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https://accepyme-my.sharepoint.com/personal/cfernandez_cepyme_es/Documents/CEPYME/CIRCULARES/AÑO 2021/WORD/Registro Retributivo/"/>
    </mc:Choice>
  </mc:AlternateContent>
  <xr:revisionPtr revIDLastSave="0" documentId="8_{DD0138A3-F136-469E-BE67-0331BCC17470}" xr6:coauthVersionLast="46" xr6:coauthVersionMax="46" xr10:uidLastSave="{00000000-0000-0000-0000-000000000000}"/>
  <bookViews>
    <workbookView xWindow="28680" yWindow="-120" windowWidth="29040" windowHeight="15840" xr2:uid="{00000000-000D-0000-FFFF-FFFF0000000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E4" i="4"/>
  <c r="AF4" i="4"/>
  <c r="AG4" i="4"/>
  <c r="AH4" i="4"/>
  <c r="AI4" i="4"/>
  <c r="AJ4" i="4"/>
  <c r="AK4" i="4"/>
  <c r="AL4" i="4"/>
  <c r="AM4" i="4"/>
  <c r="AE5"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R9" i="4" l="1"/>
  <c r="D5" i="4"/>
  <c r="BN9" i="4"/>
  <c r="CH9" i="4"/>
  <c r="BO9" i="4"/>
  <c r="D22" i="45" l="1"/>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G26" i="46" l="1"/>
  <c r="BT9" i="4"/>
  <c r="BV9" i="4"/>
  <c r="BU9" i="4"/>
  <c r="BY9" i="4"/>
  <c r="BW9" i="4"/>
  <c r="CA9" i="4" a="1"/>
  <c r="CA9" i="4" s="1"/>
  <c r="BX9" i="4"/>
  <c r="H26" i="43"/>
  <c r="E25" i="46" l="1"/>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AF94" i="47" a="1"/>
  <c r="AF94" i="47" s="1"/>
  <c r="AD56" i="42" a="1"/>
  <c r="AD56" i="42" s="1"/>
  <c r="K52" i="41" a="1"/>
  <c r="K52" i="41" s="1"/>
  <c r="V34" i="44" a="1"/>
  <c r="V34" i="44" s="1"/>
  <c r="AQ94" i="46" a="1"/>
  <c r="AQ94" i="46" s="1"/>
  <c r="P40" i="44" a="1"/>
  <c r="P40" i="44" s="1"/>
  <c r="E86" i="42" a="1"/>
  <c r="E86" i="42" s="1"/>
  <c r="AM104" i="43" a="1"/>
  <c r="AM104" i="43" s="1"/>
  <c r="AD91" i="43" a="1"/>
  <c r="AD91" i="43" s="1"/>
  <c r="AK52" i="46" a="1"/>
  <c r="AK52" i="46" s="1"/>
  <c r="W20" i="43" a="1"/>
  <c r="W20" i="43" s="1"/>
  <c r="AC101" i="47" a="1"/>
  <c r="AC101" i="47" s="1"/>
  <c r="X10" i="44" a="1"/>
  <c r="X10" i="44" s="1"/>
  <c r="T40" i="41" a="1"/>
  <c r="T40" i="41" s="1"/>
  <c r="O80" i="47" a="1"/>
  <c r="O80" i="47" s="1"/>
  <c r="U97" i="46" a="1"/>
  <c r="U97" i="46" s="1"/>
  <c r="P49" i="33" a="1"/>
  <c r="P49" i="33" s="1"/>
  <c r="I11" i="44" a="1"/>
  <c r="I11" i="44" s="1"/>
  <c r="AD79" i="46" a="1"/>
  <c r="AD79" i="46" s="1"/>
  <c r="Y65" i="47" a="1"/>
  <c r="Y65" i="47" s="1"/>
  <c r="H26" i="42" a="1"/>
  <c r="H26" i="42" s="1"/>
  <c r="AV56" i="47" a="1"/>
  <c r="AV56" i="47" s="1"/>
  <c r="Y74" i="33" a="1"/>
  <c r="Y74" i="33" s="1"/>
  <c r="AM16" i="46" a="1"/>
  <c r="AM16" i="46" s="1"/>
  <c r="AR55" i="43" a="1"/>
  <c r="AR55" i="43" s="1"/>
  <c r="K71" i="41" a="1"/>
  <c r="K71" i="41" s="1"/>
  <c r="AV67" i="46" a="1"/>
  <c r="AV67" i="46" s="1"/>
  <c r="C79" i="45" a="1"/>
  <c r="C79" i="45" s="1"/>
  <c r="R53" i="42" a="1"/>
  <c r="R53" i="42" s="1"/>
  <c r="G82" i="44" a="1"/>
  <c r="G82" i="44" s="1"/>
  <c r="Y53" i="47" a="1"/>
  <c r="Y53" i="47" s="1"/>
  <c r="AT41" i="46" a="1"/>
  <c r="AT41" i="46" s="1"/>
  <c r="E55" i="42" a="1"/>
  <c r="E55" i="42" s="1"/>
  <c r="P46" i="41" a="1"/>
  <c r="P46" i="41" s="1"/>
  <c r="J37" i="42" a="1"/>
  <c r="J37" i="42" s="1"/>
  <c r="P47" i="44" a="1"/>
  <c r="P47" i="44" s="1"/>
  <c r="AH17" i="41" a="1"/>
  <c r="AH17" i="41" s="1"/>
  <c r="T22" i="41" a="1"/>
  <c r="T22" i="41" s="1"/>
  <c r="AU19" i="47" a="1"/>
  <c r="AU19" i="47" s="1"/>
  <c r="C104" i="45" a="1"/>
  <c r="C104" i="45" s="1"/>
  <c r="AL28" i="33" a="1"/>
  <c r="AL28" i="33" s="1"/>
  <c r="T97" i="45" a="1"/>
  <c r="T97" i="45" s="1"/>
  <c r="AF89" i="41" l="1" a="1"/>
  <c r="AF89" i="41" s="1"/>
  <c r="AF101" i="46" a="1"/>
  <c r="AF101" i="46" s="1"/>
  <c r="AI61" i="43" a="1"/>
  <c r="AI61" i="43" s="1"/>
  <c r="N47" i="44" a="1"/>
  <c r="N47" i="44" s="1"/>
  <c r="AL32" i="45" a="1"/>
  <c r="AL32" i="45" s="1"/>
  <c r="F40" i="33" a="1"/>
  <c r="F40" i="33" s="1"/>
  <c r="Y94" i="33" a="1"/>
  <c r="Y94" i="33" s="1"/>
  <c r="AN28" i="43" a="1"/>
  <c r="AN28" i="43" s="1"/>
  <c r="X98" i="43" a="1"/>
  <c r="X98" i="43" s="1"/>
  <c r="U49" i="44" a="1"/>
  <c r="U49" i="44" s="1"/>
  <c r="AV25" i="46" a="1"/>
  <c r="AV25" i="46" s="1"/>
  <c r="AI23" i="44" a="1"/>
  <c r="AI23" i="44" s="1"/>
  <c r="AG32" i="41" a="1"/>
  <c r="AG32" i="41" s="1"/>
  <c r="L62" i="33" a="1"/>
  <c r="L62" i="33" s="1"/>
  <c r="AA61" i="43" a="1"/>
  <c r="AA61" i="43" s="1"/>
  <c r="AO44" i="33" a="1"/>
  <c r="AO44" i="33" s="1"/>
  <c r="AO59" i="42" a="1"/>
  <c r="AO59" i="42" s="1"/>
  <c r="AN29" i="33" a="1"/>
  <c r="AN29" i="33" s="1"/>
  <c r="AB56" i="43" a="1"/>
  <c r="AB56" i="43" s="1"/>
  <c r="N29" i="45" a="1"/>
  <c r="N29" i="45" s="1"/>
  <c r="AA97" i="41" a="1"/>
  <c r="AA97" i="41" s="1"/>
  <c r="U19" i="42" a="1"/>
  <c r="U19" i="42" s="1"/>
  <c r="M92" i="33" a="1"/>
  <c r="M92" i="33" s="1"/>
  <c r="E65" i="42" a="1"/>
  <c r="E65" i="42" s="1"/>
  <c r="AK92" i="43" a="1"/>
  <c r="AK92" i="43" s="1"/>
  <c r="AS58" i="46" a="1"/>
  <c r="AS58" i="46" s="1"/>
  <c r="M50" i="43" a="1"/>
  <c r="M50" i="43" s="1"/>
  <c r="AG58" i="41" a="1"/>
  <c r="AG58" i="41" s="1"/>
  <c r="H23" i="33" a="1"/>
  <c r="H23" i="33" s="1"/>
  <c r="AR25" i="41" a="1"/>
  <c r="AR25" i="41" s="1"/>
  <c r="X29" i="44" a="1"/>
  <c r="X29" i="44" s="1"/>
  <c r="AE49" i="45" a="1"/>
  <c r="AE49" i="45" s="1"/>
  <c r="AL59" i="45" a="1"/>
  <c r="AL59" i="45" s="1"/>
  <c r="AP97" i="47" a="1"/>
  <c r="AP97" i="47" s="1"/>
  <c r="AR65" i="43" a="1"/>
  <c r="AR65" i="43" s="1"/>
  <c r="W29" i="33" a="1"/>
  <c r="W29" i="33" s="1"/>
  <c r="Z56" i="44" a="1"/>
  <c r="Z56" i="44" s="1"/>
  <c r="G100" i="33" a="1"/>
  <c r="G100" i="33" s="1"/>
  <c r="H100" i="33" a="1"/>
  <c r="H100" i="33" s="1"/>
  <c r="Q77" i="46" a="1"/>
  <c r="Q77" i="46" s="1"/>
  <c r="AA20" i="41" a="1"/>
  <c r="AA20" i="41" s="1"/>
  <c r="AI73" i="41" a="1"/>
  <c r="AI73" i="41" s="1"/>
  <c r="L62" i="46" a="1"/>
  <c r="L62" i="46" s="1"/>
  <c r="N41" i="41" a="1"/>
  <c r="N41" i="41" s="1"/>
  <c r="AN26" i="46" a="1"/>
  <c r="AN26" i="46" s="1"/>
  <c r="S67" i="45" a="1"/>
  <c r="S67" i="45" s="1"/>
  <c r="T67" i="33" a="1"/>
  <c r="T67" i="33" s="1"/>
  <c r="Q53" i="41" a="1"/>
  <c r="Q53" i="41" s="1"/>
  <c r="AJ35" i="42" a="1"/>
  <c r="AJ35" i="42" s="1"/>
  <c r="AK85" i="42" a="1"/>
  <c r="AK85" i="42" s="1"/>
  <c r="X100" i="47" a="1"/>
  <c r="X100" i="47" s="1"/>
  <c r="AG94" i="43" a="1"/>
  <c r="AG94" i="43" s="1"/>
  <c r="AL52" i="47" a="1"/>
  <c r="AL52" i="47" s="1"/>
  <c r="Y79" i="47" a="1"/>
  <c r="Y79" i="47" s="1"/>
  <c r="C16" i="33" a="1"/>
  <c r="C16" i="33" s="1"/>
  <c r="AC97" i="42" a="1"/>
  <c r="AC97" i="42" s="1"/>
  <c r="AQ34" i="47" a="1"/>
  <c r="AQ34" i="47" s="1"/>
  <c r="O19" i="45" a="1"/>
  <c r="O19" i="45" s="1"/>
  <c r="AI46" i="46" a="1"/>
  <c r="AI46" i="46" s="1"/>
  <c r="I76" i="42" a="1"/>
  <c r="I76" i="42" s="1"/>
  <c r="C49" i="45" a="1"/>
  <c r="C49" i="45" s="1"/>
  <c r="AL22" i="33" a="1"/>
  <c r="AL22" i="33" s="1"/>
  <c r="T40" i="44" a="1"/>
  <c r="T40" i="44" s="1"/>
  <c r="M73" i="43" a="1"/>
  <c r="M73" i="43" s="1"/>
  <c r="AP22" i="41" a="1"/>
  <c r="AP22" i="41" s="1"/>
  <c r="AK46" i="33" a="1"/>
  <c r="AK46" i="33" s="1"/>
  <c r="AV89" i="46" a="1"/>
  <c r="AV89" i="46" s="1"/>
  <c r="N40" i="46" a="1"/>
  <c r="N40" i="46" s="1"/>
  <c r="V88" i="41" a="1"/>
  <c r="V88" i="41" s="1"/>
  <c r="AR76" i="47" a="1"/>
  <c r="AR76" i="47" s="1"/>
  <c r="AF44" i="33" a="1"/>
  <c r="AF44" i="33" s="1"/>
  <c r="P83" i="42" a="1"/>
  <c r="P83" i="42" s="1"/>
  <c r="AH38" i="42" a="1"/>
  <c r="AH38" i="42" s="1"/>
  <c r="X64" i="46" a="1"/>
  <c r="X64" i="46" s="1"/>
  <c r="Z86" i="42" a="1"/>
  <c r="Z86" i="42" s="1"/>
  <c r="G73" i="42" a="1"/>
  <c r="G73" i="42" s="1"/>
  <c r="AO101" i="33" a="1"/>
  <c r="AO101" i="33" s="1"/>
  <c r="Z67" i="44" a="1"/>
  <c r="Z67" i="44" s="1"/>
  <c r="AH65" i="46" a="1"/>
  <c r="AH65" i="46" s="1"/>
  <c r="AQ61" i="41" a="1"/>
  <c r="AQ61" i="41" s="1"/>
  <c r="AE97" i="43" a="1"/>
  <c r="AE97" i="43" s="1"/>
  <c r="Q49" i="45" a="1"/>
  <c r="Q49" i="45" s="1"/>
  <c r="AK22" i="41" a="1"/>
  <c r="AK22" i="41" s="1"/>
  <c r="AV47" i="43" a="1"/>
  <c r="AV47" i="43" s="1"/>
  <c r="AK100" i="44" a="1"/>
  <c r="AK100" i="44" s="1"/>
  <c r="AD55" i="42" a="1"/>
  <c r="AD55" i="42" s="1"/>
  <c r="AD54" i="42" s="1"/>
  <c r="AN22" i="47" a="1"/>
  <c r="AN22" i="47" s="1"/>
  <c r="W55" i="43" a="1"/>
  <c r="W55" i="43" s="1"/>
  <c r="AK61" i="44" a="1"/>
  <c r="AK61" i="44" s="1"/>
  <c r="AC101" i="33" a="1"/>
  <c r="AC101" i="33" s="1"/>
  <c r="T49" i="43" a="1"/>
  <c r="T49" i="43" s="1"/>
  <c r="G46" i="33" a="1"/>
  <c r="G46" i="33" s="1"/>
  <c r="AG35" i="44" a="1"/>
  <c r="AG35" i="44" s="1"/>
  <c r="AI79" i="47" a="1"/>
  <c r="AI79" i="47" s="1"/>
  <c r="V41" i="41" a="1"/>
  <c r="V41" i="41" s="1"/>
  <c r="W50" i="44" a="1"/>
  <c r="W50" i="44" s="1"/>
  <c r="AU95" i="46" a="1"/>
  <c r="AU95" i="46" s="1"/>
  <c r="S19" i="33" a="1"/>
  <c r="S19" i="33" s="1"/>
  <c r="AG17" i="41" a="1"/>
  <c r="AG17" i="41" s="1"/>
  <c r="C61" i="47" a="1"/>
  <c r="C61" i="47" s="1"/>
  <c r="AM34" i="45" a="1"/>
  <c r="AM34" i="45" s="1"/>
  <c r="AP65" i="42" a="1"/>
  <c r="AP65" i="42" s="1"/>
  <c r="AB86" i="41" a="1"/>
  <c r="AB86" i="41" s="1"/>
  <c r="AF101" i="47" a="1"/>
  <c r="AF101" i="47" s="1"/>
  <c r="Q55" i="44" a="1"/>
  <c r="Q55" i="44" s="1"/>
  <c r="L43" i="46" a="1"/>
  <c r="L43" i="46" s="1"/>
  <c r="AF28" i="33" a="1"/>
  <c r="AF28" i="33" s="1"/>
  <c r="AE64" i="33" a="1"/>
  <c r="AE64" i="33" s="1"/>
  <c r="AB104" i="46" a="1"/>
  <c r="AB104" i="46" s="1"/>
  <c r="V92" i="33" a="1"/>
  <c r="V92" i="33" s="1"/>
  <c r="AF56" i="44" a="1"/>
  <c r="AF56" i="44" s="1"/>
  <c r="P85" i="47" a="1"/>
  <c r="P85" i="47" s="1"/>
  <c r="T70" i="46" a="1"/>
  <c r="T70" i="46" s="1"/>
  <c r="Y61" i="33" a="1"/>
  <c r="Y61" i="33" s="1"/>
  <c r="J80" i="42" a="1"/>
  <c r="J80" i="42" s="1"/>
  <c r="AE37" i="43" a="1"/>
  <c r="AE37" i="43" s="1"/>
  <c r="AU52" i="43" a="1"/>
  <c r="AU52" i="43" s="1"/>
  <c r="V76" i="42" a="1"/>
  <c r="V76" i="42" s="1"/>
  <c r="T62" i="41" a="1"/>
  <c r="T62" i="41" s="1"/>
  <c r="AS65" i="41" a="1"/>
  <c r="AS65" i="41" s="1"/>
  <c r="P98" i="42" a="1"/>
  <c r="P98" i="42" s="1"/>
  <c r="AU19" i="41" a="1"/>
  <c r="AU19" i="41" s="1"/>
  <c r="X25" i="43" a="1"/>
  <c r="X25" i="43" s="1"/>
  <c r="AF20" i="44" a="1"/>
  <c r="AF20" i="44" s="1"/>
  <c r="H41" i="42" a="1"/>
  <c r="H41" i="42" s="1"/>
  <c r="Y37" i="47" a="1"/>
  <c r="Y37" i="47" s="1"/>
  <c r="S34" i="42" a="1"/>
  <c r="S34" i="42" s="1"/>
  <c r="K38" i="43" a="1"/>
  <c r="K38" i="43" s="1"/>
  <c r="AL101" i="42" a="1"/>
  <c r="AL101" i="42" s="1"/>
  <c r="U74" i="42" a="1"/>
  <c r="U74" i="42" s="1"/>
  <c r="I25" i="41" a="1"/>
  <c r="I25" i="41" s="1"/>
  <c r="I101" i="42" a="1"/>
  <c r="I101" i="42" s="1"/>
  <c r="AL95" i="45" a="1"/>
  <c r="AL95" i="45" s="1"/>
  <c r="AF64" i="33" a="1"/>
  <c r="AF64" i="33" s="1"/>
  <c r="AF70" i="46" a="1"/>
  <c r="AF70" i="46" s="1"/>
  <c r="M22" i="43" a="1"/>
  <c r="M22" i="43" s="1"/>
  <c r="V52" i="43" a="1"/>
  <c r="V52" i="43" s="1"/>
  <c r="C70" i="33" a="1"/>
  <c r="C70" i="33" s="1"/>
  <c r="AF41" i="44" a="1"/>
  <c r="AF41" i="44" s="1"/>
  <c r="V32" i="41" a="1"/>
  <c r="V32" i="41" s="1"/>
  <c r="Y34" i="47" a="1"/>
  <c r="Y34" i="47" s="1"/>
  <c r="V95" i="45" a="1"/>
  <c r="V95" i="45" s="1"/>
  <c r="L80" i="41" a="1"/>
  <c r="L80" i="41" s="1"/>
  <c r="N11" i="45" a="1"/>
  <c r="N11" i="45" s="1"/>
  <c r="AD44" i="41" a="1"/>
  <c r="AD44" i="41" s="1"/>
  <c r="AK62" i="43" a="1"/>
  <c r="AK62" i="43" s="1"/>
  <c r="Z61" i="46" a="1"/>
  <c r="Z61" i="46" s="1"/>
  <c r="AC34" i="46" a="1"/>
  <c r="AC34" i="46" s="1"/>
  <c r="AL11" i="43" a="1"/>
  <c r="AL11" i="43" s="1"/>
  <c r="AD92" i="47" a="1"/>
  <c r="AD92" i="47" s="1"/>
  <c r="U61" i="43" a="1"/>
  <c r="U61" i="43" s="1"/>
  <c r="N20" i="44" a="1"/>
  <c r="N20" i="44" s="1"/>
  <c r="R68" i="47" a="1"/>
  <c r="R68" i="47" s="1"/>
  <c r="AH80" i="44" a="1"/>
  <c r="AH80" i="44" s="1"/>
  <c r="U83" i="33" a="1"/>
  <c r="U83" i="33" s="1"/>
  <c r="H37" i="44" a="1"/>
  <c r="H37" i="44" s="1"/>
  <c r="T49" i="46" a="1"/>
  <c r="T49" i="46" s="1"/>
  <c r="AM43" i="45" a="1"/>
  <c r="AM43" i="45" s="1"/>
  <c r="I82" i="44" a="1"/>
  <c r="I82" i="44" s="1"/>
  <c r="Y101" i="45" a="1"/>
  <c r="Y101" i="45" s="1"/>
  <c r="I71" i="43" a="1"/>
  <c r="I71" i="43" s="1"/>
  <c r="L83" i="44" a="1"/>
  <c r="L83" i="44" s="1"/>
  <c r="AT49" i="43" a="1"/>
  <c r="AT49" i="43" s="1"/>
  <c r="R64" i="45" a="1"/>
  <c r="R64" i="45" s="1"/>
  <c r="Z95" i="45" a="1"/>
  <c r="Z95" i="45" s="1"/>
  <c r="N41" i="43" a="1"/>
  <c r="N41" i="43" s="1"/>
  <c r="AR89" i="47" a="1"/>
  <c r="AR89" i="47" s="1"/>
  <c r="K68" i="46" a="1"/>
  <c r="K68" i="46" s="1"/>
  <c r="X25" i="44" a="1"/>
  <c r="X25" i="44" s="1"/>
  <c r="V25" i="42" a="1"/>
  <c r="V25" i="42" s="1"/>
  <c r="M86" i="41" a="1"/>
  <c r="M86" i="41" s="1"/>
  <c r="L16" i="45" a="1"/>
  <c r="L16" i="45" s="1"/>
  <c r="AT29" i="46" a="1"/>
  <c r="AT29" i="46" s="1"/>
  <c r="AR19" i="44" a="1"/>
  <c r="AR19" i="44" s="1"/>
  <c r="R28" i="44" a="1"/>
  <c r="R28" i="44" s="1"/>
  <c r="F29" i="45" a="1"/>
  <c r="F29" i="45" s="1"/>
  <c r="AJ82" i="43" a="1"/>
  <c r="AJ82" i="43" s="1"/>
  <c r="F89" i="44" a="1"/>
  <c r="F89" i="44" s="1"/>
  <c r="N104" i="33" a="1"/>
  <c r="N104" i="33" s="1"/>
  <c r="AD38" i="33" a="1"/>
  <c r="AD38" i="33" s="1"/>
  <c r="AB83" i="42" a="1"/>
  <c r="AB83" i="42" s="1"/>
  <c r="AT35" i="47" a="1"/>
  <c r="AT35" i="47" s="1"/>
  <c r="L85" i="33" a="1"/>
  <c r="L85" i="33" s="1"/>
  <c r="J20" i="47" a="1"/>
  <c r="J20" i="47" s="1"/>
  <c r="R88" i="43" a="1"/>
  <c r="R88" i="43" s="1"/>
  <c r="AL82" i="43" a="1"/>
  <c r="AL82" i="43" s="1"/>
  <c r="T34" i="44" a="1"/>
  <c r="T34" i="44" s="1"/>
  <c r="AT52" i="43" a="1"/>
  <c r="AT52" i="43" s="1"/>
  <c r="AL101" i="46" a="1"/>
  <c r="AL101" i="46" s="1"/>
  <c r="I20" i="41" a="1"/>
  <c r="I20" i="41" s="1"/>
  <c r="AK104" i="42" a="1"/>
  <c r="AK104" i="42" s="1"/>
  <c r="AD67" i="42" a="1"/>
  <c r="AD67" i="42" s="1"/>
  <c r="W68" i="44" a="1"/>
  <c r="W68" i="44" s="1"/>
  <c r="AN94" i="42" a="1"/>
  <c r="AN94" i="42" s="1"/>
  <c r="AL85" i="41" a="1"/>
  <c r="AL85" i="41" s="1"/>
  <c r="AA17" i="46" a="1"/>
  <c r="AA17" i="46" s="1"/>
  <c r="R103" i="45" a="1"/>
  <c r="R103" i="45" s="1"/>
  <c r="M41" i="41" a="1"/>
  <c r="M41" i="41" s="1"/>
  <c r="AJ43" i="41" a="1"/>
  <c r="AJ43" i="41" s="1"/>
  <c r="AH28" i="44" a="1"/>
  <c r="AH28" i="44" s="1"/>
  <c r="Z22" i="46" a="1"/>
  <c r="Z22" i="46" s="1"/>
  <c r="AG92" i="44" a="1"/>
  <c r="AG92" i="44" s="1"/>
  <c r="W89" i="42" a="1"/>
  <c r="W89" i="42" s="1"/>
  <c r="O50" i="47" a="1"/>
  <c r="O50" i="47" s="1"/>
  <c r="W85" i="46" a="1"/>
  <c r="W85" i="46" s="1"/>
  <c r="AI38" i="44" a="1"/>
  <c r="AI38" i="44" s="1"/>
  <c r="U70" i="46" a="1"/>
  <c r="U70" i="46" s="1"/>
  <c r="AI19" i="42" a="1"/>
  <c r="AI19" i="42" s="1"/>
  <c r="Y61" i="44" a="1"/>
  <c r="Y61" i="44" s="1"/>
  <c r="P46" i="46" a="1"/>
  <c r="P46" i="46" s="1"/>
  <c r="S20" i="41" a="1"/>
  <c r="S20" i="41" s="1"/>
  <c r="AO101" i="47" a="1"/>
  <c r="AO101" i="47" s="1"/>
  <c r="AK49" i="43" a="1"/>
  <c r="AK49" i="43" s="1"/>
  <c r="AK70" i="44" a="1"/>
  <c r="AK70" i="44" s="1"/>
  <c r="AI73" i="33" a="1"/>
  <c r="AI73" i="33" s="1"/>
  <c r="AJ31" i="41" a="1"/>
  <c r="AJ31" i="41" s="1"/>
  <c r="H53" i="44" a="1"/>
  <c r="H53" i="44" s="1"/>
  <c r="Z76" i="41" a="1"/>
  <c r="Z76" i="41" s="1"/>
  <c r="G10" i="44" a="1"/>
  <c r="G10" i="44" s="1"/>
  <c r="AM86" i="42" a="1"/>
  <c r="AM86" i="42" s="1"/>
  <c r="W88" i="33" a="1"/>
  <c r="W88" i="33" s="1"/>
  <c r="AD31" i="41" a="1"/>
  <c r="AD31" i="41" s="1"/>
  <c r="W38" i="44" a="1"/>
  <c r="W38" i="44" s="1"/>
  <c r="T61" i="41" a="1"/>
  <c r="T61" i="41" s="1"/>
  <c r="J25" i="41" a="1"/>
  <c r="J25" i="41" s="1"/>
  <c r="AA16" i="43" a="1"/>
  <c r="AA16" i="43" s="1"/>
  <c r="C19" i="41" a="1"/>
  <c r="C19" i="41" s="1"/>
  <c r="G67" i="42" a="1"/>
  <c r="G67" i="42" s="1"/>
  <c r="AV20" i="43" a="1"/>
  <c r="AV20" i="43" s="1"/>
  <c r="R35" i="33" a="1"/>
  <c r="R35" i="33" s="1"/>
  <c r="M64" i="45" a="1"/>
  <c r="M64" i="45" s="1"/>
  <c r="AK82" i="46" a="1"/>
  <c r="AK82" i="46" s="1"/>
  <c r="W53" i="45" a="1"/>
  <c r="W53" i="45" s="1"/>
  <c r="Y10" i="45" a="1"/>
  <c r="Y10" i="45" s="1"/>
  <c r="N47" i="42" a="1"/>
  <c r="N47" i="42" s="1"/>
  <c r="R74" i="41" a="1"/>
  <c r="R74" i="41" s="1"/>
  <c r="AD25" i="46" a="1"/>
  <c r="AD25" i="46" s="1"/>
  <c r="AK74" i="44" a="1"/>
  <c r="AK74" i="44" s="1"/>
  <c r="AR25" i="46" a="1"/>
  <c r="AR25" i="46" s="1"/>
  <c r="X46" i="46" a="1"/>
  <c r="X46" i="46" s="1"/>
  <c r="AH98" i="47" a="1"/>
  <c r="AH98" i="47" s="1"/>
  <c r="AC74" i="47" a="1"/>
  <c r="AC74" i="47" s="1"/>
  <c r="AE86" i="46" a="1"/>
  <c r="AE86" i="46" s="1"/>
  <c r="AG71" i="47" a="1"/>
  <c r="AG71" i="47" s="1"/>
  <c r="P67" i="47" a="1"/>
  <c r="P67" i="47" s="1"/>
  <c r="AF25" i="41" a="1"/>
  <c r="AF25" i="41" s="1"/>
  <c r="I74" i="33" a="1"/>
  <c r="I74" i="33" s="1"/>
  <c r="V56" i="45" a="1"/>
  <c r="V56" i="45" s="1"/>
  <c r="T104" i="41" a="1"/>
  <c r="T104" i="41" s="1"/>
  <c r="S19" i="43" a="1"/>
  <c r="S19" i="43" s="1"/>
  <c r="AO77" i="41" a="1"/>
  <c r="AO77" i="41" s="1"/>
  <c r="AG28" i="45" a="1"/>
  <c r="AG28" i="45" s="1"/>
  <c r="AT41" i="41" a="1"/>
  <c r="AT41" i="41" s="1"/>
  <c r="AJ28" i="47" a="1"/>
  <c r="AJ28" i="47" s="1"/>
  <c r="AC61" i="46" a="1"/>
  <c r="AC61" i="46" s="1"/>
  <c r="AP37" i="44" a="1"/>
  <c r="AP37" i="44" s="1"/>
  <c r="X97" i="46" a="1"/>
  <c r="X97" i="46" s="1"/>
  <c r="AO98" i="46" a="1"/>
  <c r="AO98" i="46" s="1"/>
  <c r="Y77" i="45" a="1"/>
  <c r="Y77" i="45" s="1"/>
  <c r="AC10" i="45" a="1"/>
  <c r="AC10" i="45" s="1"/>
  <c r="T62" i="47" a="1"/>
  <c r="T62" i="47" s="1"/>
  <c r="AR77" i="45" a="1"/>
  <c r="AR77" i="45" s="1"/>
  <c r="L67" i="41" a="1"/>
  <c r="L67" i="41" s="1"/>
  <c r="AQ16" i="44" a="1"/>
  <c r="AQ16" i="44" s="1"/>
  <c r="AN17" i="41" a="1"/>
  <c r="AN17" i="41" s="1"/>
  <c r="K31" i="47" a="1"/>
  <c r="K31" i="47" s="1"/>
  <c r="V19" i="45" a="1"/>
  <c r="V19" i="45" s="1"/>
  <c r="AM83" i="44" a="1"/>
  <c r="AM83" i="44" s="1"/>
  <c r="G40" i="33" a="1"/>
  <c r="G40" i="33" s="1"/>
  <c r="G35" i="42" a="1"/>
  <c r="G35" i="42" s="1"/>
  <c r="AP50" i="41" a="1"/>
  <c r="AP50" i="41" s="1"/>
  <c r="H92" i="33" a="1"/>
  <c r="H92" i="33" s="1"/>
  <c r="Q17" i="41" a="1"/>
  <c r="Q17" i="41" s="1"/>
  <c r="J29" i="33" a="1"/>
  <c r="J29" i="33" s="1"/>
  <c r="S88" i="45" a="1"/>
  <c r="S88" i="45" s="1"/>
  <c r="Z82" i="41" a="1"/>
  <c r="Z82" i="41" s="1"/>
  <c r="AN92" i="47" a="1"/>
  <c r="AN92" i="47" s="1"/>
  <c r="E22" i="45" a="1"/>
  <c r="E22" i="45" s="1"/>
  <c r="N46" i="41" a="1"/>
  <c r="N46" i="41" s="1"/>
  <c r="Y59" i="44" a="1"/>
  <c r="Y59" i="44" s="1"/>
  <c r="AE34" i="44" a="1"/>
  <c r="AE34" i="44" s="1"/>
  <c r="R31" i="45" a="1"/>
  <c r="R31" i="45" s="1"/>
  <c r="M35" i="44" a="1"/>
  <c r="M35" i="44" s="1"/>
  <c r="U56" i="46" a="1"/>
  <c r="U56" i="46" s="1"/>
  <c r="AT53" i="43" a="1"/>
  <c r="AT53" i="43" s="1"/>
  <c r="E38" i="42" a="1"/>
  <c r="E38" i="42" s="1"/>
  <c r="AR19" i="45" a="1"/>
  <c r="AR19" i="45" s="1"/>
  <c r="Q65" i="43" a="1"/>
  <c r="Q65" i="43" s="1"/>
  <c r="W91" i="42" a="1"/>
  <c r="W91" i="42" s="1"/>
  <c r="W79" i="33" a="1"/>
  <c r="W79" i="33" s="1"/>
  <c r="O76" i="43" a="1"/>
  <c r="O76" i="43" s="1"/>
  <c r="M17" i="44" a="1"/>
  <c r="M17" i="44" s="1"/>
  <c r="AJ34" i="44" a="1"/>
  <c r="AJ34" i="44" s="1"/>
  <c r="AE56" i="46" a="1"/>
  <c r="AE56" i="46" s="1"/>
  <c r="C49" i="44" a="1"/>
  <c r="C49" i="44" s="1"/>
  <c r="AQ20" i="45" a="1"/>
  <c r="AQ20" i="45" s="1"/>
  <c r="G83" i="33" a="1"/>
  <c r="G83" i="33" s="1"/>
  <c r="AL28" i="41" a="1"/>
  <c r="AL28" i="41" s="1"/>
  <c r="AR35" i="47" a="1"/>
  <c r="AR35" i="47" s="1"/>
  <c r="W62" i="44" a="1"/>
  <c r="W62" i="44" s="1"/>
  <c r="AH89" i="45" a="1"/>
  <c r="AH89" i="45" s="1"/>
  <c r="O16" i="45" a="1"/>
  <c r="O16" i="45" s="1"/>
  <c r="AF95" i="33" a="1"/>
  <c r="AF95" i="33" s="1"/>
  <c r="AB35" i="41" a="1"/>
  <c r="AB35" i="41" s="1"/>
  <c r="AF76" i="47" a="1"/>
  <c r="AF76" i="47" s="1"/>
  <c r="X67" i="47" a="1"/>
  <c r="X67" i="47" s="1"/>
  <c r="AO62" i="33" a="1"/>
  <c r="AO62" i="33" s="1"/>
  <c r="AG82" i="33" a="1"/>
  <c r="AG82" i="33" s="1"/>
  <c r="X17" i="42" a="1"/>
  <c r="X17" i="42" s="1"/>
  <c r="O94" i="43" a="1"/>
  <c r="O94" i="43" s="1"/>
  <c r="L68" i="46" a="1"/>
  <c r="L68" i="46" s="1"/>
  <c r="AB68" i="33" a="1"/>
  <c r="AB68" i="33" s="1"/>
  <c r="AF97" i="47" a="1"/>
  <c r="AF97" i="47" s="1"/>
  <c r="U46" i="33" a="1"/>
  <c r="U46" i="33" s="1"/>
  <c r="AM61" i="41" a="1"/>
  <c r="AM61" i="41" s="1"/>
  <c r="AL55" i="42" a="1"/>
  <c r="AL55" i="42" s="1"/>
  <c r="M19" i="44" a="1"/>
  <c r="M19" i="44" s="1"/>
  <c r="Q25" i="44" a="1"/>
  <c r="Q25" i="44" s="1"/>
  <c r="AE40" i="33" a="1"/>
  <c r="AE40" i="33" s="1"/>
  <c r="O10" i="46" a="1"/>
  <c r="O10" i="46" s="1"/>
  <c r="AH83" i="47" a="1"/>
  <c r="AH83" i="47" s="1"/>
  <c r="Y16" i="43" a="1"/>
  <c r="Y16" i="43" s="1"/>
  <c r="AU58" i="47" a="1"/>
  <c r="AU58" i="47" s="1"/>
  <c r="AI28" i="45" a="1"/>
  <c r="AI28" i="45" s="1"/>
  <c r="AH61" i="44" a="1"/>
  <c r="AH61" i="44" s="1"/>
  <c r="R41" i="42" a="1"/>
  <c r="R41" i="42" s="1"/>
  <c r="AH44" i="42" a="1"/>
  <c r="AH44" i="42" s="1"/>
  <c r="AB55" i="42" a="1"/>
  <c r="AB55" i="42" s="1"/>
  <c r="AI20" i="43" a="1"/>
  <c r="AI20" i="43" s="1"/>
  <c r="AH73" i="41" a="1"/>
  <c r="AH73" i="41" s="1"/>
  <c r="I47" i="46" a="1"/>
  <c r="I47" i="46" s="1"/>
  <c r="AL82" i="45" a="1"/>
  <c r="AL82" i="45" s="1"/>
  <c r="U59" i="46" a="1"/>
  <c r="U59" i="46" s="1"/>
  <c r="G53" i="42" a="1"/>
  <c r="G53" i="42" s="1"/>
  <c r="AJ98" i="44" a="1"/>
  <c r="AJ98" i="44" s="1"/>
  <c r="AA86" i="33" a="1"/>
  <c r="AA86" i="33" s="1"/>
  <c r="L53" i="44" a="1"/>
  <c r="L53" i="44" s="1"/>
  <c r="AD20" i="47" a="1"/>
  <c r="AD20" i="47" s="1"/>
  <c r="AF35" i="47" a="1"/>
  <c r="AF35" i="47" s="1"/>
  <c r="AE55" i="41" a="1"/>
  <c r="AE55" i="41" s="1"/>
  <c r="AN29" i="41" a="1"/>
  <c r="AN29" i="41" s="1"/>
  <c r="R41" i="45" a="1"/>
  <c r="R41" i="45" s="1"/>
  <c r="G46" i="44" a="1"/>
  <c r="G46" i="44" s="1"/>
  <c r="AQ92" i="43" a="1"/>
  <c r="AQ92" i="43" s="1"/>
  <c r="K88" i="41" a="1"/>
  <c r="K88" i="41" s="1"/>
  <c r="K89" i="44" a="1"/>
  <c r="K89" i="44" s="1"/>
  <c r="AM28" i="42" a="1"/>
  <c r="AM28" i="42" s="1"/>
  <c r="I38" i="44" a="1"/>
  <c r="I38" i="44" s="1"/>
  <c r="AM26" i="46" a="1"/>
  <c r="AM26" i="46" s="1"/>
  <c r="AR16" i="47" a="1"/>
  <c r="AR16" i="47" s="1"/>
  <c r="AI71" i="44" a="1"/>
  <c r="AI71" i="44" s="1"/>
  <c r="W49" i="41" a="1"/>
  <c r="W49" i="41" s="1"/>
  <c r="AC68" i="42" a="1"/>
  <c r="AC68" i="42" s="1"/>
  <c r="O64" i="44" a="1"/>
  <c r="O64" i="44" s="1"/>
  <c r="AJ43" i="43" a="1"/>
  <c r="AJ43" i="43" s="1"/>
  <c r="P97" i="43" a="1"/>
  <c r="P97" i="43" s="1"/>
  <c r="AS80" i="47" a="1"/>
  <c r="AS80" i="47" s="1"/>
  <c r="AP43" i="42" a="1"/>
  <c r="AP43" i="42" s="1"/>
  <c r="AC26" i="43" a="1"/>
  <c r="AC26" i="43" s="1"/>
  <c r="AG61" i="42" a="1"/>
  <c r="AG61" i="42" s="1"/>
  <c r="L37" i="41" a="1"/>
  <c r="L37" i="41" s="1"/>
  <c r="AG44" i="44" a="1"/>
  <c r="AG44" i="44" s="1"/>
  <c r="AV41" i="46" a="1"/>
  <c r="AV41" i="46" s="1"/>
  <c r="AP25" i="47" a="1"/>
  <c r="AP25" i="47" s="1"/>
  <c r="W17" i="47" a="1"/>
  <c r="W17" i="47" s="1"/>
  <c r="AC34" i="44" a="1"/>
  <c r="AC34" i="44" s="1"/>
  <c r="M34" i="42" a="1"/>
  <c r="M34" i="42" s="1"/>
  <c r="AV11" i="47" a="1"/>
  <c r="AV11" i="47" s="1"/>
  <c r="AD53" i="47" a="1"/>
  <c r="AD53" i="47" s="1"/>
  <c r="G29" i="42" a="1"/>
  <c r="G29" i="42" s="1"/>
  <c r="X97" i="41" a="1"/>
  <c r="X97" i="41" s="1"/>
  <c r="I82" i="33" a="1"/>
  <c r="I82" i="33" s="1"/>
  <c r="I19" i="46" a="1"/>
  <c r="I19" i="46" s="1"/>
  <c r="W16" i="41" a="1"/>
  <c r="W16" i="41" s="1"/>
  <c r="AK103" i="47" a="1"/>
  <c r="AK103" i="47" s="1"/>
  <c r="AM40" i="44" a="1"/>
  <c r="AM40" i="44" s="1"/>
  <c r="AG41" i="44" a="1"/>
  <c r="AG41" i="44" s="1"/>
  <c r="W67" i="33" a="1"/>
  <c r="W67" i="33" s="1"/>
  <c r="R37" i="47" a="1"/>
  <c r="R37" i="47" s="1"/>
  <c r="R70" i="46" a="1"/>
  <c r="R70" i="46" s="1"/>
  <c r="AM101" i="42" a="1"/>
  <c r="AM101" i="42" s="1"/>
  <c r="O46" i="45" a="1"/>
  <c r="O46" i="45" s="1"/>
  <c r="AJ17" i="41" a="1"/>
  <c r="AJ17" i="41" s="1"/>
  <c r="AJ56" i="45" a="1"/>
  <c r="AJ56" i="45" s="1"/>
  <c r="AG68" i="33" a="1"/>
  <c r="AG68" i="33" s="1"/>
  <c r="AD55" i="44" a="1"/>
  <c r="AD55" i="44" s="1"/>
  <c r="AJ95" i="46" a="1"/>
  <c r="AJ95" i="46" s="1"/>
  <c r="I26" i="47" a="1"/>
  <c r="I26" i="47" s="1"/>
  <c r="J40" i="33" a="1"/>
  <c r="J40" i="33" s="1"/>
  <c r="O55" i="47" a="1"/>
  <c r="O55" i="47" s="1"/>
  <c r="AM23" i="44" a="1"/>
  <c r="AM23" i="44" s="1"/>
  <c r="AD35" i="45" a="1"/>
  <c r="AD35" i="45" s="1"/>
  <c r="AI25" i="42" a="1"/>
  <c r="AI25" i="42" s="1"/>
  <c r="AC32" i="46" a="1"/>
  <c r="AC32" i="46" s="1"/>
  <c r="AQ52" i="43" a="1"/>
  <c r="AQ52" i="43" s="1"/>
  <c r="AO98" i="45" a="1"/>
  <c r="AO98" i="45" s="1"/>
  <c r="AC22" i="44" a="1"/>
  <c r="AC22" i="44" s="1"/>
  <c r="AH29" i="47" a="1"/>
  <c r="AH29" i="47" s="1"/>
  <c r="X74" i="33" a="1"/>
  <c r="X74" i="33" s="1"/>
  <c r="W70" i="47" a="1"/>
  <c r="W70" i="47" s="1"/>
  <c r="Q98" i="45" a="1"/>
  <c r="Q98" i="45" s="1"/>
  <c r="AS73" i="41" a="1"/>
  <c r="AS73" i="41" s="1"/>
  <c r="W80" i="45" a="1"/>
  <c r="W80" i="45" s="1"/>
  <c r="X82" i="44" a="1"/>
  <c r="X82" i="44" s="1"/>
  <c r="AH31" i="45" a="1"/>
  <c r="AH31" i="45" s="1"/>
  <c r="T25" i="45" a="1"/>
  <c r="T25" i="45" s="1"/>
  <c r="AF88" i="43" a="1"/>
  <c r="AF88" i="43" s="1"/>
  <c r="AB59" i="33" a="1"/>
  <c r="AB59" i="33" s="1"/>
  <c r="U10" i="33" a="1"/>
  <c r="U10" i="33" s="1"/>
  <c r="AR89" i="42" a="1"/>
  <c r="AR89" i="42" s="1"/>
  <c r="I10" i="44" a="1"/>
  <c r="I10" i="44" s="1"/>
  <c r="Q47" i="43" a="1"/>
  <c r="Q47" i="43" s="1"/>
  <c r="N16" i="42" a="1"/>
  <c r="N16" i="42" s="1"/>
  <c r="AI37" i="46" a="1"/>
  <c r="AI37" i="46" s="1"/>
  <c r="AU10" i="43" a="1"/>
  <c r="AU10" i="43" s="1"/>
  <c r="AN68" i="41" a="1"/>
  <c r="AN68" i="41" s="1"/>
  <c r="AE46" i="41" a="1"/>
  <c r="AE46" i="41" s="1"/>
  <c r="L86" i="44" a="1"/>
  <c r="L86" i="44" s="1"/>
  <c r="AH29" i="41" a="1"/>
  <c r="AH29" i="41" s="1"/>
  <c r="P62" i="41" a="1"/>
  <c r="P62" i="41" s="1"/>
  <c r="AN77" i="43" a="1"/>
  <c r="AN77" i="43" s="1"/>
  <c r="AG80" i="44" a="1"/>
  <c r="AG80" i="44" s="1"/>
  <c r="AC101" i="42" a="1"/>
  <c r="AC101" i="42" s="1"/>
  <c r="AS52" i="43" a="1"/>
  <c r="AS52" i="43" s="1"/>
  <c r="Z49" i="43" a="1"/>
  <c r="Z49" i="43" s="1"/>
  <c r="Z28" i="33" a="1"/>
  <c r="Z28" i="33" s="1"/>
  <c r="G17" i="33" a="1"/>
  <c r="G17" i="33" s="1"/>
  <c r="J98" i="45" a="1"/>
  <c r="J98" i="45" s="1"/>
  <c r="AN86" i="44" a="1"/>
  <c r="AN86" i="44" s="1"/>
  <c r="S53" i="42" a="1"/>
  <c r="S53" i="42" s="1"/>
  <c r="AA31" i="47" a="1"/>
  <c r="AA31" i="47" s="1"/>
  <c r="M40" i="43" a="1"/>
  <c r="M40" i="43" s="1"/>
  <c r="O100" i="44" a="1"/>
  <c r="O100" i="44" s="1"/>
  <c r="M91" i="41" a="1"/>
  <c r="M91" i="41" s="1"/>
  <c r="O53" i="44" a="1"/>
  <c r="O53" i="44" s="1"/>
  <c r="Y100" i="45" a="1"/>
  <c r="Y100" i="45" s="1"/>
  <c r="AV85" i="43" a="1"/>
  <c r="AV85" i="43" s="1"/>
  <c r="I70" i="46" a="1"/>
  <c r="I70" i="46" s="1"/>
  <c r="AI68" i="46" a="1"/>
  <c r="AI68" i="46" s="1"/>
  <c r="I58" i="41" a="1"/>
  <c r="I58" i="41" s="1"/>
  <c r="AK10" i="41" a="1"/>
  <c r="AK10" i="41" s="1"/>
  <c r="S70" i="33" a="1"/>
  <c r="S70" i="33" s="1"/>
  <c r="Q37" i="46" a="1"/>
  <c r="Q37" i="46" s="1"/>
  <c r="M50" i="41" a="1"/>
  <c r="M50" i="41" s="1"/>
  <c r="AH65" i="44" a="1"/>
  <c r="AH65" i="44" s="1"/>
  <c r="J46" i="33" a="1"/>
  <c r="J46" i="33" s="1"/>
  <c r="AN56" i="42" a="1"/>
  <c r="AN56" i="42" s="1"/>
  <c r="AL56" i="33" a="1"/>
  <c r="AL56" i="33" s="1"/>
  <c r="P89" i="42" a="1"/>
  <c r="P89" i="42" s="1"/>
  <c r="L64" i="42" a="1"/>
  <c r="L64" i="42" s="1"/>
  <c r="AE53" i="47" a="1"/>
  <c r="AE53" i="47" s="1"/>
  <c r="I58" i="44" a="1"/>
  <c r="I58" i="44" s="1"/>
  <c r="H71" i="44" a="1"/>
  <c r="H71" i="44" s="1"/>
  <c r="N61" i="33" a="1"/>
  <c r="N61" i="33" s="1"/>
  <c r="AM68" i="42" a="1"/>
  <c r="AM68" i="42" s="1"/>
  <c r="AQ86" i="44" a="1"/>
  <c r="AQ86" i="44" s="1"/>
  <c r="Y100" i="46" a="1"/>
  <c r="Y100" i="46" s="1"/>
  <c r="AJ103" i="42" a="1"/>
  <c r="AJ103" i="42" s="1"/>
  <c r="AD94" i="42" a="1"/>
  <c r="AD94" i="42" s="1"/>
  <c r="W80" i="43" a="1"/>
  <c r="W80" i="43" s="1"/>
  <c r="U59" i="42" a="1"/>
  <c r="U59" i="42" s="1"/>
  <c r="Y100" i="41" a="1"/>
  <c r="Y100" i="41" s="1"/>
  <c r="AC67" i="42" a="1"/>
  <c r="AC67" i="42" s="1"/>
  <c r="AP43" i="44" a="1"/>
  <c r="AP43" i="44" s="1"/>
  <c r="AN34" i="41" a="1"/>
  <c r="AN34" i="41" s="1"/>
  <c r="AD71" i="43" a="1"/>
  <c r="AD71" i="43" s="1"/>
  <c r="L32" i="42" a="1"/>
  <c r="L32" i="42" s="1"/>
  <c r="L43" i="45" a="1"/>
  <c r="L43" i="45" s="1"/>
  <c r="AP77" i="45" a="1"/>
  <c r="AP77" i="45" s="1"/>
  <c r="AD17" i="41" a="1"/>
  <c r="AD17" i="41" s="1"/>
  <c r="AL74" i="41" a="1"/>
  <c r="AL74" i="41" s="1"/>
  <c r="I79" i="33" a="1"/>
  <c r="I79" i="33" s="1"/>
  <c r="Z65" i="43" a="1"/>
  <c r="Z65" i="43" s="1"/>
  <c r="K82" i="43" a="1"/>
  <c r="K82" i="43" s="1"/>
  <c r="C86" i="42" a="1"/>
  <c r="C86" i="42" s="1"/>
  <c r="X91" i="41" a="1"/>
  <c r="X91" i="41" s="1"/>
  <c r="AN19" i="45" a="1"/>
  <c r="AN19" i="45" s="1"/>
  <c r="Y100" i="42" a="1"/>
  <c r="Y100" i="42" s="1"/>
  <c r="J104" i="46" a="1"/>
  <c r="J104" i="46" s="1"/>
  <c r="H47" i="42" a="1"/>
  <c r="H47" i="42" s="1"/>
  <c r="AG25" i="42" a="1"/>
  <c r="AG25" i="42" s="1"/>
  <c r="AF76" i="44" a="1"/>
  <c r="AF76" i="44" s="1"/>
  <c r="O71" i="33" a="1"/>
  <c r="O71" i="33" s="1"/>
  <c r="AL80" i="44" a="1"/>
  <c r="AL80" i="44" s="1"/>
  <c r="AD98" i="42" a="1"/>
  <c r="AD98" i="42" s="1"/>
  <c r="T46" i="45" a="1"/>
  <c r="T46" i="45" s="1"/>
  <c r="AI95" i="42" a="1"/>
  <c r="AI95" i="42" s="1"/>
  <c r="V35" i="44" a="1"/>
  <c r="V35" i="44" s="1"/>
  <c r="V33" i="44" s="1"/>
  <c r="J23" i="44" a="1"/>
  <c r="J23" i="44" s="1"/>
  <c r="S79" i="44" a="1"/>
  <c r="S79" i="44" s="1"/>
  <c r="AS55" i="46" a="1"/>
  <c r="AS55" i="46" s="1"/>
  <c r="Q83" i="42" a="1"/>
  <c r="Q83" i="42" s="1"/>
  <c r="AG17" i="42" a="1"/>
  <c r="AG17" i="42" s="1"/>
  <c r="Q88" i="45" a="1"/>
  <c r="Q88" i="45" s="1"/>
  <c r="W23" i="41" a="1"/>
  <c r="W23" i="41" s="1"/>
  <c r="X83" i="41" a="1"/>
  <c r="X83" i="41" s="1"/>
  <c r="AE56" i="45" a="1"/>
  <c r="AE56" i="45" s="1"/>
  <c r="T11" i="47" a="1"/>
  <c r="T11" i="47" s="1"/>
  <c r="AR22" i="42" a="1"/>
  <c r="AR22" i="42" s="1"/>
  <c r="Y73" i="42" a="1"/>
  <c r="Y73" i="42" s="1"/>
  <c r="S74" i="46" a="1"/>
  <c r="S74" i="46" s="1"/>
  <c r="U94" i="47" a="1"/>
  <c r="U94" i="47" s="1"/>
  <c r="X97" i="44" a="1"/>
  <c r="X97" i="44" s="1"/>
  <c r="AK46" i="44" a="1"/>
  <c r="AK46" i="44" s="1"/>
  <c r="U101" i="43" a="1"/>
  <c r="U101" i="43" s="1"/>
  <c r="M10" i="47" a="1"/>
  <c r="M10" i="47" s="1"/>
  <c r="AD92" i="44" a="1"/>
  <c r="AD92" i="44" s="1"/>
  <c r="AG103" i="43" a="1"/>
  <c r="AG103" i="43" s="1"/>
  <c r="T41" i="47" a="1"/>
  <c r="T41" i="47" s="1"/>
  <c r="M67" i="47" a="1"/>
  <c r="M67" i="47" s="1"/>
  <c r="AU77" i="46" a="1"/>
  <c r="AU77" i="46" s="1"/>
  <c r="W95" i="47" a="1"/>
  <c r="W95" i="47" s="1"/>
  <c r="V70" i="33" a="1"/>
  <c r="V70" i="33" s="1"/>
  <c r="I79" i="44" a="1"/>
  <c r="I79" i="44" s="1"/>
  <c r="N62" i="44" a="1"/>
  <c r="N62" i="44" s="1"/>
  <c r="P104" i="45" a="1"/>
  <c r="P104" i="45" s="1"/>
  <c r="P10" i="43" a="1"/>
  <c r="P10" i="43" s="1"/>
  <c r="T67" i="47" a="1"/>
  <c r="T67" i="47" s="1"/>
  <c r="J65" i="43" a="1"/>
  <c r="J65" i="43" s="1"/>
  <c r="AO104" i="47" a="1"/>
  <c r="AO104" i="47" s="1"/>
  <c r="W38" i="47" a="1"/>
  <c r="W38" i="47" s="1"/>
  <c r="AQ74" i="46" a="1"/>
  <c r="AQ74" i="46" s="1"/>
  <c r="O89" i="43" a="1"/>
  <c r="O89" i="43" s="1"/>
  <c r="X95" i="33" a="1"/>
  <c r="X95" i="33" s="1"/>
  <c r="K74" i="45" a="1"/>
  <c r="K74" i="45" s="1"/>
  <c r="Q53" i="44" a="1"/>
  <c r="Q53" i="44" s="1"/>
  <c r="K26" i="43" a="1"/>
  <c r="K26" i="43" s="1"/>
  <c r="AN89" i="42" a="1"/>
  <c r="AN89" i="42" s="1"/>
  <c r="J79" i="43" a="1"/>
  <c r="J79" i="43" s="1"/>
  <c r="Z43" i="47" a="1"/>
  <c r="Z43" i="47" s="1"/>
  <c r="AG44" i="47" a="1"/>
  <c r="AG44" i="47" s="1"/>
  <c r="AK16" i="45" a="1"/>
  <c r="AK16" i="45" s="1"/>
  <c r="I47" i="44" a="1"/>
  <c r="I47" i="44" s="1"/>
  <c r="AH68" i="46" a="1"/>
  <c r="AH68" i="46" s="1"/>
  <c r="K22" i="33" a="1"/>
  <c r="K22" i="33" s="1"/>
  <c r="AV26" i="46" a="1"/>
  <c r="AV26" i="46" s="1"/>
  <c r="AN73" i="33" a="1"/>
  <c r="AN73" i="33" s="1"/>
  <c r="AI16" i="33" a="1"/>
  <c r="AI16" i="33" s="1"/>
  <c r="AP80" i="46" a="1"/>
  <c r="AP80" i="46" s="1"/>
  <c r="Q56" i="46" a="1"/>
  <c r="Q56" i="46" s="1"/>
  <c r="AJ23" i="46" a="1"/>
  <c r="AJ23" i="46" s="1"/>
  <c r="AO71" i="45" a="1"/>
  <c r="AO71" i="45" s="1"/>
  <c r="W55" i="42" a="1"/>
  <c r="W55" i="42" s="1"/>
  <c r="V55" i="42" a="1"/>
  <c r="V55" i="42" s="1"/>
  <c r="AP68" i="45" a="1"/>
  <c r="AP68" i="45" s="1"/>
  <c r="V80" i="44" a="1"/>
  <c r="V80" i="44" s="1"/>
  <c r="AO103" i="42" a="1"/>
  <c r="AO103" i="42" s="1"/>
  <c r="AI29" i="47" a="1"/>
  <c r="AI29" i="47" s="1"/>
  <c r="P83" i="43" a="1"/>
  <c r="P83" i="43" s="1"/>
  <c r="U101" i="42" a="1"/>
  <c r="U101" i="42" s="1"/>
  <c r="I56" i="46" a="1"/>
  <c r="I56" i="46" s="1"/>
  <c r="Z65" i="47" a="1"/>
  <c r="Z65" i="47" s="1"/>
  <c r="C71" i="43" a="1"/>
  <c r="C71" i="43" s="1"/>
  <c r="R25" i="43" a="1"/>
  <c r="R25" i="43" s="1"/>
  <c r="AI62" i="41" a="1"/>
  <c r="AI62" i="41" s="1"/>
  <c r="AI62" i="45" a="1"/>
  <c r="AI62" i="45" s="1"/>
  <c r="U43" i="42" a="1"/>
  <c r="U43" i="42" s="1"/>
  <c r="AG100" i="46" a="1"/>
  <c r="AG100" i="46" s="1"/>
  <c r="AU91" i="46" a="1"/>
  <c r="AU91" i="46" s="1"/>
  <c r="AM80" i="46" a="1"/>
  <c r="AM80" i="46" s="1"/>
  <c r="AA38" i="33" a="1"/>
  <c r="AA38" i="33" s="1"/>
  <c r="C98" i="47" a="1"/>
  <c r="C98" i="47" s="1"/>
  <c r="AI104" i="47" a="1"/>
  <c r="AI104" i="47" s="1"/>
  <c r="AD68" i="46" a="1"/>
  <c r="AD68" i="46" s="1"/>
  <c r="AE95" i="46" a="1"/>
  <c r="AE95" i="46" s="1"/>
  <c r="M22" i="45" a="1"/>
  <c r="M22" i="45" s="1"/>
  <c r="AP19" i="45" a="1"/>
  <c r="AP19" i="45" s="1"/>
  <c r="AH50" i="43" a="1"/>
  <c r="AH50" i="43" s="1"/>
  <c r="T34" i="33" a="1"/>
  <c r="T34" i="33" s="1"/>
  <c r="F16" i="33" a="1"/>
  <c r="F16" i="33" s="1"/>
  <c r="AU44" i="46" a="1"/>
  <c r="AU44" i="46" s="1"/>
  <c r="L65" i="47" a="1"/>
  <c r="L65" i="47" s="1"/>
  <c r="U47" i="44" a="1"/>
  <c r="U47" i="44" s="1"/>
  <c r="AB80" i="33" a="1"/>
  <c r="AB80" i="33" s="1"/>
  <c r="I41" i="33" a="1"/>
  <c r="I41" i="33" s="1"/>
  <c r="X44" i="47" a="1"/>
  <c r="X44" i="47" s="1"/>
  <c r="G17" i="42" a="1"/>
  <c r="G17" i="42" s="1"/>
  <c r="AO56" i="43" a="1"/>
  <c r="AO56" i="43" s="1"/>
  <c r="AV32" i="47" a="1"/>
  <c r="AV32" i="47" s="1"/>
  <c r="AN88" i="33" a="1"/>
  <c r="AN88" i="33" s="1"/>
  <c r="AD49" i="42" a="1"/>
  <c r="AD49" i="42" s="1"/>
  <c r="AJ104" i="46" a="1"/>
  <c r="AJ104" i="46" s="1"/>
  <c r="M97" i="41" a="1"/>
  <c r="M97" i="41" s="1"/>
  <c r="AJ47" i="41" a="1"/>
  <c r="AJ47" i="41" s="1"/>
  <c r="L40" i="43" a="1"/>
  <c r="L40" i="43" s="1"/>
  <c r="N61" i="42" a="1"/>
  <c r="N61" i="42" s="1"/>
  <c r="M97" i="46" a="1"/>
  <c r="M97" i="46" s="1"/>
  <c r="AF79" i="44" a="1"/>
  <c r="AF79" i="44" s="1"/>
  <c r="AQ43" i="33" a="1"/>
  <c r="AQ43" i="33" s="1"/>
  <c r="Q55" i="46" a="1"/>
  <c r="Q55" i="46" s="1"/>
  <c r="O83" i="47" a="1"/>
  <c r="O83" i="47" s="1"/>
  <c r="AN31" i="45" a="1"/>
  <c r="AN31" i="45" s="1"/>
  <c r="AO16" i="42" a="1"/>
  <c r="AO16" i="42" s="1"/>
  <c r="AU97" i="46" a="1"/>
  <c r="AU97" i="46" s="1"/>
  <c r="AB17" i="41" a="1"/>
  <c r="AB17" i="41" s="1"/>
  <c r="AI43" i="44" a="1"/>
  <c r="AI43" i="44" s="1"/>
  <c r="AL46" i="42" a="1"/>
  <c r="AL46" i="42" s="1"/>
  <c r="W98" i="45" a="1"/>
  <c r="W98" i="45" s="1"/>
  <c r="AO50" i="44" a="1"/>
  <c r="AO50" i="44" s="1"/>
  <c r="F98" i="45" a="1"/>
  <c r="F98" i="45" s="1"/>
  <c r="AD28" i="45" a="1"/>
  <c r="AD28" i="45" s="1"/>
  <c r="R94" i="47" a="1"/>
  <c r="R94" i="47" s="1"/>
  <c r="G104" i="33" a="1"/>
  <c r="G104" i="33" s="1"/>
  <c r="AH38" i="47" a="1"/>
  <c r="AH38" i="47" s="1"/>
  <c r="W82" i="47" a="1"/>
  <c r="W82" i="47" s="1"/>
  <c r="J92" i="46" a="1"/>
  <c r="J92" i="46" s="1"/>
  <c r="AM101" i="44" a="1"/>
  <c r="AM101" i="44" s="1"/>
  <c r="F22" i="33" a="1"/>
  <c r="F22" i="33" s="1"/>
  <c r="M56" i="42" a="1"/>
  <c r="M56" i="42" s="1"/>
  <c r="W100" i="42" a="1"/>
  <c r="W100" i="42" s="1"/>
  <c r="X43" i="46" a="1"/>
  <c r="X43" i="46" s="1"/>
  <c r="I103" i="43" a="1"/>
  <c r="I103" i="43" s="1"/>
  <c r="V68" i="46" a="1"/>
  <c r="V68" i="46" s="1"/>
  <c r="AR94" i="44" a="1"/>
  <c r="AR94" i="44" s="1"/>
  <c r="AA35" i="43" a="1"/>
  <c r="AA35" i="43" s="1"/>
  <c r="L23" i="33" a="1"/>
  <c r="L23" i="33" s="1"/>
  <c r="AK95" i="44" a="1"/>
  <c r="AK95" i="44" s="1"/>
  <c r="AG25" i="41" a="1"/>
  <c r="AG25" i="41" s="1"/>
  <c r="AM92" i="44" a="1"/>
  <c r="AM92" i="44" s="1"/>
  <c r="T44" i="42" a="1"/>
  <c r="T44" i="42" s="1"/>
  <c r="AC95" i="42" a="1"/>
  <c r="AC95" i="42" s="1"/>
  <c r="V44" i="46" a="1"/>
  <c r="V44" i="46" s="1"/>
  <c r="C80" i="44" a="1"/>
  <c r="C80" i="44" s="1"/>
  <c r="AC58" i="42" a="1"/>
  <c r="AC58" i="42" s="1"/>
  <c r="AG11" i="33" a="1"/>
  <c r="AG11" i="33" s="1"/>
  <c r="AR101" i="42" a="1"/>
  <c r="AR101" i="42" s="1"/>
  <c r="Z94" i="41" a="1"/>
  <c r="Z94" i="41" s="1"/>
  <c r="AG17" i="33" a="1"/>
  <c r="AG17" i="33" s="1"/>
  <c r="C53" i="41" a="1"/>
  <c r="C53" i="41" s="1"/>
  <c r="AG11" i="41" a="1"/>
  <c r="AG11" i="41" s="1"/>
  <c r="AI95" i="44" a="1"/>
  <c r="AI95" i="44" s="1"/>
  <c r="AM64" i="42" a="1"/>
  <c r="AM64" i="42" s="1"/>
  <c r="AD64" i="45" a="1"/>
  <c r="AD64" i="45" s="1"/>
  <c r="R98" i="45" a="1"/>
  <c r="R98" i="45" s="1"/>
  <c r="AR35" i="45" a="1"/>
  <c r="AR35" i="45" s="1"/>
  <c r="P25" i="47" a="1"/>
  <c r="P25" i="47" s="1"/>
  <c r="N49" i="46" a="1"/>
  <c r="N49" i="46" s="1"/>
  <c r="AK38" i="33" a="1"/>
  <c r="AK38" i="33" s="1"/>
  <c r="M103" i="46" a="1"/>
  <c r="M103" i="46" s="1"/>
  <c r="K32" i="33" a="1"/>
  <c r="K32" i="33" s="1"/>
  <c r="AT46" i="46" a="1"/>
  <c r="AT46" i="46" s="1"/>
  <c r="AF92" i="43" a="1"/>
  <c r="AF92" i="43" s="1"/>
  <c r="AS68" i="41" a="1"/>
  <c r="AS68" i="41" s="1"/>
  <c r="J31" i="46" a="1"/>
  <c r="J31" i="46" s="1"/>
  <c r="Z74" i="43" a="1"/>
  <c r="Z74" i="43" s="1"/>
  <c r="I41" i="45" a="1"/>
  <c r="I41" i="45" s="1"/>
  <c r="W79" i="43" a="1"/>
  <c r="W79" i="43" s="1"/>
  <c r="AF32" i="46" a="1"/>
  <c r="AF32" i="46" s="1"/>
  <c r="Z20" i="43" a="1"/>
  <c r="Z20" i="43" s="1"/>
  <c r="T70" i="42" a="1"/>
  <c r="T70" i="42" s="1"/>
  <c r="AE82" i="45" a="1"/>
  <c r="AE82" i="45" s="1"/>
  <c r="AH80" i="45" a="1"/>
  <c r="AH80" i="45" s="1"/>
  <c r="J40" i="42" a="1"/>
  <c r="J40" i="42" s="1"/>
  <c r="Z52" i="41" a="1"/>
  <c r="Z52" i="41" s="1"/>
  <c r="AK61" i="45" a="1"/>
  <c r="AK61" i="45" s="1"/>
  <c r="T11" i="42" a="1"/>
  <c r="T11" i="42" s="1"/>
  <c r="E65" i="45" a="1"/>
  <c r="E65" i="45" s="1"/>
  <c r="AP64" i="47" a="1"/>
  <c r="AP64" i="47" s="1"/>
  <c r="S38" i="46" a="1"/>
  <c r="S38" i="46" s="1"/>
  <c r="R52" i="33" a="1"/>
  <c r="R52" i="33" s="1"/>
  <c r="X23" i="41" a="1"/>
  <c r="X23" i="41" s="1"/>
  <c r="AQ52" i="47" a="1"/>
  <c r="AQ52" i="47" s="1"/>
  <c r="M11" i="41" a="1"/>
  <c r="M11" i="41" s="1"/>
  <c r="I67" i="33" a="1"/>
  <c r="I67" i="33" s="1"/>
  <c r="K101" i="46" a="1"/>
  <c r="K101" i="46" s="1"/>
  <c r="J49" i="46" a="1"/>
  <c r="J49" i="46" s="1"/>
  <c r="O79" i="42" a="1"/>
  <c r="O79" i="42" s="1"/>
  <c r="L31" i="45" a="1"/>
  <c r="L31" i="45" s="1"/>
  <c r="N71" i="41" a="1"/>
  <c r="N71" i="41" s="1"/>
  <c r="AL65" i="47" a="1"/>
  <c r="AL65" i="47" s="1"/>
  <c r="AU40" i="41" a="1"/>
  <c r="AU40" i="41" s="1"/>
  <c r="AD49" i="44" a="1"/>
  <c r="AD49" i="44" s="1"/>
  <c r="V37" i="44" a="1"/>
  <c r="V37" i="44" s="1"/>
  <c r="P82" i="44" a="1"/>
  <c r="P82" i="44" s="1"/>
  <c r="P19" i="45" a="1"/>
  <c r="P19" i="45" s="1"/>
  <c r="AB56" i="42" a="1"/>
  <c r="AB56" i="42" s="1"/>
  <c r="L92" i="44" a="1"/>
  <c r="L92" i="44" s="1"/>
  <c r="C65" i="42" a="1"/>
  <c r="C65" i="42" s="1"/>
  <c r="AC61" i="41" a="1"/>
  <c r="AC61" i="41" s="1"/>
  <c r="N22" i="42" a="1"/>
  <c r="N22" i="42" s="1"/>
  <c r="I94" i="43" a="1"/>
  <c r="I94" i="43" s="1"/>
  <c r="AH80" i="43" a="1"/>
  <c r="AH80" i="43" s="1"/>
  <c r="AH19" i="44" a="1"/>
  <c r="AH19" i="44" s="1"/>
  <c r="AF74" i="45" a="1"/>
  <c r="AF74" i="45" s="1"/>
  <c r="AP71" i="45" a="1"/>
  <c r="AP71" i="45" s="1"/>
  <c r="R76" i="41" a="1"/>
  <c r="R76" i="41" s="1"/>
  <c r="AH32" i="46" a="1"/>
  <c r="AH32" i="46" s="1"/>
  <c r="AA11" i="41" a="1"/>
  <c r="AA11" i="41" s="1"/>
  <c r="AK67" i="46" a="1"/>
  <c r="AK67" i="46" s="1"/>
  <c r="AF71" i="46" a="1"/>
  <c r="AF71" i="46" s="1"/>
  <c r="AV25" i="41" a="1"/>
  <c r="AV25" i="41" s="1"/>
  <c r="M31" i="42" a="1"/>
  <c r="M31" i="42" s="1"/>
  <c r="W73" i="33" a="1"/>
  <c r="W73" i="33" s="1"/>
  <c r="N55" i="42" a="1"/>
  <c r="N55" i="42" s="1"/>
  <c r="K68" i="43" a="1"/>
  <c r="K68" i="43" s="1"/>
  <c r="AE65" i="47" a="1"/>
  <c r="AE65" i="47" s="1"/>
  <c r="AG67" i="44" a="1"/>
  <c r="AG67" i="44" s="1"/>
  <c r="Q23" i="47" a="1"/>
  <c r="Q23" i="47" s="1"/>
  <c r="AV91" i="47" a="1"/>
  <c r="AV91" i="47" s="1"/>
  <c r="W74" i="47" a="1"/>
  <c r="W74" i="47" s="1"/>
  <c r="AB22" i="33" a="1"/>
  <c r="AB22" i="33" s="1"/>
  <c r="AP92" i="47" a="1"/>
  <c r="AP92" i="47" s="1"/>
  <c r="AE104" i="33" a="1"/>
  <c r="AE104" i="33" s="1"/>
  <c r="M47" i="33" a="1"/>
  <c r="M47" i="33" s="1"/>
  <c r="P58" i="42" a="1"/>
  <c r="P58" i="42" s="1"/>
  <c r="AL104" i="43" a="1"/>
  <c r="AL104" i="43" s="1"/>
  <c r="Y86" i="46" a="1"/>
  <c r="Y86" i="46" s="1"/>
  <c r="F91" i="42" a="1"/>
  <c r="F91" i="42" s="1"/>
  <c r="AK79" i="47" a="1"/>
  <c r="AK79" i="47" s="1"/>
  <c r="AA74" i="47" a="1"/>
  <c r="AA74" i="47" s="1"/>
  <c r="AK58" i="44" a="1"/>
  <c r="AK58" i="44" s="1"/>
  <c r="O46" i="43" a="1"/>
  <c r="O46" i="43" s="1"/>
  <c r="M70" i="41" a="1"/>
  <c r="M70" i="41" s="1"/>
  <c r="AJ68" i="43" a="1"/>
  <c r="AJ68" i="43" s="1"/>
  <c r="AA16" i="45" a="1"/>
  <c r="AA16" i="45" s="1"/>
  <c r="Z68" i="46" a="1"/>
  <c r="Z68" i="46" s="1"/>
  <c r="P71" i="42" a="1"/>
  <c r="P71" i="42" s="1"/>
  <c r="N65" i="42" a="1"/>
  <c r="N65" i="42" s="1"/>
  <c r="AJ11" i="43" a="1"/>
  <c r="AJ11" i="43" s="1"/>
  <c r="S61" i="46" a="1"/>
  <c r="S61" i="46" s="1"/>
  <c r="C76" i="47" a="1"/>
  <c r="C76" i="47" s="1"/>
  <c r="P77" i="45" a="1"/>
  <c r="P77" i="45" s="1"/>
  <c r="AB19" i="43" a="1"/>
  <c r="AB19" i="43" s="1"/>
  <c r="AF43" i="43" a="1"/>
  <c r="AF43" i="43" s="1"/>
  <c r="AF49" i="33" a="1"/>
  <c r="AF49" i="33" s="1"/>
  <c r="AR92" i="47" a="1"/>
  <c r="AR92" i="47" s="1"/>
  <c r="Z64" i="33" a="1"/>
  <c r="Z64" i="33" s="1"/>
  <c r="AH47" i="43" a="1"/>
  <c r="AH47" i="43" s="1"/>
  <c r="AD100" i="33" a="1"/>
  <c r="AD100" i="33" s="1"/>
  <c r="U55" i="44" a="1"/>
  <c r="U55" i="44" s="1"/>
  <c r="AE16" i="43" a="1"/>
  <c r="AE16" i="43" s="1"/>
  <c r="AS82" i="46" a="1"/>
  <c r="AS82" i="46" s="1"/>
  <c r="AH83" i="43" a="1"/>
  <c r="AH83" i="43" s="1"/>
  <c r="AG61" i="47" a="1"/>
  <c r="AG61" i="47" s="1"/>
  <c r="U82" i="44" a="1"/>
  <c r="U82" i="44" s="1"/>
  <c r="T94" i="44" a="1"/>
  <c r="T94" i="44" s="1"/>
  <c r="Y29" i="41" a="1"/>
  <c r="Y29" i="41" s="1"/>
  <c r="AA53" i="44" a="1"/>
  <c r="AA53" i="44" s="1"/>
  <c r="G59" i="42" a="1"/>
  <c r="G59" i="42" s="1"/>
  <c r="AE67" i="41" a="1"/>
  <c r="AE67" i="41" s="1"/>
  <c r="H50" i="33" a="1"/>
  <c r="H50" i="33" s="1"/>
  <c r="K31" i="43" a="1"/>
  <c r="K31" i="43" s="1"/>
  <c r="AF83" i="47" a="1"/>
  <c r="AF83" i="47" s="1"/>
  <c r="S40" i="46" a="1"/>
  <c r="S40" i="46" s="1"/>
  <c r="U16" i="42" a="1"/>
  <c r="U16" i="42" s="1"/>
  <c r="C35" i="33" a="1"/>
  <c r="C35" i="33" s="1"/>
  <c r="U67" i="41" a="1"/>
  <c r="U67" i="41" s="1"/>
  <c r="AN23" i="42" a="1"/>
  <c r="AN23" i="42" s="1"/>
  <c r="AE17" i="46" a="1"/>
  <c r="AE17" i="46" s="1"/>
  <c r="AH46" i="46" a="1"/>
  <c r="AH46" i="46" s="1"/>
  <c r="P67" i="45" a="1"/>
  <c r="P67" i="45" s="1"/>
  <c r="M97" i="44" a="1"/>
  <c r="M97" i="44" s="1"/>
  <c r="AK44" i="41" a="1"/>
  <c r="AK44" i="41" s="1"/>
  <c r="N38" i="43" a="1"/>
  <c r="N38" i="43" s="1"/>
  <c r="AE29" i="43" a="1"/>
  <c r="AE29" i="43" s="1"/>
  <c r="S40" i="47" a="1"/>
  <c r="S40" i="47" s="1"/>
  <c r="O19" i="42" a="1"/>
  <c r="O19" i="42" s="1"/>
  <c r="AI50" i="46" a="1"/>
  <c r="AI50" i="46" s="1"/>
  <c r="AR104" i="47" a="1"/>
  <c r="AR104" i="47" s="1"/>
  <c r="G64" i="44" a="1"/>
  <c r="G64" i="44" s="1"/>
  <c r="AU56" i="47" a="1"/>
  <c r="AU56" i="47" s="1"/>
  <c r="AN103" i="46" a="1"/>
  <c r="AN103" i="46" s="1"/>
  <c r="AJ49" i="41" a="1"/>
  <c r="AJ49" i="41" s="1"/>
  <c r="AE43" i="33" a="1"/>
  <c r="AE43" i="33" s="1"/>
  <c r="AK29" i="33" a="1"/>
  <c r="AK29" i="33" s="1"/>
  <c r="M59" i="42" a="1"/>
  <c r="M59" i="42" s="1"/>
  <c r="N82" i="44" a="1"/>
  <c r="N82" i="44" s="1"/>
  <c r="T104" i="47" a="1"/>
  <c r="T104" i="47" s="1"/>
  <c r="AI103" i="33" a="1"/>
  <c r="AI103" i="33" s="1"/>
  <c r="AM25" i="33" a="1"/>
  <c r="AM25" i="33" s="1"/>
  <c r="AG22" i="42" a="1"/>
  <c r="AG22" i="42" s="1"/>
  <c r="W83" i="43" a="1"/>
  <c r="W83" i="43" s="1"/>
  <c r="G61" i="42" a="1"/>
  <c r="G61" i="42" s="1"/>
  <c r="T35" i="42" a="1"/>
  <c r="T35" i="42" s="1"/>
  <c r="Z79" i="43" a="1"/>
  <c r="Z79" i="43" s="1"/>
  <c r="Z32" i="42" a="1"/>
  <c r="Z32" i="42" s="1"/>
  <c r="AN46" i="42" a="1"/>
  <c r="AN46" i="42" s="1"/>
  <c r="AO37" i="41" a="1"/>
  <c r="AO37" i="41" s="1"/>
  <c r="K41" i="43" a="1"/>
  <c r="K41" i="43" s="1"/>
  <c r="AC85" i="43" a="1"/>
  <c r="AC85" i="43" s="1"/>
  <c r="AF101" i="42" a="1"/>
  <c r="AF101" i="42" s="1"/>
  <c r="S71" i="43" a="1"/>
  <c r="S71" i="43" s="1"/>
  <c r="X46" i="43" a="1"/>
  <c r="X46" i="43" s="1"/>
  <c r="U23" i="43" a="1"/>
  <c r="U23" i="43" s="1"/>
  <c r="V74" i="42" a="1"/>
  <c r="V74" i="42" s="1"/>
  <c r="AH41" i="33" a="1"/>
  <c r="AH41" i="33" s="1"/>
  <c r="AU92" i="41" a="1"/>
  <c r="AU92" i="41" s="1"/>
  <c r="J101" i="46" a="1"/>
  <c r="J101" i="46" s="1"/>
  <c r="AN62" i="42" a="1"/>
  <c r="AN62" i="42" s="1"/>
  <c r="G43" i="45" a="1"/>
  <c r="G43" i="45" s="1"/>
  <c r="AQ17" i="41" a="1"/>
  <c r="AQ17" i="41" s="1"/>
  <c r="AM64" i="47" a="1"/>
  <c r="AM64" i="47" s="1"/>
  <c r="AE82" i="41" a="1"/>
  <c r="AE82" i="41" s="1"/>
  <c r="AF67" i="33" a="1"/>
  <c r="AF67" i="33" s="1"/>
  <c r="X101" i="43" a="1"/>
  <c r="X101" i="43" s="1"/>
  <c r="AO59" i="47" a="1"/>
  <c r="AO59" i="47" s="1"/>
  <c r="N16" i="33" a="1"/>
  <c r="N16" i="33" s="1"/>
  <c r="AU49" i="47" a="1"/>
  <c r="AU49" i="47" s="1"/>
  <c r="AR92" i="33" a="1"/>
  <c r="AR92" i="33" s="1"/>
  <c r="X19" i="44" a="1"/>
  <c r="X19" i="44" s="1"/>
  <c r="M94" i="46" a="1"/>
  <c r="M94" i="46" s="1"/>
  <c r="AJ68" i="45" a="1"/>
  <c r="AJ68" i="45" s="1"/>
  <c r="AU70" i="43" a="1"/>
  <c r="AU70" i="43" s="1"/>
  <c r="AB100" i="45" a="1"/>
  <c r="AB100" i="45" s="1"/>
  <c r="L62" i="47" a="1"/>
  <c r="L62" i="47" s="1"/>
  <c r="AT74" i="47" a="1"/>
  <c r="AT74" i="47" s="1"/>
  <c r="AF95" i="43" a="1"/>
  <c r="AF95" i="43" s="1"/>
  <c r="AM61" i="44" a="1"/>
  <c r="AM61" i="44" s="1"/>
  <c r="W103" i="42" a="1"/>
  <c r="W103" i="42" s="1"/>
  <c r="S47" i="44" a="1"/>
  <c r="S47" i="44" s="1"/>
  <c r="AL59" i="43" a="1"/>
  <c r="AL59" i="43" s="1"/>
  <c r="I73" i="44" a="1"/>
  <c r="I73" i="44" s="1"/>
  <c r="V29" i="46" a="1"/>
  <c r="V29" i="46" s="1"/>
  <c r="O92" i="45" a="1"/>
  <c r="O92" i="45" s="1"/>
  <c r="AC23" i="42" a="1"/>
  <c r="AC23" i="42" s="1"/>
  <c r="AI20" i="46" a="1"/>
  <c r="AI20" i="46" s="1"/>
  <c r="AR64" i="41" a="1"/>
  <c r="AR64" i="41" s="1"/>
  <c r="AB28" i="33" a="1"/>
  <c r="AB28" i="33" s="1"/>
  <c r="O20" i="42" a="1"/>
  <c r="O20" i="42" s="1"/>
  <c r="AR28" i="46" a="1"/>
  <c r="AR28" i="46" s="1"/>
  <c r="AJ23" i="45" a="1"/>
  <c r="AJ23" i="45" s="1"/>
  <c r="X80" i="33" a="1"/>
  <c r="X80" i="33" s="1"/>
  <c r="AO91" i="43" a="1"/>
  <c r="AO91" i="43" s="1"/>
  <c r="U67" i="47" a="1"/>
  <c r="U67" i="47" s="1"/>
  <c r="G94" i="42" a="1"/>
  <c r="G94" i="42" s="1"/>
  <c r="Y40" i="33" a="1"/>
  <c r="Y40" i="33" s="1"/>
  <c r="P104" i="44" a="1"/>
  <c r="P104" i="44" s="1"/>
  <c r="O88" i="41" a="1"/>
  <c r="O88" i="41" s="1"/>
  <c r="AO40" i="46" a="1"/>
  <c r="AO40" i="46" s="1"/>
  <c r="Q25" i="43" a="1"/>
  <c r="Q25" i="43" s="1"/>
  <c r="N101" i="44" a="1"/>
  <c r="N101" i="44" s="1"/>
  <c r="AH47" i="42" a="1"/>
  <c r="AH47" i="42" s="1"/>
  <c r="AE104" i="43" a="1"/>
  <c r="AE104" i="43" s="1"/>
  <c r="AO53" i="47" a="1"/>
  <c r="AO53" i="47" s="1"/>
  <c r="AA20" i="44" a="1"/>
  <c r="AA20" i="44" s="1"/>
  <c r="V19" i="44" a="1"/>
  <c r="V19" i="44" s="1"/>
  <c r="X43" i="43" a="1"/>
  <c r="X43" i="43" s="1"/>
  <c r="W11" i="44" a="1"/>
  <c r="W11" i="44" s="1"/>
  <c r="Y22" i="43" a="1"/>
  <c r="Y22" i="43" s="1"/>
  <c r="R25" i="47" a="1"/>
  <c r="R25" i="47" s="1"/>
  <c r="AS85" i="46" a="1"/>
  <c r="AS85" i="46" s="1"/>
  <c r="T28" i="33" a="1"/>
  <c r="T28" i="33" s="1"/>
  <c r="J80" i="33" a="1"/>
  <c r="J80" i="33" s="1"/>
  <c r="AI74" i="44" a="1"/>
  <c r="AI74" i="44" s="1"/>
  <c r="O59" i="46" a="1"/>
  <c r="O59" i="46" s="1"/>
  <c r="AI58" i="42" a="1"/>
  <c r="AI58" i="42" s="1"/>
  <c r="H76" i="33" a="1"/>
  <c r="H76" i="33" s="1"/>
  <c r="S22" i="47" a="1"/>
  <c r="S22" i="47" s="1"/>
  <c r="AQ35" i="46" a="1"/>
  <c r="AQ35" i="46" s="1"/>
  <c r="T80" i="41" a="1"/>
  <c r="T80" i="41" s="1"/>
  <c r="AP101" i="33" a="1"/>
  <c r="AP101" i="33" s="1"/>
  <c r="AP62" i="46" a="1"/>
  <c r="AP62" i="46" s="1"/>
  <c r="AC40" i="42" a="1"/>
  <c r="AC40" i="42" s="1"/>
  <c r="AR58" i="41" a="1"/>
  <c r="AR58" i="41" s="1"/>
  <c r="Q49" i="33" a="1"/>
  <c r="Q49" i="33" s="1"/>
  <c r="S91" i="33" a="1"/>
  <c r="S91" i="33" s="1"/>
  <c r="AI103" i="42" a="1"/>
  <c r="AI103" i="42" s="1"/>
  <c r="S43" i="46" a="1"/>
  <c r="S43" i="46" s="1"/>
  <c r="H74" i="44" a="1"/>
  <c r="H74" i="44" s="1"/>
  <c r="AI34" i="45" a="1"/>
  <c r="AI34" i="45" s="1"/>
  <c r="E31" i="44" a="1"/>
  <c r="E31" i="44" s="1"/>
  <c r="AP50" i="42" a="1"/>
  <c r="AP50" i="42" s="1"/>
  <c r="AE16" i="44" a="1"/>
  <c r="AE16" i="44" s="1"/>
  <c r="AK89" i="43" a="1"/>
  <c r="AK89" i="43" s="1"/>
  <c r="AH80" i="42" a="1"/>
  <c r="AH80" i="42" s="1"/>
  <c r="AS79" i="46" a="1"/>
  <c r="AS79" i="46" s="1"/>
  <c r="J44" i="41" a="1"/>
  <c r="J44" i="41" s="1"/>
  <c r="O34" i="42" a="1"/>
  <c r="O34" i="42" s="1"/>
  <c r="L76" i="42" a="1"/>
  <c r="L76" i="42" s="1"/>
  <c r="V50" i="46" a="1"/>
  <c r="V50" i="46" s="1"/>
  <c r="T76" i="47" a="1"/>
  <c r="T76" i="47" s="1"/>
  <c r="K46" i="47" a="1"/>
  <c r="K46" i="47" s="1"/>
  <c r="AH52" i="46" a="1"/>
  <c r="AH52" i="46" s="1"/>
  <c r="AB11" i="43" a="1"/>
  <c r="AB11" i="43" s="1"/>
  <c r="AO23" i="42" a="1"/>
  <c r="AO23" i="42" s="1"/>
  <c r="L38" i="47" a="1"/>
  <c r="L38" i="47" s="1"/>
  <c r="K10" i="33" a="1"/>
  <c r="K10" i="33" s="1"/>
  <c r="Y49" i="41" a="1"/>
  <c r="Y49" i="41" s="1"/>
  <c r="X37" i="46" a="1"/>
  <c r="X37" i="46" s="1"/>
  <c r="AQ32" i="47" a="1"/>
  <c r="AQ32" i="47" s="1"/>
  <c r="AB38" i="46" a="1"/>
  <c r="AB38" i="46" s="1"/>
  <c r="N53" i="47" a="1"/>
  <c r="N53" i="47" s="1"/>
  <c r="AG11" i="43" a="1"/>
  <c r="AG11" i="43" s="1"/>
  <c r="W23" i="44" a="1"/>
  <c r="W23" i="44" s="1"/>
  <c r="I73" i="45" a="1"/>
  <c r="I73" i="45" s="1"/>
  <c r="AL80" i="33" a="1"/>
  <c r="AL80" i="33" s="1"/>
  <c r="AC32" i="45" a="1"/>
  <c r="AC32" i="45" s="1"/>
  <c r="L56" i="43" a="1"/>
  <c r="L56" i="43" s="1"/>
  <c r="P35" i="42" a="1"/>
  <c r="P35" i="42" s="1"/>
  <c r="AH31" i="42" a="1"/>
  <c r="AH31" i="42" s="1"/>
  <c r="Z11" i="45" a="1"/>
  <c r="Z11" i="45" s="1"/>
  <c r="AJ31" i="43" a="1"/>
  <c r="AJ31" i="43" s="1"/>
  <c r="M56" i="46" a="1"/>
  <c r="M56" i="46" s="1"/>
  <c r="O43" i="33" a="1"/>
  <c r="O43" i="33" s="1"/>
  <c r="AI82" i="45" a="1"/>
  <c r="AI82" i="45" s="1"/>
  <c r="AR79" i="46" a="1"/>
  <c r="AR79" i="46" s="1"/>
  <c r="T104" i="44" a="1"/>
  <c r="T104" i="44" s="1"/>
  <c r="Q88" i="47" a="1"/>
  <c r="Q88" i="47" s="1"/>
  <c r="I95" i="45" a="1"/>
  <c r="I95" i="45" s="1"/>
  <c r="AV76" i="47" a="1"/>
  <c r="AV76" i="47" s="1"/>
  <c r="AD83" i="42" a="1"/>
  <c r="AD83" i="42" s="1"/>
  <c r="C85" i="46" a="1"/>
  <c r="C85" i="46" s="1"/>
  <c r="U98" i="43" a="1"/>
  <c r="U98" i="43" s="1"/>
  <c r="C32" i="33" a="1"/>
  <c r="C32" i="33" s="1"/>
  <c r="J41" i="41" a="1"/>
  <c r="J41" i="41" s="1"/>
  <c r="J80" i="47" a="1"/>
  <c r="J80" i="47" s="1"/>
  <c r="Z101" i="43" a="1"/>
  <c r="Z101" i="43" s="1"/>
  <c r="I31" i="46" a="1"/>
  <c r="I31" i="46" s="1"/>
  <c r="F25" i="33" a="1"/>
  <c r="F25" i="33" s="1"/>
  <c r="AN79" i="33" a="1"/>
  <c r="AN79" i="33" s="1"/>
  <c r="AR92" i="41" a="1"/>
  <c r="AR92" i="41" s="1"/>
  <c r="Q40" i="47" a="1"/>
  <c r="Q40" i="47" s="1"/>
  <c r="AQ34" i="44" a="1"/>
  <c r="AQ34" i="44" s="1"/>
  <c r="AI58" i="33" a="1"/>
  <c r="AI58" i="33" s="1"/>
  <c r="AV67" i="43" a="1"/>
  <c r="AV67" i="43" s="1"/>
  <c r="AV44" i="41" a="1"/>
  <c r="AV44" i="41" s="1"/>
  <c r="Y64" i="43" a="1"/>
  <c r="Y64" i="43" s="1"/>
  <c r="AM52" i="42" a="1"/>
  <c r="AM52" i="42" s="1"/>
  <c r="AP10" i="42" a="1"/>
  <c r="AP10" i="42" s="1"/>
  <c r="AB76" i="43" a="1"/>
  <c r="AB76" i="43" s="1"/>
  <c r="AN71" i="41" a="1"/>
  <c r="AN71" i="41" s="1"/>
  <c r="AP59" i="45" a="1"/>
  <c r="AP59" i="45" s="1"/>
  <c r="T26" i="42" a="1"/>
  <c r="T26" i="42" s="1"/>
  <c r="AF80" i="43" a="1"/>
  <c r="AF80" i="43" s="1"/>
  <c r="U43" i="46" a="1"/>
  <c r="U43" i="46" s="1"/>
  <c r="AA25" i="43" a="1"/>
  <c r="AA25" i="43" s="1"/>
  <c r="AS61" i="41" a="1"/>
  <c r="AS61" i="41" s="1"/>
  <c r="AU41" i="43" a="1"/>
  <c r="AU41" i="43" s="1"/>
  <c r="AG31" i="42" a="1"/>
  <c r="AG31" i="42" s="1"/>
  <c r="W95" i="46" a="1"/>
  <c r="W95" i="46" s="1"/>
  <c r="AK68" i="47" a="1"/>
  <c r="AK68" i="47" s="1"/>
  <c r="AJ25" i="43" a="1"/>
  <c r="AJ25" i="43" s="1"/>
  <c r="C37" i="43" a="1"/>
  <c r="C37" i="43" s="1"/>
  <c r="I77" i="45" a="1"/>
  <c r="I77" i="45" s="1"/>
  <c r="K92" i="47" a="1"/>
  <c r="K92" i="47" s="1"/>
  <c r="AA10" i="42" a="1"/>
  <c r="AA10" i="42" s="1"/>
  <c r="AU20" i="41" a="1"/>
  <c r="AU20" i="41" s="1"/>
  <c r="AI67" i="43" a="1"/>
  <c r="AI67" i="43" s="1"/>
  <c r="K17" i="45" a="1"/>
  <c r="K17" i="45" s="1"/>
  <c r="C94" i="43" a="1"/>
  <c r="C94" i="43" s="1"/>
  <c r="AM83" i="47" a="1"/>
  <c r="AM83" i="47" s="1"/>
  <c r="T62" i="45" a="1"/>
  <c r="T62" i="45" s="1"/>
  <c r="AM28" i="33" a="1"/>
  <c r="AM28" i="33" s="1"/>
  <c r="Z64" i="47" a="1"/>
  <c r="Z64" i="47" s="1"/>
  <c r="Z63" i="47" s="1"/>
  <c r="P43" i="46" a="1"/>
  <c r="P43" i="46" s="1"/>
  <c r="I23" i="43" a="1"/>
  <c r="I23" i="43" s="1"/>
  <c r="AI53" i="45" a="1"/>
  <c r="AI53" i="45" s="1"/>
  <c r="Q58" i="42" a="1"/>
  <c r="Q58" i="42" s="1"/>
  <c r="AM47" i="47" a="1"/>
  <c r="AM47" i="47" s="1"/>
  <c r="Z22" i="43" a="1"/>
  <c r="Z22" i="43" s="1"/>
  <c r="AN68" i="43" a="1"/>
  <c r="AN68" i="43" s="1"/>
  <c r="I43" i="43" a="1"/>
  <c r="I43" i="43" s="1"/>
  <c r="Y28" i="43" a="1"/>
  <c r="Y28" i="43" s="1"/>
  <c r="AE20" i="47" a="1"/>
  <c r="AE20" i="47" s="1"/>
  <c r="AS98" i="43" a="1"/>
  <c r="AS98" i="43" s="1"/>
  <c r="R17" i="41" a="1"/>
  <c r="R17" i="41" s="1"/>
  <c r="AG22" i="43" a="1"/>
  <c r="AG22" i="43" s="1"/>
  <c r="AL29" i="45" a="1"/>
  <c r="AL29" i="45" s="1"/>
  <c r="M35" i="47" a="1"/>
  <c r="M35" i="47" s="1"/>
  <c r="Y47" i="43" a="1"/>
  <c r="Y47" i="43" s="1"/>
  <c r="AU23" i="41" a="1"/>
  <c r="AU23" i="41" s="1"/>
  <c r="G32" i="33" a="1"/>
  <c r="G32" i="33" s="1"/>
  <c r="C74" i="44" a="1"/>
  <c r="C74" i="44" s="1"/>
  <c r="F82" i="45" a="1"/>
  <c r="F82" i="45" s="1"/>
  <c r="I59" i="41" a="1"/>
  <c r="I59" i="41" s="1"/>
  <c r="N80" i="44" a="1"/>
  <c r="N80" i="44" s="1"/>
  <c r="AP32" i="46" a="1"/>
  <c r="AP32" i="46" s="1"/>
  <c r="C58" i="44" a="1"/>
  <c r="C58" i="44" s="1"/>
  <c r="AN65" i="41" a="1"/>
  <c r="AN65" i="41" s="1"/>
  <c r="P91" i="42" a="1"/>
  <c r="P91" i="42" s="1"/>
  <c r="AB20" i="33" a="1"/>
  <c r="AB20" i="33" s="1"/>
  <c r="AJ76" i="46" a="1"/>
  <c r="AJ76" i="46" s="1"/>
  <c r="K35" i="46" a="1"/>
  <c r="K35" i="46" s="1"/>
  <c r="T83" i="43" a="1"/>
  <c r="T83" i="43" s="1"/>
  <c r="O88" i="47" a="1"/>
  <c r="O88" i="47" s="1"/>
  <c r="J95" i="42" a="1"/>
  <c r="J95" i="42" s="1"/>
  <c r="M103" i="43" a="1"/>
  <c r="M103" i="43" s="1"/>
  <c r="AA79" i="42" a="1"/>
  <c r="AA79" i="42" s="1"/>
  <c r="AI28" i="47" a="1"/>
  <c r="AI28" i="47" s="1"/>
  <c r="M55" i="41" a="1"/>
  <c r="M55" i="41" s="1"/>
  <c r="E98" i="45" a="1"/>
  <c r="E98" i="45" s="1"/>
  <c r="AE86" i="44" a="1"/>
  <c r="AE86" i="44" s="1"/>
  <c r="AB26" i="42" a="1"/>
  <c r="AB26" i="42" s="1"/>
  <c r="P23" i="46" a="1"/>
  <c r="P23" i="46" s="1"/>
  <c r="AL16" i="42" a="1"/>
  <c r="AL16" i="42" s="1"/>
  <c r="AQ50" i="43" a="1"/>
  <c r="AQ50" i="43" s="1"/>
  <c r="AG49" i="43" a="1"/>
  <c r="AG49" i="43" s="1"/>
  <c r="T83" i="33" a="1"/>
  <c r="T83" i="33" s="1"/>
  <c r="M17" i="46" a="1"/>
  <c r="M17" i="46" s="1"/>
  <c r="AO34" i="43" a="1"/>
  <c r="AO34" i="43" s="1"/>
  <c r="Y98" i="41" a="1"/>
  <c r="Y98" i="41" s="1"/>
  <c r="M19" i="47" a="1"/>
  <c r="M19" i="47" s="1"/>
  <c r="J22" i="41" a="1"/>
  <c r="J22" i="41" s="1"/>
  <c r="AN56" i="46" a="1"/>
  <c r="AN56" i="46" s="1"/>
  <c r="AB62" i="43" a="1"/>
  <c r="AB62" i="43" s="1"/>
  <c r="J44" i="45" a="1"/>
  <c r="J44" i="45" s="1"/>
  <c r="X83" i="45" a="1"/>
  <c r="X83" i="45" s="1"/>
  <c r="O26" i="33" a="1"/>
  <c r="O26" i="33" s="1"/>
  <c r="G59" i="33" a="1"/>
  <c r="G59" i="33" s="1"/>
  <c r="Y64" i="45" a="1"/>
  <c r="Y64" i="45" s="1"/>
  <c r="AR29" i="43" a="1"/>
  <c r="AR29" i="43" s="1"/>
  <c r="T104" i="45" a="1"/>
  <c r="T104" i="45" s="1"/>
  <c r="AM38" i="43" a="1"/>
  <c r="AM38" i="43" s="1"/>
  <c r="AT22" i="46" a="1"/>
  <c r="AT22" i="46" s="1"/>
  <c r="K89" i="47" a="1"/>
  <c r="K89" i="47" s="1"/>
  <c r="O85" i="41" a="1"/>
  <c r="O85" i="41" s="1"/>
  <c r="AV59" i="43" a="1"/>
  <c r="AV59" i="43" s="1"/>
  <c r="M16" i="47" a="1"/>
  <c r="M16" i="47" s="1"/>
  <c r="S95" i="43" a="1"/>
  <c r="S95" i="43" s="1"/>
  <c r="Z34" i="42" a="1"/>
  <c r="Z34" i="42" s="1"/>
  <c r="AU92" i="47" a="1"/>
  <c r="AU92" i="47" s="1"/>
  <c r="K80" i="47" a="1"/>
  <c r="K80" i="47" s="1"/>
  <c r="Q65" i="42" a="1"/>
  <c r="Q65" i="42" s="1"/>
  <c r="M74" i="41" a="1"/>
  <c r="M74" i="41" s="1"/>
  <c r="AD91" i="42" a="1"/>
  <c r="AD91" i="42" s="1"/>
  <c r="AD88" i="33" a="1"/>
  <c r="AD88" i="33" s="1"/>
  <c r="V38" i="42" a="1"/>
  <c r="V38" i="42" s="1"/>
  <c r="AU43" i="46" a="1"/>
  <c r="AU43" i="46" s="1"/>
  <c r="AK25" i="41" a="1"/>
  <c r="AK25" i="41" s="1"/>
  <c r="AI35" i="44" a="1"/>
  <c r="AI35" i="44" s="1"/>
  <c r="AF28" i="43" a="1"/>
  <c r="AF28" i="43" s="1"/>
  <c r="AA103" i="44" a="1"/>
  <c r="AA103" i="44" s="1"/>
  <c r="X70" i="33" a="1"/>
  <c r="X70" i="33" s="1"/>
  <c r="AF43" i="41" a="1"/>
  <c r="AF43" i="41" s="1"/>
  <c r="V52" i="41" a="1"/>
  <c r="V52" i="41" s="1"/>
  <c r="AL68" i="44" a="1"/>
  <c r="AL68" i="44" s="1"/>
  <c r="AJ22" i="47" a="1"/>
  <c r="AJ22" i="47" s="1"/>
  <c r="AR20" i="45" a="1"/>
  <c r="AR20" i="45" s="1"/>
  <c r="AR18" i="45" s="1"/>
  <c r="AB61" i="42" a="1"/>
  <c r="AB61" i="42" s="1"/>
  <c r="Z86" i="45" a="1"/>
  <c r="Z86" i="45" s="1"/>
  <c r="AK16" i="42" a="1"/>
  <c r="AK16" i="42" s="1"/>
  <c r="G58" i="44" a="1"/>
  <c r="G58" i="44" s="1"/>
  <c r="R92" i="44" a="1"/>
  <c r="R92" i="44" s="1"/>
  <c r="AJ74" i="44" a="1"/>
  <c r="AJ74" i="44" s="1"/>
  <c r="AQ52" i="42" a="1"/>
  <c r="AQ52" i="42" s="1"/>
  <c r="AQ37" i="45" a="1"/>
  <c r="AQ37" i="45" s="1"/>
  <c r="AD70" i="42" a="1"/>
  <c r="AD70" i="42" s="1"/>
  <c r="AE58" i="43" a="1"/>
  <c r="AE58" i="43" s="1"/>
  <c r="AA11" i="46" a="1"/>
  <c r="AA11" i="46" s="1"/>
  <c r="U38" i="44" a="1"/>
  <c r="U38" i="44" s="1"/>
  <c r="R25" i="41" a="1"/>
  <c r="R25" i="41" s="1"/>
  <c r="Y95" i="43" a="1"/>
  <c r="Y95" i="43" s="1"/>
  <c r="H85" i="33" a="1"/>
  <c r="H85" i="33" s="1"/>
  <c r="U91" i="47" a="1"/>
  <c r="U91" i="47" s="1"/>
  <c r="E25" i="44" a="1"/>
  <c r="E25" i="44" s="1"/>
  <c r="N32" i="43" a="1"/>
  <c r="N32" i="43" s="1"/>
  <c r="AM55" i="33" a="1"/>
  <c r="AM55" i="33" s="1"/>
  <c r="AD46" i="41" a="1"/>
  <c r="AD46" i="41" s="1"/>
  <c r="AK47" i="44" a="1"/>
  <c r="AK47" i="44" s="1"/>
  <c r="AA80" i="44" a="1"/>
  <c r="AA80" i="44" s="1"/>
  <c r="P44" i="43" a="1"/>
  <c r="P44" i="43" s="1"/>
  <c r="AB41" i="42" a="1"/>
  <c r="AB41" i="42" s="1"/>
  <c r="Q16" i="33" a="1"/>
  <c r="Q16" i="33" s="1"/>
  <c r="AG76" i="44" a="1"/>
  <c r="AG76" i="44" s="1"/>
  <c r="M88" i="41" a="1"/>
  <c r="M88" i="41" s="1"/>
  <c r="AI74" i="47" a="1"/>
  <c r="AI74" i="47" s="1"/>
  <c r="U34" i="47" a="1"/>
  <c r="U34" i="47" s="1"/>
  <c r="G34" i="44" a="1"/>
  <c r="G34" i="44" s="1"/>
  <c r="Z20" i="41" a="1"/>
  <c r="Z20" i="41" s="1"/>
  <c r="AO43" i="42" a="1"/>
  <c r="AO43" i="42" s="1"/>
  <c r="AR52" i="43" a="1"/>
  <c r="AR52" i="43" s="1"/>
  <c r="AV71" i="47" a="1"/>
  <c r="AV71" i="47" s="1"/>
  <c r="R80" i="43" a="1"/>
  <c r="R80" i="43" s="1"/>
  <c r="J49" i="47" a="1"/>
  <c r="J49" i="47" s="1"/>
  <c r="AU46" i="41" a="1"/>
  <c r="AU46" i="41" s="1"/>
  <c r="AL64" i="44" a="1"/>
  <c r="AL64" i="44" s="1"/>
  <c r="AN91" i="44" a="1"/>
  <c r="AN91" i="44" s="1"/>
  <c r="AQ37" i="41" a="1"/>
  <c r="AQ37" i="41" s="1"/>
  <c r="AJ11" i="44" a="1"/>
  <c r="AJ11" i="44" s="1"/>
  <c r="E92" i="45" a="1"/>
  <c r="E92" i="45" s="1"/>
  <c r="AI64" i="33" a="1"/>
  <c r="AI64" i="33" s="1"/>
  <c r="AU62" i="41" a="1"/>
  <c r="AU62" i="41" s="1"/>
  <c r="X11" i="45" a="1"/>
  <c r="X11" i="45" s="1"/>
  <c r="AF98" i="33" a="1"/>
  <c r="AF98" i="33" s="1"/>
  <c r="Y73" i="45" a="1"/>
  <c r="Y73" i="45" s="1"/>
  <c r="P85" i="45" a="1"/>
  <c r="P85" i="45" s="1"/>
  <c r="H77" i="45" a="1"/>
  <c r="H77" i="45" s="1"/>
  <c r="AL32" i="47" a="1"/>
  <c r="AL32" i="47" s="1"/>
  <c r="AI73" i="46" a="1"/>
  <c r="AI73" i="46" s="1"/>
  <c r="J70" i="44" a="1"/>
  <c r="J70" i="44" s="1"/>
  <c r="N25" i="45" a="1"/>
  <c r="N25" i="45" s="1"/>
  <c r="T35" i="41" a="1"/>
  <c r="T35" i="41" s="1"/>
  <c r="AE65" i="46" a="1"/>
  <c r="AE65" i="46" s="1"/>
  <c r="V59" i="47" a="1"/>
  <c r="V59" i="47" s="1"/>
  <c r="AH40" i="33" a="1"/>
  <c r="AH40" i="33" s="1"/>
  <c r="AH39" i="33" s="1"/>
  <c r="AK71" i="42" a="1"/>
  <c r="AK71" i="42" s="1"/>
  <c r="U56" i="43" a="1"/>
  <c r="U56" i="43" s="1"/>
  <c r="AK89" i="47" a="1"/>
  <c r="AK89" i="47" s="1"/>
  <c r="AJ47" i="44" a="1"/>
  <c r="AJ47" i="44" s="1"/>
  <c r="AV32" i="43" a="1"/>
  <c r="AV32" i="43" s="1"/>
  <c r="K103" i="46" a="1"/>
  <c r="K103" i="46" s="1"/>
  <c r="U22" i="43" a="1"/>
  <c r="U22" i="43" s="1"/>
  <c r="AC44" i="42" a="1"/>
  <c r="AC44" i="42" s="1"/>
  <c r="AM95" i="33" a="1"/>
  <c r="AM95" i="33" s="1"/>
  <c r="AK23" i="47" a="1"/>
  <c r="AK23" i="47" s="1"/>
  <c r="M44" i="41" a="1"/>
  <c r="M44" i="41" s="1"/>
  <c r="AA62" i="44" a="1"/>
  <c r="AA62" i="44" s="1"/>
  <c r="O62" i="41" a="1"/>
  <c r="O62" i="41" s="1"/>
  <c r="AI91" i="41" a="1"/>
  <c r="AI91" i="41" s="1"/>
  <c r="N10" i="42" a="1"/>
  <c r="N10" i="42" s="1"/>
  <c r="L85" i="45" a="1"/>
  <c r="L85" i="45" s="1"/>
  <c r="W70" i="45" a="1"/>
  <c r="W70" i="45" s="1"/>
  <c r="AC98" i="46" a="1"/>
  <c r="AC98" i="46" s="1"/>
  <c r="E68" i="45" a="1"/>
  <c r="E68" i="45" s="1"/>
  <c r="AG89" i="47" a="1"/>
  <c r="AG89" i="47" s="1"/>
  <c r="Y91" i="46" a="1"/>
  <c r="Y91" i="46" s="1"/>
  <c r="AP76" i="33" a="1"/>
  <c r="AP76" i="33" s="1"/>
  <c r="AA55" i="44" a="1"/>
  <c r="AA55" i="44" s="1"/>
  <c r="J104" i="33" a="1"/>
  <c r="J104" i="33" s="1"/>
  <c r="AJ104" i="47" a="1"/>
  <c r="AJ104" i="47" s="1"/>
  <c r="AS38" i="47" a="1"/>
  <c r="AS38" i="47" s="1"/>
  <c r="P41" i="47" a="1"/>
  <c r="P41" i="47" s="1"/>
  <c r="AL41" i="33" a="1"/>
  <c r="AL41" i="33" s="1"/>
  <c r="Z58" i="46" a="1"/>
  <c r="Z58" i="46" s="1"/>
  <c r="N83" i="42" a="1"/>
  <c r="N83" i="42" s="1"/>
  <c r="W77" i="33" a="1"/>
  <c r="W77" i="33" s="1"/>
  <c r="AR83" i="42" a="1"/>
  <c r="AR83" i="42" s="1"/>
  <c r="O65" i="47" a="1"/>
  <c r="O65" i="47" s="1"/>
  <c r="AP23" i="47" a="1"/>
  <c r="AP23" i="47" s="1"/>
  <c r="V50" i="33" a="1"/>
  <c r="V50" i="33" s="1"/>
  <c r="P53" i="45" a="1"/>
  <c r="P53" i="45" s="1"/>
  <c r="AI11" i="42" a="1"/>
  <c r="AI11" i="42" s="1"/>
  <c r="AD104" i="41" a="1"/>
  <c r="AD104" i="41" s="1"/>
  <c r="AB35" i="46" a="1"/>
  <c r="AB35" i="46" s="1"/>
  <c r="AJ19" i="42" a="1"/>
  <c r="AJ19" i="42" s="1"/>
  <c r="K83" i="41" a="1"/>
  <c r="K83" i="41" s="1"/>
  <c r="V83" i="41" a="1"/>
  <c r="V83" i="41" s="1"/>
  <c r="F20" i="33" a="1"/>
  <c r="F20" i="33" s="1"/>
  <c r="P94" i="44" a="1"/>
  <c r="P94" i="44" s="1"/>
  <c r="P86" i="47" a="1"/>
  <c r="P86" i="47" s="1"/>
  <c r="AJ83" i="33" a="1"/>
  <c r="AJ83" i="33" s="1"/>
  <c r="AE46" i="33" a="1"/>
  <c r="AE46" i="33" s="1"/>
  <c r="AJ26" i="41" a="1"/>
  <c r="AJ26" i="41" s="1"/>
  <c r="AG65" i="43" a="1"/>
  <c r="AG65" i="43" s="1"/>
  <c r="AM53" i="41" a="1"/>
  <c r="AM53" i="41" s="1"/>
  <c r="E98" i="44" a="1"/>
  <c r="E98" i="44" s="1"/>
  <c r="AQ44" i="44" a="1"/>
  <c r="AQ44" i="44" s="1"/>
  <c r="U62" i="41" a="1"/>
  <c r="U62" i="41" s="1"/>
  <c r="AQ28" i="45" a="1"/>
  <c r="AQ28" i="45" s="1"/>
  <c r="X71" i="43" a="1"/>
  <c r="X71" i="43" s="1"/>
  <c r="AI41" i="41" a="1"/>
  <c r="AI41" i="41" s="1"/>
  <c r="AQ46" i="45" a="1"/>
  <c r="AQ46" i="45" s="1"/>
  <c r="AK73" i="44" a="1"/>
  <c r="AK73" i="44" s="1"/>
  <c r="AO25" i="42" a="1"/>
  <c r="AO25" i="42" s="1"/>
  <c r="AO92" i="33" a="1"/>
  <c r="AO92" i="33" s="1"/>
  <c r="AD82" i="44" a="1"/>
  <c r="AD82" i="44" s="1"/>
  <c r="C67" i="46" a="1"/>
  <c r="C67" i="46" s="1"/>
  <c r="AN104" i="45" a="1"/>
  <c r="AN104" i="45" s="1"/>
  <c r="S104" i="47" a="1"/>
  <c r="S104" i="47" s="1"/>
  <c r="AA82" i="41" a="1"/>
  <c r="AA82" i="41" s="1"/>
  <c r="AR80" i="43" a="1"/>
  <c r="AR80" i="43" s="1"/>
  <c r="AM40" i="45" a="1"/>
  <c r="AM40" i="45" s="1"/>
  <c r="AV77" i="41" a="1"/>
  <c r="AV77" i="41" s="1"/>
  <c r="AA76" i="47" a="1"/>
  <c r="AA76" i="47" s="1"/>
  <c r="AF56" i="45" a="1"/>
  <c r="AF56" i="45" s="1"/>
  <c r="AK100" i="47" a="1"/>
  <c r="AK100" i="47" s="1"/>
  <c r="AE50" i="44" a="1"/>
  <c r="AE50" i="44" s="1"/>
  <c r="I31" i="42" a="1"/>
  <c r="I31" i="42" s="1"/>
  <c r="Z47" i="47" a="1"/>
  <c r="Z47" i="47" s="1"/>
  <c r="AO50" i="41" a="1"/>
  <c r="AO50" i="41" s="1"/>
  <c r="AV73" i="41" a="1"/>
  <c r="AV73" i="41" s="1"/>
  <c r="AH55" i="41" a="1"/>
  <c r="AH55" i="41" s="1"/>
  <c r="V52" i="42" a="1"/>
  <c r="V52" i="42" s="1"/>
  <c r="AG46" i="33" a="1"/>
  <c r="AG46" i="33" s="1"/>
  <c r="AM20" i="47" a="1"/>
  <c r="AM20" i="47" s="1"/>
  <c r="AA31" i="41" a="1"/>
  <c r="AA31" i="41" s="1"/>
  <c r="AS49" i="43" a="1"/>
  <c r="AS49" i="43" s="1"/>
  <c r="M64" i="42" a="1"/>
  <c r="M64" i="42" s="1"/>
  <c r="AK53" i="33" a="1"/>
  <c r="AK53" i="33" s="1"/>
  <c r="AO100" i="47" a="1"/>
  <c r="AO100" i="47" s="1"/>
  <c r="W100" i="43" a="1"/>
  <c r="W100" i="43" s="1"/>
  <c r="AD91" i="46" a="1"/>
  <c r="AD91" i="46" s="1"/>
  <c r="AV86" i="47" a="1"/>
  <c r="AV86" i="47" s="1"/>
  <c r="AO53" i="44" a="1"/>
  <c r="AO53" i="44" s="1"/>
  <c r="K79" i="47" a="1"/>
  <c r="K79" i="47" s="1"/>
  <c r="AD70" i="43" a="1"/>
  <c r="AD70" i="43" s="1"/>
  <c r="AD69" i="43" s="1"/>
  <c r="AH52" i="43" a="1"/>
  <c r="AH52" i="43" s="1"/>
  <c r="N47" i="45" a="1"/>
  <c r="N47" i="45" s="1"/>
  <c r="W22" i="41" a="1"/>
  <c r="W22" i="41" s="1"/>
  <c r="W21" i="41" s="1"/>
  <c r="N56" i="46" a="1"/>
  <c r="N56" i="46" s="1"/>
  <c r="Y50" i="45" a="1"/>
  <c r="Y50" i="45" s="1"/>
  <c r="AA58" i="47" a="1"/>
  <c r="AA58" i="47" s="1"/>
  <c r="S16" i="42" a="1"/>
  <c r="S16" i="42" s="1"/>
  <c r="AL64" i="43" a="1"/>
  <c r="AL64" i="43" s="1"/>
  <c r="AC91" i="46" a="1"/>
  <c r="AC91" i="46" s="1"/>
  <c r="AV94" i="43" a="1"/>
  <c r="AV94" i="43" s="1"/>
  <c r="J34" i="41" a="1"/>
  <c r="J34" i="41" s="1"/>
  <c r="AF31" i="33" a="1"/>
  <c r="AF31" i="33" s="1"/>
  <c r="K82" i="42" a="1"/>
  <c r="K82" i="42" s="1"/>
  <c r="U29" i="45" a="1"/>
  <c r="U29" i="45" s="1"/>
  <c r="G49" i="45" a="1"/>
  <c r="G49" i="45" s="1"/>
  <c r="K47" i="43" a="1"/>
  <c r="K47" i="43" s="1"/>
  <c r="AS62" i="46" a="1"/>
  <c r="AS62" i="46" s="1"/>
  <c r="AK100" i="33" a="1"/>
  <c r="AK100" i="33" s="1"/>
  <c r="C83" i="45" a="1"/>
  <c r="C83" i="45" s="1"/>
  <c r="AQ17" i="44" a="1"/>
  <c r="AQ17" i="44" s="1"/>
  <c r="N25" i="33" a="1"/>
  <c r="N25" i="33" s="1"/>
  <c r="AP10" i="43" a="1"/>
  <c r="AP10" i="43" s="1"/>
  <c r="H94" i="45" a="1"/>
  <c r="H94" i="45" s="1"/>
  <c r="E83" i="45" a="1"/>
  <c r="E83" i="45" s="1"/>
  <c r="C34" i="44" a="1"/>
  <c r="C34" i="44" s="1"/>
  <c r="O52" i="44" a="1"/>
  <c r="O52" i="44" s="1"/>
  <c r="L104" i="47" a="1"/>
  <c r="L104" i="47" s="1"/>
  <c r="AB76" i="46" a="1"/>
  <c r="AB76" i="46" s="1"/>
  <c r="K65" i="42" a="1"/>
  <c r="K65" i="42" s="1"/>
  <c r="AE40" i="43" a="1"/>
  <c r="AE40" i="43" s="1"/>
  <c r="R64" i="43" a="1"/>
  <c r="R64" i="43" s="1"/>
  <c r="K64" i="43" a="1"/>
  <c r="K64" i="43" s="1"/>
  <c r="I91" i="47" a="1"/>
  <c r="I91" i="47" s="1"/>
  <c r="AA59" i="44" a="1"/>
  <c r="AA59" i="44" s="1"/>
  <c r="AP26" i="47" a="1"/>
  <c r="AP26" i="47" s="1"/>
  <c r="AQ103" i="45" a="1"/>
  <c r="AQ103" i="45" s="1"/>
  <c r="L52" i="45" a="1"/>
  <c r="L52" i="45" s="1"/>
  <c r="P46" i="45" a="1"/>
  <c r="P46" i="45" s="1"/>
  <c r="Q65" i="45" a="1"/>
  <c r="Q65" i="45" s="1"/>
  <c r="L26" i="43" a="1"/>
  <c r="L26" i="43" s="1"/>
  <c r="AJ65" i="41" a="1"/>
  <c r="AJ65" i="41" s="1"/>
  <c r="AK19" i="33" a="1"/>
  <c r="AK19" i="33" s="1"/>
  <c r="Z35" i="42" a="1"/>
  <c r="Z35" i="42" s="1"/>
  <c r="X80" i="43" a="1"/>
  <c r="X80" i="43" s="1"/>
  <c r="AP43" i="41" a="1"/>
  <c r="AP43" i="41" s="1"/>
  <c r="V11" i="44" a="1"/>
  <c r="V11" i="44" s="1"/>
  <c r="S17" i="46" a="1"/>
  <c r="S17" i="46" s="1"/>
  <c r="AF80" i="33" a="1"/>
  <c r="AF80" i="33" s="1"/>
  <c r="AQ82" i="47" a="1"/>
  <c r="AQ82" i="47" s="1"/>
  <c r="N68" i="47" a="1"/>
  <c r="N68" i="47" s="1"/>
  <c r="AO94" i="45" a="1"/>
  <c r="AO94" i="45" s="1"/>
  <c r="G103" i="44" a="1"/>
  <c r="G103" i="44" s="1"/>
  <c r="F101" i="44" a="1"/>
  <c r="F101" i="44" s="1"/>
  <c r="U40" i="43" a="1"/>
  <c r="U40" i="43" s="1"/>
  <c r="AO34" i="44" a="1"/>
  <c r="AO34" i="44" s="1"/>
  <c r="AN49" i="47" a="1"/>
  <c r="AN49" i="47" s="1"/>
  <c r="I34" i="47" a="1"/>
  <c r="I34" i="47" s="1"/>
  <c r="AP104" i="33" a="1"/>
  <c r="AP104" i="33" s="1"/>
  <c r="J65" i="46" a="1"/>
  <c r="J65" i="46" s="1"/>
  <c r="N98" i="44" a="1"/>
  <c r="N98" i="44" s="1"/>
  <c r="C65" i="41" a="1"/>
  <c r="C65" i="41" s="1"/>
  <c r="K20" i="45" a="1"/>
  <c r="K20" i="45" s="1"/>
  <c r="O103" i="42" a="1"/>
  <c r="O103" i="42" s="1"/>
  <c r="AF61" i="46" a="1"/>
  <c r="AF61" i="46" s="1"/>
  <c r="M28" i="44" a="1"/>
  <c r="M28" i="44" s="1"/>
  <c r="N59" i="46" a="1"/>
  <c r="N59" i="46" s="1"/>
  <c r="AM29" i="46" a="1"/>
  <c r="AM29" i="46" s="1"/>
  <c r="AQ92" i="45" a="1"/>
  <c r="AQ92" i="45" s="1"/>
  <c r="C41" i="44" a="1"/>
  <c r="C41" i="44" s="1"/>
  <c r="U17" i="46" a="1"/>
  <c r="U17" i="46" s="1"/>
  <c r="AR76" i="46" a="1"/>
  <c r="AR76" i="46" s="1"/>
  <c r="AH55" i="45" a="1"/>
  <c r="AH55" i="45" s="1"/>
  <c r="Y86" i="44" a="1"/>
  <c r="Y86" i="44" s="1"/>
  <c r="AR71" i="33" a="1"/>
  <c r="AR71" i="33" s="1"/>
  <c r="AN92" i="42" a="1"/>
  <c r="AN92" i="42" s="1"/>
  <c r="AG86" i="41" a="1"/>
  <c r="AG86" i="41" s="1"/>
  <c r="Y11" i="47" a="1"/>
  <c r="Y11" i="47" s="1"/>
  <c r="U98" i="42" a="1"/>
  <c r="U98" i="42" s="1"/>
  <c r="AC50" i="33" a="1"/>
  <c r="AC50" i="33" s="1"/>
  <c r="AL98" i="45" a="1"/>
  <c r="AL98" i="45" s="1"/>
  <c r="AU11" i="43" a="1"/>
  <c r="AU11" i="43" s="1"/>
  <c r="AQ86" i="45" a="1"/>
  <c r="AQ86" i="45" s="1"/>
  <c r="O46" i="47" a="1"/>
  <c r="O46" i="47" s="1"/>
  <c r="AC29" i="41" a="1"/>
  <c r="AC29" i="41" s="1"/>
  <c r="AJ94" i="43" a="1"/>
  <c r="AJ94" i="43" s="1"/>
  <c r="T77" i="42" a="1"/>
  <c r="T77" i="42" s="1"/>
  <c r="V101" i="43" a="1"/>
  <c r="V101" i="43" s="1"/>
  <c r="AA91" i="47" a="1"/>
  <c r="AA91" i="47" s="1"/>
  <c r="C73" i="47" a="1"/>
  <c r="C73" i="47" s="1"/>
  <c r="AH11" i="45" a="1"/>
  <c r="AH11" i="45" s="1"/>
  <c r="AH64" i="44" a="1"/>
  <c r="AH64" i="44" s="1"/>
  <c r="O97" i="41" a="1"/>
  <c r="O97" i="41" s="1"/>
  <c r="P52" i="42" a="1"/>
  <c r="P52" i="42" s="1"/>
  <c r="E62" i="42" a="1"/>
  <c r="E62" i="42" s="1"/>
  <c r="M85" i="47" a="1"/>
  <c r="M85" i="47" s="1"/>
  <c r="P41" i="45" a="1"/>
  <c r="P41" i="45" s="1"/>
  <c r="C40" i="46" a="1"/>
  <c r="C40" i="46" s="1"/>
  <c r="T103" i="33" a="1"/>
  <c r="T103" i="33" s="1"/>
  <c r="H73" i="45" a="1"/>
  <c r="H73" i="45" s="1"/>
  <c r="S80" i="47" a="1"/>
  <c r="S80" i="47" s="1"/>
  <c r="AH94" i="33" a="1"/>
  <c r="AH94" i="33" s="1"/>
  <c r="AP70" i="46" a="1"/>
  <c r="AP70" i="46" s="1"/>
  <c r="J19" i="41" a="1"/>
  <c r="J19" i="41" s="1"/>
  <c r="P22" i="43" a="1"/>
  <c r="P22" i="43" s="1"/>
  <c r="K22" i="45" a="1"/>
  <c r="K22" i="45" s="1"/>
  <c r="AB22" i="47" a="1"/>
  <c r="AB22" i="47" s="1"/>
  <c r="AU95" i="43" a="1"/>
  <c r="AU95" i="43" s="1"/>
  <c r="E41" i="44" a="1"/>
  <c r="E41" i="44" s="1"/>
  <c r="AD65" i="47" a="1"/>
  <c r="AD65" i="47" s="1"/>
  <c r="AN43" i="47" a="1"/>
  <c r="AN43" i="47" s="1"/>
  <c r="AK77" i="46" a="1"/>
  <c r="AK77" i="46" s="1"/>
  <c r="AO73" i="45" a="1"/>
  <c r="AO73" i="45" s="1"/>
  <c r="AD26" i="47" a="1"/>
  <c r="AD26" i="47" s="1"/>
  <c r="L23" i="46" a="1"/>
  <c r="L23" i="46" s="1"/>
  <c r="O83" i="45" a="1"/>
  <c r="O83" i="45" s="1"/>
  <c r="L46" i="44" a="1"/>
  <c r="L46" i="44" s="1"/>
  <c r="AK98" i="43" a="1"/>
  <c r="AK98" i="43" s="1"/>
  <c r="AU64" i="41" a="1"/>
  <c r="AU64" i="41" s="1"/>
  <c r="AC55" i="42" a="1"/>
  <c r="AC55" i="42" s="1"/>
  <c r="AH10" i="43" a="1"/>
  <c r="AH10" i="43" s="1"/>
  <c r="Y34" i="46" a="1"/>
  <c r="Y34" i="46" s="1"/>
  <c r="K88" i="43" a="1"/>
  <c r="K88" i="43" s="1"/>
  <c r="Q44" i="45" a="1"/>
  <c r="Q44" i="45" s="1"/>
  <c r="AI85" i="44" a="1"/>
  <c r="AI85" i="44" s="1"/>
  <c r="AK62" i="47" a="1"/>
  <c r="AK62" i="47" s="1"/>
  <c r="X47" i="44" a="1"/>
  <c r="X47" i="44" s="1"/>
  <c r="O94" i="41" a="1"/>
  <c r="O94" i="41" s="1"/>
  <c r="AG77" i="45" a="1"/>
  <c r="AG77" i="45" s="1"/>
  <c r="AC47" i="47" a="1"/>
  <c r="AC47" i="47" s="1"/>
  <c r="AQ52" i="41" a="1"/>
  <c r="AQ52" i="41" s="1"/>
  <c r="AM50" i="43" a="1"/>
  <c r="AM50" i="43" s="1"/>
  <c r="P92" i="43" a="1"/>
  <c r="P92" i="43" s="1"/>
  <c r="AC77" i="42" a="1"/>
  <c r="AC77" i="42" s="1"/>
  <c r="AG29" i="46" a="1"/>
  <c r="AG29" i="46" s="1"/>
  <c r="J34" i="45" a="1"/>
  <c r="J34" i="45" s="1"/>
  <c r="Z29" i="33" a="1"/>
  <c r="Z29" i="33" s="1"/>
  <c r="AC56" i="46" a="1"/>
  <c r="AC56" i="46" s="1"/>
  <c r="AD31" i="43" a="1"/>
  <c r="AD31" i="43" s="1"/>
  <c r="Q35" i="43" a="1"/>
  <c r="Q35" i="43" s="1"/>
  <c r="V31" i="44" a="1"/>
  <c r="V31" i="44" s="1"/>
  <c r="V20" i="41" a="1"/>
  <c r="V20" i="41" s="1"/>
  <c r="H62" i="33" a="1"/>
  <c r="H62" i="33" s="1"/>
  <c r="C80" i="42" a="1"/>
  <c r="C80" i="42" s="1"/>
  <c r="U32" i="46" a="1"/>
  <c r="U32" i="46" s="1"/>
  <c r="AM34" i="41" a="1"/>
  <c r="AM34" i="41" s="1"/>
  <c r="AK76" i="33" a="1"/>
  <c r="AK76" i="33" s="1"/>
  <c r="O70" i="46" a="1"/>
  <c r="O70" i="46" s="1"/>
  <c r="AK22" i="44" a="1"/>
  <c r="AK22" i="44" s="1"/>
  <c r="O47" i="47" a="1"/>
  <c r="O47" i="47" s="1"/>
  <c r="X56" i="44" a="1"/>
  <c r="X56" i="44" s="1"/>
  <c r="W61" i="45" a="1"/>
  <c r="W61" i="45" s="1"/>
  <c r="AQ19" i="44" a="1"/>
  <c r="AQ19" i="44" s="1"/>
  <c r="M10" i="43" a="1"/>
  <c r="M10" i="43" s="1"/>
  <c r="U77" i="45" a="1"/>
  <c r="U77" i="45" s="1"/>
  <c r="AT53" i="41" a="1"/>
  <c r="AT53" i="41" s="1"/>
  <c r="X22" i="46" a="1"/>
  <c r="X22" i="46" s="1"/>
  <c r="AA35" i="33" a="1"/>
  <c r="AA35" i="33" s="1"/>
  <c r="T50" i="42" a="1"/>
  <c r="T50" i="42" s="1"/>
  <c r="AI95" i="45" a="1"/>
  <c r="AI95" i="45" s="1"/>
  <c r="Q80" i="33" a="1"/>
  <c r="Q80" i="33" s="1"/>
  <c r="L40" i="44" a="1"/>
  <c r="L40" i="44" s="1"/>
  <c r="AF25" i="47" a="1"/>
  <c r="AF25" i="47" s="1"/>
  <c r="X73" i="33" a="1"/>
  <c r="X73" i="33" s="1"/>
  <c r="X72" i="33" s="1"/>
  <c r="AA25" i="45" a="1"/>
  <c r="AA25" i="45" s="1"/>
  <c r="AO56" i="41" a="1"/>
  <c r="AO56" i="41" s="1"/>
  <c r="I100" i="33" a="1"/>
  <c r="I100" i="33" s="1"/>
  <c r="AL68" i="42" a="1"/>
  <c r="AL68" i="42" s="1"/>
  <c r="S98" i="45" a="1"/>
  <c r="S98" i="45" s="1"/>
  <c r="AF43" i="33" a="1"/>
  <c r="AF43" i="33" s="1"/>
  <c r="AF42" i="33" s="1"/>
  <c r="J86" i="42" a="1"/>
  <c r="J86" i="42" s="1"/>
  <c r="AO82" i="41" a="1"/>
  <c r="AO82" i="41" s="1"/>
  <c r="I10" i="33" a="1"/>
  <c r="I10" i="33" s="1"/>
  <c r="Y53" i="44" a="1"/>
  <c r="Y53" i="44" s="1"/>
  <c r="G89" i="44" a="1"/>
  <c r="G89" i="44" s="1"/>
  <c r="AB19" i="46" a="1"/>
  <c r="AB19" i="46" s="1"/>
  <c r="AE83" i="43" a="1"/>
  <c r="AE83" i="43" s="1"/>
  <c r="R88" i="46" a="1"/>
  <c r="R88" i="46" s="1"/>
  <c r="S61" i="47" a="1"/>
  <c r="S61" i="47" s="1"/>
  <c r="AK43" i="43" a="1"/>
  <c r="AK43" i="43" s="1"/>
  <c r="AA79" i="43" a="1"/>
  <c r="AA79" i="43" s="1"/>
  <c r="C34" i="46" a="1"/>
  <c r="C34" i="46" s="1"/>
  <c r="X70" i="46" a="1"/>
  <c r="X70" i="46" s="1"/>
  <c r="T34" i="45" a="1"/>
  <c r="T34" i="45" s="1"/>
  <c r="AL100" i="44" a="1"/>
  <c r="AL100" i="44" s="1"/>
  <c r="C86" i="47" a="1"/>
  <c r="C86" i="47" s="1"/>
  <c r="I47" i="41" a="1"/>
  <c r="I47" i="41" s="1"/>
  <c r="AC29" i="47" a="1"/>
  <c r="AC29" i="47" s="1"/>
  <c r="Z23" i="41" a="1"/>
  <c r="Z23" i="41" s="1"/>
  <c r="AD17" i="45" a="1"/>
  <c r="AD17" i="45" s="1"/>
  <c r="M32" i="45" a="1"/>
  <c r="M32" i="45" s="1"/>
  <c r="AI94" i="33" a="1"/>
  <c r="AI94" i="33" s="1"/>
  <c r="AL62" i="41" a="1"/>
  <c r="AL62" i="41" s="1"/>
  <c r="AT35" i="46" a="1"/>
  <c r="AT35" i="46" s="1"/>
  <c r="S20" i="47" a="1"/>
  <c r="S20" i="47" s="1"/>
  <c r="AB55" i="41" a="1"/>
  <c r="AB55" i="41" s="1"/>
  <c r="L100" i="41" a="1"/>
  <c r="L100" i="41" s="1"/>
  <c r="AQ38" i="45" a="1"/>
  <c r="AQ38" i="45" s="1"/>
  <c r="Y77" i="46" a="1"/>
  <c r="Y77" i="46" s="1"/>
  <c r="C40" i="42" a="1"/>
  <c r="C40" i="42" s="1"/>
  <c r="AM83" i="46" a="1"/>
  <c r="AM83" i="46" s="1"/>
  <c r="AP76" i="42" a="1"/>
  <c r="AP76" i="42" s="1"/>
  <c r="AJ85" i="41" a="1"/>
  <c r="AJ85" i="41" s="1"/>
  <c r="AG103" i="44" a="1"/>
  <c r="AG103" i="44" s="1"/>
  <c r="T71" i="44" a="1"/>
  <c r="T71" i="44" s="1"/>
  <c r="AB104" i="44" a="1"/>
  <c r="AB104" i="44" s="1"/>
  <c r="AP23" i="33" a="1"/>
  <c r="AP23" i="33" s="1"/>
  <c r="S53" i="33" a="1"/>
  <c r="S53" i="33" s="1"/>
  <c r="AF49" i="45" a="1"/>
  <c r="AF49" i="45" s="1"/>
  <c r="AA89" i="44" a="1"/>
  <c r="AA89" i="44" s="1"/>
  <c r="AL70" i="46" a="1"/>
  <c r="AL70" i="46" s="1"/>
  <c r="AV101" i="46" a="1"/>
  <c r="AV101" i="46" s="1"/>
  <c r="Y67" i="47" a="1"/>
  <c r="Y67" i="47" s="1"/>
  <c r="AG89" i="33" a="1"/>
  <c r="AG89" i="33" s="1"/>
  <c r="AP89" i="42" a="1"/>
  <c r="AP89" i="42" s="1"/>
  <c r="N34" i="47" a="1"/>
  <c r="N34" i="47" s="1"/>
  <c r="T95" i="43" a="1"/>
  <c r="T95" i="43" s="1"/>
  <c r="F31" i="42" a="1"/>
  <c r="F31" i="42" s="1"/>
  <c r="M28" i="43" a="1"/>
  <c r="M28" i="43" s="1"/>
  <c r="P56" i="45" a="1"/>
  <c r="P56" i="45" s="1"/>
  <c r="AC97" i="46" a="1"/>
  <c r="AC97" i="46" s="1"/>
  <c r="AT11" i="41" a="1"/>
  <c r="AT11" i="41" s="1"/>
  <c r="AD80" i="33" a="1"/>
  <c r="AD80" i="33" s="1"/>
  <c r="AP25" i="33" a="1"/>
  <c r="AP25" i="33" s="1"/>
  <c r="AQ97" i="41" a="1"/>
  <c r="AQ97" i="41" s="1"/>
  <c r="R49" i="43" a="1"/>
  <c r="R49" i="43" s="1"/>
  <c r="G44" i="42" a="1"/>
  <c r="G44" i="42" s="1"/>
  <c r="AM58" i="42" a="1"/>
  <c r="AM58" i="42" s="1"/>
  <c r="G71" i="33" a="1"/>
  <c r="G71" i="33" s="1"/>
  <c r="Z94" i="44" a="1"/>
  <c r="Z94" i="44" s="1"/>
  <c r="K77" i="46" a="1"/>
  <c r="K77" i="46" s="1"/>
  <c r="T19" i="44" a="1"/>
  <c r="T19" i="44" s="1"/>
  <c r="AG70" i="33" a="1"/>
  <c r="AG70" i="33" s="1"/>
  <c r="AA23" i="42" a="1"/>
  <c r="AA23" i="42" s="1"/>
  <c r="AR80" i="46" a="1"/>
  <c r="AR80" i="46" s="1"/>
  <c r="L25" i="47" a="1"/>
  <c r="L25" i="47" s="1"/>
  <c r="AG35" i="46" a="1"/>
  <c r="AG35" i="46" s="1"/>
  <c r="AA97" i="45" a="1"/>
  <c r="AA97" i="45" s="1"/>
  <c r="X83" i="42" a="1"/>
  <c r="X83" i="42" s="1"/>
  <c r="F35" i="44" a="1"/>
  <c r="F35" i="44" s="1"/>
  <c r="AC86" i="43" a="1"/>
  <c r="AC86" i="43" s="1"/>
  <c r="AC84" i="43" s="1"/>
  <c r="M95" i="45" a="1"/>
  <c r="M95" i="45" s="1"/>
  <c r="M52" i="42" a="1"/>
  <c r="M52" i="42" s="1"/>
  <c r="P97" i="41" a="1"/>
  <c r="P97" i="41"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R73" i="43" a="1"/>
  <c r="AR73" i="43" s="1"/>
  <c r="AQ23" i="45" a="1"/>
  <c r="AQ23" i="45" s="1"/>
  <c r="G19" i="33" a="1"/>
  <c r="G19" i="33" s="1"/>
  <c r="AB80" i="46" a="1"/>
  <c r="AB80" i="46" s="1"/>
  <c r="Y26" i="42" a="1"/>
  <c r="Y26" i="42" s="1"/>
  <c r="AR47" i="33" a="1"/>
  <c r="AR47" i="33" s="1"/>
  <c r="Y82" i="41" a="1"/>
  <c r="Y82" i="41" s="1"/>
  <c r="AF64" i="42" a="1"/>
  <c r="AF64" i="42" s="1"/>
  <c r="T70" i="33" a="1"/>
  <c r="T70" i="33" s="1"/>
  <c r="R104" i="46" a="1"/>
  <c r="R104" i="46" s="1"/>
  <c r="AM28" i="46" a="1"/>
  <c r="AM28" i="46" s="1"/>
  <c r="AM27" i="46" s="1"/>
  <c r="U59" i="44" a="1"/>
  <c r="U59" i="44" s="1"/>
  <c r="K97" i="42" a="1"/>
  <c r="K97" i="42" s="1"/>
  <c r="N68" i="41" a="1"/>
  <c r="N68" i="41" s="1"/>
  <c r="AS37" i="46" a="1"/>
  <c r="AS37" i="46" s="1"/>
  <c r="AI91" i="45" a="1"/>
  <c r="AI91" i="45" s="1"/>
  <c r="Y89" i="45" a="1"/>
  <c r="Y89" i="45" s="1"/>
  <c r="V35" i="45" a="1"/>
  <c r="V35" i="45" s="1"/>
  <c r="AI58" i="41" a="1"/>
  <c r="AI58" i="41" s="1"/>
  <c r="V65" i="45" a="1"/>
  <c r="V65" i="45" s="1"/>
  <c r="AI19" i="45" a="1"/>
  <c r="AI19" i="45" s="1"/>
  <c r="AU43" i="41" a="1"/>
  <c r="AU43" i="41" s="1"/>
  <c r="AT29" i="41" a="1"/>
  <c r="AT29" i="41" s="1"/>
  <c r="AD68" i="43" a="1"/>
  <c r="AD68" i="43" s="1"/>
  <c r="K25" i="33" a="1"/>
  <c r="K25" i="33" s="1"/>
  <c r="Z49" i="47" a="1"/>
  <c r="Z49" i="47" s="1"/>
  <c r="AP77" i="46" a="1"/>
  <c r="AP77" i="46" s="1"/>
  <c r="AS98" i="41" a="1"/>
  <c r="AS98" i="41" s="1"/>
  <c r="M79" i="42" a="1"/>
  <c r="M79" i="42" s="1"/>
  <c r="T76" i="33" a="1"/>
  <c r="T76" i="33" s="1"/>
  <c r="R76" i="47" a="1"/>
  <c r="R76" i="47" s="1"/>
  <c r="T19" i="42" a="1"/>
  <c r="T19" i="42" s="1"/>
  <c r="AR56" i="42" a="1"/>
  <c r="AR56" i="42" s="1"/>
  <c r="U101" i="33" a="1"/>
  <c r="U101" i="33" s="1"/>
  <c r="AS53" i="46" a="1"/>
  <c r="AS53" i="46" s="1"/>
  <c r="AD29" i="45" a="1"/>
  <c r="AD29" i="45" s="1"/>
  <c r="AD27" i="45" s="1"/>
  <c r="J10" i="44" a="1"/>
  <c r="J10" i="44" s="1"/>
  <c r="X61" i="42" a="1"/>
  <c r="X61" i="42" s="1"/>
  <c r="M22" i="46" a="1"/>
  <c r="M22" i="46" s="1"/>
  <c r="AJ62" i="33" a="1"/>
  <c r="AJ62" i="33" s="1"/>
  <c r="AM79" i="46" a="1"/>
  <c r="AM79" i="46" s="1"/>
  <c r="AL94" i="46" a="1"/>
  <c r="AL94" i="46" s="1"/>
  <c r="AB43" i="47" a="1"/>
  <c r="AB43" i="47" s="1"/>
  <c r="AS35" i="43" a="1"/>
  <c r="AS35" i="43" s="1"/>
  <c r="I70" i="45" a="1"/>
  <c r="I70" i="45" s="1"/>
  <c r="AE28" i="45" a="1"/>
  <c r="AE28" i="45" s="1"/>
  <c r="X71" i="47" a="1"/>
  <c r="X71" i="47" s="1"/>
  <c r="K59" i="44" a="1"/>
  <c r="K59" i="44" s="1"/>
  <c r="AK86" i="44" a="1"/>
  <c r="AK86" i="44" s="1"/>
  <c r="Q56" i="45" a="1"/>
  <c r="Q56" i="45" s="1"/>
  <c r="AQ53" i="47" a="1"/>
  <c r="AQ53" i="47" s="1"/>
  <c r="Y55" i="33" a="1"/>
  <c r="Y55" i="33" s="1"/>
  <c r="AU104" i="43" a="1"/>
  <c r="AU104" i="43" s="1"/>
  <c r="X28" i="33" a="1"/>
  <c r="X28" i="33" s="1"/>
  <c r="AL28" i="44" a="1"/>
  <c r="AL28" i="44" s="1"/>
  <c r="AA44" i="44" a="1"/>
  <c r="AA44" i="44" s="1"/>
  <c r="AB47" i="42" a="1"/>
  <c r="AB47" i="42" s="1"/>
  <c r="AR74" i="47" a="1"/>
  <c r="AR74" i="47" s="1"/>
  <c r="AC22" i="43" a="1"/>
  <c r="AC22" i="43" s="1"/>
  <c r="U71" i="45" a="1"/>
  <c r="U71" i="45" s="1"/>
  <c r="C79" i="42" a="1"/>
  <c r="C79" i="42" s="1"/>
  <c r="A79" i="42" s="1"/>
  <c r="Z16" i="45" a="1"/>
  <c r="Z16" i="45" s="1"/>
  <c r="AP16" i="45" a="1"/>
  <c r="AP16" i="45" s="1"/>
  <c r="O104" i="41" a="1"/>
  <c r="O104" i="41" s="1"/>
  <c r="AV94" i="46" a="1"/>
  <c r="AV94" i="46" s="1"/>
  <c r="I44" i="45" a="1"/>
  <c r="I44" i="45" s="1"/>
  <c r="AE73" i="44" a="1"/>
  <c r="AE73" i="44" s="1"/>
  <c r="AQ61" i="33" a="1"/>
  <c r="AQ61" i="33" s="1"/>
  <c r="AC28" i="33" a="1"/>
  <c r="AC28" i="33" s="1"/>
  <c r="Z80" i="47" a="1"/>
  <c r="Z80" i="47" s="1"/>
  <c r="AK86" i="43" a="1"/>
  <c r="AK86" i="43" s="1"/>
  <c r="AS88" i="43" a="1"/>
  <c r="AS88" i="43" s="1"/>
  <c r="N20" i="46" a="1"/>
  <c r="N20" i="46" s="1"/>
  <c r="AC71" i="46" a="1"/>
  <c r="AC71" i="46" s="1"/>
  <c r="AA50" i="41" a="1"/>
  <c r="AA50" i="41" s="1"/>
  <c r="T59" i="43" a="1"/>
  <c r="T59" i="43" s="1"/>
  <c r="AG34" i="44" a="1"/>
  <c r="AG34" i="44" s="1"/>
  <c r="AG33" i="44" s="1"/>
  <c r="AQ55" i="46" a="1"/>
  <c r="AQ55" i="46" s="1"/>
  <c r="L79" i="47" a="1"/>
  <c r="L79" i="47" s="1"/>
  <c r="W44" i="41" a="1"/>
  <c r="W44" i="41" s="1"/>
  <c r="U70" i="45" a="1"/>
  <c r="U70" i="45" s="1"/>
  <c r="O58" i="33" a="1"/>
  <c r="O58" i="33" s="1"/>
  <c r="F56" i="44" a="1"/>
  <c r="F56" i="44" s="1"/>
  <c r="AQ10" i="47" a="1"/>
  <c r="AQ10" i="47" s="1"/>
  <c r="AL94" i="44" a="1"/>
  <c r="AL94" i="44" s="1"/>
  <c r="S23" i="41" a="1"/>
  <c r="S23" i="41" s="1"/>
  <c r="AF86" i="41" a="1"/>
  <c r="AF86" i="41" s="1"/>
  <c r="AQ22" i="41" a="1"/>
  <c r="AQ22" i="41" s="1"/>
  <c r="Z94" i="42" a="1"/>
  <c r="Z94" i="42" s="1"/>
  <c r="AL71" i="44" a="1"/>
  <c r="AL71" i="44" s="1"/>
  <c r="R74" i="46" a="1"/>
  <c r="R74" i="46" s="1"/>
  <c r="N86" i="46" a="1"/>
  <c r="N86" i="46" s="1"/>
  <c r="X46" i="41" a="1"/>
  <c r="X46" i="41" s="1"/>
  <c r="AA76" i="46" a="1"/>
  <c r="AA76" i="46" s="1"/>
  <c r="M44" i="44" a="1"/>
  <c r="M44" i="44" s="1"/>
  <c r="H100" i="42" a="1"/>
  <c r="H100" i="42" s="1"/>
  <c r="AC37" i="43" a="1"/>
  <c r="AC37" i="43" s="1"/>
  <c r="AR10" i="42" a="1"/>
  <c r="AR10" i="42" s="1"/>
  <c r="O47" i="41" a="1"/>
  <c r="O47" i="41" s="1"/>
  <c r="AD58" i="47" a="1"/>
  <c r="AD58" i="47" s="1"/>
  <c r="C52" i="43" a="1"/>
  <c r="C52" i="43" s="1"/>
  <c r="S85" i="45" a="1"/>
  <c r="S85" i="45" s="1"/>
  <c r="U92" i="42" a="1"/>
  <c r="U92" i="42" s="1"/>
  <c r="AB92" i="43" a="1"/>
  <c r="AB92" i="43" s="1"/>
  <c r="J31" i="44" a="1"/>
  <c r="J31" i="44" s="1"/>
  <c r="AO32" i="44" a="1"/>
  <c r="AO32" i="44" s="1"/>
  <c r="AV80" i="46" a="1"/>
  <c r="AV80" i="46" s="1"/>
  <c r="P52" i="33" a="1"/>
  <c r="P52" i="33" s="1"/>
  <c r="N79" i="46" a="1"/>
  <c r="N79" i="46" s="1"/>
  <c r="AB31" i="33" a="1"/>
  <c r="AB31" i="33" s="1"/>
  <c r="AF85" i="42" a="1"/>
  <c r="AF85" i="42" s="1"/>
  <c r="AQ34" i="33" a="1"/>
  <c r="AQ34" i="33" s="1"/>
  <c r="AR79" i="33" a="1"/>
  <c r="AR79" i="33" s="1"/>
  <c r="AB76" i="47" a="1"/>
  <c r="AB76" i="47" s="1"/>
  <c r="K74" i="41" a="1"/>
  <c r="K74" i="41" s="1"/>
  <c r="L58" i="47" a="1"/>
  <c r="L58" i="47" s="1"/>
  <c r="AO16" i="44" a="1"/>
  <c r="AO16" i="44" s="1"/>
  <c r="AK65" i="43" a="1"/>
  <c r="AK65" i="43" s="1"/>
  <c r="J101" i="47" a="1"/>
  <c r="J101" i="47" s="1"/>
  <c r="W17" i="33" a="1"/>
  <c r="W17" i="33" s="1"/>
  <c r="AE73" i="45" a="1"/>
  <c r="AE73" i="45" s="1"/>
  <c r="AV95" i="47" a="1"/>
  <c r="AV95" i="47" s="1"/>
  <c r="Z104" i="46" a="1"/>
  <c r="Z104" i="46" s="1"/>
  <c r="AP46" i="45" a="1"/>
  <c r="AP46" i="45" s="1"/>
  <c r="U94" i="45" a="1"/>
  <c r="U94" i="45" s="1"/>
  <c r="K53" i="47" a="1"/>
  <c r="K53" i="47" s="1"/>
  <c r="AJ97" i="43" a="1"/>
  <c r="AJ97" i="43" s="1"/>
  <c r="AF68" i="33" a="1"/>
  <c r="AF68" i="33" s="1"/>
  <c r="AF66" i="33" s="1"/>
  <c r="AE76" i="44" a="1"/>
  <c r="AE76" i="44" s="1"/>
  <c r="O58" i="47" a="1"/>
  <c r="O58" i="47" s="1"/>
  <c r="U64" i="41" a="1"/>
  <c r="U64" i="41" s="1"/>
  <c r="AL77" i="46" a="1"/>
  <c r="AL77" i="46" s="1"/>
  <c r="L97" i="45" a="1"/>
  <c r="L97" i="45" s="1"/>
  <c r="AQ101" i="42" a="1"/>
  <c r="AQ101" i="42" s="1"/>
  <c r="G104" i="44" a="1"/>
  <c r="G104" i="44" s="1"/>
  <c r="Q44" i="44" a="1"/>
  <c r="Q44" i="44" s="1"/>
  <c r="AO67" i="46" a="1"/>
  <c r="AO67" i="46" s="1"/>
  <c r="L70" i="41" a="1"/>
  <c r="L70" i="41" s="1"/>
  <c r="AK91" i="41" a="1"/>
  <c r="AK91" i="41" s="1"/>
  <c r="AU74" i="47" a="1"/>
  <c r="AU74" i="47" s="1"/>
  <c r="AP83" i="46" a="1"/>
  <c r="AP83" i="46" s="1"/>
  <c r="AL26" i="41" a="1"/>
  <c r="AL26" i="41" s="1"/>
  <c r="AV85" i="41" a="1"/>
  <c r="AV85" i="41" s="1"/>
  <c r="AA73" i="42" a="1"/>
  <c r="AA73" i="42" s="1"/>
  <c r="AH35" i="41" a="1"/>
  <c r="AH35" i="41" s="1"/>
  <c r="H77" i="33" a="1"/>
  <c r="H77" i="33" s="1"/>
  <c r="Y17" i="46" a="1"/>
  <c r="Y17" i="46" s="1"/>
  <c r="X35" i="42" a="1"/>
  <c r="X35" i="42" s="1"/>
  <c r="AO55" i="44" a="1"/>
  <c r="AO55" i="44" s="1"/>
  <c r="AF79" i="42" a="1"/>
  <c r="AF79" i="42" s="1"/>
  <c r="AG77" i="46" a="1"/>
  <c r="AG77" i="46" s="1"/>
  <c r="AE73" i="43" a="1"/>
  <c r="AE73" i="43" s="1"/>
  <c r="M41" i="46" a="1"/>
  <c r="M41" i="46" s="1"/>
  <c r="AE20" i="41" a="1"/>
  <c r="AE20" i="41" s="1"/>
  <c r="U68" i="44" a="1"/>
  <c r="U68" i="44" s="1"/>
  <c r="AF98" i="45" a="1"/>
  <c r="AF98" i="45" s="1"/>
  <c r="P58" i="44" a="1"/>
  <c r="P58" i="44" s="1"/>
  <c r="AD59" i="41" a="1"/>
  <c r="AD59" i="41" s="1"/>
  <c r="S89" i="42" a="1"/>
  <c r="S89" i="42" s="1"/>
  <c r="AA40" i="44" a="1"/>
  <c r="AA40" i="44" s="1"/>
  <c r="U80" i="41" a="1"/>
  <c r="U80" i="41" s="1"/>
  <c r="AG86" i="46" a="1"/>
  <c r="AG86" i="46" s="1"/>
  <c r="AP10" i="46" a="1"/>
  <c r="AP10" i="46" s="1"/>
  <c r="X64" i="45" a="1"/>
  <c r="X64" i="45" s="1"/>
  <c r="E56" i="33" a="1"/>
  <c r="E56" i="33" s="1"/>
  <c r="AM95" i="42" a="1"/>
  <c r="AM95" i="42" s="1"/>
  <c r="AS71" i="46" a="1"/>
  <c r="AS71" i="46" s="1"/>
  <c r="V92" i="41" a="1"/>
  <c r="V92" i="41" s="1"/>
  <c r="AH20" i="44" a="1"/>
  <c r="AH20" i="44" s="1"/>
  <c r="AO65" i="41" a="1"/>
  <c r="AO65" i="41" s="1"/>
  <c r="AD47" i="47" a="1"/>
  <c r="AD47" i="47" s="1"/>
  <c r="AE95" i="42" a="1"/>
  <c r="AE95" i="42" s="1"/>
  <c r="L22" i="46" a="1"/>
  <c r="L22" i="46" s="1"/>
  <c r="J38" i="33" a="1"/>
  <c r="J38" i="33" s="1"/>
  <c r="T29" i="41" a="1"/>
  <c r="T29" i="41" s="1"/>
  <c r="AJ47" i="43" a="1"/>
  <c r="AJ47" i="43" s="1"/>
  <c r="AD52" i="46" a="1"/>
  <c r="AD52" i="46" s="1"/>
  <c r="AC49" i="33" a="1"/>
  <c r="AC49" i="33" s="1"/>
  <c r="T20" i="45" a="1"/>
  <c r="T20" i="45" s="1"/>
  <c r="AM29" i="42" a="1"/>
  <c r="AM29" i="42" s="1"/>
  <c r="AT64" i="43" a="1"/>
  <c r="AT64" i="43" s="1"/>
  <c r="AM26" i="47" a="1"/>
  <c r="AM26" i="47" s="1"/>
  <c r="L52" i="47" a="1"/>
  <c r="L52" i="47" s="1"/>
  <c r="T17" i="43" a="1"/>
  <c r="T17" i="43" s="1"/>
  <c r="AB28" i="41" a="1"/>
  <c r="AB28" i="41" s="1"/>
  <c r="AL29" i="42" a="1"/>
  <c r="AL29" i="42" s="1"/>
  <c r="M85" i="33" a="1"/>
  <c r="M85" i="33" s="1"/>
  <c r="Z32" i="43" a="1"/>
  <c r="Z32" i="43" s="1"/>
  <c r="I50" i="33" a="1"/>
  <c r="I50" i="33" s="1"/>
  <c r="AJ94" i="45" a="1"/>
  <c r="AJ94" i="45" s="1"/>
  <c r="S17" i="45" a="1"/>
  <c r="S17" i="45" s="1"/>
  <c r="N29" i="44" a="1"/>
  <c r="N29" i="44" s="1"/>
  <c r="U65" i="45" a="1"/>
  <c r="U65" i="45" s="1"/>
  <c r="N95" i="41" a="1"/>
  <c r="N95" i="41" s="1"/>
  <c r="AN52" i="41" a="1"/>
  <c r="AN52" i="41" s="1"/>
  <c r="P80" i="43" a="1"/>
  <c r="P80" i="43" s="1"/>
  <c r="N53" i="44" a="1"/>
  <c r="N53" i="44" s="1"/>
  <c r="O46" i="41" a="1"/>
  <c r="O46" i="41" s="1"/>
  <c r="G74" i="42" a="1"/>
  <c r="G74" i="42" s="1"/>
  <c r="S100" i="46" a="1"/>
  <c r="S100" i="46" s="1"/>
  <c r="AV100" i="41" a="1"/>
  <c r="AV100" i="41" s="1"/>
  <c r="AH61" i="42" a="1"/>
  <c r="AH61" i="42" s="1"/>
  <c r="Z91" i="46" a="1"/>
  <c r="Z91" i="46" s="1"/>
  <c r="T73" i="43" a="1"/>
  <c r="T73" i="43" s="1"/>
  <c r="T85" i="43" a="1"/>
  <c r="T85" i="43" s="1"/>
  <c r="Q91" i="43" a="1"/>
  <c r="Q91" i="43" s="1"/>
  <c r="K79" i="45" a="1"/>
  <c r="K79" i="45" s="1"/>
  <c r="P89" i="41" a="1"/>
  <c r="P89" i="41" s="1"/>
  <c r="AL58" i="42" a="1"/>
  <c r="AL58" i="42" s="1"/>
  <c r="C61" i="45" a="1"/>
  <c r="C61" i="45" s="1"/>
  <c r="U103" i="45" a="1"/>
  <c r="U103" i="45" s="1"/>
  <c r="AB41" i="43" a="1"/>
  <c r="AB41" i="43" s="1"/>
  <c r="S101" i="45" a="1"/>
  <c r="S101" i="45" s="1"/>
  <c r="AB68" i="45" a="1"/>
  <c r="AB68" i="45" s="1"/>
  <c r="L103" i="47" a="1"/>
  <c r="L103" i="47" s="1"/>
  <c r="S76" i="41" a="1"/>
  <c r="S76" i="41" s="1"/>
  <c r="AE16" i="45" a="1"/>
  <c r="AE16" i="45" s="1"/>
  <c r="AR31" i="45" a="1"/>
  <c r="AR31" i="45" s="1"/>
  <c r="Y85" i="46" a="1"/>
  <c r="Y85" i="46" s="1"/>
  <c r="Y84" i="46" s="1"/>
  <c r="AA19" i="41" a="1"/>
  <c r="AA19" i="41" s="1"/>
  <c r="AA18" i="41" s="1"/>
  <c r="AD77" i="41" a="1"/>
  <c r="AD77" i="41" s="1"/>
  <c r="AM95" i="46" a="1"/>
  <c r="AM95" i="46" s="1"/>
  <c r="L86" i="41" a="1"/>
  <c r="L86" i="41" s="1"/>
  <c r="AU95" i="41" a="1"/>
  <c r="AU95" i="41" s="1"/>
  <c r="AV80" i="47" a="1"/>
  <c r="AV80" i="47" s="1"/>
  <c r="AA55" i="46" a="1"/>
  <c r="AA55" i="46" s="1"/>
  <c r="AR26" i="33" a="1"/>
  <c r="AR26" i="33" s="1"/>
  <c r="AN10" i="44" a="1"/>
  <c r="AN10" i="44" s="1"/>
  <c r="M20" i="47" a="1"/>
  <c r="M20" i="47" s="1"/>
  <c r="AK77" i="33" a="1"/>
  <c r="AK77" i="33" s="1"/>
  <c r="AK75" i="33" s="1"/>
  <c r="AB41" i="41" a="1"/>
  <c r="AB41" i="41" s="1"/>
  <c r="AT71" i="46" a="1"/>
  <c r="AT71" i="46" s="1"/>
  <c r="AG17" i="46" a="1"/>
  <c r="AG17" i="46" s="1"/>
  <c r="U85" i="46" a="1"/>
  <c r="U85" i="46" s="1"/>
  <c r="I46" i="46" a="1"/>
  <c r="I46" i="46" s="1"/>
  <c r="I45" i="46" s="1"/>
  <c r="AS59" i="47" a="1"/>
  <c r="AS59" i="47" s="1"/>
  <c r="AM32" i="46" a="1"/>
  <c r="AM32" i="46" s="1"/>
  <c r="S98" i="42" a="1"/>
  <c r="S98" i="42" s="1"/>
  <c r="AR58" i="33" a="1"/>
  <c r="AR58" i="33" s="1"/>
  <c r="AJ31" i="42" a="1"/>
  <c r="AJ31" i="42" s="1"/>
  <c r="AF104" i="47" a="1"/>
  <c r="AF104" i="47" s="1"/>
  <c r="M73" i="33" a="1"/>
  <c r="M73" i="33" s="1"/>
  <c r="AJ35" i="47" a="1"/>
  <c r="AJ35" i="47" s="1"/>
  <c r="AS47" i="46" a="1"/>
  <c r="AS47" i="46" s="1"/>
  <c r="J85" i="47" a="1"/>
  <c r="J85" i="47" s="1"/>
  <c r="I80" i="46" a="1"/>
  <c r="I80" i="46" s="1"/>
  <c r="AI29" i="41" a="1"/>
  <c r="AI29" i="41" s="1"/>
  <c r="AS101" i="41" a="1"/>
  <c r="AS101" i="41" s="1"/>
  <c r="AM31" i="41" a="1"/>
  <c r="AM31" i="41" s="1"/>
  <c r="T68" i="47" a="1"/>
  <c r="T68" i="47" s="1"/>
  <c r="U47" i="47" a="1"/>
  <c r="U47" i="47" s="1"/>
  <c r="M64" i="43" a="1"/>
  <c r="M64" i="43" s="1"/>
  <c r="AP77" i="42" a="1"/>
  <c r="AP77" i="42" s="1"/>
  <c r="J74" i="41" a="1"/>
  <c r="J74" i="41" s="1"/>
  <c r="AS43" i="46" a="1"/>
  <c r="AS43" i="46" s="1"/>
  <c r="S85" i="33" a="1"/>
  <c r="S85" i="33" s="1"/>
  <c r="AB98" i="47" a="1"/>
  <c r="AB98" i="47" s="1"/>
  <c r="AU88" i="41" a="1"/>
  <c r="AU88" i="41" s="1"/>
  <c r="M76" i="46" a="1"/>
  <c r="M76" i="46" s="1"/>
  <c r="K74" i="42" a="1"/>
  <c r="K74" i="42" s="1"/>
  <c r="AL50" i="43" a="1"/>
  <c r="AL50" i="43" s="1"/>
  <c r="AF10" i="42" a="1"/>
  <c r="AF10" i="42" s="1"/>
  <c r="J38" i="45" a="1"/>
  <c r="J38" i="45" s="1"/>
  <c r="AC62" i="42" a="1"/>
  <c r="AC62" i="42" s="1"/>
  <c r="P50" i="42" a="1"/>
  <c r="P50" i="42" s="1"/>
  <c r="AC70" i="47" a="1"/>
  <c r="AC70" i="47" s="1"/>
  <c r="K41" i="47" a="1"/>
  <c r="K41" i="47" s="1"/>
  <c r="AC82" i="33" a="1"/>
  <c r="AC82" i="33" s="1"/>
  <c r="AG16" i="33" a="1"/>
  <c r="AG16" i="33" s="1"/>
  <c r="K70" i="46" a="1"/>
  <c r="K70" i="46" s="1"/>
  <c r="AE52" i="46" a="1"/>
  <c r="AE52" i="46" s="1"/>
  <c r="M56" i="33" a="1"/>
  <c r="M56" i="33" s="1"/>
  <c r="AO19" i="41" a="1"/>
  <c r="AO19" i="41" s="1"/>
  <c r="E67" i="42" a="1"/>
  <c r="E67" i="42" s="1"/>
  <c r="AN41" i="43" a="1"/>
  <c r="AN41" i="43" s="1"/>
  <c r="AC88" i="47" a="1"/>
  <c r="AC88" i="47" s="1"/>
  <c r="AJ98" i="45" a="1"/>
  <c r="AJ98" i="45" s="1"/>
  <c r="AU76" i="47" a="1"/>
  <c r="AU76" i="47" s="1"/>
  <c r="AA92" i="46" a="1"/>
  <c r="AA92" i="46" s="1"/>
  <c r="H103" i="42" a="1"/>
  <c r="H103" i="42" s="1"/>
  <c r="AF20" i="43" a="1"/>
  <c r="AF20" i="43" s="1"/>
  <c r="J26" i="44" a="1"/>
  <c r="J26" i="44" s="1"/>
  <c r="AB85" i="42" a="1"/>
  <c r="AB85" i="42" s="1"/>
  <c r="AE73" i="46" a="1"/>
  <c r="AE73" i="46" s="1"/>
  <c r="I34" i="43" a="1"/>
  <c r="I34" i="43" s="1"/>
  <c r="J98" i="43" a="1"/>
  <c r="J98" i="43" s="1"/>
  <c r="Y62" i="44" a="1"/>
  <c r="Y62" i="44" s="1"/>
  <c r="Y60" i="44" s="1"/>
  <c r="AD61" i="47" a="1"/>
  <c r="AD61" i="47" s="1"/>
  <c r="L71" i="41" a="1"/>
  <c r="L71" i="41" s="1"/>
  <c r="M68" i="41" a="1"/>
  <c r="M68" i="41" s="1"/>
  <c r="J86" i="33" a="1"/>
  <c r="J86" i="33" s="1"/>
  <c r="C71" i="46" a="1"/>
  <c r="C71" i="46" s="1"/>
  <c r="F40" i="44" a="1"/>
  <c r="F40" i="44" s="1"/>
  <c r="AD38" i="44" a="1"/>
  <c r="AD38" i="44" s="1"/>
  <c r="K100" i="44" a="1"/>
  <c r="K100" i="44" s="1"/>
  <c r="P47" i="47" a="1"/>
  <c r="P47" i="47" s="1"/>
  <c r="J11" i="43" a="1"/>
  <c r="J11" i="43" s="1"/>
  <c r="Y104" i="42" a="1"/>
  <c r="Y104" i="42" s="1"/>
  <c r="AO92" i="44" a="1"/>
  <c r="AO92" i="44" s="1"/>
  <c r="I64" i="45" a="1"/>
  <c r="I64" i="45" s="1"/>
  <c r="M38" i="42" a="1"/>
  <c r="M38" i="42" s="1"/>
  <c r="Q52" i="33" a="1"/>
  <c r="Q52" i="33" s="1"/>
  <c r="AJ77" i="41" a="1"/>
  <c r="AJ77" i="41" s="1"/>
  <c r="X26" i="33" a="1"/>
  <c r="X26" i="33" s="1"/>
  <c r="AF25" i="42" a="1"/>
  <c r="AF25" i="42" s="1"/>
  <c r="V95" i="43" a="1"/>
  <c r="V95" i="43" s="1"/>
  <c r="AO37" i="44" a="1"/>
  <c r="AO37" i="44" s="1"/>
  <c r="V68" i="41" a="1"/>
  <c r="V68" i="41" s="1"/>
  <c r="AB37" i="41" a="1"/>
  <c r="AB37" i="41" s="1"/>
  <c r="AP17" i="46" a="1"/>
  <c r="AP17" i="46" s="1"/>
  <c r="AO23" i="47" a="1"/>
  <c r="AO23" i="47" s="1"/>
  <c r="Q31" i="33" a="1"/>
  <c r="Q31" i="33" s="1"/>
  <c r="AL40" i="33" a="1"/>
  <c r="AL40" i="33" s="1"/>
  <c r="AL39" i="33" s="1"/>
  <c r="Y80" i="43" a="1"/>
  <c r="Y80" i="43" s="1"/>
  <c r="M83" i="42" a="1"/>
  <c r="M83" i="42" s="1"/>
  <c r="H20" i="44" a="1"/>
  <c r="H20" i="44" s="1"/>
  <c r="AE74" i="46" a="1"/>
  <c r="AE74" i="46" s="1"/>
  <c r="AC28" i="41" a="1"/>
  <c r="AC28" i="41" s="1"/>
  <c r="AQ47" i="41" a="1"/>
  <c r="AQ47" i="41" s="1"/>
  <c r="AA67" i="46" a="1"/>
  <c r="AA67" i="46" s="1"/>
  <c r="AJ64" i="46" a="1"/>
  <c r="AJ64" i="46" s="1"/>
  <c r="AM56" i="46" a="1"/>
  <c r="AM56" i="46" s="1"/>
  <c r="H59" i="44" a="1"/>
  <c r="H59" i="44" s="1"/>
  <c r="AC55" i="46" a="1"/>
  <c r="AC55" i="46" s="1"/>
  <c r="L34" i="33" a="1"/>
  <c r="L34" i="33" s="1"/>
  <c r="G68" i="33" a="1"/>
  <c r="G68" i="33" s="1"/>
  <c r="R37" i="42" a="1"/>
  <c r="R37" i="42" s="1"/>
  <c r="AK25" i="44" a="1"/>
  <c r="AK25" i="44" s="1"/>
  <c r="C82" i="43" a="1"/>
  <c r="C82" i="43" s="1"/>
  <c r="Y31" i="42" a="1"/>
  <c r="Y31" i="42" s="1"/>
  <c r="AP53" i="43" a="1"/>
  <c r="AP53" i="43" s="1"/>
  <c r="V46" i="46" a="1"/>
  <c r="V46" i="46" s="1"/>
  <c r="Q85" i="46" a="1"/>
  <c r="Q85" i="46" s="1"/>
  <c r="F97" i="45" a="1"/>
  <c r="F97" i="45" s="1"/>
  <c r="X82" i="33" a="1"/>
  <c r="X82" i="33" s="1"/>
  <c r="S58" i="42" a="1"/>
  <c r="S58" i="42" s="1"/>
  <c r="U35" i="47" a="1"/>
  <c r="U35" i="47" s="1"/>
  <c r="AP76" i="43" a="1"/>
  <c r="AP76" i="43" s="1"/>
  <c r="U20" i="43" a="1"/>
  <c r="U20" i="43" s="1"/>
  <c r="I101" i="47" a="1"/>
  <c r="I101" i="47" s="1"/>
  <c r="AO40" i="33" a="1"/>
  <c r="AO40" i="33" s="1"/>
  <c r="AD103" i="46" a="1"/>
  <c r="AD103" i="46" s="1"/>
  <c r="AR77" i="41" a="1"/>
  <c r="AR77" i="41" s="1"/>
  <c r="AT88" i="47" a="1"/>
  <c r="AT88" i="47" s="1"/>
  <c r="AI25" i="41" a="1"/>
  <c r="AI25" i="41" s="1"/>
  <c r="AK65" i="41" a="1"/>
  <c r="AK65" i="41" s="1"/>
  <c r="AA43" i="45" a="1"/>
  <c r="AA43" i="45" s="1"/>
  <c r="AG19" i="42" a="1"/>
  <c r="AG19" i="42" s="1"/>
  <c r="S19" i="45" a="1"/>
  <c r="S19" i="45" s="1"/>
  <c r="AP11" i="44" a="1"/>
  <c r="AP11" i="44" s="1"/>
  <c r="V62" i="41" a="1"/>
  <c r="V62" i="41" s="1"/>
  <c r="AE58" i="33" a="1"/>
  <c r="AE58" i="33" s="1"/>
  <c r="AG46" i="47" a="1"/>
  <c r="AG46" i="47" s="1"/>
  <c r="V35" i="42" a="1"/>
  <c r="V35" i="42" s="1"/>
  <c r="L82" i="43" a="1"/>
  <c r="L82" i="43" s="1"/>
  <c r="AK38" i="46" a="1"/>
  <c r="AK38" i="46" s="1"/>
  <c r="Z37" i="46" a="1"/>
  <c r="Z37" i="46" s="1"/>
  <c r="C98" i="43" a="1"/>
  <c r="C98" i="43" s="1"/>
  <c r="AE91" i="33" a="1"/>
  <c r="AE91" i="33" s="1"/>
  <c r="G22" i="44" a="1"/>
  <c r="G22" i="44" s="1"/>
  <c r="U55" i="41" a="1"/>
  <c r="U55" i="41" s="1"/>
  <c r="AA58" i="43" a="1"/>
  <c r="AA58" i="43" s="1"/>
  <c r="W91" i="46" a="1"/>
  <c r="W91" i="46" s="1"/>
  <c r="AV19" i="41" a="1"/>
  <c r="AV19" i="41" s="1"/>
  <c r="AG92" i="41" a="1"/>
  <c r="AG92" i="41" s="1"/>
  <c r="AR70" i="41" a="1"/>
  <c r="AR70" i="41" s="1"/>
  <c r="AG50" i="44" a="1"/>
  <c r="AG50" i="44" s="1"/>
  <c r="K91" i="42" a="1"/>
  <c r="K91" i="42" s="1"/>
  <c r="P34" i="43" a="1"/>
  <c r="P34" i="43" s="1"/>
  <c r="V98" i="47" a="1"/>
  <c r="V98" i="47" s="1"/>
  <c r="J44" i="43" a="1"/>
  <c r="J44" i="43" s="1"/>
  <c r="S50" i="42" a="1"/>
  <c r="S50" i="42" s="1"/>
  <c r="AD26" i="44" a="1"/>
  <c r="AD26" i="44" s="1"/>
  <c r="AG50" i="41" a="1"/>
  <c r="AG50" i="41" s="1"/>
  <c r="T41" i="41" a="1"/>
  <c r="T41" i="41" s="1"/>
  <c r="W37" i="45" a="1"/>
  <c r="W37" i="45" s="1"/>
  <c r="AI35" i="41" a="1"/>
  <c r="AI35" i="41" s="1"/>
  <c r="M17" i="47" a="1"/>
  <c r="M17" i="47" s="1"/>
  <c r="V100" i="43" a="1"/>
  <c r="V100" i="43" s="1"/>
  <c r="V99" i="43" s="1"/>
  <c r="AD83" i="43" a="1"/>
  <c r="AD83" i="43" s="1"/>
  <c r="AB20" i="46" a="1"/>
  <c r="AB20" i="46" s="1"/>
  <c r="AB91" i="33" a="1"/>
  <c r="AB91" i="33" s="1"/>
  <c r="O52" i="45" a="1"/>
  <c r="O52" i="45" s="1"/>
  <c r="AD20" i="41" a="1"/>
  <c r="AD20" i="41" s="1"/>
  <c r="AG62" i="33" a="1"/>
  <c r="AG62" i="33" s="1"/>
  <c r="AA38" i="47" a="1"/>
  <c r="AA38" i="47" s="1"/>
  <c r="E25" i="45" a="1"/>
  <c r="E25" i="45" s="1"/>
  <c r="C34" i="45" a="1"/>
  <c r="C34" i="45" s="1"/>
  <c r="AE82" i="46" a="1"/>
  <c r="AE82" i="46" s="1"/>
  <c r="J34" i="46" a="1"/>
  <c r="J34" i="46" s="1"/>
  <c r="AE44" i="42" a="1"/>
  <c r="AE44" i="42" s="1"/>
  <c r="S77" i="44" a="1"/>
  <c r="S77" i="44" s="1"/>
  <c r="R89" i="42" a="1"/>
  <c r="R89" i="42" s="1"/>
  <c r="AF50" i="41" a="1"/>
  <c r="AF50" i="41" s="1"/>
  <c r="AP41" i="42" a="1"/>
  <c r="AP41" i="42" s="1"/>
  <c r="AB52" i="33" a="1"/>
  <c r="AB52" i="33" s="1"/>
  <c r="H91" i="33" a="1"/>
  <c r="H91" i="33" s="1"/>
  <c r="N68" i="42" a="1"/>
  <c r="N68" i="42" s="1"/>
  <c r="H25" i="45" a="1"/>
  <c r="H25" i="45" s="1"/>
  <c r="AL94" i="47" a="1"/>
  <c r="AL94" i="47" s="1"/>
  <c r="S65" i="42" a="1"/>
  <c r="S65" i="42" s="1"/>
  <c r="AK94" i="33" a="1"/>
  <c r="AK94" i="33" s="1"/>
  <c r="F34" i="44" a="1"/>
  <c r="F34" i="44" s="1"/>
  <c r="AB44" i="43" a="1"/>
  <c r="AB44" i="43" s="1"/>
  <c r="Z97" i="46" a="1"/>
  <c r="Z97" i="46" s="1"/>
  <c r="M74" i="47" a="1"/>
  <c r="M74" i="47" s="1"/>
  <c r="AF64" i="45" a="1"/>
  <c r="AF64" i="45" s="1"/>
  <c r="M100" i="47" a="1"/>
  <c r="M100" i="47" s="1"/>
  <c r="K34" i="47" a="1"/>
  <c r="K34" i="47" s="1"/>
  <c r="T16" i="33" a="1"/>
  <c r="T16" i="33" s="1"/>
  <c r="AP40" i="41" a="1"/>
  <c r="AP40" i="41" s="1"/>
  <c r="AV97" i="46" a="1"/>
  <c r="AV97" i="46" s="1"/>
  <c r="Q23" i="44" a="1"/>
  <c r="Q23" i="44" s="1"/>
  <c r="O26" i="42" a="1"/>
  <c r="O26" i="42" s="1"/>
  <c r="AP53" i="44" a="1"/>
  <c r="AP53" i="44" s="1"/>
  <c r="X76" i="41" a="1"/>
  <c r="X76" i="41" s="1"/>
  <c r="Y31" i="41" a="1"/>
  <c r="Y31" i="41" s="1"/>
  <c r="I64" i="42" a="1"/>
  <c r="I64" i="42" s="1"/>
  <c r="O19" i="44" a="1"/>
  <c r="O19" i="44" s="1"/>
  <c r="AR97" i="44" a="1"/>
  <c r="AR97" i="44" s="1"/>
  <c r="AJ86" i="47" a="1"/>
  <c r="AJ86" i="47" s="1"/>
  <c r="AM53" i="42" a="1"/>
  <c r="AM53" i="42" s="1"/>
  <c r="R73" i="43" a="1"/>
  <c r="R73" i="43" s="1"/>
  <c r="V25" i="33" a="1"/>
  <c r="V25" i="33" s="1"/>
  <c r="F50" i="45" a="1"/>
  <c r="F50" i="45" s="1"/>
  <c r="J86" i="45" a="1"/>
  <c r="J86" i="45" s="1"/>
  <c r="N52" i="42" a="1"/>
  <c r="N52" i="42" s="1"/>
  <c r="H50" i="45" a="1"/>
  <c r="H50" i="45" s="1"/>
  <c r="N58" i="45" a="1"/>
  <c r="N58" i="45" s="1"/>
  <c r="AB80" i="47" a="1"/>
  <c r="AB80" i="47" s="1"/>
  <c r="Z43" i="33" a="1"/>
  <c r="Z43" i="33" s="1"/>
  <c r="J43" i="45" a="1"/>
  <c r="J43" i="45" s="1"/>
  <c r="J42" i="45" s="1"/>
  <c r="AP104" i="47" a="1"/>
  <c r="AP104" i="47" s="1"/>
  <c r="AR97" i="45" a="1"/>
  <c r="AR97" i="45" s="1"/>
  <c r="AH103" i="47" a="1"/>
  <c r="AH103" i="47" s="1"/>
  <c r="AQ97" i="44" a="1"/>
  <c r="AQ97" i="44" s="1"/>
  <c r="M55" i="43" a="1"/>
  <c r="M55" i="43" s="1"/>
  <c r="X94" i="45" a="1"/>
  <c r="X94" i="45" s="1"/>
  <c r="L95" i="33" a="1"/>
  <c r="L95" i="33" s="1"/>
  <c r="AM47" i="44" a="1"/>
  <c r="AM47" i="44" s="1"/>
  <c r="N35" i="44" a="1"/>
  <c r="N35" i="44" s="1"/>
  <c r="L58" i="46" a="1"/>
  <c r="L58" i="46" s="1"/>
  <c r="AF62" i="41" a="1"/>
  <c r="AF62" i="41" s="1"/>
  <c r="AU18" i="41"/>
  <c r="H61" i="44" a="1"/>
  <c r="H61" i="44" s="1"/>
  <c r="AJ59" i="46" a="1"/>
  <c r="AJ59" i="46" s="1"/>
  <c r="U95" i="47" a="1"/>
  <c r="U95" i="47" s="1"/>
  <c r="H73" i="33" a="1"/>
  <c r="H73" i="33" s="1"/>
  <c r="G92" i="42" a="1"/>
  <c r="G92" i="42" s="1"/>
  <c r="AJ85" i="33" a="1"/>
  <c r="AJ85" i="33" s="1"/>
  <c r="AB71" i="41" a="1"/>
  <c r="AB71" i="41" s="1"/>
  <c r="M95" i="47" a="1"/>
  <c r="M95" i="47" s="1"/>
  <c r="AL100" i="41" a="1"/>
  <c r="AL100" i="41" s="1"/>
  <c r="M29" i="46" a="1"/>
  <c r="M29" i="46" s="1"/>
  <c r="Q80" i="45" a="1"/>
  <c r="Q80" i="45" s="1"/>
  <c r="AQ86" i="43" a="1"/>
  <c r="AQ86" i="43" s="1"/>
  <c r="U71" i="43" a="1"/>
  <c r="U71" i="43" s="1"/>
  <c r="V17" i="41" a="1"/>
  <c r="V17" i="41" s="1"/>
  <c r="AF29" i="42" a="1"/>
  <c r="AF29" i="42" s="1"/>
  <c r="AE77" i="46" a="1"/>
  <c r="AE77" i="46" s="1"/>
  <c r="AG56" i="42" a="1"/>
  <c r="AG56" i="42" s="1"/>
  <c r="AL65" i="42" a="1"/>
  <c r="AL65" i="42" s="1"/>
  <c r="AR29" i="46" a="1"/>
  <c r="AR29" i="46" s="1"/>
  <c r="Q104" i="44" a="1"/>
  <c r="Q104" i="44" s="1"/>
  <c r="AA10" i="33" a="1"/>
  <c r="AA10" i="33" s="1"/>
  <c r="Y58" i="41" a="1"/>
  <c r="Y58" i="41" s="1"/>
  <c r="O62" i="46" a="1"/>
  <c r="O62" i="46" s="1"/>
  <c r="AU32" i="47" a="1"/>
  <c r="AU32" i="47" s="1"/>
  <c r="J16" i="46" a="1"/>
  <c r="J16" i="46" s="1"/>
  <c r="P94" i="43" a="1"/>
  <c r="P94" i="43" s="1"/>
  <c r="C85" i="43" a="1"/>
  <c r="C85" i="43" s="1"/>
  <c r="AJ67" i="43" a="1"/>
  <c r="AJ67" i="43" s="1"/>
  <c r="AJ66" i="43" s="1"/>
  <c r="AB41" i="33" a="1"/>
  <c r="AB41" i="33" s="1"/>
  <c r="AH46" i="41" a="1"/>
  <c r="AH46" i="41" s="1"/>
  <c r="Z40" i="41" a="1"/>
  <c r="Z40" i="41" s="1"/>
  <c r="AH16" i="47" a="1"/>
  <c r="AH16" i="47" s="1"/>
  <c r="AT34" i="43" a="1"/>
  <c r="AT34" i="43" s="1"/>
  <c r="AQ35" i="41" a="1"/>
  <c r="AQ35" i="41" s="1"/>
  <c r="X49" i="46" a="1"/>
  <c r="X49" i="46" s="1"/>
  <c r="AQ89" i="42" a="1"/>
  <c r="AQ89" i="42" s="1"/>
  <c r="AQ89" i="46" a="1"/>
  <c r="AQ89" i="46" s="1"/>
  <c r="AF70" i="41" a="1"/>
  <c r="AF70" i="41" s="1"/>
  <c r="AU50" i="47" a="1"/>
  <c r="AU50" i="47" s="1"/>
  <c r="Z71" i="44" a="1"/>
  <c r="Z71" i="44" s="1"/>
  <c r="T103" i="44" a="1"/>
  <c r="T103" i="44" s="1"/>
  <c r="T102" i="44" s="1"/>
  <c r="AE43" i="46" a="1"/>
  <c r="AE43" i="46" s="1"/>
  <c r="Y37" i="41" a="1"/>
  <c r="Y37" i="41" s="1"/>
  <c r="U55" i="42" a="1"/>
  <c r="U55" i="42" s="1"/>
  <c r="N49" i="42" a="1"/>
  <c r="N49" i="42" s="1"/>
  <c r="R35" i="47" a="1"/>
  <c r="R35" i="47" s="1"/>
  <c r="AP82" i="44" a="1"/>
  <c r="AP82" i="44" s="1"/>
  <c r="AD62" i="42" a="1"/>
  <c r="AD62" i="42" s="1"/>
  <c r="AC95" i="43" a="1"/>
  <c r="AC95" i="43" s="1"/>
  <c r="L77" i="41" a="1"/>
  <c r="L77" i="41" s="1"/>
  <c r="AB80" i="41" a="1"/>
  <c r="AB80" i="41" s="1"/>
  <c r="AM92" i="42" a="1"/>
  <c r="AM92" i="42" s="1"/>
  <c r="AI52" i="47" a="1"/>
  <c r="AI52" i="47" s="1"/>
  <c r="E65" i="33" a="1"/>
  <c r="E65" i="33" s="1"/>
  <c r="AL26" i="33" a="1"/>
  <c r="AL26" i="33" s="1"/>
  <c r="P41" i="42" a="1"/>
  <c r="P41" i="42" s="1"/>
  <c r="AC20" i="33" a="1"/>
  <c r="AC20" i="33" s="1"/>
  <c r="AV59" i="46" a="1"/>
  <c r="AV59" i="46" s="1"/>
  <c r="AQ94" i="41" a="1"/>
  <c r="AQ94" i="41" s="1"/>
  <c r="AN22" i="43" a="1"/>
  <c r="AN22" i="43" s="1"/>
  <c r="AQ100" i="43" a="1"/>
  <c r="AQ100" i="43" s="1"/>
  <c r="U97" i="45" a="1"/>
  <c r="U97" i="45" s="1"/>
  <c r="Z77" i="47" a="1"/>
  <c r="Z77" i="47" s="1"/>
  <c r="E83" i="42" a="1"/>
  <c r="E83" i="42" s="1"/>
  <c r="AF91" i="33" a="1"/>
  <c r="AF91" i="33" s="1"/>
  <c r="V44" i="41" a="1"/>
  <c r="V44" i="41" s="1"/>
  <c r="V10" i="45" a="1"/>
  <c r="V10" i="45" s="1"/>
  <c r="AC58" i="46" a="1"/>
  <c r="AC58" i="46" s="1"/>
  <c r="AB22" i="41" a="1"/>
  <c r="AB22" i="41" s="1"/>
  <c r="V34" i="33" a="1"/>
  <c r="V34" i="33" s="1"/>
  <c r="AG10" i="42" a="1"/>
  <c r="AG10" i="42" s="1"/>
  <c r="K11" i="44" a="1"/>
  <c r="K11" i="44" s="1"/>
  <c r="AP23" i="45" a="1"/>
  <c r="AP23" i="45" s="1"/>
  <c r="K23" i="33" a="1"/>
  <c r="K23" i="33" s="1"/>
  <c r="K21" i="33" s="1"/>
  <c r="AK86" i="47" a="1"/>
  <c r="AK86" i="47" s="1"/>
  <c r="AC56" i="45" a="1"/>
  <c r="AC56" i="45" s="1"/>
  <c r="AK47" i="41" a="1"/>
  <c r="AK47" i="41" s="1"/>
  <c r="T34" i="46" a="1"/>
  <c r="T34" i="46" s="1"/>
  <c r="X16" i="41" a="1"/>
  <c r="X16" i="41" s="1"/>
  <c r="AM53" i="46" a="1"/>
  <c r="AM53" i="46" s="1"/>
  <c r="AK95" i="45" a="1"/>
  <c r="AK95" i="45" s="1"/>
  <c r="AC100" i="33" a="1"/>
  <c r="AC100" i="33" s="1"/>
  <c r="AC99" i="33" s="1"/>
  <c r="AI29" i="33" a="1"/>
  <c r="AI29" i="33" s="1"/>
  <c r="N65" i="41" a="1"/>
  <c r="N65" i="41" s="1"/>
  <c r="AV41" i="47" a="1"/>
  <c r="AV41" i="47" s="1"/>
  <c r="C16" i="47" a="1"/>
  <c r="C16" i="47" s="1"/>
  <c r="AB65" i="45" a="1"/>
  <c r="AB65" i="45" s="1"/>
  <c r="H91" i="45" a="1"/>
  <c r="H91" i="45" s="1"/>
  <c r="AJ31" i="33" a="1"/>
  <c r="AJ31" i="33" s="1"/>
  <c r="U22" i="33" a="1"/>
  <c r="U22" i="33" s="1"/>
  <c r="M67" i="46" a="1"/>
  <c r="M67" i="46" s="1"/>
  <c r="V67" i="44" a="1"/>
  <c r="V67" i="44" s="1"/>
  <c r="AB85" i="45" a="1"/>
  <c r="AB85" i="45" s="1"/>
  <c r="W85" i="43" a="1"/>
  <c r="W85" i="43" s="1"/>
  <c r="K26" i="41" a="1"/>
  <c r="K26" i="41" s="1"/>
  <c r="I82" i="46" a="1"/>
  <c r="I82" i="46" s="1"/>
  <c r="AN46" i="44" a="1"/>
  <c r="AN46" i="44" s="1"/>
  <c r="AQ88" i="47" a="1"/>
  <c r="AQ88" i="47" s="1"/>
  <c r="AR67" i="46" a="1"/>
  <c r="AR67" i="46" s="1"/>
  <c r="Y55" i="41" a="1"/>
  <c r="Y55" i="41" s="1"/>
  <c r="I88" i="41" a="1"/>
  <c r="I88" i="41" s="1"/>
  <c r="T46" i="43" a="1"/>
  <c r="T46" i="43" s="1"/>
  <c r="P94" i="46" a="1"/>
  <c r="P94" i="46" s="1"/>
  <c r="Z59" i="45" a="1"/>
  <c r="Z59" i="45" s="1"/>
  <c r="AB40" i="47" a="1"/>
  <c r="AB40" i="47" s="1"/>
  <c r="AV44" i="43" a="1"/>
  <c r="AV44" i="43" s="1"/>
  <c r="L16" i="41" a="1"/>
  <c r="L16" i="41" s="1"/>
  <c r="AS104" i="47" a="1"/>
  <c r="AS104" i="47" s="1"/>
  <c r="C71" i="45" a="1"/>
  <c r="C71" i="45" s="1"/>
  <c r="R32" i="46" a="1"/>
  <c r="R32" i="46" s="1"/>
  <c r="AC19" i="44" a="1"/>
  <c r="AC19" i="44" s="1"/>
  <c r="AC46" i="33" a="1"/>
  <c r="AC46" i="33" s="1"/>
  <c r="AP73" i="43" a="1"/>
  <c r="AP73" i="43" s="1"/>
  <c r="O40" i="46" a="1"/>
  <c r="O40" i="46" s="1"/>
  <c r="C41" i="43" a="1"/>
  <c r="C41" i="43" s="1"/>
  <c r="J46" i="45" a="1"/>
  <c r="J46" i="45" s="1"/>
  <c r="R10" i="33" a="1"/>
  <c r="R10" i="33" s="1"/>
  <c r="Z103" i="45" a="1"/>
  <c r="Z103" i="45" s="1"/>
  <c r="AQ47" i="42" a="1"/>
  <c r="AQ47" i="42" s="1"/>
  <c r="P104" i="42" a="1"/>
  <c r="P104" i="42" s="1"/>
  <c r="N61" i="43" a="1"/>
  <c r="N61" i="43" s="1"/>
  <c r="AC34" i="33" a="1"/>
  <c r="AC34" i="33" s="1"/>
  <c r="Z95" i="44" a="1"/>
  <c r="Z95" i="44" s="1"/>
  <c r="AD17" i="43" a="1"/>
  <c r="AD17" i="43" s="1"/>
  <c r="AI58" i="45" a="1"/>
  <c r="AI58" i="45" s="1"/>
  <c r="P50" i="41" a="1"/>
  <c r="P50" i="41" s="1"/>
  <c r="N100" i="42" a="1"/>
  <c r="N100" i="42" s="1"/>
  <c r="Z85" i="33" a="1"/>
  <c r="Z85" i="33" s="1"/>
  <c r="AS50" i="43" a="1"/>
  <c r="AS50" i="43" s="1"/>
  <c r="AE16" i="47" a="1"/>
  <c r="AE16" i="47" s="1"/>
  <c r="S67" i="47" a="1"/>
  <c r="S67" i="47" s="1"/>
  <c r="W25" i="44" a="1"/>
  <c r="W25" i="44" s="1"/>
  <c r="M53" i="47" a="1"/>
  <c r="M53" i="47" s="1"/>
  <c r="AQ92" i="46" a="1"/>
  <c r="AQ92" i="46" s="1"/>
  <c r="AS100" i="43" a="1"/>
  <c r="AS100" i="43" s="1"/>
  <c r="I91" i="41" a="1"/>
  <c r="I91" i="41" s="1"/>
  <c r="K29" i="46" a="1"/>
  <c r="K29" i="46" s="1"/>
  <c r="AP79" i="33" a="1"/>
  <c r="AP79" i="33" s="1"/>
  <c r="C61" i="33" a="1"/>
  <c r="C61" i="33" s="1"/>
  <c r="Y34" i="33" a="1"/>
  <c r="Y34" i="33" s="1"/>
  <c r="AR104" i="46" a="1"/>
  <c r="AR104" i="46" s="1"/>
  <c r="AC68" i="43" a="1"/>
  <c r="AC68" i="43" s="1"/>
  <c r="P77" i="46" a="1"/>
  <c r="P77" i="46" s="1"/>
  <c r="AI89" i="43" a="1"/>
  <c r="AI89" i="43" s="1"/>
  <c r="N104" i="45" a="1"/>
  <c r="N104" i="45" s="1"/>
  <c r="R56" i="43" a="1"/>
  <c r="R56" i="43" s="1"/>
  <c r="I80" i="43" a="1"/>
  <c r="I80" i="43" s="1"/>
  <c r="T35" i="33" a="1"/>
  <c r="T35" i="33" s="1"/>
  <c r="T33" i="33" s="1"/>
  <c r="AS97" i="43" a="1"/>
  <c r="AS97" i="43" s="1"/>
  <c r="AA43" i="42" a="1"/>
  <c r="AA43" i="42" s="1"/>
  <c r="AV49" i="47" a="1"/>
  <c r="AV49" i="47" s="1"/>
  <c r="AU82" i="41" a="1"/>
  <c r="AU82" i="41" s="1"/>
  <c r="Z56" i="45" a="1"/>
  <c r="Z56" i="45" s="1"/>
  <c r="AH88" i="41" a="1"/>
  <c r="AH88" i="41" s="1"/>
  <c r="Q95" i="44" a="1"/>
  <c r="Q95" i="44" s="1"/>
  <c r="AC31" i="46" a="1"/>
  <c r="AC31" i="46" s="1"/>
  <c r="AC30" i="46" s="1"/>
  <c r="G71" i="44" a="1"/>
  <c r="G71" i="44" s="1"/>
  <c r="P29" i="45" a="1"/>
  <c r="P29" i="45" s="1"/>
  <c r="K103" i="42" a="1"/>
  <c r="K103" i="42" s="1"/>
  <c r="AN59" i="46" a="1"/>
  <c r="AN59" i="46" s="1"/>
  <c r="V46" i="47" a="1"/>
  <c r="V46" i="47" s="1"/>
  <c r="I91" i="42" a="1"/>
  <c r="I91" i="42" s="1"/>
  <c r="AI26" i="43" a="1"/>
  <c r="AI26" i="43" s="1"/>
  <c r="O62" i="47" a="1"/>
  <c r="O62" i="47" s="1"/>
  <c r="C92" i="45" a="1"/>
  <c r="C92" i="45" s="1"/>
  <c r="Y29" i="46" a="1"/>
  <c r="Y29" i="46" s="1"/>
  <c r="M16" i="45" a="1"/>
  <c r="M16" i="45" s="1"/>
  <c r="AT89" i="41" a="1"/>
  <c r="AT89" i="41" s="1"/>
  <c r="AA49" i="46" a="1"/>
  <c r="AA49" i="46" s="1"/>
  <c r="W76" i="44" a="1"/>
  <c r="W76" i="44" s="1"/>
  <c r="O34" i="44" a="1"/>
  <c r="O34" i="44" s="1"/>
  <c r="AN61" i="43" a="1"/>
  <c r="AN61" i="43" s="1"/>
  <c r="AC76" i="47" a="1"/>
  <c r="AC76" i="47" s="1"/>
  <c r="AG19" i="41" a="1"/>
  <c r="AG19" i="41" s="1"/>
  <c r="S37" i="42" a="1"/>
  <c r="S37" i="42" s="1"/>
  <c r="Y19" i="46" a="1"/>
  <c r="Y19" i="46" s="1"/>
  <c r="Z44" i="47" a="1"/>
  <c r="Z44" i="47" s="1"/>
  <c r="AK100" i="42" a="1"/>
  <c r="AK100" i="42" s="1"/>
  <c r="U23" i="42" a="1"/>
  <c r="U23" i="42" s="1"/>
  <c r="L65" i="33" a="1"/>
  <c r="L65" i="33" s="1"/>
  <c r="AQ68" i="44" a="1"/>
  <c r="AQ68" i="44" s="1"/>
  <c r="AV86" i="43" a="1"/>
  <c r="AV86" i="43" s="1"/>
  <c r="K100" i="42" a="1"/>
  <c r="K100" i="42" s="1"/>
  <c r="J89" i="45" a="1"/>
  <c r="J89" i="45" s="1"/>
  <c r="R29" i="45" a="1"/>
  <c r="R29" i="45" s="1"/>
  <c r="AI89" i="46" a="1"/>
  <c r="AI89" i="46" s="1"/>
  <c r="N82" i="45" a="1"/>
  <c r="N82" i="45" s="1"/>
  <c r="Y98" i="33" a="1"/>
  <c r="Y98" i="33" s="1"/>
  <c r="AF65" i="42" a="1"/>
  <c r="AF65" i="42" s="1"/>
  <c r="AM49" i="44" a="1"/>
  <c r="AM49" i="44" s="1"/>
  <c r="R47" i="33" a="1"/>
  <c r="R47" i="33" s="1"/>
  <c r="L55" i="33" a="1"/>
  <c r="L55" i="33" s="1"/>
  <c r="AB77" i="46" a="1"/>
  <c r="AB77" i="46" s="1"/>
  <c r="E58" i="45" a="1"/>
  <c r="E58" i="45" s="1"/>
  <c r="J92" i="47" a="1"/>
  <c r="J92" i="47" s="1"/>
  <c r="AL49" i="47" a="1"/>
  <c r="AL49" i="47" s="1"/>
  <c r="Y16" i="42" a="1"/>
  <c r="Y16" i="42" s="1"/>
  <c r="X82" i="45" a="1"/>
  <c r="X82" i="45" s="1"/>
  <c r="X81" i="45" s="1"/>
  <c r="AL95" i="44" a="1"/>
  <c r="AL95" i="44" s="1"/>
  <c r="AN76" i="41" a="1"/>
  <c r="AN76" i="41" s="1"/>
  <c r="T80" i="44" a="1"/>
  <c r="T80" i="44" s="1"/>
  <c r="E91" i="42" a="1"/>
  <c r="E91" i="42" s="1"/>
  <c r="R71" i="45" a="1"/>
  <c r="R71" i="45" s="1"/>
  <c r="AP22" i="47" a="1"/>
  <c r="AP22" i="47" s="1"/>
  <c r="AP21" i="47" s="1"/>
  <c r="K38" i="45" a="1"/>
  <c r="K38" i="45" s="1"/>
  <c r="X104" i="43" a="1"/>
  <c r="X104" i="43" s="1"/>
  <c r="U43" i="47" a="1"/>
  <c r="U43" i="47" s="1"/>
  <c r="AJ88" i="46" a="1"/>
  <c r="AJ88" i="46" s="1"/>
  <c r="AS25" i="43" a="1"/>
  <c r="AS25" i="43" s="1"/>
  <c r="AH67" i="47" a="1"/>
  <c r="AH67" i="47" s="1"/>
  <c r="Q95" i="43" a="1"/>
  <c r="Q95" i="43" s="1"/>
  <c r="AD80" i="47" a="1"/>
  <c r="AD80" i="47" s="1"/>
  <c r="N20" i="41" a="1"/>
  <c r="N20" i="41" s="1"/>
  <c r="Q43" i="47" a="1"/>
  <c r="Q43" i="47" s="1"/>
  <c r="Z52" i="42" a="1"/>
  <c r="Z52" i="42" s="1"/>
  <c r="AC61" i="45" a="1"/>
  <c r="AC61" i="45" s="1"/>
  <c r="L70" i="46" a="1"/>
  <c r="L70" i="46" s="1"/>
  <c r="AB73" i="41" a="1"/>
  <c r="AB73" i="41" s="1"/>
  <c r="AI79" i="42" a="1"/>
  <c r="AI79" i="42" s="1"/>
  <c r="AI41" i="44" a="1"/>
  <c r="AI41" i="44" s="1"/>
  <c r="C58" i="46" a="1"/>
  <c r="C58" i="46" s="1"/>
  <c r="T32" i="46" a="1"/>
  <c r="T32" i="46" s="1"/>
  <c r="R95" i="44" a="1"/>
  <c r="R95" i="44" s="1"/>
  <c r="L61" i="46" a="1"/>
  <c r="L61" i="46" s="1"/>
  <c r="L60" i="46" s="1"/>
  <c r="Y43" i="46" a="1"/>
  <c r="Y43" i="46" s="1"/>
  <c r="AA34" i="33" a="1"/>
  <c r="AA34" i="33" s="1"/>
  <c r="AA33" i="33" s="1"/>
  <c r="AK77" i="44" a="1"/>
  <c r="AK77" i="44" s="1"/>
  <c r="G101" i="42" a="1"/>
  <c r="G101" i="42" s="1"/>
  <c r="AD76" i="44" a="1"/>
  <c r="AD76" i="44" s="1"/>
  <c r="AE104" i="46" a="1"/>
  <c r="AE104" i="46" s="1"/>
  <c r="AM29" i="45" a="1"/>
  <c r="AM29" i="45" s="1"/>
  <c r="L32" i="46" a="1"/>
  <c r="L32" i="46" s="1"/>
  <c r="AC44" i="47" a="1"/>
  <c r="AC44" i="47" s="1"/>
  <c r="Y32" i="42" a="1"/>
  <c r="Y32" i="42" s="1"/>
  <c r="I37" i="44" a="1"/>
  <c r="I37" i="44" s="1"/>
  <c r="K95" i="47" a="1"/>
  <c r="K95" i="47" s="1"/>
  <c r="AL70" i="42" a="1"/>
  <c r="AL70" i="42" s="1"/>
  <c r="O35" i="33" a="1"/>
  <c r="O35" i="33" s="1"/>
  <c r="AO68" i="42" a="1"/>
  <c r="AO68" i="42" s="1"/>
  <c r="V70" i="43" a="1"/>
  <c r="V70" i="43" s="1"/>
  <c r="AB92" i="41" a="1"/>
  <c r="AB92" i="41" s="1"/>
  <c r="W103" i="45" a="1"/>
  <c r="W103" i="45" s="1"/>
  <c r="Q77" i="41" a="1"/>
  <c r="Q77" i="41" s="1"/>
  <c r="S58" i="41" a="1"/>
  <c r="S58" i="41" s="1"/>
  <c r="J50" i="46" a="1"/>
  <c r="J50" i="46" s="1"/>
  <c r="AK73" i="46" a="1"/>
  <c r="AK73" i="46" s="1"/>
  <c r="I70" i="41" a="1"/>
  <c r="I70" i="41" s="1"/>
  <c r="AM37" i="41" a="1"/>
  <c r="AM37" i="41" s="1"/>
  <c r="S25" i="43" a="1"/>
  <c r="S25" i="43" s="1"/>
  <c r="AN56" i="33" a="1"/>
  <c r="AN56" i="33" s="1"/>
  <c r="AA23" i="43" a="1"/>
  <c r="AA23" i="43" s="1"/>
  <c r="AK101" i="44" a="1"/>
  <c r="AK101" i="44" s="1"/>
  <c r="AK99" i="44" s="1"/>
  <c r="AK22" i="33" a="1"/>
  <c r="AK22" i="33" s="1"/>
  <c r="AM103" i="43" a="1"/>
  <c r="AM103" i="43" s="1"/>
  <c r="AM102" i="43" s="1"/>
  <c r="L100" i="44" a="1"/>
  <c r="L100" i="44" s="1"/>
  <c r="AK40" i="46" a="1"/>
  <c r="AK40" i="46" s="1"/>
  <c r="P22" i="44" a="1"/>
  <c r="P22" i="44" s="1"/>
  <c r="O23" i="42" a="1"/>
  <c r="O23" i="42" s="1"/>
  <c r="F37" i="45" a="1"/>
  <c r="F37" i="45" s="1"/>
  <c r="I64" i="41" a="1"/>
  <c r="I64" i="41" s="1"/>
  <c r="O29" i="33" a="1"/>
  <c r="O29" i="33" s="1"/>
  <c r="Y28" i="33" a="1"/>
  <c r="Y28" i="33" s="1"/>
  <c r="AG47" i="47" a="1"/>
  <c r="AG47" i="47" s="1"/>
  <c r="J49" i="43" a="1"/>
  <c r="J49" i="43" s="1"/>
  <c r="R29" i="47" a="1"/>
  <c r="R29" i="47" s="1"/>
  <c r="AB31" i="47" a="1"/>
  <c r="AB31" i="47" s="1"/>
  <c r="Z82" i="33" a="1"/>
  <c r="Z82" i="33" s="1"/>
  <c r="O92" i="44" a="1"/>
  <c r="O92" i="44" s="1"/>
  <c r="AE53" i="45" a="1"/>
  <c r="AE53" i="45" s="1"/>
  <c r="AL37" i="33" a="1"/>
  <c r="AL37" i="33" s="1"/>
  <c r="Z101" i="46" a="1"/>
  <c r="Z101" i="46" s="1"/>
  <c r="Y74" i="41" a="1"/>
  <c r="Y74" i="41" s="1"/>
  <c r="I86" i="47" a="1"/>
  <c r="I86" i="47" s="1"/>
  <c r="T19" i="33" a="1"/>
  <c r="T19" i="33" s="1"/>
  <c r="AT101" i="47" a="1"/>
  <c r="AT101" i="47" s="1"/>
  <c r="U56" i="42" a="1"/>
  <c r="U56" i="42" s="1"/>
  <c r="O98" i="41" a="1"/>
  <c r="O98" i="41" s="1"/>
  <c r="N56" i="43" a="1"/>
  <c r="N56" i="43" s="1"/>
  <c r="W17" i="44" a="1"/>
  <c r="W17" i="44" s="1"/>
  <c r="S40" i="42" a="1"/>
  <c r="S40" i="42" s="1"/>
  <c r="AI61" i="45" a="1"/>
  <c r="AI61" i="45" s="1"/>
  <c r="AN25" i="33" a="1"/>
  <c r="AN25" i="33" s="1"/>
  <c r="P17" i="42" a="1"/>
  <c r="P17" i="42" s="1"/>
  <c r="AI41" i="46" a="1"/>
  <c r="AI41" i="46" s="1"/>
  <c r="AC58" i="44" a="1"/>
  <c r="AC58" i="44" s="1"/>
  <c r="AO11" i="44" a="1"/>
  <c r="AO11" i="44" s="1"/>
  <c r="U26" i="43" a="1"/>
  <c r="U26" i="43" s="1"/>
  <c r="AO91" i="42" a="1"/>
  <c r="AO91" i="42" s="1"/>
  <c r="AG44" i="33" a="1"/>
  <c r="AG44" i="33" s="1"/>
  <c r="P11" i="46" a="1"/>
  <c r="P11" i="46" s="1"/>
  <c r="E34" i="42" a="1"/>
  <c r="E34" i="42" s="1"/>
  <c r="AI40" i="46" a="1"/>
  <c r="AI40" i="46" s="1"/>
  <c r="AI39" i="46" s="1"/>
  <c r="P32" i="41" a="1"/>
  <c r="P32" i="41" s="1"/>
  <c r="T101" i="45" a="1"/>
  <c r="T101" i="45" s="1"/>
  <c r="K40" i="44" a="1"/>
  <c r="K40" i="44" s="1"/>
  <c r="Y10" i="43" a="1"/>
  <c r="Y10" i="43" s="1"/>
  <c r="M68" i="47" a="1"/>
  <c r="M68" i="47" s="1"/>
  <c r="E34" i="33" a="1"/>
  <c r="E34" i="33" s="1"/>
  <c r="AL85" i="45" a="1"/>
  <c r="AL85" i="45" s="1"/>
  <c r="AU91" i="41" a="1"/>
  <c r="AU91" i="41" s="1"/>
  <c r="AU90" i="41" s="1"/>
  <c r="W40" i="33" a="1"/>
  <c r="W40" i="33" s="1"/>
  <c r="W73" i="44" a="1"/>
  <c r="W73" i="44" s="1"/>
  <c r="AQ50" i="46" a="1"/>
  <c r="AQ50" i="46" s="1"/>
  <c r="R85" i="44" a="1"/>
  <c r="R85" i="44" s="1"/>
  <c r="V82" i="33" a="1"/>
  <c r="V82" i="33" s="1"/>
  <c r="J55" i="42" a="1"/>
  <c r="J55" i="42" s="1"/>
  <c r="P28" i="43" a="1"/>
  <c r="P28" i="43" s="1"/>
  <c r="S100" i="47" a="1"/>
  <c r="S100" i="47" s="1"/>
  <c r="AI26" i="47" a="1"/>
  <c r="AI26" i="47" s="1"/>
  <c r="N67" i="42" a="1"/>
  <c r="N67" i="42" s="1"/>
  <c r="K10" i="43" a="1"/>
  <c r="K10" i="43" s="1"/>
  <c r="AI34" i="41" a="1"/>
  <c r="AI34" i="41" s="1"/>
  <c r="AO64" i="44" a="1"/>
  <c r="AO64" i="44" s="1"/>
  <c r="E58" i="42" a="1"/>
  <c r="E58" i="42" s="1"/>
  <c r="AE79" i="33" a="1"/>
  <c r="AE79" i="33" s="1"/>
  <c r="R17" i="42" a="1"/>
  <c r="R17" i="42" s="1"/>
  <c r="AH101" i="42" a="1"/>
  <c r="AH101" i="42" s="1"/>
  <c r="O68" i="41" a="1"/>
  <c r="O68" i="41" s="1"/>
  <c r="AD94" i="43" a="1"/>
  <c r="AD94" i="43" s="1"/>
  <c r="X44" i="45" a="1"/>
  <c r="X44" i="45" s="1"/>
  <c r="W73" i="47" a="1"/>
  <c r="W73" i="47" s="1"/>
  <c r="AG55" i="43" a="1"/>
  <c r="AG55" i="43" s="1"/>
  <c r="X58" i="44" a="1"/>
  <c r="X58" i="44" s="1"/>
  <c r="AT11" i="43" a="1"/>
  <c r="AT11" i="43" s="1"/>
  <c r="AE86" i="45" a="1"/>
  <c r="AE86" i="45" s="1"/>
  <c r="AM19" i="46" a="1"/>
  <c r="AM19" i="46" s="1"/>
  <c r="Y19" i="45" a="1"/>
  <c r="Y19" i="45" s="1"/>
  <c r="N26" i="44" a="1"/>
  <c r="N26" i="44" s="1"/>
  <c r="AP16" i="43" a="1"/>
  <c r="AP16" i="43" s="1"/>
  <c r="AV92" i="47" a="1"/>
  <c r="AV92" i="47" s="1"/>
  <c r="AV90" i="47" s="1"/>
  <c r="N92" i="42" a="1"/>
  <c r="N92" i="42" s="1"/>
  <c r="M29" i="42" a="1"/>
  <c r="M29" i="42" s="1"/>
  <c r="Z19" i="42" a="1"/>
  <c r="Z19" i="42" s="1"/>
  <c r="S103" i="42" a="1"/>
  <c r="S103" i="42" s="1"/>
  <c r="W52" i="45" a="1"/>
  <c r="W52" i="45" s="1"/>
  <c r="W51" i="45" s="1"/>
  <c r="Y58" i="33" a="1"/>
  <c r="Y58" i="33" s="1"/>
  <c r="AB103" i="41" a="1"/>
  <c r="AB103" i="41" s="1"/>
  <c r="AL70" i="47" a="1"/>
  <c r="AL70" i="47" s="1"/>
  <c r="AD79" i="44" a="1"/>
  <c r="AD79" i="44" s="1"/>
  <c r="P70" i="46" a="1"/>
  <c r="P70" i="46" s="1"/>
  <c r="L44" i="43" a="1"/>
  <c r="L44" i="43" s="1"/>
  <c r="W58" i="33" a="1"/>
  <c r="W58" i="33" s="1"/>
  <c r="AL68" i="45" a="1"/>
  <c r="AL68" i="45" s="1"/>
  <c r="R82" i="47" a="1"/>
  <c r="R82" i="47" s="1"/>
  <c r="AU91" i="47" a="1"/>
  <c r="AU91"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M17" i="43" a="1"/>
  <c r="M17" i="43" s="1"/>
  <c r="Q100" i="43" a="1"/>
  <c r="Q100" i="43" s="1"/>
  <c r="AP38" i="45" a="1"/>
  <c r="AP38" i="45" s="1"/>
  <c r="AM91" i="44" a="1"/>
  <c r="AM91" i="44" s="1"/>
  <c r="AM90" i="44" s="1"/>
  <c r="T40" i="33" a="1"/>
  <c r="T40" i="33" s="1"/>
  <c r="AQ41" i="42" a="1"/>
  <c r="AQ41" i="42" s="1"/>
  <c r="AR82" i="45" a="1"/>
  <c r="AR82" i="45" s="1"/>
  <c r="AT65" i="47" a="1"/>
  <c r="AT65" i="47" s="1"/>
  <c r="AH62" i="44" a="1"/>
  <c r="AH62" i="44" s="1"/>
  <c r="AH60" i="44" s="1"/>
  <c r="P38" i="42" a="1"/>
  <c r="P38" i="42" s="1"/>
  <c r="AP34" i="44" a="1"/>
  <c r="AP34" i="44" s="1"/>
  <c r="AI20" i="47" a="1"/>
  <c r="AI20" i="47" s="1"/>
  <c r="AJ10" i="42" a="1"/>
  <c r="AJ10" i="42" s="1"/>
  <c r="Q86" i="42" a="1"/>
  <c r="Q86" i="42" s="1"/>
  <c r="AE35" i="41" a="1"/>
  <c r="AE35" i="41" s="1"/>
  <c r="R86" i="47" a="1"/>
  <c r="R86" i="47" s="1"/>
  <c r="AG73" i="44" a="1"/>
  <c r="AG73" i="44" s="1"/>
  <c r="Q17" i="33" a="1"/>
  <c r="Q17" i="33" s="1"/>
  <c r="Q15" i="33" s="1"/>
  <c r="K77" i="44" a="1"/>
  <c r="K77" i="44" s="1"/>
  <c r="AR32" i="44" a="1"/>
  <c r="AR32" i="44" s="1"/>
  <c r="X50" i="44" a="1"/>
  <c r="X50" i="44" s="1"/>
  <c r="K100" i="47" a="1"/>
  <c r="K100" i="47" s="1"/>
  <c r="U92" i="43" a="1"/>
  <c r="U92" i="43" s="1"/>
  <c r="AA46" i="45" a="1"/>
  <c r="AA46" i="45" s="1"/>
  <c r="AK50" i="45" a="1"/>
  <c r="AK50" i="45" s="1"/>
  <c r="H16" i="44" a="1"/>
  <c r="H16" i="44" s="1"/>
  <c r="AR80" i="47" a="1"/>
  <c r="AR80" i="47" s="1"/>
  <c r="AM56" i="41" a="1"/>
  <c r="AM56" i="41" s="1"/>
  <c r="Z20" i="33" a="1"/>
  <c r="Z20" i="33" s="1"/>
  <c r="X37" i="47" a="1"/>
  <c r="X37" i="47" s="1"/>
  <c r="U82" i="42" a="1"/>
  <c r="U82" i="42" s="1"/>
  <c r="AB40" i="41" a="1"/>
  <c r="AB40" i="41" s="1"/>
  <c r="AB39" i="41" s="1"/>
  <c r="X92" i="45" a="1"/>
  <c r="X92" i="45" s="1"/>
  <c r="AB103" i="42" a="1"/>
  <c r="AB103" i="42" s="1"/>
  <c r="AR85" i="45" a="1"/>
  <c r="AR85" i="45" s="1"/>
  <c r="E79" i="33" a="1"/>
  <c r="E79" i="33" s="1"/>
  <c r="AR77" i="44" a="1"/>
  <c r="AR77" i="44" s="1"/>
  <c r="O85" i="43" a="1"/>
  <c r="O85" i="43" s="1"/>
  <c r="L47" i="42" a="1"/>
  <c r="L47" i="42" s="1"/>
  <c r="H103" i="33" a="1"/>
  <c r="H103" i="33" s="1"/>
  <c r="AI73" i="45" a="1"/>
  <c r="AI73" i="45" s="1"/>
  <c r="K74" i="43" a="1"/>
  <c r="K74" i="43" s="1"/>
  <c r="AF61" i="45" a="1"/>
  <c r="AF61" i="45" s="1"/>
  <c r="AG97" i="42" a="1"/>
  <c r="AG97" i="42" s="1"/>
  <c r="C35" i="42" a="1"/>
  <c r="C35" i="42" s="1"/>
  <c r="R34" i="47" a="1"/>
  <c r="R34" i="47" s="1"/>
  <c r="O98" i="44" a="1"/>
  <c r="O98" i="44" s="1"/>
  <c r="AE94" i="43" a="1"/>
  <c r="AE94" i="43" s="1"/>
  <c r="P67" i="44" a="1"/>
  <c r="P67" i="44" s="1"/>
  <c r="AO19" i="43" a="1"/>
  <c r="AO19" i="43" s="1"/>
  <c r="AB58" i="42" a="1"/>
  <c r="AB58" i="42" s="1"/>
  <c r="F22" i="45" a="1"/>
  <c r="F22" i="45" s="1"/>
  <c r="AJ74" i="45" a="1"/>
  <c r="AJ74" i="45" s="1"/>
  <c r="AQ62" i="43" a="1"/>
  <c r="AQ62" i="43" s="1"/>
  <c r="AP19" i="43" a="1"/>
  <c r="AP19" i="43" s="1"/>
  <c r="S55" i="44" a="1"/>
  <c r="S55" i="44" s="1"/>
  <c r="AR86" i="46" a="1"/>
  <c r="AR86" i="46" s="1"/>
  <c r="AT97" i="43" a="1"/>
  <c r="AT97" i="43" s="1"/>
  <c r="AM44" i="46" a="1"/>
  <c r="AM44" i="46" s="1"/>
  <c r="AK53" i="42" a="1"/>
  <c r="AK53" i="42" s="1"/>
  <c r="X62" i="47" a="1"/>
  <c r="X62" i="47" s="1"/>
  <c r="AK17" i="47" a="1"/>
  <c r="AK17" i="47" s="1"/>
  <c r="AA62" i="43" a="1"/>
  <c r="AA62" i="43" s="1"/>
  <c r="AA76" i="45" a="1"/>
  <c r="AA76" i="45" s="1"/>
  <c r="X85" i="42" a="1"/>
  <c r="X85" i="42" s="1"/>
  <c r="Z70" i="46" a="1"/>
  <c r="Z70" i="46" s="1"/>
  <c r="AK17" i="41" a="1"/>
  <c r="AK17" i="41" s="1"/>
  <c r="U103" i="47" a="1"/>
  <c r="U103" i="47" s="1"/>
  <c r="AT77" i="41" a="1"/>
  <c r="AT77" i="41" s="1"/>
  <c r="P34" i="41" a="1"/>
  <c r="P34" i="41" s="1"/>
  <c r="F29" i="44" a="1"/>
  <c r="F29" i="44" s="1"/>
  <c r="J50" i="45" a="1"/>
  <c r="J50" i="45" s="1"/>
  <c r="M89" i="41" a="1"/>
  <c r="M89" i="41" s="1"/>
  <c r="M87" i="41" s="1"/>
  <c r="AL31" i="41" a="1"/>
  <c r="AL31" i="41" s="1"/>
  <c r="AP74" i="43" a="1"/>
  <c r="AP74" i="43" s="1"/>
  <c r="AP98" i="46" a="1"/>
  <c r="AP98" i="46" s="1"/>
  <c r="P64" i="46" a="1"/>
  <c r="P64" i="46" s="1"/>
  <c r="C37" i="47" a="1"/>
  <c r="C37" i="47" s="1"/>
  <c r="AD56" i="41" a="1"/>
  <c r="AD56" i="41" s="1"/>
  <c r="H40" i="33" a="1"/>
  <c r="H40" i="33" s="1"/>
  <c r="AC103" i="47" a="1"/>
  <c r="AC103" i="47" s="1"/>
  <c r="AA76" i="42" a="1"/>
  <c r="AA76" i="42" s="1"/>
  <c r="AF50" i="47" a="1"/>
  <c r="AF50" i="47" s="1"/>
  <c r="AO46" i="47" a="1"/>
  <c r="AO46" i="47" s="1"/>
  <c r="AA25" i="42" a="1"/>
  <c r="AA25" i="42" s="1"/>
  <c r="P28" i="42" a="1"/>
  <c r="P28" i="42" s="1"/>
  <c r="AG98" i="42" a="1"/>
  <c r="AG98" i="42" s="1"/>
  <c r="T23" i="46" a="1"/>
  <c r="T23" i="46" s="1"/>
  <c r="AJ61" i="45" a="1"/>
  <c r="AJ61" i="45" s="1"/>
  <c r="AF58" i="45" a="1"/>
  <c r="AF58" i="45" s="1"/>
  <c r="AN70" i="47" a="1"/>
  <c r="AN70" i="47" s="1"/>
  <c r="AG28" i="33" a="1"/>
  <c r="AG28" i="33" s="1"/>
  <c r="S56" i="47" a="1"/>
  <c r="S56" i="47" s="1"/>
  <c r="H92" i="45" a="1"/>
  <c r="H92" i="45" s="1"/>
  <c r="G65" i="44" a="1"/>
  <c r="G65" i="44" s="1"/>
  <c r="AR47" i="46" a="1"/>
  <c r="AR47" i="46" s="1"/>
  <c r="AI38" i="41" a="1"/>
  <c r="AI38" i="41" s="1"/>
  <c r="I92" i="45" a="1"/>
  <c r="I92" i="45" s="1"/>
  <c r="AE58" i="42" a="1"/>
  <c r="AE58" i="42" s="1"/>
  <c r="AB94" i="41" a="1"/>
  <c r="AB94" i="41" s="1"/>
  <c r="AI17" i="47" a="1"/>
  <c r="AI17" i="47" s="1"/>
  <c r="AB53" i="33" a="1"/>
  <c r="AB53" i="33" s="1"/>
  <c r="P83" i="46" a="1"/>
  <c r="P83" i="46" s="1"/>
  <c r="AI88" i="41" a="1"/>
  <c r="AI88" i="41" s="1"/>
  <c r="AC23" i="41" a="1"/>
  <c r="AC23" i="41" s="1"/>
  <c r="AB32" i="33" a="1"/>
  <c r="AB32" i="33" s="1"/>
  <c r="AJ62" i="47" a="1"/>
  <c r="AJ62" i="47" s="1"/>
  <c r="I70" i="42" a="1"/>
  <c r="I70" i="42" s="1"/>
  <c r="AK20" i="42" a="1"/>
  <c r="AK20" i="42" s="1"/>
  <c r="AB74" i="45" a="1"/>
  <c r="AB74" i="45" s="1"/>
  <c r="AB23" i="44" a="1"/>
  <c r="AB23" i="44" s="1"/>
  <c r="AB52" i="41" a="1"/>
  <c r="AB52" i="41" s="1"/>
  <c r="AL58" i="43" a="1"/>
  <c r="AL58" i="43" s="1"/>
  <c r="AL57" i="43" s="1"/>
  <c r="Z89" i="45" a="1"/>
  <c r="Z89" i="45" s="1"/>
  <c r="AI43" i="47" a="1"/>
  <c r="AI43" i="47" s="1"/>
  <c r="V40" i="46" a="1"/>
  <c r="V40" i="46" s="1"/>
  <c r="S38" i="44" a="1"/>
  <c r="S38" i="44" s="1"/>
  <c r="AV58" i="43" a="1"/>
  <c r="AV58" i="43" s="1"/>
  <c r="AV57" i="43" s="1"/>
  <c r="AR38" i="42" a="1"/>
  <c r="AR38" i="42" s="1"/>
  <c r="AC74" i="45" a="1"/>
  <c r="AC74" i="45" s="1"/>
  <c r="P37" i="46" a="1"/>
  <c r="P37" i="46" s="1"/>
  <c r="AM46" i="45" a="1"/>
  <c r="AM46" i="45" s="1"/>
  <c r="U104" i="43" a="1"/>
  <c r="U104" i="43" s="1"/>
  <c r="AC103" i="43" a="1"/>
  <c r="AC103" i="43" s="1"/>
  <c r="Y25" i="47" a="1"/>
  <c r="Y25" i="47" s="1"/>
  <c r="K19" i="47" a="1"/>
  <c r="K19" i="47" s="1"/>
  <c r="AD44" i="47" a="1"/>
  <c r="AD44" i="47" s="1"/>
  <c r="S19" i="42" a="1"/>
  <c r="S19" i="42" s="1"/>
  <c r="S38" i="47" a="1"/>
  <c r="S38" i="47" s="1"/>
  <c r="C82" i="41" a="1"/>
  <c r="C82" i="41" s="1"/>
  <c r="AN94" i="33" a="1"/>
  <c r="AN94" i="33" s="1"/>
  <c r="N43" i="46" a="1"/>
  <c r="N43" i="46" s="1"/>
  <c r="AM104" i="44" a="1"/>
  <c r="AM104" i="44" s="1"/>
  <c r="S86" i="46" a="1"/>
  <c r="S86" i="46" s="1"/>
  <c r="K26" i="42" a="1"/>
  <c r="K26" i="42" s="1"/>
  <c r="AB32" i="46" a="1"/>
  <c r="AB32" i="46" s="1"/>
  <c r="AJ41" i="41" a="1"/>
  <c r="AJ41" i="41" s="1"/>
  <c r="C91" i="46" a="1"/>
  <c r="C91" i="46" s="1"/>
  <c r="R34" i="33" a="1"/>
  <c r="R34" i="33" s="1"/>
  <c r="AN22" i="33" a="1"/>
  <c r="AN22" i="33" s="1"/>
  <c r="AL50" i="47" a="1"/>
  <c r="AL50" i="47" s="1"/>
  <c r="AC59" i="47" a="1"/>
  <c r="AC59" i="47" s="1"/>
  <c r="Y62" i="47" a="1"/>
  <c r="Y62" i="47" s="1"/>
  <c r="F61" i="42" a="1"/>
  <c r="F61" i="42" s="1"/>
  <c r="E17" i="33" a="1"/>
  <c r="E17" i="33" s="1"/>
  <c r="R91" i="42" a="1"/>
  <c r="R91" i="42" s="1"/>
  <c r="AK11" i="47" a="1"/>
  <c r="AK11" i="47" s="1"/>
  <c r="Y50" i="42" a="1"/>
  <c r="Y50" i="42" s="1"/>
  <c r="N80" i="47" a="1"/>
  <c r="N80" i="47" s="1"/>
  <c r="AF83" i="43" a="1"/>
  <c r="AF83" i="43" s="1"/>
  <c r="AQ53" i="42" a="1"/>
  <c r="AQ53" i="42" s="1"/>
  <c r="T43" i="46" a="1"/>
  <c r="T43" i="46" s="1"/>
  <c r="AM38" i="46" a="1"/>
  <c r="AM38" i="46" s="1"/>
  <c r="R22" i="47" a="1"/>
  <c r="R22" i="47" s="1"/>
  <c r="AI11" i="44" a="1"/>
  <c r="AI11" i="44" s="1"/>
  <c r="P82" i="46" a="1"/>
  <c r="P82" i="46" s="1"/>
  <c r="P25" i="43" a="1"/>
  <c r="P25" i="43" s="1"/>
  <c r="O67" i="45" a="1"/>
  <c r="O67" i="45" s="1"/>
  <c r="AD67" i="44" a="1"/>
  <c r="AD67" i="44" s="1"/>
  <c r="AC68" i="33" a="1"/>
  <c r="AC68" i="33" s="1"/>
  <c r="AR17" i="43" a="1"/>
  <c r="AR17" i="43" s="1"/>
  <c r="Q91" i="42" a="1"/>
  <c r="Q91" i="42" s="1"/>
  <c r="M47" i="41" a="1"/>
  <c r="M47" i="41" s="1"/>
  <c r="AV65" i="43" a="1"/>
  <c r="AV65" i="43" s="1"/>
  <c r="M74" i="42" a="1"/>
  <c r="M74" i="42" s="1"/>
  <c r="AH79" i="42" a="1"/>
  <c r="AH79" i="42" s="1"/>
  <c r="AH78" i="42" s="1"/>
  <c r="AA38" i="41" a="1"/>
  <c r="AA38" i="41" s="1"/>
  <c r="K28" i="46" a="1"/>
  <c r="K28" i="46" s="1"/>
  <c r="K27" i="46" s="1"/>
  <c r="R68" i="42" a="1"/>
  <c r="R68" i="42" s="1"/>
  <c r="V16" i="47" a="1"/>
  <c r="V16" i="47" s="1"/>
  <c r="S53" i="47" a="1"/>
  <c r="S53" i="47" s="1"/>
  <c r="AE59" i="43" a="1"/>
  <c r="AE59" i="43" s="1"/>
  <c r="Y16" i="45" a="1"/>
  <c r="Y16" i="45" s="1"/>
  <c r="Y91" i="47" a="1"/>
  <c r="Y91" i="47" s="1"/>
  <c r="AE100" i="47" a="1"/>
  <c r="AE100" i="47" s="1"/>
  <c r="AE101" i="47" a="1"/>
  <c r="AE101" i="47" s="1"/>
  <c r="Q11" i="43" a="1"/>
  <c r="Q11" i="43" s="1"/>
  <c r="J82" i="45" a="1"/>
  <c r="J82" i="45" s="1"/>
  <c r="AP88" i="44" a="1"/>
  <c r="AP88" i="44" s="1"/>
  <c r="N77" i="33" a="1"/>
  <c r="N77" i="33" s="1"/>
  <c r="V26" i="46" a="1"/>
  <c r="V26" i="46" s="1"/>
  <c r="K76" i="42" a="1"/>
  <c r="K76" i="42" s="1"/>
  <c r="AU94" i="41" a="1"/>
  <c r="AU94" i="41" s="1"/>
  <c r="Y47" i="42" a="1"/>
  <c r="Y47" i="42" s="1"/>
  <c r="AN11" i="47" a="1"/>
  <c r="AN11" i="47" s="1"/>
  <c r="T88" i="43" a="1"/>
  <c r="T88" i="43" s="1"/>
  <c r="AM98" i="45" a="1"/>
  <c r="AM98" i="45" s="1"/>
  <c r="L19" i="46" a="1"/>
  <c r="L19" i="46" s="1"/>
  <c r="J62" i="42" a="1"/>
  <c r="J62" i="42" s="1"/>
  <c r="AD23" i="44" a="1"/>
  <c r="AD23" i="44" s="1"/>
  <c r="N71" i="33" a="1"/>
  <c r="N71" i="33" s="1"/>
  <c r="Q41" i="42" a="1"/>
  <c r="Q41" i="42" s="1"/>
  <c r="AG26" i="47" a="1"/>
  <c r="AG26" i="47" s="1"/>
  <c r="P10" i="41" a="1"/>
  <c r="P10" i="41" s="1"/>
  <c r="S31" i="42" a="1"/>
  <c r="S31" i="42" s="1"/>
  <c r="M61" i="45" a="1"/>
  <c r="M61" i="45" s="1"/>
  <c r="T23" i="45" a="1"/>
  <c r="T23" i="45" s="1"/>
  <c r="AV38" i="43" a="1"/>
  <c r="AV38" i="43" s="1"/>
  <c r="AS95" i="41" a="1"/>
  <c r="AS95" i="41" s="1"/>
  <c r="AS94" i="43" a="1"/>
  <c r="AS94" i="43" s="1"/>
  <c r="Q94" i="44" a="1"/>
  <c r="Q94" i="44" s="1"/>
  <c r="S61" i="44" a="1"/>
  <c r="S61" i="44" s="1"/>
  <c r="K85" i="43" a="1"/>
  <c r="K85" i="43" s="1"/>
  <c r="AR74" i="41" a="1"/>
  <c r="AR74" i="41" s="1"/>
  <c r="H59" i="33" a="1"/>
  <c r="H59" i="33" s="1"/>
  <c r="K76" i="44" a="1"/>
  <c r="K76" i="44" s="1"/>
  <c r="K100" i="41" a="1"/>
  <c r="K100" i="41" s="1"/>
  <c r="AG89" i="44" a="1"/>
  <c r="AG89" i="44" s="1"/>
  <c r="R43" i="46" a="1"/>
  <c r="R43" i="46" s="1"/>
  <c r="AK89" i="46" a="1"/>
  <c r="AK89" i="46" s="1"/>
  <c r="AL55" i="47" a="1"/>
  <c r="AL55" i="47" s="1"/>
  <c r="AQ38" i="41" a="1"/>
  <c r="AQ38" i="41" s="1"/>
  <c r="L67" i="44" a="1"/>
  <c r="L67" i="44" s="1"/>
  <c r="AL31" i="42" a="1"/>
  <c r="AL31" i="42" s="1"/>
  <c r="I97" i="47" a="1"/>
  <c r="I97" i="47" s="1"/>
  <c r="AJ77" i="44" a="1"/>
  <c r="AJ77" i="44" s="1"/>
  <c r="V65" i="44" a="1"/>
  <c r="V65" i="44" s="1"/>
  <c r="AA47" i="42" a="1"/>
  <c r="AA47" i="42" s="1"/>
  <c r="K11" i="33" a="1"/>
  <c r="K11" i="33" s="1"/>
  <c r="AH82" i="42" a="1"/>
  <c r="AH82" i="42" s="1"/>
  <c r="J16" i="47" a="1"/>
  <c r="J16" i="47" s="1"/>
  <c r="AB41" i="47" a="1"/>
  <c r="AB41" i="47" s="1"/>
  <c r="J64" i="47" a="1"/>
  <c r="J64" i="47" s="1"/>
  <c r="AN43" i="41" a="1"/>
  <c r="AN43" i="41" s="1"/>
  <c r="AI44" i="46" a="1"/>
  <c r="AI44" i="46" s="1"/>
  <c r="AR100" i="43" a="1"/>
  <c r="AR100" i="43" s="1"/>
  <c r="I53" i="43" a="1"/>
  <c r="I53" i="43" s="1"/>
  <c r="AS26" i="41" a="1"/>
  <c r="AS26" i="41" s="1"/>
  <c r="E26" i="45" a="1"/>
  <c r="E26" i="45" s="1"/>
  <c r="AJ91" i="44" a="1"/>
  <c r="AJ91" i="44" s="1"/>
  <c r="AO28" i="33" a="1"/>
  <c r="AO28" i="33" s="1"/>
  <c r="T22" i="46" a="1"/>
  <c r="T22" i="46" s="1"/>
  <c r="T21" i="46" s="1"/>
  <c r="V85" i="41" a="1"/>
  <c r="V85" i="41" s="1"/>
  <c r="Z59" i="41" a="1"/>
  <c r="Z59" i="41" s="1"/>
  <c r="AE26" i="41" a="1"/>
  <c r="AE26" i="41" s="1"/>
  <c r="G76" i="42" a="1"/>
  <c r="G76" i="42" s="1"/>
  <c r="AI89" i="45" a="1"/>
  <c r="AI89" i="45" s="1"/>
  <c r="AD67" i="43" a="1"/>
  <c r="AD67" i="43" s="1"/>
  <c r="AQ49" i="42" a="1"/>
  <c r="AQ49" i="42" s="1"/>
  <c r="AC34" i="41" a="1"/>
  <c r="AC34" i="41" s="1"/>
  <c r="Q73" i="44" a="1"/>
  <c r="Q73" i="44" s="1"/>
  <c r="I89" i="47" a="1"/>
  <c r="I89" i="47" s="1"/>
  <c r="AE74" i="47" a="1"/>
  <c r="AE74" i="47" s="1"/>
  <c r="Z53" i="44" a="1"/>
  <c r="Z53" i="44" s="1"/>
  <c r="AG22" i="45" a="1"/>
  <c r="AG22" i="45" s="1"/>
  <c r="O55" i="43" a="1"/>
  <c r="O55" i="43" s="1"/>
  <c r="T11" i="33" a="1"/>
  <c r="T11" i="33" s="1"/>
  <c r="J41" i="42" a="1"/>
  <c r="J41" i="42" s="1"/>
  <c r="AG17" i="44" a="1"/>
  <c r="AG17" i="44" s="1"/>
  <c r="AE55" i="44" a="1"/>
  <c r="AE55" i="44" s="1"/>
  <c r="S53" i="41" a="1"/>
  <c r="S53" i="41" s="1"/>
  <c r="AL50" i="44" a="1"/>
  <c r="AL50" i="44" s="1"/>
  <c r="AA73" i="44" a="1"/>
  <c r="AA73" i="44" s="1"/>
  <c r="AB17" i="43" a="1"/>
  <c r="AB17" i="43" s="1"/>
  <c r="AC70" i="43" a="1"/>
  <c r="AC70" i="43" s="1"/>
  <c r="AM25" i="42" a="1"/>
  <c r="AM25" i="42" s="1"/>
  <c r="W74" i="44" a="1"/>
  <c r="W74" i="44" s="1"/>
  <c r="AC11" i="41" a="1"/>
  <c r="AC11" i="41" s="1"/>
  <c r="W97" i="44" a="1"/>
  <c r="W97" i="44" s="1"/>
  <c r="V23" i="42" a="1"/>
  <c r="V23" i="42" s="1"/>
  <c r="H85" i="45" a="1"/>
  <c r="H85" i="45" s="1"/>
  <c r="N52" i="47" a="1"/>
  <c r="N52" i="47" s="1"/>
  <c r="N51" i="47" s="1"/>
  <c r="AD10" i="43" a="1"/>
  <c r="AD10" i="43" s="1"/>
  <c r="AG41" i="41" a="1"/>
  <c r="AG41" i="41" s="1"/>
  <c r="AK19" i="46" a="1"/>
  <c r="AK19" i="46" s="1"/>
  <c r="S67" i="33" a="1"/>
  <c r="S67" i="33" s="1"/>
  <c r="AS95" i="46" a="1"/>
  <c r="AS95" i="46" s="1"/>
  <c r="O31" i="45" a="1"/>
  <c r="O31" i="45" s="1"/>
  <c r="W56" i="46" a="1"/>
  <c r="W56" i="46" s="1"/>
  <c r="T80" i="47" a="1"/>
  <c r="T80" i="47" s="1"/>
  <c r="I40" i="43" a="1"/>
  <c r="I40" i="43" s="1"/>
  <c r="L19" i="47" a="1"/>
  <c r="L19" i="47" s="1"/>
  <c r="AK97" i="44" a="1"/>
  <c r="AK97" i="44" s="1"/>
  <c r="AH50" i="33" a="1"/>
  <c r="AH50" i="33" s="1"/>
  <c r="AI29" i="42" a="1"/>
  <c r="AI29" i="42" s="1"/>
  <c r="I20" i="45" a="1"/>
  <c r="I20" i="45" s="1"/>
  <c r="AD20" i="42" a="1"/>
  <c r="AD20" i="42" s="1"/>
  <c r="R68" i="41" a="1"/>
  <c r="R68" i="41" s="1"/>
  <c r="AB100" i="46" a="1"/>
  <c r="AB100" i="46" s="1"/>
  <c r="AI52" i="41" a="1"/>
  <c r="AI52" i="41" s="1"/>
  <c r="AQ67" i="45" a="1"/>
  <c r="AQ67" i="45" s="1"/>
  <c r="AM94" i="47" a="1"/>
  <c r="AM94" i="47" s="1"/>
  <c r="AO26" i="42" a="1"/>
  <c r="AO26" i="42" s="1"/>
  <c r="AK56" i="44" a="1"/>
  <c r="AK56" i="44" s="1"/>
  <c r="AE11" i="44" a="1"/>
  <c r="AE11" i="44" s="1"/>
  <c r="AE50" i="47" a="1"/>
  <c r="AE50" i="47" s="1"/>
  <c r="W100" i="33" a="1"/>
  <c r="W100" i="33" s="1"/>
  <c r="AD11" i="45" a="1"/>
  <c r="AD11" i="45" s="1"/>
  <c r="AI65" i="43" a="1"/>
  <c r="AI65" i="43" s="1"/>
  <c r="C37" i="41" a="1"/>
  <c r="C37" i="41" s="1"/>
  <c r="AE73" i="42" a="1"/>
  <c r="AE73" i="42" s="1"/>
  <c r="AE28" i="47" a="1"/>
  <c r="AE28" i="47" s="1"/>
  <c r="AB26" i="33" a="1"/>
  <c r="AB26" i="33" s="1"/>
  <c r="H28" i="33" a="1"/>
  <c r="H28" i="33" s="1"/>
  <c r="Z22" i="42" a="1"/>
  <c r="Z22" i="42" s="1"/>
  <c r="AB67" i="42" a="1"/>
  <c r="AB67" i="42" s="1"/>
  <c r="AM44" i="41" a="1"/>
  <c r="AM44" i="41" s="1"/>
  <c r="AC62" i="33" a="1"/>
  <c r="AC62" i="33" s="1"/>
  <c r="AA103" i="45" a="1"/>
  <c r="AA103" i="45" s="1"/>
  <c r="AD92" i="46" a="1"/>
  <c r="AD92" i="46" s="1"/>
  <c r="AK56" i="41" a="1"/>
  <c r="AK56" i="41" s="1"/>
  <c r="C82" i="47" a="1"/>
  <c r="C82" i="47" s="1"/>
  <c r="AK35" i="41" a="1"/>
  <c r="AK35" i="41" s="1"/>
  <c r="V55" i="46" a="1"/>
  <c r="V55" i="46" s="1"/>
  <c r="AI20" i="45" a="1"/>
  <c r="AI20" i="45" s="1"/>
  <c r="AI18" i="45" s="1"/>
  <c r="L83" i="41" a="1"/>
  <c r="L83" i="41" s="1"/>
  <c r="AD53" i="43" a="1"/>
  <c r="AD53" i="43" s="1"/>
  <c r="AK49" i="47" a="1"/>
  <c r="AK49" i="47" s="1"/>
  <c r="O31" i="46" a="1"/>
  <c r="O31" i="46" s="1"/>
  <c r="M62" i="44" a="1"/>
  <c r="M62" i="44" s="1"/>
  <c r="J74" i="42" a="1"/>
  <c r="J74" i="42" s="1"/>
  <c r="AR38" i="43" a="1"/>
  <c r="AR38" i="43" s="1"/>
  <c r="AF34" i="47" a="1"/>
  <c r="AF34" i="47" s="1"/>
  <c r="AF33" i="47" s="1"/>
  <c r="C34" i="41" a="1"/>
  <c r="C34" i="41" s="1"/>
  <c r="AA59" i="46" a="1"/>
  <c r="AA59" i="46" s="1"/>
  <c r="AO76" i="47" a="1"/>
  <c r="AO76" i="47" s="1"/>
  <c r="V86" i="33" a="1"/>
  <c r="V86" i="33" s="1"/>
  <c r="U56" i="33" a="1"/>
  <c r="U56" i="33" s="1"/>
  <c r="AC82" i="46" a="1"/>
  <c r="AC82" i="46" s="1"/>
  <c r="AN80" i="41" a="1"/>
  <c r="AN80" i="41" s="1"/>
  <c r="X88" i="42" a="1"/>
  <c r="X88" i="42" s="1"/>
  <c r="K97" i="45" a="1"/>
  <c r="K97" i="45" s="1"/>
  <c r="U52" i="42" a="1"/>
  <c r="U52" i="42" s="1"/>
  <c r="AG32" i="47" a="1"/>
  <c r="AG32" i="47" s="1"/>
  <c r="AR49" i="47" a="1"/>
  <c r="AR49" i="47" s="1"/>
  <c r="M83" i="33" a="1"/>
  <c r="M83" i="33" s="1"/>
  <c r="M23" i="45" a="1"/>
  <c r="M23" i="45" s="1"/>
  <c r="AF46" i="42" a="1"/>
  <c r="AF46" i="42" s="1"/>
  <c r="X28" i="45" a="1"/>
  <c r="X28" i="45" s="1"/>
  <c r="C83" i="44" a="1"/>
  <c r="C83" i="44" s="1"/>
  <c r="W83" i="45" a="1"/>
  <c r="W83" i="45" s="1"/>
  <c r="AI71" i="45" a="1"/>
  <c r="AI71" i="45" s="1"/>
  <c r="AN58" i="44" a="1"/>
  <c r="AN58" i="44" s="1"/>
  <c r="AQ44" i="45" a="1"/>
  <c r="AQ44" i="45" s="1"/>
  <c r="M49" i="41" a="1"/>
  <c r="M49" i="41" s="1"/>
  <c r="H28" i="44" a="1"/>
  <c r="H28" i="44" s="1"/>
  <c r="AB67" i="44" a="1"/>
  <c r="AB67" i="44" s="1"/>
  <c r="C73" i="46" a="1"/>
  <c r="C73" i="46" s="1"/>
  <c r="AC61" i="33" a="1"/>
  <c r="AC61" i="33" s="1"/>
  <c r="AP74" i="42" a="1"/>
  <c r="AP74" i="42" s="1"/>
  <c r="AI76" i="45" a="1"/>
  <c r="AI76" i="45" s="1"/>
  <c r="R104" i="45" a="1"/>
  <c r="R104" i="45" s="1"/>
  <c r="J28" i="44" a="1"/>
  <c r="J28" i="44" s="1"/>
  <c r="V56" i="46" a="1"/>
  <c r="V56" i="46" s="1"/>
  <c r="S47" i="33" a="1"/>
  <c r="S47" i="33" s="1"/>
  <c r="W23" i="43" a="1"/>
  <c r="W23" i="43" s="1"/>
  <c r="U35" i="46" a="1"/>
  <c r="U35" i="46" s="1"/>
  <c r="K35" i="33" a="1"/>
  <c r="K35" i="33" s="1"/>
  <c r="AP55" i="44" a="1"/>
  <c r="AP55" i="44" s="1"/>
  <c r="R56" i="45" a="1"/>
  <c r="R56" i="45" s="1"/>
  <c r="N37" i="41" a="1"/>
  <c r="N37" i="41" s="1"/>
  <c r="AB52" i="47" a="1"/>
  <c r="AB52" i="47" s="1"/>
  <c r="L32" i="33" a="1"/>
  <c r="L32" i="33" s="1"/>
  <c r="L11" i="45" a="1"/>
  <c r="L11" i="45" s="1"/>
  <c r="AQ11" i="46" a="1"/>
  <c r="AQ11" i="46" s="1"/>
  <c r="AJ47" i="46" a="1"/>
  <c r="AJ47" i="46" s="1"/>
  <c r="Q82" i="44" a="1"/>
  <c r="Q82" i="44" s="1"/>
  <c r="AC67" i="44" a="1"/>
  <c r="AC67" i="44" s="1"/>
  <c r="AC55" i="45" a="1"/>
  <c r="AC55" i="45" s="1"/>
  <c r="AA77" i="46" a="1"/>
  <c r="AA77" i="46" s="1"/>
  <c r="AI49" i="47" a="1"/>
  <c r="AI49" i="47" s="1"/>
  <c r="K37" i="43" a="1"/>
  <c r="K37" i="43" s="1"/>
  <c r="AB64" i="45" a="1"/>
  <c r="AB64" i="45" s="1"/>
  <c r="E53" i="42" a="1"/>
  <c r="E53" i="42" s="1"/>
  <c r="F26" i="33" a="1"/>
  <c r="F26" i="33" s="1"/>
  <c r="F24" i="33" s="1"/>
  <c r="AP53" i="45" a="1"/>
  <c r="AP53" i="45" s="1"/>
  <c r="AN95" i="42" a="1"/>
  <c r="AN95" i="42" s="1"/>
  <c r="J64" i="43" a="1"/>
  <c r="J64" i="43" s="1"/>
  <c r="J63" i="43" s="1"/>
  <c r="AM70" i="33" a="1"/>
  <c r="AM70" i="33" s="1"/>
  <c r="AQ40" i="47" a="1"/>
  <c r="AQ40" i="47" s="1"/>
  <c r="S95" i="45" a="1"/>
  <c r="S95" i="45" s="1"/>
  <c r="AP97" i="43" a="1"/>
  <c r="AP97" i="43" s="1"/>
  <c r="AD19" i="42" a="1"/>
  <c r="AD19" i="42" s="1"/>
  <c r="AD18" i="42" s="1"/>
  <c r="AB79" i="45" a="1"/>
  <c r="AB79" i="45" s="1"/>
  <c r="AC73" i="47" a="1"/>
  <c r="AC73" i="47" s="1"/>
  <c r="AC72" i="47" s="1"/>
  <c r="AA34" i="44" a="1"/>
  <c r="AA34" i="44" s="1"/>
  <c r="E20" i="33" a="1"/>
  <c r="E20" i="33" s="1"/>
  <c r="AI22" i="44" a="1"/>
  <c r="AI22" i="44" s="1"/>
  <c r="AQ79" i="45" a="1"/>
  <c r="AQ79" i="45" s="1"/>
  <c r="AQ58" i="45" a="1"/>
  <c r="AQ58" i="45" s="1"/>
  <c r="C58" i="43" a="1"/>
  <c r="C58" i="43" s="1"/>
  <c r="AB70" i="43" a="1"/>
  <c r="AB70" i="43" s="1"/>
  <c r="J17" i="41" a="1"/>
  <c r="J17" i="41" s="1"/>
  <c r="AF56" i="42" a="1"/>
  <c r="AF56" i="42" s="1"/>
  <c r="AO100" i="45" a="1"/>
  <c r="AO100" i="45" s="1"/>
  <c r="Y16" i="33" a="1"/>
  <c r="Y16" i="33" s="1"/>
  <c r="G73" i="44" a="1"/>
  <c r="G73" i="44" s="1"/>
  <c r="AB65" i="47" a="1"/>
  <c r="AB65" i="47" s="1"/>
  <c r="AH38" i="43" a="1"/>
  <c r="AH38" i="43" s="1"/>
  <c r="R74" i="33" a="1"/>
  <c r="R74" i="33" s="1"/>
  <c r="AB29" i="44" a="1"/>
  <c r="AB29" i="44" s="1"/>
  <c r="AB43" i="33" a="1"/>
  <c r="AB43" i="33" s="1"/>
  <c r="C89" i="33" a="1"/>
  <c r="C89" i="33" s="1"/>
  <c r="AC97" i="43" a="1"/>
  <c r="AC97" i="43" s="1"/>
  <c r="AD89" i="47" a="1"/>
  <c r="AD89" i="47" s="1"/>
  <c r="Q74" i="45" a="1"/>
  <c r="Q74" i="45" s="1"/>
  <c r="AP92" i="44" a="1"/>
  <c r="AP92" i="44" s="1"/>
  <c r="AT22" i="43" a="1"/>
  <c r="AT22" i="43" s="1"/>
  <c r="AG77" i="33" a="1"/>
  <c r="AG77" i="33" s="1"/>
  <c r="L70" i="45" a="1"/>
  <c r="L70" i="45" s="1"/>
  <c r="AP73" i="46" a="1"/>
  <c r="AP73" i="46" s="1"/>
  <c r="AQ31" i="45" a="1"/>
  <c r="AQ31" i="45" s="1"/>
  <c r="E61" i="33" a="1"/>
  <c r="E61" i="33" s="1"/>
  <c r="X32" i="46" a="1"/>
  <c r="X32" i="46" s="1"/>
  <c r="M86" i="42" a="1"/>
  <c r="M86" i="42" s="1"/>
  <c r="AS17" i="41" a="1"/>
  <c r="AS17" i="41" s="1"/>
  <c r="O61" i="45" a="1"/>
  <c r="O61" i="45" s="1"/>
  <c r="I29" i="42" a="1"/>
  <c r="I29" i="42" s="1"/>
  <c r="Q88" i="46" a="1"/>
  <c r="Q88" i="46" s="1"/>
  <c r="X58" i="47" a="1"/>
  <c r="X58" i="47" s="1"/>
  <c r="O89" i="45" a="1"/>
  <c r="O89" i="45" s="1"/>
  <c r="N23" i="33" a="1"/>
  <c r="N23" i="33" s="1"/>
  <c r="AG52" i="41" a="1"/>
  <c r="AG52" i="41" s="1"/>
  <c r="AC59" i="41" a="1"/>
  <c r="AC59" i="41" s="1"/>
  <c r="S34" i="47" a="1"/>
  <c r="S34" i="47" s="1"/>
  <c r="AL11" i="41" a="1"/>
  <c r="AL11" i="41" s="1"/>
  <c r="X101" i="42" a="1"/>
  <c r="X101" i="42" s="1"/>
  <c r="X65" i="41" a="1"/>
  <c r="X65" i="41" s="1"/>
  <c r="AD52" i="47" a="1"/>
  <c r="AD52" i="47" s="1"/>
  <c r="AD51" i="47" s="1"/>
  <c r="AD46" i="42" a="1"/>
  <c r="AD46" i="42" s="1"/>
  <c r="AO44" i="41" a="1"/>
  <c r="AO44" i="41" s="1"/>
  <c r="X49" i="44" a="1"/>
  <c r="X49" i="44" s="1"/>
  <c r="V41" i="43" a="1"/>
  <c r="V41" i="43" s="1"/>
  <c r="Z80" i="44" a="1"/>
  <c r="Z80" i="44" s="1"/>
  <c r="AA56" i="33" a="1"/>
  <c r="AA56" i="33" s="1"/>
  <c r="F53" i="33" a="1"/>
  <c r="F53" i="33" s="1"/>
  <c r="S70" i="45" a="1"/>
  <c r="S70" i="45" s="1"/>
  <c r="AS103" i="41" a="1"/>
  <c r="AS103" i="41" s="1"/>
  <c r="L40" i="42" a="1"/>
  <c r="L40" i="42" s="1"/>
  <c r="AG83" i="41" a="1"/>
  <c r="AG83" i="41" s="1"/>
  <c r="AV34" i="47" a="1"/>
  <c r="AV34" i="47" s="1"/>
  <c r="O82" i="42" a="1"/>
  <c r="O82" i="42" s="1"/>
  <c r="AB44" i="45" a="1"/>
  <c r="AB44" i="45" s="1"/>
  <c r="Z19" i="47" a="1"/>
  <c r="Z19" i="47" s="1"/>
  <c r="U50" i="44" a="1"/>
  <c r="U50" i="44" s="1"/>
  <c r="E35" i="45" a="1"/>
  <c r="E35" i="45" s="1"/>
  <c r="I52" i="45" a="1"/>
  <c r="I52" i="45" s="1"/>
  <c r="AQ31" i="43" a="1"/>
  <c r="AQ31" i="43" s="1"/>
  <c r="N101" i="33" a="1"/>
  <c r="N101" i="33" s="1"/>
  <c r="AA98" i="42" a="1"/>
  <c r="AA98" i="42" s="1"/>
  <c r="Q74" i="44" a="1"/>
  <c r="Q74" i="44" s="1"/>
  <c r="Z62" i="47" a="1"/>
  <c r="Z62" i="47" s="1"/>
  <c r="AS31" i="46" a="1"/>
  <c r="AS31" i="46" s="1"/>
  <c r="N95" i="46" a="1"/>
  <c r="N95" i="46" s="1"/>
  <c r="Q43" i="42" a="1"/>
  <c r="Q43" i="42" s="1"/>
  <c r="AM80" i="33" a="1"/>
  <c r="AM80" i="33" s="1"/>
  <c r="AV82" i="47" a="1"/>
  <c r="AV82" i="47" s="1"/>
  <c r="AQ16" i="47" a="1"/>
  <c r="AQ16" i="47" s="1"/>
  <c r="AJ76" i="41" a="1"/>
  <c r="AJ76" i="41" s="1"/>
  <c r="AJ75" i="41" s="1"/>
  <c r="P70" i="44" a="1"/>
  <c r="P70" i="44" s="1"/>
  <c r="X101" i="44" a="1"/>
  <c r="X101" i="44" s="1"/>
  <c r="W40" i="46" a="1"/>
  <c r="W40" i="46" s="1"/>
  <c r="K64" i="42" a="1"/>
  <c r="K64" i="42" s="1"/>
  <c r="K63" i="42" s="1"/>
  <c r="M88" i="45" a="1"/>
  <c r="M88" i="45" s="1"/>
  <c r="J52" i="45" a="1"/>
  <c r="J52" i="45" s="1"/>
  <c r="X16" i="42" a="1"/>
  <c r="X16" i="42" s="1"/>
  <c r="X15" i="42" s="1"/>
  <c r="V104" i="47" a="1"/>
  <c r="V104" i="47" s="1"/>
  <c r="Q70" i="42" a="1"/>
  <c r="Q70" i="42" s="1"/>
  <c r="I20" i="44" a="1"/>
  <c r="I20" i="44" s="1"/>
  <c r="R11" i="44" a="1"/>
  <c r="R11" i="44" s="1"/>
  <c r="AN64" i="41" a="1"/>
  <c r="AN64" i="41" s="1"/>
  <c r="AN63" i="41" s="1"/>
  <c r="AK31" i="33" a="1"/>
  <c r="AK31" i="33" s="1"/>
  <c r="O86" i="41" a="1"/>
  <c r="O86" i="41" s="1"/>
  <c r="Q40" i="45" a="1"/>
  <c r="Q40" i="45" s="1"/>
  <c r="AF59" i="47" a="1"/>
  <c r="AF59" i="47" s="1"/>
  <c r="P88" i="43" a="1"/>
  <c r="P88" i="43" s="1"/>
  <c r="AJ38" i="43" a="1"/>
  <c r="AJ38" i="43" s="1"/>
  <c r="AR65" i="33" a="1"/>
  <c r="AR65" i="33" s="1"/>
  <c r="Z94" i="45" a="1"/>
  <c r="Z94" i="45" s="1"/>
  <c r="Z93" i="45" s="1"/>
  <c r="AQ19" i="41" a="1"/>
  <c r="AQ19" i="41" s="1"/>
  <c r="U64" i="46" a="1"/>
  <c r="U64" i="46" s="1"/>
  <c r="C43" i="46" a="1"/>
  <c r="C43" i="46" s="1"/>
  <c r="AE58" i="46" a="1"/>
  <c r="AE58" i="46" s="1"/>
  <c r="J11" i="33" a="1"/>
  <c r="J11" i="33" s="1"/>
  <c r="AI73" i="43" a="1"/>
  <c r="AI73" i="43" s="1"/>
  <c r="T83" i="41" a="1"/>
  <c r="T83" i="41" s="1"/>
  <c r="AD64" i="43" a="1"/>
  <c r="AD64" i="43" s="1"/>
  <c r="S37" i="33" a="1"/>
  <c r="S37" i="33" s="1"/>
  <c r="O89" i="42" a="1"/>
  <c r="O89" i="42" s="1"/>
  <c r="AD44" i="42" a="1"/>
  <c r="AD44" i="42" s="1"/>
  <c r="R34" i="45" a="1"/>
  <c r="R34" i="45" s="1"/>
  <c r="N37" i="43" a="1"/>
  <c r="N37" i="43" s="1"/>
  <c r="N36" i="43" s="1"/>
  <c r="K56" i="47" a="1"/>
  <c r="K56" i="47" s="1"/>
  <c r="AJ61" i="42" a="1"/>
  <c r="AJ61" i="42" s="1"/>
  <c r="U26" i="41" a="1"/>
  <c r="U26" i="41" s="1"/>
  <c r="AR101" i="47" a="1"/>
  <c r="AR101" i="47" s="1"/>
  <c r="AM38" i="42" a="1"/>
  <c r="AM38" i="42" s="1"/>
  <c r="AQ98" i="41" a="1"/>
  <c r="AQ98" i="41" s="1"/>
  <c r="V22" i="43" a="1"/>
  <c r="V22" i="43" s="1"/>
  <c r="AN40" i="33" a="1"/>
  <c r="AN40" i="33" s="1"/>
  <c r="AQ26" i="45" a="1"/>
  <c r="AQ26" i="45" s="1"/>
  <c r="AO74" i="44" a="1"/>
  <c r="AO74" i="44" s="1"/>
  <c r="AQ26" i="47" a="1"/>
  <c r="AQ26" i="47" s="1"/>
  <c r="Q77" i="42" a="1"/>
  <c r="Q77" i="42" s="1"/>
  <c r="AE44" i="45" a="1"/>
  <c r="AE44" i="45" s="1"/>
  <c r="I17" i="45" a="1"/>
  <c r="I17" i="45" s="1"/>
  <c r="Y35" i="47" a="1"/>
  <c r="Y35" i="47" s="1"/>
  <c r="Y33" i="47" s="1"/>
  <c r="H38" i="45" a="1"/>
  <c r="H38" i="45" s="1"/>
  <c r="T94" i="33" a="1"/>
  <c r="T94" i="33" s="1"/>
  <c r="Z100" i="33" a="1"/>
  <c r="Z100" i="33" s="1"/>
  <c r="L101" i="46" a="1"/>
  <c r="L101" i="46" s="1"/>
  <c r="O70" i="41" a="1"/>
  <c r="O70" i="41" s="1"/>
  <c r="O74" i="41" a="1"/>
  <c r="O74" i="41" s="1"/>
  <c r="U44" i="45" a="1"/>
  <c r="U44" i="45" s="1"/>
  <c r="AQ79" i="44" a="1"/>
  <c r="AQ79" i="44" s="1"/>
  <c r="C82" i="33" a="1"/>
  <c r="C82" i="33" s="1"/>
  <c r="AF88" i="47" a="1"/>
  <c r="AF88" i="47" s="1"/>
  <c r="J41" i="33" a="1"/>
  <c r="J41" i="33" s="1"/>
  <c r="AA85" i="42" a="1"/>
  <c r="AA85" i="42" s="1"/>
  <c r="S26" i="41" a="1"/>
  <c r="S26" i="41" s="1"/>
  <c r="AA77" i="45" a="1"/>
  <c r="AA77" i="45" s="1"/>
  <c r="AG44" i="42" a="1"/>
  <c r="AG44" i="42" s="1"/>
  <c r="AU64" i="46" a="1"/>
  <c r="AU64" i="46" s="1"/>
  <c r="AH98" i="45" a="1"/>
  <c r="AH98" i="45" s="1"/>
  <c r="W34" i="33" a="1"/>
  <c r="W34" i="33" s="1"/>
  <c r="H88" i="42" a="1"/>
  <c r="H88" i="42" s="1"/>
  <c r="AV88" i="43" a="1"/>
  <c r="AV88" i="43" s="1"/>
  <c r="AL11" i="47" a="1"/>
  <c r="AL11" i="47" s="1"/>
  <c r="Q32" i="41" a="1"/>
  <c r="Q32" i="41" s="1"/>
  <c r="AQ100" i="46" a="1"/>
  <c r="AQ100" i="46" s="1"/>
  <c r="AB88" i="44" a="1"/>
  <c r="AB88" i="44" s="1"/>
  <c r="AB89" i="45" a="1"/>
  <c r="AB89" i="45" s="1"/>
  <c r="P56" i="44" a="1"/>
  <c r="P56" i="44" s="1"/>
  <c r="K98" i="44" a="1"/>
  <c r="K98" i="44" s="1"/>
  <c r="AK85" i="46" a="1"/>
  <c r="AK85" i="46" s="1"/>
  <c r="N101" i="43" a="1"/>
  <c r="N101" i="43" s="1"/>
  <c r="AI76" i="46" a="1"/>
  <c r="AI76" i="46" s="1"/>
  <c r="V64" i="45" a="1"/>
  <c r="V64" i="45" s="1"/>
  <c r="AM82" i="47" a="1"/>
  <c r="AM82" i="47" s="1"/>
  <c r="AM81" i="47" s="1"/>
  <c r="R79" i="45" a="1"/>
  <c r="R79" i="45" s="1"/>
  <c r="AI88" i="45" a="1"/>
  <c r="AI88" i="45" s="1"/>
  <c r="L88" i="45" a="1"/>
  <c r="L88" i="45" s="1"/>
  <c r="U29" i="46" a="1"/>
  <c r="U29" i="46" s="1"/>
  <c r="T17" i="45" a="1"/>
  <c r="T17" i="45" s="1"/>
  <c r="N20" i="42" a="1"/>
  <c r="N20" i="42" s="1"/>
  <c r="AD34" i="45" a="1"/>
  <c r="AD34" i="45" s="1"/>
  <c r="AC22" i="41" a="1"/>
  <c r="AC22" i="41" s="1"/>
  <c r="AC21" i="41" s="1"/>
  <c r="I98" i="47" a="1"/>
  <c r="I98" i="47" s="1"/>
  <c r="AL19" i="41" a="1"/>
  <c r="AL19" i="41" s="1"/>
  <c r="T68" i="43" a="1"/>
  <c r="T68" i="43" s="1"/>
  <c r="Y76" i="33" a="1"/>
  <c r="Y76" i="33" s="1"/>
  <c r="S91" i="44" a="1"/>
  <c r="S91" i="44" s="1"/>
  <c r="AP104" i="43" a="1"/>
  <c r="AP104" i="43" s="1"/>
  <c r="AR56" i="47" a="1"/>
  <c r="AR56" i="47" s="1"/>
  <c r="AO100" i="46" a="1"/>
  <c r="AO100" i="46" s="1"/>
  <c r="AA100" i="41" a="1"/>
  <c r="AA100" i="41" s="1"/>
  <c r="S92" i="46" a="1"/>
  <c r="S92" i="46" s="1"/>
  <c r="W44" i="43" a="1"/>
  <c r="W44" i="43" s="1"/>
  <c r="AJ26" i="33" a="1"/>
  <c r="AJ26" i="33" s="1"/>
  <c r="V56" i="47" a="1"/>
  <c r="V56" i="47" s="1"/>
  <c r="S77" i="46" a="1"/>
  <c r="S77" i="46" s="1"/>
  <c r="AL70" i="44" a="1"/>
  <c r="AL70" i="44" s="1"/>
  <c r="AL69" i="44" s="1"/>
  <c r="AD95" i="33" a="1"/>
  <c r="AD95" i="33" s="1"/>
  <c r="AI95" i="43" a="1"/>
  <c r="AI95" i="43" s="1"/>
  <c r="AH100" i="44" a="1"/>
  <c r="AH100" i="44" s="1"/>
  <c r="AR37" i="41" a="1"/>
  <c r="AR37" i="41" s="1"/>
  <c r="L46" i="33" a="1"/>
  <c r="L46" i="33" s="1"/>
  <c r="Z94" i="43" a="1"/>
  <c r="Z94" i="43" s="1"/>
  <c r="Q59" i="46" a="1"/>
  <c r="Q59" i="46" s="1"/>
  <c r="H44" i="44" a="1"/>
  <c r="H44" i="44" s="1"/>
  <c r="L68" i="33" a="1"/>
  <c r="L68" i="33" s="1"/>
  <c r="X26" i="46" a="1"/>
  <c r="X26" i="46" s="1"/>
  <c r="AS17" i="47" a="1"/>
  <c r="AS17" i="47" s="1"/>
  <c r="AH83" i="44" a="1"/>
  <c r="AH83" i="44" s="1"/>
  <c r="J85" i="42" a="1"/>
  <c r="J85" i="42" s="1"/>
  <c r="J84" i="42" s="1"/>
  <c r="J80" i="46" a="1"/>
  <c r="J80" i="46" s="1"/>
  <c r="AC26" i="33" a="1"/>
  <c r="AC26" i="33" s="1"/>
  <c r="AJ103" i="47" a="1"/>
  <c r="AJ103" i="47" s="1"/>
  <c r="X47" i="45" a="1"/>
  <c r="X47" i="45" s="1"/>
  <c r="AI58" i="43" a="1"/>
  <c r="AI58" i="43" s="1"/>
  <c r="AJ79" i="41" a="1"/>
  <c r="AJ79" i="41" s="1"/>
  <c r="AP29" i="46" a="1"/>
  <c r="AP29" i="46" s="1"/>
  <c r="F35" i="45" a="1"/>
  <c r="F35" i="45" s="1"/>
  <c r="AS17" i="46" a="1"/>
  <c r="AS17" i="46" s="1"/>
  <c r="AQ38" i="33" a="1"/>
  <c r="AQ38" i="33" s="1"/>
  <c r="AL16" i="33" a="1"/>
  <c r="AL16" i="33" s="1"/>
  <c r="AF35" i="41" a="1"/>
  <c r="AF35" i="41" s="1"/>
  <c r="J22" i="44" a="1"/>
  <c r="J22" i="44" s="1"/>
  <c r="J21" i="44" s="1"/>
  <c r="AH31" i="41" a="1"/>
  <c r="AH31" i="41" s="1"/>
  <c r="AU100" i="46" a="1"/>
  <c r="AU100" i="46" s="1"/>
  <c r="K73" i="43" a="1"/>
  <c r="K73" i="43" s="1"/>
  <c r="I104" i="46" a="1"/>
  <c r="I104" i="46" s="1"/>
  <c r="AM22" i="44" a="1"/>
  <c r="AM22" i="44" s="1"/>
  <c r="AM21" i="44" s="1"/>
  <c r="AN32" i="33" a="1"/>
  <c r="AN32" i="33" s="1"/>
  <c r="J43" i="33" a="1"/>
  <c r="J43" i="33" s="1"/>
  <c r="O67" i="41" a="1"/>
  <c r="O67" i="41" s="1"/>
  <c r="O66" i="41" s="1"/>
  <c r="I17" i="46" a="1"/>
  <c r="I17" i="46" s="1"/>
  <c r="S46" i="41" a="1"/>
  <c r="S46" i="41" s="1"/>
  <c r="P100" i="43" a="1"/>
  <c r="P100" i="43" s="1"/>
  <c r="AM35" i="44" a="1"/>
  <c r="AM35" i="44" s="1"/>
  <c r="C88" i="44" a="1"/>
  <c r="C88" i="44" s="1"/>
  <c r="AF40" i="43" a="1"/>
  <c r="AF40" i="43" s="1"/>
  <c r="K61" i="44" a="1"/>
  <c r="K61" i="44" s="1"/>
  <c r="V67" i="41" a="1"/>
  <c r="V67" i="41" s="1"/>
  <c r="F97" i="44" a="1"/>
  <c r="F97" i="44" s="1"/>
  <c r="AG10" i="43" a="1"/>
  <c r="AG10" i="43" s="1"/>
  <c r="AG9" i="43" s="1"/>
  <c r="Z103" i="46" a="1"/>
  <c r="Z103" i="46" s="1"/>
  <c r="N11" i="46" a="1"/>
  <c r="N11" i="46" s="1"/>
  <c r="AP38" i="44" a="1"/>
  <c r="AP38" i="44" s="1"/>
  <c r="U88" i="41" a="1"/>
  <c r="U88" i="41" s="1"/>
  <c r="AR73" i="42" a="1"/>
  <c r="AR73" i="42" s="1"/>
  <c r="K80" i="46" a="1"/>
  <c r="K80" i="46" s="1"/>
  <c r="AL76" i="47" a="1"/>
  <c r="AL76" i="47" s="1"/>
  <c r="AN40" i="43" a="1"/>
  <c r="AN40" i="43" s="1"/>
  <c r="AF52" i="44" a="1"/>
  <c r="AF52" i="44" s="1"/>
  <c r="AH68" i="33" a="1"/>
  <c r="AH68" i="33" s="1"/>
  <c r="P25" i="45" a="1"/>
  <c r="P25" i="45" s="1"/>
  <c r="Z88" i="42" a="1"/>
  <c r="Z88" i="42" s="1"/>
  <c r="I67" i="41" a="1"/>
  <c r="I67" i="41" s="1"/>
  <c r="AI26" i="46" a="1"/>
  <c r="AI26" i="46" s="1"/>
  <c r="AQ43" i="46" a="1"/>
  <c r="AQ43" i="46" s="1"/>
  <c r="AF97" i="43" a="1"/>
  <c r="AF97" i="43" s="1"/>
  <c r="AA64" i="46" a="1"/>
  <c r="AA64" i="46" s="1"/>
  <c r="AJ29" i="46" a="1"/>
  <c r="AJ29" i="46" s="1"/>
  <c r="M44" i="45" a="1"/>
  <c r="M44" i="45" s="1"/>
  <c r="L95" i="46" a="1"/>
  <c r="L95" i="46" s="1"/>
  <c r="AP101" i="43" a="1"/>
  <c r="AP101" i="43" s="1"/>
  <c r="C76" i="45" a="1"/>
  <c r="C76" i="45" s="1"/>
  <c r="AU31" i="43" a="1"/>
  <c r="AU31" i="43" s="1"/>
  <c r="AE82" i="47" a="1"/>
  <c r="AE82" i="47" s="1"/>
  <c r="J61" i="45" a="1"/>
  <c r="J61" i="45" s="1"/>
  <c r="T55" i="47" a="1"/>
  <c r="T55" i="47" s="1"/>
  <c r="G61" i="33" a="1"/>
  <c r="G61" i="33" s="1"/>
  <c r="AT22" i="41" a="1"/>
  <c r="AT22" i="41" s="1"/>
  <c r="X58" i="45" a="1"/>
  <c r="X58" i="45" s="1"/>
  <c r="H71" i="42" a="1"/>
  <c r="H71" i="42" s="1"/>
  <c r="AD98" i="46" a="1"/>
  <c r="AD98" i="46" s="1"/>
  <c r="AD16" i="41" a="1"/>
  <c r="AD16" i="41" s="1"/>
  <c r="I71" i="41" a="1"/>
  <c r="I71" i="41" s="1"/>
  <c r="J52" i="47" a="1"/>
  <c r="J52" i="47" s="1"/>
  <c r="R64" i="41" a="1"/>
  <c r="R64" i="41" s="1"/>
  <c r="Z77" i="43" a="1"/>
  <c r="Z77" i="43" s="1"/>
  <c r="AH74" i="33" a="1"/>
  <c r="AH74" i="33" s="1"/>
  <c r="Q85" i="43" a="1"/>
  <c r="Q85" i="43" s="1"/>
  <c r="K29" i="44" a="1"/>
  <c r="K29" i="44" s="1"/>
  <c r="AS97" i="47" a="1"/>
  <c r="AS97" i="47" s="1"/>
  <c r="P65" i="46" a="1"/>
  <c r="P65" i="46" s="1"/>
  <c r="AB53" i="43" a="1"/>
  <c r="AB53" i="43" s="1"/>
  <c r="I23" i="47" a="1"/>
  <c r="I23" i="47" s="1"/>
  <c r="AF104" i="44" a="1"/>
  <c r="AF104" i="44" s="1"/>
  <c r="AF47" i="33" a="1"/>
  <c r="AF47" i="33" s="1"/>
  <c r="V65" i="42" a="1"/>
  <c r="V65" i="42" s="1"/>
  <c r="AK56" i="47" a="1"/>
  <c r="AK56" i="47" s="1"/>
  <c r="T29" i="42" a="1"/>
  <c r="T29" i="42" s="1"/>
  <c r="F62" i="44" a="1"/>
  <c r="F62" i="44" s="1"/>
  <c r="AR34" i="43" a="1"/>
  <c r="AR34" i="43" s="1"/>
  <c r="T32" i="47" a="1"/>
  <c r="T32" i="47" s="1"/>
  <c r="X52" i="46" a="1"/>
  <c r="X52" i="46" s="1"/>
  <c r="AR67" i="43" a="1"/>
  <c r="AR67" i="43" s="1"/>
  <c r="AK79" i="44" a="1"/>
  <c r="AK79" i="44" s="1"/>
  <c r="AT71" i="41" a="1"/>
  <c r="AT71" i="41" s="1"/>
  <c r="AL47" i="41" a="1"/>
  <c r="AL47" i="41" s="1"/>
  <c r="Q19" i="41" a="1"/>
  <c r="Q19" i="41" s="1"/>
  <c r="AO19" i="44" a="1"/>
  <c r="AO19" i="44" s="1"/>
  <c r="L31" i="42" a="1"/>
  <c r="L31" i="42" s="1"/>
  <c r="L30" i="42" s="1"/>
  <c r="AU41" i="41" a="1"/>
  <c r="AU41" i="41" s="1"/>
  <c r="AU39" i="41" s="1"/>
  <c r="W29" i="43" a="1"/>
  <c r="W29" i="43" s="1"/>
  <c r="V59" i="46" a="1"/>
  <c r="V59" i="46" s="1"/>
  <c r="O47" i="43" a="1"/>
  <c r="O47" i="43" s="1"/>
  <c r="Y103" i="46" a="1"/>
  <c r="Y103" i="46" s="1"/>
  <c r="AU103" i="41" a="1"/>
  <c r="AU103" i="41" s="1"/>
  <c r="R103" i="33" a="1"/>
  <c r="R103" i="33" s="1"/>
  <c r="N79" i="33" a="1"/>
  <c r="N79" i="33" s="1"/>
  <c r="C50" i="44" a="1"/>
  <c r="C50" i="44" s="1"/>
  <c r="R47" i="47" a="1"/>
  <c r="R47" i="47" s="1"/>
  <c r="AC52" i="45" a="1"/>
  <c r="AC52" i="45" s="1"/>
  <c r="N16" i="43" a="1"/>
  <c r="N16" i="43" s="1"/>
  <c r="AA97" i="46" a="1"/>
  <c r="AA97" i="46" s="1"/>
  <c r="I65" i="43" a="1"/>
  <c r="I65" i="43" s="1"/>
  <c r="Q10" i="33" a="1"/>
  <c r="Q10" i="33" s="1"/>
  <c r="R34" i="44" a="1"/>
  <c r="R34" i="44" s="1"/>
  <c r="AC31" i="42" a="1"/>
  <c r="AC31" i="42" s="1"/>
  <c r="J44" i="47" a="1"/>
  <c r="J44" i="47" s="1"/>
  <c r="O64" i="42" a="1"/>
  <c r="O64" i="42" s="1"/>
  <c r="G79" i="33" a="1"/>
  <c r="G79" i="33" s="1"/>
  <c r="AE17" i="43" a="1"/>
  <c r="AE17" i="43" s="1"/>
  <c r="AE15" i="43" s="1"/>
  <c r="AT10" i="46" a="1"/>
  <c r="AT10" i="46" s="1"/>
  <c r="AA100" i="43" a="1"/>
  <c r="AA100" i="43" s="1"/>
  <c r="P64" i="33" a="1"/>
  <c r="P64" i="33" s="1"/>
  <c r="AK70" i="42" a="1"/>
  <c r="AK70" i="42" s="1"/>
  <c r="U80" i="44" a="1"/>
  <c r="U80" i="44" s="1"/>
  <c r="R101" i="45" a="1"/>
  <c r="R101" i="45" s="1"/>
  <c r="AH26" i="44" a="1"/>
  <c r="AH26" i="44" s="1"/>
  <c r="M80" i="43" a="1"/>
  <c r="M80" i="43" s="1"/>
  <c r="X50" i="47" a="1"/>
  <c r="X50" i="47" s="1"/>
  <c r="S29" i="42" a="1"/>
  <c r="S29" i="42" s="1"/>
  <c r="L32" i="41" a="1"/>
  <c r="L32" i="41" s="1"/>
  <c r="G85" i="44" a="1"/>
  <c r="G85" i="44" s="1"/>
  <c r="AI98" i="43" a="1"/>
  <c r="AI98" i="43" s="1"/>
  <c r="V58" i="45" a="1"/>
  <c r="V58" i="45" s="1"/>
  <c r="U46" i="43" a="1"/>
  <c r="U46" i="43" s="1"/>
  <c r="AR40" i="33" a="1"/>
  <c r="AR40" i="33" s="1"/>
  <c r="L103" i="45" a="1"/>
  <c r="L103" i="45" s="1"/>
  <c r="AM61" i="45" a="1"/>
  <c r="AM61" i="45" s="1"/>
  <c r="V97" i="44" a="1"/>
  <c r="V97" i="44" s="1"/>
  <c r="K86" i="44" a="1"/>
  <c r="K86" i="44" s="1"/>
  <c r="AN61" i="41" a="1"/>
  <c r="AN61" i="41" s="1"/>
  <c r="M50" i="42" a="1"/>
  <c r="M50" i="42" s="1"/>
  <c r="L56" i="47" a="1"/>
  <c r="L56" i="47" s="1"/>
  <c r="AB17" i="45" a="1"/>
  <c r="AB17" i="45" s="1"/>
  <c r="V88" i="43" a="1"/>
  <c r="V88" i="43" s="1"/>
  <c r="AI29" i="43" a="1"/>
  <c r="AI29" i="43" s="1"/>
  <c r="Y85" i="33" a="1"/>
  <c r="Y85" i="33" s="1"/>
  <c r="AP68" i="46" a="1"/>
  <c r="AP68" i="46" s="1"/>
  <c r="J10" i="43" a="1"/>
  <c r="J10" i="43" s="1"/>
  <c r="J9" i="43" s="1"/>
  <c r="AO50" i="46" a="1"/>
  <c r="AO50" i="46" s="1"/>
  <c r="M103" i="33" a="1"/>
  <c r="M103" i="33" s="1"/>
  <c r="AQ11" i="42" a="1"/>
  <c r="AQ11" i="42" s="1"/>
  <c r="AR61" i="43" a="1"/>
  <c r="AR61" i="43" s="1"/>
  <c r="F76" i="33" a="1"/>
  <c r="F76" i="33" s="1"/>
  <c r="AO22" i="44" a="1"/>
  <c r="AO22" i="44" s="1"/>
  <c r="AS28" i="47" a="1"/>
  <c r="AS28" i="47" s="1"/>
  <c r="AU103" i="46" a="1"/>
  <c r="AU103" i="46" s="1"/>
  <c r="L50" i="43" a="1"/>
  <c r="L50" i="43" s="1"/>
  <c r="AN103" i="33" a="1"/>
  <c r="AN103" i="33" s="1"/>
  <c r="AM97" i="47" a="1"/>
  <c r="AM97" i="47" s="1"/>
  <c r="AD55" i="43" a="1"/>
  <c r="AD55" i="43" s="1"/>
  <c r="AO85" i="41" a="1"/>
  <c r="AO85" i="41" s="1"/>
  <c r="N52" i="44" a="1"/>
  <c r="N52" i="44" s="1"/>
  <c r="J86" i="46" a="1"/>
  <c r="J86" i="46" s="1"/>
  <c r="AP73" i="47" a="1"/>
  <c r="AP73" i="47" s="1"/>
  <c r="AQ89" i="41" a="1"/>
  <c r="AQ89" i="41" s="1"/>
  <c r="AM55" i="47" a="1"/>
  <c r="AM55" i="47" s="1"/>
  <c r="O71" i="46" a="1"/>
  <c r="O71" i="46" s="1"/>
  <c r="K76" i="43" a="1"/>
  <c r="K76" i="43" s="1"/>
  <c r="AQ89" i="45" a="1"/>
  <c r="AQ89" i="45" s="1"/>
  <c r="AA86" i="46" a="1"/>
  <c r="AA86" i="46" s="1"/>
  <c r="X89" i="46" a="1"/>
  <c r="X89" i="46" s="1"/>
  <c r="AB82" i="47" a="1"/>
  <c r="AB82" i="47" s="1"/>
  <c r="V64" i="33" a="1"/>
  <c r="V64" i="33" s="1"/>
  <c r="AC98" i="33" a="1"/>
  <c r="AC98" i="33" s="1"/>
  <c r="V61" i="47" a="1"/>
  <c r="V61" i="47" s="1"/>
  <c r="Q22" i="46" a="1"/>
  <c r="Q22" i="46" s="1"/>
  <c r="AB91" i="44" a="1"/>
  <c r="AB91" i="44" s="1"/>
  <c r="K85" i="33" a="1"/>
  <c r="K85" i="33" s="1"/>
  <c r="J17" i="43" a="1"/>
  <c r="J17" i="43" s="1"/>
  <c r="L86" i="47" a="1"/>
  <c r="L86" i="47" s="1"/>
  <c r="E101" i="42" a="1"/>
  <c r="E101" i="42" s="1"/>
  <c r="Q25" i="47" a="1"/>
  <c r="Q25" i="47" s="1"/>
  <c r="H65" i="42" a="1"/>
  <c r="H65" i="42" s="1"/>
  <c r="AL49" i="44" a="1"/>
  <c r="AL49" i="44" s="1"/>
  <c r="AN56" i="41" a="1"/>
  <c r="AN56" i="41" s="1"/>
  <c r="S94" i="42" a="1"/>
  <c r="S94" i="42" s="1"/>
  <c r="P65" i="47" a="1"/>
  <c r="P65" i="47" s="1"/>
  <c r="AT82" i="43" a="1"/>
  <c r="AT82" i="43" s="1"/>
  <c r="Q41" i="33" a="1"/>
  <c r="Q41" i="33" s="1"/>
  <c r="AR17" i="47" a="1"/>
  <c r="AR17" i="47" s="1"/>
  <c r="AD19" i="44" a="1"/>
  <c r="AD19" i="44" s="1"/>
  <c r="Z17" i="44" a="1"/>
  <c r="Z17" i="44" s="1"/>
  <c r="N86" i="33" a="1"/>
  <c r="N86" i="33" s="1"/>
  <c r="AU28" i="41" a="1"/>
  <c r="AU28" i="41" s="1"/>
  <c r="AU76" i="43" a="1"/>
  <c r="AU76" i="43" s="1"/>
  <c r="AB73" i="47" a="1"/>
  <c r="AB73" i="47" s="1"/>
  <c r="AP68" i="33" a="1"/>
  <c r="AP68" i="33" s="1"/>
  <c r="AN70" i="44" a="1"/>
  <c r="AN70" i="44" s="1"/>
  <c r="AF77" i="42" a="1"/>
  <c r="AF77" i="42" s="1"/>
  <c r="AO58" i="42" a="1"/>
  <c r="AO58" i="42" s="1"/>
  <c r="AO57" i="42" s="1"/>
  <c r="I34" i="44" a="1"/>
  <c r="I34" i="44" s="1"/>
  <c r="AD97" i="41" a="1"/>
  <c r="AD97" i="41" s="1"/>
  <c r="V67" i="45" a="1"/>
  <c r="V67" i="45" s="1"/>
  <c r="AP55" i="33" a="1"/>
  <c r="AP55" i="33" s="1"/>
  <c r="AI80" i="47" a="1"/>
  <c r="AI80" i="47" s="1"/>
  <c r="AT25" i="47" a="1"/>
  <c r="AT25" i="47" s="1"/>
  <c r="AK76" i="45" a="1"/>
  <c r="AK76" i="45" s="1"/>
  <c r="Z79" i="47" a="1"/>
  <c r="Z79" i="47" s="1"/>
  <c r="F50" i="42" a="1"/>
  <c r="F50" i="42" s="1"/>
  <c r="AE71" i="46" a="1"/>
  <c r="AE71" i="46" s="1"/>
  <c r="AT95" i="41" a="1"/>
  <c r="AT95" i="41" s="1"/>
  <c r="AC26" i="42" a="1"/>
  <c r="AC26" i="42" s="1"/>
  <c r="AE44" i="47" a="1"/>
  <c r="AE44" i="47" s="1"/>
  <c r="AD88" i="47" a="1"/>
  <c r="AD88" i="47" s="1"/>
  <c r="AD87" i="47" s="1"/>
  <c r="C31" i="43" a="1"/>
  <c r="C31" i="43" s="1"/>
  <c r="R82" i="42" a="1"/>
  <c r="R82" i="42" s="1"/>
  <c r="N101" i="41" a="1"/>
  <c r="N101" i="41" s="1"/>
  <c r="N41" i="46" a="1"/>
  <c r="N41" i="46" s="1"/>
  <c r="AP56" i="33" a="1"/>
  <c r="AP56" i="33" s="1"/>
  <c r="AU23" i="43" a="1"/>
  <c r="AU23" i="43" s="1"/>
  <c r="AD70" i="46" a="1"/>
  <c r="AD70" i="46" s="1"/>
  <c r="V34" i="42" a="1"/>
  <c r="V34" i="42" s="1"/>
  <c r="V33" i="42" s="1"/>
  <c r="AV55" i="47" a="1"/>
  <c r="AV55" i="47" s="1"/>
  <c r="AG56" i="47" a="1"/>
  <c r="AG56" i="47" s="1"/>
  <c r="AM65" i="43" a="1"/>
  <c r="AM65" i="43" s="1"/>
  <c r="N43" i="33" a="1"/>
  <c r="N43" i="33" s="1"/>
  <c r="AO47" i="45" a="1"/>
  <c r="AO47" i="45" s="1"/>
  <c r="AC89" i="42" a="1"/>
  <c r="AC89" i="42" s="1"/>
  <c r="AP58" i="43" a="1"/>
  <c r="AP58" i="43" s="1"/>
  <c r="AM25" i="41" a="1"/>
  <c r="AM25" i="41" s="1"/>
  <c r="H83" i="45" a="1"/>
  <c r="H83" i="45" s="1"/>
  <c r="H17" i="45" a="1"/>
  <c r="H17" i="45" s="1"/>
  <c r="H53" i="45" a="1"/>
  <c r="H53" i="45" s="1"/>
  <c r="AF28" i="44" a="1"/>
  <c r="AF28" i="44" s="1"/>
  <c r="O77" i="47" a="1"/>
  <c r="O77" i="47" s="1"/>
  <c r="AU89" i="41" a="1"/>
  <c r="AU89" i="41" s="1"/>
  <c r="AU87" i="41" s="1"/>
  <c r="AO104" i="41" a="1"/>
  <c r="AO104" i="41" s="1"/>
  <c r="AT17" i="43" a="1"/>
  <c r="AT17" i="43" s="1"/>
  <c r="Y29" i="45" a="1"/>
  <c r="Y29" i="45" s="1"/>
  <c r="F49" i="42" a="1"/>
  <c r="F49" i="42" s="1"/>
  <c r="AM97" i="33" a="1"/>
  <c r="AM97" i="33" s="1"/>
  <c r="AC38" i="41" a="1"/>
  <c r="AC38" i="41" s="1"/>
  <c r="Q53" i="33" a="1"/>
  <c r="Q53" i="33" s="1"/>
  <c r="AS103" i="47" a="1"/>
  <c r="AS103" i="47" s="1"/>
  <c r="AS102" i="47" s="1"/>
  <c r="J83" i="42" a="1"/>
  <c r="J83" i="42" s="1"/>
  <c r="AA37" i="33" a="1"/>
  <c r="AA37" i="33" s="1"/>
  <c r="AA36" i="33" s="1"/>
  <c r="AP53" i="33" a="1"/>
  <c r="AP53" i="33" s="1"/>
  <c r="AQ35" i="43" a="1"/>
  <c r="AQ35" i="43" s="1"/>
  <c r="T20" i="41" a="1"/>
  <c r="T20" i="41" s="1"/>
  <c r="J74" i="45" a="1"/>
  <c r="J74" i="45" s="1"/>
  <c r="AA67" i="33" a="1"/>
  <c r="AA67" i="33" s="1"/>
  <c r="L98" i="47" a="1"/>
  <c r="L98" i="47" s="1"/>
  <c r="F23" i="45" a="1"/>
  <c r="F23" i="45" s="1"/>
  <c r="AF49" i="47" a="1"/>
  <c r="AF49" i="47" s="1"/>
  <c r="AF48" i="47" s="1"/>
  <c r="Z80" i="43" a="1"/>
  <c r="Z80" i="43" s="1"/>
  <c r="AA65" i="33" a="1"/>
  <c r="AA65" i="33" s="1"/>
  <c r="X29" i="47" a="1"/>
  <c r="X29" i="47" s="1"/>
  <c r="C94" i="41" a="1"/>
  <c r="C94" i="41" s="1"/>
  <c r="AO101" i="46" a="1"/>
  <c r="AO101" i="46" s="1"/>
  <c r="AJ91" i="43" a="1"/>
  <c r="AJ91" i="43" s="1"/>
  <c r="L23" i="44" a="1"/>
  <c r="L23" i="44" s="1"/>
  <c r="AA77" i="33" a="1"/>
  <c r="AA77" i="33" s="1"/>
  <c r="L104" i="44" a="1"/>
  <c r="L104" i="44" s="1"/>
  <c r="I71" i="46" a="1"/>
  <c r="I71" i="46" s="1"/>
  <c r="O40" i="41" a="1"/>
  <c r="O40" i="41" s="1"/>
  <c r="L97" i="47" a="1"/>
  <c r="L97" i="47" s="1"/>
  <c r="AB50" i="44" a="1"/>
  <c r="AB50" i="44" s="1"/>
  <c r="AK64" i="44" a="1"/>
  <c r="AK64" i="44" s="1"/>
  <c r="R58" i="47" a="1"/>
  <c r="R58" i="47" s="1"/>
  <c r="W53" i="41" a="1"/>
  <c r="W53" i="41" s="1"/>
  <c r="T53" i="41" a="1"/>
  <c r="T53" i="41" s="1"/>
  <c r="AQ26" i="41" a="1"/>
  <c r="AQ26" i="41" s="1"/>
  <c r="X58" i="41" a="1"/>
  <c r="X58" i="41" s="1"/>
  <c r="AO34" i="45" a="1"/>
  <c r="AO34" i="45" s="1"/>
  <c r="J97" i="47" a="1"/>
  <c r="J97" i="47" s="1"/>
  <c r="AK77" i="41" a="1"/>
  <c r="AK77" i="41" s="1"/>
  <c r="AG41" i="47" a="1"/>
  <c r="AG41" i="47" s="1"/>
  <c r="AJ68" i="46" a="1"/>
  <c r="AJ68" i="46" s="1"/>
  <c r="AL16" i="41" a="1"/>
  <c r="AL16" i="41" s="1"/>
  <c r="AH26" i="43" a="1"/>
  <c r="AH26" i="43" s="1"/>
  <c r="U20" i="47" a="1"/>
  <c r="U20" i="47" s="1"/>
  <c r="AG37" i="45" a="1"/>
  <c r="AG37" i="45" s="1"/>
  <c r="AK67" i="33" a="1"/>
  <c r="AK67" i="33" s="1"/>
  <c r="W89" i="46" a="1"/>
  <c r="W89" i="46" s="1"/>
  <c r="AM61" i="46" a="1"/>
  <c r="AM61" i="46" s="1"/>
  <c r="AH25" i="42" a="1"/>
  <c r="AH25" i="42" s="1"/>
  <c r="AO71" i="42" a="1"/>
  <c r="AO71" i="42" s="1"/>
  <c r="O50" i="46" a="1"/>
  <c r="O50" i="46" s="1"/>
  <c r="AA67" i="45" a="1"/>
  <c r="AA67" i="45" s="1"/>
  <c r="Q103" i="46" a="1"/>
  <c r="Q103" i="46" s="1"/>
  <c r="Z46" i="33" a="1"/>
  <c r="Z46" i="33" s="1"/>
  <c r="Y65" i="46" a="1"/>
  <c r="Y65" i="46" s="1"/>
  <c r="I104" i="47" a="1"/>
  <c r="I104" i="47" s="1"/>
  <c r="L92" i="42" a="1"/>
  <c r="L92" i="42" s="1"/>
  <c r="S52" i="45" a="1"/>
  <c r="S52" i="45" s="1"/>
  <c r="N25" i="44" a="1"/>
  <c r="N25" i="44" s="1"/>
  <c r="N24" i="44" s="1"/>
  <c r="J19" i="46" a="1"/>
  <c r="J19" i="46" s="1"/>
  <c r="AF85" i="33" a="1"/>
  <c r="AF85" i="33" s="1"/>
  <c r="L101" i="33" a="1"/>
  <c r="L101" i="33" s="1"/>
  <c r="L86" i="45" a="1"/>
  <c r="L86" i="45" s="1"/>
  <c r="L84" i="45" s="1"/>
  <c r="AP55" i="46" a="1"/>
  <c r="AP55" i="46" s="1"/>
  <c r="AN61" i="47" a="1"/>
  <c r="AN61" i="47" s="1"/>
  <c r="AI32" i="42" a="1"/>
  <c r="AI32" i="42" s="1"/>
  <c r="K55" i="42" a="1"/>
  <c r="K55" i="42" s="1"/>
  <c r="AN23" i="44" a="1"/>
  <c r="AN23" i="44" s="1"/>
  <c r="AQ74" i="45" a="1"/>
  <c r="AQ74" i="45" s="1"/>
  <c r="Q16" i="47" a="1"/>
  <c r="Q16" i="47" s="1"/>
  <c r="X103" i="46" a="1"/>
  <c r="X103" i="46" s="1"/>
  <c r="L25" i="44" a="1"/>
  <c r="L25" i="44" s="1"/>
  <c r="W43" i="46" a="1"/>
  <c r="W43" i="46" s="1"/>
  <c r="L32" i="44" a="1"/>
  <c r="L32" i="44" s="1"/>
  <c r="M104" i="43" a="1"/>
  <c r="M104" i="43" s="1"/>
  <c r="AG49" i="41" a="1"/>
  <c r="AG49" i="41" s="1"/>
  <c r="AO88" i="46" a="1"/>
  <c r="AO88" i="46" s="1"/>
  <c r="G20" i="42" a="1"/>
  <c r="G20" i="42" s="1"/>
  <c r="N16" i="46" a="1"/>
  <c r="N16" i="46" s="1"/>
  <c r="U31" i="33" a="1"/>
  <c r="U31" i="33" s="1"/>
  <c r="AL16" i="47" a="1"/>
  <c r="AL16" i="47" s="1"/>
  <c r="Z80" i="41" a="1"/>
  <c r="Z80" i="41" s="1"/>
  <c r="AM100" i="33" a="1"/>
  <c r="AM100" i="33" s="1"/>
  <c r="I91" i="45" a="1"/>
  <c r="I91" i="45" s="1"/>
  <c r="R52" i="47" a="1"/>
  <c r="R52" i="47" s="1"/>
  <c r="AE89" i="44" a="1"/>
  <c r="AE89" i="44" s="1"/>
  <c r="AA32" i="42" a="1"/>
  <c r="AA32" i="42" s="1"/>
  <c r="AJ94" i="47" a="1"/>
  <c r="AJ94" i="47" s="1"/>
  <c r="AF29" i="45" a="1"/>
  <c r="AF29" i="45" s="1"/>
  <c r="AE64" i="41" a="1"/>
  <c r="AE64" i="41" s="1"/>
  <c r="G40" i="44" a="1"/>
  <c r="G40" i="44" s="1"/>
  <c r="AB85" i="43" a="1"/>
  <c r="AB85" i="43" s="1"/>
  <c r="C49" i="41" a="1"/>
  <c r="C49" i="41" s="1"/>
  <c r="AK52" i="45" a="1"/>
  <c r="AK52" i="45" s="1"/>
  <c r="AI46" i="42" a="1"/>
  <c r="AI46" i="42" s="1"/>
  <c r="AQ88" i="41" a="1"/>
  <c r="AQ88" i="41" s="1"/>
  <c r="AQ87" i="41" s="1"/>
  <c r="J46" i="46" a="1"/>
  <c r="J46" i="46" s="1"/>
  <c r="AC37" i="33" a="1"/>
  <c r="AC37" i="33" s="1"/>
  <c r="AL97" i="43" a="1"/>
  <c r="AL97" i="43" s="1"/>
  <c r="W10" i="45" a="1"/>
  <c r="W10" i="45" s="1"/>
  <c r="N32" i="45" a="1"/>
  <c r="N32" i="45" s="1"/>
  <c r="AE86" i="43" a="1"/>
  <c r="AE86" i="43" s="1"/>
  <c r="Y20" i="43" a="1"/>
  <c r="Y20" i="43" s="1"/>
  <c r="X77" i="42" a="1"/>
  <c r="X77" i="42" s="1"/>
  <c r="AI38" i="46" a="1"/>
  <c r="AI38" i="46" s="1"/>
  <c r="AK20" i="45" a="1"/>
  <c r="AK20" i="45" s="1"/>
  <c r="I101" i="45" a="1"/>
  <c r="I101" i="45" s="1"/>
  <c r="J100" i="47" a="1"/>
  <c r="J100" i="47" s="1"/>
  <c r="J99" i="47" s="1"/>
  <c r="AK80" i="42" a="1"/>
  <c r="AK80" i="42" s="1"/>
  <c r="AS50" i="46" a="1"/>
  <c r="AS50" i="46" s="1"/>
  <c r="AR88" i="43" a="1"/>
  <c r="AR88" i="43" s="1"/>
  <c r="K98" i="46" a="1"/>
  <c r="K98" i="46" s="1"/>
  <c r="AO88" i="41" a="1"/>
  <c r="AO88" i="41" s="1"/>
  <c r="AO85" i="47" a="1"/>
  <c r="AO85" i="47" s="1"/>
  <c r="Q53" i="46" a="1"/>
  <c r="Q53" i="46" s="1"/>
  <c r="AA103" i="41" a="1"/>
  <c r="AA103" i="41" s="1"/>
  <c r="AK40" i="45" a="1"/>
  <c r="AK40" i="45" s="1"/>
  <c r="W101" i="47" a="1"/>
  <c r="W101" i="47" s="1"/>
  <c r="AJ53" i="44" a="1"/>
  <c r="AJ53" i="44" s="1"/>
  <c r="AC73" i="46" a="1"/>
  <c r="AC73" i="46" s="1"/>
  <c r="AG37" i="42" a="1"/>
  <c r="AG37" i="42" s="1"/>
  <c r="AO83" i="33" a="1"/>
  <c r="AO83" i="33" s="1"/>
  <c r="C65" i="43" a="1"/>
  <c r="C65" i="43" s="1"/>
  <c r="V91" i="33" a="1"/>
  <c r="V91" i="33" s="1"/>
  <c r="R28" i="45" a="1"/>
  <c r="R28" i="45" s="1"/>
  <c r="R27" i="45" s="1"/>
  <c r="P16" i="42" a="1"/>
  <c r="P16" i="42" s="1"/>
  <c r="P15" i="42" s="1"/>
  <c r="AL85" i="47" a="1"/>
  <c r="AL85" i="47" s="1"/>
  <c r="AA16" i="42" a="1"/>
  <c r="AA16" i="42" s="1"/>
  <c r="AR19" i="33" a="1"/>
  <c r="AR19" i="33" s="1"/>
  <c r="V64" i="43" a="1"/>
  <c r="V64" i="43" s="1"/>
  <c r="AP44" i="43" a="1"/>
  <c r="AP44" i="43" s="1"/>
  <c r="L46" i="42" a="1"/>
  <c r="L46" i="42" s="1"/>
  <c r="C79" i="41" a="1"/>
  <c r="C79" i="41" s="1"/>
  <c r="V86" i="44" a="1"/>
  <c r="V86" i="44" s="1"/>
  <c r="AH61" i="46" a="1"/>
  <c r="AH61" i="46" s="1"/>
  <c r="AB89" i="33" a="1"/>
  <c r="AB89" i="33" s="1"/>
  <c r="AF79" i="45" a="1"/>
  <c r="AF79" i="45" s="1"/>
  <c r="L43" i="43" a="1"/>
  <c r="L43" i="43" s="1"/>
  <c r="V34" i="43" a="1"/>
  <c r="V34" i="43" s="1"/>
  <c r="AE67" i="43" a="1"/>
  <c r="AE67" i="43" s="1"/>
  <c r="AH100" i="33" a="1"/>
  <c r="AH100" i="33" s="1"/>
  <c r="W92" i="46" a="1"/>
  <c r="W92" i="46" s="1"/>
  <c r="U104" i="41" a="1"/>
  <c r="U104" i="41" s="1"/>
  <c r="S59" i="33" a="1"/>
  <c r="S59" i="33" s="1"/>
  <c r="T70" i="41" a="1"/>
  <c r="T70" i="41" s="1"/>
  <c r="AK88" i="47" a="1"/>
  <c r="AK88" i="47" s="1"/>
  <c r="AO70" i="33" a="1"/>
  <c r="AO70" i="33" s="1"/>
  <c r="AJ53" i="46" a="1"/>
  <c r="AJ53" i="46" s="1"/>
  <c r="AT64" i="47" a="1"/>
  <c r="AT64" i="47" s="1"/>
  <c r="AT63" i="47" s="1"/>
  <c r="Q58" i="46" a="1"/>
  <c r="Q58" i="46" s="1"/>
  <c r="I38" i="46" a="1"/>
  <c r="I38" i="46" s="1"/>
  <c r="L20" i="45" a="1"/>
  <c r="L20" i="45" s="1"/>
  <c r="Z40" i="47" a="1"/>
  <c r="Z40" i="47" s="1"/>
  <c r="X31" i="47" a="1"/>
  <c r="X31" i="47" s="1"/>
  <c r="AK25" i="46" a="1"/>
  <c r="AK25" i="46" s="1"/>
  <c r="V89" i="44" a="1"/>
  <c r="V89" i="44" s="1"/>
  <c r="E28" i="33" a="1"/>
  <c r="E28" i="33" s="1"/>
  <c r="AN26" i="42" a="1"/>
  <c r="AN26" i="42" s="1"/>
  <c r="AQ79" i="33" a="1"/>
  <c r="AQ79" i="33" s="1"/>
  <c r="AN67" i="46" a="1"/>
  <c r="AN67" i="46" s="1"/>
  <c r="N29" i="47" a="1"/>
  <c r="N29" i="47" s="1"/>
  <c r="AI64" i="41" a="1"/>
  <c r="AI64" i="41" s="1"/>
  <c r="T32" i="42" a="1"/>
  <c r="T32" i="42" s="1"/>
  <c r="AQ100" i="42" a="1"/>
  <c r="AQ100" i="42" s="1"/>
  <c r="AO19" i="45" a="1"/>
  <c r="AO19" i="45" s="1"/>
  <c r="AN91" i="46" a="1"/>
  <c r="AN91" i="46" s="1"/>
  <c r="Q88" i="41" a="1"/>
  <c r="Q88" i="41" s="1"/>
  <c r="Z10" i="47" a="1"/>
  <c r="Z10" i="47" s="1"/>
  <c r="V92" i="45" a="1"/>
  <c r="V92" i="45" s="1"/>
  <c r="M35" i="33" a="1"/>
  <c r="M35" i="33" s="1"/>
  <c r="Y86" i="41" a="1"/>
  <c r="Y86" i="41" s="1"/>
  <c r="W98" i="44" a="1"/>
  <c r="W98" i="44" s="1"/>
  <c r="AG50" i="47" a="1"/>
  <c r="AG50" i="47" s="1"/>
  <c r="AR32" i="41" a="1"/>
  <c r="AR32" i="41" s="1"/>
  <c r="AC100" i="45" a="1"/>
  <c r="AC100" i="45" s="1"/>
  <c r="AD103" i="33" a="1"/>
  <c r="AD103" i="33" s="1"/>
  <c r="L19" i="45" a="1"/>
  <c r="L19" i="45" s="1"/>
  <c r="AD23" i="42" a="1"/>
  <c r="AD23" i="42" s="1"/>
  <c r="C103" i="46" a="1"/>
  <c r="C103" i="46" s="1"/>
  <c r="X55" i="46" a="1"/>
  <c r="X55" i="46" s="1"/>
  <c r="R44" i="42" a="1"/>
  <c r="R44" i="42" s="1"/>
  <c r="AC53" i="43" a="1"/>
  <c r="AC53" i="43" s="1"/>
  <c r="AK37" i="42" a="1"/>
  <c r="AK37" i="42" s="1"/>
  <c r="E44" i="44" a="1"/>
  <c r="E44" i="44" s="1"/>
  <c r="K37" i="44" a="1"/>
  <c r="K37" i="44" s="1"/>
  <c r="AH56" i="44" a="1"/>
  <c r="AH56" i="44" s="1"/>
  <c r="AG85" i="44" a="1"/>
  <c r="AG85" i="44" s="1"/>
  <c r="R10" i="43" a="1"/>
  <c r="R10" i="43" s="1"/>
  <c r="AJ74" i="47" a="1"/>
  <c r="AJ74" i="47" s="1"/>
  <c r="AF46" i="46" a="1"/>
  <c r="AF46" i="46" s="1"/>
  <c r="T77" i="33" a="1"/>
  <c r="T77" i="33" s="1"/>
  <c r="E74" i="45" a="1"/>
  <c r="E74" i="45" s="1"/>
  <c r="AS10" i="41" a="1"/>
  <c r="AS10" i="41" s="1"/>
  <c r="AD85" i="43" a="1"/>
  <c r="AD85" i="43" s="1"/>
  <c r="I82" i="47" a="1"/>
  <c r="I82" i="47" s="1"/>
  <c r="AC47" i="42" a="1"/>
  <c r="AC47" i="42" s="1"/>
  <c r="O23" i="46" a="1"/>
  <c r="O23" i="46" s="1"/>
  <c r="AF86" i="46" a="1"/>
  <c r="AF86" i="46" s="1"/>
  <c r="X74" i="41" a="1"/>
  <c r="X74" i="41" s="1"/>
  <c r="AN103" i="44" a="1"/>
  <c r="AN103" i="44" s="1"/>
  <c r="AN53" i="46" a="1"/>
  <c r="AN53" i="46" s="1"/>
  <c r="AF44" i="45" a="1"/>
  <c r="AF44" i="45" s="1"/>
  <c r="AC97" i="45" a="1"/>
  <c r="AC97" i="45" s="1"/>
  <c r="AL16" i="46" a="1"/>
  <c r="AL16" i="46" s="1"/>
  <c r="S70" i="41" a="1"/>
  <c r="S70" i="41" s="1"/>
  <c r="J31" i="45" a="1"/>
  <c r="J31" i="45" s="1"/>
  <c r="Y86" i="45" a="1"/>
  <c r="Y86" i="45" s="1"/>
  <c r="Z101" i="41" a="1"/>
  <c r="Z101" i="41" s="1"/>
  <c r="N31" i="45" a="1"/>
  <c r="N31" i="45" s="1"/>
  <c r="J103" i="43" a="1"/>
  <c r="J103" i="43" s="1"/>
  <c r="AB32" i="47" a="1"/>
  <c r="AB32" i="47" s="1"/>
  <c r="AH65" i="41" a="1"/>
  <c r="AH65" i="41" s="1"/>
  <c r="AQ56" i="45" a="1"/>
  <c r="AQ56" i="45" s="1"/>
  <c r="R88" i="47" a="1"/>
  <c r="R88" i="47" s="1"/>
  <c r="AE97" i="33" a="1"/>
  <c r="AE97" i="33" s="1"/>
  <c r="S83" i="41" a="1"/>
  <c r="S83" i="41" s="1"/>
  <c r="C53" i="33" a="1"/>
  <c r="C53" i="33" s="1"/>
  <c r="E95" i="42" a="1"/>
  <c r="E95" i="42" s="1"/>
  <c r="AC104" i="43" a="1"/>
  <c r="AC104" i="43" s="1"/>
  <c r="AG95" i="33" a="1"/>
  <c r="AG95" i="33" s="1"/>
  <c r="AG64" i="42" a="1"/>
  <c r="AG64" i="42" s="1"/>
  <c r="M46" i="47" a="1"/>
  <c r="M46" i="47" s="1"/>
  <c r="Q17" i="45" a="1"/>
  <c r="Q17" i="45" s="1"/>
  <c r="AQ31" i="44" a="1"/>
  <c r="AQ31" i="44" s="1"/>
  <c r="C62" i="44" a="1"/>
  <c r="C62" i="44" s="1"/>
  <c r="Y31" i="45" a="1"/>
  <c r="Y31" i="45" s="1"/>
  <c r="Y19" i="44" a="1"/>
  <c r="Y19" i="44" s="1"/>
  <c r="AC95" i="41" a="1"/>
  <c r="AC95" i="41" s="1"/>
  <c r="AQ53" i="43" a="1"/>
  <c r="AQ53" i="43" s="1"/>
  <c r="AQ51" i="43" s="1"/>
  <c r="J89" i="42" a="1"/>
  <c r="J89" i="42" s="1"/>
  <c r="X41" i="42" a="1"/>
  <c r="X41" i="42" s="1"/>
  <c r="G19" i="44" a="1"/>
  <c r="G19" i="44" s="1"/>
  <c r="Z46" i="43" a="1"/>
  <c r="Z46" i="43" s="1"/>
  <c r="N17" i="46" a="1"/>
  <c r="N17" i="46" s="1"/>
  <c r="S77" i="33" a="1"/>
  <c r="S77" i="33" s="1"/>
  <c r="AC65" i="41" a="1"/>
  <c r="AC65" i="41" s="1"/>
  <c r="AM22" i="42" a="1"/>
  <c r="AM22" i="42" s="1"/>
  <c r="W41" i="33" a="1"/>
  <c r="W41" i="33" s="1"/>
  <c r="AF25" i="45" a="1"/>
  <c r="AF25" i="45" s="1"/>
  <c r="L92" i="45" a="1"/>
  <c r="L92" i="45" s="1"/>
  <c r="L80" i="46" a="1"/>
  <c r="L80" i="46" s="1"/>
  <c r="K77" i="45" a="1"/>
  <c r="K77" i="45" s="1"/>
  <c r="AB98" i="41" a="1"/>
  <c r="AB98" i="41" s="1"/>
  <c r="H44" i="42" a="1"/>
  <c r="H44" i="42" s="1"/>
  <c r="AM44" i="45" a="1"/>
  <c r="AM44" i="45" s="1"/>
  <c r="H26" i="44" a="1"/>
  <c r="H26" i="44" s="1"/>
  <c r="I25" i="46" a="1"/>
  <c r="I25" i="46" s="1"/>
  <c r="Z76" i="42" a="1"/>
  <c r="Z76" i="42" s="1"/>
  <c r="AF35" i="46" a="1"/>
  <c r="AF35" i="46" s="1"/>
  <c r="AH76" i="46" a="1"/>
  <c r="AH76" i="46" s="1"/>
  <c r="AC50" i="45" a="1"/>
  <c r="AC50" i="45" s="1"/>
  <c r="AS70" i="41" a="1"/>
  <c r="AS70" i="41" s="1"/>
  <c r="AM77" i="42" a="1"/>
  <c r="AM77" i="42" s="1"/>
  <c r="I76" i="47" a="1"/>
  <c r="I76" i="47" s="1"/>
  <c r="S76" i="46" a="1"/>
  <c r="S76" i="46" s="1"/>
  <c r="S53" i="45" a="1"/>
  <c r="S53" i="45" s="1"/>
  <c r="AI85" i="47" a="1"/>
  <c r="AI85" i="47" s="1"/>
  <c r="P28" i="41" a="1"/>
  <c r="P28" i="41" s="1"/>
  <c r="S56" i="41" a="1"/>
  <c r="S56" i="41" s="1"/>
  <c r="AF58" i="47" a="1"/>
  <c r="AF58" i="47" s="1"/>
  <c r="P82" i="43" a="1"/>
  <c r="P82" i="43" s="1"/>
  <c r="P81" i="43" s="1"/>
  <c r="AP83" i="42" a="1"/>
  <c r="AP83" i="42" s="1"/>
  <c r="R101" i="44" a="1"/>
  <c r="R101" i="44" s="1"/>
  <c r="H76" i="45" a="1"/>
  <c r="H76" i="45" s="1"/>
  <c r="H75" i="45" s="1"/>
  <c r="M40" i="45" a="1"/>
  <c r="M40" i="45" s="1"/>
  <c r="AL26" i="43" a="1"/>
  <c r="AL26" i="43" s="1"/>
  <c r="AR35" i="41" a="1"/>
  <c r="AR35" i="41" s="1"/>
  <c r="AT50" i="46" a="1"/>
  <c r="AT50" i="46" s="1"/>
  <c r="V37" i="47" a="1"/>
  <c r="V37" i="47" s="1"/>
  <c r="AI95" i="33" a="1"/>
  <c r="AI95" i="33" s="1"/>
  <c r="AR49" i="43" a="1"/>
  <c r="AR49" i="43" s="1"/>
  <c r="AB19" i="45" a="1"/>
  <c r="AB19" i="45" s="1"/>
  <c r="AP68" i="44" a="1"/>
  <c r="AP68" i="44" s="1"/>
  <c r="AQ49" i="47" a="1"/>
  <c r="AQ49" i="47" s="1"/>
  <c r="Q29" i="43" a="1"/>
  <c r="Q29" i="43" s="1"/>
  <c r="AE22" i="44" a="1"/>
  <c r="AE22" i="44" s="1"/>
  <c r="X89" i="45" a="1"/>
  <c r="X89" i="45" s="1"/>
  <c r="K16" i="45" a="1"/>
  <c r="K16" i="45" s="1"/>
  <c r="K15" i="45" s="1"/>
  <c r="AE11" i="41" a="1"/>
  <c r="AE11" i="41" s="1"/>
  <c r="P52" i="45" a="1"/>
  <c r="P52" i="45" s="1"/>
  <c r="P51" i="45" s="1"/>
  <c r="F98" i="33" a="1"/>
  <c r="F98" i="33" s="1"/>
  <c r="P86" i="42" a="1"/>
  <c r="P86" i="42" s="1"/>
  <c r="AV100" i="43" a="1"/>
  <c r="AV100" i="43" s="1"/>
  <c r="AV98" i="47" a="1"/>
  <c r="AV98" i="47" s="1"/>
  <c r="K22" i="41" a="1"/>
  <c r="K22" i="41" s="1"/>
  <c r="AA55" i="47" a="1"/>
  <c r="AA55" i="47" s="1"/>
  <c r="Y10" i="44" a="1"/>
  <c r="Y10" i="44" s="1"/>
  <c r="AL104" i="46" a="1"/>
  <c r="AL104" i="46" s="1"/>
  <c r="Y53" i="46" a="1"/>
  <c r="Y53" i="46" s="1"/>
  <c r="AR31" i="44" a="1"/>
  <c r="AR31" i="44" s="1"/>
  <c r="AR30" i="44" s="1"/>
  <c r="V47" i="44" a="1"/>
  <c r="V47" i="44" s="1"/>
  <c r="AE68" i="44" a="1"/>
  <c r="AE68" i="44" s="1"/>
  <c r="L52" i="43" a="1"/>
  <c r="L52" i="43" s="1"/>
  <c r="AM50" i="46" a="1"/>
  <c r="AM50" i="46" s="1"/>
  <c r="AN101" i="44" a="1"/>
  <c r="AN101" i="44" s="1"/>
  <c r="U97" i="47" a="1"/>
  <c r="U97" i="47" s="1"/>
  <c r="AN86" i="42" a="1"/>
  <c r="AN86" i="42" s="1"/>
  <c r="AB85" i="47" a="1"/>
  <c r="AB85" i="47" s="1"/>
  <c r="M62" i="45" a="1"/>
  <c r="M62" i="45" s="1"/>
  <c r="J38" i="42" a="1"/>
  <c r="J38" i="42" s="1"/>
  <c r="AR67" i="44" a="1"/>
  <c r="AR67" i="44" s="1"/>
  <c r="P50" i="44" a="1"/>
  <c r="P50" i="44" s="1"/>
  <c r="AO68" i="33" a="1"/>
  <c r="AO68" i="33" s="1"/>
  <c r="Q47" i="47" a="1"/>
  <c r="Q47" i="47" s="1"/>
  <c r="K92" i="33" a="1"/>
  <c r="K92" i="33" s="1"/>
  <c r="AK43" i="33" a="1"/>
  <c r="AK43" i="33" s="1"/>
  <c r="AL94" i="33" a="1"/>
  <c r="AL94" i="33" s="1"/>
  <c r="Z23" i="43" a="1"/>
  <c r="Z23" i="43" s="1"/>
  <c r="Z29" i="47" a="1"/>
  <c r="Z29" i="47" s="1"/>
  <c r="AI25" i="44" a="1"/>
  <c r="AI25" i="44" s="1"/>
  <c r="K98" i="43" a="1"/>
  <c r="K98" i="43" s="1"/>
  <c r="M41" i="44" a="1"/>
  <c r="M41" i="44" s="1"/>
  <c r="AH22" i="44" a="1"/>
  <c r="AH22" i="44" s="1"/>
  <c r="AB88" i="42" a="1"/>
  <c r="AB88" i="42" s="1"/>
  <c r="AF77" i="44" a="1"/>
  <c r="AF77" i="44" s="1"/>
  <c r="AF75" i="44" s="1"/>
  <c r="Y85" i="45" a="1"/>
  <c r="Y85" i="45" s="1"/>
  <c r="S76" i="43" a="1"/>
  <c r="S76" i="43" s="1"/>
  <c r="AK26" i="44" a="1"/>
  <c r="AK26" i="44" s="1"/>
  <c r="N68" i="44" a="1"/>
  <c r="N68" i="44" s="1"/>
  <c r="AH73" i="44" a="1"/>
  <c r="AH73" i="44" s="1"/>
  <c r="T16" i="42" a="1"/>
  <c r="T16" i="42" s="1"/>
  <c r="AQ82" i="33" a="1"/>
  <c r="AQ82" i="33" s="1"/>
  <c r="AL19" i="42" a="1"/>
  <c r="AL19" i="42" s="1"/>
  <c r="K79" i="41" a="1"/>
  <c r="K79" i="41" s="1"/>
  <c r="V58" i="33" a="1"/>
  <c r="V58" i="33" s="1"/>
  <c r="J95" i="45" a="1"/>
  <c r="J95" i="45" s="1"/>
  <c r="T55" i="45" a="1"/>
  <c r="T55" i="45" s="1"/>
  <c r="W61" i="44" a="1"/>
  <c r="W61" i="44" s="1"/>
  <c r="AL58" i="47" a="1"/>
  <c r="AL58" i="47" s="1"/>
  <c r="AE64" i="46" a="1"/>
  <c r="AE64" i="46" s="1"/>
  <c r="AE63" i="46" s="1"/>
  <c r="U35" i="42" a="1"/>
  <c r="U35" i="42" s="1"/>
  <c r="AQ71" i="33" a="1"/>
  <c r="AQ71" i="33" s="1"/>
  <c r="AH88" i="44" a="1"/>
  <c r="AH88" i="44" s="1"/>
  <c r="Q103" i="43" a="1"/>
  <c r="Q103" i="43" s="1"/>
  <c r="K38" i="46" a="1"/>
  <c r="K38" i="46" s="1"/>
  <c r="S74" i="33" a="1"/>
  <c r="S74" i="33" s="1"/>
  <c r="T92" i="47" a="1"/>
  <c r="T92" i="47" s="1"/>
  <c r="K82" i="45" a="1"/>
  <c r="K82" i="45" s="1"/>
  <c r="AN88" i="43" a="1"/>
  <c r="AN88" i="43" s="1"/>
  <c r="AA29" i="46" a="1"/>
  <c r="AA29" i="46" s="1"/>
  <c r="V58" i="43" a="1"/>
  <c r="V58" i="43" s="1"/>
  <c r="P65" i="43" a="1"/>
  <c r="P65" i="43" s="1"/>
  <c r="AN79" i="45" a="1"/>
  <c r="AN79" i="45" s="1"/>
  <c r="F44" i="42" a="1"/>
  <c r="F44" i="42" s="1"/>
  <c r="AF97" i="42" a="1"/>
  <c r="AF97" i="42" s="1"/>
  <c r="W94" i="33" a="1"/>
  <c r="W94" i="33" s="1"/>
  <c r="Z79" i="46" a="1"/>
  <c r="Z79" i="46" s="1"/>
  <c r="X71" i="41" a="1"/>
  <c r="X71" i="41" s="1"/>
  <c r="AE22" i="46" a="1"/>
  <c r="AE22" i="46" s="1"/>
  <c r="N56" i="47" a="1"/>
  <c r="N56" i="47" s="1"/>
  <c r="C16" i="41" a="1"/>
  <c r="C16" i="41" s="1"/>
  <c r="M98" i="41" a="1"/>
  <c r="M98" i="41" s="1"/>
  <c r="X20" i="33" a="1"/>
  <c r="X20" i="33" s="1"/>
  <c r="AA32" i="41" a="1"/>
  <c r="AA32" i="41" s="1"/>
  <c r="K56" i="43" a="1"/>
  <c r="K56" i="43" s="1"/>
  <c r="AH35" i="46" a="1"/>
  <c r="AH35" i="46" s="1"/>
  <c r="AJ97" i="46" a="1"/>
  <c r="AJ97" i="46" s="1"/>
  <c r="G22" i="33" a="1"/>
  <c r="G22" i="33" s="1"/>
  <c r="W40" i="44" a="1"/>
  <c r="W40" i="44" s="1"/>
  <c r="AC31" i="33" a="1"/>
  <c r="AC31" i="33" s="1"/>
  <c r="W17" i="45" a="1"/>
  <c r="W17" i="45" s="1"/>
  <c r="V44" i="44" a="1"/>
  <c r="V44" i="44" s="1"/>
  <c r="J98" i="46" a="1"/>
  <c r="J98" i="46" s="1"/>
  <c r="U83" i="45" a="1"/>
  <c r="U83" i="45" s="1"/>
  <c r="AT80" i="41" a="1"/>
  <c r="AT80" i="41" s="1"/>
  <c r="AE100" i="42" a="1"/>
  <c r="AE100" i="42" s="1"/>
  <c r="AF44" i="44" a="1"/>
  <c r="AF44" i="44" s="1"/>
  <c r="AM71" i="47" a="1"/>
  <c r="AM71" i="47" s="1"/>
  <c r="M89" i="43" a="1"/>
  <c r="M89" i="43" s="1"/>
  <c r="AQ67" i="42" a="1"/>
  <c r="AQ67" i="42" s="1"/>
  <c r="AK89" i="45" a="1"/>
  <c r="AK89" i="45" s="1"/>
  <c r="AE101" i="44" a="1"/>
  <c r="AE101" i="44" s="1"/>
  <c r="AN98" i="43" a="1"/>
  <c r="AN98" i="43" s="1"/>
  <c r="U82" i="46" a="1"/>
  <c r="U82" i="46" s="1"/>
  <c r="AM31" i="46" a="1"/>
  <c r="AM31" i="46" s="1"/>
  <c r="AM30" i="46" s="1"/>
  <c r="AA20" i="45" a="1"/>
  <c r="AA20" i="45" s="1"/>
  <c r="AP68" i="47" a="1"/>
  <c r="AP68" i="47" s="1"/>
  <c r="J88" i="42" a="1"/>
  <c r="J88" i="42" s="1"/>
  <c r="L94" i="33" a="1"/>
  <c r="L94" i="33" s="1"/>
  <c r="L93" i="33" s="1"/>
  <c r="AL47" i="44" a="1"/>
  <c r="AL47" i="44" s="1"/>
  <c r="Q26" i="46" a="1"/>
  <c r="Q26" i="46" s="1"/>
  <c r="AM25" i="46" a="1"/>
  <c r="AM25" i="46" s="1"/>
  <c r="AM24" i="46" s="1"/>
  <c r="AG65" i="45" a="1"/>
  <c r="AG65" i="45" s="1"/>
  <c r="O85" i="44" a="1"/>
  <c r="O85" i="44" s="1"/>
  <c r="P97" i="44" a="1"/>
  <c r="P97" i="44" s="1"/>
  <c r="M100" i="42" a="1"/>
  <c r="M100" i="42" s="1"/>
  <c r="S43" i="41" a="1"/>
  <c r="S43" i="41" s="1"/>
  <c r="AO104" i="45" a="1"/>
  <c r="AO104" i="45" s="1"/>
  <c r="Z46" i="42" a="1"/>
  <c r="Z46" i="42" s="1"/>
  <c r="AK41" i="43" a="1"/>
  <c r="AK41" i="43" s="1"/>
  <c r="AC82" i="45" a="1"/>
  <c r="AC82" i="45" s="1"/>
  <c r="AR59" i="44" a="1"/>
  <c r="AR59" i="44" s="1"/>
  <c r="Y52" i="45" a="1"/>
  <c r="Y52" i="45" s="1"/>
  <c r="X35" i="45" a="1"/>
  <c r="X35" i="45" s="1"/>
  <c r="I34" i="41" a="1"/>
  <c r="I34" i="41" s="1"/>
  <c r="AP11" i="42" a="1"/>
  <c r="AP11" i="42" s="1"/>
  <c r="R103" i="44" a="1"/>
  <c r="R103" i="44" s="1"/>
  <c r="J28" i="46" a="1"/>
  <c r="J28" i="46" s="1"/>
  <c r="I56" i="47" a="1"/>
  <c r="I56" i="47" s="1"/>
  <c r="R62" i="42" a="1"/>
  <c r="R62" i="42" s="1"/>
  <c r="T62" i="42" a="1"/>
  <c r="T62" i="42" s="1"/>
  <c r="AC11" i="42" a="1"/>
  <c r="AC11" i="42" s="1"/>
  <c r="AK29" i="46" a="1"/>
  <c r="AK29" i="46" s="1"/>
  <c r="AT38" i="43" a="1"/>
  <c r="AT38" i="43" s="1"/>
  <c r="AD103" i="45" a="1"/>
  <c r="AD103" i="45" s="1"/>
  <c r="X79" i="44" a="1"/>
  <c r="X79" i="44" s="1"/>
  <c r="V17" i="47" a="1"/>
  <c r="V17" i="47" s="1"/>
  <c r="AJ56" i="47" a="1"/>
  <c r="AJ56" i="47" s="1"/>
  <c r="J101" i="33" a="1"/>
  <c r="J101" i="33" s="1"/>
  <c r="AN38" i="43" a="1"/>
  <c r="AN38" i="43" s="1"/>
  <c r="AV19" i="46" a="1"/>
  <c r="AV19" i="46" s="1"/>
  <c r="AJ103" i="43" a="1"/>
  <c r="AJ103" i="43" s="1"/>
  <c r="AG20" i="33" a="1"/>
  <c r="AG20" i="33" s="1"/>
  <c r="E80" i="33" a="1"/>
  <c r="E80" i="33" s="1"/>
  <c r="AN55" i="43" a="1"/>
  <c r="AN55" i="43" s="1"/>
  <c r="AA22" i="47" a="1"/>
  <c r="AA22" i="47" s="1"/>
  <c r="I95" i="46" a="1"/>
  <c r="I95" i="46" s="1"/>
  <c r="AC62" i="44" a="1"/>
  <c r="AC62" i="44" s="1"/>
  <c r="E104" i="42" a="1"/>
  <c r="E104" i="42" s="1"/>
  <c r="AL50" i="33" a="1"/>
  <c r="AL50" i="33" s="1"/>
  <c r="AP82" i="43" a="1"/>
  <c r="AP82" i="43" s="1"/>
  <c r="AP11" i="47" a="1"/>
  <c r="AP11" i="47" s="1"/>
  <c r="E19" i="45" a="1"/>
  <c r="E19" i="45" s="1"/>
  <c r="AG98" i="33" a="1"/>
  <c r="AG98" i="33" s="1"/>
  <c r="Q32" i="45" a="1"/>
  <c r="Q32" i="45" s="1"/>
  <c r="C46" i="42" a="1"/>
  <c r="C46" i="42" s="1"/>
  <c r="H89" i="45" a="1"/>
  <c r="H89" i="45" s="1"/>
  <c r="AL40" i="41" a="1"/>
  <c r="AL40" i="41" s="1"/>
  <c r="AB70" i="47" a="1"/>
  <c r="AB70" i="47" s="1"/>
  <c r="AJ41" i="47" a="1"/>
  <c r="AJ41" i="47" s="1"/>
  <c r="AF92" i="45" a="1"/>
  <c r="AF92" i="45" s="1"/>
  <c r="X62" i="43" a="1"/>
  <c r="X62" i="43" s="1"/>
  <c r="W35" i="42" a="1"/>
  <c r="W35" i="42" s="1"/>
  <c r="AF74" i="42" a="1"/>
  <c r="AF74" i="42" s="1"/>
  <c r="U46" i="47" a="1"/>
  <c r="U46" i="47" s="1"/>
  <c r="AM104" i="47" a="1"/>
  <c r="AM104" i="47" s="1"/>
  <c r="AE77" i="33" a="1"/>
  <c r="AE77" i="33" s="1"/>
  <c r="AC20" i="46" a="1"/>
  <c r="AC20" i="46" s="1"/>
  <c r="AM91" i="47" a="1"/>
  <c r="AM91" i="47" s="1"/>
  <c r="S103" i="46" a="1"/>
  <c r="S103" i="46" s="1"/>
  <c r="L104" i="46" a="1"/>
  <c r="L104" i="46" s="1"/>
  <c r="AM17" i="43" a="1"/>
  <c r="AM17" i="43" s="1"/>
  <c r="U61" i="33" a="1"/>
  <c r="U61" i="33" s="1"/>
  <c r="C47" i="41" a="1"/>
  <c r="C47" i="41" s="1"/>
  <c r="C104" i="33" a="1"/>
  <c r="C104" i="33" s="1"/>
  <c r="N73" i="43" a="1"/>
  <c r="N73" i="43" s="1"/>
  <c r="AI31" i="45" a="1"/>
  <c r="AI31" i="45" s="1"/>
  <c r="AR62" i="44" a="1"/>
  <c r="AR62" i="44" s="1"/>
  <c r="AR74" i="33" a="1"/>
  <c r="AR74" i="33" s="1"/>
  <c r="AS29" i="43" a="1"/>
  <c r="AS29" i="43" s="1"/>
  <c r="AC94" i="43" a="1"/>
  <c r="AC94" i="43" s="1"/>
  <c r="AC93" i="43" s="1"/>
  <c r="Y98" i="46" a="1"/>
  <c r="Y98" i="46" s="1"/>
  <c r="I32" i="47" a="1"/>
  <c r="I32" i="47" s="1"/>
  <c r="G85" i="42" a="1"/>
  <c r="G85" i="42" s="1"/>
  <c r="L10" i="33" a="1"/>
  <c r="L10" i="33" s="1"/>
  <c r="AG50" i="46" a="1"/>
  <c r="AG50" i="46" s="1"/>
  <c r="J29" i="41" a="1"/>
  <c r="J29" i="41" s="1"/>
  <c r="M91" i="42" a="1"/>
  <c r="M91" i="42" s="1"/>
  <c r="L79" i="46" a="1"/>
  <c r="L79" i="46" s="1"/>
  <c r="X10" i="43" a="1"/>
  <c r="X10" i="43" s="1"/>
  <c r="M38" i="33" a="1"/>
  <c r="M38" i="33" s="1"/>
  <c r="AJ70" i="41" a="1"/>
  <c r="AJ70" i="41" s="1"/>
  <c r="Z56" i="41" a="1"/>
  <c r="Z56" i="41" s="1"/>
  <c r="E68" i="44" a="1"/>
  <c r="E68" i="44" s="1"/>
  <c r="AA103" i="47" a="1"/>
  <c r="AA103" i="47" s="1"/>
  <c r="W76" i="33" a="1"/>
  <c r="W76" i="33" s="1"/>
  <c r="I88" i="33" a="1"/>
  <c r="I88" i="33" s="1"/>
  <c r="U40" i="45" a="1"/>
  <c r="U40" i="45" s="1"/>
  <c r="AO85" i="44" a="1"/>
  <c r="AO85" i="44" s="1"/>
  <c r="AF43" i="47" a="1"/>
  <c r="AF43" i="47" s="1"/>
  <c r="Q95" i="45" a="1"/>
  <c r="Q95" i="45" s="1"/>
  <c r="V10" i="43" a="1"/>
  <c r="V10" i="43" s="1"/>
  <c r="P46" i="42" a="1"/>
  <c r="P46" i="42" s="1"/>
  <c r="AI97" i="44" a="1"/>
  <c r="AI97" i="44" s="1"/>
  <c r="C77" i="46" a="1"/>
  <c r="C77" i="46" s="1"/>
  <c r="AK23" i="41" a="1"/>
  <c r="AK23" i="41" s="1"/>
  <c r="AD46" i="47" a="1"/>
  <c r="AD46" i="47" s="1"/>
  <c r="Y20" i="41" a="1"/>
  <c r="Y20" i="41" s="1"/>
  <c r="AC38" i="33" a="1"/>
  <c r="AC38" i="33" s="1"/>
  <c r="AO17" i="46" a="1"/>
  <c r="AO17" i="46" s="1"/>
  <c r="C25" i="41" a="1"/>
  <c r="C25" i="41" s="1"/>
  <c r="L10" i="42" a="1"/>
  <c r="L10" i="42" s="1"/>
  <c r="AE22" i="43" a="1"/>
  <c r="AE22" i="43" s="1"/>
  <c r="AE55" i="42" a="1"/>
  <c r="AE55" i="42" s="1"/>
  <c r="H95" i="45" a="1"/>
  <c r="H95" i="45" s="1"/>
  <c r="H93" i="45" s="1"/>
  <c r="Z82" i="44" a="1"/>
  <c r="Z82" i="44" s="1"/>
  <c r="AH94" i="46" a="1"/>
  <c r="AH94" i="46" s="1"/>
  <c r="N74" i="44" a="1"/>
  <c r="N74" i="44" s="1"/>
  <c r="L40" i="47" a="1"/>
  <c r="L40" i="47" s="1"/>
  <c r="G64" i="42" a="1"/>
  <c r="G64" i="42" s="1"/>
  <c r="W73" i="45" a="1"/>
  <c r="W73" i="45" s="1"/>
  <c r="R94" i="41" a="1"/>
  <c r="R94" i="41" s="1"/>
  <c r="AQ44" i="46" a="1"/>
  <c r="AQ44" i="46" s="1"/>
  <c r="AQ76" i="41" a="1"/>
  <c r="AQ76" i="41" s="1"/>
  <c r="Y26" i="45" a="1"/>
  <c r="Y26" i="45" s="1"/>
  <c r="Z103" i="43" a="1"/>
  <c r="Z103" i="43" s="1"/>
  <c r="U70" i="42" a="1"/>
  <c r="U70" i="42" s="1"/>
  <c r="AQ22" i="47" a="1"/>
  <c r="AQ22" i="47" s="1"/>
  <c r="AO80" i="33" a="1"/>
  <c r="AO80" i="33" s="1"/>
  <c r="AQ38" i="42" a="1"/>
  <c r="AQ38" i="42" s="1"/>
  <c r="AM40" i="46" a="1"/>
  <c r="AM40" i="46" s="1"/>
  <c r="K26" i="45" a="1"/>
  <c r="K26" i="45" s="1"/>
  <c r="F71" i="33" a="1"/>
  <c r="F71" i="33" s="1"/>
  <c r="AC41" i="44" a="1"/>
  <c r="AC41" i="44" s="1"/>
  <c r="AM41" i="41" a="1"/>
  <c r="AM41" i="41" s="1"/>
  <c r="G92" i="45" a="1"/>
  <c r="G92" i="45" s="1"/>
  <c r="R101" i="41" a="1"/>
  <c r="R101" i="41" s="1"/>
  <c r="AD61" i="43" a="1"/>
  <c r="AD61" i="43" s="1"/>
  <c r="X53" i="33" a="1"/>
  <c r="X53" i="33" s="1"/>
  <c r="K47" i="33" a="1"/>
  <c r="K47" i="33" s="1"/>
  <c r="AD11" i="44" a="1"/>
  <c r="AD11" i="44" s="1"/>
  <c r="AP82" i="42" a="1"/>
  <c r="AP82" i="42" s="1"/>
  <c r="AP81" i="42" s="1"/>
  <c r="AQ89" i="43" a="1"/>
  <c r="AQ89" i="43" s="1"/>
  <c r="T103" i="41" a="1"/>
  <c r="T103" i="41" s="1"/>
  <c r="T102" i="41" s="1"/>
  <c r="S100" i="33" a="1"/>
  <c r="S100" i="33" s="1"/>
  <c r="AL100" i="46" a="1"/>
  <c r="AL100" i="46" s="1"/>
  <c r="AL99" i="46" s="1"/>
  <c r="AD25" i="43" a="1"/>
  <c r="AD25" i="43" s="1"/>
  <c r="AG95" i="45" a="1"/>
  <c r="AG95" i="45" s="1"/>
  <c r="AE19" i="46" a="1"/>
  <c r="AE19" i="46" s="1"/>
  <c r="G16" i="45" a="1"/>
  <c r="G16" i="45" s="1"/>
  <c r="AK31" i="42" a="1"/>
  <c r="AK31" i="42" s="1"/>
  <c r="F31" i="33" a="1"/>
  <c r="F31" i="33" s="1"/>
  <c r="AV52" i="46" a="1"/>
  <c r="AV52" i="46" s="1"/>
  <c r="Y50" i="33" a="1"/>
  <c r="Y50" i="33" s="1"/>
  <c r="AR23" i="45" a="1"/>
  <c r="AR23" i="45" s="1"/>
  <c r="K85" i="47" a="1"/>
  <c r="K85" i="47" s="1"/>
  <c r="P32" i="46" a="1"/>
  <c r="P32" i="46" s="1"/>
  <c r="AB53" i="42" a="1"/>
  <c r="AB53" i="42" s="1"/>
  <c r="AE73" i="41" a="1"/>
  <c r="AE73" i="41" s="1"/>
  <c r="N95" i="43" a="1"/>
  <c r="N95" i="43" s="1"/>
  <c r="AM94" i="45" a="1"/>
  <c r="AM94" i="45" s="1"/>
  <c r="AN41" i="46" a="1"/>
  <c r="AN41" i="46" s="1"/>
  <c r="AP16" i="46" a="1"/>
  <c r="AP16" i="46" s="1"/>
  <c r="Q34" i="46" a="1"/>
  <c r="Q34" i="46" s="1"/>
  <c r="AI23" i="46" a="1"/>
  <c r="AI23" i="46" s="1"/>
  <c r="AJ76" i="47" a="1"/>
  <c r="AJ76" i="47" s="1"/>
  <c r="I100" i="42" a="1"/>
  <c r="I100" i="42" s="1"/>
  <c r="Z10" i="45" a="1"/>
  <c r="Z10" i="45" s="1"/>
  <c r="Z9" i="45" s="1"/>
  <c r="AF67" i="46" a="1"/>
  <c r="AF67" i="46" s="1"/>
  <c r="S23" i="33" a="1"/>
  <c r="S23" i="33" s="1"/>
  <c r="AN53" i="33" a="1"/>
  <c r="AN53" i="33" s="1"/>
  <c r="AQ95" i="42" a="1"/>
  <c r="AQ95" i="42" s="1"/>
  <c r="P70" i="33" a="1"/>
  <c r="P70" i="33" s="1"/>
  <c r="AE20" i="33" a="1"/>
  <c r="AE20" i="33" s="1"/>
  <c r="C91" i="43" a="1"/>
  <c r="C91" i="43" s="1"/>
  <c r="U53" i="42" a="1"/>
  <c r="U53" i="42" s="1"/>
  <c r="V100" i="41" a="1"/>
  <c r="V100" i="41" s="1"/>
  <c r="AR38" i="46" a="1"/>
  <c r="AR38" i="46" s="1"/>
  <c r="Z41" i="41" a="1"/>
  <c r="Z41" i="41" s="1"/>
  <c r="E97" i="42" a="1"/>
  <c r="E97" i="42" s="1"/>
  <c r="AG68" i="43" a="1"/>
  <c r="AG68" i="43" s="1"/>
  <c r="AC98" i="42" a="1"/>
  <c r="AC98" i="42" s="1"/>
  <c r="X98" i="45" a="1"/>
  <c r="X98" i="45" s="1"/>
  <c r="AO40" i="47" a="1"/>
  <c r="AO40" i="47" s="1"/>
  <c r="P40" i="43" a="1"/>
  <c r="P40" i="43" s="1"/>
  <c r="AF32" i="44" a="1"/>
  <c r="AF32" i="44" s="1"/>
  <c r="AD95" i="46" a="1"/>
  <c r="AD95" i="46" s="1"/>
  <c r="AD50" i="43" a="1"/>
  <c r="AD50" i="43" s="1"/>
  <c r="T67" i="41" a="1"/>
  <c r="T67" i="41" s="1"/>
  <c r="L31" i="33" a="1"/>
  <c r="L31" i="33" s="1"/>
  <c r="AJ46" i="46" a="1"/>
  <c r="AJ46" i="46" s="1"/>
  <c r="AU17" i="47" a="1"/>
  <c r="AU17" i="47" s="1"/>
  <c r="N37" i="46" a="1"/>
  <c r="N37" i="46" s="1"/>
  <c r="AN101" i="45" a="1"/>
  <c r="AN101" i="45" s="1"/>
  <c r="J34" i="42" a="1"/>
  <c r="J34" i="42" s="1"/>
  <c r="AJ40" i="42" a="1"/>
  <c r="AJ40" i="42" s="1"/>
  <c r="AG26" i="33" a="1"/>
  <c r="AG26" i="33" s="1"/>
  <c r="M31" i="41" a="1"/>
  <c r="M31" i="41" s="1"/>
  <c r="AD86" i="33" a="1"/>
  <c r="AD86" i="33" s="1"/>
  <c r="F40" i="42" a="1"/>
  <c r="F40" i="42" s="1"/>
  <c r="Z91" i="45" a="1"/>
  <c r="Z91" i="45" s="1"/>
  <c r="K53" i="45" a="1"/>
  <c r="K53" i="45" s="1"/>
  <c r="AC41" i="41" a="1"/>
  <c r="AC41" i="41" s="1"/>
  <c r="AI32" i="41" a="1"/>
  <c r="AI32" i="41" s="1"/>
  <c r="AJ73" i="45" a="1"/>
  <c r="AJ73" i="45" s="1"/>
  <c r="C76" i="41" a="1"/>
  <c r="C76" i="41" s="1"/>
  <c r="AJ59" i="47" a="1"/>
  <c r="AJ59" i="47" s="1"/>
  <c r="Y70" i="47" a="1"/>
  <c r="Y70" i="47" s="1"/>
  <c r="I61" i="43" a="1"/>
  <c r="I61" i="43" s="1"/>
  <c r="L95" i="42" a="1"/>
  <c r="L95" i="42" s="1"/>
  <c r="AH29" i="44" a="1"/>
  <c r="AH29" i="44" s="1"/>
  <c r="AJ47" i="47" a="1"/>
  <c r="AJ47" i="47" s="1"/>
  <c r="T83" i="45" a="1"/>
  <c r="T83" i="45" s="1"/>
  <c r="AL100" i="47" a="1"/>
  <c r="AL100" i="47" s="1"/>
  <c r="AG19" i="43" a="1"/>
  <c r="AG19" i="43" s="1"/>
  <c r="AV64" i="41" a="1"/>
  <c r="AV64" i="41" s="1"/>
  <c r="AK89" i="33" a="1"/>
  <c r="AK89" i="33" s="1"/>
  <c r="H64" i="33" a="1"/>
  <c r="H64" i="33" s="1"/>
  <c r="G65" i="42" a="1"/>
  <c r="G65" i="42" s="1"/>
  <c r="Z95" i="46" a="1"/>
  <c r="Z95" i="46" s="1"/>
  <c r="AM40" i="42" a="1"/>
  <c r="AM40" i="42" s="1"/>
  <c r="AN37" i="47" a="1"/>
  <c r="AN37" i="47" s="1"/>
  <c r="AB10" i="46" a="1"/>
  <c r="AB10" i="46" s="1"/>
  <c r="W98" i="41" a="1"/>
  <c r="W98" i="41" s="1"/>
  <c r="I65" i="41" a="1"/>
  <c r="I65" i="41" s="1"/>
  <c r="AJ56" i="42" a="1"/>
  <c r="AJ56" i="42" s="1"/>
  <c r="Y19" i="41" a="1"/>
  <c r="Y19" i="41" s="1"/>
  <c r="C79" i="43" a="1"/>
  <c r="C79" i="43" s="1"/>
  <c r="AF23" i="43" a="1"/>
  <c r="AF23" i="43" s="1"/>
  <c r="F20" i="45" a="1"/>
  <c r="F20" i="45" s="1"/>
  <c r="Q50" i="43" a="1"/>
  <c r="Q50" i="43" s="1"/>
  <c r="G70" i="44" a="1"/>
  <c r="G70" i="44" s="1"/>
  <c r="G69" i="44" s="1"/>
  <c r="AF37" i="47" a="1"/>
  <c r="AF37" i="47" s="1"/>
  <c r="N82" i="46" a="1"/>
  <c r="N82" i="46" s="1"/>
  <c r="S34" i="33" a="1"/>
  <c r="S34" i="33" s="1"/>
  <c r="V46" i="41" a="1"/>
  <c r="V46" i="41" s="1"/>
  <c r="AH58" i="33" a="1"/>
  <c r="AH58" i="33" s="1"/>
  <c r="I92" i="33" a="1"/>
  <c r="I92" i="33" s="1"/>
  <c r="V23" i="45" a="1"/>
  <c r="V23" i="45" s="1"/>
  <c r="AT61" i="43" a="1"/>
  <c r="AT61" i="43" s="1"/>
  <c r="L40" i="46" a="1"/>
  <c r="L40" i="46" s="1"/>
  <c r="M38" i="41" a="1"/>
  <c r="M38" i="41" s="1"/>
  <c r="AL73" i="41" a="1"/>
  <c r="AL73" i="41" s="1"/>
  <c r="AL72" i="41" s="1"/>
  <c r="M70" i="42" a="1"/>
  <c r="M70" i="42" s="1"/>
  <c r="AU35" i="43" a="1"/>
  <c r="AU35" i="43" s="1"/>
  <c r="T26" i="45" a="1"/>
  <c r="T26" i="45" s="1"/>
  <c r="AN71" i="45" a="1"/>
  <c r="AN71" i="45" s="1"/>
  <c r="W22" i="47" a="1"/>
  <c r="W22" i="47" s="1"/>
  <c r="I86" i="33" a="1"/>
  <c r="I86" i="33" s="1"/>
  <c r="O97" i="42" a="1"/>
  <c r="O97" i="42" s="1"/>
  <c r="E11" i="42" a="1"/>
  <c r="E11" i="42" s="1"/>
  <c r="J79" i="47" a="1"/>
  <c r="J79" i="47" s="1"/>
  <c r="J78" i="47" s="1"/>
  <c r="P19" i="46" a="1"/>
  <c r="P19" i="46" s="1"/>
  <c r="AU85" i="47" a="1"/>
  <c r="AU85" i="47" s="1"/>
  <c r="Y11" i="41" a="1"/>
  <c r="Y11" i="41" s="1"/>
  <c r="AL89" i="45" a="1"/>
  <c r="AL89" i="45" s="1"/>
  <c r="AL31" i="45" a="1"/>
  <c r="AL31" i="45" s="1"/>
  <c r="AL30" i="45" s="1"/>
  <c r="T67" i="45" a="1"/>
  <c r="T67" i="45" s="1"/>
  <c r="P50" i="46" a="1"/>
  <c r="P50" i="46" s="1"/>
  <c r="K32" i="46" a="1"/>
  <c r="K32" i="46" s="1"/>
  <c r="P38" i="46" a="1"/>
  <c r="P38" i="46" s="1"/>
  <c r="O82" i="33" a="1"/>
  <c r="O82" i="33" s="1"/>
  <c r="P28" i="44" a="1"/>
  <c r="P28" i="44" s="1"/>
  <c r="W32" i="45" a="1"/>
  <c r="W32" i="45" s="1"/>
  <c r="L17" i="44" a="1"/>
  <c r="L17" i="44" s="1"/>
  <c r="L10" i="44" a="1"/>
  <c r="L10" i="44" s="1"/>
  <c r="V32" i="45" a="1"/>
  <c r="V32" i="45" s="1"/>
  <c r="AI19" i="41" a="1"/>
  <c r="AI19" i="41" s="1"/>
  <c r="AB34" i="46" a="1"/>
  <c r="AB34" i="46" s="1"/>
  <c r="AB33" i="46" s="1"/>
  <c r="AR80" i="33" a="1"/>
  <c r="AR80" i="33" s="1"/>
  <c r="AL91" i="46" a="1"/>
  <c r="AL91" i="46" s="1"/>
  <c r="AU50" i="41" a="1"/>
  <c r="AU50" i="41" s="1"/>
  <c r="AB77" i="45" a="1"/>
  <c r="AB77" i="45" s="1"/>
  <c r="L50" i="42" a="1"/>
  <c r="L50" i="42" s="1"/>
  <c r="AJ37" i="33" a="1"/>
  <c r="AJ37" i="33" s="1"/>
  <c r="U52" i="44" a="1"/>
  <c r="U52" i="44" s="1"/>
  <c r="O22" i="47" a="1"/>
  <c r="O22" i="47" s="1"/>
  <c r="E41" i="33" a="1"/>
  <c r="E41" i="33" s="1"/>
  <c r="AE79" i="43" a="1"/>
  <c r="AE79" i="43" s="1"/>
  <c r="U95" i="43" a="1"/>
  <c r="U95" i="43" s="1"/>
  <c r="Z68" i="44" a="1"/>
  <c r="Z68" i="44" s="1"/>
  <c r="AQ58" i="46" a="1"/>
  <c r="AQ58" i="46" s="1"/>
  <c r="AR94" i="33" a="1"/>
  <c r="AR94" i="33" s="1"/>
  <c r="Z91" i="42" a="1"/>
  <c r="Z91" i="42" s="1"/>
  <c r="AH85" i="44" a="1"/>
  <c r="AH85" i="44" s="1"/>
  <c r="AS55" i="41" a="1"/>
  <c r="AS55" i="41" s="1"/>
  <c r="AJ37" i="45" a="1"/>
  <c r="AJ37" i="45" s="1"/>
  <c r="AH59" i="42" a="1"/>
  <c r="AH59" i="42" s="1"/>
  <c r="AC16" i="41" a="1"/>
  <c r="AC16" i="41" s="1"/>
  <c r="AN101" i="43" a="1"/>
  <c r="AN101" i="43" s="1"/>
  <c r="AH25" i="44" a="1"/>
  <c r="AH25" i="44" s="1"/>
  <c r="AH24" i="44" s="1"/>
  <c r="X95" i="43" a="1"/>
  <c r="X95" i="43" s="1"/>
  <c r="AI68" i="33" a="1"/>
  <c r="AI68" i="33" s="1"/>
  <c r="AN46" i="33" a="1"/>
  <c r="AN46" i="33" s="1"/>
  <c r="Z92" i="41" a="1"/>
  <c r="Z92" i="41" s="1"/>
  <c r="AP58" i="33" a="1"/>
  <c r="AP58" i="33" s="1"/>
  <c r="AL98" i="41" a="1"/>
  <c r="AL98" i="41" s="1"/>
  <c r="G91" i="33" a="1"/>
  <c r="G91" i="33" s="1"/>
  <c r="AI47" i="43" a="1"/>
  <c r="AI47" i="43" s="1"/>
  <c r="E40" i="42" a="1"/>
  <c r="E40" i="42" s="1"/>
  <c r="AC92" i="44" a="1"/>
  <c r="AC92" i="44" s="1"/>
  <c r="Q64" i="44" a="1"/>
  <c r="Q64" i="44" s="1"/>
  <c r="X76" i="44" a="1"/>
  <c r="X76" i="44" s="1"/>
  <c r="F40" i="45" a="1"/>
  <c r="F40" i="45" s="1"/>
  <c r="F70" i="45" a="1"/>
  <c r="F70" i="45" s="1"/>
  <c r="Q83" i="43" a="1"/>
  <c r="Q83" i="43" s="1"/>
  <c r="Z61" i="43" a="1"/>
  <c r="Z61" i="43" s="1"/>
  <c r="S92" i="45" a="1"/>
  <c r="S92" i="45" s="1"/>
  <c r="AJ91" i="47" a="1"/>
  <c r="AJ91" i="47" s="1"/>
  <c r="AO94" i="47" a="1"/>
  <c r="AO94" i="47" s="1"/>
  <c r="M91" i="33" a="1"/>
  <c r="M91" i="33" s="1"/>
  <c r="M90" i="33" s="1"/>
  <c r="AF28" i="46" a="1"/>
  <c r="AF28" i="46" s="1"/>
  <c r="AP38" i="46" a="1"/>
  <c r="AP38" i="46" s="1"/>
  <c r="AJ79" i="33" a="1"/>
  <c r="AJ79" i="33" s="1"/>
  <c r="AV71" i="41" a="1"/>
  <c r="AV71" i="41" s="1"/>
  <c r="AP83" i="33" a="1"/>
  <c r="AP83" i="33" s="1"/>
  <c r="M32" i="44" a="1"/>
  <c r="M32" i="44" s="1"/>
  <c r="M22" i="44" a="1"/>
  <c r="M22" i="44" s="1"/>
  <c r="AC17" i="43" a="1"/>
  <c r="AC17" i="43" s="1"/>
  <c r="AI100" i="44" a="1"/>
  <c r="AI100" i="44" s="1"/>
  <c r="AL98" i="46" a="1"/>
  <c r="AL98" i="46" s="1"/>
  <c r="U37" i="46" a="1"/>
  <c r="U37" i="46" s="1"/>
  <c r="X29" i="41" a="1"/>
  <c r="X29" i="41" s="1"/>
  <c r="V29" i="41" a="1"/>
  <c r="V29" i="41" s="1"/>
  <c r="AL76" i="43" a="1"/>
  <c r="AL76" i="43" s="1"/>
  <c r="E97" i="45" a="1"/>
  <c r="E97" i="45" s="1"/>
  <c r="E96" i="45" s="1"/>
  <c r="G53" i="45" a="1"/>
  <c r="G53" i="45" s="1"/>
  <c r="V97" i="41" a="1"/>
  <c r="V97" i="41" s="1"/>
  <c r="K11" i="46" a="1"/>
  <c r="K11" i="46" s="1"/>
  <c r="R58" i="33" a="1"/>
  <c r="R58" i="33" s="1"/>
  <c r="Q53" i="42" a="1"/>
  <c r="Q53" i="42" s="1"/>
  <c r="AL10" i="45" a="1"/>
  <c r="AL10" i="45" s="1"/>
  <c r="AV23" i="46" a="1"/>
  <c r="AV23" i="46" s="1"/>
  <c r="R82" i="33" a="1"/>
  <c r="R82" i="33" s="1"/>
  <c r="L56" i="42" a="1"/>
  <c r="L56" i="42" s="1"/>
  <c r="S97" i="46" a="1"/>
  <c r="S97" i="46" s="1"/>
  <c r="AD31" i="44" a="1"/>
  <c r="AD31" i="44" s="1"/>
  <c r="AQ17" i="43" a="1"/>
  <c r="AQ17" i="43" s="1"/>
  <c r="N91" i="41" a="1"/>
  <c r="N91" i="41" s="1"/>
  <c r="AP50" i="45" a="1"/>
  <c r="AP50" i="45" s="1"/>
  <c r="P50" i="43" a="1"/>
  <c r="P50" i="43" s="1"/>
  <c r="O89" i="47" a="1"/>
  <c r="O89" i="47" s="1"/>
  <c r="K43" i="43" a="1"/>
  <c r="K43" i="43" s="1"/>
  <c r="I32" i="43" a="1"/>
  <c r="I32" i="43" s="1"/>
  <c r="J38" i="43" a="1"/>
  <c r="J38" i="43" s="1"/>
  <c r="O34" i="46" a="1"/>
  <c r="O34" i="46" s="1"/>
  <c r="L19" i="41" a="1"/>
  <c r="L19" i="41" s="1"/>
  <c r="AR37" i="33" a="1"/>
  <c r="AR37" i="33" s="1"/>
  <c r="G68" i="42" a="1"/>
  <c r="G68" i="42" s="1"/>
  <c r="G66" i="42" s="1"/>
  <c r="AB74" i="33" a="1"/>
  <c r="AB74" i="33" s="1"/>
  <c r="V59" i="45" a="1"/>
  <c r="V59" i="45" s="1"/>
  <c r="G70" i="45" a="1"/>
  <c r="G70" i="45" s="1"/>
  <c r="AR29" i="47" a="1"/>
  <c r="AR29" i="47" s="1"/>
  <c r="AL67" i="42" a="1"/>
  <c r="AL67" i="42" s="1"/>
  <c r="AL66" i="42" s="1"/>
  <c r="AF103" i="33" a="1"/>
  <c r="AF103" i="33" s="1"/>
  <c r="AC76" i="33" a="1"/>
  <c r="AC76" i="33" s="1"/>
  <c r="V104" i="44" a="1"/>
  <c r="V104" i="44" s="1"/>
  <c r="U86" i="45" a="1"/>
  <c r="U86" i="45" s="1"/>
  <c r="X92" i="43" a="1"/>
  <c r="X92" i="43" s="1"/>
  <c r="S77" i="45" a="1"/>
  <c r="S77" i="45" s="1"/>
  <c r="O79" i="45" a="1"/>
  <c r="O79" i="45" s="1"/>
  <c r="AJ41" i="42" a="1"/>
  <c r="AJ41" i="42" s="1"/>
  <c r="V47" i="45" a="1"/>
  <c r="V47" i="45" s="1"/>
  <c r="K50" i="41" a="1"/>
  <c r="K50" i="41" s="1"/>
  <c r="L64" i="44" a="1"/>
  <c r="L64" i="44" s="1"/>
  <c r="AR71" i="47" a="1"/>
  <c r="AR71" i="47" s="1"/>
  <c r="R32" i="33" a="1"/>
  <c r="R32" i="33" s="1"/>
  <c r="Q85" i="44" a="1"/>
  <c r="Q85" i="44" s="1"/>
  <c r="X22" i="33" a="1"/>
  <c r="X22" i="33" s="1"/>
  <c r="H44" i="33" a="1"/>
  <c r="H44" i="33" s="1"/>
  <c r="R53" i="46" a="1"/>
  <c r="R53" i="46" s="1"/>
  <c r="M62" i="43" a="1"/>
  <c r="M62" i="43" s="1"/>
  <c r="AQ22" i="44" a="1"/>
  <c r="AQ22" i="44" s="1"/>
  <c r="M55" i="47" a="1"/>
  <c r="M55" i="47" s="1"/>
  <c r="AN82" i="47" a="1"/>
  <c r="AN82" i="47" s="1"/>
  <c r="AR68" i="42" a="1"/>
  <c r="AR68" i="42" s="1"/>
  <c r="T19" i="43" a="1"/>
  <c r="T19" i="43" s="1"/>
  <c r="M82" i="45" a="1"/>
  <c r="M82" i="45" s="1"/>
  <c r="AC17" i="42" a="1"/>
  <c r="AC17" i="42" s="1"/>
  <c r="N53" i="41" a="1"/>
  <c r="N53" i="41" s="1"/>
  <c r="F25" i="42" a="1"/>
  <c r="F25" i="42" s="1"/>
  <c r="I43" i="44" a="1"/>
  <c r="I43" i="44" s="1"/>
  <c r="P64" i="47" a="1"/>
  <c r="P64" i="47" s="1"/>
  <c r="AG32" i="44" a="1"/>
  <c r="AG32" i="44" s="1"/>
  <c r="J91" i="46" a="1"/>
  <c r="J91" i="46" s="1"/>
  <c r="AH35" i="47" a="1"/>
  <c r="AH35" i="47" s="1"/>
  <c r="P91" i="44" a="1"/>
  <c r="P91" i="44" s="1"/>
  <c r="X76" i="47" a="1"/>
  <c r="X76" i="47" s="1"/>
  <c r="X10" i="42" a="1"/>
  <c r="X10" i="42" s="1"/>
  <c r="AP26" i="44" a="1"/>
  <c r="AP26" i="44" s="1"/>
  <c r="AL61" i="47" a="1"/>
  <c r="AL61" i="47" s="1"/>
  <c r="S34" i="41" a="1"/>
  <c r="S34" i="41" s="1"/>
  <c r="Y101" i="44" a="1"/>
  <c r="Y101" i="44" s="1"/>
  <c r="I17" i="42" a="1"/>
  <c r="I17" i="42" s="1"/>
  <c r="U56" i="45" a="1"/>
  <c r="U56" i="45" s="1"/>
  <c r="O52" i="47" a="1"/>
  <c r="O52" i="47" s="1"/>
  <c r="J68" i="41" a="1"/>
  <c r="J68" i="41" s="1"/>
  <c r="AA37" i="45" a="1"/>
  <c r="AA37" i="45" s="1"/>
  <c r="I43" i="45" a="1"/>
  <c r="I43" i="45" s="1"/>
  <c r="I42" i="45" s="1"/>
  <c r="G53" i="44" a="1"/>
  <c r="G53" i="44" s="1"/>
  <c r="AH35" i="45" a="1"/>
  <c r="AH35" i="45" s="1"/>
  <c r="Q28" i="45" a="1"/>
  <c r="Q28" i="45" s="1"/>
  <c r="N40" i="42" a="1"/>
  <c r="N40" i="42" s="1"/>
  <c r="K65" i="47" a="1"/>
  <c r="K65" i="47" s="1"/>
  <c r="AE23" i="41" a="1"/>
  <c r="AE23" i="41" s="1"/>
  <c r="V61" i="42" a="1"/>
  <c r="V61" i="42" s="1"/>
  <c r="AF89" i="46" a="1"/>
  <c r="AF89" i="46" s="1"/>
  <c r="AD89" i="44" a="1"/>
  <c r="AD89" i="44" s="1"/>
  <c r="AO67" i="43" a="1"/>
  <c r="AO67" i="43" s="1"/>
  <c r="AL23" i="46" a="1"/>
  <c r="AL23" i="46" s="1"/>
  <c r="AL104" i="45" a="1"/>
  <c r="AL104" i="45" s="1"/>
  <c r="F74" i="33" a="1"/>
  <c r="F74" i="33" s="1"/>
  <c r="O20" i="43" a="1"/>
  <c r="O20" i="43" s="1"/>
  <c r="V16" i="44" a="1"/>
  <c r="V16" i="44" s="1"/>
  <c r="AJ58" i="45" a="1"/>
  <c r="AJ58" i="45" s="1"/>
  <c r="AT97" i="46" a="1"/>
  <c r="AT97" i="46" s="1"/>
  <c r="AK83" i="45" a="1"/>
  <c r="AK83" i="45" s="1"/>
  <c r="Z74" i="33" a="1"/>
  <c r="Z74" i="33" s="1"/>
  <c r="M56" i="45" a="1"/>
  <c r="M56" i="45" s="1"/>
  <c r="AJ23" i="42" a="1"/>
  <c r="AJ23" i="42" s="1"/>
  <c r="Y83" i="45" a="1"/>
  <c r="Y83" i="45" s="1"/>
  <c r="V20" i="45" a="1"/>
  <c r="V20" i="45" s="1"/>
  <c r="V18" i="45" s="1"/>
  <c r="G19" i="42" a="1"/>
  <c r="G19" i="42" s="1"/>
  <c r="R44" i="46" a="1"/>
  <c r="R44" i="46" s="1"/>
  <c r="AP22" i="43" a="1"/>
  <c r="AP22" i="43" s="1"/>
  <c r="Z104" i="43" a="1"/>
  <c r="Z104" i="43" s="1"/>
  <c r="AN19" i="42" a="1"/>
  <c r="AN19" i="42" s="1"/>
  <c r="AS61" i="46" a="1"/>
  <c r="AS61" i="46" s="1"/>
  <c r="P11" i="47" a="1"/>
  <c r="P11" i="47" s="1"/>
  <c r="L17" i="45" a="1"/>
  <c r="L17" i="45" s="1"/>
  <c r="AL35" i="44" a="1"/>
  <c r="AL35" i="44" s="1"/>
  <c r="K82" i="44" a="1"/>
  <c r="K82" i="44" s="1"/>
  <c r="G76" i="45" a="1"/>
  <c r="G76" i="45" s="1"/>
  <c r="S22" i="45" a="1"/>
  <c r="S22" i="45" s="1"/>
  <c r="AL62" i="43" a="1"/>
  <c r="AL62" i="43" s="1"/>
  <c r="AI85" i="41" a="1"/>
  <c r="AI85" i="41" s="1"/>
  <c r="U50" i="46" a="1"/>
  <c r="U50" i="46" s="1"/>
  <c r="L83" i="33" a="1"/>
  <c r="L83" i="33" s="1"/>
  <c r="Q40" i="41" a="1"/>
  <c r="Q40" i="41" s="1"/>
  <c r="V97" i="45" a="1"/>
  <c r="V97" i="45" s="1"/>
  <c r="M44" i="43" a="1"/>
  <c r="M44" i="43" s="1"/>
  <c r="Y26" i="47" a="1"/>
  <c r="Y26" i="47" s="1"/>
  <c r="J28" i="33" a="1"/>
  <c r="J28" i="33" s="1"/>
  <c r="J27" i="33" s="1"/>
  <c r="M86" i="47" a="1"/>
  <c r="M86" i="47" s="1"/>
  <c r="AC86" i="46" a="1"/>
  <c r="AC86" i="46" s="1"/>
  <c r="AB38" i="41" a="1"/>
  <c r="AB38" i="41" s="1"/>
  <c r="AB36" i="41" s="1"/>
  <c r="AO89" i="33" a="1"/>
  <c r="AO89" i="33" s="1"/>
  <c r="P44" i="45" a="1"/>
  <c r="P44" i="45" s="1"/>
  <c r="W43" i="45" a="1"/>
  <c r="W43" i="45" s="1"/>
  <c r="X41" i="41" a="1"/>
  <c r="X41" i="41" s="1"/>
  <c r="AH62" i="46" a="1"/>
  <c r="AH62" i="46" s="1"/>
  <c r="T86" i="46" a="1"/>
  <c r="T86" i="46" s="1"/>
  <c r="Z32" i="44" a="1"/>
  <c r="Z32" i="44" s="1"/>
  <c r="C32" i="45" a="1"/>
  <c r="C32" i="45" s="1"/>
  <c r="AF38" i="47" a="1"/>
  <c r="AF38" i="47" s="1"/>
  <c r="AP98" i="47" a="1"/>
  <c r="AP98" i="47" s="1"/>
  <c r="I35" i="45" a="1"/>
  <c r="I35" i="45" s="1"/>
  <c r="N97" i="41" a="1"/>
  <c r="N97" i="41" s="1"/>
  <c r="AA23" i="47" a="1"/>
  <c r="AA23" i="47" s="1"/>
  <c r="X74" i="44" a="1"/>
  <c r="X74" i="44" s="1"/>
  <c r="AD29" i="33" a="1"/>
  <c r="AD29" i="33" s="1"/>
  <c r="AF38" i="42" a="1"/>
  <c r="AF38" i="42" s="1"/>
  <c r="AV16" i="43" a="1"/>
  <c r="AV16" i="43" s="1"/>
  <c r="U38" i="41" a="1"/>
  <c r="U38" i="41" s="1"/>
  <c r="N86" i="41" a="1"/>
  <c r="N86" i="41" s="1"/>
  <c r="AM97" i="45" a="1"/>
  <c r="AM97" i="45" s="1"/>
  <c r="AM96" i="45" s="1"/>
  <c r="AN35" i="45" a="1"/>
  <c r="AN35" i="45" s="1"/>
  <c r="K20" i="41" a="1"/>
  <c r="K20" i="41" s="1"/>
  <c r="AF37" i="33" a="1"/>
  <c r="AF37" i="33" s="1"/>
  <c r="C88" i="45" a="1"/>
  <c r="C88" i="45" s="1"/>
  <c r="AF67" i="45" a="1"/>
  <c r="AF67" i="45" s="1"/>
  <c r="P46" i="33" a="1"/>
  <c r="P46" i="33" s="1"/>
  <c r="AG94" i="46" a="1"/>
  <c r="AG94" i="46" s="1"/>
  <c r="O17" i="44" a="1"/>
  <c r="O17" i="44" s="1"/>
  <c r="AM65" i="45" a="1"/>
  <c r="AM65" i="45" s="1"/>
  <c r="AD35" i="33" a="1"/>
  <c r="AD35" i="33" s="1"/>
  <c r="Z56" i="42" a="1"/>
  <c r="Z56" i="42" s="1"/>
  <c r="I26" i="46" a="1"/>
  <c r="I26" i="46" s="1"/>
  <c r="I19" i="33" a="1"/>
  <c r="I19" i="33" s="1"/>
  <c r="T97" i="43" a="1"/>
  <c r="T97" i="43" s="1"/>
  <c r="C77" i="42" a="1"/>
  <c r="C77" i="42" s="1"/>
  <c r="O35" i="42" a="1"/>
  <c r="O35" i="42" s="1"/>
  <c r="AR95" i="47" a="1"/>
  <c r="AR95" i="47" s="1"/>
  <c r="AH22" i="43" a="1"/>
  <c r="AH22" i="43" s="1"/>
  <c r="AO80" i="44" a="1"/>
  <c r="AO80" i="44" s="1"/>
  <c r="E47" i="33" a="1"/>
  <c r="E47" i="33" s="1"/>
  <c r="X26" i="44" a="1"/>
  <c r="X26" i="44" s="1"/>
  <c r="Y95" i="42" a="1"/>
  <c r="Y95" i="42" s="1"/>
  <c r="R101" i="42" a="1"/>
  <c r="R101" i="42" s="1"/>
  <c r="AG77" i="41" a="1"/>
  <c r="AG77" i="41" s="1"/>
  <c r="AL10" i="46" a="1"/>
  <c r="AL10" i="46" s="1"/>
  <c r="V56" i="43" a="1"/>
  <c r="V56" i="43" s="1"/>
  <c r="F101" i="33" a="1"/>
  <c r="F101" i="33" s="1"/>
  <c r="Q50" i="47" a="1"/>
  <c r="Q50" i="47" s="1"/>
  <c r="AO26" i="45" a="1"/>
  <c r="AO26" i="45" s="1"/>
  <c r="X92" i="46" a="1"/>
  <c r="X92" i="46" s="1"/>
  <c r="AS103" i="43" a="1"/>
  <c r="AS103" i="43" s="1"/>
  <c r="AU94" i="43" a="1"/>
  <c r="AU94" i="43" s="1"/>
  <c r="AU93" i="43" s="1"/>
  <c r="AD34" i="47" a="1"/>
  <c r="AD34" i="47" s="1"/>
  <c r="C91" i="42" a="1"/>
  <c r="C91" i="42" s="1"/>
  <c r="AH86" i="44" a="1"/>
  <c r="AH86" i="44" s="1"/>
  <c r="O16" i="46" a="1"/>
  <c r="O16" i="46" s="1"/>
  <c r="K101" i="45" a="1"/>
  <c r="K101" i="45" s="1"/>
  <c r="E44" i="45" a="1"/>
  <c r="E44" i="45" s="1"/>
  <c r="AC34" i="43" a="1"/>
  <c r="AC34" i="43" s="1"/>
  <c r="AR56" i="41" a="1"/>
  <c r="AR56" i="41" s="1"/>
  <c r="AC59" i="42" a="1"/>
  <c r="AC59" i="42" s="1"/>
  <c r="AO91" i="46" a="1"/>
  <c r="AO91" i="46" s="1"/>
  <c r="AR46" i="42" a="1"/>
  <c r="AR46" i="42" s="1"/>
  <c r="M80" i="47" a="1"/>
  <c r="M80" i="47" s="1"/>
  <c r="AD38" i="42" a="1"/>
  <c r="AD38" i="42" s="1"/>
  <c r="M38" i="44" a="1"/>
  <c r="M38" i="44" s="1"/>
  <c r="AA70" i="46" a="1"/>
  <c r="AA70" i="46" s="1"/>
  <c r="J47" i="47" a="1"/>
  <c r="J47" i="47" s="1"/>
  <c r="AI53" i="46" a="1"/>
  <c r="AI53" i="46" s="1"/>
  <c r="C41" i="33" a="1"/>
  <c r="C41" i="33" s="1"/>
  <c r="L16" i="43" a="1"/>
  <c r="L16" i="43" s="1"/>
  <c r="G62" i="44" a="1"/>
  <c r="G62" i="44" s="1"/>
  <c r="Y74" i="47" a="1"/>
  <c r="Y74" i="47" s="1"/>
  <c r="AH71" i="42" a="1"/>
  <c r="AH71" i="42" s="1"/>
  <c r="J70" i="45" a="1"/>
  <c r="J70" i="45" s="1"/>
  <c r="Q52" i="41" a="1"/>
  <c r="Q52" i="41" s="1"/>
  <c r="C31" i="33" a="1"/>
  <c r="C31" i="33" s="1"/>
  <c r="AE37" i="42" a="1"/>
  <c r="AE37" i="42" s="1"/>
  <c r="AE53" i="44" a="1"/>
  <c r="AE53" i="44" s="1"/>
  <c r="M47" i="46" a="1"/>
  <c r="M47" i="46" s="1"/>
  <c r="U68" i="45" a="1"/>
  <c r="U68" i="45" s="1"/>
  <c r="AA94" i="33" a="1"/>
  <c r="AA94" i="33" s="1"/>
  <c r="I103" i="42" a="1"/>
  <c r="I103" i="42" s="1"/>
  <c r="AO85" i="42" a="1"/>
  <c r="AO85" i="42" s="1"/>
  <c r="AE23" i="42" a="1"/>
  <c r="AE23" i="42" s="1"/>
  <c r="AI34" i="42" a="1"/>
  <c r="AI34" i="42" s="1"/>
  <c r="AV31" i="41" a="1"/>
  <c r="AV31" i="41" s="1"/>
  <c r="AG76" i="41" a="1"/>
  <c r="AG76" i="41" s="1"/>
  <c r="AP95" i="46" a="1"/>
  <c r="AP95" i="46" s="1"/>
  <c r="L17" i="42" a="1"/>
  <c r="L17" i="42" s="1"/>
  <c r="F86" i="33" a="1"/>
  <c r="F86" i="33" s="1"/>
  <c r="Q50" i="42" a="1"/>
  <c r="Q50" i="42" s="1"/>
  <c r="L35" i="41" a="1"/>
  <c r="L35" i="41" s="1"/>
  <c r="I37" i="41" a="1"/>
  <c r="I37" i="41" s="1"/>
  <c r="E70" i="45" a="1"/>
  <c r="E70" i="45" s="1"/>
  <c r="J40" i="43" a="1"/>
  <c r="J40" i="43" s="1"/>
  <c r="H86" i="33" a="1"/>
  <c r="H86" i="33" s="1"/>
  <c r="H84" i="33" s="1"/>
  <c r="AB23" i="42" a="1"/>
  <c r="AB23" i="42" s="1"/>
  <c r="AB17" i="47" a="1"/>
  <c r="AB17" i="47" s="1"/>
  <c r="M80" i="33" a="1"/>
  <c r="M80" i="33" s="1"/>
  <c r="Q31" i="46" a="1"/>
  <c r="Q31" i="46" s="1"/>
  <c r="C19" i="43" a="1"/>
  <c r="C19" i="43" s="1"/>
  <c r="AD71" i="42" a="1"/>
  <c r="AD71" i="42" s="1"/>
  <c r="AD69" i="42" s="1"/>
  <c r="S11" i="42" a="1"/>
  <c r="S11" i="42" s="1"/>
  <c r="E50" i="44" a="1"/>
  <c r="E50" i="44" s="1"/>
  <c r="AI28" i="41" a="1"/>
  <c r="AI28" i="41" s="1"/>
  <c r="AI27" i="41" s="1"/>
  <c r="Q98" i="41" a="1"/>
  <c r="Q98" i="41" s="1"/>
  <c r="AM91" i="33" a="1"/>
  <c r="AM91" i="33" s="1"/>
  <c r="Q104" i="46" a="1"/>
  <c r="Q104" i="46" s="1"/>
  <c r="P11" i="41" a="1"/>
  <c r="P11" i="41" s="1"/>
  <c r="AR26" i="43" a="1"/>
  <c r="AR26" i="43" s="1"/>
  <c r="P52" i="43" a="1"/>
  <c r="P52" i="43" s="1"/>
  <c r="AJ34" i="46" a="1"/>
  <c r="AJ34" i="46" s="1"/>
  <c r="AE32" i="46" a="1"/>
  <c r="AE32" i="46" s="1"/>
  <c r="AC19" i="47" a="1"/>
  <c r="AC19" i="47" s="1"/>
  <c r="AP70" i="47" a="1"/>
  <c r="AP70" i="47" s="1"/>
  <c r="S17" i="41" a="1"/>
  <c r="S17" i="41" s="1"/>
  <c r="W34" i="44" a="1"/>
  <c r="W34" i="44" s="1"/>
  <c r="H67" i="45" a="1"/>
  <c r="H67" i="45" s="1"/>
  <c r="I73" i="42" a="1"/>
  <c r="I73" i="42" s="1"/>
  <c r="O95" i="44" a="1"/>
  <c r="O95" i="44" s="1"/>
  <c r="M35" i="42" a="1"/>
  <c r="M35" i="42" s="1"/>
  <c r="AK101" i="47" a="1"/>
  <c r="AK101" i="47" s="1"/>
  <c r="AK99" i="47" s="1"/>
  <c r="AA29" i="43" a="1"/>
  <c r="AA29" i="43" s="1"/>
  <c r="AO22" i="46" a="1"/>
  <c r="AO22" i="46" s="1"/>
  <c r="F104" i="42" a="1"/>
  <c r="F104" i="42" s="1"/>
  <c r="AR22" i="41" a="1"/>
  <c r="AR22" i="41" s="1"/>
  <c r="AI94" i="47" a="1"/>
  <c r="AI94" i="47" s="1"/>
  <c r="AO61" i="41" a="1"/>
  <c r="AO61" i="41" s="1"/>
  <c r="K16" i="41" a="1"/>
  <c r="K16" i="41" s="1"/>
  <c r="AF52" i="42" a="1"/>
  <c r="AF52" i="42" s="1"/>
  <c r="AA80" i="45" a="1"/>
  <c r="AA80" i="45" s="1"/>
  <c r="R73" i="46" a="1"/>
  <c r="R73" i="46" s="1"/>
  <c r="R72" i="46" s="1"/>
  <c r="W73" i="41" a="1"/>
  <c r="W73" i="41" s="1"/>
  <c r="AJ56" i="33" a="1"/>
  <c r="AJ56" i="33" s="1"/>
  <c r="K91" i="44" a="1"/>
  <c r="K91" i="44" s="1"/>
  <c r="T74" i="42" a="1"/>
  <c r="T74" i="42" s="1"/>
  <c r="AO79" i="47" a="1"/>
  <c r="AO79" i="47" s="1"/>
  <c r="K32" i="44" a="1"/>
  <c r="K32" i="44" s="1"/>
  <c r="AK16" i="33" a="1"/>
  <c r="AK16" i="33" s="1"/>
  <c r="U40" i="46" a="1"/>
  <c r="U40" i="46" s="1"/>
  <c r="AO103" i="43" a="1"/>
  <c r="AO103" i="43" s="1"/>
  <c r="R61" i="33" a="1"/>
  <c r="R61" i="33" s="1"/>
  <c r="AN43" i="33" a="1"/>
  <c r="AN43" i="33" s="1"/>
  <c r="K41" i="42" a="1"/>
  <c r="K41" i="42" s="1"/>
  <c r="AA79" i="44" a="1"/>
  <c r="AA79" i="44" s="1"/>
  <c r="AA78" i="44" s="1"/>
  <c r="AB44" i="47" a="1"/>
  <c r="AB44" i="47" s="1"/>
  <c r="AB42" i="47" s="1"/>
  <c r="AM65" i="41" a="1"/>
  <c r="AM65" i="41" s="1"/>
  <c r="W31" i="33" a="1"/>
  <c r="W31" i="33" s="1"/>
  <c r="AC22" i="42" a="1"/>
  <c r="AC22" i="42" s="1"/>
  <c r="AC21" i="42" s="1"/>
  <c r="O100" i="45" a="1"/>
  <c r="O100" i="45" s="1"/>
  <c r="X47" i="47" a="1"/>
  <c r="X47" i="47" s="1"/>
  <c r="AM104" i="41" a="1"/>
  <c r="AM104" i="41" s="1"/>
  <c r="J103" i="46" a="1"/>
  <c r="J103" i="46" s="1"/>
  <c r="J102" i="46" s="1"/>
  <c r="I89" i="44" a="1"/>
  <c r="I89" i="44" s="1"/>
  <c r="AD58" i="33" a="1"/>
  <c r="AD58" i="33" s="1"/>
  <c r="AK97" i="42" a="1"/>
  <c r="AK97" i="42" s="1"/>
  <c r="X77" i="43" a="1"/>
  <c r="X77" i="43" s="1"/>
  <c r="AH11" i="47" a="1"/>
  <c r="AH11" i="47" s="1"/>
  <c r="AP28" i="41" a="1"/>
  <c r="AP28" i="41" s="1"/>
  <c r="AF83" i="45" a="1"/>
  <c r="AF83" i="45" s="1"/>
  <c r="P104" i="41" a="1"/>
  <c r="P104" i="41" s="1"/>
  <c r="AK55" i="42" a="1"/>
  <c r="AK55" i="42" s="1"/>
  <c r="C47" i="45" a="1"/>
  <c r="C47" i="45" s="1"/>
  <c r="J86" i="44" a="1"/>
  <c r="J86" i="44" s="1"/>
  <c r="Y95" i="47" a="1"/>
  <c r="Y95" i="47" s="1"/>
  <c r="AB10" i="44" a="1"/>
  <c r="AB10" i="44" s="1"/>
  <c r="AH95" i="46" a="1"/>
  <c r="AH95" i="46" s="1"/>
  <c r="AL29" i="44" a="1"/>
  <c r="AL29" i="44" s="1"/>
  <c r="T41" i="44" a="1"/>
  <c r="T41" i="44" s="1"/>
  <c r="T39" i="44" s="1"/>
  <c r="I25" i="44" a="1"/>
  <c r="I25" i="44" s="1"/>
  <c r="W98" i="43" a="1"/>
  <c r="W98" i="43" s="1"/>
  <c r="AR31" i="47" a="1"/>
  <c r="AR31" i="47" s="1"/>
  <c r="AQ25" i="44" a="1"/>
  <c r="AQ25" i="44" s="1"/>
  <c r="AK95" i="33" a="1"/>
  <c r="AK95" i="33" s="1"/>
  <c r="AK93" i="33" s="1"/>
  <c r="Z61" i="47" a="1"/>
  <c r="Z61" i="47" s="1"/>
  <c r="Z60" i="47" s="1"/>
  <c r="AD76" i="33" a="1"/>
  <c r="AD76" i="33" s="1"/>
  <c r="M37" i="46" a="1"/>
  <c r="M37" i="46" s="1"/>
  <c r="Y62" i="43" a="1"/>
  <c r="Y62" i="43" s="1"/>
  <c r="AM32" i="33" a="1"/>
  <c r="AM32" i="33" s="1"/>
  <c r="K34" i="46" a="1"/>
  <c r="K34" i="46" s="1"/>
  <c r="K33" i="46" s="1"/>
  <c r="AF92" i="41" a="1"/>
  <c r="AF92" i="41" s="1"/>
  <c r="AF58" i="42" a="1"/>
  <c r="AF58" i="42" s="1"/>
  <c r="AM76" i="33" a="1"/>
  <c r="AM76" i="33" s="1"/>
  <c r="C19" i="42" a="1"/>
  <c r="C19" i="42" s="1"/>
  <c r="T23" i="33" a="1"/>
  <c r="T23" i="33" s="1"/>
  <c r="V89" i="46" a="1"/>
  <c r="V89" i="46" s="1"/>
  <c r="AB67" i="45" a="1"/>
  <c r="AB67" i="45" s="1"/>
  <c r="T26" i="33" a="1"/>
  <c r="T26" i="33" s="1"/>
  <c r="Z32" i="46" a="1"/>
  <c r="Z32" i="46" s="1"/>
  <c r="Z85" i="45" a="1"/>
  <c r="Z85" i="45" s="1"/>
  <c r="AN17" i="43" a="1"/>
  <c r="AN17" i="43" s="1"/>
  <c r="AS56" i="47" a="1"/>
  <c r="AS56" i="47" s="1"/>
  <c r="AS49" i="47" a="1"/>
  <c r="AS49" i="47" s="1"/>
  <c r="AB46" i="43" a="1"/>
  <c r="AB46" i="43" s="1"/>
  <c r="W92" i="33" a="1"/>
  <c r="W92" i="33" s="1"/>
  <c r="AL28" i="47" a="1"/>
  <c r="AL28" i="47" s="1"/>
  <c r="Z97" i="43" a="1"/>
  <c r="Z97" i="43" s="1"/>
  <c r="C62" i="41" a="1"/>
  <c r="C62" i="41" s="1"/>
  <c r="AB71" i="45" a="1"/>
  <c r="AB71" i="45" s="1"/>
  <c r="T88" i="33" a="1"/>
  <c r="T88" i="33" s="1"/>
  <c r="Y32" i="46" a="1"/>
  <c r="Y32" i="46" s="1"/>
  <c r="AB98" i="42" a="1"/>
  <c r="AB98" i="42" s="1"/>
  <c r="P10" i="46" a="1"/>
  <c r="P10" i="46" s="1"/>
  <c r="N10" i="44" a="1"/>
  <c r="N10" i="44" s="1"/>
  <c r="V35" i="33" a="1"/>
  <c r="V35" i="33" s="1"/>
  <c r="N10" i="46" a="1"/>
  <c r="N10" i="46" s="1"/>
  <c r="X89" i="42" a="1"/>
  <c r="X89" i="42" s="1"/>
  <c r="AQ80" i="43" a="1"/>
  <c r="AQ80" i="43" s="1"/>
  <c r="AA100" i="45" a="1"/>
  <c r="AA100" i="45" s="1"/>
  <c r="AP89" i="41" a="1"/>
  <c r="AP89" i="41" s="1"/>
  <c r="R49" i="42" a="1"/>
  <c r="R49" i="42" s="1"/>
  <c r="AJ89" i="43" a="1"/>
  <c r="AJ89" i="43" s="1"/>
  <c r="U77" i="44" a="1"/>
  <c r="U77" i="44" s="1"/>
  <c r="P26" i="46" a="1"/>
  <c r="P26" i="46" s="1"/>
  <c r="S52" i="41" a="1"/>
  <c r="S52" i="41" s="1"/>
  <c r="S51" i="41" s="1"/>
  <c r="O104" i="43" a="1"/>
  <c r="O104" i="43" s="1"/>
  <c r="AV104" i="41" a="1"/>
  <c r="AV104" i="41" s="1"/>
  <c r="N88" i="46" a="1"/>
  <c r="N88" i="46" s="1"/>
  <c r="N71" i="46" a="1"/>
  <c r="N71" i="46" s="1"/>
  <c r="U64" i="45" a="1"/>
  <c r="U64" i="45" s="1"/>
  <c r="U63" i="45" s="1"/>
  <c r="N94" i="44" a="1"/>
  <c r="N94" i="44" s="1"/>
  <c r="Y10" i="41" a="1"/>
  <c r="Y10" i="41" s="1"/>
  <c r="AS32" i="47" a="1"/>
  <c r="AS32" i="47" s="1"/>
  <c r="W49" i="43" a="1"/>
  <c r="W49" i="43" s="1"/>
  <c r="L44" i="42" a="1"/>
  <c r="L44" i="42" s="1"/>
  <c r="AI91" i="47" a="1"/>
  <c r="AI91" i="47" s="1"/>
  <c r="AR28" i="33" a="1"/>
  <c r="AR28" i="33" s="1"/>
  <c r="AR46" i="33" a="1"/>
  <c r="AR46" i="33" s="1"/>
  <c r="AB98" i="45" a="1"/>
  <c r="AB98" i="45" s="1"/>
  <c r="AO80" i="47" a="1"/>
  <c r="AO80" i="47" s="1"/>
  <c r="AF31" i="46" a="1"/>
  <c r="AF31" i="46" s="1"/>
  <c r="I91" i="33" a="1"/>
  <c r="I91" i="33" s="1"/>
  <c r="AQ76" i="44" a="1"/>
  <c r="AQ76" i="44" s="1"/>
  <c r="AD31" i="42" a="1"/>
  <c r="AD31" i="42" s="1"/>
  <c r="W62" i="46" a="1"/>
  <c r="W62" i="46" s="1"/>
  <c r="P80" i="33" a="1"/>
  <c r="P80" i="33" s="1"/>
  <c r="AM35" i="42" a="1"/>
  <c r="AM35" i="42" s="1"/>
  <c r="AQ53" i="41" a="1"/>
  <c r="AQ53" i="41" s="1"/>
  <c r="AQ51" i="41" s="1"/>
  <c r="E70" i="42" a="1"/>
  <c r="E70" i="42" s="1"/>
  <c r="AV50" i="47" a="1"/>
  <c r="AV50" i="47" s="1"/>
  <c r="AE23" i="33" a="1"/>
  <c r="AE23" i="33" s="1"/>
  <c r="K52" i="44" a="1"/>
  <c r="K52" i="44" s="1"/>
  <c r="AC52" i="46" a="1"/>
  <c r="AC52" i="46" s="1"/>
  <c r="O71" i="43" a="1"/>
  <c r="O71" i="43" s="1"/>
  <c r="X65" i="44" a="1"/>
  <c r="X65" i="44" s="1"/>
  <c r="AL41" i="44" a="1"/>
  <c r="AL41" i="44" s="1"/>
  <c r="Y52" i="33" a="1"/>
  <c r="Y52" i="33" s="1"/>
  <c r="P64" i="42" a="1"/>
  <c r="P64" i="42" s="1"/>
  <c r="U32" i="43" a="1"/>
  <c r="U32" i="43" s="1"/>
  <c r="H80" i="33" a="1"/>
  <c r="H80" i="33" s="1"/>
  <c r="S103" i="41" a="1"/>
  <c r="S103" i="41" s="1"/>
  <c r="G25" i="33" a="1"/>
  <c r="G25" i="33" s="1"/>
  <c r="AN37" i="41" a="1"/>
  <c r="AN37" i="41" s="1"/>
  <c r="AL46" i="41" a="1"/>
  <c r="AL46" i="41" s="1"/>
  <c r="AL45" i="41" s="1"/>
  <c r="AK31" i="43" a="1"/>
  <c r="AK31" i="43" s="1"/>
  <c r="K94" i="46" a="1"/>
  <c r="K94" i="46" s="1"/>
  <c r="AI67" i="47" a="1"/>
  <c r="AI67" i="47" s="1"/>
  <c r="AM83" i="42" a="1"/>
  <c r="AM83" i="42" s="1"/>
  <c r="V95" i="47" a="1"/>
  <c r="V95" i="47" s="1"/>
  <c r="AO88" i="43" a="1"/>
  <c r="AO88" i="43" s="1"/>
  <c r="AB77" i="41" a="1"/>
  <c r="AB77" i="41" s="1"/>
  <c r="J29" i="44" a="1"/>
  <c r="J29" i="44" s="1"/>
  <c r="T103" i="47" a="1"/>
  <c r="T103" i="47" s="1"/>
  <c r="AB65" i="46" a="1"/>
  <c r="AB65" i="46" s="1"/>
  <c r="AL61" i="33" a="1"/>
  <c r="AL61" i="33" s="1"/>
  <c r="AB34" i="33" a="1"/>
  <c r="AB34" i="33" s="1"/>
  <c r="AA20" i="42" a="1"/>
  <c r="AA20" i="42" s="1"/>
  <c r="P38" i="43" a="1"/>
  <c r="P38" i="43" s="1"/>
  <c r="AJ91" i="45" a="1"/>
  <c r="AJ91" i="45" s="1"/>
  <c r="AJ34" i="33" a="1"/>
  <c r="AJ34" i="33" s="1"/>
  <c r="AJ33" i="33" s="1"/>
  <c r="AD76" i="42" a="1"/>
  <c r="AD76" i="42" s="1"/>
  <c r="AF50" i="45" a="1"/>
  <c r="AF50" i="45" s="1"/>
  <c r="AS31" i="43" a="1"/>
  <c r="AS31" i="43" s="1"/>
  <c r="N85" i="41" a="1"/>
  <c r="N85" i="41" s="1"/>
  <c r="N84" i="41" s="1"/>
  <c r="R44" i="47" a="1"/>
  <c r="R44" i="47" s="1"/>
  <c r="R59" i="45" a="1"/>
  <c r="R59" i="45" s="1"/>
  <c r="V65" i="46" a="1"/>
  <c r="V65" i="46" s="1"/>
  <c r="AD85" i="33" a="1"/>
  <c r="AD85" i="33" s="1"/>
  <c r="X50" i="43" a="1"/>
  <c r="X50" i="43" s="1"/>
  <c r="N55" i="33" a="1"/>
  <c r="N55" i="33" s="1"/>
  <c r="R26" i="33" a="1"/>
  <c r="R26" i="33" s="1"/>
  <c r="AC70" i="46" a="1"/>
  <c r="AC70" i="46" s="1"/>
  <c r="AC69" i="46" s="1"/>
  <c r="M62" i="41" a="1"/>
  <c r="M62" i="41" s="1"/>
  <c r="V104" i="33" a="1"/>
  <c r="V104" i="33" s="1"/>
  <c r="AH64" i="46" a="1"/>
  <c r="AH64" i="46" s="1"/>
  <c r="AH63" i="46" s="1"/>
  <c r="AV76" i="43" a="1"/>
  <c r="AV76" i="43" s="1"/>
  <c r="AB10" i="41" a="1"/>
  <c r="AB10" i="41" s="1"/>
  <c r="N92" i="41" a="1"/>
  <c r="N92" i="41" s="1"/>
  <c r="I19" i="45" a="1"/>
  <c r="I19" i="45" s="1"/>
  <c r="I18" i="45" s="1"/>
  <c r="AP59" i="44" a="1"/>
  <c r="AP59" i="44" s="1"/>
  <c r="U61" i="44" a="1"/>
  <c r="U61" i="44" s="1"/>
  <c r="G77" i="45" a="1"/>
  <c r="G77" i="45" s="1"/>
  <c r="AI29" i="44" a="1"/>
  <c r="AI29" i="44" s="1"/>
  <c r="AA26" i="43" a="1"/>
  <c r="AA26" i="43" s="1"/>
  <c r="R101" i="43" a="1"/>
  <c r="R101" i="43" s="1"/>
  <c r="P58" i="47" a="1"/>
  <c r="P58" i="47" s="1"/>
  <c r="U79" i="45" a="1"/>
  <c r="U79" i="45" s="1"/>
  <c r="P97" i="47" a="1"/>
  <c r="P97" i="47" s="1"/>
  <c r="P53" i="46" a="1"/>
  <c r="P53" i="46" s="1"/>
  <c r="Q98" i="44" a="1"/>
  <c r="Q98" i="44" s="1"/>
  <c r="O32" i="44" a="1"/>
  <c r="O32" i="44" s="1"/>
  <c r="V23" i="47" a="1"/>
  <c r="V23" i="47" s="1"/>
  <c r="AQ64" i="46" a="1"/>
  <c r="AQ64" i="46" s="1"/>
  <c r="H104" i="42" a="1"/>
  <c r="H104" i="42" s="1"/>
  <c r="AI41" i="42" a="1"/>
  <c r="AI41" i="42" s="1"/>
  <c r="P89" i="44" a="1"/>
  <c r="P89" i="44" s="1"/>
  <c r="AO83" i="42" a="1"/>
  <c r="AO83" i="42" s="1"/>
  <c r="AQ70" i="43" a="1"/>
  <c r="AQ70" i="43" s="1"/>
  <c r="P41" i="46" a="1"/>
  <c r="P41" i="46" s="1"/>
  <c r="AU88" i="43" a="1"/>
  <c r="AU88" i="43" s="1"/>
  <c r="AG55" i="42" a="1"/>
  <c r="AG55" i="42" s="1"/>
  <c r="AG54" i="42" s="1"/>
  <c r="O28" i="47" a="1"/>
  <c r="O28" i="47" s="1"/>
  <c r="O28" i="33" a="1"/>
  <c r="O28" i="33" s="1"/>
  <c r="AK91" i="47" a="1"/>
  <c r="AK91" i="47" s="1"/>
  <c r="X20" i="44" a="1"/>
  <c r="X20" i="44" s="1"/>
  <c r="AI61" i="44" a="1"/>
  <c r="AI61" i="44" s="1"/>
  <c r="AH104" i="42" a="1"/>
  <c r="AH104" i="42" s="1"/>
  <c r="AU101" i="47" a="1"/>
  <c r="AU101" i="47" s="1"/>
  <c r="V89" i="42" a="1"/>
  <c r="V89" i="42" s="1"/>
  <c r="AI28" i="42" a="1"/>
  <c r="AI28" i="42" s="1"/>
  <c r="AI27" i="42" s="1"/>
  <c r="L73" i="46" a="1"/>
  <c r="L73" i="46" s="1"/>
  <c r="L28" i="44" a="1"/>
  <c r="L28" i="44" s="1"/>
  <c r="Z10" i="41" a="1"/>
  <c r="Z10" i="41" s="1"/>
  <c r="O59" i="33" a="1"/>
  <c r="O59" i="33" s="1"/>
  <c r="O57" i="33" s="1"/>
  <c r="T83" i="44" a="1"/>
  <c r="T83" i="44" s="1"/>
  <c r="W37" i="47" a="1"/>
  <c r="W37" i="47" s="1"/>
  <c r="W36" i="47" s="1"/>
  <c r="AL50" i="45" a="1"/>
  <c r="AL50" i="45" s="1"/>
  <c r="AI47" i="42" a="1"/>
  <c r="AI47" i="42" s="1"/>
  <c r="AR49" i="42" a="1"/>
  <c r="AR49" i="42" s="1"/>
  <c r="AM37" i="42" a="1"/>
  <c r="AM37" i="42" s="1"/>
  <c r="AM36" i="42" s="1"/>
  <c r="U91" i="44" a="1"/>
  <c r="U91" i="44" s="1"/>
  <c r="AU85" i="46" a="1"/>
  <c r="AU85" i="46" s="1"/>
  <c r="AA22" i="41" a="1"/>
  <c r="AA22" i="41" s="1"/>
  <c r="AI11" i="43" a="1"/>
  <c r="AI11" i="43" s="1"/>
  <c r="E62" i="44" a="1"/>
  <c r="E62" i="44" s="1"/>
  <c r="AP55" i="47" a="1"/>
  <c r="AP55" i="47" s="1"/>
  <c r="AE67" i="45" a="1"/>
  <c r="AE67" i="45" s="1"/>
  <c r="AS61" i="43" a="1"/>
  <c r="AS61" i="43" s="1"/>
  <c r="AM76" i="41" a="1"/>
  <c r="AM76" i="41" s="1"/>
  <c r="AD28" i="42" a="1"/>
  <c r="AD28" i="42" s="1"/>
  <c r="AQ43" i="47" a="1"/>
  <c r="AQ43" i="47" s="1"/>
  <c r="Y74" i="42" a="1"/>
  <c r="Y74" i="42" s="1"/>
  <c r="Y72" i="42" s="1"/>
  <c r="N94" i="33" a="1"/>
  <c r="N94" i="33" s="1"/>
  <c r="X17" i="47" a="1"/>
  <c r="X17" i="47" s="1"/>
  <c r="AM52" i="33" a="1"/>
  <c r="AM52" i="33" s="1"/>
  <c r="Q92" i="44" a="1"/>
  <c r="Q92" i="44" s="1"/>
  <c r="AK44" i="43" a="1"/>
  <c r="AK44" i="43" s="1"/>
  <c r="AJ76" i="44" a="1"/>
  <c r="AJ76" i="44" s="1"/>
  <c r="AJ75" i="44" s="1"/>
  <c r="AH101" i="43" a="1"/>
  <c r="AH101" i="43" s="1"/>
  <c r="AC68" i="47" a="1"/>
  <c r="AC68" i="47" s="1"/>
  <c r="Y92" i="43" a="1"/>
  <c r="Y92" i="43" s="1"/>
  <c r="Q74" i="33" a="1"/>
  <c r="Q74" i="33" s="1"/>
  <c r="N34" i="41" a="1"/>
  <c r="N34" i="41" s="1"/>
  <c r="AH76" i="42" a="1"/>
  <c r="AH76" i="42" s="1"/>
  <c r="AR11" i="46" a="1"/>
  <c r="AR11" i="46" s="1"/>
  <c r="AP97" i="45" a="1"/>
  <c r="AP97" i="45" s="1"/>
  <c r="M67" i="44" a="1"/>
  <c r="M67" i="44" s="1"/>
  <c r="AJ64" i="45" a="1"/>
  <c r="AJ64" i="45" s="1"/>
  <c r="J49" i="42" a="1"/>
  <c r="J49" i="42" s="1"/>
  <c r="AC59" i="44" a="1"/>
  <c r="AC59" i="44" s="1"/>
  <c r="Y44" i="44" a="1"/>
  <c r="Y44" i="44" s="1"/>
  <c r="J37" i="43" a="1"/>
  <c r="J37" i="43" s="1"/>
  <c r="J36" i="43" s="1"/>
  <c r="AF58" i="43" a="1"/>
  <c r="AF58" i="43" s="1"/>
  <c r="L56" i="33" a="1"/>
  <c r="L56" i="33" s="1"/>
  <c r="Z41" i="33" a="1"/>
  <c r="Z41" i="33" s="1"/>
  <c r="AD52" i="44" a="1"/>
  <c r="AD52" i="44" s="1"/>
  <c r="AK31" i="47" a="1"/>
  <c r="AK31" i="47" s="1"/>
  <c r="T64" i="33" a="1"/>
  <c r="T64" i="33" s="1"/>
  <c r="AR44" i="45" a="1"/>
  <c r="AR44" i="45" s="1"/>
  <c r="X35" i="47" a="1"/>
  <c r="X35" i="47" s="1"/>
  <c r="W92" i="45" a="1"/>
  <c r="W92" i="45" s="1"/>
  <c r="AA98" i="33" a="1"/>
  <c r="AA98" i="33" s="1"/>
  <c r="U46" i="42" a="1"/>
  <c r="U46" i="42" s="1"/>
  <c r="T94" i="42" a="1"/>
  <c r="T94" i="42" s="1"/>
  <c r="AM17" i="46" a="1"/>
  <c r="AM17" i="46" s="1"/>
  <c r="AG70" i="41" a="1"/>
  <c r="AG70" i="41" s="1"/>
  <c r="AU40" i="43" a="1"/>
  <c r="AU40" i="43" s="1"/>
  <c r="R11" i="43" a="1"/>
  <c r="R11" i="43" s="1"/>
  <c r="AQ65" i="33" a="1"/>
  <c r="AQ65" i="33" s="1"/>
  <c r="AQ71" i="43" a="1"/>
  <c r="AQ71" i="43" s="1"/>
  <c r="AL97" i="45" a="1"/>
  <c r="AL97" i="45" s="1"/>
  <c r="Q100" i="46" a="1"/>
  <c r="Q100" i="46" s="1"/>
  <c r="AO23" i="46" a="1"/>
  <c r="AO23" i="46" s="1"/>
  <c r="AR11" i="42" a="1"/>
  <c r="AR11" i="42" s="1"/>
  <c r="AN83" i="46" a="1"/>
  <c r="AN83" i="46" s="1"/>
  <c r="AM68" i="43" a="1"/>
  <c r="AM68" i="43" s="1"/>
  <c r="K19" i="42" a="1"/>
  <c r="K19" i="42" s="1"/>
  <c r="AT89" i="47" a="1"/>
  <c r="AT89" i="47" s="1"/>
  <c r="AI70" i="44" a="1"/>
  <c r="AI70" i="44" s="1"/>
  <c r="AI69" i="44" s="1"/>
  <c r="I94" i="46" a="1"/>
  <c r="I94" i="46" s="1"/>
  <c r="I93" i="46" s="1"/>
  <c r="Y73" i="46" a="1"/>
  <c r="Y73" i="46" s="1"/>
  <c r="AI10" i="45" a="1"/>
  <c r="AI10" i="45" s="1"/>
  <c r="AI76" i="41" a="1"/>
  <c r="AI76" i="41" s="1"/>
  <c r="J61" i="41" a="1"/>
  <c r="J61" i="41" s="1"/>
  <c r="AI44" i="42" a="1"/>
  <c r="AI44" i="42" s="1"/>
  <c r="AV38" i="46" a="1"/>
  <c r="AV38" i="46" s="1"/>
  <c r="T52" i="46" a="1"/>
  <c r="T52" i="46" s="1"/>
  <c r="AE28" i="41" a="1"/>
  <c r="AE28" i="41" s="1"/>
  <c r="AA88" i="33" a="1"/>
  <c r="AA88" i="33" s="1"/>
  <c r="AN16" i="46" a="1"/>
  <c r="AN16" i="46" s="1"/>
  <c r="X11" i="33" a="1"/>
  <c r="X11" i="33" s="1"/>
  <c r="AO19" i="42" a="1"/>
  <c r="AO19" i="42" s="1"/>
  <c r="L10" i="46" a="1"/>
  <c r="L10" i="46" s="1"/>
  <c r="S28" i="44" a="1"/>
  <c r="S28" i="44" s="1"/>
  <c r="O19" i="41" a="1"/>
  <c r="O19" i="41" s="1"/>
  <c r="AL103" i="42" a="1"/>
  <c r="AL103" i="42" s="1"/>
  <c r="AJ19" i="47" a="1"/>
  <c r="AJ19" i="47" s="1"/>
  <c r="AF92" i="47" a="1"/>
  <c r="AF92" i="47" s="1"/>
  <c r="AT50" i="43" a="1"/>
  <c r="AT50" i="43" s="1"/>
  <c r="AT48" i="43" s="1"/>
  <c r="F100" i="45" a="1"/>
  <c r="F100" i="45" s="1"/>
  <c r="AG44" i="43" a="1"/>
  <c r="AG44" i="43" s="1"/>
  <c r="X56" i="45" a="1"/>
  <c r="X56" i="45" s="1"/>
  <c r="P10" i="33" a="1"/>
  <c r="P10" i="33" s="1"/>
  <c r="AN83" i="45" a="1"/>
  <c r="AN83" i="45" s="1"/>
  <c r="AF74" i="46" a="1"/>
  <c r="AF74" i="46" s="1"/>
  <c r="M100" i="45" a="1"/>
  <c r="M100" i="45" s="1"/>
  <c r="AJ35" i="41" a="1"/>
  <c r="AJ35" i="41" s="1"/>
  <c r="V19" i="43" a="1"/>
  <c r="V19" i="43" s="1"/>
  <c r="X19" i="45" a="1"/>
  <c r="X19" i="45" s="1"/>
  <c r="AO92" i="47" a="1"/>
  <c r="AO92" i="47" s="1"/>
  <c r="W101" i="44" a="1"/>
  <c r="W101" i="44" s="1"/>
  <c r="J44" i="42" a="1"/>
  <c r="J44" i="42" s="1"/>
  <c r="AO103" i="47" a="1"/>
  <c r="AO103" i="47" s="1"/>
  <c r="AL92" i="42" a="1"/>
  <c r="AL92" i="42" s="1"/>
  <c r="AJ95" i="44" a="1"/>
  <c r="AJ95" i="44" s="1"/>
  <c r="K37" i="45" a="1"/>
  <c r="K37" i="45" s="1"/>
  <c r="K36" i="45" s="1"/>
  <c r="AI31" i="33" a="1"/>
  <c r="AI31" i="33" s="1"/>
  <c r="R19" i="41" a="1"/>
  <c r="R19" i="41" s="1"/>
  <c r="AA88" i="41" a="1"/>
  <c r="AA88" i="41" s="1"/>
  <c r="AR38" i="33" a="1"/>
  <c r="AR38" i="33" s="1"/>
  <c r="AR37" i="42" a="1"/>
  <c r="AR37" i="42" s="1"/>
  <c r="Q46" i="44" a="1"/>
  <c r="Q46" i="44" s="1"/>
  <c r="S50" i="44" a="1"/>
  <c r="S50" i="44" s="1"/>
  <c r="O85" i="46" a="1"/>
  <c r="O85" i="46" s="1"/>
  <c r="U83" i="46" a="1"/>
  <c r="U83" i="46" s="1"/>
  <c r="U98" i="33" a="1"/>
  <c r="U98" i="33" s="1"/>
  <c r="AN50" i="46" a="1"/>
  <c r="AN50" i="46" s="1"/>
  <c r="N11" i="47" a="1"/>
  <c r="N11" i="47" s="1"/>
  <c r="C10" i="33" a="1"/>
  <c r="C10" i="33" s="1"/>
  <c r="I73" i="41" a="1"/>
  <c r="I73" i="41" s="1"/>
  <c r="R52" i="45" a="1"/>
  <c r="R52" i="45" s="1"/>
  <c r="AH92" i="33" a="1"/>
  <c r="AH92" i="33" s="1"/>
  <c r="H79" i="44" a="1"/>
  <c r="H79" i="44" s="1"/>
  <c r="AT19" i="43" a="1"/>
  <c r="AT19" i="43" s="1"/>
  <c r="W98" i="33" a="1"/>
  <c r="W98" i="33" s="1"/>
  <c r="AE85" i="44" a="1"/>
  <c r="AE85" i="44" s="1"/>
  <c r="AA70" i="45" a="1"/>
  <c r="AA70" i="45" s="1"/>
  <c r="T50" i="46" a="1"/>
  <c r="T50" i="46" s="1"/>
  <c r="E70" i="33" a="1"/>
  <c r="E70" i="33" s="1"/>
  <c r="AH98" i="44" a="1"/>
  <c r="AH98" i="44" s="1"/>
  <c r="AJ98" i="42" a="1"/>
  <c r="AJ98" i="42" s="1"/>
  <c r="P82" i="33" a="1"/>
  <c r="P82" i="33" s="1"/>
  <c r="AQ49" i="44" a="1"/>
  <c r="AQ49" i="44" s="1"/>
  <c r="T91" i="46" a="1"/>
  <c r="T91" i="46" s="1"/>
  <c r="AL22" i="45" a="1"/>
  <c r="AL22" i="45" s="1"/>
  <c r="U62" i="45" a="1"/>
  <c r="U62" i="45" s="1"/>
  <c r="AH50" i="46" a="1"/>
  <c r="AH50" i="46" s="1"/>
  <c r="AI31" i="46" a="1"/>
  <c r="AI31" i="46" s="1"/>
  <c r="AF68" i="43" a="1"/>
  <c r="AF68" i="43" s="1"/>
  <c r="AR31" i="46" a="1"/>
  <c r="AR31" i="46" s="1"/>
  <c r="O28" i="46" a="1"/>
  <c r="O28" i="46" s="1"/>
  <c r="AL19" i="46" a="1"/>
  <c r="AL19" i="46" s="1"/>
  <c r="AO98" i="47" a="1"/>
  <c r="AO98" i="47" s="1"/>
  <c r="C28" i="43" a="1"/>
  <c r="C28" i="43" s="1"/>
  <c r="L53" i="43" a="1"/>
  <c r="L53" i="43" s="1"/>
  <c r="AK58" i="46" a="1"/>
  <c r="AK58" i="46" s="1"/>
  <c r="L71" i="47" a="1"/>
  <c r="L71" i="47" s="1"/>
  <c r="AQ98" i="46" a="1"/>
  <c r="AQ98" i="46" s="1"/>
  <c r="J32" i="33" a="1"/>
  <c r="J32" i="33" s="1"/>
  <c r="R88" i="42" a="1"/>
  <c r="R88" i="42" s="1"/>
  <c r="R87" i="42" s="1"/>
  <c r="AV37" i="47" a="1"/>
  <c r="AV37" i="47" s="1"/>
  <c r="AB50" i="42" a="1"/>
  <c r="AB50" i="42" s="1"/>
  <c r="O74" i="44" a="1"/>
  <c r="O74" i="44" s="1"/>
  <c r="K103" i="33" a="1"/>
  <c r="K103" i="33" s="1"/>
  <c r="AO43" i="47" a="1"/>
  <c r="AO43" i="47" s="1"/>
  <c r="AH70" i="42" a="1"/>
  <c r="AH70" i="42" s="1"/>
  <c r="U32" i="47" a="1"/>
  <c r="U32" i="47" s="1"/>
  <c r="AI34" i="47" a="1"/>
  <c r="AI34" i="47" s="1"/>
  <c r="AD92" i="43" a="1"/>
  <c r="AD92" i="43" s="1"/>
  <c r="AD90" i="43" s="1"/>
  <c r="AP37" i="46" a="1"/>
  <c r="AP37" i="46" s="1"/>
  <c r="AH56" i="33" a="1"/>
  <c r="AH56" i="33" s="1"/>
  <c r="AE52" i="33" a="1"/>
  <c r="AE52" i="33" s="1"/>
  <c r="AD77" i="42" a="1"/>
  <c r="AD77" i="42" s="1"/>
  <c r="N26" i="47" a="1"/>
  <c r="N26" i="47" s="1"/>
  <c r="AF65" i="44" a="1"/>
  <c r="AF65" i="44" s="1"/>
  <c r="F95" i="42" a="1"/>
  <c r="F95" i="42" s="1"/>
  <c r="V55" i="47" a="1"/>
  <c r="V55" i="47" s="1"/>
  <c r="V54" i="47" s="1"/>
  <c r="AJ77" i="45" a="1"/>
  <c r="AJ77" i="45" s="1"/>
  <c r="P37" i="43" a="1"/>
  <c r="P37" i="43" s="1"/>
  <c r="AD23" i="33" a="1"/>
  <c r="AD23" i="33" s="1"/>
  <c r="AP98" i="42" a="1"/>
  <c r="AP98" i="42" s="1"/>
  <c r="Z49" i="45" a="1"/>
  <c r="Z49" i="45" s="1"/>
  <c r="L101" i="45" a="1"/>
  <c r="L101" i="45" s="1"/>
  <c r="AR65" i="45" a="1"/>
  <c r="AR65" i="45" s="1"/>
  <c r="AI62" i="42" a="1"/>
  <c r="AI62" i="42" s="1"/>
  <c r="AN67" i="43" a="1"/>
  <c r="AN67" i="43" s="1"/>
  <c r="AN66" i="43" s="1"/>
  <c r="K50" i="47" a="1"/>
  <c r="K50" i="47" s="1"/>
  <c r="Z71" i="43" a="1"/>
  <c r="Z71" i="43" s="1"/>
  <c r="U77" i="43" a="1"/>
  <c r="U77" i="43" s="1"/>
  <c r="AR23" i="47" a="1"/>
  <c r="AR23" i="47" s="1"/>
  <c r="K79" i="42" a="1"/>
  <c r="K79" i="42" s="1"/>
  <c r="AR62" i="47" a="1"/>
  <c r="AR62" i="47" s="1"/>
  <c r="T103" i="43" a="1"/>
  <c r="T103" i="43" s="1"/>
  <c r="Z85" i="41" a="1"/>
  <c r="Z85" i="41" s="1"/>
  <c r="AL82" i="47" a="1"/>
  <c r="AL82" i="47" s="1"/>
  <c r="L104" i="43" a="1"/>
  <c r="L104" i="43" s="1"/>
  <c r="N67" i="46" a="1"/>
  <c r="N67" i="46" s="1"/>
  <c r="F47" i="45" a="1"/>
  <c r="F47" i="45" s="1"/>
  <c r="AT10" i="43" a="1"/>
  <c r="AT10" i="43" s="1"/>
  <c r="R79" i="47" a="1"/>
  <c r="R79" i="47" s="1"/>
  <c r="M65" i="46" a="1"/>
  <c r="M65" i="46" s="1"/>
  <c r="E50" i="42" a="1"/>
  <c r="E50" i="42" s="1"/>
  <c r="R56" i="47" a="1"/>
  <c r="R56" i="47" s="1"/>
  <c r="N95" i="45" a="1"/>
  <c r="N95" i="45" s="1"/>
  <c r="AD62" i="45" a="1"/>
  <c r="AD62" i="45" s="1"/>
  <c r="AO52" i="44" a="1"/>
  <c r="AO52" i="44" s="1"/>
  <c r="K104" i="41" a="1"/>
  <c r="K104" i="41" s="1"/>
  <c r="AA67" i="42" a="1"/>
  <c r="AA67" i="42" s="1"/>
  <c r="V38" i="47" a="1"/>
  <c r="V38" i="47" s="1"/>
  <c r="H23" i="45" a="1"/>
  <c r="H23" i="45" s="1"/>
  <c r="AC104" i="46" a="1"/>
  <c r="AC104" i="46" s="1"/>
  <c r="AR19" i="47" a="1"/>
  <c r="AR19" i="47" s="1"/>
  <c r="Y43" i="41" a="1"/>
  <c r="Y43" i="41" s="1"/>
  <c r="L82" i="44" a="1"/>
  <c r="L82" i="44" s="1"/>
  <c r="L81" i="44" s="1"/>
  <c r="AG56" i="44" a="1"/>
  <c r="AG56" i="44" s="1"/>
  <c r="W10" i="46" a="1"/>
  <c r="W10" i="46" s="1"/>
  <c r="J88" i="45" a="1"/>
  <c r="J88" i="45" s="1"/>
  <c r="M56" i="41" a="1"/>
  <c r="M56" i="41" s="1"/>
  <c r="O65" i="46" a="1"/>
  <c r="O65" i="46" s="1"/>
  <c r="N73" i="45" a="1"/>
  <c r="N73" i="45" s="1"/>
  <c r="AV79" i="46" a="1"/>
  <c r="AV79" i="46" s="1"/>
  <c r="AV78" i="46" s="1"/>
  <c r="V20" i="46" a="1"/>
  <c r="V20" i="46" s="1"/>
  <c r="AE32" i="47" a="1"/>
  <c r="AE32" i="47" s="1"/>
  <c r="Y22" i="45" a="1"/>
  <c r="Y22" i="45" s="1"/>
  <c r="AT25" i="46" a="1"/>
  <c r="AT25" i="46" s="1"/>
  <c r="Z29" i="43" a="1"/>
  <c r="Z29" i="43" s="1"/>
  <c r="T100" i="45" a="1"/>
  <c r="T100" i="45" s="1"/>
  <c r="T99" i="45" s="1"/>
  <c r="AM85" i="33" a="1"/>
  <c r="AM85" i="33" s="1"/>
  <c r="T17" i="47" a="1"/>
  <c r="T17" i="47" s="1"/>
  <c r="AL58" i="44" a="1"/>
  <c r="AL58" i="44" s="1"/>
  <c r="AB76" i="45" a="1"/>
  <c r="AB76" i="45" s="1"/>
  <c r="O103" i="47" a="1"/>
  <c r="O103" i="47" s="1"/>
  <c r="C46" i="33" a="1"/>
  <c r="C46" i="33" s="1"/>
  <c r="U59" i="47" a="1"/>
  <c r="U59" i="47" s="1"/>
  <c r="AD101" i="43" a="1"/>
  <c r="AD101" i="43" s="1"/>
  <c r="W104" i="44" a="1"/>
  <c r="W104" i="44" s="1"/>
  <c r="L100" i="33" a="1"/>
  <c r="L100" i="33" s="1"/>
  <c r="L99" i="33" s="1"/>
  <c r="AR19" i="41" a="1"/>
  <c r="AR19" i="41" s="1"/>
  <c r="AO97" i="41" a="1"/>
  <c r="AO97" i="41" s="1"/>
  <c r="I46" i="41" a="1"/>
  <c r="I46" i="41" s="1"/>
  <c r="I45" i="41" s="1"/>
  <c r="I67" i="43" a="1"/>
  <c r="I67" i="43" s="1"/>
  <c r="AG35" i="33" a="1"/>
  <c r="AG35" i="33" s="1"/>
  <c r="AK56" i="33" a="1"/>
  <c r="AK56" i="33" s="1"/>
  <c r="T92" i="33" a="1"/>
  <c r="T92" i="33" s="1"/>
  <c r="M20" i="41" a="1"/>
  <c r="M20" i="41" s="1"/>
  <c r="K25" i="45" a="1"/>
  <c r="K25" i="45" s="1"/>
  <c r="K24" i="45" s="1"/>
  <c r="AN31" i="33" a="1"/>
  <c r="AN31" i="33" s="1"/>
  <c r="AN30" i="33" s="1"/>
  <c r="AF82" i="44" a="1"/>
  <c r="AF82" i="44" s="1"/>
  <c r="Y91" i="33" a="1"/>
  <c r="Y91" i="33" s="1"/>
  <c r="L22" i="47" a="1"/>
  <c r="L22" i="47" s="1"/>
  <c r="AH70" i="44" a="1"/>
  <c r="AH70" i="44" s="1"/>
  <c r="AM35" i="43" a="1"/>
  <c r="AM35" i="43" s="1"/>
  <c r="AF89" i="33" a="1"/>
  <c r="AF89" i="33" s="1"/>
  <c r="Z79" i="42" a="1"/>
  <c r="Z79" i="42" s="1"/>
  <c r="AD49" i="43" a="1"/>
  <c r="AD49" i="43" s="1"/>
  <c r="AD48" i="43" s="1"/>
  <c r="R10" i="47" a="1"/>
  <c r="R10" i="47" s="1"/>
  <c r="P25" i="42" a="1"/>
  <c r="P25" i="42" s="1"/>
  <c r="AF26" i="47" a="1"/>
  <c r="AF26" i="47" s="1"/>
  <c r="P19" i="43" a="1"/>
  <c r="P19" i="43" s="1"/>
  <c r="AD94" i="44" a="1"/>
  <c r="AD94" i="44" s="1"/>
  <c r="H32" i="42" a="1"/>
  <c r="H32" i="42" s="1"/>
  <c r="AA77" i="47" a="1"/>
  <c r="AA77" i="47" s="1"/>
  <c r="AA75" i="47" s="1"/>
  <c r="AG43" i="44" a="1"/>
  <c r="AG43" i="44" s="1"/>
  <c r="AG42" i="44" s="1"/>
  <c r="O77" i="45" a="1"/>
  <c r="O77" i="45" s="1"/>
  <c r="Q52" i="42" a="1"/>
  <c r="Q52" i="42" s="1"/>
  <c r="V47" i="42" a="1"/>
  <c r="V47" i="42" s="1"/>
  <c r="Q19" i="46" a="1"/>
  <c r="Q19" i="46" s="1"/>
  <c r="AV34" i="41" a="1"/>
  <c r="AV34" i="41" s="1"/>
  <c r="R91" i="43" a="1"/>
  <c r="R91" i="43" s="1"/>
  <c r="L52" i="42" a="1"/>
  <c r="L52" i="42" s="1"/>
  <c r="L40" i="33" a="1"/>
  <c r="L40" i="33" s="1"/>
  <c r="C67" i="47" a="1"/>
  <c r="C67" i="47" s="1"/>
  <c r="Y98" i="47" a="1"/>
  <c r="Y98" i="47" s="1"/>
  <c r="I34" i="45" a="1"/>
  <c r="I34" i="45" s="1"/>
  <c r="AC71" i="33" a="1"/>
  <c r="AC71" i="33" s="1"/>
  <c r="Y49" i="47" a="1"/>
  <c r="Y49" i="47" s="1"/>
  <c r="J34" i="44" a="1"/>
  <c r="J34" i="44" s="1"/>
  <c r="AA71" i="33" a="1"/>
  <c r="AA71" i="33" s="1"/>
  <c r="AM71" i="45" a="1"/>
  <c r="AM71" i="45" s="1"/>
  <c r="Z82" i="45" a="1"/>
  <c r="Z82" i="45" s="1"/>
  <c r="J50" i="41" a="1"/>
  <c r="J50" i="41" s="1"/>
  <c r="T74" i="47" a="1"/>
  <c r="T74" i="47" s="1"/>
  <c r="AK41" i="45" a="1"/>
  <c r="AK41" i="45" s="1"/>
  <c r="K94" i="45" a="1"/>
  <c r="K94" i="45" s="1"/>
  <c r="K58" i="41" a="1"/>
  <c r="K58" i="41" s="1"/>
  <c r="AC61" i="42" a="1"/>
  <c r="AC61" i="42" s="1"/>
  <c r="AV84" i="43"/>
  <c r="Z42" i="47"/>
  <c r="AU9" i="43"/>
  <c r="A49" i="44"/>
  <c r="J39" i="33"/>
  <c r="AC66" i="42"/>
  <c r="C53" i="42" a="1"/>
  <c r="C53" i="42" s="1"/>
  <c r="R59" i="46" a="1"/>
  <c r="R59" i="46" s="1"/>
  <c r="AA46" i="46" a="1"/>
  <c r="AA46" i="46" s="1"/>
  <c r="AM62" i="47" a="1"/>
  <c r="AM62" i="47" s="1"/>
  <c r="AJ97" i="42" a="1"/>
  <c r="AJ97" i="42" s="1"/>
  <c r="AN26" i="45" a="1"/>
  <c r="AN26" i="45" s="1"/>
  <c r="AU25" i="43" a="1"/>
  <c r="AU25" i="43" s="1"/>
  <c r="X71" i="45" a="1"/>
  <c r="X71" i="45" s="1"/>
  <c r="AC50" i="44" a="1"/>
  <c r="AC50" i="44" s="1"/>
  <c r="V40" i="45" a="1"/>
  <c r="V40" i="45" s="1"/>
  <c r="Z25" i="42" a="1"/>
  <c r="Z25" i="42" s="1"/>
  <c r="E32" i="45" a="1"/>
  <c r="E32" i="45" s="1"/>
  <c r="AQ41" i="46" a="1"/>
  <c r="AQ41" i="46" s="1"/>
  <c r="J62" i="45" a="1"/>
  <c r="J62" i="45" s="1"/>
  <c r="P91" i="45" a="1"/>
  <c r="P91" i="45" s="1"/>
  <c r="C91" i="41" a="1"/>
  <c r="C91" i="41" s="1"/>
  <c r="Y50" i="44" a="1"/>
  <c r="Y50" i="44" s="1"/>
  <c r="J64" i="45" a="1"/>
  <c r="J64" i="45" s="1"/>
  <c r="AE61" i="44" a="1"/>
  <c r="AE61" i="44" s="1"/>
  <c r="Z85" i="44" a="1"/>
  <c r="Z85" i="44" s="1"/>
  <c r="V94" i="41" a="1"/>
  <c r="V94" i="41" s="1"/>
  <c r="AC94" i="41" a="1"/>
  <c r="AC94" i="41" s="1"/>
  <c r="AC93" i="41" s="1"/>
  <c r="N62" i="41" a="1"/>
  <c r="N62" i="41" s="1"/>
  <c r="AA67" i="44" a="1"/>
  <c r="AA67" i="44" s="1"/>
  <c r="E35" i="44" a="1"/>
  <c r="E35" i="44" s="1"/>
  <c r="AF62" i="43" a="1"/>
  <c r="AF62" i="43" s="1"/>
  <c r="AM43" i="41" a="1"/>
  <c r="AM43" i="41" s="1"/>
  <c r="AS46" i="47" a="1"/>
  <c r="AS46" i="47" s="1"/>
  <c r="M44" i="33" a="1"/>
  <c r="M44" i="33" s="1"/>
  <c r="R11" i="41" a="1"/>
  <c r="R11" i="41" s="1"/>
  <c r="T34" i="42" a="1"/>
  <c r="T34" i="42" s="1"/>
  <c r="AL94" i="41" a="1"/>
  <c r="AL94" i="41" s="1"/>
  <c r="R82" i="43" a="1"/>
  <c r="R82" i="43" s="1"/>
  <c r="H22" i="44" a="1"/>
  <c r="H22" i="44" s="1"/>
  <c r="AK77" i="43" a="1"/>
  <c r="AK77" i="43" s="1"/>
  <c r="T94" i="47" a="1"/>
  <c r="T94" i="47" s="1"/>
  <c r="AL20" i="46" a="1"/>
  <c r="AL20" i="46" s="1"/>
  <c r="S32" i="43" a="1"/>
  <c r="S32" i="43" s="1"/>
  <c r="AU71" i="47" a="1"/>
  <c r="AU71" i="47" s="1"/>
  <c r="AU26" i="46" a="1"/>
  <c r="AU26" i="46" s="1"/>
  <c r="O59" i="45" a="1"/>
  <c r="O59" i="45" s="1"/>
  <c r="AI43" i="46" a="1"/>
  <c r="AI43" i="46" s="1"/>
  <c r="S22" i="41" a="1"/>
  <c r="S22" i="41" s="1"/>
  <c r="J26" i="43" a="1"/>
  <c r="J26" i="43" s="1"/>
  <c r="AA104" i="45" a="1"/>
  <c r="AA104" i="45" s="1"/>
  <c r="Z23" i="33" a="1"/>
  <c r="Z23" i="33" s="1"/>
  <c r="AK11" i="44" a="1"/>
  <c r="AK11" i="44" s="1"/>
  <c r="AD83" i="45" a="1"/>
  <c r="AD83" i="45" s="1"/>
  <c r="AC101" i="41" a="1"/>
  <c r="AC101" i="41" s="1"/>
  <c r="AR41" i="47" a="1"/>
  <c r="AR41" i="47" s="1"/>
  <c r="AS28" i="46" a="1"/>
  <c r="AS28" i="46" s="1"/>
  <c r="Z20" i="47" a="1"/>
  <c r="Z20" i="47" s="1"/>
  <c r="Q92" i="47" a="1"/>
  <c r="Q92" i="47" s="1"/>
  <c r="X17" i="41" a="1"/>
  <c r="X17" i="41" s="1"/>
  <c r="AO55" i="47" a="1"/>
  <c r="AO55" i="47" s="1"/>
  <c r="P55" i="44" a="1"/>
  <c r="P55" i="44" s="1"/>
  <c r="P54" i="44" s="1"/>
  <c r="AE53" i="42" a="1"/>
  <c r="AE53" i="42" s="1"/>
  <c r="I89" i="45" a="1"/>
  <c r="I89" i="45" s="1"/>
  <c r="AQ97" i="46" a="1"/>
  <c r="AQ97" i="46" s="1"/>
  <c r="AR82" i="42" a="1"/>
  <c r="AR82" i="42" s="1"/>
  <c r="AR81" i="42" s="1"/>
  <c r="AS88" i="47" a="1"/>
  <c r="AS88" i="47" s="1"/>
  <c r="U38" i="46" a="1"/>
  <c r="U38" i="46" s="1"/>
  <c r="AQ94" i="33" a="1"/>
  <c r="AQ94" i="33" s="1"/>
  <c r="T58" i="45" a="1"/>
  <c r="T58" i="45" s="1"/>
  <c r="Y31" i="43" a="1"/>
  <c r="Y31" i="43" s="1"/>
  <c r="AR46" i="45" a="1"/>
  <c r="AR46" i="45" s="1"/>
  <c r="V76" i="41" a="1"/>
  <c r="V76" i="41" s="1"/>
  <c r="AC10" i="42" a="1"/>
  <c r="AC10" i="42" s="1"/>
  <c r="AP67" i="42" a="1"/>
  <c r="AP67" i="42" s="1"/>
  <c r="V23" i="41" a="1"/>
  <c r="V23" i="41" s="1"/>
  <c r="T73" i="33" a="1"/>
  <c r="T73" i="33" s="1"/>
  <c r="AO82" i="43" a="1"/>
  <c r="AO82" i="43" s="1"/>
  <c r="AA19" i="44" a="1"/>
  <c r="AA19" i="44" s="1"/>
  <c r="AA18" i="44" s="1"/>
  <c r="Z97" i="44" a="1"/>
  <c r="Z97" i="44" s="1"/>
  <c r="T68" i="45" a="1"/>
  <c r="T68" i="45" s="1"/>
  <c r="Z100" i="46" a="1"/>
  <c r="Z100" i="46" s="1"/>
  <c r="AN41" i="42" a="1"/>
  <c r="AN41" i="42" s="1"/>
  <c r="W41" i="44" a="1"/>
  <c r="W41" i="44" s="1"/>
  <c r="R38" i="43" a="1"/>
  <c r="R38" i="43" s="1"/>
  <c r="AE98" i="44" a="1"/>
  <c r="AE98" i="44" s="1"/>
  <c r="K20" i="46" a="1"/>
  <c r="K20" i="46" s="1"/>
  <c r="M37" i="33" a="1"/>
  <c r="M37" i="33" s="1"/>
  <c r="N22" i="44" a="1"/>
  <c r="N22" i="44" s="1"/>
  <c r="J65" i="33" a="1"/>
  <c r="J65" i="33" s="1"/>
  <c r="AQ79" i="41" a="1"/>
  <c r="AQ79" i="41" s="1"/>
  <c r="AS44" i="46" a="1"/>
  <c r="AS44" i="46" s="1"/>
  <c r="AU11" i="46" a="1"/>
  <c r="AU11" i="46" s="1"/>
  <c r="I49" i="43" a="1"/>
  <c r="I49" i="43" s="1"/>
  <c r="O20" i="47" a="1"/>
  <c r="O20" i="47" s="1"/>
  <c r="G70" i="42" a="1"/>
  <c r="G70" i="42" s="1"/>
  <c r="AM98" i="44" a="1"/>
  <c r="AM98" i="44" s="1"/>
  <c r="K40" i="47" a="1"/>
  <c r="K40" i="47" s="1"/>
  <c r="K39" i="47" s="1"/>
  <c r="Z98" i="47" a="1"/>
  <c r="Z98" i="47" s="1"/>
  <c r="I86" i="41" a="1"/>
  <c r="I86" i="41" s="1"/>
  <c r="AD95" i="47" a="1"/>
  <c r="AD95" i="47" s="1"/>
  <c r="AH79" i="41" a="1"/>
  <c r="AH79" i="41" s="1"/>
  <c r="X88" i="41" a="1"/>
  <c r="X88" i="41" s="1"/>
  <c r="N101" i="42" a="1"/>
  <c r="N101" i="42" s="1"/>
  <c r="X95" i="47" a="1"/>
  <c r="X95" i="47" s="1"/>
  <c r="AQ101" i="44" a="1"/>
  <c r="AQ101" i="44" s="1"/>
  <c r="Y58" i="43" a="1"/>
  <c r="Y58" i="43" s="1"/>
  <c r="X67" i="42" a="1"/>
  <c r="X67" i="42" s="1"/>
  <c r="AC65" i="47" a="1"/>
  <c r="AC65" i="47" s="1"/>
  <c r="T43" i="45" a="1"/>
  <c r="T43" i="45" s="1"/>
  <c r="L61" i="41" a="1"/>
  <c r="L61" i="41" s="1"/>
  <c r="AL85" i="33" a="1"/>
  <c r="AL85" i="33" s="1"/>
  <c r="P95" i="47" a="1"/>
  <c r="P95" i="47" s="1"/>
  <c r="AN47" i="41" a="1"/>
  <c r="AN47" i="41" s="1"/>
  <c r="AI97" i="42" a="1"/>
  <c r="AI97" i="42" s="1"/>
  <c r="T100" i="47" a="1"/>
  <c r="T100" i="47" s="1"/>
  <c r="N70" i="47" a="1"/>
  <c r="N70" i="47" s="1"/>
  <c r="I89" i="41" a="1"/>
  <c r="I89" i="41" s="1"/>
  <c r="Y94" i="42" a="1"/>
  <c r="Y94" i="42" s="1"/>
  <c r="AL34" i="43" a="1"/>
  <c r="AL34" i="43" s="1"/>
  <c r="AD88" i="42" a="1"/>
  <c r="AD88" i="42" s="1"/>
  <c r="M95" i="44" a="1"/>
  <c r="M95" i="44" s="1"/>
  <c r="AJ85" i="44" a="1"/>
  <c r="AJ85" i="44" s="1"/>
  <c r="AR65" i="42" a="1"/>
  <c r="AR65" i="42" s="1"/>
  <c r="AP41" i="47" a="1"/>
  <c r="AP41" i="47" s="1"/>
  <c r="AJ89" i="42" a="1"/>
  <c r="AJ89" i="42" s="1"/>
  <c r="AG71" i="33" a="1"/>
  <c r="AG71" i="33" s="1"/>
  <c r="AL35" i="43" a="1"/>
  <c r="AL35" i="43" s="1"/>
  <c r="O25" i="44" a="1"/>
  <c r="O25" i="44" s="1"/>
  <c r="AR71" i="46" a="1"/>
  <c r="AR71" i="46" s="1"/>
  <c r="AN46" i="45" a="1"/>
  <c r="AN46" i="45" s="1"/>
  <c r="AP95" i="43" a="1"/>
  <c r="AP95" i="43" s="1"/>
  <c r="AR20" i="42" a="1"/>
  <c r="AR20" i="42" s="1"/>
  <c r="AB70" i="46" a="1"/>
  <c r="AB70" i="46" s="1"/>
  <c r="Y89" i="47" a="1"/>
  <c r="Y89" i="47" s="1"/>
  <c r="C61" i="41" a="1"/>
  <c r="C61" i="41" s="1"/>
  <c r="V85" i="45" a="1"/>
  <c r="V85" i="45" s="1"/>
  <c r="AH83" i="41" a="1"/>
  <c r="AH83" i="41" s="1"/>
  <c r="L46" i="45" a="1"/>
  <c r="L46" i="45" s="1"/>
  <c r="S103" i="43" a="1"/>
  <c r="S103" i="43" s="1"/>
  <c r="AC26" i="44" a="1"/>
  <c r="AC26" i="44" s="1"/>
  <c r="AE44" i="44" a="1"/>
  <c r="AE44" i="44" s="1"/>
  <c r="X38" i="44" a="1"/>
  <c r="X38" i="44" s="1"/>
  <c r="H43" i="44" a="1"/>
  <c r="H43" i="44" s="1"/>
  <c r="AH50" i="44" a="1"/>
  <c r="AH50" i="44" s="1"/>
  <c r="F103" i="44" a="1"/>
  <c r="F103" i="44" s="1"/>
  <c r="AP34" i="33" a="1"/>
  <c r="AP34" i="33" s="1"/>
  <c r="T46" i="41" a="1"/>
  <c r="T46" i="41" s="1"/>
  <c r="AC10" i="41" a="1"/>
  <c r="AC10" i="41" s="1"/>
  <c r="R38" i="45" a="1"/>
  <c r="R38" i="45" s="1"/>
  <c r="Y64" i="47" a="1"/>
  <c r="Y64" i="47" s="1"/>
  <c r="Y63" i="47" s="1"/>
  <c r="S37" i="47" a="1"/>
  <c r="S37" i="47" s="1"/>
  <c r="AQ98" i="45" a="1"/>
  <c r="AQ98" i="45" s="1"/>
  <c r="N28" i="46" a="1"/>
  <c r="N28" i="46" s="1"/>
  <c r="AS86" i="43" a="1"/>
  <c r="AS86" i="43" s="1"/>
  <c r="AO55" i="42" a="1"/>
  <c r="AO55" i="42" s="1"/>
  <c r="R46" i="44" a="1"/>
  <c r="R46" i="44" s="1"/>
  <c r="V76" i="47" a="1"/>
  <c r="V76" i="47" s="1"/>
  <c r="AA91" i="41" a="1"/>
  <c r="AA91" i="41" s="1"/>
  <c r="AO56" i="44" a="1"/>
  <c r="AO56" i="44" s="1"/>
  <c r="AO54" i="44" s="1"/>
  <c r="W10" i="33" a="1"/>
  <c r="W10" i="33" s="1"/>
  <c r="AM85" i="47" a="1"/>
  <c r="AM85" i="47" s="1"/>
  <c r="T79" i="43" a="1"/>
  <c r="T79" i="43" s="1"/>
  <c r="AA85" i="33" a="1"/>
  <c r="AA85" i="33" s="1"/>
  <c r="AI94" i="45" a="1"/>
  <c r="AI94" i="45" s="1"/>
  <c r="AI93" i="45" s="1"/>
  <c r="AM89" i="42" a="1"/>
  <c r="AM89" i="42" s="1"/>
  <c r="H83" i="33" a="1"/>
  <c r="H83" i="33" s="1"/>
  <c r="L94" i="46" a="1"/>
  <c r="L94" i="46" s="1"/>
  <c r="O17" i="43" a="1"/>
  <c r="O17" i="43" s="1"/>
  <c r="AA23" i="45" a="1"/>
  <c r="AA23" i="45" s="1"/>
  <c r="AK44" i="44" a="1"/>
  <c r="AK44" i="44" s="1"/>
  <c r="Y58" i="45" a="1"/>
  <c r="Y58" i="45" s="1"/>
  <c r="AJ50" i="42" a="1"/>
  <c r="AJ50" i="42" s="1"/>
  <c r="X103" i="33" a="1"/>
  <c r="X103" i="33" s="1"/>
  <c r="AQ53" i="46" a="1"/>
  <c r="AQ53" i="46" s="1"/>
  <c r="AF65" i="33" a="1"/>
  <c r="AF65" i="33" s="1"/>
  <c r="AA52" i="43" a="1"/>
  <c r="AA52" i="43" s="1"/>
  <c r="AS74" i="47" a="1"/>
  <c r="AS74" i="47" s="1"/>
  <c r="AP62" i="41" a="1"/>
  <c r="AP62" i="41" s="1"/>
  <c r="AG53" i="43" a="1"/>
  <c r="AG53" i="43" s="1"/>
  <c r="C52" i="41" a="1"/>
  <c r="C52" i="41" s="1"/>
  <c r="A52" i="41" s="1"/>
  <c r="AI31" i="42" a="1"/>
  <c r="AI31" i="42" s="1"/>
  <c r="AK44" i="45" a="1"/>
  <c r="AK44" i="45" s="1"/>
  <c r="AO79" i="41" a="1"/>
  <c r="AO79" i="41" s="1"/>
  <c r="AP88" i="41" a="1"/>
  <c r="AP88" i="41" s="1"/>
  <c r="M40" i="33" a="1"/>
  <c r="M40" i="33" s="1"/>
  <c r="O98" i="43" a="1"/>
  <c r="O98" i="43" s="1"/>
  <c r="V88" i="44" a="1"/>
  <c r="V88" i="44" s="1"/>
  <c r="V87" i="44" s="1"/>
  <c r="I68" i="44" a="1"/>
  <c r="I68" i="44" s="1"/>
  <c r="AJ82" i="42" a="1"/>
  <c r="AJ82" i="42" s="1"/>
  <c r="T97" i="47" a="1"/>
  <c r="T97" i="47" s="1"/>
  <c r="AS80" i="41" a="1"/>
  <c r="AS80" i="41" s="1"/>
  <c r="X55" i="41" a="1"/>
  <c r="X55" i="41" s="1"/>
  <c r="AT83" i="47" a="1"/>
  <c r="AT83" i="47" s="1"/>
  <c r="AC47" i="45" a="1"/>
  <c r="AC47" i="45" s="1"/>
  <c r="Y77" i="47" a="1"/>
  <c r="Y77" i="47" s="1"/>
  <c r="AD56" i="33" a="1"/>
  <c r="AD56" i="33" s="1"/>
  <c r="AO26" i="41" a="1"/>
  <c r="AO26" i="41" s="1"/>
  <c r="O59" i="42" a="1"/>
  <c r="O59" i="42" s="1"/>
  <c r="X46" i="42" a="1"/>
  <c r="X46" i="42" s="1"/>
  <c r="Y50" i="41" a="1"/>
  <c r="Y50" i="41" s="1"/>
  <c r="Y48" i="41" s="1"/>
  <c r="P41" i="33" a="1"/>
  <c r="P41" i="33" s="1"/>
  <c r="W68" i="46" a="1"/>
  <c r="W68" i="46" s="1"/>
  <c r="AI103" i="46" a="1"/>
  <c r="AI103" i="46" s="1"/>
  <c r="X11" i="44" a="1"/>
  <c r="X11" i="44" s="1"/>
  <c r="AO91" i="41" a="1"/>
  <c r="AO91" i="41" s="1"/>
  <c r="AI59" i="44" a="1"/>
  <c r="AI59" i="44" s="1"/>
  <c r="AS92" i="43" a="1"/>
  <c r="AS92" i="43" s="1"/>
  <c r="AS32" i="46" a="1"/>
  <c r="AS32" i="46" s="1"/>
  <c r="AB95" i="46" a="1"/>
  <c r="AB95" i="46" s="1"/>
  <c r="AS104" i="43" a="1"/>
  <c r="AS104" i="43" s="1"/>
  <c r="AH58" i="41" a="1"/>
  <c r="AH58" i="41" s="1"/>
  <c r="L44" i="33" a="1"/>
  <c r="L44" i="33" s="1"/>
  <c r="M19" i="45" a="1"/>
  <c r="M19" i="45" s="1"/>
  <c r="X95" i="42" a="1"/>
  <c r="X95" i="42" s="1"/>
  <c r="T38" i="44" a="1"/>
  <c r="T38" i="44" s="1"/>
  <c r="Z34" i="44" a="1"/>
  <c r="Z34" i="44" s="1"/>
  <c r="C44" i="45" a="1"/>
  <c r="C44" i="45" s="1"/>
  <c r="V10" i="47" a="1"/>
  <c r="V10" i="47" s="1"/>
  <c r="C98" i="46" a="1"/>
  <c r="C98" i="46" s="1"/>
  <c r="AA85" i="43" a="1"/>
  <c r="AA85" i="43" s="1"/>
  <c r="X43" i="47" a="1"/>
  <c r="X43" i="47" s="1"/>
  <c r="Y70" i="41" a="1"/>
  <c r="Y70" i="41" s="1"/>
  <c r="Z17" i="33" a="1"/>
  <c r="Z17" i="33" s="1"/>
  <c r="AI94" i="43" a="1"/>
  <c r="AI94" i="43" s="1"/>
  <c r="C47" i="44" a="1"/>
  <c r="C47" i="44" s="1"/>
  <c r="AM44" i="33" a="1"/>
  <c r="AM44" i="33" s="1"/>
  <c r="Y17" i="47" a="1"/>
  <c r="Y17" i="47" s="1"/>
  <c r="E35" i="33" a="1"/>
  <c r="E35" i="33" s="1"/>
  <c r="N92" i="33" a="1"/>
  <c r="N92" i="33" s="1"/>
  <c r="AC43" i="33" a="1"/>
  <c r="AC43" i="33" s="1"/>
  <c r="H94" i="33" a="1"/>
  <c r="H94" i="33" s="1"/>
  <c r="AK25" i="33" a="1"/>
  <c r="AK25" i="33" s="1"/>
  <c r="AA35" i="44" a="1"/>
  <c r="AA35" i="44" s="1"/>
  <c r="J67" i="47" a="1"/>
  <c r="J67" i="47" s="1"/>
  <c r="N76" i="46" a="1"/>
  <c r="N76" i="46" s="1"/>
  <c r="F80" i="42" a="1"/>
  <c r="F80" i="42" s="1"/>
  <c r="AI76" i="42" a="1"/>
  <c r="AI76" i="42" s="1"/>
  <c r="AP86" i="41" a="1"/>
  <c r="AP86" i="41" s="1"/>
  <c r="AK40" i="42" a="1"/>
  <c r="AK40" i="42" s="1"/>
  <c r="AQ73" i="43" a="1"/>
  <c r="AQ73" i="43" s="1"/>
  <c r="Q73" i="41" a="1"/>
  <c r="Q73" i="41" s="1"/>
  <c r="AQ37" i="43" a="1"/>
  <c r="AQ37" i="43" s="1"/>
  <c r="AG58" i="47" a="1"/>
  <c r="AG58" i="47" s="1"/>
  <c r="AM17" i="42" a="1"/>
  <c r="AM17" i="42" s="1"/>
  <c r="AO103" i="44" a="1"/>
  <c r="AO103" i="44" s="1"/>
  <c r="AD86" i="42" a="1"/>
  <c r="AD86" i="42" s="1"/>
  <c r="AI76" i="47" a="1"/>
  <c r="AI76" i="47" s="1"/>
  <c r="AH91" i="43" a="1"/>
  <c r="AH91" i="43" s="1"/>
  <c r="AR67" i="33" a="1"/>
  <c r="AR67" i="33" s="1"/>
  <c r="AC26" i="47" a="1"/>
  <c r="AC26" i="47" s="1"/>
  <c r="AQ83" i="46" a="1"/>
  <c r="AQ83" i="46" s="1"/>
  <c r="AK101" i="33" a="1"/>
  <c r="AK101" i="33" s="1"/>
  <c r="AK99" i="33" s="1"/>
  <c r="AH83" i="42" a="1"/>
  <c r="AH83" i="42" s="1"/>
  <c r="Y92" i="33" a="1"/>
  <c r="Y92" i="33" s="1"/>
  <c r="AM31" i="47" a="1"/>
  <c r="AM31" i="47" s="1"/>
  <c r="N79" i="47" a="1"/>
  <c r="N79" i="47" s="1"/>
  <c r="AA16" i="41" a="1"/>
  <c r="AA16" i="41" s="1"/>
  <c r="AN67" i="45" a="1"/>
  <c r="AN67" i="45" s="1"/>
  <c r="Q80" i="43" a="1"/>
  <c r="Q80" i="43" s="1"/>
  <c r="AG61" i="43" a="1"/>
  <c r="AG61" i="43" s="1"/>
  <c r="AG38" i="44" a="1"/>
  <c r="AG38" i="44" s="1"/>
  <c r="X58" i="42" a="1"/>
  <c r="X58" i="42" s="1"/>
  <c r="AE59" i="41" a="1"/>
  <c r="AE59" i="41" s="1"/>
  <c r="O11" i="41" a="1"/>
  <c r="O11" i="41" s="1"/>
  <c r="AA101" i="43" a="1"/>
  <c r="AA101" i="43" s="1"/>
  <c r="R23" i="47" a="1"/>
  <c r="R23" i="47" s="1"/>
  <c r="V89" i="41" a="1"/>
  <c r="V89" i="41" s="1"/>
  <c r="V87" i="41" s="1"/>
  <c r="AD20" i="45" a="1"/>
  <c r="AD20" i="45" s="1"/>
  <c r="AA22" i="45" a="1"/>
  <c r="AA22" i="45" s="1"/>
  <c r="AK94" i="42" a="1"/>
  <c r="AK94" i="42" s="1"/>
  <c r="AJ46" i="43" a="1"/>
  <c r="AJ46" i="43" s="1"/>
  <c r="AV62" i="43" a="1"/>
  <c r="AV62" i="43" s="1"/>
  <c r="M92" i="42" a="1"/>
  <c r="M92" i="42" s="1"/>
  <c r="S32" i="47" a="1"/>
  <c r="S32" i="47" s="1"/>
  <c r="F103" i="45" a="1"/>
  <c r="F103" i="45" s="1"/>
  <c r="R59" i="41" a="1"/>
  <c r="R59" i="41" s="1"/>
  <c r="Y92" i="41" a="1"/>
  <c r="Y92" i="41" s="1"/>
  <c r="AD50" i="42" a="1"/>
  <c r="AD50" i="42" s="1"/>
  <c r="P65" i="42" a="1"/>
  <c r="P65" i="42" s="1"/>
  <c r="H47" i="45" a="1"/>
  <c r="H47" i="45" s="1"/>
  <c r="AC97" i="44" a="1"/>
  <c r="AC97" i="44" s="1"/>
  <c r="Z35" i="47" a="1"/>
  <c r="Z35" i="47" s="1"/>
  <c r="P20" i="33" a="1"/>
  <c r="P20" i="33" s="1"/>
  <c r="M94" i="45" a="1"/>
  <c r="M94" i="45" s="1"/>
  <c r="M93" i="45" s="1"/>
  <c r="E83" i="44" a="1"/>
  <c r="E83" i="44" s="1"/>
  <c r="AK61" i="46" a="1"/>
  <c r="AK61" i="46" s="1"/>
  <c r="M89" i="33" a="1"/>
  <c r="M89" i="33" s="1"/>
  <c r="AR40" i="43" a="1"/>
  <c r="AR40" i="43" s="1"/>
  <c r="W19" i="42" a="1"/>
  <c r="W19" i="42" s="1"/>
  <c r="J25" i="45" a="1"/>
  <c r="J25" i="45" s="1"/>
  <c r="T31" i="45" a="1"/>
  <c r="T31" i="45" s="1"/>
  <c r="N40" i="33" a="1"/>
  <c r="N40" i="33" s="1"/>
  <c r="AG74" i="33" a="1"/>
  <c r="AG74" i="33" s="1"/>
  <c r="AD82" i="42" a="1"/>
  <c r="AD82" i="42" s="1"/>
  <c r="AD81" i="42" s="1"/>
  <c r="AK91" i="44" a="1"/>
  <c r="AK91" i="44" s="1"/>
  <c r="I92" i="47" a="1"/>
  <c r="I92" i="47" s="1"/>
  <c r="I90" i="47" s="1"/>
  <c r="I92" i="46" a="1"/>
  <c r="I92" i="46" s="1"/>
  <c r="AR31" i="41" a="1"/>
  <c r="AR31" i="41" s="1"/>
  <c r="AR30" i="41" s="1"/>
  <c r="AJ26" i="44" a="1"/>
  <c r="AJ26" i="44" s="1"/>
  <c r="L91" i="47" a="1"/>
  <c r="L91" i="47" s="1"/>
  <c r="AS16" i="43" a="1"/>
  <c r="AS16" i="43" s="1"/>
  <c r="AD11" i="33" a="1"/>
  <c r="AD11" i="33" s="1"/>
  <c r="AI64" i="47" a="1"/>
  <c r="AI64" i="47" s="1"/>
  <c r="J50" i="33" a="1"/>
  <c r="J50" i="33" s="1"/>
  <c r="Z53" i="41" a="1"/>
  <c r="Z53" i="41" s="1"/>
  <c r="Z86" i="47" a="1"/>
  <c r="Z86" i="47" s="1"/>
  <c r="X16" i="46" a="1"/>
  <c r="X16" i="46" s="1"/>
  <c r="AJ25" i="42" a="1"/>
  <c r="AJ25" i="42" s="1"/>
  <c r="AS67" i="41" a="1"/>
  <c r="AS67" i="41" s="1"/>
  <c r="AS66" i="41" s="1"/>
  <c r="AR40" i="46" a="1"/>
  <c r="AR40" i="46" s="1"/>
  <c r="AV71" i="43" a="1"/>
  <c r="AV71" i="43" s="1"/>
  <c r="C76" i="46" a="1"/>
  <c r="C76" i="46" s="1"/>
  <c r="AP32" i="45" a="1"/>
  <c r="AP32" i="45" s="1"/>
  <c r="AT44" i="43" a="1"/>
  <c r="AT44" i="43" s="1"/>
  <c r="AE49" i="33" a="1"/>
  <c r="AE49" i="33" s="1"/>
  <c r="P95" i="45" a="1"/>
  <c r="P95" i="45" s="1"/>
  <c r="AB44" i="33" a="1"/>
  <c r="AB44" i="33" s="1"/>
  <c r="T22" i="47" a="1"/>
  <c r="T22" i="47" s="1"/>
  <c r="K59" i="45" a="1"/>
  <c r="K59" i="45" s="1"/>
  <c r="J10" i="45" a="1"/>
  <c r="J10" i="45" s="1"/>
  <c r="AQ11" i="45" a="1"/>
  <c r="AQ11" i="45" s="1"/>
  <c r="K23" i="41" a="1"/>
  <c r="K23" i="41" s="1"/>
  <c r="Z23" i="45" a="1"/>
  <c r="Z23" i="45" s="1"/>
  <c r="O49" i="44" a="1"/>
  <c r="O49" i="44" s="1"/>
  <c r="AC46" i="45" a="1"/>
  <c r="AC46" i="45" s="1"/>
  <c r="AA49" i="44" a="1"/>
  <c r="AA49" i="44" s="1"/>
  <c r="AC86" i="41" a="1"/>
  <c r="AC86" i="41" s="1"/>
  <c r="X17" i="45" a="1"/>
  <c r="X17" i="45" s="1"/>
  <c r="V103" i="33" a="1"/>
  <c r="V103" i="33" s="1"/>
  <c r="S16" i="41" a="1"/>
  <c r="S16" i="41" s="1"/>
  <c r="AJ97" i="41" a="1"/>
  <c r="AJ97" i="41" s="1"/>
  <c r="C23" i="41" a="1"/>
  <c r="C23" i="41" s="1"/>
  <c r="AL74" i="33" a="1"/>
  <c r="AL74" i="33" s="1"/>
  <c r="AS43" i="41" a="1"/>
  <c r="AS43" i="41" s="1"/>
  <c r="J35" i="43" a="1"/>
  <c r="J35" i="43" s="1"/>
  <c r="C16" i="45" a="1"/>
  <c r="C16" i="45" s="1"/>
  <c r="AH29" i="46" a="1"/>
  <c r="AH29" i="46" s="1"/>
  <c r="W44" i="46" a="1"/>
  <c r="W44" i="46" s="1"/>
  <c r="V50" i="42" a="1"/>
  <c r="V50" i="42" s="1"/>
  <c r="AU16" i="47" a="1"/>
  <c r="AU16" i="47" s="1"/>
  <c r="L77" i="42" a="1"/>
  <c r="L77" i="42" s="1"/>
  <c r="L75" i="42" s="1"/>
  <c r="T65" i="44" a="1"/>
  <c r="T65" i="44" s="1"/>
  <c r="L16" i="44" a="1"/>
  <c r="L16" i="44" s="1"/>
  <c r="AI32" i="45" a="1"/>
  <c r="AI32" i="45" s="1"/>
  <c r="I104" i="41" a="1"/>
  <c r="I104" i="41" s="1"/>
  <c r="AG70" i="43" a="1"/>
  <c r="AG70" i="43" s="1"/>
  <c r="C103" i="44" a="1"/>
  <c r="C103" i="44" s="1"/>
  <c r="K10" i="46" a="1"/>
  <c r="K10" i="46" s="1"/>
  <c r="L98" i="45" a="1"/>
  <c r="L98" i="45" s="1"/>
  <c r="L96" i="45" s="1"/>
  <c r="U103" i="43" a="1"/>
  <c r="U103" i="43" s="1"/>
  <c r="U102" i="43" s="1"/>
  <c r="AN80" i="33" a="1"/>
  <c r="AN80" i="33" s="1"/>
  <c r="AK100" i="45" a="1"/>
  <c r="AK100" i="45" s="1"/>
  <c r="AE44" i="41" a="1"/>
  <c r="AE44" i="41" s="1"/>
  <c r="C37" i="42" a="1"/>
  <c r="C37" i="42" s="1"/>
  <c r="W76" i="45" a="1"/>
  <c r="W76" i="45" s="1"/>
  <c r="Y70" i="33" a="1"/>
  <c r="Y70" i="33" s="1"/>
  <c r="AO49" i="33" a="1"/>
  <c r="AO49" i="33" s="1"/>
  <c r="R59" i="33" a="1"/>
  <c r="R59" i="33" s="1"/>
  <c r="AR37" i="47" a="1"/>
  <c r="AR37" i="47" s="1"/>
  <c r="W25" i="33" a="1"/>
  <c r="W25" i="33" s="1"/>
  <c r="AI101" i="41" a="1"/>
  <c r="AI101" i="41" s="1"/>
  <c r="T92" i="41" a="1"/>
  <c r="T92" i="41" s="1"/>
  <c r="AH79" i="44" a="1"/>
  <c r="AH79" i="44" s="1"/>
  <c r="AH78" i="44" s="1"/>
  <c r="AP85" i="43" a="1"/>
  <c r="AP85" i="43" s="1"/>
  <c r="AF32" i="41" a="1"/>
  <c r="AF32" i="41" s="1"/>
  <c r="O32" i="47" a="1"/>
  <c r="O32" i="47" s="1"/>
  <c r="Q64" i="46" a="1"/>
  <c r="Q64" i="46" s="1"/>
  <c r="F29" i="33" a="1"/>
  <c r="F29" i="33" s="1"/>
  <c r="Y79" i="42" a="1"/>
  <c r="Y79" i="42" s="1"/>
  <c r="Z103" i="47" a="1"/>
  <c r="Z103" i="47" s="1"/>
  <c r="C68" i="44" a="1"/>
  <c r="C68" i="44" s="1"/>
  <c r="F58" i="45" a="1"/>
  <c r="F58" i="45" s="1"/>
  <c r="T92" i="44" a="1"/>
  <c r="T92" i="44" s="1"/>
  <c r="AS32" i="41" a="1"/>
  <c r="AS32" i="41" s="1"/>
  <c r="Y97" i="46" a="1"/>
  <c r="Y97" i="46" s="1"/>
  <c r="N65" i="45" a="1"/>
  <c r="N65" i="45" s="1"/>
  <c r="C98" i="33" a="1"/>
  <c r="C98" i="33" s="1"/>
  <c r="AP10" i="45" a="1"/>
  <c r="AP10" i="45" s="1"/>
  <c r="K94" i="33" a="1"/>
  <c r="K94" i="33" s="1"/>
  <c r="AI52" i="45" a="1"/>
  <c r="AI52" i="45" s="1"/>
  <c r="AI51" i="45" s="1"/>
  <c r="AI104" i="43" a="1"/>
  <c r="AI104" i="43" s="1"/>
  <c r="AH65" i="47" a="1"/>
  <c r="AH65" i="47" s="1"/>
  <c r="K85" i="46" a="1"/>
  <c r="K85" i="46" s="1"/>
  <c r="AP65" i="43" a="1"/>
  <c r="AP65" i="43" s="1"/>
  <c r="AT34" i="46" a="1"/>
  <c r="AT34" i="46" s="1"/>
  <c r="AT33" i="46" s="1"/>
  <c r="AL91" i="45" a="1"/>
  <c r="AL91" i="45" s="1"/>
  <c r="N82" i="41" a="1"/>
  <c r="N82" i="41" s="1"/>
  <c r="Q97" i="44" a="1"/>
  <c r="Q97" i="44" s="1"/>
  <c r="M49" i="45" a="1"/>
  <c r="M49" i="45" s="1"/>
  <c r="AF100" i="46" a="1"/>
  <c r="AF100" i="46" s="1"/>
  <c r="AF99" i="46" s="1"/>
  <c r="J67" i="46" a="1"/>
  <c r="J67" i="46" s="1"/>
  <c r="AQ74" i="41" a="1"/>
  <c r="AQ74" i="41" s="1"/>
  <c r="AP80" i="33" a="1"/>
  <c r="AP80" i="33" s="1"/>
  <c r="Q23" i="43" a="1"/>
  <c r="Q23" i="43" s="1"/>
  <c r="AI91" i="33" a="1"/>
  <c r="AI91" i="33" s="1"/>
  <c r="AT49" i="47" a="1"/>
  <c r="AT49" i="47" s="1"/>
  <c r="Y89" i="41" a="1"/>
  <c r="Y89" i="41" s="1"/>
  <c r="AA38" i="43" a="1"/>
  <c r="AA38" i="43" s="1"/>
  <c r="S25" i="42" a="1"/>
  <c r="S25" i="42" s="1"/>
  <c r="X26" i="43" a="1"/>
  <c r="X26" i="43" s="1"/>
  <c r="X24" i="43" s="1"/>
  <c r="AS49" i="41" a="1"/>
  <c r="AS49" i="41" s="1"/>
  <c r="AN85" i="45" a="1"/>
  <c r="AN85" i="45" s="1"/>
  <c r="Z62" i="42" a="1"/>
  <c r="Z62" i="42" s="1"/>
  <c r="AG100" i="42" a="1"/>
  <c r="AG100" i="42" s="1"/>
  <c r="AD74" i="33" a="1"/>
  <c r="AD74" i="33" s="1"/>
  <c r="AT98" i="43" a="1"/>
  <c r="AT98" i="43" s="1"/>
  <c r="AE97" i="45" a="1"/>
  <c r="AE97" i="45" s="1"/>
  <c r="AE96" i="45" s="1"/>
  <c r="Z80" i="46" a="1"/>
  <c r="Z80" i="46" s="1"/>
  <c r="M100" i="33" a="1"/>
  <c r="M100" i="33" s="1"/>
  <c r="AC37" i="42" a="1"/>
  <c r="AC37" i="42" s="1"/>
  <c r="G91" i="44" a="1"/>
  <c r="G91" i="44" s="1"/>
  <c r="AV68" i="46" a="1"/>
  <c r="AV68" i="46" s="1"/>
  <c r="AT88" i="41" a="1"/>
  <c r="AT88" i="41" s="1"/>
  <c r="W86" i="43" a="1"/>
  <c r="W86" i="43" s="1"/>
  <c r="AI49" i="42" a="1"/>
  <c r="AI49" i="42" s="1"/>
  <c r="Z50" i="47" a="1"/>
  <c r="Z50" i="47" s="1"/>
  <c r="Z48" i="47" s="1"/>
  <c r="AU70" i="46" a="1"/>
  <c r="AU70" i="46" s="1"/>
  <c r="O44" i="33" a="1"/>
  <c r="O44" i="33" s="1"/>
  <c r="AE61" i="42" a="1"/>
  <c r="AE61" i="42" s="1"/>
  <c r="AT74" i="41" a="1"/>
  <c r="AT74" i="41" s="1"/>
  <c r="Z67" i="46" a="1"/>
  <c r="Z67" i="46" s="1"/>
  <c r="K59" i="33" a="1"/>
  <c r="K59" i="33" s="1"/>
  <c r="AA58" i="42" a="1"/>
  <c r="AA58" i="42" s="1"/>
  <c r="AI28" i="46" a="1"/>
  <c r="AI28" i="46" s="1"/>
  <c r="M52" i="44" a="1"/>
  <c r="M52" i="44" s="1"/>
  <c r="M35" i="45" a="1"/>
  <c r="M35" i="45" s="1"/>
  <c r="Z47" i="41" a="1"/>
  <c r="Z47" i="41" s="1"/>
  <c r="AF89" i="44" a="1"/>
  <c r="AF89" i="44" s="1"/>
  <c r="I91" i="43" a="1"/>
  <c r="I91" i="43" s="1"/>
  <c r="AD22" i="42" a="1"/>
  <c r="AD22" i="42" s="1"/>
  <c r="C83" i="43" a="1"/>
  <c r="C83" i="43" s="1"/>
  <c r="A82" i="43" s="1"/>
  <c r="AF77" i="47" a="1"/>
  <c r="AF77" i="47" s="1"/>
  <c r="AF75" i="47" s="1"/>
  <c r="Y29" i="33" a="1"/>
  <c r="Y29" i="33" s="1"/>
  <c r="H10" i="44" a="1"/>
  <c r="H10" i="44" s="1"/>
  <c r="AR89" i="44" a="1"/>
  <c r="AR89" i="44" s="1"/>
  <c r="AQ94" i="45" a="1"/>
  <c r="AQ94" i="45" s="1"/>
  <c r="AD16" i="43" a="1"/>
  <c r="AD16" i="43" s="1"/>
  <c r="AM104" i="33" a="1"/>
  <c r="AM104" i="33" s="1"/>
  <c r="K11" i="42" a="1"/>
  <c r="K11" i="42" s="1"/>
  <c r="O44" i="41" a="1"/>
  <c r="O44" i="41" s="1"/>
  <c r="AJ70" i="46" a="1"/>
  <c r="AJ70" i="46" s="1"/>
  <c r="J49" i="44" a="1"/>
  <c r="J49" i="44" s="1"/>
  <c r="W103" i="43" a="1"/>
  <c r="W103" i="43" s="1"/>
  <c r="O62" i="43" a="1"/>
  <c r="O62" i="43" s="1"/>
  <c r="R91" i="47" a="1"/>
  <c r="R91" i="47" s="1"/>
  <c r="X53" i="41" a="1"/>
  <c r="X53" i="41" s="1"/>
  <c r="AO34" i="46" a="1"/>
  <c r="AO34" i="46" s="1"/>
  <c r="X55" i="43" a="1"/>
  <c r="X55" i="43" s="1"/>
  <c r="O67" i="44" a="1"/>
  <c r="O67" i="44" s="1"/>
  <c r="O91" i="33" a="1"/>
  <c r="O91" i="33" s="1"/>
  <c r="AJ34" i="42" a="1"/>
  <c r="AJ34" i="42" s="1"/>
  <c r="AJ33" i="42" s="1"/>
  <c r="AN58" i="45" a="1"/>
  <c r="AN58" i="45" s="1"/>
  <c r="F91" i="44" a="1"/>
  <c r="F91" i="44" s="1"/>
  <c r="J89" i="33" a="1"/>
  <c r="J89" i="33" s="1"/>
  <c r="AM35" i="45" a="1"/>
  <c r="AM35" i="45" s="1"/>
  <c r="AM33" i="45" s="1"/>
  <c r="Z88" i="43" a="1"/>
  <c r="Z88" i="43" s="1"/>
  <c r="X67" i="43" a="1"/>
  <c r="X67" i="43" s="1"/>
  <c r="T80" i="45" a="1"/>
  <c r="T80" i="45" s="1"/>
  <c r="AS65" i="47" a="1"/>
  <c r="AS65" i="47" s="1"/>
  <c r="AO55" i="33" a="1"/>
  <c r="AO55" i="33" s="1"/>
  <c r="I40" i="44" a="1"/>
  <c r="I40" i="44" s="1"/>
  <c r="AP35" i="33" a="1"/>
  <c r="AP35" i="33" s="1"/>
  <c r="W64" i="41" a="1"/>
  <c r="W64" i="41" s="1"/>
  <c r="AI22" i="41" a="1"/>
  <c r="AI22" i="41" s="1"/>
  <c r="AB17" i="42" a="1"/>
  <c r="AB17" i="42" s="1"/>
  <c r="Z61" i="33" a="1"/>
  <c r="Z61" i="33" s="1"/>
  <c r="AU67" i="47" a="1"/>
  <c r="AU67" i="47" s="1"/>
  <c r="AU53" i="43" a="1"/>
  <c r="AU53" i="43" s="1"/>
  <c r="G16" i="33" a="1"/>
  <c r="G16" i="33" s="1"/>
  <c r="G15" i="33" s="1"/>
  <c r="I61" i="47" a="1"/>
  <c r="I61" i="47" s="1"/>
  <c r="AQ76" i="45" a="1"/>
  <c r="AQ76" i="45" s="1"/>
  <c r="AG53" i="33" a="1"/>
  <c r="AG53" i="33" s="1"/>
  <c r="N34" i="43" a="1"/>
  <c r="N34" i="43" s="1"/>
  <c r="O100" i="47" a="1"/>
  <c r="O100" i="47" s="1"/>
  <c r="P68" i="45" a="1"/>
  <c r="P68" i="45" s="1"/>
  <c r="P66" i="45" s="1"/>
  <c r="N61" i="44" a="1"/>
  <c r="N61" i="44" s="1"/>
  <c r="N60" i="44" s="1"/>
  <c r="AI85" i="42" a="1"/>
  <c r="AI85" i="42" s="1"/>
  <c r="AA38" i="44" a="1"/>
  <c r="AA38" i="44" s="1"/>
  <c r="W11" i="45" a="1"/>
  <c r="W11" i="45" s="1"/>
  <c r="P94" i="33" a="1"/>
  <c r="P94" i="33" s="1"/>
  <c r="S34" i="45" a="1"/>
  <c r="S34" i="45" s="1"/>
  <c r="AR59" i="47" a="1"/>
  <c r="AR59" i="47" s="1"/>
  <c r="AA92" i="47" a="1"/>
  <c r="AA92" i="47" s="1"/>
  <c r="T55" i="42" a="1"/>
  <c r="T55" i="42" s="1"/>
  <c r="T52" i="45" a="1"/>
  <c r="T52" i="45" s="1"/>
  <c r="N31" i="43" a="1"/>
  <c r="N31" i="43" s="1"/>
  <c r="AR62" i="33" a="1"/>
  <c r="AR62" i="33" s="1"/>
  <c r="I104" i="45" a="1"/>
  <c r="I104" i="45" s="1"/>
  <c r="AN32" i="42" a="1"/>
  <c r="AN32" i="42" s="1"/>
  <c r="W70" i="33" a="1"/>
  <c r="W70" i="33" s="1"/>
  <c r="L74" i="44" a="1"/>
  <c r="L74" i="44" s="1"/>
  <c r="N19" i="43" a="1"/>
  <c r="N19" i="43" s="1"/>
  <c r="AS16" i="47" a="1"/>
  <c r="AS16" i="47" s="1"/>
  <c r="AS15" i="47" s="1"/>
  <c r="V34" i="41" a="1"/>
  <c r="V34" i="41" s="1"/>
  <c r="U100" i="42" a="1"/>
  <c r="U100" i="42" s="1"/>
  <c r="K88" i="47" a="1"/>
  <c r="K88" i="47" s="1"/>
  <c r="K87" i="47" s="1"/>
  <c r="AO20" i="44" a="1"/>
  <c r="AO20" i="44" s="1"/>
  <c r="C97" i="42" a="1"/>
  <c r="C97" i="42" s="1"/>
  <c r="C26" i="41" a="1"/>
  <c r="C26" i="41" s="1"/>
  <c r="K101" i="42" a="1"/>
  <c r="K101" i="42" s="1"/>
  <c r="J47" i="43" a="1"/>
  <c r="J47" i="43" s="1"/>
  <c r="AL97" i="44" a="1"/>
  <c r="AL97" i="44" s="1"/>
  <c r="AQ88" i="42" a="1"/>
  <c r="AQ88" i="42" s="1"/>
  <c r="L46" i="41" a="1"/>
  <c r="L46" i="41" s="1"/>
  <c r="U35" i="45" a="1"/>
  <c r="U35" i="45" s="1"/>
  <c r="AG86" i="42" a="1"/>
  <c r="AG86" i="42" s="1"/>
  <c r="AF40" i="45" a="1"/>
  <c r="AF40" i="45" s="1"/>
  <c r="X31" i="46" a="1"/>
  <c r="X31" i="46" s="1"/>
  <c r="AH56" i="45" a="1"/>
  <c r="AH56" i="45" s="1"/>
  <c r="AI61" i="41" a="1"/>
  <c r="AI61" i="41" s="1"/>
  <c r="AI60" i="41" s="1"/>
  <c r="AM28" i="41" a="1"/>
  <c r="AM28" i="41" s="1"/>
  <c r="AF103" i="41" a="1"/>
  <c r="AF103" i="41" s="1"/>
  <c r="C59" i="47" a="1"/>
  <c r="C59" i="47" s="1"/>
  <c r="I22" i="47" a="1"/>
  <c r="I22" i="47" s="1"/>
  <c r="I21" i="47" s="1"/>
  <c r="AC25" i="46" a="1"/>
  <c r="AC25" i="46" s="1"/>
  <c r="AP95" i="47" a="1"/>
  <c r="AP95" i="47" s="1"/>
  <c r="AJ44" i="43" a="1"/>
  <c r="AJ44" i="43" s="1"/>
  <c r="J68" i="44" a="1"/>
  <c r="J68" i="44" s="1"/>
  <c r="W61" i="43" a="1"/>
  <c r="W61" i="43" s="1"/>
  <c r="AM104" i="46" a="1"/>
  <c r="AM104" i="46" s="1"/>
  <c r="AM35" i="41" a="1"/>
  <c r="AM35" i="41" s="1"/>
  <c r="AN50" i="47" a="1"/>
  <c r="AN50" i="47" s="1"/>
  <c r="AP61" i="33" a="1"/>
  <c r="AP61" i="33" s="1"/>
  <c r="AD91" i="41" a="1"/>
  <c r="AD91" i="41" s="1"/>
  <c r="K49" i="44" a="1"/>
  <c r="K49" i="44" s="1"/>
  <c r="U92" i="46" a="1"/>
  <c r="U92" i="46" s="1"/>
  <c r="AF43" i="46" a="1"/>
  <c r="AF43" i="46" s="1"/>
  <c r="P55" i="41" a="1"/>
  <c r="P55" i="41" s="1"/>
  <c r="N77" i="46" a="1"/>
  <c r="N77" i="46" s="1"/>
  <c r="AK92" i="47" a="1"/>
  <c r="AK92" i="47" s="1"/>
  <c r="H62" i="45" a="1"/>
  <c r="H62" i="45" s="1"/>
  <c r="Q44" i="33" a="1"/>
  <c r="Q44" i="33" s="1"/>
  <c r="AV16" i="47" a="1"/>
  <c r="AV16" i="47" s="1"/>
  <c r="N73" i="44" a="1"/>
  <c r="N73" i="44" s="1"/>
  <c r="AP58" i="42" a="1"/>
  <c r="AP58" i="42" s="1"/>
  <c r="J74" i="44" a="1"/>
  <c r="J74" i="44" s="1"/>
  <c r="AN16" i="43" a="1"/>
  <c r="AN16" i="43" s="1"/>
  <c r="W61" i="47" a="1"/>
  <c r="W61" i="47" s="1"/>
  <c r="J59" i="44" a="1"/>
  <c r="J59" i="44" s="1"/>
  <c r="AM101" i="33" a="1"/>
  <c r="AM101" i="33" s="1"/>
  <c r="AH53" i="44" a="1"/>
  <c r="AH53" i="44" s="1"/>
  <c r="P83" i="41" a="1"/>
  <c r="P83" i="41" s="1"/>
  <c r="AR29" i="42" a="1"/>
  <c r="AR29" i="42" s="1"/>
  <c r="K74" i="44" a="1"/>
  <c r="K74" i="44" s="1"/>
  <c r="K43" i="46" a="1"/>
  <c r="K43" i="46" s="1"/>
  <c r="N85" i="45" a="1"/>
  <c r="N85" i="45" s="1"/>
  <c r="M38" i="47" a="1"/>
  <c r="M38" i="47" s="1"/>
  <c r="U76" i="42" a="1"/>
  <c r="U76" i="42" s="1"/>
  <c r="AJ95" i="47" a="1"/>
  <c r="AJ95" i="47" s="1"/>
  <c r="N103" i="41" a="1"/>
  <c r="N103" i="41" s="1"/>
  <c r="AQ83" i="33" a="1"/>
  <c r="AQ83" i="33" s="1"/>
  <c r="Q101" i="41" a="1"/>
  <c r="Q101" i="41" s="1"/>
  <c r="AF20" i="42" a="1"/>
  <c r="AF20" i="42" s="1"/>
  <c r="J91" i="42" a="1"/>
  <c r="J91" i="42" s="1"/>
  <c r="R50" i="33" a="1"/>
  <c r="R50" i="33" s="1"/>
  <c r="X20" i="46" a="1"/>
  <c r="X20" i="46" s="1"/>
  <c r="Z31" i="46" a="1"/>
  <c r="Z31" i="46" s="1"/>
  <c r="Z30" i="46" s="1"/>
  <c r="M76" i="42" a="1"/>
  <c r="M76" i="42" s="1"/>
  <c r="AI29" i="45" a="1"/>
  <c r="AI29" i="45" s="1"/>
  <c r="AJ101" i="41" a="1"/>
  <c r="AJ101" i="41" s="1"/>
  <c r="T65" i="47" a="1"/>
  <c r="T65" i="47" s="1"/>
  <c r="AT98" i="41" a="1"/>
  <c r="AT98" i="41" s="1"/>
  <c r="AF67" i="44" a="1"/>
  <c r="AF67" i="44" s="1"/>
  <c r="X25" i="42" a="1"/>
  <c r="X25" i="42" s="1"/>
  <c r="W79" i="41" a="1"/>
  <c r="W79" i="41" s="1"/>
  <c r="AC62" i="41" a="1"/>
  <c r="AC62" i="41" s="1"/>
  <c r="AC60" i="41" s="1"/>
  <c r="AJ95" i="33" a="1"/>
  <c r="AJ95" i="33" s="1"/>
  <c r="Z28" i="45" a="1"/>
  <c r="Z28" i="45" s="1"/>
  <c r="AE58" i="44" a="1"/>
  <c r="AE58" i="44" s="1"/>
  <c r="R46" i="43" a="1"/>
  <c r="R46" i="43" s="1"/>
  <c r="AM19" i="42" a="1"/>
  <c r="AM19" i="42" s="1"/>
  <c r="AP19" i="47" a="1"/>
  <c r="AP19" i="47" s="1"/>
  <c r="AR26" i="41" a="1"/>
  <c r="AR26" i="41" s="1"/>
  <c r="Y101" i="41" a="1"/>
  <c r="Y101" i="41" s="1"/>
  <c r="X52" i="45" a="1"/>
  <c r="X52" i="45" s="1"/>
  <c r="AI40" i="44" a="1"/>
  <c r="AI40" i="44" s="1"/>
  <c r="L88" i="42" a="1"/>
  <c r="L88" i="42" s="1"/>
  <c r="S50" i="43" a="1"/>
  <c r="S50" i="43" s="1"/>
  <c r="W95" i="45" a="1"/>
  <c r="W95" i="45" s="1"/>
  <c r="AQ70" i="41" a="1"/>
  <c r="AQ70" i="41" s="1"/>
  <c r="AH55" i="46" a="1"/>
  <c r="AH55" i="46" s="1"/>
  <c r="AQ82" i="43" a="1"/>
  <c r="AQ82" i="43" s="1"/>
  <c r="J62" i="33" a="1"/>
  <c r="J62" i="33" s="1"/>
  <c r="AH83" i="46" a="1"/>
  <c r="AH83" i="46" s="1"/>
  <c r="AD16" i="47" a="1"/>
  <c r="AD16" i="47" s="1"/>
  <c r="AH44" i="45" a="1"/>
  <c r="AH44" i="45" s="1"/>
  <c r="AP55" i="43" a="1"/>
  <c r="AP55" i="43" s="1"/>
  <c r="N88" i="44" a="1"/>
  <c r="N88" i="44" s="1"/>
  <c r="K88" i="33" a="1"/>
  <c r="K88" i="33" s="1"/>
  <c r="AL89" i="33" a="1"/>
  <c r="AL89" i="33" s="1"/>
  <c r="AP25" i="41" a="1"/>
  <c r="AP25" i="41" s="1"/>
  <c r="AH44" i="33" a="1"/>
  <c r="AH44" i="33" s="1"/>
  <c r="M65" i="43" a="1"/>
  <c r="M65" i="43" s="1"/>
  <c r="AG92" i="46" a="1"/>
  <c r="AG92" i="46" s="1"/>
  <c r="AD41" i="44" a="1"/>
  <c r="AD41" i="44" s="1"/>
  <c r="AO31" i="45" a="1"/>
  <c r="AO31" i="45" s="1"/>
  <c r="G97" i="44" a="1"/>
  <c r="G97" i="44" s="1"/>
  <c r="T101" i="33" a="1"/>
  <c r="T101" i="33" s="1"/>
  <c r="AD101" i="44" a="1"/>
  <c r="AD101" i="44" s="1"/>
  <c r="AB47" i="47" a="1"/>
  <c r="AB47" i="47" s="1"/>
  <c r="C40" i="41" a="1"/>
  <c r="C40" i="41" s="1"/>
  <c r="AT61" i="46" a="1"/>
  <c r="AT61" i="46" s="1"/>
  <c r="K95" i="44" a="1"/>
  <c r="K95" i="44" s="1"/>
  <c r="O64" i="43" a="1"/>
  <c r="O64" i="43" s="1"/>
  <c r="R43" i="33" a="1"/>
  <c r="R43" i="33" s="1"/>
  <c r="AQ17" i="45" a="1"/>
  <c r="AQ17" i="45" s="1"/>
  <c r="U11" i="33" a="1"/>
  <c r="U11" i="33" s="1"/>
  <c r="U9" i="33" s="1"/>
  <c r="E76" i="45" a="1"/>
  <c r="E76" i="45" s="1"/>
  <c r="X16" i="33" a="1"/>
  <c r="X16" i="33" s="1"/>
  <c r="Z68" i="33" a="1"/>
  <c r="Z68" i="33" s="1"/>
  <c r="L65" i="41" a="1"/>
  <c r="L65" i="41" s="1"/>
  <c r="AQ55" i="42" a="1"/>
  <c r="AQ55" i="42" s="1"/>
  <c r="U34" i="43" a="1"/>
  <c r="U34" i="43" s="1"/>
  <c r="W46" i="46" a="1"/>
  <c r="W46" i="46" s="1"/>
  <c r="M49" i="43" a="1"/>
  <c r="M49" i="43" s="1"/>
  <c r="M48" i="43" s="1"/>
  <c r="AO56" i="46" a="1"/>
  <c r="AO56" i="46" s="1"/>
  <c r="AR10" i="43" a="1"/>
  <c r="AR10" i="43" s="1"/>
  <c r="Z70" i="41" a="1"/>
  <c r="Z70" i="41" s="1"/>
  <c r="F92" i="42" a="1"/>
  <c r="F92" i="42" s="1"/>
  <c r="AO76" i="33" a="1"/>
  <c r="AO76" i="33" s="1"/>
  <c r="AG79" i="47" a="1"/>
  <c r="AG79" i="47" s="1"/>
  <c r="AV23" i="41" a="1"/>
  <c r="AV23" i="41" s="1"/>
  <c r="AO17" i="43" a="1"/>
  <c r="AO17" i="43" s="1"/>
  <c r="AG28" i="41" a="1"/>
  <c r="AG28" i="41" s="1"/>
  <c r="AF56" i="46" a="1"/>
  <c r="AF56" i="46" s="1"/>
  <c r="Q26" i="47" a="1"/>
  <c r="Q26" i="47" s="1"/>
  <c r="V56" i="42" a="1"/>
  <c r="V56" i="42" s="1"/>
  <c r="I88" i="45" a="1"/>
  <c r="I88" i="45" s="1"/>
  <c r="I87" i="45" s="1"/>
  <c r="C41" i="41" a="1"/>
  <c r="C41" i="41" s="1"/>
  <c r="AE22" i="42" a="1"/>
  <c r="AE22" i="42" s="1"/>
  <c r="AO62" i="43" a="1"/>
  <c r="AO62" i="43" s="1"/>
  <c r="M17" i="42" a="1"/>
  <c r="M17" i="42" s="1"/>
  <c r="AE70" i="45" a="1"/>
  <c r="AE70" i="45" s="1"/>
  <c r="E103" i="44" a="1"/>
  <c r="E103" i="44" s="1"/>
  <c r="AH65" i="42" a="1"/>
  <c r="AH65" i="42" s="1"/>
  <c r="AQ59" i="46" a="1"/>
  <c r="AQ59" i="46" s="1"/>
  <c r="N47" i="33" a="1"/>
  <c r="N47" i="33" s="1"/>
  <c r="L101" i="44" a="1"/>
  <c r="L101" i="44" s="1"/>
  <c r="Q68" i="43" a="1"/>
  <c r="Q68" i="43" s="1"/>
  <c r="AQ76" i="46" a="1"/>
  <c r="AQ76" i="46" s="1"/>
  <c r="I86" i="44" a="1"/>
  <c r="I86" i="44" s="1"/>
  <c r="AN50" i="42" a="1"/>
  <c r="AN50" i="42" s="1"/>
  <c r="M41" i="42" a="1"/>
  <c r="M41" i="42" s="1"/>
  <c r="O71" i="45" a="1"/>
  <c r="O71" i="45" s="1"/>
  <c r="C46" i="43" a="1"/>
  <c r="C46" i="43" s="1"/>
  <c r="O26" i="45" a="1"/>
  <c r="O26" i="45" s="1"/>
  <c r="W104" i="43" a="1"/>
  <c r="W104" i="43" s="1"/>
  <c r="AJ83" i="45" a="1"/>
  <c r="AJ83" i="45" s="1"/>
  <c r="AN61" i="45" a="1"/>
  <c r="AN61" i="45" s="1"/>
  <c r="Q34" i="42" a="1"/>
  <c r="Q34" i="42" s="1"/>
  <c r="AK55" i="47" a="1"/>
  <c r="AK55" i="47" s="1"/>
  <c r="AK54" i="47" s="1"/>
  <c r="AE47" i="46" a="1"/>
  <c r="AE47" i="46" s="1"/>
  <c r="X68" i="46" a="1"/>
  <c r="X68" i="46" s="1"/>
  <c r="F16" i="45" a="1"/>
  <c r="F16" i="45" s="1"/>
  <c r="J17" i="46" a="1"/>
  <c r="J17" i="46" s="1"/>
  <c r="C37" i="45" a="1"/>
  <c r="C37" i="45" s="1"/>
  <c r="P32" i="33" a="1"/>
  <c r="P32" i="33" s="1"/>
  <c r="T98" i="41" a="1"/>
  <c r="T98" i="41" s="1"/>
  <c r="P58" i="33" a="1"/>
  <c r="P58" i="33" s="1"/>
  <c r="U77" i="46" a="1"/>
  <c r="U77" i="46" s="1"/>
  <c r="AP104" i="45" a="1"/>
  <c r="AP104" i="45" s="1"/>
  <c r="U38" i="43" a="1"/>
  <c r="U38" i="43" s="1"/>
  <c r="AG37" i="33" a="1"/>
  <c r="AG37" i="33" s="1"/>
  <c r="AC95" i="44" a="1"/>
  <c r="AC95" i="44" s="1"/>
  <c r="AL34" i="45" a="1"/>
  <c r="AL34" i="45" s="1"/>
  <c r="AQ98" i="43" a="1"/>
  <c r="AQ98" i="43" s="1"/>
  <c r="AN49" i="33" a="1"/>
  <c r="AN49" i="33" s="1"/>
  <c r="AF40" i="44" a="1"/>
  <c r="AF40" i="44" s="1"/>
  <c r="AF39" i="44" s="1"/>
  <c r="AS79" i="47" a="1"/>
  <c r="AS79" i="47" s="1"/>
  <c r="AS78" i="47" s="1"/>
  <c r="Y25" i="44" a="1"/>
  <c r="Y25" i="44" s="1"/>
  <c r="U76" i="47" a="1"/>
  <c r="U76" i="47" s="1"/>
  <c r="V52" i="46" a="1"/>
  <c r="V52" i="46" s="1"/>
  <c r="W35" i="43" a="1"/>
  <c r="W35" i="43" s="1"/>
  <c r="Q88" i="43" a="1"/>
  <c r="Q88" i="43" s="1"/>
  <c r="Z28" i="47" a="1"/>
  <c r="Z28" i="47" s="1"/>
  <c r="K101" i="47" a="1"/>
  <c r="K101" i="47" s="1"/>
  <c r="S43" i="33" a="1"/>
  <c r="S43" i="33" s="1"/>
  <c r="AN23" i="46" a="1"/>
  <c r="AN23" i="46" s="1"/>
  <c r="AD19" i="45" a="1"/>
  <c r="AD19" i="45" s="1"/>
  <c r="M19" i="46" a="1"/>
  <c r="M19" i="46" s="1"/>
  <c r="AR64" i="42" a="1"/>
  <c r="AR64" i="42" s="1"/>
  <c r="Y20" i="46" a="1"/>
  <c r="Y20" i="46" s="1"/>
  <c r="M31" i="47" a="1"/>
  <c r="M31" i="47" s="1"/>
  <c r="W47" i="41" a="1"/>
  <c r="W47" i="41" s="1"/>
  <c r="K80" i="43" a="1"/>
  <c r="K80" i="43" s="1"/>
  <c r="AJ59" i="41" a="1"/>
  <c r="AJ59" i="41" s="1"/>
  <c r="Q56" i="47" a="1"/>
  <c r="Q56" i="47" s="1"/>
  <c r="K43" i="42" a="1"/>
  <c r="K43" i="42" s="1"/>
  <c r="J68" i="46" a="1"/>
  <c r="J68" i="46" s="1"/>
  <c r="AG67" i="47" a="1"/>
  <c r="AG67" i="47" s="1"/>
  <c r="O86" i="42" a="1"/>
  <c r="O86" i="42" s="1"/>
  <c r="AP47" i="47" a="1"/>
  <c r="AP47" i="47" s="1"/>
  <c r="AE97" i="47" a="1"/>
  <c r="AE97" i="47" s="1"/>
  <c r="AR85" i="43" a="1"/>
  <c r="AR85" i="43" s="1"/>
  <c r="AA79" i="47" a="1"/>
  <c r="AA79" i="47" s="1"/>
  <c r="AO68" i="46" a="1"/>
  <c r="AO68" i="46" s="1"/>
  <c r="AO66" i="46" s="1"/>
  <c r="Q62" i="41" a="1"/>
  <c r="Q62" i="41" s="1"/>
  <c r="AK35" i="44" a="1"/>
  <c r="AK35" i="44" s="1"/>
  <c r="V88" i="47" a="1"/>
  <c r="V88" i="47" s="1"/>
  <c r="AH82" i="43" a="1"/>
  <c r="AH82" i="43" s="1"/>
  <c r="AH81" i="43" s="1"/>
  <c r="AV94" i="47" a="1"/>
  <c r="AV94" i="47" s="1"/>
  <c r="AV93" i="47" s="1"/>
  <c r="AN11" i="33" a="1"/>
  <c r="AN11" i="33" s="1"/>
  <c r="R28" i="47" a="1"/>
  <c r="R28" i="47" s="1"/>
  <c r="R27" i="47" s="1"/>
  <c r="AU73" i="43" a="1"/>
  <c r="AU73" i="43" s="1"/>
  <c r="O20" i="33" a="1"/>
  <c r="O20" i="33" s="1"/>
  <c r="AL46" i="44" a="1"/>
  <c r="AL46" i="44" s="1"/>
  <c r="AL45" i="44" s="1"/>
  <c r="O83" i="42" a="1"/>
  <c r="O83" i="42" s="1"/>
  <c r="AR83" i="44" a="1"/>
  <c r="AR83" i="44" s="1"/>
  <c r="Q28" i="43" a="1"/>
  <c r="Q28" i="43" s="1"/>
  <c r="U44" i="43" a="1"/>
  <c r="U44" i="43" s="1"/>
  <c r="AE37" i="45" a="1"/>
  <c r="AE37" i="45" s="1"/>
  <c r="P76" i="47" a="1"/>
  <c r="P76" i="47" s="1"/>
  <c r="Y52" i="46" a="1"/>
  <c r="Y52" i="46" s="1"/>
  <c r="Y51" i="46" s="1"/>
  <c r="W74" i="42" a="1"/>
  <c r="W74" i="42" s="1"/>
  <c r="AB79" i="33" a="1"/>
  <c r="AB79" i="33" s="1"/>
  <c r="AE62" i="33" a="1"/>
  <c r="AE62" i="33" s="1"/>
  <c r="AB32" i="45" a="1"/>
  <c r="AB32" i="45" s="1"/>
  <c r="M49" i="47" a="1"/>
  <c r="M49" i="47" s="1"/>
  <c r="AQ59" i="33" a="1"/>
  <c r="AQ59" i="33" s="1"/>
  <c r="O98" i="47" a="1"/>
  <c r="O98" i="47" s="1"/>
  <c r="M82" i="33" a="1"/>
  <c r="M82" i="33" s="1"/>
  <c r="M81" i="33" s="1"/>
  <c r="AN37" i="33" a="1"/>
  <c r="AN37" i="33" s="1"/>
  <c r="AA40" i="45" a="1"/>
  <c r="AA40" i="45" s="1"/>
  <c r="AQ73" i="33" a="1"/>
  <c r="AQ73" i="33" s="1"/>
  <c r="W19" i="45" a="1"/>
  <c r="W19" i="45" s="1"/>
  <c r="AF41" i="42" a="1"/>
  <c r="AF41" i="42" s="1"/>
  <c r="AB73" i="43" a="1"/>
  <c r="AB73" i="43" s="1"/>
  <c r="H62" i="44" a="1"/>
  <c r="H62" i="44" s="1"/>
  <c r="AE10" i="44" a="1"/>
  <c r="AE10" i="44" s="1"/>
  <c r="AH71" i="45" a="1"/>
  <c r="AH71" i="45" s="1"/>
  <c r="AN44" i="44" a="1"/>
  <c r="AN44" i="44" s="1"/>
  <c r="AE85" i="46" a="1"/>
  <c r="AE85" i="46" s="1"/>
  <c r="AE84" i="46" s="1"/>
  <c r="AI92" i="42" a="1"/>
  <c r="AI92" i="42" s="1"/>
  <c r="AL22" i="46" a="1"/>
  <c r="AL22" i="46" s="1"/>
  <c r="AL21" i="46" s="1"/>
  <c r="AM35" i="47" a="1"/>
  <c r="AM35" i="47" s="1"/>
  <c r="AR22" i="43" a="1"/>
  <c r="AR22" i="43" s="1"/>
  <c r="AD52" i="43" a="1"/>
  <c r="AD52" i="43" s="1"/>
  <c r="AD51" i="43" s="1"/>
  <c r="AV85" i="46" a="1"/>
  <c r="AV85" i="46" s="1"/>
  <c r="N28" i="44" a="1"/>
  <c r="N28" i="44" s="1"/>
  <c r="F25" i="45" a="1"/>
  <c r="F25" i="45" s="1"/>
  <c r="U62" i="47" a="1"/>
  <c r="U62" i="47" s="1"/>
  <c r="AI68" i="44" a="1"/>
  <c r="AI68" i="44" s="1"/>
  <c r="N20" i="45" a="1"/>
  <c r="N20" i="45" s="1"/>
  <c r="U92" i="44" a="1"/>
  <c r="U92" i="44" s="1"/>
  <c r="F104" i="44" a="1"/>
  <c r="F104" i="44" s="1"/>
  <c r="AE98" i="33" a="1"/>
  <c r="AE98" i="33" s="1"/>
  <c r="AE98" i="43" a="1"/>
  <c r="AE98" i="43" s="1"/>
  <c r="AE96" i="43" s="1"/>
  <c r="W92" i="47" a="1"/>
  <c r="W92" i="47" s="1"/>
  <c r="AK37" i="41" a="1"/>
  <c r="AK37" i="41" s="1"/>
  <c r="AU20" i="46" a="1"/>
  <c r="AU20" i="46" s="1"/>
  <c r="AL56" i="46" a="1"/>
  <c r="AL56" i="46" s="1"/>
  <c r="Q19" i="45" a="1"/>
  <c r="Q19" i="45" s="1"/>
  <c r="AH59" i="45" a="1"/>
  <c r="AH59" i="45" s="1"/>
  <c r="AP88" i="42" a="1"/>
  <c r="AP88" i="42" s="1"/>
  <c r="AF100" i="43" a="1"/>
  <c r="AF100" i="43" s="1"/>
  <c r="T64" i="44" a="1"/>
  <c r="T64" i="44" s="1"/>
  <c r="AR46" i="44" a="1"/>
  <c r="AR46" i="44" s="1"/>
  <c r="AH101" i="45" a="1"/>
  <c r="AH101" i="45" s="1"/>
  <c r="AT67" i="43" a="1"/>
  <c r="AT67" i="43" s="1"/>
  <c r="F16" i="44" a="1"/>
  <c r="F16" i="44" s="1"/>
  <c r="AS52" i="47" a="1"/>
  <c r="AS52" i="47" s="1"/>
  <c r="AH46" i="33" a="1"/>
  <c r="AH46" i="33" s="1"/>
  <c r="AE11" i="42" a="1"/>
  <c r="AE11" i="42" s="1"/>
  <c r="Z68" i="41" a="1"/>
  <c r="Z68" i="41" s="1"/>
  <c r="P103" i="41" a="1"/>
  <c r="P103" i="41" s="1"/>
  <c r="AA25" i="44" a="1"/>
  <c r="AA25" i="44" s="1"/>
  <c r="S94" i="43" a="1"/>
  <c r="S94" i="43" s="1"/>
  <c r="S93" i="43" s="1"/>
  <c r="G47" i="45" a="1"/>
  <c r="G47" i="45" s="1"/>
  <c r="L79" i="44" a="1"/>
  <c r="L79" i="44" s="1"/>
  <c r="AP31" i="47" a="1"/>
  <c r="AP31" i="47" s="1"/>
  <c r="AH61" i="43" a="1"/>
  <c r="AH61" i="43" s="1"/>
  <c r="AJ88" i="41" a="1"/>
  <c r="AJ88" i="41" s="1"/>
  <c r="AN20" i="46" a="1"/>
  <c r="AN20" i="46" s="1"/>
  <c r="AM28" i="45" a="1"/>
  <c r="AM28" i="45" s="1"/>
  <c r="AM27" i="45" s="1"/>
  <c r="AM32" i="42" a="1"/>
  <c r="AM32" i="42" s="1"/>
  <c r="M61" i="41" a="1"/>
  <c r="M61" i="41" s="1"/>
  <c r="M60" i="41" s="1"/>
  <c r="AR76" i="42" a="1"/>
  <c r="AR76" i="42" s="1"/>
  <c r="I40" i="46" a="1"/>
  <c r="I40" i="46" s="1"/>
  <c r="V16" i="45" a="1"/>
  <c r="V16" i="45" s="1"/>
  <c r="U28" i="44" a="1"/>
  <c r="U28" i="44" s="1"/>
  <c r="K67" i="46" a="1"/>
  <c r="K67" i="46" s="1"/>
  <c r="J25" i="44" a="1"/>
  <c r="J25" i="44" s="1"/>
  <c r="J24" i="44" s="1"/>
  <c r="N77" i="42" a="1"/>
  <c r="N77" i="42" s="1"/>
  <c r="K62" i="41" a="1"/>
  <c r="K62" i="41" s="1"/>
  <c r="P77" i="43" a="1"/>
  <c r="P77" i="43" s="1"/>
  <c r="K19" i="41" a="1"/>
  <c r="K19" i="41" s="1"/>
  <c r="K18" i="41" s="1"/>
  <c r="X40" i="46" a="1"/>
  <c r="X40" i="46" s="1"/>
  <c r="AD82" i="41" a="1"/>
  <c r="AD82" i="41" s="1"/>
  <c r="C62" i="42" a="1"/>
  <c r="C62" i="42" s="1"/>
  <c r="AF47" i="42" a="1"/>
  <c r="AF47" i="42" s="1"/>
  <c r="AI47" i="45" a="1"/>
  <c r="AI47" i="45" s="1"/>
  <c r="O80" i="44" a="1"/>
  <c r="O80" i="44" s="1"/>
  <c r="T53" i="42" a="1"/>
  <c r="T53" i="42" s="1"/>
  <c r="AP82" i="45" a="1"/>
  <c r="AP82" i="45" s="1"/>
  <c r="S101" i="33" a="1"/>
  <c r="S101" i="33" s="1"/>
  <c r="AG40" i="44" a="1"/>
  <c r="AG40" i="44" s="1"/>
  <c r="AG39" i="44" s="1"/>
  <c r="U43" i="45" a="1"/>
  <c r="U43" i="45" s="1"/>
  <c r="U42" i="45" s="1"/>
  <c r="AM41" i="33" a="1"/>
  <c r="AM41" i="33" s="1"/>
  <c r="J85" i="43" a="1"/>
  <c r="J85" i="43" s="1"/>
  <c r="AA64" i="41" a="1"/>
  <c r="AA64" i="41" s="1"/>
  <c r="AN64" i="33" a="1"/>
  <c r="AN64" i="33" s="1"/>
  <c r="AG25" i="43" a="1"/>
  <c r="AG25" i="43" s="1"/>
  <c r="R26" i="45" a="1"/>
  <c r="R26" i="45" s="1"/>
  <c r="AQ16" i="42" a="1"/>
  <c r="AQ16" i="42" s="1"/>
  <c r="AR10" i="41" a="1"/>
  <c r="AR10" i="41" s="1"/>
  <c r="I58" i="47" a="1"/>
  <c r="I58" i="47" s="1"/>
  <c r="AC89" i="33" a="1"/>
  <c r="AC89" i="33" s="1"/>
  <c r="Q103" i="42" a="1"/>
  <c r="Q103" i="42" s="1"/>
  <c r="S86" i="45" a="1"/>
  <c r="S86" i="45" s="1"/>
  <c r="AL31" i="43" a="1"/>
  <c r="AL31" i="43" s="1"/>
  <c r="S86" i="42" a="1"/>
  <c r="S86" i="42" s="1"/>
  <c r="AL35" i="45" a="1"/>
  <c r="AL35" i="45" s="1"/>
  <c r="J26" i="47" a="1"/>
  <c r="J26" i="47" s="1"/>
  <c r="R29" i="44" a="1"/>
  <c r="R29" i="44" s="1"/>
  <c r="G103" i="33" a="1"/>
  <c r="G103" i="33" s="1"/>
  <c r="G102" i="33" s="1"/>
  <c r="J68" i="45" a="1"/>
  <c r="J68" i="45" s="1"/>
  <c r="Z74" i="42" a="1"/>
  <c r="Z74" i="42" s="1"/>
  <c r="AN61" i="33" a="1"/>
  <c r="AN61" i="33" s="1"/>
  <c r="AB94" i="46" a="1"/>
  <c r="AB94" i="46" s="1"/>
  <c r="AV10" i="47" a="1"/>
  <c r="AV10" i="47" s="1"/>
  <c r="AJ32" i="46" a="1"/>
  <c r="AJ32" i="46" s="1"/>
  <c r="AL37" i="43" a="1"/>
  <c r="AL37" i="43" s="1"/>
  <c r="K55" i="43" a="1"/>
  <c r="K55" i="43" s="1"/>
  <c r="T43" i="42" a="1"/>
  <c r="T43" i="42" s="1"/>
  <c r="T42" i="42" s="1"/>
  <c r="AP62" i="33" a="1"/>
  <c r="AP62" i="33" s="1"/>
  <c r="Y29" i="42" a="1"/>
  <c r="Y29" i="42" s="1"/>
  <c r="AA34" i="46" a="1"/>
  <c r="AA34" i="46" s="1"/>
  <c r="U68" i="42" a="1"/>
  <c r="U68" i="42" s="1"/>
  <c r="U88" i="44" a="1"/>
  <c r="U88" i="44" s="1"/>
  <c r="AQ26" i="33" a="1"/>
  <c r="AQ26" i="33" s="1"/>
  <c r="C44" i="41" a="1"/>
  <c r="C44" i="41" s="1"/>
  <c r="AO17" i="44" a="1"/>
  <c r="AO17" i="44" s="1"/>
  <c r="AO15" i="44" s="1"/>
  <c r="C34" i="42" a="1"/>
  <c r="C34" i="42" s="1"/>
  <c r="AT82" i="47" a="1"/>
  <c r="AT82" i="47" s="1"/>
  <c r="AA83" i="45" a="1"/>
  <c r="AA83" i="45" s="1"/>
  <c r="M92" i="43" a="1"/>
  <c r="M92" i="43" s="1"/>
  <c r="X76" i="46" a="1"/>
  <c r="X76" i="46" s="1"/>
  <c r="V56" i="44" a="1"/>
  <c r="V56" i="44" s="1"/>
  <c r="Z82" i="46" a="1"/>
  <c r="Z82" i="46" s="1"/>
  <c r="W71" i="44" a="1"/>
  <c r="W71" i="44" s="1"/>
  <c r="AH38" i="44" a="1"/>
  <c r="AH38" i="44" s="1"/>
  <c r="Y97" i="42" a="1"/>
  <c r="Y97" i="42" s="1"/>
  <c r="O71" i="41" a="1"/>
  <c r="O71" i="41" s="1"/>
  <c r="O26" i="44" a="1"/>
  <c r="O26" i="44" s="1"/>
  <c r="AG92" i="47" a="1"/>
  <c r="AG92" i="47" s="1"/>
  <c r="R76" i="44" a="1"/>
  <c r="R76" i="44" s="1"/>
  <c r="L89" i="47" a="1"/>
  <c r="L89" i="47" s="1"/>
  <c r="AN38" i="42" a="1"/>
  <c r="AN38" i="42" s="1"/>
  <c r="T82" i="44" a="1"/>
  <c r="T82" i="44" s="1"/>
  <c r="T81" i="44" s="1"/>
  <c r="N16" i="45" a="1"/>
  <c r="N16" i="45" s="1"/>
  <c r="AO31" i="44" a="1"/>
  <c r="AO31" i="44" s="1"/>
  <c r="AO30" i="44" s="1"/>
  <c r="AH82" i="45" a="1"/>
  <c r="AH82" i="45" s="1"/>
  <c r="AS19" i="47" a="1"/>
  <c r="AS19" i="47" s="1"/>
  <c r="AR34" i="45" a="1"/>
  <c r="AR34" i="45" s="1"/>
  <c r="AR33" i="45" s="1"/>
  <c r="H71" i="45" a="1"/>
  <c r="H71" i="45" s="1"/>
  <c r="M104" i="44" a="1"/>
  <c r="M104" i="44" s="1"/>
  <c r="AL67" i="45" a="1"/>
  <c r="AL67" i="45" s="1"/>
  <c r="AL66" i="45" s="1"/>
  <c r="Y40" i="41" a="1"/>
  <c r="Y40" i="41" s="1"/>
  <c r="U55" i="46" a="1"/>
  <c r="U55" i="46" s="1"/>
  <c r="AD56" i="44" a="1"/>
  <c r="AD56" i="44" s="1"/>
  <c r="AD54" i="44" s="1"/>
  <c r="AV53" i="46" a="1"/>
  <c r="AV53" i="46" s="1"/>
  <c r="U68" i="43" a="1"/>
  <c r="U68" i="43" s="1"/>
  <c r="AM29" i="44" a="1"/>
  <c r="AM29" i="44" s="1"/>
  <c r="N55" i="44" a="1"/>
  <c r="N55" i="44" s="1"/>
  <c r="AL98" i="47" a="1"/>
  <c r="AL98" i="47" s="1"/>
  <c r="AQ46" i="44" a="1"/>
  <c r="AQ46" i="44" s="1"/>
  <c r="AF43" i="42" a="1"/>
  <c r="AF43" i="42" s="1"/>
  <c r="AM31" i="45" a="1"/>
  <c r="AM31" i="45" s="1"/>
  <c r="AF65" i="43" a="1"/>
  <c r="AF65" i="43" s="1"/>
  <c r="AG85" i="42" a="1"/>
  <c r="AG85" i="42" s="1"/>
  <c r="W76" i="47" a="1"/>
  <c r="W76" i="47" s="1"/>
  <c r="R17" i="45" a="1"/>
  <c r="R17" i="45" s="1"/>
  <c r="AP64" i="45" a="1"/>
  <c r="AP64" i="45" s="1"/>
  <c r="Y23" i="44" a="1"/>
  <c r="Y23" i="44" s="1"/>
  <c r="O16" i="47" a="1"/>
  <c r="O16" i="47" s="1"/>
  <c r="E80" i="42" a="1"/>
  <c r="E80" i="42" s="1"/>
  <c r="AI101" i="44" a="1"/>
  <c r="AI101" i="44" s="1"/>
  <c r="AH47" i="45" a="1"/>
  <c r="AH47" i="45" s="1"/>
  <c r="C58" i="41" a="1"/>
  <c r="C58" i="41" s="1"/>
  <c r="AI46" i="44" a="1"/>
  <c r="AI46" i="44" s="1"/>
  <c r="AN82" i="41" a="1"/>
  <c r="AN82" i="41" s="1"/>
  <c r="E61" i="42" a="1"/>
  <c r="E61" i="42" s="1"/>
  <c r="U88" i="45" a="1"/>
  <c r="U88" i="45" s="1"/>
  <c r="H58" i="45" a="1"/>
  <c r="H58" i="45" s="1"/>
  <c r="S98" i="41" a="1"/>
  <c r="S98" i="41" s="1"/>
  <c r="AN101" i="41" a="1"/>
  <c r="AN101" i="41" s="1"/>
  <c r="W10" i="41" a="1"/>
  <c r="W10" i="41" s="1"/>
  <c r="U44" i="47" a="1"/>
  <c r="U44" i="47" s="1"/>
  <c r="Q65" i="44" a="1"/>
  <c r="Q65" i="44" s="1"/>
  <c r="U100" i="47" a="1"/>
  <c r="U100" i="47" s="1"/>
  <c r="AE70" i="46" a="1"/>
  <c r="AE70" i="46" s="1"/>
  <c r="U88" i="43" a="1"/>
  <c r="U88" i="43" s="1"/>
  <c r="AK23" i="42" a="1"/>
  <c r="AK23" i="42" s="1"/>
  <c r="O85" i="33" a="1"/>
  <c r="O85" i="33" s="1"/>
  <c r="AR34" i="42" a="1"/>
  <c r="AR34" i="42" s="1"/>
  <c r="J10" i="46" a="1"/>
  <c r="J10" i="46" s="1"/>
  <c r="AO89" i="46" a="1"/>
  <c r="AO89" i="46" s="1"/>
  <c r="W73" i="46" a="1"/>
  <c r="W73" i="46" s="1"/>
  <c r="AI32" i="33" a="1"/>
  <c r="AI32" i="33" s="1"/>
  <c r="O77" i="44" a="1"/>
  <c r="O77" i="44" s="1"/>
  <c r="U50" i="45" a="1"/>
  <c r="U50" i="45" s="1"/>
  <c r="C31" i="45" a="1"/>
  <c r="C31" i="45" s="1"/>
  <c r="V25" i="47" a="1"/>
  <c r="V25" i="47" s="1"/>
  <c r="H19" i="45" a="1"/>
  <c r="H19" i="45" s="1"/>
  <c r="S25" i="44" a="1"/>
  <c r="S25" i="44" s="1"/>
  <c r="V76" i="45" a="1"/>
  <c r="V76" i="45" s="1"/>
  <c r="E100" i="33" a="1"/>
  <c r="E100" i="33" s="1"/>
  <c r="AI40" i="43" a="1"/>
  <c r="AI40" i="43" s="1"/>
  <c r="C56" i="44" a="1"/>
  <c r="C56" i="44" s="1"/>
  <c r="AQ10" i="43" a="1"/>
  <c r="AQ10" i="43" s="1"/>
  <c r="Z40" i="44" a="1"/>
  <c r="Z40" i="44" s="1"/>
  <c r="AK35" i="43" a="1"/>
  <c r="AK35" i="43" s="1"/>
  <c r="M71" i="41" a="1"/>
  <c r="M71" i="41" s="1"/>
  <c r="AF34" i="42" a="1"/>
  <c r="AF34" i="42" s="1"/>
  <c r="AS76" i="41" a="1"/>
  <c r="AS76" i="41" s="1"/>
  <c r="AA17" i="41" a="1"/>
  <c r="AA17" i="41" s="1"/>
  <c r="AH77" i="33" a="1"/>
  <c r="AH77" i="33" s="1"/>
  <c r="AG104" i="33" a="1"/>
  <c r="AG104" i="33" s="1"/>
  <c r="AF38" i="43" a="1"/>
  <c r="AF38" i="43" s="1"/>
  <c r="P103" i="42" a="1"/>
  <c r="P103" i="42" s="1"/>
  <c r="P102" i="42" s="1"/>
  <c r="AK91" i="46" a="1"/>
  <c r="AK91" i="46" s="1"/>
  <c r="N29" i="33" a="1"/>
  <c r="N29" i="33" s="1"/>
  <c r="E19" i="42" a="1"/>
  <c r="E19" i="42" s="1"/>
  <c r="AH62" i="47" a="1"/>
  <c r="AH62" i="47" s="1"/>
  <c r="AP43" i="45" a="1"/>
  <c r="AP43" i="45" s="1"/>
  <c r="G94" i="44" a="1"/>
  <c r="G94" i="44" s="1"/>
  <c r="AF97" i="46" a="1"/>
  <c r="AF97" i="46" s="1"/>
  <c r="K55" i="46" a="1"/>
  <c r="K55" i="46" s="1"/>
  <c r="AF100" i="42" a="1"/>
  <c r="AF100" i="42" s="1"/>
  <c r="AF99" i="42" s="1"/>
  <c r="N43" i="42" a="1"/>
  <c r="N43" i="42" s="1"/>
  <c r="T103" i="45" a="1"/>
  <c r="T103" i="45" s="1"/>
  <c r="T102" i="45" s="1"/>
  <c r="C20" i="42" a="1"/>
  <c r="C20" i="42" s="1"/>
  <c r="AI98" i="44" a="1"/>
  <c r="AI98" i="44" s="1"/>
  <c r="C56" i="42" a="1"/>
  <c r="C56" i="42" s="1"/>
  <c r="AC56" i="33" a="1"/>
  <c r="AC56" i="33" s="1"/>
  <c r="AT58" i="47" a="1"/>
  <c r="AT58" i="47" s="1"/>
  <c r="J76" i="42" a="1"/>
  <c r="J76" i="42" s="1"/>
  <c r="M80" i="44" a="1"/>
  <c r="M80" i="44" s="1"/>
  <c r="W29" i="41" a="1"/>
  <c r="W29" i="41" s="1"/>
  <c r="U82" i="41" a="1"/>
  <c r="U82" i="41" s="1"/>
  <c r="R80" i="47" a="1"/>
  <c r="R80" i="47" s="1"/>
  <c r="AR95" i="41" a="1"/>
  <c r="AR95" i="41" s="1"/>
  <c r="AB89" i="47" a="1"/>
  <c r="AB89" i="47" s="1"/>
  <c r="S86" i="33" a="1"/>
  <c r="S86" i="33" s="1"/>
  <c r="Y19" i="43" a="1"/>
  <c r="Y19" i="43" s="1"/>
  <c r="AA58" i="33" a="1"/>
  <c r="AA58" i="33" s="1"/>
  <c r="P76" i="43" a="1"/>
  <c r="P76" i="43" s="1"/>
  <c r="AN98" i="33" a="1"/>
  <c r="AN98" i="33" s="1"/>
  <c r="AQ100" i="33" a="1"/>
  <c r="AQ100" i="33" s="1"/>
  <c r="M101" i="33" a="1"/>
  <c r="M101" i="33" s="1"/>
  <c r="K56" i="45" a="1"/>
  <c r="K56" i="45" s="1"/>
  <c r="G98" i="45" a="1"/>
  <c r="G98" i="45" s="1"/>
  <c r="AI28" i="33" a="1"/>
  <c r="AI28" i="33" s="1"/>
  <c r="AI27" i="33" s="1"/>
  <c r="Q35" i="42" a="1"/>
  <c r="Q35" i="42" s="1"/>
  <c r="AK56" i="46" a="1"/>
  <c r="AK56" i="46" s="1"/>
  <c r="M47" i="42" a="1"/>
  <c r="M47" i="42" s="1"/>
  <c r="T86" i="42" a="1"/>
  <c r="T86" i="42" s="1"/>
  <c r="R35" i="43" a="1"/>
  <c r="R35" i="43" s="1"/>
  <c r="AQ25" i="45" a="1"/>
  <c r="AQ25" i="45" s="1"/>
  <c r="AQ24" i="45" s="1"/>
  <c r="AH31" i="33" a="1"/>
  <c r="AH31" i="33" s="1"/>
  <c r="J85" i="45" a="1"/>
  <c r="J85" i="45" s="1"/>
  <c r="J84" i="45" s="1"/>
  <c r="C64" i="41" a="1"/>
  <c r="C64" i="41" s="1"/>
  <c r="A64" i="41" s="1"/>
  <c r="Z79" i="33" a="1"/>
  <c r="Z79" i="33" s="1"/>
  <c r="AU55" i="43" a="1"/>
  <c r="AU55" i="43" s="1"/>
  <c r="AQ91" i="33" a="1"/>
  <c r="AQ91" i="33" s="1"/>
  <c r="F88" i="42" a="1"/>
  <c r="F88" i="42" s="1"/>
  <c r="S41" i="46" a="1"/>
  <c r="S41" i="46" s="1"/>
  <c r="T38" i="47" a="1"/>
  <c r="T38" i="47" s="1"/>
  <c r="W29" i="42" a="1"/>
  <c r="W29" i="42" s="1"/>
  <c r="AI41" i="43" a="1"/>
  <c r="AI41" i="43" s="1"/>
  <c r="Y56" i="46" a="1"/>
  <c r="Y56" i="46" s="1"/>
  <c r="F28" i="42" a="1"/>
  <c r="F28" i="42" s="1"/>
  <c r="AH95" i="47" a="1"/>
  <c r="AH95" i="47" s="1"/>
  <c r="O103" i="41" a="1"/>
  <c r="O103" i="41" s="1"/>
  <c r="P20" i="44" a="1"/>
  <c r="P20" i="44" s="1"/>
  <c r="AH11" i="33" a="1"/>
  <c r="AH11" i="33" s="1"/>
  <c r="C53" i="44" a="1"/>
  <c r="C53" i="44" s="1"/>
  <c r="I85" i="41" a="1"/>
  <c r="I85" i="41" s="1"/>
  <c r="AC11" i="33" a="1"/>
  <c r="AC11" i="33" s="1"/>
  <c r="AO10" i="33" a="1"/>
  <c r="AO10" i="33" s="1"/>
  <c r="AG23" i="46" a="1"/>
  <c r="AG23" i="46" s="1"/>
  <c r="AB58" i="41" a="1"/>
  <c r="AB58" i="41" s="1"/>
  <c r="C31" i="46" a="1"/>
  <c r="C31" i="46" s="1"/>
  <c r="AK55" i="45" a="1"/>
  <c r="AK55" i="45" s="1"/>
  <c r="AI40" i="47" a="1"/>
  <c r="AI40" i="47" s="1"/>
  <c r="AV91" i="46" a="1"/>
  <c r="AV91" i="46" s="1"/>
  <c r="AN101" i="33" a="1"/>
  <c r="AN101" i="33" s="1"/>
  <c r="AE52" i="43" a="1"/>
  <c r="AE52" i="43" s="1"/>
  <c r="AQ31" i="42" a="1"/>
  <c r="AQ31" i="42" s="1"/>
  <c r="AA73" i="45" a="1"/>
  <c r="AA73" i="45" s="1"/>
  <c r="AO62" i="42" a="1"/>
  <c r="AO62" i="42" s="1"/>
  <c r="Y68" i="33" a="1"/>
  <c r="Y68" i="33" s="1"/>
  <c r="AC25" i="43" a="1"/>
  <c r="AC25" i="43" s="1"/>
  <c r="AC24" i="43" s="1"/>
  <c r="C76" i="44" a="1"/>
  <c r="C76" i="44" s="1"/>
  <c r="AK71" i="44" a="1"/>
  <c r="AK71" i="44" s="1"/>
  <c r="R31" i="41" a="1"/>
  <c r="R31" i="41" s="1"/>
  <c r="AK58" i="43" a="1"/>
  <c r="AK58" i="43" s="1"/>
  <c r="W31" i="46" a="1"/>
  <c r="W31" i="46" s="1"/>
  <c r="Q91" i="46" a="1"/>
  <c r="Q91" i="46" s="1"/>
  <c r="F104" i="45" a="1"/>
  <c r="F104" i="45" s="1"/>
  <c r="L97" i="42" a="1"/>
  <c r="L97" i="42" s="1"/>
  <c r="R40" i="44" a="1"/>
  <c r="R40" i="44" s="1"/>
  <c r="Z101" i="33" a="1"/>
  <c r="Z101" i="33" s="1"/>
  <c r="AF71" i="41" a="1"/>
  <c r="AF71" i="41" s="1"/>
  <c r="AG71" i="42" a="1"/>
  <c r="AG71" i="42" s="1"/>
  <c r="N52" i="46" a="1"/>
  <c r="N52" i="46" s="1"/>
  <c r="AT10" i="47" a="1"/>
  <c r="AT10" i="47" s="1"/>
  <c r="AH86" i="33" a="1"/>
  <c r="AH86" i="33" s="1"/>
  <c r="L100" i="47" a="1"/>
  <c r="L100" i="47" s="1"/>
  <c r="AE77" i="45" a="1"/>
  <c r="AE77" i="45" s="1"/>
  <c r="AT23" i="41" a="1"/>
  <c r="AT23" i="41" s="1"/>
  <c r="AF58" i="44" a="1"/>
  <c r="AF58" i="44" s="1"/>
  <c r="AC79" i="41" a="1"/>
  <c r="AC79" i="41" s="1"/>
  <c r="Z64" i="43" a="1"/>
  <c r="Z64" i="43" s="1"/>
  <c r="Z63" i="43" s="1"/>
  <c r="AU80" i="41" a="1"/>
  <c r="AU80" i="41" s="1"/>
  <c r="O101" i="33" a="1"/>
  <c r="O101" i="33" s="1"/>
  <c r="W95" i="43" a="1"/>
  <c r="W95" i="43" s="1"/>
  <c r="V56" i="33" a="1"/>
  <c r="V56" i="33" s="1"/>
  <c r="Q49" i="41" a="1"/>
  <c r="Q49" i="41" s="1"/>
  <c r="AE17" i="42" a="1"/>
  <c r="AE17" i="42" s="1"/>
  <c r="W89" i="44" a="1"/>
  <c r="W89" i="44" s="1"/>
  <c r="AE88" i="43" a="1"/>
  <c r="AE88" i="43" s="1"/>
  <c r="AE59" i="46" a="1"/>
  <c r="AE59" i="46" s="1"/>
  <c r="Z88" i="45" a="1"/>
  <c r="Z88" i="45" s="1"/>
  <c r="Z87" i="45" s="1"/>
  <c r="Z55" i="41" a="1"/>
  <c r="Z55" i="41" s="1"/>
  <c r="S10" i="43" a="1"/>
  <c r="S10" i="43" s="1"/>
  <c r="M61" i="47" a="1"/>
  <c r="M61" i="47" s="1"/>
  <c r="AM56" i="45" a="1"/>
  <c r="AM56" i="45" s="1"/>
  <c r="G28" i="45" a="1"/>
  <c r="G28" i="45" s="1"/>
  <c r="C17" i="43" a="1"/>
  <c r="C17" i="43" s="1"/>
  <c r="AA103" i="46" a="1"/>
  <c r="AA103" i="46" s="1"/>
  <c r="AO65" i="44" a="1"/>
  <c r="AO65" i="44" s="1"/>
  <c r="U88" i="47" a="1"/>
  <c r="U88" i="47" s="1"/>
  <c r="Q79" i="45" a="1"/>
  <c r="Q79" i="45" s="1"/>
  <c r="Q78" i="45" s="1"/>
  <c r="Y74" i="46" a="1"/>
  <c r="Y74" i="46" s="1"/>
  <c r="AB76" i="42" a="1"/>
  <c r="AB76" i="42" s="1"/>
  <c r="C64" i="46" a="1"/>
  <c r="C64" i="46" s="1"/>
  <c r="AF41" i="33" a="1"/>
  <c r="AF41" i="33" s="1"/>
  <c r="AT31" i="41" a="1"/>
  <c r="AT31" i="41" s="1"/>
  <c r="H59" i="45" a="1"/>
  <c r="H59" i="45" s="1"/>
  <c r="AQ20" i="44" a="1"/>
  <c r="AQ20" i="44" s="1"/>
  <c r="E74" i="33" a="1"/>
  <c r="E74" i="33" s="1"/>
  <c r="AJ34" i="43" a="1"/>
  <c r="AJ34" i="43" s="1"/>
  <c r="AK10" i="33" a="1"/>
  <c r="AK10" i="33" s="1"/>
  <c r="T41" i="43" a="1"/>
  <c r="T41" i="43" s="1"/>
  <c r="AO70" i="43" a="1"/>
  <c r="AO70" i="43" s="1"/>
  <c r="J40" i="46" a="1"/>
  <c r="J40" i="46" s="1"/>
  <c r="AT23" i="46" a="1"/>
  <c r="AT23" i="46" s="1"/>
  <c r="AT21" i="46" s="1"/>
  <c r="V31" i="41" a="1"/>
  <c r="V31" i="41" s="1"/>
  <c r="AO62" i="46" a="1"/>
  <c r="AO62" i="46" s="1"/>
  <c r="S73" i="44" a="1"/>
  <c r="S73" i="44" s="1"/>
  <c r="AL32" i="44" a="1"/>
  <c r="AL32" i="44" s="1"/>
  <c r="U71" i="33" a="1"/>
  <c r="U71" i="33" s="1"/>
  <c r="AB91" i="46" a="1"/>
  <c r="AB91" i="46" s="1"/>
  <c r="O64" i="45" a="1"/>
  <c r="O64" i="45" s="1"/>
  <c r="AL29" i="41" a="1"/>
  <c r="AL29" i="41" s="1"/>
  <c r="AL27" i="41" s="1"/>
  <c r="T25" i="44" a="1"/>
  <c r="T25" i="44" s="1"/>
  <c r="AI70" i="47" a="1"/>
  <c r="AI70" i="47" s="1"/>
  <c r="S68" i="46" a="1"/>
  <c r="S68" i="46" s="1"/>
  <c r="AJ67" i="46" a="1"/>
  <c r="AJ67" i="46" s="1"/>
  <c r="AJ66" i="46" s="1"/>
  <c r="AL68" i="46" a="1"/>
  <c r="AL68" i="46" s="1"/>
  <c r="V32" i="47" a="1"/>
  <c r="V32" i="47" s="1"/>
  <c r="AG50" i="42" a="1"/>
  <c r="AG50" i="42" s="1"/>
  <c r="L46" i="47" a="1"/>
  <c r="L46" i="47" s="1"/>
  <c r="I41" i="42" a="1"/>
  <c r="I41" i="42" s="1"/>
  <c r="W101" i="45" a="1"/>
  <c r="W101" i="45" s="1"/>
  <c r="G104" i="45" a="1"/>
  <c r="G104" i="45" s="1"/>
  <c r="AD104" i="42" a="1"/>
  <c r="AD104" i="42" s="1"/>
  <c r="O46" i="33" a="1"/>
  <c r="O46" i="33" s="1"/>
  <c r="AF97" i="44" a="1"/>
  <c r="AF97" i="44" s="1"/>
  <c r="Y53" i="42" a="1"/>
  <c r="Y53" i="42" s="1"/>
  <c r="AC62" i="45" a="1"/>
  <c r="AC62" i="45" s="1"/>
  <c r="P86" i="41" a="1"/>
  <c r="P86" i="41" s="1"/>
  <c r="AI92" i="33" a="1"/>
  <c r="AI92" i="33" s="1"/>
  <c r="P73" i="42" a="1"/>
  <c r="P73" i="42" s="1"/>
  <c r="Q40" i="46" a="1"/>
  <c r="Q40" i="46" s="1"/>
  <c r="AP28" i="42" a="1"/>
  <c r="AP28" i="42" s="1"/>
  <c r="AT77" i="47" a="1"/>
  <c r="AT77" i="47" s="1"/>
  <c r="AO97" i="43" a="1"/>
  <c r="AO97" i="43" s="1"/>
  <c r="M55" i="42" a="1"/>
  <c r="M55" i="42" s="1"/>
  <c r="M54" i="42" s="1"/>
  <c r="U32" i="45" a="1"/>
  <c r="U32" i="45" s="1"/>
  <c r="AK11" i="42" a="1"/>
  <c r="AK11" i="42" s="1"/>
  <c r="AI62" i="44" a="1"/>
  <c r="AI62" i="44" s="1"/>
  <c r="T77" i="41" a="1"/>
  <c r="T77" i="41" s="1"/>
  <c r="AQ94" i="42" a="1"/>
  <c r="AQ94" i="42" s="1"/>
  <c r="AQ93" i="42" s="1"/>
  <c r="AE52" i="42" a="1"/>
  <c r="AE52" i="42" s="1"/>
  <c r="AE51" i="42" s="1"/>
  <c r="W97" i="33" a="1"/>
  <c r="W97" i="33" s="1"/>
  <c r="AC11" i="45" a="1"/>
  <c r="AC11" i="45" s="1"/>
  <c r="AC9" i="45" s="1"/>
  <c r="U74" i="46" a="1"/>
  <c r="U74" i="46" s="1"/>
  <c r="R68" i="44" a="1"/>
  <c r="R68" i="44" s="1"/>
  <c r="AO94" i="33" a="1"/>
  <c r="AO94" i="33" s="1"/>
  <c r="I79" i="47" a="1"/>
  <c r="I79" i="47" s="1"/>
  <c r="AR26" i="42" a="1"/>
  <c r="AR26" i="42" s="1"/>
  <c r="R103" i="41" a="1"/>
  <c r="R103" i="41" s="1"/>
  <c r="I59" i="47" a="1"/>
  <c r="I59" i="47" s="1"/>
  <c r="AJ32" i="44" a="1"/>
  <c r="AJ32" i="44" s="1"/>
  <c r="AJ65" i="46" a="1"/>
  <c r="AJ65" i="46" s="1"/>
  <c r="AJ63" i="46" s="1"/>
  <c r="AE37" i="46" a="1"/>
  <c r="AE37" i="46" s="1"/>
  <c r="AV68" i="47" a="1"/>
  <c r="AV68" i="47" s="1"/>
  <c r="AQ40" i="44" a="1"/>
  <c r="AQ40" i="44" s="1"/>
  <c r="F95" i="33" a="1"/>
  <c r="F95" i="33" s="1"/>
  <c r="Q80" i="42" a="1"/>
  <c r="Q80" i="42" s="1"/>
  <c r="U85" i="45" a="1"/>
  <c r="U85" i="45" s="1"/>
  <c r="AB71" i="33" a="1"/>
  <c r="AB71" i="33" s="1"/>
  <c r="Z97" i="42" a="1"/>
  <c r="Z97" i="42" s="1"/>
  <c r="AH50" i="42" a="1"/>
  <c r="AH50" i="42" s="1"/>
  <c r="S44" i="43" a="1"/>
  <c r="S44" i="43" s="1"/>
  <c r="C20" i="43" a="1"/>
  <c r="C20" i="43" s="1"/>
  <c r="O104" i="33" a="1"/>
  <c r="O104" i="33" s="1"/>
  <c r="Z29" i="45" a="1"/>
  <c r="Z29" i="45" s="1"/>
  <c r="P74" i="45" a="1"/>
  <c r="P74" i="45" s="1"/>
  <c r="AK10" i="44" a="1"/>
  <c r="AK10" i="44" s="1"/>
  <c r="AD95" i="42" a="1"/>
  <c r="AD95" i="42" s="1"/>
  <c r="AD93" i="42" s="1"/>
  <c r="AK98" i="47" a="1"/>
  <c r="AK98" i="47" s="1"/>
  <c r="O100" i="43" a="1"/>
  <c r="O100" i="43" s="1"/>
  <c r="AJ62" i="42" a="1"/>
  <c r="AJ62" i="42" s="1"/>
  <c r="X32" i="44" a="1"/>
  <c r="X32" i="44" s="1"/>
  <c r="AS79" i="43" a="1"/>
  <c r="AS79" i="43" s="1"/>
  <c r="J101" i="45" a="1"/>
  <c r="J101" i="45" s="1"/>
  <c r="Z67" i="42" a="1"/>
  <c r="Z67" i="42" s="1"/>
  <c r="P98" i="33" a="1"/>
  <c r="P98" i="33" s="1"/>
  <c r="AI11" i="45" a="1"/>
  <c r="AI11" i="45" s="1"/>
  <c r="AO86" i="46" a="1"/>
  <c r="AO86" i="46" s="1"/>
  <c r="AA68" i="44" a="1"/>
  <c r="AA68" i="44" s="1"/>
  <c r="AG97" i="43" a="1"/>
  <c r="AG97" i="43" s="1"/>
  <c r="AA10" i="45" a="1"/>
  <c r="AA10" i="45" s="1"/>
  <c r="K104" i="46" a="1"/>
  <c r="K104" i="46" s="1"/>
  <c r="K102" i="46" s="1"/>
  <c r="S16" i="33" a="1"/>
  <c r="S16" i="33" s="1"/>
  <c r="T77" i="47" a="1"/>
  <c r="T77" i="47" s="1"/>
  <c r="T75" i="47" s="1"/>
  <c r="K94" i="42" a="1"/>
  <c r="K94" i="42" s="1"/>
  <c r="E25" i="33" a="1"/>
  <c r="E25" i="33" s="1"/>
  <c r="AQ35" i="33" a="1"/>
  <c r="AQ35" i="33" s="1"/>
  <c r="AK88" i="43" a="1"/>
  <c r="AK88" i="43" s="1"/>
  <c r="AG73" i="41" a="1"/>
  <c r="AG73" i="41" s="1"/>
  <c r="Q73" i="33" a="1"/>
  <c r="Q73" i="33" s="1"/>
  <c r="AP32" i="41" a="1"/>
  <c r="AP32" i="41" s="1"/>
  <c r="X59" i="33" a="1"/>
  <c r="X59" i="33" s="1"/>
  <c r="V76" i="44" a="1"/>
  <c r="V76" i="44" s="1"/>
  <c r="P35" i="41" a="1"/>
  <c r="P35" i="41" s="1"/>
  <c r="AH82" i="44" a="1"/>
  <c r="AH82" i="44" s="1"/>
  <c r="AC29" i="45" a="1"/>
  <c r="AC29" i="45" s="1"/>
  <c r="K23" i="43" a="1"/>
  <c r="K23" i="43" s="1"/>
  <c r="AK31" i="45" a="1"/>
  <c r="AK31" i="45" s="1"/>
  <c r="K28" i="44" a="1"/>
  <c r="K28" i="44" s="1"/>
  <c r="K27" i="44" s="1"/>
  <c r="AL43" i="41" a="1"/>
  <c r="AL43" i="41" s="1"/>
  <c r="Z59" i="46" a="1"/>
  <c r="Z59" i="46" s="1"/>
  <c r="Z57" i="46" s="1"/>
  <c r="L88" i="47" a="1"/>
  <c r="L88" i="47" s="1"/>
  <c r="AF23" i="47" a="1"/>
  <c r="AF23" i="47" s="1"/>
  <c r="Y11" i="43" a="1"/>
  <c r="Y11" i="43" s="1"/>
  <c r="X38" i="46" a="1"/>
  <c r="X38" i="46" s="1"/>
  <c r="X98" i="44" a="1"/>
  <c r="X98" i="44" s="1"/>
  <c r="X96" i="44" s="1"/>
  <c r="R85" i="45" a="1"/>
  <c r="R85" i="45" s="1"/>
  <c r="AM11" i="45" a="1"/>
  <c r="AM11" i="45" s="1"/>
  <c r="P74" i="43" a="1"/>
  <c r="P74" i="43" s="1"/>
  <c r="T22" i="42" a="1"/>
  <c r="T22" i="42" s="1"/>
  <c r="AB104" i="41" a="1"/>
  <c r="AB104" i="41" s="1"/>
  <c r="K77" i="33" a="1"/>
  <c r="K77" i="33" s="1"/>
  <c r="AP56" i="43" a="1"/>
  <c r="AP56" i="43" s="1"/>
  <c r="AK20" i="43" a="1"/>
  <c r="AK20" i="43" s="1"/>
  <c r="AR10" i="44" a="1"/>
  <c r="AR10" i="44" s="1"/>
  <c r="N64" i="41" a="1"/>
  <c r="N64" i="41" s="1"/>
  <c r="AL53" i="33" a="1"/>
  <c r="AL53" i="33" s="1"/>
  <c r="AI52" i="46" a="1"/>
  <c r="AI52" i="46" s="1"/>
  <c r="AF88" i="45" a="1"/>
  <c r="AF88" i="45" s="1"/>
  <c r="W74" i="45" a="1"/>
  <c r="W74" i="45" s="1"/>
  <c r="P59" i="46" a="1"/>
  <c r="P59" i="46" s="1"/>
  <c r="V76" i="33" a="1"/>
  <c r="V76" i="33" s="1"/>
  <c r="L86" i="42" a="1"/>
  <c r="L86" i="42" s="1"/>
  <c r="AB19" i="33" a="1"/>
  <c r="AB19" i="33" s="1"/>
  <c r="AB18" i="33" s="1"/>
  <c r="R37" i="44" a="1"/>
  <c r="R37" i="44" s="1"/>
  <c r="U53" i="33" a="1"/>
  <c r="U53" i="33" s="1"/>
  <c r="AK53" i="46" a="1"/>
  <c r="AK53" i="46" s="1"/>
  <c r="AK51" i="46" s="1"/>
  <c r="AH58" i="46" a="1"/>
  <c r="AH58" i="46" s="1"/>
  <c r="W11" i="41" a="1"/>
  <c r="W11" i="41" s="1"/>
  <c r="AF65" i="45" a="1"/>
  <c r="AF65" i="45" s="1"/>
  <c r="AK98" i="41" a="1"/>
  <c r="AK98" i="41" s="1"/>
  <c r="N86" i="47" a="1"/>
  <c r="N86" i="47" s="1"/>
  <c r="AJ31" i="47" a="1"/>
  <c r="AJ31" i="47" s="1"/>
  <c r="J71" i="44" a="1"/>
  <c r="J71" i="44" s="1"/>
  <c r="V19" i="41" a="1"/>
  <c r="V19" i="41" s="1"/>
  <c r="V18" i="41" s="1"/>
  <c r="X95" i="46" a="1"/>
  <c r="X95" i="46" s="1"/>
  <c r="AE94" i="42" a="1"/>
  <c r="AE94" i="42" s="1"/>
  <c r="C65" i="33" a="1"/>
  <c r="C65" i="33" s="1"/>
  <c r="AN73" i="42" a="1"/>
  <c r="AN73" i="42" s="1"/>
  <c r="N56" i="33" a="1"/>
  <c r="N56" i="33" s="1"/>
  <c r="AP17" i="42" a="1"/>
  <c r="AP17" i="42" s="1"/>
  <c r="T22" i="44" a="1"/>
  <c r="T22" i="44" s="1"/>
  <c r="AB40" i="45" a="1"/>
  <c r="AB40" i="45" s="1"/>
  <c r="C40" i="45" a="1"/>
  <c r="C40" i="45" s="1"/>
  <c r="W95" i="41" a="1"/>
  <c r="W95" i="41" s="1"/>
  <c r="AI52" i="44" a="1"/>
  <c r="AI52" i="44" s="1"/>
  <c r="Z29" i="41" a="1"/>
  <c r="Z29" i="41" s="1"/>
  <c r="H55" i="45" a="1"/>
  <c r="H55" i="45" s="1"/>
  <c r="AR62" i="45" a="1"/>
  <c r="AR62" i="45" s="1"/>
  <c r="F74" i="44" a="1"/>
  <c r="F74" i="44" s="1"/>
  <c r="U10" i="44" a="1"/>
  <c r="U10" i="44" s="1"/>
  <c r="AG19" i="45" a="1"/>
  <c r="AG19" i="45" s="1"/>
  <c r="AO43" i="41" a="1"/>
  <c r="AO43" i="41" s="1"/>
  <c r="AN55" i="44" a="1"/>
  <c r="AN55" i="44" s="1"/>
  <c r="AQ20" i="42" a="1"/>
  <c r="AQ20" i="42" s="1"/>
  <c r="Y35" i="45" a="1"/>
  <c r="Y35" i="45" s="1"/>
  <c r="E92" i="33" a="1"/>
  <c r="E92" i="33" s="1"/>
  <c r="AV22" i="47" a="1"/>
  <c r="AV22" i="47" s="1"/>
  <c r="T71" i="45" a="1"/>
  <c r="T71" i="45" s="1"/>
  <c r="AG68" i="47" a="1"/>
  <c r="AG68" i="47" s="1"/>
  <c r="K50" i="43" a="1"/>
  <c r="K50" i="43" s="1"/>
  <c r="S58" i="44" a="1"/>
  <c r="S58" i="44" s="1"/>
  <c r="Y100" i="44" a="1"/>
  <c r="Y100" i="44" s="1"/>
  <c r="AI53" i="43" a="1"/>
  <c r="AI53" i="43" s="1"/>
  <c r="AD19" i="47" a="1"/>
  <c r="AD19" i="47" s="1"/>
  <c r="AD18" i="47" s="1"/>
  <c r="M100" i="41" a="1"/>
  <c r="M100" i="41" s="1"/>
  <c r="AM77" i="41" a="1"/>
  <c r="AM77" i="41" s="1"/>
  <c r="O85" i="47" a="1"/>
  <c r="O85" i="47" s="1"/>
  <c r="O32" i="42" a="1"/>
  <c r="O32" i="42" s="1"/>
  <c r="W55" i="41" a="1"/>
  <c r="W55" i="41" s="1"/>
  <c r="AB38" i="44" a="1"/>
  <c r="AB38" i="44" s="1"/>
  <c r="G25" i="45" a="1"/>
  <c r="G25" i="45" s="1"/>
  <c r="S76" i="47" a="1"/>
  <c r="S76" i="47" s="1"/>
  <c r="AE31" i="46" a="1"/>
  <c r="AE31" i="46" s="1"/>
  <c r="AE30" i="46" s="1"/>
  <c r="L97" i="43" a="1"/>
  <c r="L97" i="43" s="1"/>
  <c r="Z86" i="46" a="1"/>
  <c r="Z86" i="46" s="1"/>
  <c r="I16" i="46" a="1"/>
  <c r="I16" i="46" s="1"/>
  <c r="I15" i="46" s="1"/>
  <c r="AQ35" i="44" a="1"/>
  <c r="AQ35" i="44" s="1"/>
  <c r="AQ33" i="44" s="1"/>
  <c r="Y82" i="42" a="1"/>
  <c r="Y82" i="42" s="1"/>
  <c r="Q64" i="41" a="1"/>
  <c r="Q64" i="41" s="1"/>
  <c r="AL62" i="47" a="1"/>
  <c r="AL62" i="47" s="1"/>
  <c r="AD58" i="45" a="1"/>
  <c r="AD58" i="45" s="1"/>
  <c r="T59" i="45" a="1"/>
  <c r="T59" i="45" s="1"/>
  <c r="R26" i="43" a="1"/>
  <c r="R26" i="43" s="1"/>
  <c r="R24" i="43" s="1"/>
  <c r="X29" i="42" a="1"/>
  <c r="X29" i="42" s="1"/>
  <c r="AO52" i="46" a="1"/>
  <c r="AO52" i="46" s="1"/>
  <c r="Z58" i="44" a="1"/>
  <c r="Z58" i="44" s="1"/>
  <c r="AS19" i="43" a="1"/>
  <c r="AS19" i="43" s="1"/>
  <c r="K11" i="43" a="1"/>
  <c r="K11" i="43" s="1"/>
  <c r="AF104" i="41" a="1"/>
  <c r="AF104" i="41" s="1"/>
  <c r="AJ26" i="42" a="1"/>
  <c r="AJ26" i="42" s="1"/>
  <c r="AE40" i="47" a="1"/>
  <c r="AE40" i="47" s="1"/>
  <c r="AD83" i="47" a="1"/>
  <c r="AD83" i="47" s="1"/>
  <c r="AC19" i="43" a="1"/>
  <c r="AC19" i="43" s="1"/>
  <c r="Y50" i="47" a="1"/>
  <c r="Y50" i="47" s="1"/>
  <c r="AB47" i="41" a="1"/>
  <c r="AB47" i="41" s="1"/>
  <c r="AT37" i="46" a="1"/>
  <c r="AT37" i="46" s="1"/>
  <c r="AJ17" i="43" a="1"/>
  <c r="AJ17" i="43" s="1"/>
  <c r="N62" i="46" a="1"/>
  <c r="N62" i="46" s="1"/>
  <c r="R16" i="43" a="1"/>
  <c r="R16" i="43" s="1"/>
  <c r="AG80" i="46" a="1"/>
  <c r="AG80" i="46" s="1"/>
  <c r="V22" i="45" a="1"/>
  <c r="V22" i="45" s="1"/>
  <c r="V21" i="45" s="1"/>
  <c r="AA70" i="44" a="1"/>
  <c r="AA70" i="44" s="1"/>
  <c r="AC53" i="42" a="1"/>
  <c r="AC53" i="42" s="1"/>
  <c r="X32" i="41" a="1"/>
  <c r="X32" i="41" s="1"/>
  <c r="F19" i="42" a="1"/>
  <c r="F19" i="42" s="1"/>
  <c r="AB79" i="46" a="1"/>
  <c r="AB79" i="46" s="1"/>
  <c r="AB78" i="46" s="1"/>
  <c r="X73" i="42" a="1"/>
  <c r="X73" i="42" s="1"/>
  <c r="F46" i="42" a="1"/>
  <c r="F46" i="42" s="1"/>
  <c r="K98" i="47" a="1"/>
  <c r="K98" i="47" s="1"/>
  <c r="Z40" i="46" a="1"/>
  <c r="Z40" i="46" s="1"/>
  <c r="AC26" i="41" a="1"/>
  <c r="AC26" i="41" s="1"/>
  <c r="AH103" i="46" a="1"/>
  <c r="AH103" i="46" s="1"/>
  <c r="O68" i="33" a="1"/>
  <c r="O68" i="33" s="1"/>
  <c r="P103" i="33" a="1"/>
  <c r="P103" i="33" s="1"/>
  <c r="I41" i="43" a="1"/>
  <c r="I41" i="43" s="1"/>
  <c r="AT35" i="41" a="1"/>
  <c r="AT35" i="41" s="1"/>
  <c r="R62" i="45" a="1"/>
  <c r="R62" i="45" s="1"/>
  <c r="Z67" i="41" a="1"/>
  <c r="Z67" i="41" s="1"/>
  <c r="X34" i="44" a="1"/>
  <c r="X34" i="44" s="1"/>
  <c r="F64" i="44" a="1"/>
  <c r="F64" i="44" s="1"/>
  <c r="AL47" i="42" a="1"/>
  <c r="AL47" i="42" s="1"/>
  <c r="AL45" i="42" s="1"/>
  <c r="AR68" i="43" a="1"/>
  <c r="AR68" i="43" s="1"/>
  <c r="AI64" i="42" a="1"/>
  <c r="AI64" i="42" s="1"/>
  <c r="AK53" i="44" a="1"/>
  <c r="AK53" i="44" s="1"/>
  <c r="AP61" i="44" a="1"/>
  <c r="AP61" i="44" s="1"/>
  <c r="AM16" i="45" a="1"/>
  <c r="AM16" i="45" s="1"/>
  <c r="Q82" i="33" a="1"/>
  <c r="Q82" i="33" s="1"/>
  <c r="H28" i="42" a="1"/>
  <c r="H28" i="42" s="1"/>
  <c r="AR58" i="43" a="1"/>
  <c r="AR58" i="43" s="1"/>
  <c r="G43" i="33" a="1"/>
  <c r="G43" i="33" s="1"/>
  <c r="Z83" i="43" a="1"/>
  <c r="Z83" i="43" s="1"/>
  <c r="AC43" i="47" a="1"/>
  <c r="AC43" i="47" s="1"/>
  <c r="AC42" i="47" s="1"/>
  <c r="AR97" i="33" a="1"/>
  <c r="AR97" i="33" s="1"/>
  <c r="AO83" i="43" a="1"/>
  <c r="AO83" i="43" s="1"/>
  <c r="U86" i="43" a="1"/>
  <c r="U86" i="43" s="1"/>
  <c r="U80" i="42" a="1"/>
  <c r="U80" i="42" s="1"/>
  <c r="I52" i="47" a="1"/>
  <c r="I52" i="47" s="1"/>
  <c r="AN76" i="43" a="1"/>
  <c r="AN76" i="43" s="1"/>
  <c r="AN75" i="43" s="1"/>
  <c r="T10" i="47" a="1"/>
  <c r="T10" i="47" s="1"/>
  <c r="T9" i="47" s="1"/>
  <c r="AB38" i="42" a="1"/>
  <c r="AB38" i="42" s="1"/>
  <c r="AM88" i="44" a="1"/>
  <c r="AM88" i="44" s="1"/>
  <c r="L47" i="44" a="1"/>
  <c r="L47" i="44" s="1"/>
  <c r="L45" i="44" s="1"/>
  <c r="AC91" i="44" a="1"/>
  <c r="AC91" i="44" s="1"/>
  <c r="O62" i="42" a="1"/>
  <c r="O62" i="42" s="1"/>
  <c r="L89" i="42" a="1"/>
  <c r="L89" i="42" s="1"/>
  <c r="AI25" i="47" a="1"/>
  <c r="AI25" i="47" s="1"/>
  <c r="AI24" i="47" s="1"/>
  <c r="E94" i="44" a="1"/>
  <c r="E94" i="44" s="1"/>
  <c r="C25" i="45" a="1"/>
  <c r="C25" i="45" s="1"/>
  <c r="AD28" i="44" a="1"/>
  <c r="AD28" i="44" s="1"/>
  <c r="C59" i="44" a="1"/>
  <c r="C59" i="44" s="1"/>
  <c r="K32" i="42" a="1"/>
  <c r="K32" i="42" s="1"/>
  <c r="R77" i="41" a="1"/>
  <c r="R77" i="41" s="1"/>
  <c r="L49" i="46" a="1"/>
  <c r="L49" i="46" s="1"/>
  <c r="Q11" i="46" a="1"/>
  <c r="Q11" i="46" s="1"/>
  <c r="AJ19" i="33" a="1"/>
  <c r="AJ19" i="33" s="1"/>
  <c r="AU47" i="47" a="1"/>
  <c r="AU47" i="47" s="1"/>
  <c r="AE59" i="33" a="1"/>
  <c r="AE59" i="33" s="1"/>
  <c r="R73" i="42" a="1"/>
  <c r="R73" i="42" s="1"/>
  <c r="P77" i="33" a="1"/>
  <c r="P77" i="33" s="1"/>
  <c r="Q10" i="42" a="1"/>
  <c r="Q10" i="42" s="1"/>
  <c r="AM91" i="45" a="1"/>
  <c r="AM91" i="45" s="1"/>
  <c r="AO10" i="45" a="1"/>
  <c r="AO10" i="45" s="1"/>
  <c r="I80" i="45" a="1"/>
  <c r="I80" i="45" s="1"/>
  <c r="AK94" i="45" a="1"/>
  <c r="AK94" i="45" s="1"/>
  <c r="AK93" i="45" s="1"/>
  <c r="AN95" i="33" a="1"/>
  <c r="AN95" i="33" s="1"/>
  <c r="AG35" i="47" a="1"/>
  <c r="AG35" i="47" s="1"/>
  <c r="F10" i="45" a="1"/>
  <c r="F10" i="45" s="1"/>
  <c r="AP20" i="33" a="1"/>
  <c r="AP20" i="33" s="1"/>
  <c r="AH76" i="33" a="1"/>
  <c r="AH76" i="33" s="1"/>
  <c r="AP94" i="47" a="1"/>
  <c r="AP94" i="47" s="1"/>
  <c r="AP93" i="47" s="1"/>
  <c r="AO26" i="46" a="1"/>
  <c r="AO26" i="46" s="1"/>
  <c r="AR32" i="33" a="1"/>
  <c r="AR32" i="33" s="1"/>
  <c r="S11" i="47" a="1"/>
  <c r="S11" i="47" s="1"/>
  <c r="AB59" i="46" a="1"/>
  <c r="AB59" i="46" s="1"/>
  <c r="E79" i="45" a="1"/>
  <c r="E79" i="45" s="1"/>
  <c r="AO85" i="45" a="1"/>
  <c r="AO85" i="45" s="1"/>
  <c r="AF86" i="45" a="1"/>
  <c r="AF86" i="45" s="1"/>
  <c r="AL17" i="44" a="1"/>
  <c r="AL17" i="44" s="1"/>
  <c r="L101" i="43" a="1"/>
  <c r="L101" i="43" s="1"/>
  <c r="O103" i="45" a="1"/>
  <c r="O103" i="45" s="1"/>
  <c r="V53" i="46" a="1"/>
  <c r="V53" i="46" s="1"/>
  <c r="AH97" i="33" a="1"/>
  <c r="AH97" i="33" s="1"/>
  <c r="AG53" i="46" a="1"/>
  <c r="AG53" i="46" s="1"/>
  <c r="Q32" i="44" a="1"/>
  <c r="Q32" i="44" s="1"/>
  <c r="R43" i="41" a="1"/>
  <c r="R43" i="41" s="1"/>
  <c r="AM103" i="47" a="1"/>
  <c r="AM103" i="47" s="1"/>
  <c r="AM102" i="47" s="1"/>
  <c r="Z89" i="43" a="1"/>
  <c r="Z89" i="43" s="1"/>
  <c r="AO11" i="43" a="1"/>
  <c r="AO11" i="43" s="1"/>
  <c r="V101" i="41" a="1"/>
  <c r="V101" i="41" s="1"/>
  <c r="AO70" i="41" a="1"/>
  <c r="AO70" i="41" s="1"/>
  <c r="AR88" i="41" a="1"/>
  <c r="AR88" i="41" s="1"/>
  <c r="K44" i="41" a="1"/>
  <c r="K44" i="41" s="1"/>
  <c r="AU98" i="47" a="1"/>
  <c r="AU98" i="47" s="1"/>
  <c r="W103" i="33" a="1"/>
  <c r="W103" i="33" s="1"/>
  <c r="R17" i="44" a="1"/>
  <c r="R17" i="44" s="1"/>
  <c r="AL17" i="33" a="1"/>
  <c r="AL17" i="33" s="1"/>
  <c r="AC37" i="41" a="1"/>
  <c r="AC37" i="41" s="1"/>
  <c r="L77" i="44" a="1"/>
  <c r="L77" i="44" s="1"/>
  <c r="X59" i="41" a="1"/>
  <c r="X59" i="41" s="1"/>
  <c r="AN47" i="45" a="1"/>
  <c r="AN47" i="45" s="1"/>
  <c r="S71" i="46" a="1"/>
  <c r="S71" i="46" s="1"/>
  <c r="AG85" i="46" a="1"/>
  <c r="AG85" i="46" s="1"/>
  <c r="AG84" i="46" s="1"/>
  <c r="S17" i="33" a="1"/>
  <c r="S17" i="33" s="1"/>
  <c r="AK47" i="42" a="1"/>
  <c r="AK47" i="42" s="1"/>
  <c r="F11" i="45" a="1"/>
  <c r="F11" i="45" s="1"/>
  <c r="AF101" i="45" a="1"/>
  <c r="AF101" i="45" s="1"/>
  <c r="O17" i="42" a="1"/>
  <c r="O17" i="42" s="1"/>
  <c r="X67" i="44" a="1"/>
  <c r="X67" i="44" s="1"/>
  <c r="N59" i="42" a="1"/>
  <c r="N59" i="42" s="1"/>
  <c r="AH100" i="45" a="1"/>
  <c r="AH100" i="45" s="1"/>
  <c r="AJ92" i="44" a="1"/>
  <c r="AJ92" i="44" s="1"/>
  <c r="L61" i="44" a="1"/>
  <c r="L61" i="44" s="1"/>
  <c r="AN83" i="47" a="1"/>
  <c r="AN83" i="47" s="1"/>
  <c r="L67" i="45" a="1"/>
  <c r="L67" i="45" s="1"/>
  <c r="Y92" i="47" a="1"/>
  <c r="Y92" i="47" s="1"/>
  <c r="R89" i="41" a="1"/>
  <c r="R89" i="41" s="1"/>
  <c r="R62" i="47" a="1"/>
  <c r="R62" i="47" s="1"/>
  <c r="AJ29" i="42" a="1"/>
  <c r="AJ29" i="42" s="1"/>
  <c r="AE32" i="44" a="1"/>
  <c r="AE32" i="44" s="1"/>
  <c r="AS37" i="47" a="1"/>
  <c r="AS37" i="47" s="1"/>
  <c r="AS36" i="47" s="1"/>
  <c r="U46" i="41" a="1"/>
  <c r="U46" i="41" s="1"/>
  <c r="AD89" i="45" a="1"/>
  <c r="AD89" i="45" s="1"/>
  <c r="V94" i="44" a="1"/>
  <c r="V94" i="44" s="1"/>
  <c r="P88" i="42" a="1"/>
  <c r="P88" i="42" s="1"/>
  <c r="P87" i="42" s="1"/>
  <c r="I43" i="42" a="1"/>
  <c r="I43" i="42" s="1"/>
  <c r="S52" i="33" a="1"/>
  <c r="S52" i="33" s="1"/>
  <c r="S51" i="33" s="1"/>
  <c r="Y85" i="44" a="1"/>
  <c r="Y85" i="44" s="1"/>
  <c r="Y84" i="44" s="1"/>
  <c r="AM62" i="46" a="1"/>
  <c r="AM62" i="46" s="1"/>
  <c r="C16" i="42" a="1"/>
  <c r="C16" i="42" s="1"/>
  <c r="AJ85" i="42" a="1"/>
  <c r="AJ85" i="42" s="1"/>
  <c r="M71" i="43" a="1"/>
  <c r="M71" i="43" s="1"/>
  <c r="Z37" i="43" a="1"/>
  <c r="Z37" i="43" s="1"/>
  <c r="R50" i="46" a="1"/>
  <c r="R50" i="46" s="1"/>
  <c r="AP92" i="43" a="1"/>
  <c r="AP92" i="43" s="1"/>
  <c r="R47" i="45" a="1"/>
  <c r="R47" i="45" s="1"/>
  <c r="T20" i="33" a="1"/>
  <c r="T20" i="33" s="1"/>
  <c r="Y68" i="47" a="1"/>
  <c r="Y68" i="47" s="1"/>
  <c r="Y94" i="44" a="1"/>
  <c r="Y94" i="44" s="1"/>
  <c r="W50" i="41" a="1"/>
  <c r="W50" i="41" s="1"/>
  <c r="AR50" i="33" a="1"/>
  <c r="AR50" i="33" s="1"/>
  <c r="T25" i="41" a="1"/>
  <c r="T25" i="41" s="1"/>
  <c r="AV82" i="41" a="1"/>
  <c r="AV82" i="41" s="1"/>
  <c r="U47" i="42" a="1"/>
  <c r="U47" i="42" s="1"/>
  <c r="Z100" i="43" a="1"/>
  <c r="Z100" i="43" s="1"/>
  <c r="Z99" i="43" s="1"/>
  <c r="L79" i="43" a="1"/>
  <c r="L79" i="43" s="1"/>
  <c r="AT94" i="47" a="1"/>
  <c r="AT94" i="47" s="1"/>
  <c r="U20" i="41" a="1"/>
  <c r="U20" i="41" s="1"/>
  <c r="I79" i="41" a="1"/>
  <c r="I79" i="41" s="1"/>
  <c r="V58" i="46" a="1"/>
  <c r="V58" i="46" s="1"/>
  <c r="V57" i="46" s="1"/>
  <c r="AD10" i="42" a="1"/>
  <c r="AD10" i="42" s="1"/>
  <c r="AB50" i="33" a="1"/>
  <c r="AB50" i="33" s="1"/>
  <c r="AP101" i="42" a="1"/>
  <c r="AP101" i="42" s="1"/>
  <c r="V71" i="41" a="1"/>
  <c r="V71" i="41" s="1"/>
  <c r="Y94" i="41" a="1"/>
  <c r="Y94" i="41" s="1"/>
  <c r="U85" i="47" a="1"/>
  <c r="U85" i="47" s="1"/>
  <c r="M92" i="44" a="1"/>
  <c r="M92" i="44" s="1"/>
  <c r="AS20" i="41" a="1"/>
  <c r="AS20" i="41" s="1"/>
  <c r="AB22" i="45" a="1"/>
  <c r="AB22" i="45" s="1"/>
  <c r="K19" i="43" a="1"/>
  <c r="K19" i="43" s="1"/>
  <c r="AC64" i="42" a="1"/>
  <c r="AC64" i="42" s="1"/>
  <c r="T68" i="41" a="1"/>
  <c r="T68" i="41" s="1"/>
  <c r="AO47" i="47" a="1"/>
  <c r="AO47" i="47" s="1"/>
  <c r="AA44" i="43" a="1"/>
  <c r="AA44" i="43" s="1"/>
  <c r="AL29" i="46" a="1"/>
  <c r="AL29" i="46" s="1"/>
  <c r="AR76" i="33" a="1"/>
  <c r="AR76" i="33" s="1"/>
  <c r="AH55" i="44" a="1"/>
  <c r="AH55" i="44" s="1"/>
  <c r="Z79" i="45" a="1"/>
  <c r="Z79" i="45" s="1"/>
  <c r="AM26" i="44" a="1"/>
  <c r="AM26" i="44" s="1"/>
  <c r="R40" i="41" a="1"/>
  <c r="R40" i="41" s="1"/>
  <c r="AG49" i="47" a="1"/>
  <c r="AG49" i="47" s="1"/>
  <c r="AG48" i="47" s="1"/>
  <c r="AM20" i="43" a="1"/>
  <c r="AM20" i="43" s="1"/>
  <c r="AD94" i="47" a="1"/>
  <c r="AD94" i="47" s="1"/>
  <c r="AD98" i="45" a="1"/>
  <c r="AD98" i="45" s="1"/>
  <c r="AP73" i="41" a="1"/>
  <c r="AP73" i="41" s="1"/>
  <c r="J22" i="33" a="1"/>
  <c r="J22" i="33" s="1"/>
  <c r="AR61" i="44" a="1"/>
  <c r="AR61" i="44" s="1"/>
  <c r="AF91" i="42" a="1"/>
  <c r="AF91" i="42" s="1"/>
  <c r="Z40" i="45" a="1"/>
  <c r="Z40" i="45" s="1"/>
  <c r="AT11" i="47" a="1"/>
  <c r="AT11" i="47" s="1"/>
  <c r="C103" i="42" a="1"/>
  <c r="C103" i="42" s="1"/>
  <c r="Q32" i="47" a="1"/>
  <c r="Q32" i="47" s="1"/>
  <c r="G88" i="45" a="1"/>
  <c r="G88" i="45" s="1"/>
  <c r="AK94" i="44" a="1"/>
  <c r="AK94" i="44" s="1"/>
  <c r="AK93" i="44" s="1"/>
  <c r="H29" i="45" a="1"/>
  <c r="H29" i="45" s="1"/>
  <c r="AF40" i="42" a="1"/>
  <c r="AF40" i="42" s="1"/>
  <c r="X37" i="45" a="1"/>
  <c r="X37" i="45" s="1"/>
  <c r="I25" i="47" a="1"/>
  <c r="I25" i="47" s="1"/>
  <c r="U77" i="47" a="1"/>
  <c r="U77" i="47" s="1"/>
  <c r="M89" i="45" a="1"/>
  <c r="M89" i="45" s="1"/>
  <c r="O88" i="46" a="1"/>
  <c r="O88" i="46" s="1"/>
  <c r="T88" i="46" a="1"/>
  <c r="T88" i="46" s="1"/>
  <c r="O46" i="46" a="1"/>
  <c r="O46" i="46" s="1"/>
  <c r="Y65" i="42" a="1"/>
  <c r="Y65" i="42" s="1"/>
  <c r="V97" i="43" a="1"/>
  <c r="V97" i="43" s="1"/>
  <c r="AM65" i="42" a="1"/>
  <c r="AM65" i="42" s="1"/>
  <c r="S41" i="43" a="1"/>
  <c r="S41" i="43" s="1"/>
  <c r="N80" i="33" a="1"/>
  <c r="N80" i="33" s="1"/>
  <c r="U47" i="46" a="1"/>
  <c r="U47" i="46" s="1"/>
  <c r="C43" i="47" a="1"/>
  <c r="C43" i="47" s="1"/>
  <c r="T49" i="41" a="1"/>
  <c r="T49" i="41" s="1"/>
  <c r="AP41" i="41" a="1"/>
  <c r="AP41" i="41" s="1"/>
  <c r="AP39" i="41" s="1"/>
  <c r="V47" i="43" a="1"/>
  <c r="V47" i="43" s="1"/>
  <c r="C88" i="33" a="1"/>
  <c r="C88" i="33" s="1"/>
  <c r="AT80" i="43" a="1"/>
  <c r="AT80" i="43" s="1"/>
  <c r="AH71" i="44" a="1"/>
  <c r="AH71" i="44" s="1"/>
  <c r="AK86" i="42" a="1"/>
  <c r="AK86" i="42" s="1"/>
  <c r="X86" i="42" a="1"/>
  <c r="X86" i="42" s="1"/>
  <c r="AO86" i="45" a="1"/>
  <c r="AO86" i="45" s="1"/>
  <c r="Q58" i="44" a="1"/>
  <c r="Q58" i="44" s="1"/>
  <c r="S32" i="33" a="1"/>
  <c r="S32" i="33" s="1"/>
  <c r="AF80" i="47" a="1"/>
  <c r="AF80" i="47" s="1"/>
  <c r="Z50" i="33" a="1"/>
  <c r="Z50" i="33" s="1"/>
  <c r="AK71" i="46" a="1"/>
  <c r="AK71" i="46" s="1"/>
  <c r="AB103" i="47" a="1"/>
  <c r="AB103" i="47" s="1"/>
  <c r="T77" i="45" a="1"/>
  <c r="T77" i="45" s="1"/>
  <c r="AN73" i="41" a="1"/>
  <c r="AN73" i="41" s="1"/>
  <c r="L73" i="44" a="1"/>
  <c r="L73" i="44" s="1"/>
  <c r="T47" i="43" a="1"/>
  <c r="T47" i="43" s="1"/>
  <c r="AJ71" i="43" a="1"/>
  <c r="AJ71" i="43" s="1"/>
  <c r="AE77" i="47" a="1"/>
  <c r="AE77" i="47" s="1"/>
  <c r="J53" i="44" a="1"/>
  <c r="J53" i="44" s="1"/>
  <c r="L70" i="47" a="1"/>
  <c r="L70" i="47" s="1"/>
  <c r="L69" i="47" s="1"/>
  <c r="X56" i="42" a="1"/>
  <c r="X56" i="42" s="1"/>
  <c r="AR86" i="47" a="1"/>
  <c r="AR86" i="47" s="1"/>
  <c r="C19" i="46" a="1"/>
  <c r="C19" i="46" s="1"/>
  <c r="AK82" i="42" a="1"/>
  <c r="AK82" i="42" s="1"/>
  <c r="AB70" i="44" a="1"/>
  <c r="AB70" i="44" s="1"/>
  <c r="Z40" i="42" a="1"/>
  <c r="Z40" i="42" s="1"/>
  <c r="P10" i="44" a="1"/>
  <c r="P10" i="44" s="1"/>
  <c r="AL74" i="42" a="1"/>
  <c r="AL74" i="42" s="1"/>
  <c r="M40" i="46" a="1"/>
  <c r="M40" i="46" s="1"/>
  <c r="M39" i="46" s="1"/>
  <c r="S82" i="44" a="1"/>
  <c r="S82" i="44" s="1"/>
  <c r="C40" i="47" a="1"/>
  <c r="C40" i="47" s="1"/>
  <c r="M26" i="46" a="1"/>
  <c r="M26" i="46" s="1"/>
  <c r="AM49" i="41" a="1"/>
  <c r="AM49" i="41" s="1"/>
  <c r="U71" i="44" a="1"/>
  <c r="U71" i="44" s="1"/>
  <c r="AQ32" i="46" a="1"/>
  <c r="AQ32" i="46" s="1"/>
  <c r="AM38" i="44" a="1"/>
  <c r="AM38" i="44" s="1"/>
  <c r="AF32" i="33" a="1"/>
  <c r="AF32" i="33" s="1"/>
  <c r="H82" i="44" a="1"/>
  <c r="H82" i="44" s="1"/>
  <c r="X31" i="41" a="1"/>
  <c r="X31" i="41" s="1"/>
  <c r="AI34" i="43" a="1"/>
  <c r="AI34" i="43" s="1"/>
  <c r="W88" i="44" a="1"/>
  <c r="W88" i="44" s="1"/>
  <c r="F100" i="44" a="1"/>
  <c r="F100" i="44" s="1"/>
  <c r="F99" i="44" s="1"/>
  <c r="V97" i="42" a="1"/>
  <c r="V97" i="42" s="1"/>
  <c r="AT74" i="43" a="1"/>
  <c r="AT74" i="43" s="1"/>
  <c r="G25" i="44" a="1"/>
  <c r="G25" i="44" s="1"/>
  <c r="K26" i="33" a="1"/>
  <c r="K26" i="33" s="1"/>
  <c r="K24" i="33" s="1"/>
  <c r="AB19" i="44" a="1"/>
  <c r="AB19" i="44" s="1"/>
  <c r="Q88" i="44" a="1"/>
  <c r="Q88" i="44" s="1"/>
  <c r="AR44" i="46" a="1"/>
  <c r="AR44" i="46" s="1"/>
  <c r="W53" i="42" a="1"/>
  <c r="W53" i="42" s="1"/>
  <c r="X41" i="47" a="1"/>
  <c r="X41" i="47" s="1"/>
  <c r="X40" i="43" a="1"/>
  <c r="X40" i="43" s="1"/>
  <c r="K83" i="43" a="1"/>
  <c r="K83" i="43" s="1"/>
  <c r="K81" i="43" s="1"/>
  <c r="N41" i="42" a="1"/>
  <c r="N41" i="42" s="1"/>
  <c r="AM88" i="47" a="1"/>
  <c r="AM88" i="47" s="1"/>
  <c r="AP77" i="43" a="1"/>
  <c r="AP77" i="43" s="1"/>
  <c r="AP75" i="43" s="1"/>
  <c r="O67" i="47" a="1"/>
  <c r="O67" i="47" s="1"/>
  <c r="AP61" i="45" a="1"/>
  <c r="AP61" i="45" s="1"/>
  <c r="Y73" i="43" a="1"/>
  <c r="Y73" i="43" s="1"/>
  <c r="AK88" i="46" a="1"/>
  <c r="AK88" i="46" s="1"/>
  <c r="AK87" i="46" s="1"/>
  <c r="C82" i="44" a="1"/>
  <c r="C82" i="44" s="1"/>
  <c r="A82" i="44" s="1"/>
  <c r="X95" i="44" a="1"/>
  <c r="X95" i="44" s="1"/>
  <c r="Q20" i="44" a="1"/>
  <c r="Q20" i="44" s="1"/>
  <c r="C97" i="41" a="1"/>
  <c r="C97" i="41" s="1"/>
  <c r="U58" i="44" a="1"/>
  <c r="U58" i="44" s="1"/>
  <c r="F32" i="44" a="1"/>
  <c r="F32" i="44" s="1"/>
  <c r="AE83" i="33" a="1"/>
  <c r="AE83" i="33" s="1"/>
  <c r="AU94" i="46" a="1"/>
  <c r="AU94" i="46" s="1"/>
  <c r="AU93" i="46" s="1"/>
  <c r="AG83" i="46" a="1"/>
  <c r="AG83" i="46" s="1"/>
  <c r="AK20" i="44" a="1"/>
  <c r="AK20" i="44" s="1"/>
  <c r="AK104" i="41" a="1"/>
  <c r="AK104" i="41" s="1"/>
  <c r="AJ11" i="45" a="1"/>
  <c r="AJ11" i="45" s="1"/>
  <c r="AB67" i="33" a="1"/>
  <c r="AB67" i="33" s="1"/>
  <c r="AH70" i="46" a="1"/>
  <c r="AH70" i="46" s="1"/>
  <c r="I19" i="42" a="1"/>
  <c r="I19" i="42" s="1"/>
  <c r="AV91" i="41" a="1"/>
  <c r="AV91" i="41" s="1"/>
  <c r="AG19" i="46" a="1"/>
  <c r="AG19" i="46" s="1"/>
  <c r="AK86" i="33" a="1"/>
  <c r="AK86" i="33" s="1"/>
  <c r="M46" i="44" a="1"/>
  <c r="M46" i="44" s="1"/>
  <c r="AK83" i="47" a="1"/>
  <c r="AK83" i="47" s="1"/>
  <c r="N77" i="45" a="1"/>
  <c r="N77" i="45" s="1"/>
  <c r="C83" i="33" a="1"/>
  <c r="C83" i="33" s="1"/>
  <c r="AR103" i="41" a="1"/>
  <c r="AR103" i="41" s="1"/>
  <c r="AD101" i="41" a="1"/>
  <c r="AD101" i="41" s="1"/>
  <c r="H52" i="45" a="1"/>
  <c r="H52" i="45" s="1"/>
  <c r="H51" i="45" s="1"/>
  <c r="AN68" i="44" a="1"/>
  <c r="AN68" i="44" s="1"/>
  <c r="AJ92" i="41" a="1"/>
  <c r="AJ92" i="41" s="1"/>
  <c r="M43" i="33" a="1"/>
  <c r="M43" i="33" s="1"/>
  <c r="AH67" i="44" a="1"/>
  <c r="AH67" i="44" s="1"/>
  <c r="AE10" i="33" a="1"/>
  <c r="AE10" i="33" s="1"/>
  <c r="AG34" i="42" a="1"/>
  <c r="AG34" i="42" s="1"/>
  <c r="AL64" i="45" a="1"/>
  <c r="AL64" i="45" s="1"/>
  <c r="K71" i="33" a="1"/>
  <c r="K71" i="33" s="1"/>
  <c r="AQ85" i="43" a="1"/>
  <c r="AQ85" i="43" s="1"/>
  <c r="Y95" i="44" a="1"/>
  <c r="Y95" i="44" s="1"/>
  <c r="AJ56" i="41" a="1"/>
  <c r="AJ56" i="41" s="1"/>
  <c r="Y70" i="43" a="1"/>
  <c r="Y70" i="43" s="1"/>
  <c r="F68" i="44" a="1"/>
  <c r="F68" i="44" s="1"/>
  <c r="AT32" i="46" a="1"/>
  <c r="AT32" i="46" s="1"/>
  <c r="O94" i="45" a="1"/>
  <c r="O94" i="45" s="1"/>
  <c r="AU83" i="46" a="1"/>
  <c r="AU83" i="46" s="1"/>
  <c r="AH79" i="33" a="1"/>
  <c r="AH79" i="33" s="1"/>
  <c r="Q34" i="33" a="1"/>
  <c r="Q34" i="33" s="1"/>
  <c r="E16" i="44" a="1"/>
  <c r="E16" i="44" s="1"/>
  <c r="AV101" i="41" a="1"/>
  <c r="AV101" i="41" s="1"/>
  <c r="AH91" i="42" a="1"/>
  <c r="AH91" i="42" s="1"/>
  <c r="Y86" i="42" a="1"/>
  <c r="Y86" i="42" s="1"/>
  <c r="AC56" i="43" a="1"/>
  <c r="AC56" i="43" s="1"/>
  <c r="AV70" i="43" a="1"/>
  <c r="AV70" i="43" s="1"/>
  <c r="AV69" i="43" s="1"/>
  <c r="V23" i="43" a="1"/>
  <c r="V23" i="43" s="1"/>
  <c r="AI73" i="44" a="1"/>
  <c r="AI73" i="44" s="1"/>
  <c r="V23" i="46" a="1"/>
  <c r="V23" i="46" s="1"/>
  <c r="M65" i="47" a="1"/>
  <c r="M65" i="47" s="1"/>
  <c r="L41" i="46" a="1"/>
  <c r="L41" i="46" s="1"/>
  <c r="P70" i="43" a="1"/>
  <c r="P70" i="43" s="1"/>
  <c r="C94" i="44" a="1"/>
  <c r="C94" i="44" s="1"/>
  <c r="Q11" i="44" a="1"/>
  <c r="Q11" i="44" s="1"/>
  <c r="W25" i="45" a="1"/>
  <c r="W25" i="45" s="1"/>
  <c r="AU53" i="41" a="1"/>
  <c r="AU53" i="41" s="1"/>
  <c r="AQ79" i="46" a="1"/>
  <c r="AQ79" i="46" s="1"/>
  <c r="AM16" i="43" a="1"/>
  <c r="AM16" i="43" s="1"/>
  <c r="N49" i="43" a="1"/>
  <c r="N49" i="43" s="1"/>
  <c r="T26" i="43" a="1"/>
  <c r="T26" i="43" s="1"/>
  <c r="AV62" i="41" a="1"/>
  <c r="AV62" i="41" s="1"/>
  <c r="O25" i="45" a="1"/>
  <c r="O25" i="45" s="1"/>
  <c r="AP85" i="41" a="1"/>
  <c r="AP85" i="41" s="1"/>
  <c r="AP84" i="41" s="1"/>
  <c r="AI49" i="33" a="1"/>
  <c r="AI49" i="33" s="1"/>
  <c r="AG100" i="41" a="1"/>
  <c r="AG100" i="41" s="1"/>
  <c r="AR103" i="43" a="1"/>
  <c r="AR103" i="43" s="1"/>
  <c r="AN22" i="46" a="1"/>
  <c r="AN22" i="46" s="1"/>
  <c r="AO82" i="45" a="1"/>
  <c r="AO82" i="45" s="1"/>
  <c r="AD71" i="44" a="1"/>
  <c r="AD71" i="44" s="1"/>
  <c r="I76" i="44" a="1"/>
  <c r="I76" i="44" s="1"/>
  <c r="AP31" i="41" a="1"/>
  <c r="AP31" i="41" s="1"/>
  <c r="AU28" i="47" a="1"/>
  <c r="AU28" i="47" s="1"/>
  <c r="J71" i="43" a="1"/>
  <c r="J71" i="43" s="1"/>
  <c r="J94" i="43" a="1"/>
  <c r="J94" i="43" s="1"/>
  <c r="P83" i="45" a="1"/>
  <c r="P83" i="45" s="1"/>
  <c r="AE28" i="42" a="1"/>
  <c r="AE28" i="42" s="1"/>
  <c r="X65" i="45" a="1"/>
  <c r="X65" i="45" s="1"/>
  <c r="M25" i="42" a="1"/>
  <c r="M25" i="42" s="1"/>
  <c r="AM22" i="33" a="1"/>
  <c r="AM22" i="33" s="1"/>
  <c r="L23" i="43" a="1"/>
  <c r="L23" i="43" s="1"/>
  <c r="AB70" i="45" a="1"/>
  <c r="AB70" i="45" s="1"/>
  <c r="X62" i="45" a="1"/>
  <c r="X62" i="45" s="1"/>
  <c r="C28" i="45" a="1"/>
  <c r="C28" i="45" s="1"/>
  <c r="U41" i="33" a="1"/>
  <c r="U41" i="33" s="1"/>
  <c r="AQ32" i="43" a="1"/>
  <c r="AQ32" i="43" s="1"/>
  <c r="AO28" i="41" a="1"/>
  <c r="AO28" i="41" s="1"/>
  <c r="AB88" i="43" a="1"/>
  <c r="AB88" i="43" s="1"/>
  <c r="V103" i="42" a="1"/>
  <c r="V103" i="42" s="1"/>
  <c r="AS44" i="47" a="1"/>
  <c r="AS44" i="47" s="1"/>
  <c r="AS41" i="43" a="1"/>
  <c r="AS41" i="43" s="1"/>
  <c r="Q22" i="33" a="1"/>
  <c r="Q22" i="33" s="1"/>
  <c r="F67" i="42" a="1"/>
  <c r="F67" i="42" s="1"/>
  <c r="N82" i="43" a="1"/>
  <c r="N82" i="43" s="1"/>
  <c r="AN89" i="44" a="1"/>
  <c r="AN89" i="44" s="1"/>
  <c r="N86" i="44" a="1"/>
  <c r="N86" i="44" s="1"/>
  <c r="N88" i="33" a="1"/>
  <c r="N88" i="33" s="1"/>
  <c r="F94" i="33" a="1"/>
  <c r="F94" i="33" s="1"/>
  <c r="AL104" i="44" a="1"/>
  <c r="AL104" i="44" s="1"/>
  <c r="S22" i="46" a="1"/>
  <c r="S22" i="46" s="1"/>
  <c r="AG26" i="46" a="1"/>
  <c r="AG26" i="46" s="1"/>
  <c r="AJ35" i="46" a="1"/>
  <c r="AJ35" i="46" s="1"/>
  <c r="Q100" i="47" a="1"/>
  <c r="Q100" i="47" s="1"/>
  <c r="Y70" i="46" a="1"/>
  <c r="Y70" i="46" s="1"/>
  <c r="AV77" i="47" a="1"/>
  <c r="AV77" i="47" s="1"/>
  <c r="C10" i="41" a="1"/>
  <c r="C10" i="41" s="1"/>
  <c r="AN92" i="45" a="1"/>
  <c r="AN92" i="45" s="1"/>
  <c r="AI43" i="41" a="1"/>
  <c r="AI43" i="41" s="1"/>
  <c r="AP86" i="44" a="1"/>
  <c r="AP86" i="44" s="1"/>
  <c r="AA10" i="46" a="1"/>
  <c r="AA10" i="46" s="1"/>
  <c r="AA9" i="46" s="1"/>
  <c r="Y28" i="41" a="1"/>
  <c r="Y28" i="41" s="1"/>
  <c r="Y27" i="41" s="1"/>
  <c r="C58" i="42" a="1"/>
  <c r="C58" i="42" s="1"/>
  <c r="K28" i="43" a="1"/>
  <c r="K28" i="43" s="1"/>
  <c r="U32" i="33" a="1"/>
  <c r="U32" i="33" s="1"/>
  <c r="AM67" i="47" a="1"/>
  <c r="AM67" i="47" s="1"/>
  <c r="P32" i="47" a="1"/>
  <c r="P32" i="47" s="1"/>
  <c r="AG59" i="46" a="1"/>
  <c r="AG59" i="46" s="1"/>
  <c r="I49" i="33" a="1"/>
  <c r="I49" i="33" s="1"/>
  <c r="I48" i="33" s="1"/>
  <c r="AR34" i="46" a="1"/>
  <c r="AR34" i="46" s="1"/>
  <c r="AD100" i="43" a="1"/>
  <c r="AD100" i="43" s="1"/>
  <c r="AH76" i="45" a="1"/>
  <c r="AH76" i="45" s="1"/>
  <c r="C25" i="43" a="1"/>
  <c r="C25" i="43" s="1"/>
  <c r="S104" i="44" a="1"/>
  <c r="S104" i="44" s="1"/>
  <c r="J77" i="47" a="1"/>
  <c r="J77" i="47" s="1"/>
  <c r="Z32" i="45" a="1"/>
  <c r="Z32" i="45" s="1"/>
  <c r="AD55" i="45" a="1"/>
  <c r="AD55" i="45" s="1"/>
  <c r="N91" i="46" a="1"/>
  <c r="N91" i="46" s="1"/>
  <c r="AB95" i="41" a="1"/>
  <c r="AB95" i="41" s="1"/>
  <c r="U71" i="42" a="1"/>
  <c r="U71" i="42" s="1"/>
  <c r="AH20" i="45" a="1"/>
  <c r="AH20" i="45" s="1"/>
  <c r="AK100" i="41" a="1"/>
  <c r="AK100" i="41" s="1"/>
  <c r="AQ77" i="41" a="1"/>
  <c r="AQ77" i="41" s="1"/>
  <c r="AG101" i="42" a="1"/>
  <c r="AG101" i="42" s="1"/>
  <c r="AR70" i="44" a="1"/>
  <c r="AR70" i="44" s="1"/>
  <c r="AC80" i="43" a="1"/>
  <c r="AC80" i="43" s="1"/>
  <c r="AE91" i="46" a="1"/>
  <c r="AE91" i="46" s="1"/>
  <c r="AV80" i="43" a="1"/>
  <c r="AV80" i="43" s="1"/>
  <c r="AA17" i="45" a="1"/>
  <c r="AA17" i="45" s="1"/>
  <c r="AA15" i="45" s="1"/>
  <c r="I35" i="46" a="1"/>
  <c r="I35" i="46" s="1"/>
  <c r="AS22" i="43" a="1"/>
  <c r="AS22" i="43" s="1"/>
  <c r="L47" i="47" a="1"/>
  <c r="L47" i="47" s="1"/>
  <c r="U16" i="41" a="1"/>
  <c r="U16" i="41" s="1"/>
  <c r="AN89" i="33" a="1"/>
  <c r="AN89" i="33" s="1"/>
  <c r="M55" i="44" a="1"/>
  <c r="M55" i="44" s="1"/>
  <c r="AB16" i="42" a="1"/>
  <c r="AB16" i="42" s="1"/>
  <c r="AO23" i="44" a="1"/>
  <c r="AO23" i="44" s="1"/>
  <c r="J56" i="46" a="1"/>
  <c r="J56" i="46" s="1"/>
  <c r="R29" i="42" a="1"/>
  <c r="R29" i="42" s="1"/>
  <c r="AP94" i="42" a="1"/>
  <c r="AP94" i="42" s="1"/>
  <c r="M23" i="46" a="1"/>
  <c r="M23" i="46" s="1"/>
  <c r="M21" i="46" s="1"/>
  <c r="AH10" i="44" a="1"/>
  <c r="AH10" i="44" s="1"/>
  <c r="AC82" i="42" a="1"/>
  <c r="AC82" i="42" s="1"/>
  <c r="AR32" i="45" a="1"/>
  <c r="AR32" i="45" s="1"/>
  <c r="AR30" i="45" s="1"/>
  <c r="N101" i="46" a="1"/>
  <c r="N101" i="46" s="1"/>
  <c r="U26" i="44" a="1"/>
  <c r="U26" i="44" s="1"/>
  <c r="AP92" i="42" a="1"/>
  <c r="AP92" i="42" s="1"/>
  <c r="Q70" i="44" a="1"/>
  <c r="Q70" i="44" s="1"/>
  <c r="W98" i="42" a="1"/>
  <c r="W98" i="42" s="1"/>
  <c r="AS29" i="47" a="1"/>
  <c r="AS29" i="47" s="1"/>
  <c r="M79" i="45" a="1"/>
  <c r="M79" i="45" s="1"/>
  <c r="Y64" i="33" a="1"/>
  <c r="Y64" i="33" s="1"/>
  <c r="AI32" i="47" a="1"/>
  <c r="AI32" i="47" s="1"/>
  <c r="G61" i="44" a="1"/>
  <c r="G61" i="44" s="1"/>
  <c r="G60" i="44" s="1"/>
  <c r="O79" i="46" a="1"/>
  <c r="O79" i="46" s="1"/>
  <c r="AC71" i="43" a="1"/>
  <c r="AC71" i="43" s="1"/>
  <c r="H44" i="45" a="1"/>
  <c r="H44" i="45" s="1"/>
  <c r="S89" i="46" a="1"/>
  <c r="S89" i="46" s="1"/>
  <c r="S80" i="42" a="1"/>
  <c r="S80" i="42" s="1"/>
  <c r="F71" i="42" a="1"/>
  <c r="F71" i="42" s="1"/>
  <c r="E47" i="42" a="1"/>
  <c r="E47" i="42" s="1"/>
  <c r="C26" i="33" a="1"/>
  <c r="C26" i="33" s="1"/>
  <c r="AU74" i="46" a="1"/>
  <c r="AU74" i="46" s="1"/>
  <c r="AO25" i="46" a="1"/>
  <c r="AO25" i="46" s="1"/>
  <c r="X22" i="45" a="1"/>
  <c r="X22" i="45" s="1"/>
  <c r="C92" i="44" a="1"/>
  <c r="C92" i="44" s="1"/>
  <c r="R62" i="33" a="1"/>
  <c r="R62" i="33" s="1"/>
  <c r="M101" i="43" a="1"/>
  <c r="M101" i="43" s="1"/>
  <c r="AV52" i="47" a="1"/>
  <c r="AV52" i="47" s="1"/>
  <c r="S86" i="41" a="1"/>
  <c r="S86" i="41" s="1"/>
  <c r="AO97" i="33" a="1"/>
  <c r="AO97" i="33" s="1"/>
  <c r="AO96" i="33" s="1"/>
  <c r="W67" i="44" a="1"/>
  <c r="W67" i="44" s="1"/>
  <c r="W66" i="44" s="1"/>
  <c r="AL92" i="46" a="1"/>
  <c r="AL92" i="46" s="1"/>
  <c r="L11" i="33" a="1"/>
  <c r="L11" i="33" s="1"/>
  <c r="AM46" i="42" a="1"/>
  <c r="AM46" i="42" s="1"/>
  <c r="AU64" i="47" a="1"/>
  <c r="AU64" i="47" s="1"/>
  <c r="I67" i="45" a="1"/>
  <c r="I67" i="45" s="1"/>
  <c r="T76" i="41" a="1"/>
  <c r="T76" i="41" s="1"/>
  <c r="AQ74" i="44" a="1"/>
  <c r="AQ74" i="44" s="1"/>
  <c r="AI49" i="43" a="1"/>
  <c r="AI49" i="43" s="1"/>
  <c r="W79" i="44" a="1"/>
  <c r="W79" i="44" s="1"/>
  <c r="L17" i="46" a="1"/>
  <c r="L17" i="46" s="1"/>
  <c r="AB35" i="43" a="1"/>
  <c r="AB35" i="43" s="1"/>
  <c r="AF10" i="43" a="1"/>
  <c r="AF10" i="43" s="1"/>
  <c r="Q89" i="46" a="1"/>
  <c r="Q89" i="46" s="1"/>
  <c r="AV49" i="46" a="1"/>
  <c r="AV49" i="46" s="1"/>
  <c r="X31" i="42" a="1"/>
  <c r="X31" i="42" s="1"/>
  <c r="R41" i="41" a="1"/>
  <c r="R41" i="41" s="1"/>
  <c r="C28" i="33" a="1"/>
  <c r="C28" i="33" s="1"/>
  <c r="AN20" i="47" a="1"/>
  <c r="AN20" i="47" s="1"/>
  <c r="AH70" i="41" a="1"/>
  <c r="AH70" i="41" s="1"/>
  <c r="AA37" i="47" a="1"/>
  <c r="AA37" i="47" s="1"/>
  <c r="AA36" i="47" s="1"/>
  <c r="I82" i="45" a="1"/>
  <c r="I82" i="45" s="1"/>
  <c r="H95" i="33" a="1"/>
  <c r="H95" i="33" s="1"/>
  <c r="AK92" i="44" a="1"/>
  <c r="AK92" i="44" s="1"/>
  <c r="U95" i="33" a="1"/>
  <c r="U95" i="33" s="1"/>
  <c r="AM10" i="43" a="1"/>
  <c r="AM10" i="43" s="1"/>
  <c r="I16" i="44" a="1"/>
  <c r="I16" i="44" s="1"/>
  <c r="S68" i="47" a="1"/>
  <c r="S68" i="47" s="1"/>
  <c r="U73" i="45" a="1"/>
  <c r="U73" i="45" s="1"/>
  <c r="X61" i="45" a="1"/>
  <c r="X61" i="45" s="1"/>
  <c r="S22" i="33" a="1"/>
  <c r="S22" i="33" s="1"/>
  <c r="S21" i="33" s="1"/>
  <c r="W95" i="33" a="1"/>
  <c r="W95" i="33" s="1"/>
  <c r="J52" i="42" a="1"/>
  <c r="J52" i="42" s="1"/>
  <c r="X65" i="46" a="1"/>
  <c r="X65" i="46" s="1"/>
  <c r="X63" i="46" s="1"/>
  <c r="C92" i="33" a="1"/>
  <c r="C92" i="33" s="1"/>
  <c r="AP59" i="46" a="1"/>
  <c r="AP59" i="46" s="1"/>
  <c r="AQ97" i="47" a="1"/>
  <c r="AQ97" i="47" s="1"/>
  <c r="L80" i="33" a="1"/>
  <c r="L80" i="33" s="1"/>
  <c r="C10" i="43" a="1"/>
  <c r="C10" i="43" s="1"/>
  <c r="AH103" i="43" a="1"/>
  <c r="AH103" i="43" s="1"/>
  <c r="K41" i="46" a="1"/>
  <c r="K41" i="46" s="1"/>
  <c r="AT100" i="41" a="1"/>
  <c r="AT100" i="41" s="1"/>
  <c r="AS100" i="41" a="1"/>
  <c r="AS100" i="41" s="1"/>
  <c r="L29" i="44" a="1"/>
  <c r="L29" i="44" s="1"/>
  <c r="C31" i="41" a="1"/>
  <c r="C31" i="41" s="1"/>
  <c r="AO46" i="46" a="1"/>
  <c r="AO46" i="46" s="1"/>
  <c r="Z44" i="41" a="1"/>
  <c r="Z44" i="41" s="1"/>
  <c r="AH52" i="44" a="1"/>
  <c r="AH52" i="44" s="1"/>
  <c r="X41" i="46" a="1"/>
  <c r="X41" i="46" s="1"/>
  <c r="H80" i="44" a="1"/>
  <c r="H80" i="44" s="1"/>
  <c r="AE61" i="41" a="1"/>
  <c r="AE61" i="41" s="1"/>
  <c r="C17" i="47" a="1"/>
  <c r="C17" i="47" s="1"/>
  <c r="AN97" i="42" a="1"/>
  <c r="AN97" i="42" s="1"/>
  <c r="U104" i="33" a="1"/>
  <c r="U104" i="33" s="1"/>
  <c r="P19" i="44" a="1"/>
  <c r="P19" i="44" s="1"/>
  <c r="P18" i="44" s="1"/>
  <c r="AA31" i="45" a="1"/>
  <c r="AA31" i="45" s="1"/>
  <c r="AA104" i="33" a="1"/>
  <c r="AA104" i="33" s="1"/>
  <c r="K65" i="45" a="1"/>
  <c r="K65" i="45" s="1"/>
  <c r="Z74" i="44" a="1"/>
  <c r="Z74" i="44" s="1"/>
  <c r="AI93" i="33"/>
  <c r="M84" i="47"/>
  <c r="O18" i="42"/>
  <c r="I9" i="44"/>
  <c r="AH18" i="44"/>
  <c r="U48" i="44"/>
  <c r="AC48" i="33"/>
  <c r="AK21" i="41"/>
  <c r="E11" i="44" a="1"/>
  <c r="E11" i="44" s="1"/>
  <c r="AH32" i="43" a="1"/>
  <c r="AH32" i="43" s="1"/>
  <c r="L28" i="45" a="1"/>
  <c r="L28" i="45" s="1"/>
  <c r="AK38" i="42" a="1"/>
  <c r="AK38" i="42" s="1"/>
  <c r="R67" i="47" a="1"/>
  <c r="R67" i="47" s="1"/>
  <c r="R66" i="47" s="1"/>
  <c r="Z16" i="41" a="1"/>
  <c r="Z16" i="41" s="1"/>
  <c r="AC76" i="46" a="1"/>
  <c r="AC76" i="46" s="1"/>
  <c r="AI88" i="33" a="1"/>
  <c r="AI88" i="33" s="1"/>
  <c r="AQ77" i="46" a="1"/>
  <c r="AQ77" i="46" s="1"/>
  <c r="AP17" i="45" a="1"/>
  <c r="AP17" i="45" s="1"/>
  <c r="Y46" i="42" a="1"/>
  <c r="Y46" i="42" s="1"/>
  <c r="Y45" i="42" s="1"/>
  <c r="AT73" i="46" a="1"/>
  <c r="AT73" i="46" s="1"/>
  <c r="AK98" i="44" a="1"/>
  <c r="AK98" i="44" s="1"/>
  <c r="AL49" i="45" a="1"/>
  <c r="AL49" i="45" s="1"/>
  <c r="Q61" i="47" a="1"/>
  <c r="Q61" i="47" s="1"/>
  <c r="H79" i="42" a="1"/>
  <c r="H79" i="42" s="1"/>
  <c r="E16" i="42" a="1"/>
  <c r="E16" i="42" s="1"/>
  <c r="AF10" i="33" a="1"/>
  <c r="AF10" i="33" s="1"/>
  <c r="AL85" i="42" a="1"/>
  <c r="AL85" i="42" s="1"/>
  <c r="P92" i="46" a="1"/>
  <c r="P92" i="46" s="1"/>
  <c r="U73" i="43" a="1"/>
  <c r="U73" i="43" s="1"/>
  <c r="AN91" i="33" a="1"/>
  <c r="AN91" i="33" s="1"/>
  <c r="AC103" i="33" a="1"/>
  <c r="AC103" i="33" s="1"/>
  <c r="F49" i="33" a="1"/>
  <c r="F49" i="33" s="1"/>
  <c r="AG56" i="41" a="1"/>
  <c r="AG56" i="41" s="1"/>
  <c r="N46" i="43" a="1"/>
  <c r="N46" i="43" s="1"/>
  <c r="AJ104" i="44" a="1"/>
  <c r="AJ104" i="44" s="1"/>
  <c r="R103" i="47" a="1"/>
  <c r="R103" i="47" s="1"/>
  <c r="AF52" i="41" a="1"/>
  <c r="AF52" i="41" s="1"/>
  <c r="U49" i="46" a="1"/>
  <c r="U49" i="46" s="1"/>
  <c r="S62" i="33" a="1"/>
  <c r="S62" i="33" s="1"/>
  <c r="AG10" i="45" a="1"/>
  <c r="AG10" i="45" s="1"/>
  <c r="AO25" i="43" a="1"/>
  <c r="AO25" i="43" s="1"/>
  <c r="AI50" i="33" a="1"/>
  <c r="AI50" i="33" s="1"/>
  <c r="AR62" i="43" a="1"/>
  <c r="AR62" i="43" s="1"/>
  <c r="AO20" i="47" a="1"/>
  <c r="AO20" i="47" s="1"/>
  <c r="F73" i="45" a="1"/>
  <c r="F73" i="45" s="1"/>
  <c r="I22" i="42" a="1"/>
  <c r="I22" i="42" s="1"/>
  <c r="AC104" i="41" a="1"/>
  <c r="AC104" i="41" s="1"/>
  <c r="AO35" i="45" a="1"/>
  <c r="AO35" i="45" s="1"/>
  <c r="AB17" i="33" a="1"/>
  <c r="AB17" i="33" s="1"/>
  <c r="AP20" i="42" a="1"/>
  <c r="AP20" i="42" s="1"/>
  <c r="AG28" i="44" a="1"/>
  <c r="AG28" i="44" s="1"/>
  <c r="AQ98" i="44" a="1"/>
  <c r="AQ98" i="44" s="1"/>
  <c r="AF104" i="46" a="1"/>
  <c r="AF104" i="46" s="1"/>
  <c r="Z97" i="33" a="1"/>
  <c r="Z97" i="33" s="1"/>
  <c r="AF37" i="41" a="1"/>
  <c r="AF37" i="41" s="1"/>
  <c r="K53" i="41" a="1"/>
  <c r="K53" i="41" s="1"/>
  <c r="AD76" i="45" a="1"/>
  <c r="AD76" i="45" s="1"/>
  <c r="T61" i="46" a="1"/>
  <c r="T61" i="46" s="1"/>
  <c r="F64" i="42" a="1"/>
  <c r="F64" i="42" s="1"/>
  <c r="T74" i="43" a="1"/>
  <c r="T74" i="43" s="1"/>
  <c r="J26" i="42" a="1"/>
  <c r="J26" i="42" s="1"/>
  <c r="Y82" i="33" a="1"/>
  <c r="Y82" i="33" s="1"/>
  <c r="K44" i="44" a="1"/>
  <c r="K44" i="44" s="1"/>
  <c r="AE11" i="47" a="1"/>
  <c r="AE11" i="47" s="1"/>
  <c r="N52" i="45" a="1"/>
  <c r="N52" i="45" s="1"/>
  <c r="Z44" i="45" a="1"/>
  <c r="Z44" i="45" s="1"/>
  <c r="L26" i="45" a="1"/>
  <c r="L26" i="45" s="1"/>
  <c r="R46" i="46" a="1"/>
  <c r="R46" i="46" s="1"/>
  <c r="AF16" i="47" a="1"/>
  <c r="AF16" i="47" s="1"/>
  <c r="Y10" i="47" a="1"/>
  <c r="Y10" i="47" s="1"/>
  <c r="Y9" i="47" s="1"/>
  <c r="AQ35" i="42" a="1"/>
  <c r="AQ35" i="42" s="1"/>
  <c r="L98" i="43" a="1"/>
  <c r="L98" i="43" s="1"/>
  <c r="AD44" i="46" a="1"/>
  <c r="AD44" i="46" s="1"/>
  <c r="AH49" i="42" a="1"/>
  <c r="AH49" i="42" s="1"/>
  <c r="AU58" i="43" a="1"/>
  <c r="AU58" i="43" s="1"/>
  <c r="T59" i="44" a="1"/>
  <c r="T59" i="44" s="1"/>
  <c r="W35" i="47" a="1"/>
  <c r="W35" i="47" s="1"/>
  <c r="W41" i="46" a="1"/>
  <c r="W41" i="46" s="1"/>
  <c r="AB77" i="33" a="1"/>
  <c r="AB77" i="33" s="1"/>
  <c r="AH85" i="46" a="1"/>
  <c r="AH85" i="46" s="1"/>
  <c r="L10" i="45" a="1"/>
  <c r="L10" i="45" s="1"/>
  <c r="L9" i="45" s="1"/>
  <c r="N73" i="46" a="1"/>
  <c r="N73" i="46" s="1"/>
  <c r="Z25" i="41" a="1"/>
  <c r="Z25" i="41" s="1"/>
  <c r="AN65" i="44" a="1"/>
  <c r="AN65" i="44" s="1"/>
  <c r="U44" i="41" a="1"/>
  <c r="U44" i="41" s="1"/>
  <c r="AQ37" i="44" a="1"/>
  <c r="AQ37" i="44" s="1"/>
  <c r="L23" i="47" a="1"/>
  <c r="L23" i="47" s="1"/>
  <c r="AC43" i="43" a="1"/>
  <c r="AC43" i="43" s="1"/>
  <c r="N22" i="45" a="1"/>
  <c r="N22" i="45" s="1"/>
  <c r="U49" i="43" a="1"/>
  <c r="U49" i="43" s="1"/>
  <c r="F26" i="45" a="1"/>
  <c r="F26" i="45" s="1"/>
  <c r="AR98" i="44" a="1"/>
  <c r="AR98" i="44" s="1"/>
  <c r="Y76" i="44" a="1"/>
  <c r="Y76" i="44" s="1"/>
  <c r="N44" i="44" a="1"/>
  <c r="N44" i="44" s="1"/>
  <c r="AJ11" i="47" a="1"/>
  <c r="AJ11" i="47" s="1"/>
  <c r="Y23" i="33" a="1"/>
  <c r="Y23" i="33" s="1"/>
  <c r="AC25" i="33" a="1"/>
  <c r="AC25" i="33" s="1"/>
  <c r="AR37" i="44" a="1"/>
  <c r="AR37" i="44" s="1"/>
  <c r="AR85" i="47" a="1"/>
  <c r="AR85" i="47" s="1"/>
  <c r="O35" i="41" a="1"/>
  <c r="O35" i="41" s="1"/>
  <c r="AL85" i="44" a="1"/>
  <c r="AL85" i="44" s="1"/>
  <c r="AS52" i="41" a="1"/>
  <c r="AS52" i="41" s="1"/>
  <c r="Z11" i="42" a="1"/>
  <c r="Z11" i="42" s="1"/>
  <c r="AJ49" i="45" a="1"/>
  <c r="AJ49" i="45" s="1"/>
  <c r="AJ71" i="47" a="1"/>
  <c r="AJ71" i="47" s="1"/>
  <c r="M74" i="43" a="1"/>
  <c r="M74" i="43" s="1"/>
  <c r="P44" i="47" a="1"/>
  <c r="P44" i="47" s="1"/>
  <c r="J65" i="47" a="1"/>
  <c r="J65" i="47" s="1"/>
  <c r="AQ49" i="43" a="1"/>
  <c r="AQ49" i="43" s="1"/>
  <c r="AQ48" i="43" s="1"/>
  <c r="AT65" i="41" a="1"/>
  <c r="AT65" i="41" s="1"/>
  <c r="AP70" i="43" a="1"/>
  <c r="AP70" i="43" s="1"/>
  <c r="AA28" i="33" a="1"/>
  <c r="AA28" i="33" s="1"/>
  <c r="J16" i="33" a="1"/>
  <c r="J16" i="33" s="1"/>
  <c r="U79" i="46" a="1"/>
  <c r="U79" i="46" s="1"/>
  <c r="Y104" i="43" a="1"/>
  <c r="Y104" i="43" s="1"/>
  <c r="AG71" i="45" a="1"/>
  <c r="AG71" i="45" s="1"/>
  <c r="N86" i="45" a="1"/>
  <c r="N86" i="45" s="1"/>
  <c r="M44" i="47" a="1"/>
  <c r="M44" i="47" s="1"/>
  <c r="AR100" i="45" a="1"/>
  <c r="AR100" i="45" s="1"/>
  <c r="AD100" i="44" a="1"/>
  <c r="AD100" i="44" s="1"/>
  <c r="AD99" i="44" s="1"/>
  <c r="S23" i="47" a="1"/>
  <c r="S23" i="47" s="1"/>
  <c r="AU104" i="41" a="1"/>
  <c r="AU104" i="41" s="1"/>
  <c r="U80" i="33" a="1"/>
  <c r="U80" i="33" s="1"/>
  <c r="AI22" i="33" a="1"/>
  <c r="AI22" i="33" s="1"/>
  <c r="AM50" i="33" a="1"/>
  <c r="AM50" i="33" s="1"/>
  <c r="AL74" i="47" a="1"/>
  <c r="AL74" i="47" s="1"/>
  <c r="AM19" i="44" a="1"/>
  <c r="AM19" i="44" s="1"/>
  <c r="S95" i="42" a="1"/>
  <c r="S95" i="42" s="1"/>
  <c r="E92" i="42" a="1"/>
  <c r="E92" i="42" s="1"/>
  <c r="AA44" i="46" a="1"/>
  <c r="AA44" i="46" s="1"/>
  <c r="V49" i="41" a="1"/>
  <c r="V49" i="41" s="1"/>
  <c r="I43" i="46" a="1"/>
  <c r="I43" i="46" s="1"/>
  <c r="T19" i="45" a="1"/>
  <c r="T19" i="45" s="1"/>
  <c r="T18" i="45" s="1"/>
  <c r="AI85" i="45" a="1"/>
  <c r="AI85" i="45" s="1"/>
  <c r="AK46" i="47" a="1"/>
  <c r="AK46" i="47" s="1"/>
  <c r="AA29" i="47" a="1"/>
  <c r="AA29" i="47" s="1"/>
  <c r="AM76" i="43" a="1"/>
  <c r="AM76" i="43" s="1"/>
  <c r="M67" i="41" a="1"/>
  <c r="M67" i="41" s="1"/>
  <c r="M66" i="41" s="1"/>
  <c r="M82" i="46" a="1"/>
  <c r="M82" i="46" s="1"/>
  <c r="AB47" i="33" a="1"/>
  <c r="AB47" i="33" s="1"/>
  <c r="AL16" i="45" a="1"/>
  <c r="AL16" i="45" s="1"/>
  <c r="L29" i="47" a="1"/>
  <c r="L29" i="47" s="1"/>
  <c r="AE41" i="33" a="1"/>
  <c r="AE41" i="33" s="1"/>
  <c r="AE39" i="33" s="1"/>
  <c r="AA38" i="46" a="1"/>
  <c r="AA38" i="46" s="1"/>
  <c r="I74" i="47" a="1"/>
  <c r="I74" i="47" s="1"/>
  <c r="AQ77" i="47" a="1"/>
  <c r="AQ77" i="47" s="1"/>
  <c r="W55" i="47" a="1"/>
  <c r="W55" i="47" s="1"/>
  <c r="AS31" i="47" a="1"/>
  <c r="AS31" i="47" s="1"/>
  <c r="AS30" i="47" s="1"/>
  <c r="C41" i="42" a="1"/>
  <c r="C41" i="42" s="1"/>
  <c r="A40" i="42" s="1"/>
  <c r="Y25" i="45" a="1"/>
  <c r="Y25" i="45" s="1"/>
  <c r="AQ86" i="46" a="1"/>
  <c r="AQ86" i="46" s="1"/>
  <c r="AK32" i="33" a="1"/>
  <c r="AK32" i="33" s="1"/>
  <c r="AP101" i="47" a="1"/>
  <c r="AP101" i="47" s="1"/>
  <c r="AE23" i="47" a="1"/>
  <c r="AE23" i="47" s="1"/>
  <c r="J83" i="44" a="1"/>
  <c r="J83" i="44" s="1"/>
  <c r="C70" i="45" a="1"/>
  <c r="C70" i="45" s="1"/>
  <c r="A70" i="45" s="1"/>
  <c r="T29" i="33" a="1"/>
  <c r="T29" i="33" s="1"/>
  <c r="T27" i="33" s="1"/>
  <c r="J97" i="33" a="1"/>
  <c r="J97" i="33" s="1"/>
  <c r="AB68" i="44" a="1"/>
  <c r="AB68" i="44" s="1"/>
  <c r="AO58" i="41" a="1"/>
  <c r="AO58" i="41" s="1"/>
  <c r="U97" i="41" a="1"/>
  <c r="U97" i="41" s="1"/>
  <c r="I28" i="47" a="1"/>
  <c r="I28" i="47" s="1"/>
  <c r="AG70" i="44" a="1"/>
  <c r="AG70" i="44" s="1"/>
  <c r="AD25" i="44" a="1"/>
  <c r="AD25" i="44" s="1"/>
  <c r="AD24" i="44" s="1"/>
  <c r="AH67" i="42" a="1"/>
  <c r="AH67" i="42" s="1"/>
  <c r="AJ20" i="44" a="1"/>
  <c r="AJ20" i="44" s="1"/>
  <c r="AS73" i="43" a="1"/>
  <c r="AS73" i="43" s="1"/>
  <c r="S65" i="46" a="1"/>
  <c r="S65" i="46" s="1"/>
  <c r="AI71" i="42" a="1"/>
  <c r="AI71" i="42" s="1"/>
  <c r="AA92" i="44" a="1"/>
  <c r="AA92" i="44" s="1"/>
  <c r="AD59" i="47" a="1"/>
  <c r="AD59" i="47" s="1"/>
  <c r="J58" i="41" a="1"/>
  <c r="J58" i="41" s="1"/>
  <c r="X34" i="47" a="1"/>
  <c r="X34" i="47" s="1"/>
  <c r="R97" i="42" a="1"/>
  <c r="R97" i="42" s="1"/>
  <c r="Q44" i="46" a="1"/>
  <c r="Q44" i="46" s="1"/>
  <c r="X20" i="41" a="1"/>
  <c r="X20" i="41" s="1"/>
  <c r="AU68" i="43" a="1"/>
  <c r="AU68" i="43" s="1"/>
  <c r="G46" i="45" a="1"/>
  <c r="G46" i="45" s="1"/>
  <c r="AD55" i="41" a="1"/>
  <c r="AD55" i="41" s="1"/>
  <c r="J79" i="42" a="1"/>
  <c r="J79" i="42" s="1"/>
  <c r="J78" i="42" s="1"/>
  <c r="AS29" i="41" a="1"/>
  <c r="AS29" i="41" s="1"/>
  <c r="Y104" i="33" a="1"/>
  <c r="Y104" i="33" s="1"/>
  <c r="AF89" i="47" a="1"/>
  <c r="AF89" i="47" s="1"/>
  <c r="V29" i="43" a="1"/>
  <c r="V29" i="43" s="1"/>
  <c r="Q94" i="33" a="1"/>
  <c r="Q94" i="33" s="1"/>
  <c r="AS76" i="46" a="1"/>
  <c r="AS76" i="46" s="1"/>
  <c r="J85" i="33" a="1"/>
  <c r="J85" i="33" s="1"/>
  <c r="J84" i="33" s="1"/>
  <c r="AI20" i="44" a="1"/>
  <c r="AI20" i="44" s="1"/>
  <c r="T89" i="41" a="1"/>
  <c r="T89" i="41" s="1"/>
  <c r="T73" i="42" a="1"/>
  <c r="T73" i="42" s="1"/>
  <c r="T72" i="42" s="1"/>
  <c r="Y59" i="33" a="1"/>
  <c r="Y59" i="33" s="1"/>
  <c r="F38" i="45" a="1"/>
  <c r="F38" i="45" s="1"/>
  <c r="AC20" i="44" a="1"/>
  <c r="AC20" i="44" s="1"/>
  <c r="L70" i="33" a="1"/>
  <c r="L70" i="33" s="1"/>
  <c r="AC22" i="46" a="1"/>
  <c r="AC22" i="46" s="1"/>
  <c r="O56" i="41" a="1"/>
  <c r="O56" i="41" s="1"/>
  <c r="AP79" i="42" a="1"/>
  <c r="AP79" i="42" s="1"/>
  <c r="AI104" i="41" a="1"/>
  <c r="AI104" i="41" s="1"/>
  <c r="S95" i="44" a="1"/>
  <c r="S95" i="44" s="1"/>
  <c r="AL22" i="41" a="1"/>
  <c r="AL22" i="41" s="1"/>
  <c r="I10" i="41" a="1"/>
  <c r="I10" i="41" s="1"/>
  <c r="I46" i="45" a="1"/>
  <c r="I46" i="45" s="1"/>
  <c r="AJ74" i="43" a="1"/>
  <c r="AJ74" i="43" s="1"/>
  <c r="AP38" i="33" a="1"/>
  <c r="AP38" i="33" s="1"/>
  <c r="X103" i="41" a="1"/>
  <c r="X103" i="41" s="1"/>
  <c r="AF56" i="47" a="1"/>
  <c r="AF56" i="47" s="1"/>
  <c r="Q94" i="43" a="1"/>
  <c r="Q94" i="43" s="1"/>
  <c r="Q93" i="43" s="1"/>
  <c r="P28" i="45" a="1"/>
  <c r="P28" i="45" s="1"/>
  <c r="P27" i="45" s="1"/>
  <c r="AR40" i="47" a="1"/>
  <c r="AR40" i="47" s="1"/>
  <c r="AR39" i="47" s="1"/>
  <c r="AV23" i="43" a="1"/>
  <c r="AV23" i="43" s="1"/>
  <c r="G77" i="42" a="1"/>
  <c r="G77" i="42" s="1"/>
  <c r="Q32" i="43" a="1"/>
  <c r="Q32" i="43" s="1"/>
  <c r="AR98" i="43" a="1"/>
  <c r="AR98" i="43" s="1"/>
  <c r="O73" i="33" a="1"/>
  <c r="O73" i="33" s="1"/>
  <c r="T50" i="44" a="1"/>
  <c r="T50" i="44" s="1"/>
  <c r="AK92" i="42" a="1"/>
  <c r="AK92" i="42" s="1"/>
  <c r="AJ71" i="33" a="1"/>
  <c r="AJ71" i="33" s="1"/>
  <c r="J28" i="47" a="1"/>
  <c r="J28" i="47" s="1"/>
  <c r="N89" i="33" a="1"/>
  <c r="N89" i="33" s="1"/>
  <c r="AE80" i="46" a="1"/>
  <c r="AE80" i="46" s="1"/>
  <c r="AA65" i="41" a="1"/>
  <c r="AA65" i="41" s="1"/>
  <c r="AC17" i="44" a="1"/>
  <c r="AC17" i="44" s="1"/>
  <c r="AM59" i="43" a="1"/>
  <c r="AM59" i="43" s="1"/>
  <c r="AQ47" i="47" a="1"/>
  <c r="AQ47" i="47" s="1"/>
  <c r="AF59" i="42" a="1"/>
  <c r="AF59" i="42" s="1"/>
  <c r="O25" i="33" a="1"/>
  <c r="O25" i="33" s="1"/>
  <c r="AP100" i="47" a="1"/>
  <c r="AP100" i="47" s="1"/>
  <c r="S97" i="45" a="1"/>
  <c r="S97" i="45" s="1"/>
  <c r="AB103" i="33" a="1"/>
  <c r="AB103" i="33" s="1"/>
  <c r="P74" i="33" a="1"/>
  <c r="P74" i="33" s="1"/>
  <c r="AR50" i="46" a="1"/>
  <c r="AR50" i="46" s="1"/>
  <c r="AU34" i="46" a="1"/>
  <c r="AU34" i="46" s="1"/>
  <c r="AD49" i="47" a="1"/>
  <c r="AD49" i="47" s="1"/>
  <c r="AR53" i="42" a="1"/>
  <c r="AR53" i="42" s="1"/>
  <c r="C74" i="43" a="1"/>
  <c r="C74" i="43" s="1"/>
  <c r="E88" i="45" a="1"/>
  <c r="E88" i="45" s="1"/>
  <c r="L67" i="46" a="1"/>
  <c r="L67" i="46" s="1"/>
  <c r="L66" i="46" s="1"/>
  <c r="AB65" i="41" a="1"/>
  <c r="AB65" i="41" s="1"/>
  <c r="H38" i="44" a="1"/>
  <c r="H38" i="44" s="1"/>
  <c r="AC92" i="47" a="1"/>
  <c r="AC92" i="47" s="1"/>
  <c r="T68" i="46" a="1"/>
  <c r="T68" i="46" s="1"/>
  <c r="AQ32" i="42" a="1"/>
  <c r="AQ32" i="42" s="1"/>
  <c r="AS23" i="47" a="1"/>
  <c r="AS23" i="47" s="1"/>
  <c r="AO79" i="44" a="1"/>
  <c r="AO79" i="44" s="1"/>
  <c r="AD29" i="46" a="1"/>
  <c r="AD29" i="46" s="1"/>
  <c r="S43" i="44" a="1"/>
  <c r="S43" i="44" s="1"/>
  <c r="AB71" i="44" a="1"/>
  <c r="AB71" i="44" s="1"/>
  <c r="W44" i="45" a="1"/>
  <c r="W44" i="45" s="1"/>
  <c r="AE17" i="45" a="1"/>
  <c r="AE17" i="45" s="1"/>
  <c r="AM50" i="45" a="1"/>
  <c r="AM50" i="45" s="1"/>
  <c r="L19" i="33" a="1"/>
  <c r="L19" i="33" s="1"/>
  <c r="AD40" i="41" a="1"/>
  <c r="AD40" i="41" s="1"/>
  <c r="AU83" i="47" a="1"/>
  <c r="AU83" i="47" s="1"/>
  <c r="N89" i="41" a="1"/>
  <c r="N89" i="41" s="1"/>
  <c r="AE88" i="46" a="1"/>
  <c r="AE88" i="46" s="1"/>
  <c r="S11" i="41" a="1"/>
  <c r="S11" i="41" s="1"/>
  <c r="R95" i="33" a="1"/>
  <c r="R95" i="33" s="1"/>
  <c r="C67" i="41" a="1"/>
  <c r="C67" i="41" s="1"/>
  <c r="C52" i="45" a="1"/>
  <c r="C52" i="45" s="1"/>
  <c r="X32" i="33" a="1"/>
  <c r="X32" i="33" s="1"/>
  <c r="AR50" i="42" a="1"/>
  <c r="AR50" i="42" s="1"/>
  <c r="U101" i="46" a="1"/>
  <c r="U101" i="46" s="1"/>
  <c r="AF94" i="41" a="1"/>
  <c r="AF94" i="41" s="1"/>
  <c r="AT103" i="46" a="1"/>
  <c r="AT103" i="46" s="1"/>
  <c r="U64" i="43" a="1"/>
  <c r="U64" i="43" s="1"/>
  <c r="S17" i="47" a="1"/>
  <c r="S17" i="47" s="1"/>
  <c r="I28" i="33" a="1"/>
  <c r="I28" i="33" s="1"/>
  <c r="N103" i="45" a="1"/>
  <c r="N103" i="45" s="1"/>
  <c r="N102" i="45" s="1"/>
  <c r="F91" i="45" a="1"/>
  <c r="F91" i="45" s="1"/>
  <c r="K100" i="43" a="1"/>
  <c r="K100" i="43" s="1"/>
  <c r="E88" i="42" a="1"/>
  <c r="E88" i="42" s="1"/>
  <c r="AL74" i="45" a="1"/>
  <c r="AL74" i="45" s="1"/>
  <c r="V85" i="43" a="1"/>
  <c r="V85" i="43" s="1"/>
  <c r="AF56" i="33" a="1"/>
  <c r="AF56" i="33" s="1"/>
  <c r="J43" i="43" a="1"/>
  <c r="J43" i="43" s="1"/>
  <c r="J42" i="43" s="1"/>
  <c r="M85" i="44" a="1"/>
  <c r="M85" i="44" s="1"/>
  <c r="X100" i="43" a="1"/>
  <c r="X100" i="43" s="1"/>
  <c r="X99" i="43" s="1"/>
  <c r="AO55" i="43" a="1"/>
  <c r="AO55" i="43" s="1"/>
  <c r="AO54" i="43" s="1"/>
  <c r="W25" i="46" a="1"/>
  <c r="W25" i="46" s="1"/>
  <c r="AM62" i="41" a="1"/>
  <c r="AM62" i="41" s="1"/>
  <c r="AM60" i="41" s="1"/>
  <c r="Y77" i="41" a="1"/>
  <c r="Y77" i="41" s="1"/>
  <c r="AB100" i="44" a="1"/>
  <c r="AB100" i="44" s="1"/>
  <c r="E52" i="44" a="1"/>
  <c r="E52" i="44" s="1"/>
  <c r="Y16" i="47" a="1"/>
  <c r="Y16" i="47" s="1"/>
  <c r="K32" i="41" a="1"/>
  <c r="K32" i="41" s="1"/>
  <c r="AL26" i="47" a="1"/>
  <c r="AL26" i="47" s="1"/>
  <c r="X103" i="42" a="1"/>
  <c r="X103" i="42" s="1"/>
  <c r="AK80" i="46" a="1"/>
  <c r="AK80" i="46" s="1"/>
  <c r="AN50" i="45" a="1"/>
  <c r="AN50" i="45" s="1"/>
  <c r="W77" i="47" a="1"/>
  <c r="W77" i="47" s="1"/>
  <c r="AU22" i="47" a="1"/>
  <c r="AU22" i="47" s="1"/>
  <c r="W16" i="33" a="1"/>
  <c r="W16" i="33" s="1"/>
  <c r="N44" i="47" a="1"/>
  <c r="N44" i="47" s="1"/>
  <c r="AA95" i="47" a="1"/>
  <c r="AA95" i="47" s="1"/>
  <c r="AC40" i="44" a="1"/>
  <c r="AC40" i="44" s="1"/>
  <c r="AC39" i="44" s="1"/>
  <c r="AV91" i="43" a="1"/>
  <c r="AV91" i="43" s="1"/>
  <c r="AC61" i="44" a="1"/>
  <c r="AC61" i="44" s="1"/>
  <c r="X70" i="47" a="1"/>
  <c r="X70" i="47" s="1"/>
  <c r="X69" i="47" s="1"/>
  <c r="AB29" i="41" a="1"/>
  <c r="AB29" i="41" s="1"/>
  <c r="L98" i="42" a="1"/>
  <c r="L98" i="42" s="1"/>
  <c r="AQ65" i="42" a="1"/>
  <c r="AQ65" i="42" s="1"/>
  <c r="AQ49" i="45" a="1"/>
  <c r="AQ49" i="45" s="1"/>
  <c r="AO95" i="41" a="1"/>
  <c r="AO95" i="41" s="1"/>
  <c r="W61" i="33" a="1"/>
  <c r="W61" i="33" s="1"/>
  <c r="R41" i="46" a="1"/>
  <c r="R41" i="46" s="1"/>
  <c r="AB73" i="46" a="1"/>
  <c r="AB73" i="46" s="1"/>
  <c r="W68" i="42" a="1"/>
  <c r="W68" i="42" s="1"/>
  <c r="W47" i="46" a="1"/>
  <c r="W47" i="46" s="1"/>
  <c r="I95" i="44" a="1"/>
  <c r="I95" i="44" s="1"/>
  <c r="C88" i="41" a="1"/>
  <c r="C88" i="41" s="1"/>
  <c r="AD92" i="42" a="1"/>
  <c r="AD92" i="42" s="1"/>
  <c r="AG20" i="45" a="1"/>
  <c r="AG20" i="45" s="1"/>
  <c r="AB52" i="44" a="1"/>
  <c r="AB52" i="44" s="1"/>
  <c r="O76" i="42" a="1"/>
  <c r="O76" i="42" s="1"/>
  <c r="AE11" i="43" a="1"/>
  <c r="AE11" i="43" s="1"/>
  <c r="AK26" i="46" a="1"/>
  <c r="AK26" i="46" s="1"/>
  <c r="U10" i="42" a="1"/>
  <c r="U10" i="42" s="1"/>
  <c r="AO98" i="43" a="1"/>
  <c r="AO98" i="43" s="1"/>
  <c r="N38" i="33" a="1"/>
  <c r="N38" i="33" s="1"/>
  <c r="AC35" i="46" a="1"/>
  <c r="AC35" i="46" s="1"/>
  <c r="AC33" i="46" s="1"/>
  <c r="I74" i="44" a="1"/>
  <c r="I74" i="44" s="1"/>
  <c r="Z43" i="43" a="1"/>
  <c r="Z43" i="43" s="1"/>
  <c r="F85" i="42" a="1"/>
  <c r="F85" i="42" s="1"/>
  <c r="AD38" i="46" a="1"/>
  <c r="AD38" i="46" s="1"/>
  <c r="R29" i="46" a="1"/>
  <c r="R29" i="46" s="1"/>
  <c r="C104" i="42" a="1"/>
  <c r="C104" i="42" s="1"/>
  <c r="AQ91" i="43" a="1"/>
  <c r="AQ91" i="43" s="1"/>
  <c r="J67" i="41" a="1"/>
  <c r="J67" i="41" s="1"/>
  <c r="U98" i="41" a="1"/>
  <c r="U98" i="41" s="1"/>
  <c r="S92" i="44" a="1"/>
  <c r="S92" i="44" s="1"/>
  <c r="R70" i="33" a="1"/>
  <c r="R70" i="33" s="1"/>
  <c r="J17" i="45" a="1"/>
  <c r="J17" i="45" s="1"/>
  <c r="V25" i="43" a="1"/>
  <c r="V25" i="43" s="1"/>
  <c r="AM52" i="45" a="1"/>
  <c r="AM52" i="45" s="1"/>
  <c r="AP73" i="44" a="1"/>
  <c r="AP73" i="44" s="1"/>
  <c r="S98" i="46" a="1"/>
  <c r="S98" i="46" s="1"/>
  <c r="AC53" i="44" a="1"/>
  <c r="AC53" i="44" s="1"/>
  <c r="H22" i="42" a="1"/>
  <c r="H22" i="42" s="1"/>
  <c r="G50" i="45" a="1"/>
  <c r="G50" i="45" s="1"/>
  <c r="T58" i="43" a="1"/>
  <c r="T58" i="43" s="1"/>
  <c r="Z11" i="46" a="1"/>
  <c r="Z11" i="46" s="1"/>
  <c r="AF68" i="41" a="1"/>
  <c r="AF68" i="41" s="1"/>
  <c r="AC83" i="45" a="1"/>
  <c r="AC83" i="45" s="1"/>
  <c r="T26" i="47" a="1"/>
  <c r="T26" i="47" s="1"/>
  <c r="AH101" i="47" a="1"/>
  <c r="AH101" i="47" s="1"/>
  <c r="AT44" i="46" a="1"/>
  <c r="AT44" i="46" s="1"/>
  <c r="AU10" i="47" a="1"/>
  <c r="AU10" i="47" s="1"/>
  <c r="AR44" i="44" a="1"/>
  <c r="AR44" i="44" s="1"/>
  <c r="T28" i="41" a="1"/>
  <c r="T28" i="41" s="1"/>
  <c r="T27" i="41" s="1"/>
  <c r="AJ80" i="44" a="1"/>
  <c r="AJ80" i="44" s="1"/>
  <c r="AI68" i="45" a="1"/>
  <c r="AI68" i="45" s="1"/>
  <c r="R25" i="33" a="1"/>
  <c r="R25" i="33" s="1"/>
  <c r="R24" i="33" s="1"/>
  <c r="AL11" i="42" a="1"/>
  <c r="AL11" i="42" s="1"/>
  <c r="AF92" i="44" a="1"/>
  <c r="AF92" i="44" s="1"/>
  <c r="I58" i="45" a="1"/>
  <c r="I58" i="45" s="1"/>
  <c r="AI47" i="46" a="1"/>
  <c r="AI47" i="46" s="1"/>
  <c r="AI45" i="46" s="1"/>
  <c r="Z38" i="33" a="1"/>
  <c r="Z38" i="33" s="1"/>
  <c r="AM94" i="42" a="1"/>
  <c r="AM94" i="42" s="1"/>
  <c r="V16" i="42" a="1"/>
  <c r="V16" i="42" s="1"/>
  <c r="J73" i="33" a="1"/>
  <c r="J73" i="33" s="1"/>
  <c r="AT26" i="46" a="1"/>
  <c r="AT26" i="46" s="1"/>
  <c r="P82" i="41" a="1"/>
  <c r="P82" i="41" s="1"/>
  <c r="AG40" i="45" a="1"/>
  <c r="AG40" i="45" s="1"/>
  <c r="S31" i="45" a="1"/>
  <c r="S31" i="45" s="1"/>
  <c r="AU68" i="41" a="1"/>
  <c r="AU68" i="41" s="1"/>
  <c r="L43" i="47" a="1"/>
  <c r="L43" i="47" s="1"/>
  <c r="AG23" i="33" a="1"/>
  <c r="AG23" i="33" s="1"/>
  <c r="AC65" i="43" a="1"/>
  <c r="AC65" i="43" s="1"/>
  <c r="O95" i="47" a="1"/>
  <c r="O95" i="47" s="1"/>
  <c r="G97" i="45" a="1"/>
  <c r="G97" i="45" s="1"/>
  <c r="AC79" i="43" a="1"/>
  <c r="AC79" i="43" s="1"/>
  <c r="AN16" i="42" a="1"/>
  <c r="AN16" i="42" s="1"/>
  <c r="AD31" i="46" a="1"/>
  <c r="AD31" i="46" s="1"/>
  <c r="AP29" i="45" a="1"/>
  <c r="AP29" i="45" s="1"/>
  <c r="AG16" i="41" a="1"/>
  <c r="AG16" i="41" s="1"/>
  <c r="AR34" i="47" a="1"/>
  <c r="AR34" i="47" s="1"/>
  <c r="AR33" i="47" s="1"/>
  <c r="AV26" i="41" a="1"/>
  <c r="AV26" i="41" s="1"/>
  <c r="AV24" i="41" s="1"/>
  <c r="Z91" i="43" a="1"/>
  <c r="Z91" i="43" s="1"/>
  <c r="F32" i="45" a="1"/>
  <c r="F32" i="45" s="1"/>
  <c r="AP79" i="43" a="1"/>
  <c r="AP79" i="43" s="1"/>
  <c r="T37" i="47" a="1"/>
  <c r="T37" i="47" s="1"/>
  <c r="U38" i="33" a="1"/>
  <c r="U38" i="33" s="1"/>
  <c r="M52" i="47" a="1"/>
  <c r="M52" i="47" s="1"/>
  <c r="M51" i="47" s="1"/>
  <c r="AD56" i="46" a="1"/>
  <c r="AD56" i="46" s="1"/>
  <c r="AN41" i="33" a="1"/>
  <c r="AN41" i="33" s="1"/>
  <c r="J86" i="47" a="1"/>
  <c r="J86" i="47" s="1"/>
  <c r="Q86" i="41" a="1"/>
  <c r="Q86" i="41" s="1"/>
  <c r="G64" i="33" a="1"/>
  <c r="G64" i="33" s="1"/>
  <c r="AS91" i="43" a="1"/>
  <c r="AS91" i="43" s="1"/>
  <c r="AS90" i="43" s="1"/>
  <c r="AB67" i="47" a="1"/>
  <c r="AB67" i="47" s="1"/>
  <c r="L77" i="46" a="1"/>
  <c r="L77" i="46" s="1"/>
  <c r="Q59" i="41" a="1"/>
  <c r="Q59" i="41" s="1"/>
  <c r="AO47" i="41" a="1"/>
  <c r="AO47" i="41" s="1"/>
  <c r="C26" i="45" a="1"/>
  <c r="C26" i="45" s="1"/>
  <c r="W23" i="46" a="1"/>
  <c r="W23" i="46" s="1"/>
  <c r="U38" i="45" a="1"/>
  <c r="U38" i="45" s="1"/>
  <c r="S34" i="43" a="1"/>
  <c r="S34" i="43" s="1"/>
  <c r="S23" i="43" a="1"/>
  <c r="S23" i="43" s="1"/>
  <c r="AE26" i="42" a="1"/>
  <c r="AE26" i="42" s="1"/>
  <c r="Z47" i="44" a="1"/>
  <c r="Z47" i="44" s="1"/>
  <c r="Z45" i="44" s="1"/>
  <c r="M79" i="43" a="1"/>
  <c r="M79" i="43" s="1"/>
  <c r="M78" i="43" s="1"/>
  <c r="AP16" i="42" a="1"/>
  <c r="AP16" i="42" s="1"/>
  <c r="Y88" i="43" a="1"/>
  <c r="Y88" i="43" s="1"/>
  <c r="L31" i="44" a="1"/>
  <c r="L31" i="44" s="1"/>
  <c r="L30" i="44" s="1"/>
  <c r="AO40" i="42" a="1"/>
  <c r="AO40" i="42" s="1"/>
  <c r="AL44" i="44" a="1"/>
  <c r="AL44" i="44" s="1"/>
  <c r="AD32" i="33" a="1"/>
  <c r="AD32" i="33" s="1"/>
  <c r="J77" i="33" a="1"/>
  <c r="J77" i="33" s="1"/>
  <c r="V94" i="45" a="1"/>
  <c r="V94" i="45" s="1"/>
  <c r="V73" i="45" a="1"/>
  <c r="V73" i="45" s="1"/>
  <c r="AF79" i="47" a="1"/>
  <c r="AF79" i="47" s="1"/>
  <c r="S26" i="43" a="1"/>
  <c r="S26" i="43" s="1"/>
  <c r="T98" i="33" a="1"/>
  <c r="T98" i="33" s="1"/>
  <c r="AL28" i="45" a="1"/>
  <c r="AL28" i="45" s="1"/>
  <c r="J20" i="46" a="1"/>
  <c r="J20" i="46" s="1"/>
  <c r="T50" i="43" a="1"/>
  <c r="T50" i="43" s="1"/>
  <c r="T48" i="43" s="1"/>
  <c r="AF26" i="33" a="1"/>
  <c r="AF26" i="33" s="1"/>
  <c r="AQ85" i="47" a="1"/>
  <c r="AQ85" i="47" s="1"/>
  <c r="AJ98" i="43" a="1"/>
  <c r="AJ98" i="43" s="1"/>
  <c r="AJ96" i="43" s="1"/>
  <c r="AR64" i="33" a="1"/>
  <c r="AR64" i="33" s="1"/>
  <c r="AR63" i="33" s="1"/>
  <c r="W16" i="43" a="1"/>
  <c r="W16" i="43" s="1"/>
  <c r="AA41" i="33" a="1"/>
  <c r="AA41" i="33" s="1"/>
  <c r="AA98" i="45" a="1"/>
  <c r="AA98" i="45" s="1"/>
  <c r="AA96" i="45" s="1"/>
  <c r="R16" i="47" a="1"/>
  <c r="R16" i="47" s="1"/>
  <c r="AT28" i="46" a="1"/>
  <c r="AT28" i="46" s="1"/>
  <c r="AT27" i="46" s="1"/>
  <c r="S79" i="41" a="1"/>
  <c r="S79" i="41" s="1"/>
  <c r="AJ67" i="47" a="1"/>
  <c r="AJ67" i="47" s="1"/>
  <c r="Y56" i="43" a="1"/>
  <c r="Y56" i="43" s="1"/>
  <c r="V94" i="42" a="1"/>
  <c r="V94" i="42" s="1"/>
  <c r="R11" i="47" a="1"/>
  <c r="R11" i="47" s="1"/>
  <c r="Z76" i="33" a="1"/>
  <c r="Z76" i="33" s="1"/>
  <c r="AA80" i="46" a="1"/>
  <c r="AA80" i="46" s="1"/>
  <c r="L73" i="33" a="1"/>
  <c r="L73" i="33" s="1"/>
  <c r="F49" i="44" a="1"/>
  <c r="F49" i="44" s="1"/>
  <c r="AP44" i="33" a="1"/>
  <c r="AP44" i="33" s="1"/>
  <c r="AT80" i="46" a="1"/>
  <c r="AT80" i="46" s="1"/>
  <c r="AT20" i="43" a="1"/>
  <c r="AT20" i="43" s="1"/>
  <c r="AP89" i="47" a="1"/>
  <c r="AP89" i="47" s="1"/>
  <c r="AO86" i="41" a="1"/>
  <c r="AO86" i="41" s="1"/>
  <c r="AM88" i="45" a="1"/>
  <c r="AM88" i="45" s="1"/>
  <c r="AD77" i="47" a="1"/>
  <c r="AD77" i="47" s="1"/>
  <c r="U19" i="41" a="1"/>
  <c r="U19" i="41" s="1"/>
  <c r="Q67" i="41" a="1"/>
  <c r="Q67" i="41" s="1"/>
  <c r="O37" i="47" a="1"/>
  <c r="O37" i="47" s="1"/>
  <c r="N80" i="41" a="1"/>
  <c r="N80" i="41" s="1"/>
  <c r="U55" i="45" a="1"/>
  <c r="U55" i="45" s="1"/>
  <c r="C95" i="41" a="1"/>
  <c r="C95" i="41" s="1"/>
  <c r="AE56" i="44" a="1"/>
  <c r="AE56" i="44" s="1"/>
  <c r="I10" i="43" a="1"/>
  <c r="I10" i="43" s="1"/>
  <c r="AI68" i="47" a="1"/>
  <c r="AI68" i="47" s="1"/>
  <c r="Y38" i="43" a="1"/>
  <c r="Y38" i="43" s="1"/>
  <c r="AA62" i="47" a="1"/>
  <c r="AA62" i="47" s="1"/>
  <c r="AR92" i="43" a="1"/>
  <c r="AR92" i="43" s="1"/>
  <c r="AH100" i="47" a="1"/>
  <c r="AH100" i="47" s="1"/>
  <c r="U70" i="44" a="1"/>
  <c r="U70" i="44" s="1"/>
  <c r="U22" i="44" a="1"/>
  <c r="U22" i="44" s="1"/>
  <c r="AP38" i="43" a="1"/>
  <c r="AP38" i="43" s="1"/>
  <c r="AP85" i="33" a="1"/>
  <c r="AP85" i="33" s="1"/>
  <c r="C37" i="46" a="1"/>
  <c r="C37" i="46" s="1"/>
  <c r="X17" i="33" a="1"/>
  <c r="X17" i="33" s="1"/>
  <c r="AM17" i="45" a="1"/>
  <c r="AM17" i="45" s="1"/>
  <c r="AC82" i="47" a="1"/>
  <c r="AC82" i="47" s="1"/>
  <c r="W70" i="41" a="1"/>
  <c r="W70" i="41" s="1"/>
  <c r="AM82" i="44" a="1"/>
  <c r="AM82" i="44" s="1"/>
  <c r="N50" i="33" a="1"/>
  <c r="N50" i="33" s="1"/>
  <c r="S68" i="44" a="1"/>
  <c r="S68" i="44" s="1"/>
  <c r="W17" i="42" a="1"/>
  <c r="W17" i="42" s="1"/>
  <c r="AN47" i="44" a="1"/>
  <c r="AN47" i="44" s="1"/>
  <c r="AB29" i="42" a="1"/>
  <c r="AB29" i="42" s="1"/>
  <c r="K53" i="44" a="1"/>
  <c r="K53" i="44" s="1"/>
  <c r="AE29" i="44" a="1"/>
  <c r="AE29" i="44" s="1"/>
  <c r="M70" i="47" a="1"/>
  <c r="M70" i="47" s="1"/>
  <c r="T10" i="33" a="1"/>
  <c r="T10" i="33" s="1"/>
  <c r="AP50" i="43" a="1"/>
  <c r="AP50" i="43" s="1"/>
  <c r="I11" i="33" a="1"/>
  <c r="I11" i="33" s="1"/>
  <c r="V62" i="42" a="1"/>
  <c r="V62" i="42" s="1"/>
  <c r="AU58" i="41" a="1"/>
  <c r="AU58" i="41" s="1"/>
  <c r="AH56" i="41" a="1"/>
  <c r="AH56" i="41" s="1"/>
  <c r="AD74" i="46" a="1"/>
  <c r="AD74" i="46" s="1"/>
  <c r="AD61" i="46" a="1"/>
  <c r="AD61" i="46" s="1"/>
  <c r="Q94" i="45" a="1"/>
  <c r="Q94" i="45" s="1"/>
  <c r="AR53" i="33" a="1"/>
  <c r="AR53" i="33" s="1"/>
  <c r="AN22" i="42" a="1"/>
  <c r="AN22" i="42" s="1"/>
  <c r="AN104" i="42" a="1"/>
  <c r="AN104" i="42" s="1"/>
  <c r="M49" i="33" a="1"/>
  <c r="M49" i="33" s="1"/>
  <c r="F37" i="33" a="1"/>
  <c r="F37" i="33" s="1"/>
  <c r="W10" i="47" a="1"/>
  <c r="W10" i="47" s="1"/>
  <c r="K61" i="47" a="1"/>
  <c r="K61" i="47" s="1"/>
  <c r="S28" i="33" a="1"/>
  <c r="S28" i="33" s="1"/>
  <c r="K38" i="47" a="1"/>
  <c r="K38" i="47" s="1"/>
  <c r="AL65" i="45" a="1"/>
  <c r="AL65" i="45" s="1"/>
  <c r="L11" i="41" a="1"/>
  <c r="L11" i="41" s="1"/>
  <c r="AO28" i="44" a="1"/>
  <c r="AO28" i="44" s="1"/>
  <c r="AJ41" i="45" a="1"/>
  <c r="AJ41" i="45" s="1"/>
  <c r="N88" i="45" a="1"/>
  <c r="N88" i="45" s="1"/>
  <c r="H32" i="44" a="1"/>
  <c r="H32" i="44" s="1"/>
  <c r="S98" i="44" a="1"/>
  <c r="S98" i="44" s="1"/>
  <c r="X53" i="46" a="1"/>
  <c r="X53" i="46" s="1"/>
  <c r="I34" i="42" a="1"/>
  <c r="I34" i="42" s="1"/>
  <c r="AM70" i="44" a="1"/>
  <c r="AM70" i="44" s="1"/>
  <c r="AP16" i="44" a="1"/>
  <c r="AP16" i="44" s="1"/>
  <c r="S65" i="47" a="1"/>
  <c r="S65" i="47" s="1"/>
  <c r="P37" i="41" a="1"/>
  <c r="P37" i="41" s="1"/>
  <c r="AN95" i="44" a="1"/>
  <c r="AN95" i="44" s="1"/>
  <c r="V77" i="33" a="1"/>
  <c r="V77" i="33" s="1"/>
  <c r="V11" i="45" a="1"/>
  <c r="V11" i="45" s="1"/>
  <c r="AR34" i="41" a="1"/>
  <c r="AR34" i="41" s="1"/>
  <c r="AR79" i="44" a="1"/>
  <c r="AR79" i="44" s="1"/>
  <c r="C64" i="47" a="1"/>
  <c r="C64" i="47" s="1"/>
  <c r="AO101" i="41" a="1"/>
  <c r="AO101" i="41" s="1"/>
  <c r="X59" i="42" a="1"/>
  <c r="X59" i="42" s="1"/>
  <c r="Q77" i="43" a="1"/>
  <c r="Q77" i="43" s="1"/>
  <c r="P62" i="44" a="1"/>
  <c r="P62" i="44" s="1"/>
  <c r="N35" i="45" a="1"/>
  <c r="N35" i="45" s="1"/>
  <c r="AD11" i="41" a="1"/>
  <c r="AD11" i="41" s="1"/>
  <c r="AN49" i="42" a="1"/>
  <c r="AN49" i="42" s="1"/>
  <c r="AN48" i="42" s="1"/>
  <c r="AB47" i="43" a="1"/>
  <c r="AB47" i="43" s="1"/>
  <c r="J52" i="41" a="1"/>
  <c r="J52" i="41" s="1"/>
  <c r="AL91" i="43" a="1"/>
  <c r="AL91" i="43" s="1"/>
  <c r="AF10" i="46" a="1"/>
  <c r="AF10" i="46" s="1"/>
  <c r="AF64" i="43" a="1"/>
  <c r="AF64" i="43" s="1"/>
  <c r="AJ98" i="33" a="1"/>
  <c r="AJ98" i="33" s="1"/>
  <c r="O10" i="42" a="1"/>
  <c r="O10" i="42" s="1"/>
  <c r="AL79" i="46" a="1"/>
  <c r="AL79" i="46" s="1"/>
  <c r="L52" i="41" a="1"/>
  <c r="L52" i="41" s="1"/>
  <c r="M104" i="42" a="1"/>
  <c r="M104" i="42" s="1"/>
  <c r="AH88" i="47" a="1"/>
  <c r="AH88" i="47" s="1"/>
  <c r="J92" i="41" a="1"/>
  <c r="J92" i="41" s="1"/>
  <c r="P59" i="47" a="1"/>
  <c r="P59" i="47" s="1"/>
  <c r="T79" i="42" a="1"/>
  <c r="T79" i="42" s="1"/>
  <c r="C25" i="47" a="1"/>
  <c r="C25" i="47" s="1"/>
  <c r="AJ79" i="45" a="1"/>
  <c r="AJ79" i="45" s="1"/>
  <c r="AG82" i="43" a="1"/>
  <c r="AG82" i="43" s="1"/>
  <c r="AK88" i="42" a="1"/>
  <c r="AK88" i="42" s="1"/>
  <c r="AI55" i="45" a="1"/>
  <c r="AI55" i="45" s="1"/>
  <c r="S73" i="41" a="1"/>
  <c r="S73" i="41" s="1"/>
  <c r="AT62" i="41" a="1"/>
  <c r="AT62" i="41" s="1"/>
  <c r="AC41" i="46" a="1"/>
  <c r="AC41" i="46" s="1"/>
  <c r="AC73" i="43" a="1"/>
  <c r="AC73" i="43" s="1"/>
  <c r="Q92" i="33" a="1"/>
  <c r="Q92" i="33" s="1"/>
  <c r="AJ29" i="44" a="1"/>
  <c r="AJ29" i="44" s="1"/>
  <c r="Q55" i="45" a="1"/>
  <c r="Q55" i="45" s="1"/>
  <c r="Q54" i="45" s="1"/>
  <c r="AN29" i="45" a="1"/>
  <c r="AN29" i="45" s="1"/>
  <c r="C68" i="46" a="1"/>
  <c r="C68" i="46" s="1"/>
  <c r="A67" i="46" s="1"/>
  <c r="F43" i="33" a="1"/>
  <c r="F43" i="33" s="1"/>
  <c r="AQ68" i="46" a="1"/>
  <c r="AQ68" i="46" s="1"/>
  <c r="AJ71" i="42" a="1"/>
  <c r="AJ71" i="42" s="1"/>
  <c r="U88" i="46" a="1"/>
  <c r="U88" i="46" s="1"/>
  <c r="AK59" i="46" a="1"/>
  <c r="AK59" i="46" s="1"/>
  <c r="U65" i="33" a="1"/>
  <c r="U65" i="33" s="1"/>
  <c r="AL79" i="47" a="1"/>
  <c r="AL79" i="47" s="1"/>
  <c r="AT31" i="46" a="1"/>
  <c r="AT31" i="46" s="1"/>
  <c r="AT30" i="46" s="1"/>
  <c r="AL73" i="44" a="1"/>
  <c r="AL73" i="44" s="1"/>
  <c r="AU67" i="46" a="1"/>
  <c r="AU67" i="46" s="1"/>
  <c r="S100" i="41" a="1"/>
  <c r="S100" i="41" s="1"/>
  <c r="U26" i="42" a="1"/>
  <c r="U26" i="42" s="1"/>
  <c r="I98" i="42" a="1"/>
  <c r="I98" i="42" s="1"/>
  <c r="G47" i="44" a="1"/>
  <c r="G47" i="44" s="1"/>
  <c r="G45" i="44" s="1"/>
  <c r="AN31" i="44" a="1"/>
  <c r="AN31" i="44" s="1"/>
  <c r="AK29" i="42" a="1"/>
  <c r="AK29" i="42" s="1"/>
  <c r="J43" i="47" a="1"/>
  <c r="J43" i="47" s="1"/>
  <c r="N53" i="42" a="1"/>
  <c r="N53" i="42" s="1"/>
  <c r="N51" i="42" s="1"/>
  <c r="AA88" i="42" a="1"/>
  <c r="AA88" i="42" s="1"/>
  <c r="AN83" i="41" a="1"/>
  <c r="AN83" i="41" s="1"/>
  <c r="O49" i="47" a="1"/>
  <c r="O49" i="47" s="1"/>
  <c r="AR32" i="46" a="1"/>
  <c r="AR32" i="46" s="1"/>
  <c r="AE73" i="47" a="1"/>
  <c r="AE73" i="47" s="1"/>
  <c r="AE72" i="47" s="1"/>
  <c r="AP58" i="45" a="1"/>
  <c r="AP58" i="45" s="1"/>
  <c r="AP57" i="45" s="1"/>
  <c r="U55" i="47" a="1"/>
  <c r="U55" i="47" s="1"/>
  <c r="Q43" i="41" a="1"/>
  <c r="Q43" i="41" s="1"/>
  <c r="AA80" i="41" a="1"/>
  <c r="AA80" i="41" s="1"/>
  <c r="AI26" i="41" a="1"/>
  <c r="AI26" i="41" s="1"/>
  <c r="AI24" i="41" s="1"/>
  <c r="AK59" i="43" a="1"/>
  <c r="AK59" i="43" s="1"/>
  <c r="L101" i="42" a="1"/>
  <c r="L101" i="42" s="1"/>
  <c r="AA100" i="33" a="1"/>
  <c r="AA100" i="33" s="1"/>
  <c r="AO80" i="41" a="1"/>
  <c r="AO80" i="41" s="1"/>
  <c r="S100" i="43" a="1"/>
  <c r="S100" i="43" s="1"/>
  <c r="Q47" i="33" a="1"/>
  <c r="Q47" i="33" s="1"/>
  <c r="Q62" i="47" a="1"/>
  <c r="Q62" i="47" s="1"/>
  <c r="W80" i="42" a="1"/>
  <c r="W80" i="42" s="1"/>
  <c r="AL55" i="45" a="1"/>
  <c r="AL55" i="45" s="1"/>
  <c r="S76" i="45" a="1"/>
  <c r="S76" i="45" s="1"/>
  <c r="AQ58" i="42" a="1"/>
  <c r="AQ58" i="42" s="1"/>
  <c r="L94" i="44" a="1"/>
  <c r="L94" i="44" s="1"/>
  <c r="U41" i="45" a="1"/>
  <c r="U41" i="45" s="1"/>
  <c r="AS34" i="41" a="1"/>
  <c r="AS34" i="41" s="1"/>
  <c r="AI50" i="42" a="1"/>
  <c r="AI50" i="42" s="1"/>
  <c r="Q73" i="46" a="1"/>
  <c r="Q73" i="46" s="1"/>
  <c r="W46" i="47" a="1"/>
  <c r="W46" i="47" s="1"/>
  <c r="P20" i="43" a="1"/>
  <c r="P20" i="43" s="1"/>
  <c r="G82" i="45" a="1"/>
  <c r="G82" i="45" s="1"/>
  <c r="I101" i="33" a="1"/>
  <c r="I101" i="33" s="1"/>
  <c r="AK16" i="44" a="1"/>
  <c r="AK16" i="44" s="1"/>
  <c r="AM52" i="43" a="1"/>
  <c r="AM52" i="43" s="1"/>
  <c r="AP52" i="46" a="1"/>
  <c r="AP52" i="46" s="1"/>
  <c r="AE76" i="33" a="1"/>
  <c r="AE76" i="33" s="1"/>
  <c r="AE75" i="33" s="1"/>
  <c r="AI98" i="46" a="1"/>
  <c r="AI98" i="46" s="1"/>
  <c r="E82" i="44" a="1"/>
  <c r="E82" i="44" s="1"/>
  <c r="AS53" i="47" a="1"/>
  <c r="AS53" i="47" s="1"/>
  <c r="Q88" i="42" a="1"/>
  <c r="Q88" i="42" s="1"/>
  <c r="AL64" i="47" a="1"/>
  <c r="AL64" i="47" s="1"/>
  <c r="AP37" i="45" a="1"/>
  <c r="AP37" i="45" s="1"/>
  <c r="AP36" i="45" s="1"/>
  <c r="AO65" i="45" a="1"/>
  <c r="AO65" i="45" s="1"/>
  <c r="AQ103" i="33" a="1"/>
  <c r="AQ103" i="33" s="1"/>
  <c r="V22" i="33" a="1"/>
  <c r="V22" i="33" s="1"/>
  <c r="N101" i="45" a="1"/>
  <c r="N101" i="45" s="1"/>
  <c r="V44" i="43" a="1"/>
  <c r="V44" i="43" s="1"/>
  <c r="R61" i="44" a="1"/>
  <c r="R61" i="44" s="1"/>
  <c r="V103" i="45" a="1"/>
  <c r="V103" i="45" s="1"/>
  <c r="V11" i="42" a="1"/>
  <c r="V11" i="42" s="1"/>
  <c r="L49" i="33" a="1"/>
  <c r="L49" i="33" s="1"/>
  <c r="AR80" i="42" a="1"/>
  <c r="AR80" i="42" s="1"/>
  <c r="P70" i="45" a="1"/>
  <c r="P70" i="45" s="1"/>
  <c r="Y19" i="33" a="1"/>
  <c r="Y19" i="33" s="1"/>
  <c r="AK68" i="44" a="1"/>
  <c r="AK68" i="44" s="1"/>
  <c r="N40" i="45" a="1"/>
  <c r="N40" i="45" s="1"/>
  <c r="AS46" i="43" a="1"/>
  <c r="AS46" i="43" s="1"/>
  <c r="G23" i="33" a="1"/>
  <c r="G23" i="33" s="1"/>
  <c r="I62" i="43" a="1"/>
  <c r="I62" i="43" s="1"/>
  <c r="H62" i="42" a="1"/>
  <c r="H62" i="42" s="1"/>
  <c r="F88" i="33" a="1"/>
  <c r="F88" i="33" s="1"/>
  <c r="AL82" i="33" a="1"/>
  <c r="AL82" i="33" s="1"/>
  <c r="AC23" i="46" a="1"/>
  <c r="AC23" i="46" s="1"/>
  <c r="Q97" i="43" a="1"/>
  <c r="Q97" i="43" s="1"/>
  <c r="P80" i="45" a="1"/>
  <c r="P80" i="45" s="1"/>
  <c r="Y70" i="42" a="1"/>
  <c r="Y70" i="42" s="1"/>
  <c r="S46" i="47" a="1"/>
  <c r="S46" i="47" s="1"/>
  <c r="AL37" i="45" a="1"/>
  <c r="AL37" i="45" s="1"/>
  <c r="AM58" i="43" a="1"/>
  <c r="AM58" i="43" s="1"/>
  <c r="R53" i="44" a="1"/>
  <c r="R53" i="44" s="1"/>
  <c r="AU98" i="43" a="1"/>
  <c r="AU98" i="43" s="1"/>
  <c r="AC85" i="41" a="1"/>
  <c r="AC85" i="41" s="1"/>
  <c r="AC84" i="41" s="1"/>
  <c r="K19" i="33" a="1"/>
  <c r="K19" i="33" s="1"/>
  <c r="AK50" i="46" a="1"/>
  <c r="AK50" i="46" s="1"/>
  <c r="T64" i="47" a="1"/>
  <c r="T64" i="47" s="1"/>
  <c r="AM71" i="33" a="1"/>
  <c r="AM71" i="33" s="1"/>
  <c r="AM46" i="44" a="1"/>
  <c r="AM46" i="44" s="1"/>
  <c r="Y85" i="41" a="1"/>
  <c r="Y85" i="41" s="1"/>
  <c r="C82" i="46" a="1"/>
  <c r="C82" i="46" s="1"/>
  <c r="K94" i="44" a="1"/>
  <c r="K94" i="44" s="1"/>
  <c r="K93" i="44" s="1"/>
  <c r="K71" i="45" a="1"/>
  <c r="K71" i="45" s="1"/>
  <c r="AH61" i="33" a="1"/>
  <c r="AH61" i="33" s="1"/>
  <c r="Z44" i="43" a="1"/>
  <c r="Z44" i="43" s="1"/>
  <c r="E50" i="33" a="1"/>
  <c r="E50" i="33" s="1"/>
  <c r="O95" i="46" a="1"/>
  <c r="O95" i="46" s="1"/>
  <c r="AC35" i="42" a="1"/>
  <c r="AC35" i="42" s="1"/>
  <c r="O65" i="33" a="1"/>
  <c r="O65" i="33" s="1"/>
  <c r="AA47" i="46" a="1"/>
  <c r="AA47" i="46" s="1"/>
  <c r="R79" i="42" a="1"/>
  <c r="R79" i="42" s="1"/>
  <c r="AP28" i="45" a="1"/>
  <c r="AP28" i="45" s="1"/>
  <c r="O38" i="33" a="1"/>
  <c r="O38" i="33" s="1"/>
  <c r="M52" i="45" a="1"/>
  <c r="M52" i="45" s="1"/>
  <c r="AJ83" i="46" a="1"/>
  <c r="AJ83" i="46" s="1"/>
  <c r="AL89" i="42" a="1"/>
  <c r="AL89" i="42" s="1"/>
  <c r="AB80" i="43" a="1"/>
  <c r="AB80" i="43" s="1"/>
  <c r="C44" i="46" a="1"/>
  <c r="C44" i="46" s="1"/>
  <c r="V61" i="45" a="1"/>
  <c r="V61" i="45" s="1"/>
  <c r="Z73" i="41" a="1"/>
  <c r="Z73" i="41" s="1"/>
  <c r="AB100" i="41" a="1"/>
  <c r="AB100" i="41" s="1"/>
  <c r="AV61" i="41" a="1"/>
  <c r="AV61" i="41" s="1"/>
  <c r="F68" i="33" a="1"/>
  <c r="F68" i="33" s="1"/>
  <c r="Y28" i="45" a="1"/>
  <c r="Y28" i="45" s="1"/>
  <c r="Y27" i="45" s="1"/>
  <c r="Q22" i="43" a="1"/>
  <c r="Q22" i="43" s="1"/>
  <c r="AC38" i="43" a="1"/>
  <c r="AC38" i="43" s="1"/>
  <c r="AC36" i="43" s="1"/>
  <c r="Q70" i="43" a="1"/>
  <c r="Q70" i="43" s="1"/>
  <c r="AQ25" i="41" a="1"/>
  <c r="AQ25" i="41" s="1"/>
  <c r="AQ24" i="41" s="1"/>
  <c r="AH56" i="47" a="1"/>
  <c r="AH56" i="47" s="1"/>
  <c r="AO56" i="47" a="1"/>
  <c r="AO56" i="47" s="1"/>
  <c r="AT100" i="43" a="1"/>
  <c r="AT100" i="43" s="1"/>
  <c r="AD85" i="41" a="1"/>
  <c r="AD85" i="41" s="1"/>
  <c r="AG16" i="47" a="1"/>
  <c r="AG16" i="47" s="1"/>
  <c r="AU71" i="43" a="1"/>
  <c r="AU71" i="43" s="1"/>
  <c r="AU69" i="43" s="1"/>
  <c r="Z77" i="42" a="1"/>
  <c r="Z77" i="42" s="1"/>
  <c r="V79" i="44" a="1"/>
  <c r="V79" i="44" s="1"/>
  <c r="V78" i="44" s="1"/>
  <c r="O17" i="41" a="1"/>
  <c r="O17" i="41" s="1"/>
  <c r="AR71" i="42" a="1"/>
  <c r="AR71" i="42" s="1"/>
  <c r="AU101" i="41" a="1"/>
  <c r="AU101" i="41" s="1"/>
  <c r="AF35" i="43" a="1"/>
  <c r="AF35" i="43" s="1"/>
  <c r="W26" i="41" a="1"/>
  <c r="W26" i="41" s="1"/>
  <c r="T59" i="41" a="1"/>
  <c r="T59" i="41" s="1"/>
  <c r="AM62" i="42" a="1"/>
  <c r="AM62" i="42" s="1"/>
  <c r="AT104" i="41" a="1"/>
  <c r="AT104" i="41" s="1"/>
  <c r="L62" i="41" a="1"/>
  <c r="L62" i="41" s="1"/>
  <c r="AP80" i="41" a="1"/>
  <c r="AP80" i="41" s="1"/>
  <c r="AV103" i="47" a="1"/>
  <c r="AV103" i="47" s="1"/>
  <c r="AE23" i="45" a="1"/>
  <c r="AE23" i="45" s="1"/>
  <c r="X37" i="42" a="1"/>
  <c r="X37" i="42" s="1"/>
  <c r="AN49" i="46" a="1"/>
  <c r="AN49" i="46" s="1"/>
  <c r="AN48" i="46" s="1"/>
  <c r="T91" i="44" a="1"/>
  <c r="T91" i="44" s="1"/>
  <c r="AJ46" i="33" a="1"/>
  <c r="AJ46" i="33" s="1"/>
  <c r="S25" i="45" a="1"/>
  <c r="S25" i="45" s="1"/>
  <c r="J104" i="43" a="1"/>
  <c r="J104" i="43" s="1"/>
  <c r="W35" i="33" a="1"/>
  <c r="W35" i="33" s="1"/>
  <c r="AQ19" i="47" a="1"/>
  <c r="AQ19" i="47" s="1"/>
  <c r="Y91" i="44" a="1"/>
  <c r="Y91" i="44" s="1"/>
  <c r="N37" i="44" a="1"/>
  <c r="N37" i="44" s="1"/>
  <c r="C23" i="45" a="1"/>
  <c r="C23" i="45" s="1"/>
  <c r="AP95" i="44" a="1"/>
  <c r="AP95" i="44" s="1"/>
  <c r="AH74" i="44" a="1"/>
  <c r="AH74" i="44" s="1"/>
  <c r="L100" i="42" a="1"/>
  <c r="L100" i="42" s="1"/>
  <c r="AM82" i="46" a="1"/>
  <c r="AM82" i="46" s="1"/>
  <c r="AE58" i="41" a="1"/>
  <c r="AE58" i="41" s="1"/>
  <c r="AE57" i="41" s="1"/>
  <c r="P65" i="33" a="1"/>
  <c r="P65" i="33" s="1"/>
  <c r="AG26" i="41" a="1"/>
  <c r="AG26" i="41" s="1"/>
  <c r="AG24" i="41" s="1"/>
  <c r="U44" i="33" a="1"/>
  <c r="U44" i="33" s="1"/>
  <c r="AU37" i="41" a="1"/>
  <c r="AU37" i="41" s="1"/>
  <c r="M25" i="41" a="1"/>
  <c r="M25" i="41" s="1"/>
  <c r="M94" i="43" a="1"/>
  <c r="M94" i="43" s="1"/>
  <c r="J41" i="47" a="1"/>
  <c r="J41" i="47" s="1"/>
  <c r="T65" i="33" a="1"/>
  <c r="T65" i="33" s="1"/>
  <c r="P83" i="44" a="1"/>
  <c r="P83" i="44" s="1"/>
  <c r="P81" i="44" s="1"/>
  <c r="G37" i="33" a="1"/>
  <c r="G37" i="33" s="1"/>
  <c r="P70" i="42" a="1"/>
  <c r="P70" i="42" s="1"/>
  <c r="P69" i="42" s="1"/>
  <c r="AM88" i="33" a="1"/>
  <c r="AM88" i="33" s="1"/>
  <c r="AL92" i="45" a="1"/>
  <c r="AL92" i="45" s="1"/>
  <c r="Q71" i="42" a="1"/>
  <c r="Q71" i="42" s="1"/>
  <c r="K58" i="33" a="1"/>
  <c r="K58" i="33" s="1"/>
  <c r="K57" i="33" s="1"/>
  <c r="AL83" i="41" a="1"/>
  <c r="AL83" i="41" s="1"/>
  <c r="AO22" i="33" a="1"/>
  <c r="AO22" i="33" s="1"/>
  <c r="AA65" i="43" a="1"/>
  <c r="AA65" i="43" s="1"/>
  <c r="L98" i="46" a="1"/>
  <c r="L98" i="46" s="1"/>
  <c r="Y88" i="46" a="1"/>
  <c r="Y88" i="46" s="1"/>
  <c r="K44" i="45" a="1"/>
  <c r="K44" i="45" s="1"/>
  <c r="C56" i="33" a="1"/>
  <c r="C56" i="33" s="1"/>
  <c r="O20" i="41" a="1"/>
  <c r="O20" i="41" s="1"/>
  <c r="Z38" i="47" a="1"/>
  <c r="Z38" i="47" s="1"/>
  <c r="AP40" i="45" a="1"/>
  <c r="AP40" i="45" s="1"/>
  <c r="N56" i="45" a="1"/>
  <c r="N56" i="45" s="1"/>
  <c r="AP92" i="46" a="1"/>
  <c r="AP92" i="46" s="1"/>
  <c r="AB47" i="45" a="1"/>
  <c r="AB47" i="45" s="1"/>
  <c r="X52" i="41" a="1"/>
  <c r="X52" i="41" s="1"/>
  <c r="X51" i="41" s="1"/>
  <c r="S31" i="46" a="1"/>
  <c r="S31" i="46" s="1"/>
  <c r="AC67" i="45" a="1"/>
  <c r="AC67" i="45" s="1"/>
  <c r="AG17" i="45" a="1"/>
  <c r="AG17" i="45" s="1"/>
  <c r="F76" i="45" a="1"/>
  <c r="F76" i="45" s="1"/>
  <c r="S23" i="46" a="1"/>
  <c r="S23" i="46" s="1"/>
  <c r="J37" i="33" a="1"/>
  <c r="J37" i="33" s="1"/>
  <c r="K38" i="44" a="1"/>
  <c r="K38" i="44" s="1"/>
  <c r="AU29" i="43" a="1"/>
  <c r="AU29" i="43" s="1"/>
  <c r="AG53" i="41" a="1"/>
  <c r="AG53" i="41" s="1"/>
  <c r="J85" i="46" a="1"/>
  <c r="J85" i="46" s="1"/>
  <c r="J84" i="46" s="1"/>
  <c r="Q29" i="42" a="1"/>
  <c r="Q29" i="42" s="1"/>
  <c r="I34" i="46" a="1"/>
  <c r="I34" i="46" s="1"/>
  <c r="R49" i="45" a="1"/>
  <c r="R49" i="45" s="1"/>
  <c r="W65" i="43" a="1"/>
  <c r="W65" i="43" s="1"/>
  <c r="V38" i="45" a="1"/>
  <c r="V38" i="45" s="1"/>
  <c r="AQ67" i="46" a="1"/>
  <c r="AQ67" i="46" s="1"/>
  <c r="AD89" i="43" a="1"/>
  <c r="AD89" i="43" s="1"/>
  <c r="Q104" i="43" a="1"/>
  <c r="Q104" i="43" s="1"/>
  <c r="J88" i="47" a="1"/>
  <c r="J88" i="47" s="1"/>
  <c r="AD68" i="41" a="1"/>
  <c r="AD68" i="41" s="1"/>
  <c r="AM98" i="42" a="1"/>
  <c r="AM98" i="42" s="1"/>
  <c r="AB49" i="46" a="1"/>
  <c r="AB49" i="46" s="1"/>
  <c r="P59" i="45" a="1"/>
  <c r="P59" i="45" s="1"/>
  <c r="AO94" i="46" a="1"/>
  <c r="AO94" i="46" s="1"/>
  <c r="T80" i="33" a="1"/>
  <c r="T80" i="33" s="1"/>
  <c r="AQ28" i="47" a="1"/>
  <c r="AQ28" i="47" s="1"/>
  <c r="L104" i="33" a="1"/>
  <c r="L104" i="33" s="1"/>
  <c r="V28" i="33" a="1"/>
  <c r="V28" i="33" s="1"/>
  <c r="AC32" i="33" a="1"/>
  <c r="AC32" i="33" s="1"/>
  <c r="AN86" i="33" a="1"/>
  <c r="AN86" i="33" s="1"/>
  <c r="AF70" i="47" a="1"/>
  <c r="AF70" i="47" s="1"/>
  <c r="AF76" i="45" a="1"/>
  <c r="AF76" i="45" s="1"/>
  <c r="Q70" i="41" a="1"/>
  <c r="Q70" i="41" s="1"/>
  <c r="AA100" i="46" a="1"/>
  <c r="AA100" i="46" s="1"/>
  <c r="AE74" i="45" a="1"/>
  <c r="AE74" i="45" s="1"/>
  <c r="AE72" i="45" s="1"/>
  <c r="AN43" i="42" a="1"/>
  <c r="AN43" i="42" s="1"/>
  <c r="C89" i="44" a="1"/>
  <c r="C89" i="44" s="1"/>
  <c r="M52" i="41" a="1"/>
  <c r="M52" i="41" s="1"/>
  <c r="C62" i="46" a="1"/>
  <c r="C62" i="46" s="1"/>
  <c r="AE25" i="43" a="1"/>
  <c r="AE25" i="43" s="1"/>
  <c r="AA83" i="33" a="1"/>
  <c r="AA83" i="33" s="1"/>
  <c r="AT59" i="46" a="1"/>
  <c r="AT59" i="46" s="1"/>
  <c r="T52" i="42" a="1"/>
  <c r="T52" i="42" s="1"/>
  <c r="AB10" i="45" a="1"/>
  <c r="AB10" i="45" s="1"/>
  <c r="AR56" i="45" a="1"/>
  <c r="AR56" i="45" s="1"/>
  <c r="I98" i="46" a="1"/>
  <c r="I98" i="46" s="1"/>
  <c r="X16" i="47" a="1"/>
  <c r="X16" i="47" s="1"/>
  <c r="X15" i="47" s="1"/>
  <c r="Z85" i="46" a="1"/>
  <c r="Z85" i="46" s="1"/>
  <c r="AL34" i="47" a="1"/>
  <c r="AL34" i="47" s="1"/>
  <c r="O73" i="46" a="1"/>
  <c r="O73" i="46" s="1"/>
  <c r="C91" i="47" a="1"/>
  <c r="C91" i="47" s="1"/>
  <c r="I41" i="46" a="1"/>
  <c r="I41" i="46" s="1"/>
  <c r="R65" i="45" a="1"/>
  <c r="R65" i="45" s="1"/>
  <c r="R63" i="45" s="1"/>
  <c r="I85" i="47" a="1"/>
  <c r="I85" i="47" s="1"/>
  <c r="I84" i="47" s="1"/>
  <c r="Q76" i="46" a="1"/>
  <c r="Q76" i="46" s="1"/>
  <c r="U50" i="33" a="1"/>
  <c r="U50" i="33" s="1"/>
  <c r="AB40" i="46" a="1"/>
  <c r="AB40" i="46" s="1"/>
  <c r="Q98" i="46" a="1"/>
  <c r="Q98" i="46" s="1"/>
  <c r="C49" i="46" a="1"/>
  <c r="C49" i="46" s="1"/>
  <c r="Y101" i="47" a="1"/>
  <c r="Y101" i="47" s="1"/>
  <c r="AE41" i="46" a="1"/>
  <c r="AE41" i="46" s="1"/>
  <c r="N55" i="43" a="1"/>
  <c r="N55" i="43" s="1"/>
  <c r="N54" i="43" s="1"/>
  <c r="M59" i="44" a="1"/>
  <c r="M59" i="44" s="1"/>
  <c r="T37" i="42" a="1"/>
  <c r="T37" i="42" s="1"/>
  <c r="AE71" i="42" a="1"/>
  <c r="AE71" i="42" s="1"/>
  <c r="AR47" i="43" a="1"/>
  <c r="AR47" i="43" s="1"/>
  <c r="N19" i="44" a="1"/>
  <c r="N19" i="44" s="1"/>
  <c r="AH28" i="42" a="1"/>
  <c r="AH28" i="42" s="1"/>
  <c r="AE56" i="42" a="1"/>
  <c r="AE56" i="42" s="1"/>
  <c r="R38" i="47" a="1"/>
  <c r="R38" i="47" s="1"/>
  <c r="L71" i="45" a="1"/>
  <c r="L71" i="45" s="1"/>
  <c r="P44" i="46" a="1"/>
  <c r="P44" i="46" s="1"/>
  <c r="P42" i="46" s="1"/>
  <c r="S76" i="42" a="1"/>
  <c r="S76" i="42" s="1"/>
  <c r="Z73" i="33" a="1"/>
  <c r="Z73" i="33" s="1"/>
  <c r="Z72" i="33" s="1"/>
  <c r="I50" i="44" a="1"/>
  <c r="I50" i="44" s="1"/>
  <c r="AR17" i="41" a="1"/>
  <c r="AR17" i="41" s="1"/>
  <c r="T20" i="46" a="1"/>
  <c r="T20" i="46" s="1"/>
  <c r="W43" i="41" a="1"/>
  <c r="W43" i="41" s="1"/>
  <c r="C89" i="43" a="1"/>
  <c r="C89" i="43" s="1"/>
  <c r="C62" i="45" a="1"/>
  <c r="C62" i="45" s="1"/>
  <c r="F52" i="42" a="1"/>
  <c r="F52" i="42" s="1"/>
  <c r="Y31" i="47" a="1"/>
  <c r="Y31" i="47" s="1"/>
  <c r="AQ47" i="33" a="1"/>
  <c r="AQ47" i="33" s="1"/>
  <c r="H26" i="33" a="1"/>
  <c r="H26" i="33" s="1"/>
  <c r="H26" i="45" a="1"/>
  <c r="H26" i="45" s="1"/>
  <c r="H24" i="45" s="1"/>
  <c r="Q68" i="44" a="1"/>
  <c r="Q68" i="44" s="1"/>
  <c r="AU38" i="46" a="1"/>
  <c r="AU38" i="46" s="1"/>
  <c r="AT94" i="46" a="1"/>
  <c r="AT94" i="46" s="1"/>
  <c r="L67" i="33" a="1"/>
  <c r="L67" i="33" s="1"/>
  <c r="AQ28" i="43" a="1"/>
  <c r="AQ28" i="43" s="1"/>
  <c r="X55" i="33" a="1"/>
  <c r="X55" i="33" s="1"/>
  <c r="AL17" i="46" a="1"/>
  <c r="AL17" i="46" s="1"/>
  <c r="Y37" i="44" a="1"/>
  <c r="Y37" i="44" s="1"/>
  <c r="AD28" i="47" a="1"/>
  <c r="AD28" i="47" s="1"/>
  <c r="AK64" i="42" a="1"/>
  <c r="AK64" i="42" s="1"/>
  <c r="AG74" i="46" a="1"/>
  <c r="AG74" i="46" s="1"/>
  <c r="Z77" i="41" a="1"/>
  <c r="Z77" i="41" s="1"/>
  <c r="F34" i="45" a="1"/>
  <c r="F34" i="45" s="1"/>
  <c r="AM61" i="42" a="1"/>
  <c r="AM61" i="42" s="1"/>
  <c r="U85" i="44" a="1"/>
  <c r="U85" i="44" s="1"/>
  <c r="AC31" i="44" a="1"/>
  <c r="AC31" i="44" s="1"/>
  <c r="N98" i="43" a="1"/>
  <c r="N98" i="43" s="1"/>
  <c r="AV83" i="41" a="1"/>
  <c r="AV83" i="41" s="1"/>
  <c r="AO55" i="41" a="1"/>
  <c r="AO55" i="41" s="1"/>
  <c r="AO54" i="41" s="1"/>
  <c r="AU76" i="46" a="1"/>
  <c r="AU76" i="46" s="1"/>
  <c r="AU75" i="46" s="1"/>
  <c r="Z20" i="46" a="1"/>
  <c r="Z20" i="46" s="1"/>
  <c r="AQ10" i="42" a="1"/>
  <c r="AQ10" i="42" s="1"/>
  <c r="AQ9" i="42" s="1"/>
  <c r="P79" i="47" a="1"/>
  <c r="P79" i="47" s="1"/>
  <c r="AM32" i="47" a="1"/>
  <c r="AM32" i="47" s="1"/>
  <c r="AP37" i="42" a="1"/>
  <c r="AP37" i="42" s="1"/>
  <c r="S64" i="45" a="1"/>
  <c r="S64" i="45" s="1"/>
  <c r="S62" i="43" a="1"/>
  <c r="S62" i="43" s="1"/>
  <c r="AK82" i="44" a="1"/>
  <c r="AK82" i="44" s="1"/>
  <c r="AD58" i="42" a="1"/>
  <c r="AD58" i="42" s="1"/>
  <c r="W101" i="43" a="1"/>
  <c r="W101" i="43" s="1"/>
  <c r="L64" i="41" a="1"/>
  <c r="L64" i="41" s="1"/>
  <c r="R74" i="45" a="1"/>
  <c r="R74" i="45" s="1"/>
  <c r="AL50" i="42" a="1"/>
  <c r="AL50" i="42" s="1"/>
  <c r="AQ61" i="42" a="1"/>
  <c r="AQ61" i="42" s="1"/>
  <c r="P88" i="41" a="1"/>
  <c r="P88" i="41" s="1"/>
  <c r="AK50" i="33" a="1"/>
  <c r="AK50" i="33" s="1"/>
  <c r="L85" i="42" a="1"/>
  <c r="L85" i="42" s="1"/>
  <c r="AP82" i="46" a="1"/>
  <c r="AP82" i="46" s="1"/>
  <c r="AP81" i="46" s="1"/>
  <c r="F31" i="44" a="1"/>
  <c r="F31" i="44" s="1"/>
  <c r="AL55" i="44" a="1"/>
  <c r="AL55" i="44" s="1"/>
  <c r="AL26" i="42" a="1"/>
  <c r="AL26" i="42" s="1"/>
  <c r="AF25" i="43" a="1"/>
  <c r="AF25" i="43" s="1"/>
  <c r="AI73" i="47" a="1"/>
  <c r="AI73" i="47" s="1"/>
  <c r="P88" i="47" a="1"/>
  <c r="P88" i="47" s="1"/>
  <c r="AQ61" i="45" a="1"/>
  <c r="AQ61" i="45" s="1"/>
  <c r="AJ74" i="42" a="1"/>
  <c r="AJ74" i="42" s="1"/>
  <c r="AR95" i="33" a="1"/>
  <c r="AR95" i="33" s="1"/>
  <c r="AC103" i="44" a="1"/>
  <c r="AC103" i="44" s="1"/>
  <c r="J70" i="42" a="1"/>
  <c r="J70" i="42" s="1"/>
  <c r="U80" i="45" a="1"/>
  <c r="U80" i="45" s="1"/>
  <c r="AM100" i="42" a="1"/>
  <c r="AM100" i="42" s="1"/>
  <c r="AM99" i="42" s="1"/>
  <c r="W77" i="43" a="1"/>
  <c r="W77" i="43" s="1"/>
  <c r="AI58" i="47" a="1"/>
  <c r="AI58" i="47" s="1"/>
  <c r="AU86" i="41" a="1"/>
  <c r="AU86" i="41" s="1"/>
  <c r="AB29" i="45" a="1"/>
  <c r="AB29" i="45" s="1"/>
  <c r="K20" i="42" a="1"/>
  <c r="K20" i="42" s="1"/>
  <c r="K52" i="46" a="1"/>
  <c r="K52" i="46" s="1"/>
  <c r="AI64" i="46" a="1"/>
  <c r="AI64" i="46" s="1"/>
  <c r="AK89" i="41" a="1"/>
  <c r="AK89" i="41" s="1"/>
  <c r="T22" i="43" a="1"/>
  <c r="T22" i="43" s="1"/>
  <c r="AO101" i="42" a="1"/>
  <c r="AO101" i="42" s="1"/>
  <c r="AU61" i="46" a="1"/>
  <c r="AU61" i="46" s="1"/>
  <c r="V61" i="46" a="1"/>
  <c r="V61" i="46" s="1"/>
  <c r="W103" i="41" a="1"/>
  <c r="W103" i="41" s="1"/>
  <c r="T73" i="47" a="1"/>
  <c r="T73" i="47" s="1"/>
  <c r="T72" i="47" s="1"/>
  <c r="O74" i="45" a="1"/>
  <c r="O74" i="45" s="1"/>
  <c r="AJ91" i="46" a="1"/>
  <c r="AJ91" i="46" s="1"/>
  <c r="Y77" i="33" a="1"/>
  <c r="Y77" i="33" s="1"/>
  <c r="F79" i="45" a="1"/>
  <c r="F79" i="45" s="1"/>
  <c r="X16" i="43" a="1"/>
  <c r="X16" i="43" s="1"/>
  <c r="AB77" i="43" a="1"/>
  <c r="AB77" i="43" s="1"/>
  <c r="U83" i="44" a="1"/>
  <c r="U83" i="44" s="1"/>
  <c r="U81" i="44" s="1"/>
  <c r="AE62" i="46" a="1"/>
  <c r="AE62" i="46" s="1"/>
  <c r="AQ56" i="33" a="1"/>
  <c r="AQ56" i="33" s="1"/>
  <c r="R26" i="44" a="1"/>
  <c r="R26" i="44" s="1"/>
  <c r="V32" i="33" a="1"/>
  <c r="V32" i="33" s="1"/>
  <c r="F65" i="45" a="1"/>
  <c r="F65" i="45" s="1"/>
  <c r="AF26" i="44" a="1"/>
  <c r="AF26" i="44" s="1"/>
  <c r="V43" i="33" a="1"/>
  <c r="V43" i="33" s="1"/>
  <c r="AC98" i="43" a="1"/>
  <c r="AC98" i="43" s="1"/>
  <c r="G28" i="44" a="1"/>
  <c r="G28" i="44" s="1"/>
  <c r="Q68" i="41" a="1"/>
  <c r="Q68" i="41" s="1"/>
  <c r="AS38" i="46" a="1"/>
  <c r="AS38" i="46" s="1"/>
  <c r="R64" i="46" a="1"/>
  <c r="R64" i="46" s="1"/>
  <c r="M95" i="41" a="1"/>
  <c r="M95" i="41" s="1"/>
  <c r="AQ55" i="44" a="1"/>
  <c r="AQ55" i="44" s="1"/>
  <c r="AF94" i="42" a="1"/>
  <c r="AF94" i="42" s="1"/>
  <c r="AH26" i="46" a="1"/>
  <c r="AH26" i="46" s="1"/>
  <c r="AJ94" i="42" a="1"/>
  <c r="AJ94" i="42" s="1"/>
  <c r="O77" i="46" a="1"/>
  <c r="O77" i="46" s="1"/>
  <c r="Z37" i="41" a="1"/>
  <c r="Z37" i="41" s="1"/>
  <c r="K10" i="44" a="1"/>
  <c r="K10" i="44" s="1"/>
  <c r="AR92" i="42" a="1"/>
  <c r="AR92" i="42" s="1"/>
  <c r="AH44" i="43" a="1"/>
  <c r="AH44" i="43" s="1"/>
  <c r="AB80" i="42" a="1"/>
  <c r="AB80" i="42" s="1"/>
  <c r="AH64" i="42" a="1"/>
  <c r="AH64" i="42" s="1"/>
  <c r="AH63" i="42" s="1"/>
  <c r="AK103" i="41" a="1"/>
  <c r="AK103" i="41" s="1"/>
  <c r="Y95" i="33" a="1"/>
  <c r="Y95" i="33" s="1"/>
  <c r="AH65" i="43" a="1"/>
  <c r="AH65" i="43" s="1"/>
  <c r="AQ40" i="33" a="1"/>
  <c r="AQ40" i="33" s="1"/>
  <c r="AJ77" i="47" a="1"/>
  <c r="AJ77" i="47" s="1"/>
  <c r="AN32" i="44" a="1"/>
  <c r="AN32" i="44" s="1"/>
  <c r="AL10" i="44" a="1"/>
  <c r="AL10" i="44" s="1"/>
  <c r="L92" i="43" a="1"/>
  <c r="L92" i="43" s="1"/>
  <c r="O38" i="43" a="1"/>
  <c r="O38" i="43" s="1"/>
  <c r="AS16" i="46" a="1"/>
  <c r="AS16" i="46" s="1"/>
  <c r="AS15" i="46" s="1"/>
  <c r="H83" i="42" a="1"/>
  <c r="H83" i="42" s="1"/>
  <c r="L35" i="33" a="1"/>
  <c r="L35" i="33" s="1"/>
  <c r="Z43" i="42" a="1"/>
  <c r="Z43" i="42" s="1"/>
  <c r="M52" i="33" a="1"/>
  <c r="M52" i="33" s="1"/>
  <c r="G50" i="33" a="1"/>
  <c r="G50" i="33" s="1"/>
  <c r="M98" i="42" a="1"/>
  <c r="M98" i="42" s="1"/>
  <c r="W89" i="33" a="1"/>
  <c r="W89" i="33" s="1"/>
  <c r="W87" i="33" s="1"/>
  <c r="AM26" i="42" a="1"/>
  <c r="AM26" i="42" s="1"/>
  <c r="AJ67" i="45" a="1"/>
  <c r="AJ67" i="45" s="1"/>
  <c r="AJ66" i="45" s="1"/>
  <c r="AM56" i="33" a="1"/>
  <c r="AM56" i="33" s="1"/>
  <c r="AM54" i="33" s="1"/>
  <c r="AK17" i="43" a="1"/>
  <c r="AK17" i="43" s="1"/>
  <c r="R98" i="46" a="1"/>
  <c r="R98" i="46" s="1"/>
  <c r="P44" i="42" a="1"/>
  <c r="P44" i="42" s="1"/>
  <c r="AC35" i="43" a="1"/>
  <c r="AC35" i="43" s="1"/>
  <c r="AH82" i="41" a="1"/>
  <c r="AH82" i="41" s="1"/>
  <c r="AR23" i="42" a="1"/>
  <c r="AR23" i="42" s="1"/>
  <c r="AR21" i="42" s="1"/>
  <c r="AH34" i="44" a="1"/>
  <c r="AH34" i="44" s="1"/>
  <c r="M92" i="47" a="1"/>
  <c r="M92" i="47" s="1"/>
  <c r="AO103" i="33" a="1"/>
  <c r="AO103" i="33" s="1"/>
  <c r="AN73" i="44" a="1"/>
  <c r="AN73" i="44" s="1"/>
  <c r="X22" i="41" a="1"/>
  <c r="X22" i="41" s="1"/>
  <c r="X21" i="41" s="1"/>
  <c r="AL58" i="46" a="1"/>
  <c r="AL58" i="46" s="1"/>
  <c r="AO74" i="41" a="1"/>
  <c r="AO74" i="41" s="1"/>
  <c r="O10" i="41" a="1"/>
  <c r="O10" i="41" s="1"/>
  <c r="AE22" i="41" a="1"/>
  <c r="AE22" i="41" s="1"/>
  <c r="AU100" i="47" a="1"/>
  <c r="AU100" i="47" s="1"/>
  <c r="Q40" i="33" a="1"/>
  <c r="Q40" i="33" s="1"/>
  <c r="Q39" i="33" s="1"/>
  <c r="AK70" i="47" a="1"/>
  <c r="AK70" i="47" s="1"/>
  <c r="AG55" i="33" a="1"/>
  <c r="AG55" i="33" s="1"/>
  <c r="AO46" i="33" a="1"/>
  <c r="AO46" i="33" s="1"/>
  <c r="AL11" i="33" a="1"/>
  <c r="AL11" i="33" s="1"/>
  <c r="AD20" i="44" a="1"/>
  <c r="AD20" i="44" s="1"/>
  <c r="AV79" i="47" a="1"/>
  <c r="AV79" i="47" s="1"/>
  <c r="AV78" i="47" s="1"/>
  <c r="AC79" i="47" a="1"/>
  <c r="AC79" i="47" s="1"/>
  <c r="AB58" i="46" a="1"/>
  <c r="AB58" i="46" s="1"/>
  <c r="AK85" i="45" a="1"/>
  <c r="AK85" i="45" s="1"/>
  <c r="H86" i="45" a="1"/>
  <c r="H86" i="45" s="1"/>
  <c r="AH49" i="43" a="1"/>
  <c r="AH49" i="43" s="1"/>
  <c r="AR20" i="41" a="1"/>
  <c r="AR20" i="41" s="1"/>
  <c r="J58" i="47" a="1"/>
  <c r="J58" i="47" s="1"/>
  <c r="K70" i="45" a="1"/>
  <c r="K70" i="45" s="1"/>
  <c r="K69" i="45" s="1"/>
  <c r="S95" i="33" a="1"/>
  <c r="S95" i="33" s="1"/>
  <c r="AJ46" i="44" a="1"/>
  <c r="AJ46" i="44" s="1"/>
  <c r="AJ45" i="44" s="1"/>
  <c r="U22" i="45" a="1"/>
  <c r="U22" i="45" s="1"/>
  <c r="X43" i="41" a="1"/>
  <c r="X43" i="41" s="1"/>
  <c r="P98" i="46" a="1"/>
  <c r="P98" i="46" s="1"/>
  <c r="C88" i="46" a="1"/>
  <c r="C88" i="46" s="1"/>
  <c r="AA20" i="47" a="1"/>
  <c r="AA20" i="47" s="1"/>
  <c r="AC41" i="43" a="1"/>
  <c r="AC41" i="43" s="1"/>
  <c r="C77" i="43" a="1"/>
  <c r="C77" i="43" s="1"/>
  <c r="I50" i="41" a="1"/>
  <c r="I50" i="41" s="1"/>
  <c r="W58" i="47" a="1"/>
  <c r="W58" i="47" s="1"/>
  <c r="AG29" i="44" a="1"/>
  <c r="AG29" i="44" s="1"/>
  <c r="AP35" i="41" a="1"/>
  <c r="AP35" i="41" s="1"/>
  <c r="P88" i="44" a="1"/>
  <c r="P88" i="44" s="1"/>
  <c r="AJ31" i="45" a="1"/>
  <c r="AJ31" i="45" s="1"/>
  <c r="X82" i="41" a="1"/>
  <c r="X82" i="41" s="1"/>
  <c r="AG26" i="44" a="1"/>
  <c r="AG26" i="44" s="1"/>
  <c r="P86" i="44" a="1"/>
  <c r="P86" i="44" s="1"/>
  <c r="P35" i="44" a="1"/>
  <c r="P35" i="44" s="1"/>
  <c r="M67" i="43" a="1"/>
  <c r="M67" i="43" s="1"/>
  <c r="AE16" i="41" a="1"/>
  <c r="AE16" i="41" s="1"/>
  <c r="AG10" i="44" a="1"/>
  <c r="AG10" i="44" s="1"/>
  <c r="AH71" i="33" a="1"/>
  <c r="AH71" i="33" s="1"/>
  <c r="I50" i="45" a="1"/>
  <c r="I50" i="45" s="1"/>
  <c r="AG32" i="33" a="1"/>
  <c r="AG32" i="33" s="1"/>
  <c r="AO53" i="33" a="1"/>
  <c r="AO53" i="33" s="1"/>
  <c r="V88" i="45" a="1"/>
  <c r="V88" i="45" s="1"/>
  <c r="Z44" i="33" a="1"/>
  <c r="Z44" i="33" s="1"/>
  <c r="Z42" i="33" s="1"/>
  <c r="AN20" i="45" a="1"/>
  <c r="AN20" i="45" s="1"/>
  <c r="AN18" i="45" s="1"/>
  <c r="Z10" i="42" a="1"/>
  <c r="Z10" i="42" s="1"/>
  <c r="AE28" i="33" a="1"/>
  <c r="AE28" i="33" s="1"/>
  <c r="K37" i="33" a="1"/>
  <c r="K37" i="33" s="1"/>
  <c r="AK76" i="46" a="1"/>
  <c r="AK76" i="46" s="1"/>
  <c r="AK75" i="46" s="1"/>
  <c r="AC19" i="42" a="1"/>
  <c r="AC19" i="42" s="1"/>
  <c r="J71" i="41" a="1"/>
  <c r="J71" i="41" s="1"/>
  <c r="AQ53" i="44" a="1"/>
  <c r="AQ53" i="44" s="1"/>
  <c r="S94" i="45" a="1"/>
  <c r="S94" i="45" s="1"/>
  <c r="S93" i="45" s="1"/>
  <c r="AE16" i="46" a="1"/>
  <c r="AE16" i="46" s="1"/>
  <c r="AE15" i="46" s="1"/>
  <c r="J53" i="43" a="1"/>
  <c r="J53" i="43" s="1"/>
  <c r="AI91" i="44" a="1"/>
  <c r="AI91" i="44" s="1"/>
  <c r="V77" i="45" a="1"/>
  <c r="V77" i="45" s="1"/>
  <c r="AN26" i="47" a="1"/>
  <c r="AN26" i="47" s="1"/>
  <c r="M32" i="43" a="1"/>
  <c r="M32" i="43" s="1"/>
  <c r="AF88" i="46" a="1"/>
  <c r="AF88" i="46" s="1"/>
  <c r="AF87" i="46" s="1"/>
  <c r="AQ89" i="33" a="1"/>
  <c r="AQ89" i="33" s="1"/>
  <c r="C97" i="47" a="1"/>
  <c r="C97" i="47" s="1"/>
  <c r="A97" i="47" s="1"/>
  <c r="M62" i="33" a="1"/>
  <c r="M62" i="33" s="1"/>
  <c r="P22" i="42" a="1"/>
  <c r="P22" i="42" s="1"/>
  <c r="AI52" i="42" a="1"/>
  <c r="AI52" i="42" s="1"/>
  <c r="AG61" i="46" a="1"/>
  <c r="AG61" i="46" s="1"/>
  <c r="AI79" i="33" a="1"/>
  <c r="AI79" i="33" s="1"/>
  <c r="J80" i="45" a="1"/>
  <c r="J80" i="45" s="1"/>
  <c r="AA92" i="41" a="1"/>
  <c r="AA92" i="41" s="1"/>
  <c r="AN11" i="41" a="1"/>
  <c r="AN11" i="41" s="1"/>
  <c r="V59" i="44" a="1"/>
  <c r="V59" i="44" s="1"/>
  <c r="C64" i="45" a="1"/>
  <c r="C64" i="45" s="1"/>
  <c r="AG95" i="41" a="1"/>
  <c r="AG95" i="41" s="1"/>
  <c r="AI26" i="44" a="1"/>
  <c r="AI26" i="44" s="1"/>
  <c r="AC79" i="33" a="1"/>
  <c r="AC79" i="33" s="1"/>
  <c r="K10" i="42" a="1"/>
  <c r="K10" i="42" s="1"/>
  <c r="K9" i="42" s="1"/>
  <c r="AM98" i="46" a="1"/>
  <c r="AM98" i="46" s="1"/>
  <c r="O61" i="33" a="1"/>
  <c r="O61" i="33" s="1"/>
  <c r="AR70" i="47" a="1"/>
  <c r="AR70" i="47" s="1"/>
  <c r="AR69" i="47" s="1"/>
  <c r="AB73" i="44" a="1"/>
  <c r="AB73" i="44" s="1"/>
  <c r="AK65" i="42" a="1"/>
  <c r="AK65" i="42" s="1"/>
  <c r="AF64" i="47" a="1"/>
  <c r="AF64" i="47" s="1"/>
  <c r="AU82" i="46" a="1"/>
  <c r="AU82" i="46" s="1"/>
  <c r="AR17" i="44" a="1"/>
  <c r="AR17" i="44" s="1"/>
  <c r="AV80" i="41" a="1"/>
  <c r="AV80" i="41" s="1"/>
  <c r="H37" i="42" a="1"/>
  <c r="H37" i="42" s="1"/>
  <c r="H76" i="44" a="1"/>
  <c r="H76" i="44" s="1"/>
  <c r="AG35" i="45" a="1"/>
  <c r="AG35" i="45" s="1"/>
  <c r="AV52" i="41" a="1"/>
  <c r="AV52" i="41" s="1"/>
  <c r="T88" i="41" a="1"/>
  <c r="T88" i="41" s="1"/>
  <c r="T87" i="41" s="1"/>
  <c r="H38" i="33" a="1"/>
  <c r="H38" i="33" s="1"/>
  <c r="O83" i="44" a="1"/>
  <c r="O83" i="44" s="1"/>
  <c r="AB49" i="42" a="1"/>
  <c r="AB49" i="42" s="1"/>
  <c r="AB48" i="42" s="1"/>
  <c r="P62" i="33" a="1"/>
  <c r="P62" i="33" s="1"/>
  <c r="T40" i="45" a="1"/>
  <c r="T40" i="45" s="1"/>
  <c r="C46" i="45" a="1"/>
  <c r="C46" i="45" s="1"/>
  <c r="A46" i="45" s="1"/>
  <c r="V10" i="42" a="1"/>
  <c r="V10" i="42" s="1"/>
  <c r="Y52" i="44" a="1"/>
  <c r="Y52" i="44" s="1"/>
  <c r="Y51" i="44" s="1"/>
  <c r="R59" i="43" a="1"/>
  <c r="R59" i="43" s="1"/>
  <c r="AH37" i="44" a="1"/>
  <c r="AH37" i="44" s="1"/>
  <c r="M11" i="33" a="1"/>
  <c r="M11" i="33" s="1"/>
  <c r="U79" i="41" a="1"/>
  <c r="U79" i="41" s="1"/>
  <c r="U78" i="41" s="1"/>
  <c r="AN55" i="42" a="1"/>
  <c r="AN55" i="42" s="1"/>
  <c r="AN54" i="42" s="1"/>
  <c r="O38" i="46" a="1"/>
  <c r="O38" i="46" s="1"/>
  <c r="AQ56" i="47" a="1"/>
  <c r="AQ56" i="47" s="1"/>
  <c r="N50" i="41" a="1"/>
  <c r="N50" i="41" s="1"/>
  <c r="AV94" i="41" a="1"/>
  <c r="AV94" i="41" s="1"/>
  <c r="AK35" i="46" a="1"/>
  <c r="AK35" i="46" s="1"/>
  <c r="N20" i="47" a="1"/>
  <c r="N20" i="47" s="1"/>
  <c r="T50" i="41" a="1"/>
  <c r="T50" i="41" s="1"/>
  <c r="AJ43" i="47" a="1"/>
  <c r="AJ43" i="47" s="1"/>
  <c r="I68" i="43" a="1"/>
  <c r="I68" i="43" s="1"/>
  <c r="Z67" i="33" a="1"/>
  <c r="Z67" i="33" s="1"/>
  <c r="Z66" i="33" s="1"/>
  <c r="E86" i="44" a="1"/>
  <c r="E86" i="44" s="1"/>
  <c r="T56" i="43" a="1"/>
  <c r="T56" i="43" s="1"/>
  <c r="X55" i="42" a="1"/>
  <c r="X55" i="42" s="1"/>
  <c r="O58" i="41" a="1"/>
  <c r="O58" i="41" s="1"/>
  <c r="AQ83" i="42" a="1"/>
  <c r="AQ83" i="42" s="1"/>
  <c r="AI20" i="33" a="1"/>
  <c r="AI20" i="33" s="1"/>
  <c r="AU89" i="46" a="1"/>
  <c r="AU89" i="46" s="1"/>
  <c r="R103" i="46" a="1"/>
  <c r="R103" i="46" s="1"/>
  <c r="R102" i="46" s="1"/>
  <c r="AJ29" i="33" a="1"/>
  <c r="AJ29" i="33" s="1"/>
  <c r="P71" i="47" a="1"/>
  <c r="P71" i="47" s="1"/>
  <c r="F17" i="45" a="1"/>
  <c r="F17" i="45" s="1"/>
  <c r="H22" i="33" a="1"/>
  <c r="H22" i="33" s="1"/>
  <c r="H21" i="33" s="1"/>
  <c r="AR23" i="44" a="1"/>
  <c r="AR23" i="44" s="1"/>
  <c r="AI38" i="45" a="1"/>
  <c r="AI38" i="45" s="1"/>
  <c r="U91" i="41" a="1"/>
  <c r="U91" i="41" s="1"/>
  <c r="AH47" i="47" a="1"/>
  <c r="AH47" i="47" s="1"/>
  <c r="Y64" i="42" a="1"/>
  <c r="Y64" i="42" s="1"/>
  <c r="Y63" i="42" s="1"/>
  <c r="V49" i="46" a="1"/>
  <c r="V49" i="46" s="1"/>
  <c r="AF53" i="41" a="1"/>
  <c r="AF53" i="41" s="1"/>
  <c r="AA98" i="41" a="1"/>
  <c r="AA98" i="41" s="1"/>
  <c r="AA96" i="41" s="1"/>
  <c r="X23" i="43" a="1"/>
  <c r="X23" i="43" s="1"/>
  <c r="T95" i="33" a="1"/>
  <c r="T95" i="33" s="1"/>
  <c r="Y35" i="41" a="1"/>
  <c r="Y35" i="41" s="1"/>
  <c r="AI49" i="44" a="1"/>
  <c r="AI49" i="44" s="1"/>
  <c r="X37" i="44" a="1"/>
  <c r="X37" i="44" s="1"/>
  <c r="X36" i="44" s="1"/>
  <c r="W10" i="44" a="1"/>
  <c r="W10" i="44" s="1"/>
  <c r="AD22" i="43" a="1"/>
  <c r="AD22" i="43" s="1"/>
  <c r="AV61" i="46" a="1"/>
  <c r="AV61" i="46" s="1"/>
  <c r="AR101" i="43" a="1"/>
  <c r="AR101" i="43" s="1"/>
  <c r="J32" i="47" a="1"/>
  <c r="J32" i="47" s="1"/>
  <c r="O11" i="45" a="1"/>
  <c r="O11" i="45" s="1"/>
  <c r="AL91" i="42" a="1"/>
  <c r="AL91" i="42" s="1"/>
  <c r="AL90" i="42" s="1"/>
  <c r="AG56" i="46" a="1"/>
  <c r="AG56" i="46" s="1"/>
  <c r="K28" i="45" a="1"/>
  <c r="K28" i="45" s="1"/>
  <c r="AN19" i="44" a="1"/>
  <c r="AN19" i="44" s="1"/>
  <c r="G34" i="45" a="1"/>
  <c r="G34" i="45" s="1"/>
  <c r="AL88" i="46" a="1"/>
  <c r="AL88" i="46" s="1"/>
  <c r="AH53" i="41" a="1"/>
  <c r="AH53" i="41" s="1"/>
  <c r="AN34" i="43" a="1"/>
  <c r="AN34" i="43" s="1"/>
  <c r="AA59" i="43" a="1"/>
  <c r="AA59" i="43" s="1"/>
  <c r="AA57" i="43" s="1"/>
  <c r="AI32" i="44" a="1"/>
  <c r="AI32" i="44" s="1"/>
  <c r="AJ40" i="46" a="1"/>
  <c r="AJ40" i="46" s="1"/>
  <c r="V26" i="47" a="1"/>
  <c r="V26" i="47" s="1"/>
  <c r="V35" i="46" a="1"/>
  <c r="V35" i="46" s="1"/>
  <c r="X53" i="44" a="1"/>
  <c r="X53" i="44" s="1"/>
  <c r="S56" i="33" a="1"/>
  <c r="S56" i="33" s="1"/>
  <c r="AT91" i="46" a="1"/>
  <c r="AT91" i="46" s="1"/>
  <c r="E16" i="45" a="1"/>
  <c r="E16" i="45" s="1"/>
  <c r="X56" i="46" a="1"/>
  <c r="X56" i="46" s="1"/>
  <c r="G58" i="45" a="1"/>
  <c r="G58" i="45" s="1"/>
  <c r="AJ103" i="41" a="1"/>
  <c r="AJ103" i="41" s="1"/>
  <c r="X70" i="44" a="1"/>
  <c r="X70" i="44" s="1"/>
  <c r="I58" i="46" a="1"/>
  <c r="I58" i="46" s="1"/>
  <c r="AH77" i="41" a="1"/>
  <c r="AH77" i="41" s="1"/>
  <c r="S64" i="43" a="1"/>
  <c r="S64" i="43" s="1"/>
  <c r="AJ74" i="46" a="1"/>
  <c r="AJ74" i="46" s="1"/>
  <c r="T10" i="46" a="1"/>
  <c r="T10" i="46" s="1"/>
  <c r="AK79" i="43" a="1"/>
  <c r="AK79" i="43" s="1"/>
  <c r="Y49" i="33" a="1"/>
  <c r="Y49" i="33" s="1"/>
  <c r="Y48" i="33" s="1"/>
  <c r="X17" i="46" a="1"/>
  <c r="X17" i="46" s="1"/>
  <c r="AS77" i="47" a="1"/>
  <c r="AS77" i="47" s="1"/>
  <c r="AU52" i="47" a="1"/>
  <c r="AU52" i="47" s="1"/>
  <c r="I55" i="33" a="1"/>
  <c r="I55" i="33" s="1"/>
  <c r="AF46" i="47" a="1"/>
  <c r="AF46" i="47" s="1"/>
  <c r="R52" i="42" a="1"/>
  <c r="R52" i="42" s="1"/>
  <c r="R51" i="42" s="1"/>
  <c r="AQ52" i="46" a="1"/>
  <c r="AQ52" i="46" s="1"/>
  <c r="AQ51" i="46" s="1"/>
  <c r="J94" i="42" a="1"/>
  <c r="J94" i="42" s="1"/>
  <c r="S35" i="47" a="1"/>
  <c r="S35" i="47" s="1"/>
  <c r="X38" i="41" a="1"/>
  <c r="X38" i="41" s="1"/>
  <c r="T32" i="41" a="1"/>
  <c r="T32" i="41" s="1"/>
  <c r="N50" i="46" a="1"/>
  <c r="N50" i="46" s="1"/>
  <c r="N48" i="46" s="1"/>
  <c r="S17" i="42" a="1"/>
  <c r="S17" i="42" s="1"/>
  <c r="O88" i="43" a="1"/>
  <c r="O88" i="43" s="1"/>
  <c r="O87" i="43" s="1"/>
  <c r="M43" i="47" a="1"/>
  <c r="M43" i="47" s="1"/>
  <c r="M42" i="47" s="1"/>
  <c r="AK103" i="44" a="1"/>
  <c r="AK103" i="44" s="1"/>
  <c r="J100" i="43" a="1"/>
  <c r="J100" i="43" s="1"/>
  <c r="Y32" i="47" a="1"/>
  <c r="Y32" i="47" s="1"/>
  <c r="AG20" i="43" a="1"/>
  <c r="AG20" i="43" s="1"/>
  <c r="AG83" i="33" a="1"/>
  <c r="AG83" i="33" s="1"/>
  <c r="AG81" i="33" s="1"/>
  <c r="AM77" i="33" a="1"/>
  <c r="AM77" i="33" s="1"/>
  <c r="Q16" i="45" a="1"/>
  <c r="Q16" i="45" s="1"/>
  <c r="AK53" i="45" a="1"/>
  <c r="AK53" i="45" s="1"/>
  <c r="W38" i="41" a="1"/>
  <c r="W38" i="41" s="1"/>
  <c r="AN11" i="43" a="1"/>
  <c r="AN11" i="43" s="1"/>
  <c r="AD20" i="43" a="1"/>
  <c r="AD20" i="43" s="1"/>
  <c r="AQ65" i="44" a="1"/>
  <c r="AQ65" i="44" s="1"/>
  <c r="Y67" i="46" a="1"/>
  <c r="Y67" i="46" s="1"/>
  <c r="AF50" i="42" a="1"/>
  <c r="AF50" i="42" s="1"/>
  <c r="L74" i="42" a="1"/>
  <c r="L74" i="42" s="1"/>
  <c r="K71" i="47" a="1"/>
  <c r="K71" i="47" s="1"/>
  <c r="AB28" i="43" a="1"/>
  <c r="AB28" i="43" s="1"/>
  <c r="AF50" i="46" a="1"/>
  <c r="AF50" i="46" s="1"/>
  <c r="AR83" i="41" a="1"/>
  <c r="AR83" i="41" s="1"/>
  <c r="AM91" i="43" a="1"/>
  <c r="AM91" i="43" s="1"/>
  <c r="S97" i="47" a="1"/>
  <c r="S97" i="47" s="1"/>
  <c r="AG104" i="41" a="1"/>
  <c r="AG104" i="41" s="1"/>
  <c r="X38" i="33" a="1"/>
  <c r="X38" i="33" s="1"/>
  <c r="F17" i="33" a="1"/>
  <c r="F17" i="33" s="1"/>
  <c r="F15" i="33" s="1"/>
  <c r="P89" i="43" a="1"/>
  <c r="P89" i="43" s="1"/>
  <c r="I52" i="41" a="1"/>
  <c r="I52" i="41" s="1"/>
  <c r="AN17" i="42" a="1"/>
  <c r="AN17" i="42" s="1"/>
  <c r="X10" i="46" a="1"/>
  <c r="X10" i="46" s="1"/>
  <c r="AG52" i="42" a="1"/>
  <c r="AG52" i="42" s="1"/>
  <c r="AC26" i="45" a="1"/>
  <c r="AC26" i="45" s="1"/>
  <c r="G55" i="42" a="1"/>
  <c r="G55" i="42" s="1"/>
  <c r="AA41" i="42" a="1"/>
  <c r="AA41" i="42" s="1"/>
  <c r="AU89" i="43" a="1"/>
  <c r="AU89" i="43" s="1"/>
  <c r="AI47" i="44" a="1"/>
  <c r="AI47" i="44" s="1"/>
  <c r="Y16" i="41" a="1"/>
  <c r="Y16" i="41" s="1"/>
  <c r="L38" i="42" a="1"/>
  <c r="L38" i="42" s="1"/>
  <c r="AV68" i="41" a="1"/>
  <c r="AV68" i="41" s="1"/>
  <c r="AH71" i="41" a="1"/>
  <c r="AH71" i="41" s="1"/>
  <c r="Y19" i="47" a="1"/>
  <c r="Y19" i="47" s="1"/>
  <c r="I10" i="46" a="1"/>
  <c r="I10" i="46" s="1"/>
  <c r="U53" i="46" a="1"/>
  <c r="U53" i="46" s="1"/>
  <c r="W85" i="47" a="1"/>
  <c r="W85" i="47" s="1"/>
  <c r="AU49" i="43" a="1"/>
  <c r="AU49" i="43" s="1"/>
  <c r="AE53" i="41" a="1"/>
  <c r="AE53" i="41" s="1"/>
  <c r="N26" i="45" a="1"/>
  <c r="N26" i="45" s="1"/>
  <c r="AJ61" i="33" a="1"/>
  <c r="AJ61" i="33" s="1"/>
  <c r="AN73" i="46" a="1"/>
  <c r="AN73" i="46" s="1"/>
  <c r="T91" i="42" a="1"/>
  <c r="T91" i="42" s="1"/>
  <c r="AD94" i="41" a="1"/>
  <c r="AD94" i="41" s="1"/>
  <c r="U65" i="43" a="1"/>
  <c r="U65" i="43" s="1"/>
  <c r="AJ61" i="43" a="1"/>
  <c r="AJ61" i="43" s="1"/>
  <c r="S47" i="47" a="1"/>
  <c r="S47" i="47" s="1"/>
  <c r="AH98" i="46" a="1"/>
  <c r="AH98" i="46" s="1"/>
  <c r="AO32" i="41" a="1"/>
  <c r="AO32" i="41" s="1"/>
  <c r="AM16" i="41" a="1"/>
  <c r="AM16" i="41" s="1"/>
  <c r="AG68" i="44" a="1"/>
  <c r="AG68" i="44" s="1"/>
  <c r="AG66" i="44" s="1"/>
  <c r="O37" i="42" a="1"/>
  <c r="O37" i="42" s="1"/>
  <c r="I104" i="42" a="1"/>
  <c r="I104" i="42" s="1"/>
  <c r="AP46" i="46" a="1"/>
  <c r="AP46" i="46" s="1"/>
  <c r="R67" i="43" a="1"/>
  <c r="R67" i="43" s="1"/>
  <c r="U25" i="47" a="1"/>
  <c r="U25" i="47" s="1"/>
  <c r="AB25" i="45" a="1"/>
  <c r="AB25" i="45" s="1"/>
  <c r="O10" i="43" a="1"/>
  <c r="O10" i="43" s="1"/>
  <c r="U49" i="33" a="1"/>
  <c r="U49" i="33" s="1"/>
  <c r="E68" i="33" a="1"/>
  <c r="E68" i="33" s="1"/>
  <c r="AB83" i="47" a="1"/>
  <c r="AB83" i="47" s="1"/>
  <c r="AJ95" i="43" a="1"/>
  <c r="AJ95" i="43" s="1"/>
  <c r="H32" i="33" a="1"/>
  <c r="H32" i="33" s="1"/>
  <c r="Q73" i="42" a="1"/>
  <c r="Q73" i="42" s="1"/>
  <c r="T73" i="45" a="1"/>
  <c r="T73" i="45" s="1"/>
  <c r="AR77" i="42" a="1"/>
  <c r="AR77" i="42" s="1"/>
  <c r="M26" i="44" a="1"/>
  <c r="M26" i="44" s="1"/>
  <c r="U16" i="33" a="1"/>
  <c r="U16" i="33" s="1"/>
  <c r="AN94" i="43" a="1"/>
  <c r="AN94" i="43" s="1"/>
  <c r="AE23" i="44" a="1"/>
  <c r="AE23" i="44" s="1"/>
  <c r="AO38" i="46" a="1"/>
  <c r="AO38" i="46" s="1"/>
  <c r="AM91" i="46" a="1"/>
  <c r="AM91" i="46" s="1"/>
  <c r="AO77" i="46" a="1"/>
  <c r="AO77" i="46" s="1"/>
  <c r="AE92" i="47" a="1"/>
  <c r="AE92" i="47" s="1"/>
  <c r="N23" i="45" a="1"/>
  <c r="N23" i="45" s="1"/>
  <c r="S11" i="46" a="1"/>
  <c r="S11" i="46" s="1"/>
  <c r="O31" i="47" a="1"/>
  <c r="O31" i="47" s="1"/>
  <c r="O30" i="47" s="1"/>
  <c r="R74" i="42" a="1"/>
  <c r="R74" i="42" s="1"/>
  <c r="W77" i="45" a="1"/>
  <c r="W77" i="45" s="1"/>
  <c r="L34" i="47" a="1"/>
  <c r="L34" i="47" s="1"/>
  <c r="S64" i="33" a="1"/>
  <c r="S64" i="33" s="1"/>
  <c r="L10" i="41" a="1"/>
  <c r="L10" i="41" s="1"/>
  <c r="AL95" i="42" a="1"/>
  <c r="AL95" i="42" s="1"/>
  <c r="AM56" i="47" a="1"/>
  <c r="AM56" i="47" s="1"/>
  <c r="V103" i="44" a="1"/>
  <c r="V103" i="44" s="1"/>
  <c r="AF73" i="33" a="1"/>
  <c r="AF73" i="33" s="1"/>
  <c r="AK74" i="46" a="1"/>
  <c r="AK74" i="46" s="1"/>
  <c r="AD77" i="46" a="1"/>
  <c r="AD77" i="46" s="1"/>
  <c r="AR52" i="44" a="1"/>
  <c r="AR52" i="44" s="1"/>
  <c r="W29" i="47" a="1"/>
  <c r="W29" i="47" s="1"/>
  <c r="Z35" i="43" a="1"/>
  <c r="Z35" i="43" s="1"/>
  <c r="Y38" i="44" a="1"/>
  <c r="Y38" i="44" s="1"/>
  <c r="V55" i="43" a="1"/>
  <c r="V55" i="43" s="1"/>
  <c r="V54" i="43" s="1"/>
  <c r="W17" i="43" a="1"/>
  <c r="W17" i="43" s="1"/>
  <c r="E56" i="45" a="1"/>
  <c r="E56" i="45" s="1"/>
  <c r="AU79" i="43" a="1"/>
  <c r="AU79" i="43" s="1"/>
  <c r="U53" i="43" a="1"/>
  <c r="U53" i="43" s="1"/>
  <c r="AO44" i="47" a="1"/>
  <c r="AO44" i="47" s="1"/>
  <c r="AF55" i="42" a="1"/>
  <c r="AF55" i="42" s="1"/>
  <c r="AF54" i="42" s="1"/>
  <c r="U19" i="43" a="1"/>
  <c r="U19" i="43" s="1"/>
  <c r="U18" i="43" s="1"/>
  <c r="AD65" i="41" a="1"/>
  <c r="AD65" i="41" s="1"/>
  <c r="AI94" i="42" a="1"/>
  <c r="AI94" i="42" s="1"/>
  <c r="AI93" i="42" s="1"/>
  <c r="W22" i="42" a="1"/>
  <c r="W22" i="42" s="1"/>
  <c r="AN71" i="33" a="1"/>
  <c r="AN71" i="33" s="1"/>
  <c r="AC64" i="33" a="1"/>
  <c r="AC64" i="33" s="1"/>
  <c r="V37" i="42" a="1"/>
  <c r="V37" i="42" s="1"/>
  <c r="V36" i="42" s="1"/>
  <c r="AU62" i="46" a="1"/>
  <c r="AU62" i="46" s="1"/>
  <c r="AQ64" i="42" a="1"/>
  <c r="AQ64" i="42" s="1"/>
  <c r="AR52" i="42" a="1"/>
  <c r="AR52" i="42" s="1"/>
  <c r="J20" i="45" a="1"/>
  <c r="J20" i="45" s="1"/>
  <c r="AQ65" i="43" a="1"/>
  <c r="AQ65" i="43" s="1"/>
  <c r="AR97" i="42" a="1"/>
  <c r="AR97" i="42" s="1"/>
  <c r="AI65" i="44" a="1"/>
  <c r="AI65" i="44" s="1"/>
  <c r="AN47" i="43" a="1"/>
  <c r="AN47" i="43" s="1"/>
  <c r="G17" i="45" a="1"/>
  <c r="G17" i="45" s="1"/>
  <c r="P31" i="46" a="1"/>
  <c r="P31" i="46" s="1"/>
  <c r="AR38" i="47" a="1"/>
  <c r="AR38" i="47" s="1"/>
  <c r="AP100" i="42" a="1"/>
  <c r="AP100" i="42" s="1"/>
  <c r="AD82" i="43" a="1"/>
  <c r="AD82" i="43" s="1"/>
  <c r="AD81" i="43" s="1"/>
  <c r="S50" i="45" a="1"/>
  <c r="S50" i="45" s="1"/>
  <c r="Q50" i="44" a="1"/>
  <c r="Q50" i="44" s="1"/>
  <c r="S11" i="43" a="1"/>
  <c r="S11" i="43" s="1"/>
  <c r="O31" i="42" a="1"/>
  <c r="O31" i="42" s="1"/>
  <c r="O30" i="42" s="1"/>
  <c r="Q16" i="43" a="1"/>
  <c r="Q16" i="43" s="1"/>
  <c r="K16" i="42" a="1"/>
  <c r="K16" i="42" s="1"/>
  <c r="I98" i="33" a="1"/>
  <c r="I98" i="33" s="1"/>
  <c r="AM49" i="45" a="1"/>
  <c r="AM49" i="45" s="1"/>
  <c r="AM48" i="45" s="1"/>
  <c r="C74" i="42" a="1"/>
  <c r="C74" i="42" s="1"/>
  <c r="J47" i="41" a="1"/>
  <c r="J47" i="41" s="1"/>
  <c r="U28" i="45" a="1"/>
  <c r="U28" i="45" s="1"/>
  <c r="AG79" i="43" a="1"/>
  <c r="AG79" i="43" s="1"/>
  <c r="V61" i="41" a="1"/>
  <c r="V61" i="41" s="1"/>
  <c r="V60" i="41" s="1"/>
  <c r="AP71" i="33" a="1"/>
  <c r="AP71" i="33" s="1"/>
  <c r="AL86" i="44" a="1"/>
  <c r="AL86" i="44" s="1"/>
  <c r="I20" i="47" a="1"/>
  <c r="I20" i="47" s="1"/>
  <c r="K34" i="33" a="1"/>
  <c r="K34" i="33" s="1"/>
  <c r="K33" i="33" s="1"/>
  <c r="AQ52" i="44" a="1"/>
  <c r="AQ52" i="44" s="1"/>
  <c r="I22" i="41" a="1"/>
  <c r="I22" i="41" s="1"/>
  <c r="V53" i="33" a="1"/>
  <c r="V53" i="33" s="1"/>
  <c r="AQ17" i="42" a="1"/>
  <c r="AQ17" i="42" s="1"/>
  <c r="AM38" i="47" a="1"/>
  <c r="AM38" i="47" s="1"/>
  <c r="E77" i="44" a="1"/>
  <c r="E77" i="44" s="1"/>
  <c r="I82" i="42" a="1"/>
  <c r="I82" i="42" s="1"/>
  <c r="S61" i="42" a="1"/>
  <c r="S61" i="42" s="1"/>
  <c r="M85" i="43" a="1"/>
  <c r="M85" i="43" s="1"/>
  <c r="AQ23" i="33" a="1"/>
  <c r="AQ23" i="33" s="1"/>
  <c r="Y73" i="44" a="1"/>
  <c r="Y73" i="44" s="1"/>
  <c r="S101" i="41" a="1"/>
  <c r="S101" i="41" s="1"/>
  <c r="AO47" i="46" a="1"/>
  <c r="AO47" i="46" s="1"/>
  <c r="AF64" i="46" a="1"/>
  <c r="AF64" i="46" s="1"/>
  <c r="M94" i="44" a="1"/>
  <c r="M94" i="44" s="1"/>
  <c r="AC95" i="46" a="1"/>
  <c r="AC95" i="46" s="1"/>
  <c r="AI70" i="33" a="1"/>
  <c r="AI70" i="33" s="1"/>
  <c r="AV74" i="47" a="1"/>
  <c r="AV74" i="47" s="1"/>
  <c r="AD104" i="33" a="1"/>
  <c r="AD104" i="33" s="1"/>
  <c r="AR40" i="45" a="1"/>
  <c r="AR40" i="45" s="1"/>
  <c r="AT88" i="46" a="1"/>
  <c r="AT88" i="46" s="1"/>
  <c r="AL82" i="44" a="1"/>
  <c r="AL82" i="44" s="1"/>
  <c r="AB70" i="41" a="1"/>
  <c r="AB70" i="41" s="1"/>
  <c r="AB69" i="41" s="1"/>
  <c r="AE91" i="42" a="1"/>
  <c r="AE91" i="42" s="1"/>
  <c r="J101" i="44" a="1"/>
  <c r="J101" i="44" s="1"/>
  <c r="F43" i="42" a="1"/>
  <c r="F43" i="42" s="1"/>
  <c r="F42" i="42" s="1"/>
  <c r="K10" i="45" a="1"/>
  <c r="K10" i="45" s="1"/>
  <c r="AJ64" i="43" a="1"/>
  <c r="AJ64" i="43" s="1"/>
  <c r="R29" i="41" a="1"/>
  <c r="R29" i="41" s="1"/>
  <c r="G38" i="44" a="1"/>
  <c r="G38" i="44" s="1"/>
  <c r="O49" i="33" a="1"/>
  <c r="O49" i="33" s="1"/>
  <c r="AR26" i="46" a="1"/>
  <c r="AR26" i="46" s="1"/>
  <c r="AR24" i="46" s="1"/>
  <c r="O70" i="42" a="1"/>
  <c r="O70" i="42" s="1"/>
  <c r="M28" i="46" a="1"/>
  <c r="M28" i="46" s="1"/>
  <c r="AV103" i="43" a="1"/>
  <c r="AV103" i="43" s="1"/>
  <c r="L25" i="43" a="1"/>
  <c r="L25" i="43" s="1"/>
  <c r="Q94" i="41" a="1"/>
  <c r="Q94" i="41" s="1"/>
  <c r="M38" i="43" a="1"/>
  <c r="M38" i="43" s="1"/>
  <c r="AI103" i="44" a="1"/>
  <c r="AI103" i="44" s="1"/>
  <c r="O62" i="33" a="1"/>
  <c r="O62" i="33" s="1"/>
  <c r="AN41" i="44" a="1"/>
  <c r="AN41" i="44" s="1"/>
  <c r="X100" i="44" a="1"/>
  <c r="X100" i="44" s="1"/>
  <c r="X99" i="44" s="1"/>
  <c r="AC22" i="47" a="1"/>
  <c r="AC22" i="47" s="1"/>
  <c r="S67" i="46" a="1"/>
  <c r="S67" i="46" s="1"/>
  <c r="M67" i="33" a="1"/>
  <c r="M67" i="33" s="1"/>
  <c r="AK20" i="33" a="1"/>
  <c r="AK20" i="33" s="1"/>
  <c r="AF64" i="41" a="1"/>
  <c r="AF64" i="41" s="1"/>
  <c r="U86" i="42" a="1"/>
  <c r="U86" i="42" s="1"/>
  <c r="AL44" i="45" a="1"/>
  <c r="AL44" i="45" s="1"/>
  <c r="AU83" i="43" a="1"/>
  <c r="AU83" i="43" s="1"/>
  <c r="AH23" i="46" a="1"/>
  <c r="AH23" i="46" s="1"/>
  <c r="X89" i="41" a="1"/>
  <c r="X89" i="41" s="1"/>
  <c r="AH64" i="47" a="1"/>
  <c r="AH64" i="47" s="1"/>
  <c r="AH63" i="47" s="1"/>
  <c r="W62" i="45" a="1"/>
  <c r="W62" i="45" s="1"/>
  <c r="W60" i="45" s="1"/>
  <c r="AH68" i="43" a="1"/>
  <c r="AH68" i="43" s="1"/>
  <c r="AM49" i="43" a="1"/>
  <c r="AM49" i="43" s="1"/>
  <c r="AM48" i="43" s="1"/>
  <c r="K29" i="42" a="1"/>
  <c r="K29" i="42" s="1"/>
  <c r="AM65" i="46" a="1"/>
  <c r="AM65" i="46" s="1"/>
  <c r="AA11" i="43" a="1"/>
  <c r="AA11" i="43" s="1"/>
  <c r="L26" i="46" a="1"/>
  <c r="L26" i="46" s="1"/>
  <c r="AJ56" i="43" a="1"/>
  <c r="AJ56" i="43" s="1"/>
  <c r="R55" i="45" a="1"/>
  <c r="R55" i="45" s="1"/>
  <c r="R54" i="45" s="1"/>
  <c r="AI62" i="33" a="1"/>
  <c r="AI62" i="33" s="1"/>
  <c r="AI77" i="42" a="1"/>
  <c r="AI77" i="42" s="1"/>
  <c r="AB59" i="44" a="1"/>
  <c r="AB59" i="44" s="1"/>
  <c r="X74" i="43" a="1"/>
  <c r="X74" i="43" s="1"/>
  <c r="AC41" i="45" a="1"/>
  <c r="AC41" i="45" s="1"/>
  <c r="AP61" i="42" a="1"/>
  <c r="AP61" i="42" s="1"/>
  <c r="O100" i="42" a="1"/>
  <c r="O100" i="42" s="1"/>
  <c r="Q70" i="45" a="1"/>
  <c r="Q70" i="45" s="1"/>
  <c r="AD37" i="44" a="1"/>
  <c r="AD37" i="44" s="1"/>
  <c r="S59" i="41" a="1"/>
  <c r="S59" i="41" s="1"/>
  <c r="H97" i="45" a="1"/>
  <c r="H97" i="45" s="1"/>
  <c r="AO31" i="33" a="1"/>
  <c r="AO31" i="33" s="1"/>
  <c r="Y29" i="47" a="1"/>
  <c r="Y29" i="47" s="1"/>
  <c r="O86" i="33" a="1"/>
  <c r="O86" i="33" s="1"/>
  <c r="P56" i="41" a="1"/>
  <c r="P56" i="41" s="1"/>
  <c r="AJ50" i="47" a="1"/>
  <c r="AJ50" i="47" s="1"/>
  <c r="AP101" i="41" a="1"/>
  <c r="AP101" i="41" s="1"/>
  <c r="J103" i="47" a="1"/>
  <c r="J103" i="47" s="1"/>
  <c r="AI104" i="33" a="1"/>
  <c r="AI104" i="33" s="1"/>
  <c r="AI102" i="33" s="1"/>
  <c r="M77" i="47" a="1"/>
  <c r="M77" i="47" s="1"/>
  <c r="E76" i="33" a="1"/>
  <c r="E76" i="33" s="1"/>
  <c r="R37" i="46" a="1"/>
  <c r="R37" i="46" s="1"/>
  <c r="AQ79" i="47" a="1"/>
  <c r="AQ79" i="47" s="1"/>
  <c r="K41" i="33" a="1"/>
  <c r="K41" i="33" s="1"/>
  <c r="AR43" i="33" a="1"/>
  <c r="AR43" i="33" s="1"/>
  <c r="AO94" i="44" a="1"/>
  <c r="AO94" i="44" s="1"/>
  <c r="K38" i="33" a="1"/>
  <c r="K38" i="33" s="1"/>
  <c r="AL23" i="44" a="1"/>
  <c r="AL23" i="44" s="1"/>
  <c r="R71" i="41" a="1"/>
  <c r="R71" i="41" s="1"/>
  <c r="AF82" i="33" a="1"/>
  <c r="AF82" i="33" s="1"/>
  <c r="AG59" i="43" a="1"/>
  <c r="AG59" i="43" s="1"/>
  <c r="U83" i="42" a="1"/>
  <c r="U83" i="42" s="1"/>
  <c r="AL65" i="43" a="1"/>
  <c r="AL65" i="43" s="1"/>
  <c r="AI89" i="41" a="1"/>
  <c r="AI89" i="41" s="1"/>
  <c r="N94" i="45" a="1"/>
  <c r="N94" i="45" s="1"/>
  <c r="H70" i="44" a="1"/>
  <c r="H70" i="44" s="1"/>
  <c r="H69" i="44" s="1"/>
  <c r="AN38" i="44" a="1"/>
  <c r="AN38" i="44" s="1"/>
  <c r="AE46" i="44" a="1"/>
  <c r="AE46" i="44" s="1"/>
  <c r="M76" i="44" a="1"/>
  <c r="M76" i="44" s="1"/>
  <c r="AK16" i="43" a="1"/>
  <c r="AK16" i="43" s="1"/>
  <c r="Z103" i="42" a="1"/>
  <c r="Z103" i="42" s="1"/>
  <c r="AK95" i="47" a="1"/>
  <c r="AK95" i="47" s="1"/>
  <c r="Q41" i="46" a="1"/>
  <c r="Q41" i="46" s="1"/>
  <c r="AA23" i="41" a="1"/>
  <c r="AA23" i="41" s="1"/>
  <c r="AH19" i="41" a="1"/>
  <c r="AH19" i="41" s="1"/>
  <c r="N104" i="47" a="1"/>
  <c r="N104" i="47" s="1"/>
  <c r="AI82" i="44" a="1"/>
  <c r="AI82" i="44" s="1"/>
  <c r="AB86" i="43" a="1"/>
  <c r="AB86" i="43" s="1"/>
  <c r="M73" i="47" a="1"/>
  <c r="M73" i="47" s="1"/>
  <c r="AP104" i="42" a="1"/>
  <c r="AP104" i="42" s="1"/>
  <c r="E77" i="33" a="1"/>
  <c r="E77" i="33" s="1"/>
  <c r="AE62" i="47" a="1"/>
  <c r="AE62" i="47" s="1"/>
  <c r="Y64" i="41" a="1"/>
  <c r="Y64" i="41" s="1"/>
  <c r="F101" i="45" a="1"/>
  <c r="F101" i="45" s="1"/>
  <c r="J62" i="47" a="1"/>
  <c r="J62" i="47" s="1"/>
  <c r="C70" i="44" a="1"/>
  <c r="C70" i="44" s="1"/>
  <c r="W97" i="47" a="1"/>
  <c r="W97" i="47" s="1"/>
  <c r="AA77" i="42" a="1"/>
  <c r="AA77" i="42" s="1"/>
  <c r="I80" i="42" a="1"/>
  <c r="I80" i="42" s="1"/>
  <c r="O43" i="46" a="1"/>
  <c r="O43" i="46" s="1"/>
  <c r="M38" i="46" a="1"/>
  <c r="M38" i="46" s="1"/>
  <c r="AE47" i="41" a="1"/>
  <c r="AE47" i="41" s="1"/>
  <c r="AE45" i="41" s="1"/>
  <c r="C34" i="33" a="1"/>
  <c r="C34" i="33" s="1"/>
  <c r="A34" i="33" s="1"/>
  <c r="W41" i="45" a="1"/>
  <c r="W41" i="45" s="1"/>
  <c r="W71" i="42" a="1"/>
  <c r="W71" i="42" s="1"/>
  <c r="AD53" i="33" a="1"/>
  <c r="AD53" i="33" s="1"/>
  <c r="H31" i="45" a="1"/>
  <c r="H31" i="45" s="1"/>
  <c r="AT71" i="43" a="1"/>
  <c r="AT71" i="43" s="1"/>
  <c r="AP65" i="33" a="1"/>
  <c r="AP65" i="33" s="1"/>
  <c r="AI101" i="42" a="1"/>
  <c r="AI101" i="42" s="1"/>
  <c r="T38" i="46" a="1"/>
  <c r="T38" i="46" s="1"/>
  <c r="G55" i="33" a="1"/>
  <c r="G55" i="33" s="1"/>
  <c r="Q16" i="44" a="1"/>
  <c r="Q16" i="44" s="1"/>
  <c r="AS85" i="47" a="1"/>
  <c r="AS85" i="47" s="1"/>
  <c r="AP95" i="33" a="1"/>
  <c r="AP95" i="33" s="1"/>
  <c r="Q74" i="42" a="1"/>
  <c r="Q74" i="42" s="1"/>
  <c r="AQ55" i="33" a="1"/>
  <c r="AQ55" i="33" s="1"/>
  <c r="AE100" i="46" a="1"/>
  <c r="AE100" i="46" s="1"/>
  <c r="Y100" i="33" a="1"/>
  <c r="Y100" i="33" s="1"/>
  <c r="AS43" i="47" a="1"/>
  <c r="AS43" i="47" s="1"/>
  <c r="S28" i="43" a="1"/>
  <c r="S28" i="43" s="1"/>
  <c r="K67" i="41" a="1"/>
  <c r="K67" i="41" s="1"/>
  <c r="AT76" i="41" a="1"/>
  <c r="AT76" i="41" s="1"/>
  <c r="W31" i="41" a="1"/>
  <c r="W31" i="41" s="1"/>
  <c r="AN49" i="44" a="1"/>
  <c r="AN49" i="44" s="1"/>
  <c r="S22" i="43" a="1"/>
  <c r="S22" i="43" s="1"/>
  <c r="AC76" i="41" a="1"/>
  <c r="AC76" i="41" s="1"/>
  <c r="AB46" i="41" a="1"/>
  <c r="AB46" i="41" s="1"/>
  <c r="O71" i="47" a="1"/>
  <c r="O71" i="47" s="1"/>
  <c r="AJ77" i="42" a="1"/>
  <c r="AJ77" i="42" s="1"/>
  <c r="AB101" i="47" a="1"/>
  <c r="AB101" i="47" s="1"/>
  <c r="AQ34" i="41" a="1"/>
  <c r="AQ34" i="41" s="1"/>
  <c r="AG101" i="33" a="1"/>
  <c r="AG101" i="33" s="1"/>
  <c r="L10" i="47" a="1"/>
  <c r="L10" i="47" s="1"/>
  <c r="L76" i="47" a="1"/>
  <c r="L76" i="47" s="1"/>
  <c r="O86" i="46" a="1"/>
  <c r="O86" i="46" s="1"/>
  <c r="G50" i="42" a="1"/>
  <c r="G50" i="42" s="1"/>
  <c r="H82" i="45" a="1"/>
  <c r="H82" i="45" s="1"/>
  <c r="H81" i="45" s="1"/>
  <c r="T40" i="43" a="1"/>
  <c r="T40" i="43" s="1"/>
  <c r="R86" i="42" a="1"/>
  <c r="R86" i="42" s="1"/>
  <c r="X25" i="46" a="1"/>
  <c r="X25" i="46" s="1"/>
  <c r="X24" i="46" s="1"/>
  <c r="R40" i="42" a="1"/>
  <c r="R40" i="42" s="1"/>
  <c r="AH74" i="43" a="1"/>
  <c r="AH74" i="43" s="1"/>
  <c r="O77" i="33" a="1"/>
  <c r="O77" i="33" s="1"/>
  <c r="AL77" i="42" a="1"/>
  <c r="AL77" i="42" s="1"/>
  <c r="V31" i="47" a="1"/>
  <c r="V31" i="47" s="1"/>
  <c r="V30" i="47" s="1"/>
  <c r="AA59" i="42" a="1"/>
  <c r="AA59" i="42" s="1"/>
  <c r="O25" i="47" a="1"/>
  <c r="O25" i="47" s="1"/>
  <c r="O29" i="42" a="1"/>
  <c r="O29" i="42" s="1"/>
  <c r="AL34" i="33" a="1"/>
  <c r="AL34" i="33" s="1"/>
  <c r="AR101" i="33" a="1"/>
  <c r="AR101" i="33" s="1"/>
  <c r="F62" i="45" a="1"/>
  <c r="F62" i="45" s="1"/>
  <c r="AD79" i="33" a="1"/>
  <c r="AD79" i="33" s="1"/>
  <c r="AB56" i="46" a="1"/>
  <c r="AB56" i="46" s="1"/>
  <c r="AP94" i="43" a="1"/>
  <c r="AP94" i="43" s="1"/>
  <c r="AF68" i="47" a="1"/>
  <c r="AF68" i="47" s="1"/>
  <c r="M28" i="33" a="1"/>
  <c r="M28" i="33" s="1"/>
  <c r="M73" i="45" a="1"/>
  <c r="M73" i="45" s="1"/>
  <c r="T101" i="46" a="1"/>
  <c r="T101" i="46" s="1"/>
  <c r="X68" i="47" a="1"/>
  <c r="X68" i="47" s="1"/>
  <c r="Y41" i="47" a="1"/>
  <c r="Y41" i="47" s="1"/>
  <c r="L34" i="41" a="1"/>
  <c r="L34" i="41" s="1"/>
  <c r="I67" i="47" a="1"/>
  <c r="I67" i="47" s="1"/>
  <c r="N32" i="47" a="1"/>
  <c r="N32" i="47" s="1"/>
  <c r="G26" i="45" a="1"/>
  <c r="G26" i="45" s="1"/>
  <c r="T70" i="47" a="1"/>
  <c r="T70" i="47" s="1"/>
  <c r="K89" i="45" a="1"/>
  <c r="K89" i="45" s="1"/>
  <c r="H89" i="44" a="1"/>
  <c r="H89" i="44" s="1"/>
  <c r="AO22" i="45" a="1"/>
  <c r="AO22" i="45" s="1"/>
  <c r="AA62" i="41" a="1"/>
  <c r="AA62" i="41" s="1"/>
  <c r="AT55" i="47" a="1"/>
  <c r="AT55" i="47" s="1"/>
  <c r="AL23" i="47" a="1"/>
  <c r="AL23" i="47" s="1"/>
  <c r="AA22" i="43" a="1"/>
  <c r="AA22" i="43" s="1"/>
  <c r="AA21" i="43" s="1"/>
  <c r="X88" i="45" a="1"/>
  <c r="X88" i="45" s="1"/>
  <c r="AF23" i="46" a="1"/>
  <c r="AF23" i="46" s="1"/>
  <c r="C59" i="43" a="1"/>
  <c r="C59" i="43" s="1"/>
  <c r="S55" i="45" a="1"/>
  <c r="S55" i="45" s="1"/>
  <c r="AO74" i="33" a="1"/>
  <c r="AO74" i="33" s="1"/>
  <c r="AD67" i="33" a="1"/>
  <c r="AD67" i="33" s="1"/>
  <c r="AG37" i="41" a="1"/>
  <c r="AG37" i="41" s="1"/>
  <c r="L50" i="33" a="1"/>
  <c r="L50" i="33" s="1"/>
  <c r="AR50" i="47" a="1"/>
  <c r="AR50" i="47" s="1"/>
  <c r="AT83" i="41" a="1"/>
  <c r="AT83" i="41" s="1"/>
  <c r="AP22" i="46" a="1"/>
  <c r="AP22" i="46" s="1"/>
  <c r="U77" i="41" a="1"/>
  <c r="U77" i="41" s="1"/>
  <c r="AF20" i="45" a="1"/>
  <c r="AF20" i="45" s="1"/>
  <c r="Q10" i="46" a="1"/>
  <c r="Q10" i="46" s="1"/>
  <c r="F61" i="44" a="1"/>
  <c r="F61" i="44" s="1"/>
  <c r="T55" i="41" a="1"/>
  <c r="T55" i="41" s="1"/>
  <c r="AV31" i="43" a="1"/>
  <c r="AV31" i="43" s="1"/>
  <c r="AV30" i="43" s="1"/>
  <c r="AP91" i="43" a="1"/>
  <c r="AP91" i="43" s="1"/>
  <c r="AG41" i="46" a="1"/>
  <c r="AG41" i="46" s="1"/>
  <c r="AO34" i="41" a="1"/>
  <c r="AO34" i="41" s="1"/>
  <c r="AC74" i="43" a="1"/>
  <c r="AC74" i="43" s="1"/>
  <c r="AV43" i="47" a="1"/>
  <c r="AV43" i="47" s="1"/>
  <c r="AF94" i="45" a="1"/>
  <c r="AF94" i="45" s="1"/>
  <c r="W56" i="43" a="1"/>
  <c r="W56" i="43" s="1"/>
  <c r="N34" i="45" a="1"/>
  <c r="N34" i="45" s="1"/>
  <c r="AN34" i="45" a="1"/>
  <c r="AN34" i="45" s="1"/>
  <c r="AJ23" i="44" a="1"/>
  <c r="AJ23" i="44" s="1"/>
  <c r="AL62" i="42" a="1"/>
  <c r="AL62" i="42" s="1"/>
  <c r="AL74" i="46" a="1"/>
  <c r="AL74" i="46" s="1"/>
  <c r="W55" i="46" a="1"/>
  <c r="W55" i="46" s="1"/>
  <c r="K41" i="45" a="1"/>
  <c r="K41" i="45" s="1"/>
  <c r="AQ59" i="47" a="1"/>
  <c r="AQ59" i="47" s="1"/>
  <c r="L29" i="42" a="1"/>
  <c r="L29" i="42" s="1"/>
  <c r="AO23" i="33" a="1"/>
  <c r="AO23" i="33" s="1"/>
  <c r="Q20" i="33" a="1"/>
  <c r="Q20" i="33" s="1"/>
  <c r="AE82" i="44" a="1"/>
  <c r="AE82" i="44" s="1"/>
  <c r="K80" i="42" a="1"/>
  <c r="K80" i="42" s="1"/>
  <c r="AJ62" i="45" a="1"/>
  <c r="AJ62" i="45" s="1"/>
  <c r="AD43" i="33" a="1"/>
  <c r="AD43" i="33" s="1"/>
  <c r="J23" i="47" a="1"/>
  <c r="J23" i="47" s="1"/>
  <c r="U31" i="44" a="1"/>
  <c r="U31" i="44" s="1"/>
  <c r="AO68" i="47" a="1"/>
  <c r="AO68" i="47" s="1"/>
  <c r="C100" i="42" a="1"/>
  <c r="C100" i="42" s="1"/>
  <c r="H67" i="44" a="1"/>
  <c r="H67" i="44" s="1"/>
  <c r="AU25" i="47" a="1"/>
  <c r="AU25" i="47" s="1"/>
  <c r="W38" i="33" a="1"/>
  <c r="W38" i="33" s="1"/>
  <c r="Y83" i="46" a="1"/>
  <c r="Y83" i="46" s="1"/>
  <c r="AO79" i="46" a="1"/>
  <c r="AO79" i="46" s="1"/>
  <c r="AL65" i="44" a="1"/>
  <c r="AL65" i="44" s="1"/>
  <c r="AL63" i="44" s="1"/>
  <c r="T53" i="47" a="1"/>
  <c r="T53" i="47" s="1"/>
  <c r="AJ73" i="33" a="1"/>
  <c r="AJ73" i="33" s="1"/>
  <c r="K16" i="43" a="1"/>
  <c r="K16" i="43" s="1"/>
  <c r="AP103" i="41" a="1"/>
  <c r="AP103" i="41" s="1"/>
  <c r="L91" i="33" a="1"/>
  <c r="L91" i="33" s="1"/>
  <c r="R68" i="46" a="1"/>
  <c r="R68" i="46" s="1"/>
  <c r="AD97" i="43" a="1"/>
  <c r="AD97" i="43" s="1"/>
  <c r="AR86" i="41" a="1"/>
  <c r="AR86" i="41" s="1"/>
  <c r="J67" i="44" a="1"/>
  <c r="J67" i="44" s="1"/>
  <c r="J66" i="44" s="1"/>
  <c r="Y17" i="33" a="1"/>
  <c r="Y17" i="33" s="1"/>
  <c r="V76" i="43" a="1"/>
  <c r="V76" i="43" s="1"/>
  <c r="M20" i="46" a="1"/>
  <c r="M20" i="46" s="1"/>
  <c r="AJ38" i="47" a="1"/>
  <c r="AJ38" i="47" s="1"/>
  <c r="X94" i="43" a="1"/>
  <c r="X94" i="43" s="1"/>
  <c r="X93" i="43" s="1"/>
  <c r="AB74" i="46" a="1"/>
  <c r="AB74" i="46" s="1"/>
  <c r="R104" i="41" a="1"/>
  <c r="R104" i="41" s="1"/>
  <c r="AH79" i="47" a="1"/>
  <c r="AH79" i="47" s="1"/>
  <c r="N77" i="47" a="1"/>
  <c r="N77" i="47" s="1"/>
  <c r="AM70" i="43" a="1"/>
  <c r="AM70" i="43" s="1"/>
  <c r="Q101" i="44" a="1"/>
  <c r="Q101" i="44" s="1"/>
  <c r="AM74" i="33" a="1"/>
  <c r="AM74" i="33" s="1"/>
  <c r="J35" i="46" a="1"/>
  <c r="J35" i="46" s="1"/>
  <c r="I28" i="44" a="1"/>
  <c r="I28" i="44" s="1"/>
  <c r="H91" i="44" a="1"/>
  <c r="H91" i="44" s="1"/>
  <c r="AE41" i="47" a="1"/>
  <c r="AE41" i="47" s="1"/>
  <c r="L11" i="42" a="1"/>
  <c r="L11" i="42" s="1"/>
  <c r="AP91" i="33" a="1"/>
  <c r="AP91" i="33" s="1"/>
  <c r="AP100" i="44" a="1"/>
  <c r="AP100" i="44" s="1"/>
  <c r="AB50" i="47" a="1"/>
  <c r="AB50" i="47" s="1"/>
  <c r="Y97" i="33" a="1"/>
  <c r="Y97" i="33" s="1"/>
  <c r="AD89" i="46" a="1"/>
  <c r="AD89" i="46" s="1"/>
  <c r="AD52" i="33" a="1"/>
  <c r="AD52" i="33" s="1"/>
  <c r="AO44" i="46" a="1"/>
  <c r="AO44" i="46" s="1"/>
  <c r="Z62" i="41" a="1"/>
  <c r="Z62" i="41" s="1"/>
  <c r="AC86" i="45" a="1"/>
  <c r="AC86" i="45" s="1"/>
  <c r="R50" i="41" a="1"/>
  <c r="R50" i="41" s="1"/>
  <c r="AD43" i="42" a="1"/>
  <c r="AD43" i="42" s="1"/>
  <c r="AD42" i="42" s="1"/>
  <c r="Z67" i="47" a="1"/>
  <c r="Z67" i="47" s="1"/>
  <c r="V85" i="47" a="1"/>
  <c r="V85" i="47" s="1"/>
  <c r="AB80" i="45" a="1"/>
  <c r="AB80" i="45" s="1"/>
  <c r="O92" i="33" a="1"/>
  <c r="O92" i="33" s="1"/>
  <c r="W26" i="42" a="1"/>
  <c r="W26" i="42" s="1"/>
  <c r="S89" i="45" a="1"/>
  <c r="S89" i="45" s="1"/>
  <c r="AR83" i="33" a="1"/>
  <c r="AR83" i="33" s="1"/>
  <c r="O97" i="47" a="1"/>
  <c r="O97" i="47" s="1"/>
  <c r="I29" i="45" a="1"/>
  <c r="I29" i="45" s="1"/>
  <c r="F59" i="45" a="1"/>
  <c r="F59" i="45" s="1"/>
  <c r="AR103" i="46" a="1"/>
  <c r="AR103" i="46" s="1"/>
  <c r="AR102" i="46" s="1"/>
  <c r="AD37" i="46" a="1"/>
  <c r="AD37" i="46" s="1"/>
  <c r="AG38" i="46" a="1"/>
  <c r="AG38" i="46" s="1"/>
  <c r="AJ26" i="47" a="1"/>
  <c r="AJ26" i="47" s="1"/>
  <c r="J37" i="45" a="1"/>
  <c r="J37" i="45" s="1"/>
  <c r="J36" i="45" s="1"/>
  <c r="Y38" i="42" a="1"/>
  <c r="Y38" i="42" s="1"/>
  <c r="L37" i="33" a="1"/>
  <c r="L37" i="33" s="1"/>
  <c r="L79" i="45" a="1"/>
  <c r="L79" i="45" s="1"/>
  <c r="AO49" i="45" a="1"/>
  <c r="AO49" i="45" s="1"/>
  <c r="T97" i="41" a="1"/>
  <c r="T97" i="41" s="1"/>
  <c r="AA41" i="47" a="1"/>
  <c r="AA41" i="47" s="1"/>
  <c r="Q85" i="33" a="1"/>
  <c r="Q85" i="33" s="1"/>
  <c r="AH16" i="33" a="1"/>
  <c r="AH16" i="33" s="1"/>
  <c r="U94" i="44" a="1"/>
  <c r="U94" i="44" s="1"/>
  <c r="AF43" i="45" a="1"/>
  <c r="AF43" i="45" s="1"/>
  <c r="AF42" i="45" s="1"/>
  <c r="Q17" i="47" a="1"/>
  <c r="Q17" i="47" s="1"/>
  <c r="AM22" i="41" a="1"/>
  <c r="AM22" i="41" s="1"/>
  <c r="G80" i="42" a="1"/>
  <c r="G80" i="42" s="1"/>
  <c r="AL43" i="46" a="1"/>
  <c r="AL43" i="46" s="1"/>
  <c r="U44" i="44" a="1"/>
  <c r="U44" i="44" s="1"/>
  <c r="AR17" i="33" a="1"/>
  <c r="AR17" i="33" s="1"/>
  <c r="R35" i="41" a="1"/>
  <c r="R35" i="41" s="1"/>
  <c r="E85" i="33" a="1"/>
  <c r="E85" i="33" s="1"/>
  <c r="Q25" i="45" a="1"/>
  <c r="Q25" i="45" s="1"/>
  <c r="AV38" i="47" a="1"/>
  <c r="AV38" i="47" s="1"/>
  <c r="AM28" i="44" a="1"/>
  <c r="AM28" i="44" s="1"/>
  <c r="AM27" i="44" s="1"/>
  <c r="AT103" i="43" a="1"/>
  <c r="AT103" i="43" s="1"/>
  <c r="AG82" i="45" a="1"/>
  <c r="AG82" i="45" s="1"/>
  <c r="H97" i="42" a="1"/>
  <c r="H97" i="42" s="1"/>
  <c r="AP94" i="45" a="1"/>
  <c r="AP94" i="45" s="1"/>
  <c r="Y11" i="46" a="1"/>
  <c r="Y11" i="46" s="1"/>
  <c r="S58" i="47" a="1"/>
  <c r="S58" i="47" s="1"/>
  <c r="AH20" i="42" a="1"/>
  <c r="AH20" i="42" s="1"/>
  <c r="U86" i="47" a="1"/>
  <c r="U86" i="47" s="1"/>
  <c r="AQ20" i="33" a="1"/>
  <c r="AQ20" i="33" s="1"/>
  <c r="M22" i="47" a="1"/>
  <c r="M22" i="47" s="1"/>
  <c r="AR82" i="33" a="1"/>
  <c r="AR82" i="33" s="1"/>
  <c r="AR81" i="33" s="1"/>
  <c r="AC11" i="47" a="1"/>
  <c r="AC11" i="47" s="1"/>
  <c r="AD73" i="41" a="1"/>
  <c r="AD73" i="41" s="1"/>
  <c r="J95" i="41" a="1"/>
  <c r="J95" i="41" s="1"/>
  <c r="AE101" i="42" a="1"/>
  <c r="AE101" i="42" s="1"/>
  <c r="AG76" i="47" a="1"/>
  <c r="AG76" i="47" s="1"/>
  <c r="AC64" i="45" a="1"/>
  <c r="AC64" i="45" s="1"/>
  <c r="AO70" i="42" a="1"/>
  <c r="AO70" i="42" s="1"/>
  <c r="AO69" i="42" s="1"/>
  <c r="AF20" i="46" a="1"/>
  <c r="AF20" i="46" s="1"/>
  <c r="N71" i="44" a="1"/>
  <c r="N71" i="44" s="1"/>
  <c r="AH95" i="41" a="1"/>
  <c r="AH95" i="41" s="1"/>
  <c r="AR68" i="46" a="1"/>
  <c r="AR68" i="46" s="1"/>
  <c r="AT73" i="47" a="1"/>
  <c r="AT73" i="47" s="1"/>
  <c r="S68" i="45" a="1"/>
  <c r="S68" i="45" s="1"/>
  <c r="S66" i="45" s="1"/>
  <c r="AS82" i="41" a="1"/>
  <c r="AS82" i="41" s="1"/>
  <c r="AC47" i="43" a="1"/>
  <c r="AC47" i="43" s="1"/>
  <c r="R100" i="43" a="1"/>
  <c r="R100" i="43" s="1"/>
  <c r="AN67" i="41" a="1"/>
  <c r="AN67" i="41" s="1"/>
  <c r="M49" i="46" a="1"/>
  <c r="M49" i="46" s="1"/>
  <c r="F65" i="33" a="1"/>
  <c r="F65" i="33" s="1"/>
  <c r="AQ104" i="47" a="1"/>
  <c r="AQ104" i="47" s="1"/>
  <c r="Q76" i="41" a="1"/>
  <c r="Q76" i="41" s="1"/>
  <c r="Q75" i="41" s="1"/>
  <c r="I89" i="33" a="1"/>
  <c r="I89" i="33" s="1"/>
  <c r="N26" i="43" a="1"/>
  <c r="N26" i="43" s="1"/>
  <c r="O80" i="46" a="1"/>
  <c r="O80" i="46" s="1"/>
  <c r="AC41" i="33" a="1"/>
  <c r="AC41" i="33" s="1"/>
  <c r="H34" i="44" a="1"/>
  <c r="H34" i="44" s="1"/>
  <c r="I58" i="33" a="1"/>
  <c r="I58" i="33" s="1"/>
  <c r="U100" i="44" a="1"/>
  <c r="U100" i="44" s="1"/>
  <c r="AA68" i="47" a="1"/>
  <c r="AA68" i="47" s="1"/>
  <c r="Y52" i="43" a="1"/>
  <c r="Y52" i="43" s="1"/>
  <c r="AR91" i="47" a="1"/>
  <c r="AR91" i="47" s="1"/>
  <c r="C98" i="42" a="1"/>
  <c r="C98" i="42" s="1"/>
  <c r="AQ44" i="43" a="1"/>
  <c r="AQ44" i="43" s="1"/>
  <c r="AE56" i="33" a="1"/>
  <c r="AE56" i="33" s="1"/>
  <c r="AC28" i="47" a="1"/>
  <c r="AC28" i="47" s="1"/>
  <c r="AC27" i="47" s="1"/>
  <c r="AM100" i="41" a="1"/>
  <c r="AM100" i="41" s="1"/>
  <c r="AM26" i="43" a="1"/>
  <c r="AM26" i="43" s="1"/>
  <c r="AL41" i="46" a="1"/>
  <c r="AL41" i="46" s="1"/>
  <c r="AM88" i="41" a="1"/>
  <c r="AM88" i="41" s="1"/>
  <c r="AK32" i="41" a="1"/>
  <c r="AK32" i="41" s="1"/>
  <c r="AQ62" i="45" a="1"/>
  <c r="AQ62" i="45" s="1"/>
  <c r="U94" i="42" a="1"/>
  <c r="U94" i="42" s="1"/>
  <c r="Z41" i="43" a="1"/>
  <c r="Z41" i="43" s="1"/>
  <c r="Z88" i="33" a="1"/>
  <c r="Z88" i="33" s="1"/>
  <c r="Y10" i="46" a="1"/>
  <c r="Y10" i="46" s="1"/>
  <c r="AK20" i="47" a="1"/>
  <c r="AK20" i="47" s="1"/>
  <c r="M71" i="42" a="1"/>
  <c r="M71" i="42" s="1"/>
  <c r="AC83" i="46" a="1"/>
  <c r="AC83" i="46" s="1"/>
  <c r="AN62" i="43" a="1"/>
  <c r="AN62" i="43" s="1"/>
  <c r="C95" i="46" a="1"/>
  <c r="C95" i="46" s="1"/>
  <c r="S29" i="44" a="1"/>
  <c r="S29" i="44" s="1"/>
  <c r="AO23" i="43" a="1"/>
  <c r="AO23" i="43" s="1"/>
  <c r="AE55" i="33" a="1"/>
  <c r="AE55" i="33" s="1"/>
  <c r="M73" i="41" a="1"/>
  <c r="M73" i="41" s="1"/>
  <c r="P47" i="43" a="1"/>
  <c r="P47" i="43" s="1"/>
  <c r="AC77" i="45" a="1"/>
  <c r="AC77" i="45" s="1"/>
  <c r="AP49" i="33" a="1"/>
  <c r="AP49" i="33" s="1"/>
  <c r="C97" i="46" a="1"/>
  <c r="C97" i="46" s="1"/>
  <c r="K88" i="45" a="1"/>
  <c r="K88" i="45" s="1"/>
  <c r="S59" i="42" a="1"/>
  <c r="S59" i="42" s="1"/>
  <c r="AI59" i="46" a="1"/>
  <c r="AI59" i="46" s="1"/>
  <c r="Y55" i="47" a="1"/>
  <c r="Y55" i="47" s="1"/>
  <c r="AD35" i="44" a="1"/>
  <c r="AD35" i="44" s="1"/>
  <c r="Q64" i="47" a="1"/>
  <c r="Q64" i="47" s="1"/>
  <c r="AB49" i="41" a="1"/>
  <c r="AB49" i="41" s="1"/>
  <c r="M58" i="43" a="1"/>
  <c r="M58" i="43" s="1"/>
  <c r="AH95" i="43" a="1"/>
  <c r="AH95" i="43" s="1"/>
  <c r="U68" i="33" a="1"/>
  <c r="U68" i="33" s="1"/>
  <c r="AO103" i="46" a="1"/>
  <c r="AO103" i="46" s="1"/>
  <c r="U23" i="44" a="1"/>
  <c r="U23" i="44" s="1"/>
  <c r="M83" i="46" a="1"/>
  <c r="M83" i="46" s="1"/>
  <c r="AU97" i="41" a="1"/>
  <c r="AU97" i="41" s="1"/>
  <c r="L85" i="43" a="1"/>
  <c r="L85" i="43" s="1"/>
  <c r="T68" i="33" a="1"/>
  <c r="T68" i="33" s="1"/>
  <c r="M68" i="33" a="1"/>
  <c r="M68" i="33" s="1"/>
  <c r="U50" i="42" a="1"/>
  <c r="U50" i="42" s="1"/>
  <c r="W65" i="42" a="1"/>
  <c r="W65" i="42" s="1"/>
  <c r="H29" i="33" a="1"/>
  <c r="H29" i="33" s="1"/>
  <c r="AS88" i="46" a="1"/>
  <c r="AS88" i="46" s="1"/>
  <c r="K53" i="33" a="1"/>
  <c r="K53" i="33" s="1"/>
  <c r="AK11" i="45" a="1"/>
  <c r="AK11" i="45" s="1"/>
  <c r="AO89" i="44" a="1"/>
  <c r="AO89" i="44" s="1"/>
  <c r="C44" i="42" a="1"/>
  <c r="C44" i="42" s="1"/>
  <c r="Z34" i="43" a="1"/>
  <c r="Z34" i="43" s="1"/>
  <c r="AN44" i="45" a="1"/>
  <c r="AN44" i="45" s="1"/>
  <c r="AO64" i="43" a="1"/>
  <c r="AO64" i="43" s="1"/>
  <c r="AL77" i="33" a="1"/>
  <c r="AL77" i="33" s="1"/>
  <c r="O56" i="33" a="1"/>
  <c r="O56" i="33" s="1"/>
  <c r="AU32" i="41" a="1"/>
  <c r="AU32" i="41" s="1"/>
  <c r="AK95" i="43" a="1"/>
  <c r="AK95" i="43" s="1"/>
  <c r="AF62" i="42" a="1"/>
  <c r="AF62" i="42" s="1"/>
  <c r="AI17" i="33" a="1"/>
  <c r="AI17" i="33" s="1"/>
  <c r="AI15" i="33" s="1"/>
  <c r="AH59" i="47" a="1"/>
  <c r="AH59" i="47" s="1"/>
  <c r="AE74" i="33" a="1"/>
  <c r="AE74" i="33" s="1"/>
  <c r="O104" i="45" a="1"/>
  <c r="O104" i="45" s="1"/>
  <c r="L80" i="47" a="1"/>
  <c r="L80" i="47" s="1"/>
  <c r="L78" i="47" s="1"/>
  <c r="AE67" i="44" a="1"/>
  <c r="AE67" i="44" s="1"/>
  <c r="AE66" i="44" s="1"/>
  <c r="AD26" i="33" a="1"/>
  <c r="AD26" i="33" s="1"/>
  <c r="T25" i="46" a="1"/>
  <c r="T25" i="46" s="1"/>
  <c r="E85" i="45" a="1"/>
  <c r="E85" i="45" s="1"/>
  <c r="AC58" i="33" a="1"/>
  <c r="AC58" i="33" s="1"/>
  <c r="W97" i="43" a="1"/>
  <c r="W97" i="43" s="1"/>
  <c r="W96" i="43" s="1"/>
  <c r="O32" i="43" a="1"/>
  <c r="O32" i="43" s="1"/>
  <c r="P41" i="43" a="1"/>
  <c r="P41" i="43" s="1"/>
  <c r="AG49" i="45" a="1"/>
  <c r="AG49" i="45" s="1"/>
  <c r="AE53" i="33" a="1"/>
  <c r="AE53" i="33" s="1"/>
  <c r="AP44" i="45" a="1"/>
  <c r="AP44" i="45" s="1"/>
  <c r="L25" i="42" a="1"/>
  <c r="L25" i="42" s="1"/>
  <c r="M25" i="47" a="1"/>
  <c r="M25" i="47" s="1"/>
  <c r="E98" i="42" a="1"/>
  <c r="E98" i="42" s="1"/>
  <c r="AG34" i="47" a="1"/>
  <c r="AG34" i="47" s="1"/>
  <c r="AK47" i="45" a="1"/>
  <c r="AK47" i="45" s="1"/>
  <c r="AB32" i="44" a="1"/>
  <c r="AB32" i="44" s="1"/>
  <c r="AG35" i="42" a="1"/>
  <c r="AG35" i="42" s="1"/>
  <c r="Q89" i="43" a="1"/>
  <c r="Q89" i="43" s="1"/>
  <c r="R92" i="47" a="1"/>
  <c r="R92" i="47" s="1"/>
  <c r="AA41" i="46" a="1"/>
  <c r="AA41" i="46" s="1"/>
  <c r="AM68" i="33" a="1"/>
  <c r="AM68" i="33" s="1"/>
  <c r="W80" i="41" a="1"/>
  <c r="W80" i="41" s="1"/>
  <c r="AD104" i="44" a="1"/>
  <c r="AD104" i="44" s="1"/>
  <c r="O65" i="45" a="1"/>
  <c r="O65" i="45" s="1"/>
  <c r="AA11" i="47" a="1"/>
  <c r="AA11" i="47" s="1"/>
  <c r="T65" i="45" a="1"/>
  <c r="T65" i="45" s="1"/>
  <c r="W76" i="42" a="1"/>
  <c r="W76" i="42" s="1"/>
  <c r="AR26" i="44" a="1"/>
  <c r="AR26" i="44" s="1"/>
  <c r="P46" i="44" a="1"/>
  <c r="P46" i="44" s="1"/>
  <c r="P45" i="44" s="1"/>
  <c r="J83" i="45" a="1"/>
  <c r="J83" i="45" s="1"/>
  <c r="AK17" i="33" a="1"/>
  <c r="AK17" i="33" s="1"/>
  <c r="W32" i="41" a="1"/>
  <c r="W32" i="41" s="1"/>
  <c r="I46" i="43" a="1"/>
  <c r="I46" i="43" s="1"/>
  <c r="S104" i="42" a="1"/>
  <c r="S104" i="42" s="1"/>
  <c r="E89" i="42" a="1"/>
  <c r="E89" i="42" s="1"/>
  <c r="AO100" i="41" a="1"/>
  <c r="AO100" i="41" s="1"/>
  <c r="I11" i="47" a="1"/>
  <c r="I11" i="47" s="1"/>
  <c r="AH44" i="46" a="1"/>
  <c r="AH44" i="46" s="1"/>
  <c r="P98" i="44" a="1"/>
  <c r="P98" i="44" s="1"/>
  <c r="G52" i="42" a="1"/>
  <c r="G52" i="42" s="1"/>
  <c r="AH97" i="42" a="1"/>
  <c r="AH97" i="42" s="1"/>
  <c r="R19" i="45" a="1"/>
  <c r="R19" i="45" s="1"/>
  <c r="M64" i="33" a="1"/>
  <c r="M64" i="33" s="1"/>
  <c r="AD62" i="41" a="1"/>
  <c r="AD62" i="41" s="1"/>
  <c r="J20" i="42" a="1"/>
  <c r="J20" i="42" s="1"/>
  <c r="AF23" i="44" a="1"/>
  <c r="AF23" i="44" s="1"/>
  <c r="X104" i="44" a="1"/>
  <c r="X104" i="44" s="1"/>
  <c r="AN89" i="41" a="1"/>
  <c r="AN89" i="41" s="1"/>
  <c r="AK97" i="45" a="1"/>
  <c r="AK97" i="45" s="1"/>
  <c r="AA23" i="46" a="1"/>
  <c r="AA23" i="46" s="1"/>
  <c r="L31" i="46" a="1"/>
  <c r="L31" i="46" s="1"/>
  <c r="AI67" i="41" a="1"/>
  <c r="AI67" i="41" s="1"/>
  <c r="R10" i="45" a="1"/>
  <c r="R10" i="45" s="1"/>
  <c r="R22" i="45" a="1"/>
  <c r="R22" i="45" s="1"/>
  <c r="AR77" i="33" a="1"/>
  <c r="AR77" i="33" s="1"/>
  <c r="AR56" i="33" a="1"/>
  <c r="AR56" i="33" s="1"/>
  <c r="AM77" i="45" a="1"/>
  <c r="AM77" i="45" s="1"/>
  <c r="F53" i="44" a="1"/>
  <c r="F53" i="44" s="1"/>
  <c r="H74" i="42" a="1"/>
  <c r="H74" i="42" s="1"/>
  <c r="AK26" i="41" a="1"/>
  <c r="AK26" i="41" s="1"/>
  <c r="AK24" i="41" s="1"/>
  <c r="AU100" i="41" a="1"/>
  <c r="AU100" i="41" s="1"/>
  <c r="J70" i="41" a="1"/>
  <c r="J70" i="41" s="1"/>
  <c r="Z46" i="46" a="1"/>
  <c r="Z46" i="46" s="1"/>
  <c r="AA79" i="46" a="1"/>
  <c r="AA79" i="46" s="1"/>
  <c r="L49" i="47" a="1"/>
  <c r="L49" i="47" s="1"/>
  <c r="AJ47" i="33" a="1"/>
  <c r="AJ47" i="33" s="1"/>
  <c r="K104" i="47" a="1"/>
  <c r="K104" i="47" s="1"/>
  <c r="AF22" i="41" a="1"/>
  <c r="AF22" i="41" s="1"/>
  <c r="AA23" i="33" a="1"/>
  <c r="AA23" i="33" s="1"/>
  <c r="Y35" i="44" a="1"/>
  <c r="Y35" i="44" s="1"/>
  <c r="AT59" i="47" a="1"/>
  <c r="AT59" i="47" s="1"/>
  <c r="AL38" i="43" a="1"/>
  <c r="AL38" i="43" s="1"/>
  <c r="AJ92" i="47" a="1"/>
  <c r="AJ92" i="47" s="1"/>
  <c r="AE65" i="42" a="1"/>
  <c r="AE65" i="42" s="1"/>
  <c r="AL70" i="45" a="1"/>
  <c r="AL70" i="45" s="1"/>
  <c r="AS67" i="46" a="1"/>
  <c r="AS67" i="46" s="1"/>
  <c r="C49" i="42" a="1"/>
  <c r="C49" i="42" s="1"/>
  <c r="AL26" i="45" a="1"/>
  <c r="AL26" i="45" s="1"/>
  <c r="AL95" i="47" a="1"/>
  <c r="AL95" i="47" s="1"/>
  <c r="P77" i="47" a="1"/>
  <c r="P77" i="47" s="1"/>
  <c r="AB86" i="33" a="1"/>
  <c r="AB86" i="33" s="1"/>
  <c r="I31" i="41" a="1"/>
  <c r="I31" i="41" s="1"/>
  <c r="M103" i="44" a="1"/>
  <c r="M103" i="44" s="1"/>
  <c r="Z85" i="43" a="1"/>
  <c r="Z85" i="43" s="1"/>
  <c r="S16" i="46" a="1"/>
  <c r="S16" i="46" s="1"/>
  <c r="S15" i="46" s="1"/>
  <c r="AQ32" i="45" a="1"/>
  <c r="AQ32" i="45" s="1"/>
  <c r="P17" i="46" a="1"/>
  <c r="P17" i="46" s="1"/>
  <c r="R91" i="44" a="1"/>
  <c r="R91" i="44" s="1"/>
  <c r="R90" i="44" s="1"/>
  <c r="AL76" i="44" a="1"/>
  <c r="AL76" i="44" s="1"/>
  <c r="AL35" i="41" a="1"/>
  <c r="AL35" i="41" s="1"/>
  <c r="AF55" i="41" a="1"/>
  <c r="AF55" i="41" s="1"/>
  <c r="W85" i="41" a="1"/>
  <c r="W85" i="41" s="1"/>
  <c r="AO49" i="41" a="1"/>
  <c r="AO49" i="41" s="1"/>
  <c r="AJ92" i="45" a="1"/>
  <c r="AJ92" i="45" s="1"/>
  <c r="AF37" i="43" a="1"/>
  <c r="AF37" i="43" s="1"/>
  <c r="AF36" i="43" s="1"/>
  <c r="AQ50" i="41" a="1"/>
  <c r="AQ50" i="41" s="1"/>
  <c r="J101" i="43" a="1"/>
  <c r="J101" i="43" s="1"/>
  <c r="K10" i="41" a="1"/>
  <c r="K10" i="41" s="1"/>
  <c r="O49" i="42" a="1"/>
  <c r="O49" i="42" s="1"/>
  <c r="AQ29" i="45" a="1"/>
  <c r="AQ29" i="45" s="1"/>
  <c r="AQ27" i="45" s="1"/>
  <c r="AE41" i="43" a="1"/>
  <c r="AE41" i="43" s="1"/>
  <c r="AR50" i="41" a="1"/>
  <c r="AR50" i="41" s="1"/>
  <c r="X98" i="41" a="1"/>
  <c r="X98" i="41" s="1"/>
  <c r="X96" i="41" s="1"/>
  <c r="X98" i="33" a="1"/>
  <c r="X98" i="33" s="1"/>
  <c r="AE19" i="41" a="1"/>
  <c r="AE19" i="41" s="1"/>
  <c r="AE18" i="41" s="1"/>
  <c r="AO104" i="33" a="1"/>
  <c r="AO104" i="33" s="1"/>
  <c r="AJ52" i="46" a="1"/>
  <c r="AJ52" i="46" s="1"/>
  <c r="AJ51" i="46" s="1"/>
  <c r="AR95" i="44" a="1"/>
  <c r="AR95" i="44" s="1"/>
  <c r="AG104" i="46" a="1"/>
  <c r="AG104" i="46" s="1"/>
  <c r="J49" i="45" a="1"/>
  <c r="J49" i="45" s="1"/>
  <c r="J48" i="45" s="1"/>
  <c r="O11" i="42" a="1"/>
  <c r="O11" i="42" s="1"/>
  <c r="AJ101" i="47" a="1"/>
  <c r="AJ101" i="47" s="1"/>
  <c r="AK10" i="43" a="1"/>
  <c r="AK10" i="43" s="1"/>
  <c r="V71" i="46" a="1"/>
  <c r="V71" i="46" s="1"/>
  <c r="AC46" i="41" a="1"/>
  <c r="AC46" i="41" s="1"/>
  <c r="AK100" i="43" a="1"/>
  <c r="AK100" i="43" s="1"/>
  <c r="AH19" i="46" a="1"/>
  <c r="AH19" i="46" s="1"/>
  <c r="V82" i="45" a="1"/>
  <c r="V82" i="45" s="1"/>
  <c r="J74" i="43" a="1"/>
  <c r="J74" i="43" s="1"/>
  <c r="AI71" i="33" a="1"/>
  <c r="AI71" i="33" s="1"/>
  <c r="Q70" i="33" a="1"/>
  <c r="Q70" i="33" s="1"/>
  <c r="P61" i="43" a="1"/>
  <c r="P61" i="43" s="1"/>
  <c r="I26" i="43" a="1"/>
  <c r="I26" i="43" s="1"/>
  <c r="AK16" i="46" a="1"/>
  <c r="AK16" i="46" s="1"/>
  <c r="M55" i="45" a="1"/>
  <c r="M55" i="45" s="1"/>
  <c r="AP56" i="47" a="1"/>
  <c r="AP56" i="47" s="1"/>
  <c r="C17" i="46" a="1"/>
  <c r="C17" i="46" s="1"/>
  <c r="AG97" i="46" a="1"/>
  <c r="AG97" i="46" s="1"/>
  <c r="AF70" i="45" a="1"/>
  <c r="AF70" i="45" s="1"/>
  <c r="L98" i="33" a="1"/>
  <c r="L98" i="33" s="1"/>
  <c r="AL29" i="47" a="1"/>
  <c r="AL29" i="47" s="1"/>
  <c r="O10" i="47" a="1"/>
  <c r="O10" i="47" s="1"/>
  <c r="V17" i="45" a="1"/>
  <c r="V17" i="45" s="1"/>
  <c r="AV19" i="43" a="1"/>
  <c r="AV19" i="43" s="1"/>
  <c r="AV18" i="43" s="1"/>
  <c r="AF41" i="45" a="1"/>
  <c r="AF41" i="45" s="1"/>
  <c r="AH80" i="47" a="1"/>
  <c r="AH80" i="47" s="1"/>
  <c r="AI35" i="47" a="1"/>
  <c r="AI35" i="47" s="1"/>
  <c r="AM59" i="41" a="1"/>
  <c r="AM59" i="41" s="1"/>
  <c r="J83" i="41" a="1"/>
  <c r="J83" i="41" s="1"/>
  <c r="AE52" i="45" a="1"/>
  <c r="AE52" i="45" s="1"/>
  <c r="AE51" i="45" s="1"/>
  <c r="T41" i="42" a="1"/>
  <c r="T41" i="42" s="1"/>
  <c r="G34" i="33" a="1"/>
  <c r="G34" i="33" s="1"/>
  <c r="AK56" i="45" a="1"/>
  <c r="AK56" i="45" s="1"/>
  <c r="AI80" i="41" a="1"/>
  <c r="AI80" i="41" s="1"/>
  <c r="W11" i="42" a="1"/>
  <c r="W11" i="42" s="1"/>
  <c r="AH47" i="41" a="1"/>
  <c r="AH47" i="41" s="1"/>
  <c r="AM79" i="42" a="1"/>
  <c r="AM79" i="42" s="1"/>
  <c r="Z71" i="42" a="1"/>
  <c r="Z71" i="42" s="1"/>
  <c r="AG73" i="47" a="1"/>
  <c r="AG73" i="47" s="1"/>
  <c r="AK62" i="33" a="1"/>
  <c r="AK62" i="33" s="1"/>
  <c r="AE56" i="43" a="1"/>
  <c r="AE56" i="43" s="1"/>
  <c r="U37" i="45" a="1"/>
  <c r="U37" i="45" s="1"/>
  <c r="U36" i="45" s="1"/>
  <c r="K95" i="41" a="1"/>
  <c r="K95" i="41" s="1"/>
  <c r="Y17" i="42" a="1"/>
  <c r="Y17" i="42" s="1"/>
  <c r="N79" i="41" a="1"/>
  <c r="N79" i="41" s="1"/>
  <c r="K44" i="47" a="1"/>
  <c r="K44" i="47" s="1"/>
  <c r="S46" i="43" a="1"/>
  <c r="S46" i="43" s="1"/>
  <c r="P43" i="47" a="1"/>
  <c r="P43" i="47" s="1"/>
  <c r="Y85" i="47" a="1"/>
  <c r="Y85" i="47" s="1"/>
  <c r="AM71" i="42" a="1"/>
  <c r="AM71" i="42" s="1"/>
  <c r="R22" i="41" a="1"/>
  <c r="R22" i="41" s="1"/>
  <c r="AF32" i="45" a="1"/>
  <c r="AF32" i="45" s="1"/>
  <c r="AL79" i="43" a="1"/>
  <c r="AL79" i="43" s="1"/>
  <c r="AG56" i="33" a="1"/>
  <c r="AG56" i="33" s="1"/>
  <c r="AA44" i="41" a="1"/>
  <c r="AA44" i="41" s="1"/>
  <c r="AR83" i="47" a="1"/>
  <c r="AR83" i="47" s="1"/>
  <c r="V101" i="47" a="1"/>
  <c r="V101" i="47" s="1"/>
  <c r="AJ52" i="44" a="1"/>
  <c r="AJ52" i="44" s="1"/>
  <c r="AU43" i="47" a="1"/>
  <c r="AU43" i="47" s="1"/>
  <c r="AE35" i="33" a="1"/>
  <c r="AE35" i="33" s="1"/>
  <c r="U83" i="47" a="1"/>
  <c r="U83" i="47" s="1"/>
  <c r="M16" i="42" a="1"/>
  <c r="M16" i="42" s="1"/>
  <c r="AC32" i="42" a="1"/>
  <c r="AC32" i="42" s="1"/>
  <c r="AB38" i="47" a="1"/>
  <c r="AB38" i="47" s="1"/>
  <c r="H55" i="42" a="1"/>
  <c r="H55" i="42" s="1"/>
  <c r="M71" i="47" a="1"/>
  <c r="M71" i="47" s="1"/>
  <c r="T29" i="44" a="1"/>
  <c r="T29" i="44" s="1"/>
  <c r="X32" i="45" a="1"/>
  <c r="X32" i="45" s="1"/>
  <c r="Q95" i="47" a="1"/>
  <c r="Q95" i="47" s="1"/>
  <c r="U32" i="44" a="1"/>
  <c r="U32" i="44" s="1"/>
  <c r="L59" i="41" a="1"/>
  <c r="L59" i="41" s="1"/>
  <c r="AK11" i="33" a="1"/>
  <c r="AK11" i="33" s="1"/>
  <c r="AK16" i="41" a="1"/>
  <c r="AK16" i="41" s="1"/>
  <c r="AK15" i="41" s="1"/>
  <c r="M80" i="41" a="1"/>
  <c r="M80" i="41" s="1"/>
  <c r="AG61" i="44" a="1"/>
  <c r="AG61" i="44" s="1"/>
  <c r="AG32" i="45" a="1"/>
  <c r="AG32" i="45" s="1"/>
  <c r="U31" i="46" a="1"/>
  <c r="U31" i="46" s="1"/>
  <c r="K25" i="43" a="1"/>
  <c r="K25" i="43" s="1"/>
  <c r="K24" i="43" s="1"/>
  <c r="AH92" i="42" a="1"/>
  <c r="AH92" i="42" s="1"/>
  <c r="S10" i="44" a="1"/>
  <c r="S10" i="44" s="1"/>
  <c r="F80" i="45" a="1"/>
  <c r="F80" i="45" s="1"/>
  <c r="L98" i="41" a="1"/>
  <c r="L98" i="41" s="1"/>
  <c r="M41" i="45" a="1"/>
  <c r="M41" i="45" s="1"/>
  <c r="V31" i="45" a="1"/>
  <c r="V31" i="45" s="1"/>
  <c r="AB38" i="33" a="1"/>
  <c r="AB38" i="33" s="1"/>
  <c r="AA86" i="43" a="1"/>
  <c r="AA86" i="43" s="1"/>
  <c r="AG50" i="33" a="1"/>
  <c r="AG50" i="33" s="1"/>
  <c r="AQ97" i="42" a="1"/>
  <c r="AQ97" i="42" s="1"/>
  <c r="N100" i="33" a="1"/>
  <c r="N100" i="33" s="1"/>
  <c r="AC98" i="41" a="1"/>
  <c r="AC98" i="41" s="1"/>
  <c r="X61" i="46" a="1"/>
  <c r="X61" i="46" s="1"/>
  <c r="U25" i="45" a="1"/>
  <c r="U25" i="45" s="1"/>
  <c r="E46" i="45" a="1"/>
  <c r="E46" i="45" s="1"/>
  <c r="AG73" i="46" a="1"/>
  <c r="AG73" i="46" s="1"/>
  <c r="AA100" i="47" a="1"/>
  <c r="AA100" i="47" s="1"/>
  <c r="AQ64" i="33" a="1"/>
  <c r="AQ64" i="33" s="1"/>
  <c r="AQ63" i="33" s="1"/>
  <c r="K73" i="41" a="1"/>
  <c r="K73" i="41" s="1"/>
  <c r="K72" i="41" s="1"/>
  <c r="X70" i="43" a="1"/>
  <c r="X70" i="43" s="1"/>
  <c r="AU59" i="47" a="1"/>
  <c r="AU59" i="47" s="1"/>
  <c r="AU57" i="47" s="1"/>
  <c r="AS92" i="47" a="1"/>
  <c r="AS92" i="47" s="1"/>
  <c r="X86" i="46" a="1"/>
  <c r="X86" i="46" s="1"/>
  <c r="AB47" i="46" a="1"/>
  <c r="AB47" i="46" s="1"/>
  <c r="AL19" i="44" a="1"/>
  <c r="AL19" i="44" s="1"/>
  <c r="AL82" i="42" a="1"/>
  <c r="AL82" i="42" s="1"/>
  <c r="AJ25" i="44" a="1"/>
  <c r="AJ25" i="44" s="1"/>
  <c r="AJ24" i="44" s="1"/>
  <c r="AB91" i="47" a="1"/>
  <c r="AB91" i="47" s="1"/>
  <c r="X44" i="42" a="1"/>
  <c r="X44" i="42" s="1"/>
  <c r="T58" i="47" a="1"/>
  <c r="T58" i="47" s="1"/>
  <c r="H34" i="42" a="1"/>
  <c r="H34" i="42" s="1"/>
  <c r="AJ91" i="41" a="1"/>
  <c r="AJ91" i="41" s="1"/>
  <c r="AJ90" i="41" s="1"/>
  <c r="AH16" i="42" a="1"/>
  <c r="AH16" i="42" s="1"/>
  <c r="P80" i="47" a="1"/>
  <c r="P80" i="47" s="1"/>
  <c r="AG98" i="45" a="1"/>
  <c r="AG98" i="45" s="1"/>
  <c r="AN64" i="42" a="1"/>
  <c r="AN64" i="42" s="1"/>
  <c r="O65" i="42" a="1"/>
  <c r="O65" i="42" s="1"/>
  <c r="AN92" i="33" a="1"/>
  <c r="AN92" i="33" s="1"/>
  <c r="Y89" i="44" a="1"/>
  <c r="Y89" i="44" s="1"/>
  <c r="AE97" i="46" a="1"/>
  <c r="AE97" i="46" s="1"/>
  <c r="AU53" i="46" a="1"/>
  <c r="AU53" i="46" s="1"/>
  <c r="AM59" i="44" a="1"/>
  <c r="AM59" i="44" s="1"/>
  <c r="AA61" i="44" a="1"/>
  <c r="AA61" i="44" s="1"/>
  <c r="AA60" i="44" s="1"/>
  <c r="T47" i="47" a="1"/>
  <c r="T47" i="47" s="1"/>
  <c r="I56" i="43" a="1"/>
  <c r="I56" i="43" s="1"/>
  <c r="AC58" i="47" a="1"/>
  <c r="AC58" i="47" s="1"/>
  <c r="AC57" i="47" s="1"/>
  <c r="AF19" i="33" a="1"/>
  <c r="AF19" i="33" s="1"/>
  <c r="R67" i="44" a="1"/>
  <c r="R67" i="44" s="1"/>
  <c r="AR100" i="41" a="1"/>
  <c r="AR100" i="41" s="1"/>
  <c r="Q26" i="33" a="1"/>
  <c r="Q26" i="33" s="1"/>
  <c r="AK73" i="41" a="1"/>
  <c r="AK73" i="41" s="1"/>
  <c r="N101" i="47" a="1"/>
  <c r="N101" i="47" s="1"/>
  <c r="E44" i="42" a="1"/>
  <c r="E44" i="42" s="1"/>
  <c r="AA19" i="47" a="1"/>
  <c r="AA19" i="47" s="1"/>
  <c r="AJ91" i="42" a="1"/>
  <c r="AJ91" i="42" s="1"/>
  <c r="AV25" i="47" a="1"/>
  <c r="AV25" i="47" s="1"/>
  <c r="AM20" i="42" a="1"/>
  <c r="AM20" i="42" s="1"/>
  <c r="AM94" i="46" a="1"/>
  <c r="AM94" i="46" s="1"/>
  <c r="I32" i="44" a="1"/>
  <c r="I32" i="44" s="1"/>
  <c r="K86" i="43" a="1"/>
  <c r="K86" i="43" s="1"/>
  <c r="M28" i="42" a="1"/>
  <c r="M28" i="42" s="1"/>
  <c r="AN17" i="46" a="1"/>
  <c r="AN17" i="46" s="1"/>
  <c r="Y44" i="46" a="1"/>
  <c r="Y44" i="46" s="1"/>
  <c r="AD61" i="41" a="1"/>
  <c r="AD61" i="41" s="1"/>
  <c r="AD60" i="41" s="1"/>
  <c r="AR68" i="45" a="1"/>
  <c r="AR68" i="45" s="1"/>
  <c r="AJ80" i="45" a="1"/>
  <c r="AJ80" i="45" s="1"/>
  <c r="V71" i="33" a="1"/>
  <c r="V71" i="33" s="1"/>
  <c r="V69" i="33" s="1"/>
  <c r="N22" i="46" a="1"/>
  <c r="N22" i="46" s="1"/>
  <c r="AJ50" i="45" a="1"/>
  <c r="AJ50" i="45" s="1"/>
  <c r="T104" i="43" a="1"/>
  <c r="T104" i="43" s="1"/>
  <c r="L97" i="33" a="1"/>
  <c r="L97" i="33" s="1"/>
  <c r="K61" i="46" a="1"/>
  <c r="K61" i="46" s="1"/>
  <c r="X19" i="41" a="1"/>
  <c r="X19" i="41" s="1"/>
  <c r="AH38" i="46" a="1"/>
  <c r="AH38" i="46" s="1"/>
  <c r="AT98" i="46" a="1"/>
  <c r="AT98" i="46" s="1"/>
  <c r="O37" i="33" a="1"/>
  <c r="O37" i="33" s="1"/>
  <c r="AE77" i="42" a="1"/>
  <c r="AE77" i="42" s="1"/>
  <c r="C17" i="33" a="1"/>
  <c r="C17" i="33" s="1"/>
  <c r="AI91" i="43" a="1"/>
  <c r="AI91" i="43" s="1"/>
  <c r="C38" i="45" a="1"/>
  <c r="C38" i="45" s="1"/>
  <c r="Z55" i="46" a="1"/>
  <c r="Z55" i="46" s="1"/>
  <c r="I16" i="41" a="1"/>
  <c r="I16" i="41" s="1"/>
  <c r="AB95" i="43" a="1"/>
  <c r="AB95" i="43" s="1"/>
  <c r="R77" i="43" a="1"/>
  <c r="R77" i="43" s="1"/>
  <c r="AO10" i="42" a="1"/>
  <c r="AO10" i="42" s="1"/>
  <c r="S101" i="47" a="1"/>
  <c r="S101" i="47" s="1"/>
  <c r="AF35" i="33" a="1"/>
  <c r="AF35" i="33" s="1"/>
  <c r="F28" i="44" a="1"/>
  <c r="F28" i="44" s="1"/>
  <c r="R73" i="45" a="1"/>
  <c r="R73" i="45" s="1"/>
  <c r="S43" i="47" a="1"/>
  <c r="S43" i="47" s="1"/>
  <c r="AN11" i="42" a="1"/>
  <c r="AN11" i="42" s="1"/>
  <c r="AJ55" i="44" a="1"/>
  <c r="AJ55" i="44" s="1"/>
  <c r="M74" i="46" a="1"/>
  <c r="M74" i="46" s="1"/>
  <c r="Q10" i="43" a="1"/>
  <c r="Q10" i="43" s="1"/>
  <c r="Y61" i="42" a="1"/>
  <c r="Y61" i="42" s="1"/>
  <c r="AO65" i="46" a="1"/>
  <c r="AO65" i="46" s="1"/>
  <c r="AA16" i="47" a="1"/>
  <c r="AA16" i="47" s="1"/>
  <c r="M83" i="47" a="1"/>
  <c r="M83" i="47" s="1"/>
  <c r="AM40" i="41" a="1"/>
  <c r="AM40" i="41" s="1"/>
  <c r="AM39" i="41" s="1"/>
  <c r="AQ29" i="46" a="1"/>
  <c r="AQ29" i="46" s="1"/>
  <c r="G67" i="33" a="1"/>
  <c r="G67" i="33" s="1"/>
  <c r="AD29" i="43" a="1"/>
  <c r="AD29" i="43" s="1"/>
  <c r="X77" i="41" a="1"/>
  <c r="X77" i="41" s="1"/>
  <c r="T37" i="41" a="1"/>
  <c r="T37" i="41" s="1"/>
  <c r="AL31" i="46" a="1"/>
  <c r="AL31" i="46" s="1"/>
  <c r="L50" i="47" a="1"/>
  <c r="L50" i="47" s="1"/>
  <c r="E22" i="33" a="1"/>
  <c r="E22" i="33" s="1"/>
  <c r="V83" i="42" a="1"/>
  <c r="V83" i="42" s="1"/>
  <c r="AC53" i="46" a="1"/>
  <c r="AC53" i="46" s="1"/>
  <c r="AD40" i="45" a="1"/>
  <c r="AD40" i="45" s="1"/>
  <c r="M46" i="42" a="1"/>
  <c r="M46" i="42" s="1"/>
  <c r="U62" i="33" a="1"/>
  <c r="U62" i="33" s="1"/>
  <c r="AD40" i="42" a="1"/>
  <c r="AD40" i="42" s="1"/>
  <c r="G11" i="42" a="1"/>
  <c r="G11" i="42" s="1"/>
  <c r="R77" i="42" a="1"/>
  <c r="R77" i="42" s="1"/>
  <c r="L103" i="42" a="1"/>
  <c r="L103" i="42" s="1"/>
  <c r="T86" i="47" a="1"/>
  <c r="T86" i="47" s="1"/>
  <c r="AD65" i="42" a="1"/>
  <c r="AD65" i="42" s="1"/>
  <c r="S31" i="33" a="1"/>
  <c r="S31" i="33" s="1"/>
  <c r="AL38" i="44" a="1"/>
  <c r="AL38" i="44" s="1"/>
  <c r="AN101" i="42" a="1"/>
  <c r="AN101" i="42" s="1"/>
  <c r="AT76" i="46" a="1"/>
  <c r="AT76" i="46" s="1"/>
  <c r="X56" i="43" a="1"/>
  <c r="X56" i="43" s="1"/>
  <c r="AE104" i="41" a="1"/>
  <c r="AE104" i="41" s="1"/>
  <c r="AL10" i="33" a="1"/>
  <c r="AL10" i="33" s="1"/>
  <c r="AL9" i="33" s="1"/>
  <c r="V35" i="43" a="1"/>
  <c r="V35" i="43" s="1"/>
  <c r="Z40" i="33" a="1"/>
  <c r="Z40" i="33" s="1"/>
  <c r="Z39" i="33" s="1"/>
  <c r="U44" i="42" a="1"/>
  <c r="U44" i="42" s="1"/>
  <c r="U42" i="42" s="1"/>
  <c r="K22" i="46" a="1"/>
  <c r="K22" i="46" s="1"/>
  <c r="AJ32" i="43" a="1"/>
  <c r="AJ32" i="43" s="1"/>
  <c r="AJ30" i="43" s="1"/>
  <c r="L86" i="43" a="1"/>
  <c r="L86" i="43" s="1"/>
  <c r="AK59" i="47" a="1"/>
  <c r="AK59" i="47" s="1"/>
  <c r="H43" i="45" a="1"/>
  <c r="H43" i="45" s="1"/>
  <c r="I56" i="44" a="1"/>
  <c r="I56" i="44" s="1"/>
  <c r="K23" i="42" a="1"/>
  <c r="K23" i="42" s="1"/>
  <c r="Q65" i="33" a="1"/>
  <c r="Q65" i="33" s="1"/>
  <c r="U53" i="41" a="1"/>
  <c r="U53" i="41" s="1"/>
  <c r="W28" i="46" a="1"/>
  <c r="W28" i="46" s="1"/>
  <c r="R73" i="44" a="1"/>
  <c r="R73" i="44" s="1"/>
  <c r="L59" i="43" a="1"/>
  <c r="L59" i="43" s="1"/>
  <c r="AP58" i="47" a="1"/>
  <c r="AP58" i="47" s="1"/>
  <c r="AP67" i="47" a="1"/>
  <c r="AP67" i="47" s="1"/>
  <c r="AP66" i="47" s="1"/>
  <c r="AH77" i="42" a="1"/>
  <c r="AH77" i="42" s="1"/>
  <c r="L61" i="43" a="1"/>
  <c r="L61" i="43" s="1"/>
  <c r="N95" i="47" a="1"/>
  <c r="N95" i="47" s="1"/>
  <c r="AD97" i="45" a="1"/>
  <c r="AD97" i="45" s="1"/>
  <c r="R100" i="45" a="1"/>
  <c r="R100" i="45" s="1"/>
  <c r="R99" i="45" s="1"/>
  <c r="J80" i="41" a="1"/>
  <c r="J80" i="41" s="1"/>
  <c r="AP100" i="46" a="1"/>
  <c r="AP100" i="46" s="1"/>
  <c r="O73" i="43" a="1"/>
  <c r="O73" i="43" s="1"/>
  <c r="AI31" i="44" a="1"/>
  <c r="AI31" i="44" s="1"/>
  <c r="AM53" i="44" a="1"/>
  <c r="AM53" i="44" s="1"/>
  <c r="AN10" i="46" a="1"/>
  <c r="AN10" i="46" s="1"/>
  <c r="K11" i="41" a="1"/>
  <c r="K11" i="41" s="1"/>
  <c r="AN95" i="43" a="1"/>
  <c r="AN95" i="43" s="1"/>
  <c r="AH34" i="41" a="1"/>
  <c r="AH34" i="41" s="1"/>
  <c r="AH33" i="41" s="1"/>
  <c r="AG38" i="43" a="1"/>
  <c r="AG38" i="43" s="1"/>
  <c r="W16" i="42" a="1"/>
  <c r="W16" i="42" s="1"/>
  <c r="O32" i="33" a="1"/>
  <c r="O32" i="33" s="1"/>
  <c r="M77" i="43" a="1"/>
  <c r="M77" i="43" s="1"/>
  <c r="S29" i="45" a="1"/>
  <c r="S29" i="45" s="1"/>
  <c r="AP20" i="46" a="1"/>
  <c r="AP20" i="46" s="1"/>
  <c r="AO77" i="47" a="1"/>
  <c r="AO77" i="47" s="1"/>
  <c r="F92" i="45" a="1"/>
  <c r="F92" i="45" s="1"/>
  <c r="S73" i="46" a="1"/>
  <c r="S73" i="46" s="1"/>
  <c r="S72" i="46" s="1"/>
  <c r="N22" i="43" a="1"/>
  <c r="N22" i="43" s="1"/>
  <c r="N10" i="33" a="1"/>
  <c r="N10" i="33" s="1"/>
  <c r="Q71" i="46" a="1"/>
  <c r="Q71" i="46" s="1"/>
  <c r="R23" i="44" a="1"/>
  <c r="R23" i="44" s="1"/>
  <c r="AR56" i="43" a="1"/>
  <c r="AR56" i="43" s="1"/>
  <c r="AR54" i="43" s="1"/>
  <c r="I83" i="43" a="1"/>
  <c r="I83" i="43" s="1"/>
  <c r="K74" i="47" a="1"/>
  <c r="K74" i="47" s="1"/>
  <c r="AN64" i="45" a="1"/>
  <c r="AN64" i="45" s="1"/>
  <c r="AI19" i="43" a="1"/>
  <c r="AI19" i="43" s="1"/>
  <c r="AI18" i="43" s="1"/>
  <c r="AF76" i="33" a="1"/>
  <c r="AF76" i="33" s="1"/>
  <c r="X85" i="44" a="1"/>
  <c r="X85" i="44" s="1"/>
  <c r="AC41" i="47" a="1"/>
  <c r="AC41" i="47" s="1"/>
  <c r="X52" i="33" a="1"/>
  <c r="X52" i="33" s="1"/>
  <c r="X51" i="33" s="1"/>
  <c r="T38" i="33" a="1"/>
  <c r="T38" i="33" s="1"/>
  <c r="AF34" i="33" a="1"/>
  <c r="AF34" i="33" s="1"/>
  <c r="V26" i="41" a="1"/>
  <c r="V26" i="41" s="1"/>
  <c r="C61" i="42" a="1"/>
  <c r="C61" i="42" s="1"/>
  <c r="A61" i="42" s="1"/>
  <c r="AT95" i="46" a="1"/>
  <c r="AT95" i="46" s="1"/>
  <c r="AD43" i="47" a="1"/>
  <c r="AD43" i="47" s="1"/>
  <c r="K92" i="46" a="1"/>
  <c r="K92" i="46" s="1"/>
  <c r="AL88" i="47" a="1"/>
  <c r="AL88" i="47" s="1"/>
  <c r="I68" i="33" a="1"/>
  <c r="I68" i="33" s="1"/>
  <c r="AT98" i="47" a="1"/>
  <c r="AT98" i="47" s="1"/>
  <c r="AO53" i="46" a="1"/>
  <c r="AO53" i="46" s="1"/>
  <c r="AD92" i="33" a="1"/>
  <c r="AD92" i="33" s="1"/>
  <c r="S74" i="44" a="1"/>
  <c r="S74" i="44" s="1"/>
  <c r="I44" i="33" a="1"/>
  <c r="I44" i="33" s="1"/>
  <c r="E64" i="33" a="1"/>
  <c r="E64" i="33" s="1"/>
  <c r="E63" i="33" s="1"/>
  <c r="S86" i="47" a="1"/>
  <c r="S86" i="47" s="1"/>
  <c r="AO31" i="46" a="1"/>
  <c r="AO31" i="46" s="1"/>
  <c r="AJ74" i="33" a="1"/>
  <c r="AJ74" i="33" s="1"/>
  <c r="AD68" i="33" a="1"/>
  <c r="AD68" i="33" s="1"/>
  <c r="AO73" i="46" a="1"/>
  <c r="AO73" i="46" s="1"/>
  <c r="AB29" i="46" a="1"/>
  <c r="AB29" i="46" s="1"/>
  <c r="L26" i="41" a="1"/>
  <c r="L26" i="41" s="1"/>
  <c r="AC23" i="45" a="1"/>
  <c r="AC23" i="45" s="1"/>
  <c r="C67" i="43" a="1"/>
  <c r="C67" i="43" s="1"/>
  <c r="Q46" i="47" a="1"/>
  <c r="Q46" i="47" s="1"/>
  <c r="Q45" i="47" s="1"/>
  <c r="U88" i="42" a="1"/>
  <c r="U88" i="42" s="1"/>
  <c r="S41" i="41" a="1"/>
  <c r="S41" i="41" s="1"/>
  <c r="F11" i="42" a="1"/>
  <c r="F11" i="42" s="1"/>
  <c r="AN64" i="47" a="1"/>
  <c r="AN64" i="47" s="1"/>
  <c r="AB23" i="47" a="1"/>
  <c r="AB23" i="47" s="1"/>
  <c r="AB21" i="47" s="1"/>
  <c r="AE10" i="43" a="1"/>
  <c r="AE10" i="43" s="1"/>
  <c r="AN67" i="42" a="1"/>
  <c r="AN67" i="42" s="1"/>
  <c r="S25" i="46" a="1"/>
  <c r="S25" i="46" s="1"/>
  <c r="S37" i="45" a="1"/>
  <c r="S37" i="45" s="1"/>
  <c r="AJ29" i="43" a="1"/>
  <c r="AJ29" i="43" s="1"/>
  <c r="J92" i="45" a="1"/>
  <c r="J92" i="45" s="1"/>
  <c r="AO71" i="46" a="1"/>
  <c r="AO71" i="46" s="1"/>
  <c r="AD41" i="43" a="1"/>
  <c r="AD41" i="43" s="1"/>
  <c r="K62" i="43" a="1"/>
  <c r="K62" i="43" s="1"/>
  <c r="J71" i="47" a="1"/>
  <c r="J71" i="47" s="1"/>
  <c r="C32" i="44" a="1"/>
  <c r="C32" i="44" s="1"/>
  <c r="AT76" i="47" a="1"/>
  <c r="AT76" i="47" s="1"/>
  <c r="AT75" i="47" s="1"/>
  <c r="L11" i="44" a="1"/>
  <c r="L11" i="44" s="1"/>
  <c r="AQ65" i="46" a="1"/>
  <c r="AQ65" i="46" s="1"/>
  <c r="AN37" i="44" a="1"/>
  <c r="AN37" i="44" s="1"/>
  <c r="AO64" i="42" a="1"/>
  <c r="AO64" i="42" s="1"/>
  <c r="U70" i="33" a="1"/>
  <c r="U70" i="33" s="1"/>
  <c r="G92" i="33" a="1"/>
  <c r="G92" i="33" s="1"/>
  <c r="O65" i="44" a="1"/>
  <c r="O65" i="44" s="1"/>
  <c r="O63" i="44" s="1"/>
  <c r="AP35" i="44" a="1"/>
  <c r="AP35" i="44" s="1"/>
  <c r="AL50" i="41" a="1"/>
  <c r="AL50" i="41" s="1"/>
  <c r="AB73" i="42" a="1"/>
  <c r="AB73" i="42" s="1"/>
  <c r="K29" i="41" a="1"/>
  <c r="K29" i="41" s="1"/>
  <c r="U92" i="47" a="1"/>
  <c r="U92" i="47" s="1"/>
  <c r="U90" i="47" s="1"/>
  <c r="Z98" i="44" a="1"/>
  <c r="Z98" i="44" s="1"/>
  <c r="J100" i="44" a="1"/>
  <c r="J100" i="44" s="1"/>
  <c r="T61" i="42" a="1"/>
  <c r="T61" i="42" s="1"/>
  <c r="T60" i="42" s="1"/>
  <c r="U67" i="42" a="1"/>
  <c r="U67" i="42" s="1"/>
  <c r="E41" i="42" a="1"/>
  <c r="E41" i="42" s="1"/>
  <c r="W64" i="43" a="1"/>
  <c r="W64" i="43" s="1"/>
  <c r="W63" i="43" s="1"/>
  <c r="AO11" i="33" a="1"/>
  <c r="AO11" i="33" s="1"/>
  <c r="AM62" i="43" a="1"/>
  <c r="AM62" i="43" s="1"/>
  <c r="L94" i="42" a="1"/>
  <c r="L94" i="42" s="1"/>
  <c r="L93" i="42" s="1"/>
  <c r="C71" i="33" a="1"/>
  <c r="C71" i="33" s="1"/>
  <c r="A70" i="33" s="1"/>
  <c r="V53" i="41" a="1"/>
  <c r="V53" i="41" s="1"/>
  <c r="V51" i="41" s="1"/>
  <c r="AL79" i="33" a="1"/>
  <c r="AL79" i="33" s="1"/>
  <c r="AM34" i="46" a="1"/>
  <c r="AM34" i="46" s="1"/>
  <c r="AG79" i="41" a="1"/>
  <c r="AG79" i="41" s="1"/>
  <c r="O34" i="45" a="1"/>
  <c r="O34" i="45" s="1"/>
  <c r="AV32" i="46" a="1"/>
  <c r="AV32" i="46" s="1"/>
  <c r="W70" i="42" a="1"/>
  <c r="W70" i="42" s="1"/>
  <c r="AT10" i="41" a="1"/>
  <c r="AT10" i="41" s="1"/>
  <c r="AT9" i="41" s="1"/>
  <c r="T31" i="47" a="1"/>
  <c r="T31" i="47" s="1"/>
  <c r="X76" i="45" a="1"/>
  <c r="X76" i="45" s="1"/>
  <c r="AQ58" i="44" a="1"/>
  <c r="AQ58" i="44" s="1"/>
  <c r="S74" i="41" a="1"/>
  <c r="S74" i="41" s="1"/>
  <c r="X35" i="33" a="1"/>
  <c r="X35" i="33" s="1"/>
  <c r="AH31" i="43" a="1"/>
  <c r="AH31" i="43" s="1"/>
  <c r="I37" i="33" a="1"/>
  <c r="I37" i="33" s="1"/>
  <c r="AL41" i="47" a="1"/>
  <c r="AL41" i="47" s="1"/>
  <c r="W64" i="33" a="1"/>
  <c r="W64" i="33" s="1"/>
  <c r="S71" i="44" a="1"/>
  <c r="S71" i="44" s="1"/>
  <c r="E103" i="33" a="1"/>
  <c r="E103" i="33" s="1"/>
  <c r="AN68" i="33" a="1"/>
  <c r="AN68" i="33" s="1"/>
  <c r="AJ100" i="46" a="1"/>
  <c r="AJ100" i="46" s="1"/>
  <c r="T43" i="44" a="1"/>
  <c r="T43" i="44" s="1"/>
  <c r="N65" i="44" a="1"/>
  <c r="N65" i="44" s="1"/>
  <c r="AG85" i="47" a="1"/>
  <c r="AG85" i="47" s="1"/>
  <c r="J49" i="41" a="1"/>
  <c r="J49" i="41" s="1"/>
  <c r="P11" i="42" a="1"/>
  <c r="P11" i="42" s="1"/>
  <c r="Z92" i="42" a="1"/>
  <c r="Z92" i="42" s="1"/>
  <c r="V74" i="33" a="1"/>
  <c r="V74" i="33" s="1"/>
  <c r="V79" i="41" a="1"/>
  <c r="V79" i="41" s="1"/>
  <c r="N70" i="41" a="1"/>
  <c r="N70" i="41" s="1"/>
  <c r="N69" i="41" s="1"/>
  <c r="L38" i="46" a="1"/>
  <c r="L38" i="46" s="1"/>
  <c r="L34" i="43" a="1"/>
  <c r="L34" i="43" s="1"/>
  <c r="AQ104" i="44" a="1"/>
  <c r="AQ104" i="44" s="1"/>
  <c r="Z41" i="45" a="1"/>
  <c r="Z41" i="45" s="1"/>
  <c r="AN74" i="44" a="1"/>
  <c r="AN74" i="44" s="1"/>
  <c r="K32" i="47" a="1"/>
  <c r="K32" i="47" s="1"/>
  <c r="K30" i="47" s="1"/>
  <c r="AL40" i="46" a="1"/>
  <c r="AL40" i="46" s="1"/>
  <c r="AC79" i="46" a="1"/>
  <c r="AC79" i="46" s="1"/>
  <c r="V10" i="41" a="1"/>
  <c r="V10" i="41" s="1"/>
  <c r="I28" i="46" a="1"/>
  <c r="I28" i="46" s="1"/>
  <c r="Y62" i="41" a="1"/>
  <c r="Y62" i="41" s="1"/>
  <c r="AI86" i="46" a="1"/>
  <c r="AI86" i="46" s="1"/>
  <c r="AG73" i="43" a="1"/>
  <c r="AG73" i="43" s="1"/>
  <c r="J50" i="43" a="1"/>
  <c r="J50" i="43" s="1"/>
  <c r="AC25" i="45" a="1"/>
  <c r="AC25" i="45" s="1"/>
  <c r="AN74" i="45" a="1"/>
  <c r="AN74" i="45" s="1"/>
  <c r="C65" i="46" a="1"/>
  <c r="C65" i="46" s="1"/>
  <c r="X91" i="33" a="1"/>
  <c r="X91" i="33" s="1"/>
  <c r="U31" i="41" a="1"/>
  <c r="U31" i="41" s="1"/>
  <c r="AD41" i="47" a="1"/>
  <c r="AD41" i="47" s="1"/>
  <c r="AA76" i="43" a="1"/>
  <c r="AA76" i="43" s="1"/>
  <c r="AN104" i="43" a="1"/>
  <c r="AN104" i="43" s="1"/>
  <c r="AR89" i="33" a="1"/>
  <c r="AR89" i="33" s="1"/>
  <c r="AB43" i="45" a="1"/>
  <c r="AB43" i="45" s="1"/>
  <c r="AP38" i="41" a="1"/>
  <c r="AP38" i="41" s="1"/>
  <c r="M28" i="41" a="1"/>
  <c r="M28" i="41" s="1"/>
  <c r="AM70" i="41" a="1"/>
  <c r="AM70" i="41" s="1"/>
  <c r="N74" i="33" a="1"/>
  <c r="N74" i="33" s="1"/>
  <c r="AF98" i="46" a="1"/>
  <c r="AF98" i="46" s="1"/>
  <c r="AE61" i="33" a="1"/>
  <c r="AE61" i="33" s="1"/>
  <c r="AE60" i="33" s="1"/>
  <c r="K70" i="33" a="1"/>
  <c r="K70" i="33" s="1"/>
  <c r="X26" i="42" a="1"/>
  <c r="X26" i="42" s="1"/>
  <c r="AA34" i="42" a="1"/>
  <c r="AA34" i="42" s="1"/>
  <c r="AP83" i="45" a="1"/>
  <c r="AP83" i="45" s="1"/>
  <c r="AP37" i="33" a="1"/>
  <c r="AP37" i="33" s="1"/>
  <c r="J65" i="42" a="1"/>
  <c r="J65" i="42" s="1"/>
  <c r="AC92" i="45" a="1"/>
  <c r="AC92" i="45" s="1"/>
  <c r="U23" i="46" a="1"/>
  <c r="U23" i="46" s="1"/>
  <c r="P32" i="42" a="1"/>
  <c r="P32" i="42" s="1"/>
  <c r="AC65" i="33" a="1"/>
  <c r="AC65" i="33" s="1"/>
  <c r="AG88" i="46" a="1"/>
  <c r="AG88" i="46" s="1"/>
  <c r="R70" i="44" a="1"/>
  <c r="R70" i="44" s="1"/>
  <c r="AA50" i="46" a="1"/>
  <c r="AA50" i="46" s="1"/>
  <c r="AL77" i="41" a="1"/>
  <c r="AL77" i="41" s="1"/>
  <c r="G68" i="45" a="1"/>
  <c r="G68" i="45" s="1"/>
  <c r="V16" i="41" a="1"/>
  <c r="V16" i="41" s="1"/>
  <c r="V15" i="41" s="1"/>
  <c r="AO68" i="41" a="1"/>
  <c r="AO68" i="41" s="1"/>
  <c r="AK40" i="41" a="1"/>
  <c r="AK40" i="41" s="1"/>
  <c r="L50" i="41" a="1"/>
  <c r="L50" i="41" s="1"/>
  <c r="AS95" i="43" a="1"/>
  <c r="AS95" i="43" s="1"/>
  <c r="T31" i="33" a="1"/>
  <c r="T31" i="33" s="1"/>
  <c r="C79" i="47" a="1"/>
  <c r="C79" i="47" s="1"/>
  <c r="L17" i="41" a="1"/>
  <c r="L17" i="41" s="1"/>
  <c r="AA74" i="41" a="1"/>
  <c r="AA74" i="41" s="1"/>
  <c r="O22" i="46" a="1"/>
  <c r="O22" i="46" s="1"/>
  <c r="AI38" i="47" a="1"/>
  <c r="AI38" i="47" s="1"/>
  <c r="AL43" i="33" a="1"/>
  <c r="AL43" i="33" s="1"/>
  <c r="AK34" i="45" a="1"/>
  <c r="AK34" i="45" s="1"/>
  <c r="Y74" i="43" a="1"/>
  <c r="Y74" i="43" s="1"/>
  <c r="AR76" i="44" a="1"/>
  <c r="AR76" i="44" s="1"/>
  <c r="Z95" i="47" a="1"/>
  <c r="Z95" i="47" s="1"/>
  <c r="X44" i="41" a="1"/>
  <c r="X44" i="41" s="1"/>
  <c r="AG20" i="47" a="1"/>
  <c r="AG20" i="47" s="1"/>
  <c r="L71" i="44" a="1"/>
  <c r="L71" i="44" s="1"/>
  <c r="P101" i="46" a="1"/>
  <c r="P101" i="46" s="1"/>
  <c r="AO47" i="42" a="1"/>
  <c r="AO47" i="42" s="1"/>
  <c r="R79" i="43" a="1"/>
  <c r="R79" i="43" s="1"/>
  <c r="R78" i="43" s="1"/>
  <c r="U101" i="45" a="1"/>
  <c r="U101" i="45" s="1"/>
  <c r="X97" i="42" a="1"/>
  <c r="X97" i="42" s="1"/>
  <c r="AR20" i="43" a="1"/>
  <c r="AR20" i="43" s="1"/>
  <c r="L47" i="46" a="1"/>
  <c r="L47" i="46" s="1"/>
  <c r="AJ37" i="42" a="1"/>
  <c r="AJ37" i="42" s="1"/>
  <c r="L61" i="45" a="1"/>
  <c r="L61" i="45" s="1"/>
  <c r="AH61" i="45" a="1"/>
  <c r="AH61" i="45" s="1"/>
  <c r="S19" i="47" a="1"/>
  <c r="S19" i="47" s="1"/>
  <c r="S18" i="47" s="1"/>
  <c r="T89" i="45" a="1"/>
  <c r="T89" i="45" s="1"/>
  <c r="AI64" i="43" a="1"/>
  <c r="AI64" i="43" s="1"/>
  <c r="V73" i="47" a="1"/>
  <c r="V73" i="47" s="1"/>
  <c r="M17" i="33" a="1"/>
  <c r="M17" i="33" s="1"/>
  <c r="S92" i="47" a="1"/>
  <c r="S92" i="47" s="1"/>
  <c r="I37" i="47" a="1"/>
  <c r="I37" i="47" s="1"/>
  <c r="J55" i="43" a="1"/>
  <c r="J55" i="43" s="1"/>
  <c r="Y79" i="45" a="1"/>
  <c r="Y79" i="45" s="1"/>
  <c r="AB16" i="45" a="1"/>
  <c r="AB16" i="45" s="1"/>
  <c r="AB15" i="45" s="1"/>
  <c r="AC95" i="47" a="1"/>
  <c r="AC95" i="47" s="1"/>
  <c r="AB37" i="33" a="1"/>
  <c r="AB37" i="33" s="1"/>
  <c r="P103" i="44" a="1"/>
  <c r="P103" i="44" s="1"/>
  <c r="P102" i="44" s="1"/>
  <c r="AK47" i="46" a="1"/>
  <c r="AK47" i="46" s="1"/>
  <c r="O17" i="46" a="1"/>
  <c r="O17" i="46" s="1"/>
  <c r="K58" i="46" a="1"/>
  <c r="K58" i="46" s="1"/>
  <c r="AR43" i="42" a="1"/>
  <c r="AR43" i="42" s="1"/>
  <c r="O67" i="43" a="1"/>
  <c r="O67" i="43" s="1"/>
  <c r="AK38" i="43" a="1"/>
  <c r="AK38" i="43" s="1"/>
  <c r="AE29" i="45" a="1"/>
  <c r="AE29" i="45" s="1"/>
  <c r="K104" i="45" a="1"/>
  <c r="K104" i="45" s="1"/>
  <c r="AR101" i="41" a="1"/>
  <c r="AR101" i="41" s="1"/>
  <c r="AU104" i="47" a="1"/>
  <c r="AU104" i="47" s="1"/>
  <c r="AD100" i="46" a="1"/>
  <c r="AD100" i="46" s="1"/>
  <c r="P88" i="45" a="1"/>
  <c r="P88" i="45" s="1"/>
  <c r="K38" i="41" a="1"/>
  <c r="K38" i="41" s="1"/>
  <c r="J16" i="45" a="1"/>
  <c r="J16" i="45" s="1"/>
  <c r="H70" i="42" a="1"/>
  <c r="H70" i="42" s="1"/>
  <c r="H69" i="42" s="1"/>
  <c r="AH58" i="45" a="1"/>
  <c r="AH58" i="45" s="1"/>
  <c r="AO88" i="45" a="1"/>
  <c r="AO88" i="45" s="1"/>
  <c r="C77" i="33" a="1"/>
  <c r="C77" i="33" s="1"/>
  <c r="AM22" i="47" a="1"/>
  <c r="AM22" i="47" s="1"/>
  <c r="W17" i="41" a="1"/>
  <c r="W17" i="41" s="1"/>
  <c r="AC43" i="44" a="1"/>
  <c r="AC43" i="44" s="1"/>
  <c r="AA37" i="44" a="1"/>
  <c r="AA37" i="44" s="1"/>
  <c r="AA36" i="44" s="1"/>
  <c r="N100" i="46" a="1"/>
  <c r="N100" i="46" s="1"/>
  <c r="Q28" i="46" a="1"/>
  <c r="Q28" i="46" s="1"/>
  <c r="AO74" i="47" a="1"/>
  <c r="AO74" i="47" s="1"/>
  <c r="AK65" i="47" a="1"/>
  <c r="AK65" i="47" s="1"/>
  <c r="AE65" i="44" a="1"/>
  <c r="AE65" i="44" s="1"/>
  <c r="U61" i="47" a="1"/>
  <c r="U61" i="47" s="1"/>
  <c r="U60" i="47" s="1"/>
  <c r="J40" i="45" a="1"/>
  <c r="J40" i="45" s="1"/>
  <c r="R83" i="47" a="1"/>
  <c r="R83" i="47" s="1"/>
  <c r="T35" i="44" a="1"/>
  <c r="T35" i="44" s="1"/>
  <c r="T33" i="44" s="1"/>
  <c r="F82" i="33" a="1"/>
  <c r="F82" i="33" s="1"/>
  <c r="N98" i="33" a="1"/>
  <c r="N98" i="33" s="1"/>
  <c r="V17" i="44" a="1"/>
  <c r="V17" i="44" s="1"/>
  <c r="V104" i="45" a="1"/>
  <c r="V104" i="45" s="1"/>
  <c r="AM59" i="46" a="1"/>
  <c r="AM59" i="46" s="1"/>
  <c r="P77" i="44" a="1"/>
  <c r="P77" i="44" s="1"/>
  <c r="Y37" i="43" a="1"/>
  <c r="Y37" i="43" s="1"/>
  <c r="Y52" i="41" a="1"/>
  <c r="Y52" i="41" s="1"/>
  <c r="M68" i="44" a="1"/>
  <c r="M68" i="44" s="1"/>
  <c r="AE34" i="47" a="1"/>
  <c r="AE34" i="47" s="1"/>
  <c r="AH98" i="41" a="1"/>
  <c r="AH98" i="41" s="1"/>
  <c r="AL58" i="33" a="1"/>
  <c r="AL58" i="33" s="1"/>
  <c r="AK32" i="43" a="1"/>
  <c r="AK32" i="43" s="1"/>
  <c r="AO104" i="42" a="1"/>
  <c r="AO104" i="42" s="1"/>
  <c r="AO102" i="42" s="1"/>
  <c r="AP77" i="44" a="1"/>
  <c r="AP77" i="44" s="1"/>
  <c r="AJ38" i="42" a="1"/>
  <c r="AJ38" i="42" s="1"/>
  <c r="AF68" i="46" a="1"/>
  <c r="AF68" i="46" s="1"/>
  <c r="AP26" i="43" a="1"/>
  <c r="AP26" i="43" s="1"/>
  <c r="AT16" i="46" a="1"/>
  <c r="AT16" i="46" s="1"/>
  <c r="AA91" i="44" a="1"/>
  <c r="AA91" i="44" s="1"/>
  <c r="AA90" i="44" s="1"/>
  <c r="K17" i="33" a="1"/>
  <c r="K17" i="33" s="1"/>
  <c r="AO34" i="42" a="1"/>
  <c r="AO34" i="42" s="1"/>
  <c r="AU85" i="43" a="1"/>
  <c r="AU85" i="43" s="1"/>
  <c r="W58" i="45" a="1"/>
  <c r="W58" i="45" s="1"/>
  <c r="AS47" i="43" a="1"/>
  <c r="AS47" i="43" s="1"/>
  <c r="AE89" i="46" a="1"/>
  <c r="AE89" i="46" s="1"/>
  <c r="AG70" i="47" a="1"/>
  <c r="AG70" i="47" s="1"/>
  <c r="AG69" i="47" s="1"/>
  <c r="AD25" i="41" a="1"/>
  <c r="AD25" i="41" s="1"/>
  <c r="P53" i="33" a="1"/>
  <c r="P53" i="33" s="1"/>
  <c r="P51" i="33" s="1"/>
  <c r="AH104" i="45" a="1"/>
  <c r="AH104" i="45" s="1"/>
  <c r="Z29" i="44" a="1"/>
  <c r="Z29" i="44" s="1"/>
  <c r="AS34" i="46" a="1"/>
  <c r="AS34" i="46" s="1"/>
  <c r="AH29" i="42" a="1"/>
  <c r="AH29" i="42" s="1"/>
  <c r="O74" i="46" a="1"/>
  <c r="O74" i="46" s="1"/>
  <c r="AU77" i="43" a="1"/>
  <c r="AU77" i="43" s="1"/>
  <c r="V76" i="46" a="1"/>
  <c r="V76" i="46" s="1"/>
  <c r="AS64" i="47" a="1"/>
  <c r="AS64" i="47" s="1"/>
  <c r="AS63" i="47" s="1"/>
  <c r="AL47" i="33" a="1"/>
  <c r="AL47" i="33" s="1"/>
  <c r="R11" i="45" a="1"/>
  <c r="R11" i="45" s="1"/>
  <c r="AR61" i="47" a="1"/>
  <c r="AR61" i="47" s="1"/>
  <c r="C37" i="44" a="1"/>
  <c r="C37" i="44" s="1"/>
  <c r="X97" i="43" a="1"/>
  <c r="X97" i="43" s="1"/>
  <c r="X96" i="43" s="1"/>
  <c r="AA53" i="33" a="1"/>
  <c r="AA53" i="33" s="1"/>
  <c r="I35" i="47" a="1"/>
  <c r="I35" i="47" s="1"/>
  <c r="I33" i="47" s="1"/>
  <c r="R65" i="47" a="1"/>
  <c r="R65" i="47" s="1"/>
  <c r="AH94" i="42" a="1"/>
  <c r="AH94" i="42" s="1"/>
  <c r="V73" i="33" a="1"/>
  <c r="V73" i="33" s="1"/>
  <c r="L26" i="47" a="1"/>
  <c r="L26" i="47" s="1"/>
  <c r="L24" i="47" s="1"/>
  <c r="AH23" i="41" a="1"/>
  <c r="AH23" i="41" s="1"/>
  <c r="C52" i="46" a="1"/>
  <c r="C52" i="46" s="1"/>
  <c r="AF26" i="41" a="1"/>
  <c r="AF26" i="41" s="1"/>
  <c r="O40" i="44" a="1"/>
  <c r="O40" i="44" s="1"/>
  <c r="AH41" i="44" a="1"/>
  <c r="AH41" i="44" s="1"/>
  <c r="W47" i="47" a="1"/>
  <c r="W47" i="47" s="1"/>
  <c r="V43" i="42" a="1"/>
  <c r="V43" i="42" s="1"/>
  <c r="AN56" i="45" a="1"/>
  <c r="AN56" i="45" s="1"/>
  <c r="P68" i="46" a="1"/>
  <c r="P68" i="46" s="1"/>
  <c r="AV61" i="47" a="1"/>
  <c r="AV61" i="47" s="1"/>
  <c r="E25" i="42" a="1"/>
  <c r="E25" i="42" s="1"/>
  <c r="AI10" i="41" a="1"/>
  <c r="AI10" i="41" s="1"/>
  <c r="X67" i="46" a="1"/>
  <c r="X67" i="46" s="1"/>
  <c r="X66" i="46" s="1"/>
  <c r="AI82" i="42" a="1"/>
  <c r="AI82" i="42" s="1"/>
  <c r="AL53" i="46" a="1"/>
  <c r="AL53" i="46" s="1"/>
  <c r="G38" i="45" a="1"/>
  <c r="G38" i="45" s="1"/>
  <c r="C73" i="41" a="1"/>
  <c r="C73" i="41" s="1"/>
  <c r="N76" i="42" a="1"/>
  <c r="N76" i="42" s="1"/>
  <c r="N75" i="42" s="1"/>
  <c r="AF46" i="43" a="1"/>
  <c r="AF46" i="43" s="1"/>
  <c r="O100" i="41" a="1"/>
  <c r="O100" i="41" s="1"/>
  <c r="Y23" i="46" a="1"/>
  <c r="Y23" i="46" s="1"/>
  <c r="AO47" i="43" a="1"/>
  <c r="AO47" i="43" s="1"/>
  <c r="I38" i="45" a="1"/>
  <c r="I38" i="45" s="1"/>
  <c r="AB64" i="33" a="1"/>
  <c r="AB64" i="33" s="1"/>
  <c r="AR55" i="44" a="1"/>
  <c r="AR55" i="44" s="1"/>
  <c r="AD16" i="44" a="1"/>
  <c r="AD16" i="44" s="1"/>
  <c r="T88" i="42" a="1"/>
  <c r="T88" i="42" s="1"/>
  <c r="AN80" i="44" a="1"/>
  <c r="AN80" i="44" s="1"/>
  <c r="Z98" i="33" a="1"/>
  <c r="Z98" i="33" s="1"/>
  <c r="V73" i="44" a="1"/>
  <c r="V73" i="44" s="1"/>
  <c r="AS59" i="46" a="1"/>
  <c r="AS59" i="46" s="1"/>
  <c r="AC28" i="46" a="1"/>
  <c r="AC28" i="46" s="1"/>
  <c r="AA86" i="42" a="1"/>
  <c r="AA86" i="42" s="1"/>
  <c r="AO94" i="41" a="1"/>
  <c r="AO94" i="41" s="1"/>
  <c r="AO93" i="41" s="1"/>
  <c r="AQ98" i="47" a="1"/>
  <c r="AQ98" i="47" s="1"/>
  <c r="AO76" i="45" a="1"/>
  <c r="AO76" i="45" s="1"/>
  <c r="J89" i="47" a="1"/>
  <c r="J89" i="47" s="1"/>
  <c r="AA56" i="46" a="1"/>
  <c r="AA56" i="46" s="1"/>
  <c r="AA54" i="46" s="1"/>
  <c r="AV74" i="43" a="1"/>
  <c r="AV74" i="43" s="1"/>
  <c r="AA25" i="33" a="1"/>
  <c r="AA25" i="33" s="1"/>
  <c r="AF34" i="45" a="1"/>
  <c r="AF34" i="45" s="1"/>
  <c r="Z103" i="33" a="1"/>
  <c r="Z103" i="33" s="1"/>
  <c r="L61" i="42" a="1"/>
  <c r="L61" i="42" s="1"/>
  <c r="AB10" i="47" a="1"/>
  <c r="AB10" i="47" s="1"/>
  <c r="AC83" i="47" a="1"/>
  <c r="AC83" i="47" s="1"/>
  <c r="AF46" i="41" a="1"/>
  <c r="AF46" i="41" s="1"/>
  <c r="I61" i="33" a="1"/>
  <c r="I61" i="33" s="1"/>
  <c r="AD91" i="44" a="1"/>
  <c r="AD91" i="44" s="1"/>
  <c r="AD90" i="44" s="1"/>
  <c r="AC56" i="47" a="1"/>
  <c r="AC56" i="47" s="1"/>
  <c r="E52" i="45" a="1"/>
  <c r="E52" i="45" s="1"/>
  <c r="AG88" i="44" a="1"/>
  <c r="AG88" i="44" s="1"/>
  <c r="AG87" i="44" s="1"/>
  <c r="P46" i="47" a="1"/>
  <c r="P46" i="47" s="1"/>
  <c r="AS56" i="41" a="1"/>
  <c r="AS56" i="41" s="1"/>
  <c r="AD77" i="45" a="1"/>
  <c r="AD77" i="45" s="1"/>
  <c r="S16" i="43" a="1"/>
  <c r="S16" i="43" s="1"/>
  <c r="C46" i="46" a="1"/>
  <c r="C46" i="46" s="1"/>
  <c r="AE31" i="47" a="1"/>
  <c r="AE31" i="47" s="1"/>
  <c r="AE30" i="47" s="1"/>
  <c r="W40" i="41" a="1"/>
  <c r="W40" i="41" s="1"/>
  <c r="AE85" i="33" a="1"/>
  <c r="AE85" i="33" s="1"/>
  <c r="C52" i="42" a="1"/>
  <c r="C52" i="42" s="1"/>
  <c r="A52" i="42" s="1"/>
  <c r="AN85" i="33" a="1"/>
  <c r="AN85" i="33" s="1"/>
  <c r="AN84" i="33" s="1"/>
  <c r="AM101" i="41" a="1"/>
  <c r="AM101" i="41" s="1"/>
  <c r="E55" i="45" a="1"/>
  <c r="E55" i="45" s="1"/>
  <c r="AU80" i="47" a="1"/>
  <c r="AU80" i="47" s="1"/>
  <c r="L50" i="46" a="1"/>
  <c r="L50" i="46" s="1"/>
  <c r="AC29" i="44" a="1"/>
  <c r="AC29" i="44" s="1"/>
  <c r="AD29" i="44" a="1"/>
  <c r="AD29" i="44" s="1"/>
  <c r="T80" i="46" a="1"/>
  <c r="T80" i="46" s="1"/>
  <c r="AF40" i="41" a="1"/>
  <c r="AF40" i="41" s="1"/>
  <c r="AF100" i="33" a="1"/>
  <c r="AF100" i="33" s="1"/>
  <c r="Z73" i="45" a="1"/>
  <c r="Z73" i="45" s="1"/>
  <c r="K59" i="47" a="1"/>
  <c r="K59" i="47" s="1"/>
  <c r="F38" i="33" a="1"/>
  <c r="F38" i="33" s="1"/>
  <c r="AS11" i="46" a="1"/>
  <c r="AS11" i="46" s="1"/>
  <c r="AF16" i="45" a="1"/>
  <c r="AF16" i="45" s="1"/>
  <c r="R23" i="42" a="1"/>
  <c r="R23" i="42" s="1"/>
  <c r="AB83" i="33" a="1"/>
  <c r="AB83" i="33" s="1"/>
  <c r="G100" i="45" a="1"/>
  <c r="G100" i="45" s="1"/>
  <c r="L35" i="44" a="1"/>
  <c r="L35" i="44" s="1"/>
  <c r="AN19" i="46" a="1"/>
  <c r="AN19" i="46" s="1"/>
  <c r="AN18" i="46" s="1"/>
  <c r="Q37" i="44" a="1"/>
  <c r="Q37" i="44" s="1"/>
  <c r="O52" i="42" a="1"/>
  <c r="O52" i="42" s="1"/>
  <c r="AA28" i="46" a="1"/>
  <c r="AA28" i="46" s="1"/>
  <c r="AA27" i="46" s="1"/>
  <c r="M79" i="33" a="1"/>
  <c r="M79" i="33" s="1"/>
  <c r="M78" i="33" s="1"/>
  <c r="AB25" i="47" a="1"/>
  <c r="AB25" i="47" s="1"/>
  <c r="F64" i="45" a="1"/>
  <c r="F64" i="45" s="1"/>
  <c r="AH37" i="46" a="1"/>
  <c r="AH37" i="46" s="1"/>
  <c r="AE40" i="42" a="1"/>
  <c r="AE40" i="42" s="1"/>
  <c r="R25" i="44" a="1"/>
  <c r="R25" i="44" s="1"/>
  <c r="S104" i="46" a="1"/>
  <c r="S104" i="46" s="1"/>
  <c r="AM59" i="45" a="1"/>
  <c r="AM59" i="45" s="1"/>
  <c r="H49" i="33" a="1"/>
  <c r="H49" i="33" s="1"/>
  <c r="H48" i="33" s="1"/>
  <c r="R55" i="47" a="1"/>
  <c r="R55" i="47" s="1"/>
  <c r="R54" i="47" s="1"/>
  <c r="P40" i="41" a="1"/>
  <c r="P40" i="41" s="1"/>
  <c r="C10" i="42" a="1"/>
  <c r="C10" i="42" s="1"/>
  <c r="M92" i="45" a="1"/>
  <c r="M92" i="45" s="1"/>
  <c r="AJ58" i="47" a="1"/>
  <c r="AJ58" i="47" s="1"/>
  <c r="AJ57" i="47" s="1"/>
  <c r="AA74" i="45" a="1"/>
  <c r="AA74" i="45" s="1"/>
  <c r="AN53" i="42" a="1"/>
  <c r="AN53" i="42" s="1"/>
  <c r="P26" i="43" a="1"/>
  <c r="P26" i="43" s="1"/>
  <c r="R58" i="46" a="1"/>
  <c r="R58" i="46" s="1"/>
  <c r="R57" i="46" s="1"/>
  <c r="Q74" i="41" a="1"/>
  <c r="Q74" i="41" s="1"/>
  <c r="AN50" i="33" a="1"/>
  <c r="AN50" i="33" s="1"/>
  <c r="I95" i="43" a="1"/>
  <c r="I95" i="43" s="1"/>
  <c r="I93" i="43" s="1"/>
  <c r="Q20" i="43" a="1"/>
  <c r="Q20" i="43" s="1"/>
  <c r="AU59" i="46" a="1"/>
  <c r="AU59" i="46" s="1"/>
  <c r="Q79" i="43" a="1"/>
  <c r="Q79" i="43" s="1"/>
  <c r="AF32" i="42" a="1"/>
  <c r="AF32" i="42" s="1"/>
  <c r="AG43" i="43" a="1"/>
  <c r="AG43" i="43" s="1"/>
  <c r="AG42" i="43" s="1"/>
  <c r="AK34" i="44" a="1"/>
  <c r="AK34" i="44" s="1"/>
  <c r="AK33" i="44" s="1"/>
  <c r="AI43" i="33" a="1"/>
  <c r="AI43" i="33" s="1"/>
  <c r="T34" i="47" a="1"/>
  <c r="T34" i="47" s="1"/>
  <c r="AA64" i="43" a="1"/>
  <c r="AA64" i="43" s="1"/>
  <c r="AB40" i="44" a="1"/>
  <c r="AB40" i="44" s="1"/>
  <c r="P38" i="45" a="1"/>
  <c r="P38" i="45" s="1"/>
  <c r="M89" i="44" a="1"/>
  <c r="M89" i="44" s="1"/>
  <c r="AM58" i="33" a="1"/>
  <c r="AM58" i="33" s="1"/>
  <c r="AQ80" i="45" a="1"/>
  <c r="AQ80" i="45" s="1"/>
  <c r="I55" i="47" a="1"/>
  <c r="I55" i="47" s="1"/>
  <c r="G79" i="45" a="1"/>
  <c r="G79" i="45" s="1"/>
  <c r="AK94" i="41" a="1"/>
  <c r="AK94" i="41" s="1"/>
  <c r="R16" i="44" a="1"/>
  <c r="R16" i="44" s="1"/>
  <c r="I97" i="44" a="1"/>
  <c r="I97" i="44" s="1"/>
  <c r="AJ71" i="41" a="1"/>
  <c r="AJ71" i="41" s="1"/>
  <c r="AC55" i="47" a="1"/>
  <c r="AC55" i="47" s="1"/>
  <c r="AD82" i="46" a="1"/>
  <c r="AD82" i="46" s="1"/>
  <c r="V65" i="41" a="1"/>
  <c r="V65" i="41" s="1"/>
  <c r="AC73" i="42" a="1"/>
  <c r="AC73" i="42" s="1"/>
  <c r="AN59" i="42" a="1"/>
  <c r="AN59" i="42" s="1"/>
  <c r="O58" i="45" a="1"/>
  <c r="O58" i="45" s="1"/>
  <c r="O57" i="45" s="1"/>
  <c r="K83" i="47" a="1"/>
  <c r="K83" i="47" s="1"/>
  <c r="AD74" i="42" a="1"/>
  <c r="AD74" i="42" s="1"/>
  <c r="AA65" i="44" a="1"/>
  <c r="AA65" i="44" s="1"/>
  <c r="AB43" i="42" a="1"/>
  <c r="AB43" i="42" s="1"/>
  <c r="S22" i="44" a="1"/>
  <c r="S22" i="44" s="1"/>
  <c r="AV95" i="46" a="1"/>
  <c r="AV95" i="46" s="1"/>
  <c r="AV93" i="46" s="1"/>
  <c r="T53" i="45" a="1"/>
  <c r="T53" i="45" s="1"/>
  <c r="AV22" i="46" a="1"/>
  <c r="AV22" i="46" s="1"/>
  <c r="AE16" i="42" a="1"/>
  <c r="AE16" i="42" s="1"/>
  <c r="AT95" i="47" a="1"/>
  <c r="AT95" i="47" s="1"/>
  <c r="AM97" i="44" a="1"/>
  <c r="AM97" i="44" s="1"/>
  <c r="AE95" i="47" a="1"/>
  <c r="AE95" i="47" s="1"/>
  <c r="AQ80" i="46" a="1"/>
  <c r="AQ80" i="46" s="1"/>
  <c r="AK76" i="44" a="1"/>
  <c r="AK76" i="44" s="1"/>
  <c r="AK75" i="44" s="1"/>
  <c r="AS41" i="41" a="1"/>
  <c r="AS41" i="41" s="1"/>
  <c r="W91" i="43" a="1"/>
  <c r="W91" i="43" s="1"/>
  <c r="W49" i="33" a="1"/>
  <c r="W49" i="33" s="1"/>
  <c r="AB31" i="42" a="1"/>
  <c r="AB31" i="42" s="1"/>
  <c r="J40" i="47" a="1"/>
  <c r="J40" i="47" s="1"/>
  <c r="AL83" i="45" a="1"/>
  <c r="AL83" i="45" s="1"/>
  <c r="AL81" i="45" s="1"/>
  <c r="O86" i="43" a="1"/>
  <c r="O86" i="43" s="1"/>
  <c r="U26" i="33" a="1"/>
  <c r="U26" i="33" s="1"/>
  <c r="K29" i="45" a="1"/>
  <c r="K29" i="45" s="1"/>
  <c r="AR16" i="42" a="1"/>
  <c r="AR16" i="42" s="1"/>
  <c r="AA61" i="41" a="1"/>
  <c r="AA61" i="41" s="1"/>
  <c r="AR95" i="42" a="1"/>
  <c r="AR95" i="42" s="1"/>
  <c r="AV75" i="47"/>
  <c r="J39" i="42"/>
  <c r="O99" i="44"/>
  <c r="M96" i="41"/>
  <c r="AD48" i="42"/>
  <c r="X66" i="47"/>
  <c r="AV54" i="47"/>
  <c r="AP96" i="47"/>
  <c r="T39" i="41"/>
  <c r="C17" i="45" a="1"/>
  <c r="C17" i="45" s="1"/>
  <c r="V97" i="46" a="1"/>
  <c r="V97" i="46" s="1"/>
  <c r="I98" i="45" a="1"/>
  <c r="I98" i="45" s="1"/>
  <c r="AG103" i="41" a="1"/>
  <c r="AG103" i="41" s="1"/>
  <c r="Q34" i="41" a="1"/>
  <c r="Q34" i="41" s="1"/>
  <c r="Y41" i="33" a="1"/>
  <c r="Y41" i="33" s="1"/>
  <c r="K46" i="43" a="1"/>
  <c r="K46" i="43" s="1"/>
  <c r="AO92" i="41" a="1"/>
  <c r="AO92" i="41" s="1"/>
  <c r="I26" i="44" a="1"/>
  <c r="I26" i="44" s="1"/>
  <c r="C34" i="43" a="1"/>
  <c r="C34" i="43" s="1"/>
  <c r="Z59" i="33" a="1"/>
  <c r="Z59" i="33" s="1"/>
  <c r="AF35" i="42" a="1"/>
  <c r="AF35" i="42" s="1"/>
  <c r="AQ89" i="44" a="1"/>
  <c r="AQ89" i="44" s="1"/>
  <c r="AR76" i="43" a="1"/>
  <c r="AR76" i="43" s="1"/>
  <c r="Q89" i="33" a="1"/>
  <c r="Q89" i="33" s="1"/>
  <c r="AJ40" i="47" a="1"/>
  <c r="AJ40" i="47" s="1"/>
  <c r="AJ39" i="47" s="1"/>
  <c r="AJ58" i="33" a="1"/>
  <c r="AJ58" i="33" s="1"/>
  <c r="AR19" i="42" a="1"/>
  <c r="AR19" i="42" s="1"/>
  <c r="L59" i="45" a="1"/>
  <c r="L59" i="45" s="1"/>
  <c r="U59" i="41" a="1"/>
  <c r="U59" i="41" s="1"/>
  <c r="AF19" i="43" a="1"/>
  <c r="AF19" i="43" s="1"/>
  <c r="AF18" i="43" s="1"/>
  <c r="O89" i="33" a="1"/>
  <c r="O89" i="33" s="1"/>
  <c r="AJ50" i="33" a="1"/>
  <c r="AJ50" i="33" s="1"/>
  <c r="T73" i="41" a="1"/>
  <c r="T73" i="41" s="1"/>
  <c r="X65" i="47" a="1"/>
  <c r="X65" i="47" s="1"/>
  <c r="AG11" i="45" a="1"/>
  <c r="AG11" i="45" s="1"/>
  <c r="C97" i="44" a="1"/>
  <c r="C97" i="44" s="1"/>
  <c r="AB43" i="43" a="1"/>
  <c r="AB43" i="43" s="1"/>
  <c r="AB42" i="43" s="1"/>
  <c r="S91" i="46" a="1"/>
  <c r="S91" i="46" s="1"/>
  <c r="S90" i="46" s="1"/>
  <c r="V10" i="33" a="1"/>
  <c r="V10" i="33" s="1"/>
  <c r="AT17" i="46" a="1"/>
  <c r="AT17" i="46" s="1"/>
  <c r="AI86" i="42" a="1"/>
  <c r="AI86" i="42" s="1"/>
  <c r="N64" i="43" a="1"/>
  <c r="N64" i="43" s="1"/>
  <c r="Y46" i="45" a="1"/>
  <c r="Y46" i="45" s="1"/>
  <c r="E71" i="33" a="1"/>
  <c r="E71" i="33" s="1"/>
  <c r="Q85" i="42" a="1"/>
  <c r="Q85" i="42" s="1"/>
  <c r="Q84" i="42" s="1"/>
  <c r="L64" i="46" a="1"/>
  <c r="L64" i="46" s="1"/>
  <c r="AS55" i="47" a="1"/>
  <c r="AS55" i="47" s="1"/>
  <c r="AS54" i="47" s="1"/>
  <c r="AD83" i="46" a="1"/>
  <c r="AD83" i="46" s="1"/>
  <c r="J88" i="44" a="1"/>
  <c r="J88" i="44" s="1"/>
  <c r="AB37" i="42" a="1"/>
  <c r="AB37" i="42" s="1"/>
  <c r="AB36" i="42" s="1"/>
  <c r="AB25" i="41" a="1"/>
  <c r="AB25" i="41" s="1"/>
  <c r="AT17" i="41" a="1"/>
  <c r="AT17" i="41" s="1"/>
  <c r="AK94" i="46" a="1"/>
  <c r="AK94" i="46" s="1"/>
  <c r="AR49" i="41" a="1"/>
  <c r="AR49" i="41" s="1"/>
  <c r="AK41" i="44" a="1"/>
  <c r="AK41" i="44" s="1"/>
  <c r="AO100" i="42" a="1"/>
  <c r="AO100" i="42" s="1"/>
  <c r="I76" i="46" a="1"/>
  <c r="I76" i="46" s="1"/>
  <c r="AM46" i="46" a="1"/>
  <c r="AM46" i="46" s="1"/>
  <c r="AL73" i="33" a="1"/>
  <c r="AL73" i="33" s="1"/>
  <c r="AL72" i="33" s="1"/>
  <c r="Z11" i="33" a="1"/>
  <c r="Z11" i="33" s="1"/>
  <c r="U76" i="45" a="1"/>
  <c r="U76" i="45" s="1"/>
  <c r="U75" i="45" s="1"/>
  <c r="S68" i="33" a="1"/>
  <c r="S68" i="33" s="1"/>
  <c r="G22" i="45" a="1"/>
  <c r="G22" i="45" s="1"/>
  <c r="AE83" i="41" a="1"/>
  <c r="AE83" i="41" s="1"/>
  <c r="AE81" i="41" s="1"/>
  <c r="AF46" i="45" a="1"/>
  <c r="AF46" i="45" s="1"/>
  <c r="F28" i="45" a="1"/>
  <c r="F28" i="45" s="1"/>
  <c r="R83" i="43" a="1"/>
  <c r="R83" i="43" s="1"/>
  <c r="W20" i="44" a="1"/>
  <c r="W20" i="44" s="1"/>
  <c r="P92" i="33" a="1"/>
  <c r="P92" i="33" s="1"/>
  <c r="AR83" i="43" a="1"/>
  <c r="AR83" i="43" s="1"/>
  <c r="E56" i="42" a="1"/>
  <c r="E56" i="42" s="1"/>
  <c r="E54" i="42" s="1"/>
  <c r="AO95" i="43" a="1"/>
  <c r="AO95" i="43" s="1"/>
  <c r="AL88" i="41" a="1"/>
  <c r="AL88" i="41" s="1"/>
  <c r="P47" i="33" a="1"/>
  <c r="P47" i="33" s="1"/>
  <c r="M47" i="45" a="1"/>
  <c r="M47" i="45" s="1"/>
  <c r="AB25" i="33" a="1"/>
  <c r="AB25" i="33" s="1"/>
  <c r="AB24" i="33" s="1"/>
  <c r="N68" i="43" a="1"/>
  <c r="N68" i="43" s="1"/>
  <c r="AL79" i="42" a="1"/>
  <c r="AL79" i="42" s="1"/>
  <c r="AQ73" i="47" a="1"/>
  <c r="AQ73" i="47" s="1"/>
  <c r="M23" i="33" a="1"/>
  <c r="M23" i="33" s="1"/>
  <c r="Y65" i="41" a="1"/>
  <c r="Y65" i="41" s="1"/>
  <c r="AD70" i="33" a="1"/>
  <c r="AD70" i="33" s="1"/>
  <c r="W50" i="33" a="1"/>
  <c r="W50" i="33" s="1"/>
  <c r="C23" i="33" a="1"/>
  <c r="C23" i="33" s="1"/>
  <c r="G62" i="33" a="1"/>
  <c r="G62" i="33" s="1"/>
  <c r="K58" i="42" a="1"/>
  <c r="K58" i="42" s="1"/>
  <c r="AJ70" i="42" a="1"/>
  <c r="AJ70" i="42" s="1"/>
  <c r="AF65" i="47" a="1"/>
  <c r="AF65" i="47" s="1"/>
  <c r="V40" i="41" a="1"/>
  <c r="V40" i="41" s="1"/>
  <c r="V39" i="41" s="1"/>
  <c r="AI104" i="45" a="1"/>
  <c r="AI104" i="45" s="1"/>
  <c r="F94" i="45" a="1"/>
  <c r="F94" i="45" s="1"/>
  <c r="G59" i="44" a="1"/>
  <c r="G59" i="44" s="1"/>
  <c r="AM58" i="45" a="1"/>
  <c r="AM58" i="45" s="1"/>
  <c r="AG20" i="44" a="1"/>
  <c r="AG20" i="44" s="1"/>
  <c r="R77" i="46" a="1"/>
  <c r="R77" i="46" s="1"/>
  <c r="Y103" i="47" a="1"/>
  <c r="Y103" i="47" s="1"/>
  <c r="AC11" i="43" a="1"/>
  <c r="AC11" i="43" s="1"/>
  <c r="Q23" i="45" a="1"/>
  <c r="Q23" i="45" s="1"/>
  <c r="AA40" i="33" a="1"/>
  <c r="AA40" i="33" s="1"/>
  <c r="K17" i="41" a="1"/>
  <c r="K17" i="41" s="1"/>
  <c r="W82" i="43" a="1"/>
  <c r="W82" i="43" s="1"/>
  <c r="W81" i="43" s="1"/>
  <c r="AO22" i="42" a="1"/>
  <c r="AO22" i="42" s="1"/>
  <c r="AO21" i="42" s="1"/>
  <c r="AE44" i="43" a="1"/>
  <c r="AE44" i="43" s="1"/>
  <c r="W22" i="46" a="1"/>
  <c r="W22" i="46" s="1"/>
  <c r="AI55" i="42" a="1"/>
  <c r="AI55" i="42" s="1"/>
  <c r="AI92" i="43" a="1"/>
  <c r="AI92" i="43" s="1"/>
  <c r="J35" i="44" a="1"/>
  <c r="J35" i="44" s="1"/>
  <c r="AT41" i="47" a="1"/>
  <c r="AT41" i="47" s="1"/>
  <c r="L91" i="41" a="1"/>
  <c r="L91" i="41" s="1"/>
  <c r="AR88" i="42" a="1"/>
  <c r="AR88" i="42" s="1"/>
  <c r="AR87" i="42" s="1"/>
  <c r="W52" i="47" a="1"/>
  <c r="W52" i="47" s="1"/>
  <c r="J62" i="46" a="1"/>
  <c r="J62" i="46" s="1"/>
  <c r="S73" i="45" a="1"/>
  <c r="S73" i="45" s="1"/>
  <c r="H101" i="42" a="1"/>
  <c r="H101" i="42" s="1"/>
  <c r="U19" i="46" a="1"/>
  <c r="U19" i="46" s="1"/>
  <c r="AQ16" i="46" a="1"/>
  <c r="AQ16" i="46" s="1"/>
  <c r="AG52" i="47" a="1"/>
  <c r="AG52" i="47" s="1"/>
  <c r="AL25" i="33" a="1"/>
  <c r="AL25" i="33" s="1"/>
  <c r="AL24" i="33" s="1"/>
  <c r="AC80" i="44" a="1"/>
  <c r="AC80" i="44" s="1"/>
  <c r="Q61" i="41" a="1"/>
  <c r="Q61" i="41" s="1"/>
  <c r="X43" i="44" a="1"/>
  <c r="X43" i="44" s="1"/>
  <c r="AQ40" i="41" a="1"/>
  <c r="AQ40" i="41" s="1"/>
  <c r="G89" i="42" a="1"/>
  <c r="G89" i="42" s="1"/>
  <c r="AI26" i="42" a="1"/>
  <c r="AI26" i="42" s="1"/>
  <c r="AI24" i="42" s="1"/>
  <c r="N80" i="42" a="1"/>
  <c r="N80" i="42" s="1"/>
  <c r="AA104" i="47" a="1"/>
  <c r="AA104" i="47" s="1"/>
  <c r="M104" i="47" a="1"/>
  <c r="M104" i="47" s="1"/>
  <c r="P100" i="44" a="1"/>
  <c r="P100" i="44" s="1"/>
  <c r="AD28" i="43" a="1"/>
  <c r="AD28" i="43" s="1"/>
  <c r="AQ64" i="41" a="1"/>
  <c r="AQ64" i="41" s="1"/>
  <c r="G77" i="33" a="1"/>
  <c r="G77" i="33" s="1"/>
  <c r="Z23" i="44" a="1"/>
  <c r="Z23" i="44" s="1"/>
  <c r="AL19" i="43" a="1"/>
  <c r="AL19" i="43" s="1"/>
  <c r="AA94" i="45" a="1"/>
  <c r="AA94" i="45" s="1"/>
  <c r="G62" i="45" a="1"/>
  <c r="G62" i="45" s="1"/>
  <c r="J55" i="41" a="1"/>
  <c r="J55" i="41" s="1"/>
  <c r="L46" i="46" a="1"/>
  <c r="L46" i="46" s="1"/>
  <c r="X59" i="43" a="1"/>
  <c r="X59" i="43" s="1"/>
  <c r="R22" i="33" a="1"/>
  <c r="R22" i="33" s="1"/>
  <c r="S20" i="46" a="1"/>
  <c r="S20" i="46" s="1"/>
  <c r="C44" i="47" a="1"/>
  <c r="C44" i="47" s="1"/>
  <c r="AD35" i="46" a="1"/>
  <c r="AD35" i="46" s="1"/>
  <c r="W55" i="45" a="1"/>
  <c r="W55" i="45" s="1"/>
  <c r="AJ68" i="41" a="1"/>
  <c r="AJ68" i="41" s="1"/>
  <c r="Q20" i="45" a="1"/>
  <c r="Q20" i="45" s="1"/>
  <c r="R104" i="42" a="1"/>
  <c r="R104" i="42" s="1"/>
  <c r="AR94" i="46" a="1"/>
  <c r="AR94" i="46" s="1"/>
  <c r="AM64" i="43" a="1"/>
  <c r="AM64" i="43" s="1"/>
  <c r="AM63" i="43" s="1"/>
  <c r="AG79" i="42" a="1"/>
  <c r="AG79" i="42" s="1"/>
  <c r="U82" i="43" a="1"/>
  <c r="U82" i="43" s="1"/>
  <c r="V46" i="42" a="1"/>
  <c r="V46" i="42" s="1"/>
  <c r="V45" i="42" s="1"/>
  <c r="I97" i="45" a="1"/>
  <c r="I97" i="45" s="1"/>
  <c r="U25" i="46" a="1"/>
  <c r="U25" i="46" s="1"/>
  <c r="AE22" i="47" a="1"/>
  <c r="AE22" i="47" s="1"/>
  <c r="Q37" i="41" a="1"/>
  <c r="Q37" i="41" s="1"/>
  <c r="M82" i="41" a="1"/>
  <c r="M82" i="41" s="1"/>
  <c r="AF104" i="33" a="1"/>
  <c r="AF104" i="33" s="1"/>
  <c r="W100" i="45" a="1"/>
  <c r="W100" i="45" s="1"/>
  <c r="T61" i="44" a="1"/>
  <c r="T61" i="44" s="1"/>
  <c r="AD61" i="33" a="1"/>
  <c r="AD61" i="33" s="1"/>
  <c r="N79" i="44" a="1"/>
  <c r="N79" i="44" s="1"/>
  <c r="AM32" i="45" a="1"/>
  <c r="AM32" i="45" s="1"/>
  <c r="K35" i="44" a="1"/>
  <c r="K35" i="44" s="1"/>
  <c r="AH34" i="46" a="1"/>
  <c r="AH34" i="46" s="1"/>
  <c r="AH33" i="46" s="1"/>
  <c r="K44" i="46" a="1"/>
  <c r="K44" i="46" s="1"/>
  <c r="H68" i="44" a="1"/>
  <c r="H68" i="44" s="1"/>
  <c r="P56" i="33" a="1"/>
  <c r="P56" i="33" s="1"/>
  <c r="AA64" i="42" a="1"/>
  <c r="AA64" i="42" s="1"/>
  <c r="W44" i="47" a="1"/>
  <c r="W44" i="47" s="1"/>
  <c r="AH25" i="47" a="1"/>
  <c r="AH25" i="47" s="1"/>
  <c r="V97" i="33" a="1"/>
  <c r="V97" i="33" s="1"/>
  <c r="AE85" i="43" a="1"/>
  <c r="AE85" i="43" s="1"/>
  <c r="AE84" i="43" s="1"/>
  <c r="J79" i="44" a="1"/>
  <c r="J79" i="44" s="1"/>
  <c r="Y71" i="47" a="1"/>
  <c r="Y71" i="47" s="1"/>
  <c r="AF16" i="33" a="1"/>
  <c r="AF16" i="33" s="1"/>
  <c r="AN28" i="33" a="1"/>
  <c r="AN28" i="33" s="1"/>
  <c r="AN27" i="33" s="1"/>
  <c r="R62" i="44" a="1"/>
  <c r="R62" i="44" s="1"/>
  <c r="S28" i="47" a="1"/>
  <c r="S28" i="47" s="1"/>
  <c r="X20" i="47" a="1"/>
  <c r="X20" i="47" s="1"/>
  <c r="AN37" i="46" a="1"/>
  <c r="AN37" i="46" s="1"/>
  <c r="S32" i="42" a="1"/>
  <c r="S32" i="42" s="1"/>
  <c r="AQ58" i="47" a="1"/>
  <c r="AQ58" i="47" s="1"/>
  <c r="AF92" i="46" a="1"/>
  <c r="AF92" i="46" s="1"/>
  <c r="AB53" i="41" a="1"/>
  <c r="AB53" i="41" s="1"/>
  <c r="F52" i="33" a="1"/>
  <c r="F52" i="33" s="1"/>
  <c r="F51" i="33" s="1"/>
  <c r="Y97" i="41" a="1"/>
  <c r="Y97" i="41" s="1"/>
  <c r="Y96" i="41" s="1"/>
  <c r="AT40" i="41" a="1"/>
  <c r="AT40" i="41" s="1"/>
  <c r="AT39" i="41" s="1"/>
  <c r="AP104" i="46" a="1"/>
  <c r="AP104" i="46" s="1"/>
  <c r="AD32" i="47" a="1"/>
  <c r="AD32" i="47" s="1"/>
  <c r="U35" i="43" a="1"/>
  <c r="U35" i="43" s="1"/>
  <c r="R53" i="33" a="1"/>
  <c r="R53" i="33" s="1"/>
  <c r="N34" i="42" a="1"/>
  <c r="N34" i="42" s="1"/>
  <c r="R95" i="43" a="1"/>
  <c r="R95" i="43" s="1"/>
  <c r="T79" i="45" a="1"/>
  <c r="T79" i="45" s="1"/>
  <c r="AE25" i="47" a="1"/>
  <c r="AE25" i="47" s="1"/>
  <c r="AN94" i="41" a="1"/>
  <c r="AN94" i="41" s="1"/>
  <c r="Z34" i="46" a="1"/>
  <c r="Z34" i="46" s="1"/>
  <c r="V32" i="44" a="1"/>
  <c r="V32" i="44" s="1"/>
  <c r="V30" i="44" s="1"/>
  <c r="AM98" i="43" a="1"/>
  <c r="AM98" i="43" s="1"/>
  <c r="T46" i="42" a="1"/>
  <c r="T46" i="42" s="1"/>
  <c r="AQ53" i="33" a="1"/>
  <c r="AQ53" i="33" s="1"/>
  <c r="AE34" i="41" a="1"/>
  <c r="AE34" i="41" s="1"/>
  <c r="Z55" i="44" a="1"/>
  <c r="Z55" i="44" s="1"/>
  <c r="Z54" i="44" s="1"/>
  <c r="C92" i="43" a="1"/>
  <c r="C92" i="43" s="1"/>
  <c r="N83" i="47" a="1"/>
  <c r="N83" i="47" s="1"/>
  <c r="AQ64" i="45" a="1"/>
  <c r="AQ64" i="45" s="1"/>
  <c r="Q104" i="42" a="1"/>
  <c r="Q104" i="42" s="1"/>
  <c r="Z56" i="43" a="1"/>
  <c r="Z56" i="43" s="1"/>
  <c r="AS80" i="46" a="1"/>
  <c r="AS80" i="46" s="1"/>
  <c r="AS78" i="46" s="1"/>
  <c r="I52" i="46" a="1"/>
  <c r="I52" i="46" s="1"/>
  <c r="T17" i="33" a="1"/>
  <c r="T17" i="33" s="1"/>
  <c r="T15" i="33" s="1"/>
  <c r="AC91" i="47" a="1"/>
  <c r="AC91" i="47" s="1"/>
  <c r="AJ73" i="41" a="1"/>
  <c r="AJ73" i="41" s="1"/>
  <c r="K31" i="33" a="1"/>
  <c r="K31" i="33" s="1"/>
  <c r="J88" i="33" a="1"/>
  <c r="J88" i="33" s="1"/>
  <c r="J87" i="33" s="1"/>
  <c r="AE91" i="47" a="1"/>
  <c r="AE91" i="47" s="1"/>
  <c r="AA53" i="46" a="1"/>
  <c r="AA53" i="46" s="1"/>
  <c r="AC40" i="43" a="1"/>
  <c r="AC40" i="43" s="1"/>
  <c r="X73" i="41" a="1"/>
  <c r="X73" i="41" s="1"/>
  <c r="AV71" i="46" a="1"/>
  <c r="AV71" i="46" s="1"/>
  <c r="AL44" i="41" a="1"/>
  <c r="AL44" i="41" s="1"/>
  <c r="P70" i="47" a="1"/>
  <c r="P70" i="47" s="1"/>
  <c r="AE76" i="47" a="1"/>
  <c r="AE76" i="47" s="1"/>
  <c r="AR26" i="47" a="1"/>
  <c r="AR26" i="47" s="1"/>
  <c r="AS50" i="41" a="1"/>
  <c r="AS50" i="41" s="1"/>
  <c r="AI67" i="33" a="1"/>
  <c r="AI67" i="33" s="1"/>
  <c r="U62" i="46" a="1"/>
  <c r="U62" i="46" s="1"/>
  <c r="W20" i="42" a="1"/>
  <c r="W20" i="42" s="1"/>
  <c r="AA52" i="47" a="1"/>
  <c r="AA52" i="47" s="1"/>
  <c r="AN25" i="44" a="1"/>
  <c r="AN25" i="44" s="1"/>
  <c r="AK73" i="45" a="1"/>
  <c r="AK73" i="45" s="1"/>
  <c r="AA26" i="47" a="1"/>
  <c r="AA26" i="47" s="1"/>
  <c r="AP61" i="46" a="1"/>
  <c r="AP61" i="46" s="1"/>
  <c r="AP60" i="46" s="1"/>
  <c r="AB64" i="43" a="1"/>
  <c r="AB64" i="43" s="1"/>
  <c r="AM43" i="47" a="1"/>
  <c r="AM43" i="47" s="1"/>
  <c r="S40" i="43" a="1"/>
  <c r="S40" i="43" s="1"/>
  <c r="AG62" i="46" a="1"/>
  <c r="AG62" i="46" s="1"/>
  <c r="AA49" i="43" a="1"/>
  <c r="AA49" i="43" s="1"/>
  <c r="AF17" i="42" a="1"/>
  <c r="AF17" i="42" s="1"/>
  <c r="AQ38" i="47" a="1"/>
  <c r="AQ38" i="47" s="1"/>
  <c r="AP28" i="33" a="1"/>
  <c r="AP28" i="33" s="1"/>
  <c r="M43" i="45" a="1"/>
  <c r="M43" i="45" s="1"/>
  <c r="O44" i="44" a="1"/>
  <c r="O44" i="44" s="1"/>
  <c r="P58" i="46" a="1"/>
  <c r="P58" i="46" s="1"/>
  <c r="P57" i="46" s="1"/>
  <c r="AC71" i="42" a="1"/>
  <c r="AC71" i="42" s="1"/>
  <c r="I103" i="44" a="1"/>
  <c r="I103" i="44" s="1"/>
  <c r="AS101" i="47" a="1"/>
  <c r="AS101" i="47" s="1"/>
  <c r="Z31" i="44" a="1"/>
  <c r="Z31" i="44" s="1"/>
  <c r="T28" i="46" a="1"/>
  <c r="T28" i="46" s="1"/>
  <c r="AQ73" i="45" a="1"/>
  <c r="AQ73" i="45" s="1"/>
  <c r="C56" i="45" a="1"/>
  <c r="C56" i="45" s="1"/>
  <c r="AJ10" i="43" a="1"/>
  <c r="AJ10" i="43" s="1"/>
  <c r="AJ9" i="43" s="1"/>
  <c r="S35" i="44" a="1"/>
  <c r="S35" i="44" s="1"/>
  <c r="AB92" i="45" a="1"/>
  <c r="AB92" i="45" s="1"/>
  <c r="AI56" i="42" a="1"/>
  <c r="AI56" i="42" s="1"/>
  <c r="AG68" i="46" a="1"/>
  <c r="AG68" i="46" s="1"/>
  <c r="AV49" i="41" a="1"/>
  <c r="AV49" i="41" s="1"/>
  <c r="AV77" i="46" a="1"/>
  <c r="AV77" i="46" s="1"/>
  <c r="AE91" i="43" a="1"/>
  <c r="AE91" i="43" s="1"/>
  <c r="AV79" i="41" a="1"/>
  <c r="AV79" i="41" s="1"/>
  <c r="AQ103" i="46" a="1"/>
  <c r="AQ103" i="46" s="1"/>
  <c r="J11" i="46" a="1"/>
  <c r="J11" i="46" s="1"/>
  <c r="L44" i="46" a="1"/>
  <c r="L44" i="46" s="1"/>
  <c r="U85" i="42" a="1"/>
  <c r="U85" i="42" s="1"/>
  <c r="W95" i="44" a="1"/>
  <c r="W95" i="44" s="1"/>
  <c r="AQ86" i="47" a="1"/>
  <c r="AQ86" i="47" s="1"/>
  <c r="M83" i="43" a="1"/>
  <c r="M83" i="43" s="1"/>
  <c r="AC97" i="47" a="1"/>
  <c r="AC97" i="47" s="1"/>
  <c r="AD55" i="47" a="1"/>
  <c r="AD55" i="47" s="1"/>
  <c r="AF55" i="46" a="1"/>
  <c r="AF55" i="46" s="1"/>
  <c r="AL62" i="46" a="1"/>
  <c r="AL62" i="46" s="1"/>
  <c r="AP31" i="33" a="1"/>
  <c r="AP31" i="33" s="1"/>
  <c r="AR70" i="33" a="1"/>
  <c r="AR70" i="33" s="1"/>
  <c r="AR69" i="33" s="1"/>
  <c r="C31" i="42" a="1"/>
  <c r="C31" i="42" s="1"/>
  <c r="U40" i="33" a="1"/>
  <c r="U40" i="33" s="1"/>
  <c r="U39" i="33" s="1"/>
  <c r="K86" i="33" a="1"/>
  <c r="K86" i="33" s="1"/>
  <c r="K43" i="45" a="1"/>
  <c r="K43" i="45" s="1"/>
  <c r="AK26" i="47" a="1"/>
  <c r="AK26" i="47" s="1"/>
  <c r="AH104" i="44" a="1"/>
  <c r="AH104" i="44" s="1"/>
  <c r="Y59" i="42" a="1"/>
  <c r="Y59" i="42" s="1"/>
  <c r="X86" i="41" a="1"/>
  <c r="X86" i="41" s="1"/>
  <c r="Y17" i="45" a="1"/>
  <c r="Y17" i="45" s="1"/>
  <c r="AA10" i="41" a="1"/>
  <c r="AA10" i="41" s="1"/>
  <c r="P100" i="46" a="1"/>
  <c r="P100" i="46" s="1"/>
  <c r="P99" i="46" s="1"/>
  <c r="AQ19" i="42" a="1"/>
  <c r="AQ19" i="42" s="1"/>
  <c r="AJ23" i="43" a="1"/>
  <c r="AJ23" i="43" s="1"/>
  <c r="R52" i="41" a="1"/>
  <c r="R52" i="41" s="1"/>
  <c r="AA74" i="43" a="1"/>
  <c r="AA74" i="43" s="1"/>
  <c r="AM50" i="42" a="1"/>
  <c r="AM50" i="42" s="1"/>
  <c r="AU53" i="47" a="1"/>
  <c r="AU53" i="47" s="1"/>
  <c r="K76" i="41" a="1"/>
  <c r="K76" i="41" s="1"/>
  <c r="L89" i="46" a="1"/>
  <c r="L89" i="46" s="1"/>
  <c r="U26" i="46" a="1"/>
  <c r="U26" i="46" s="1"/>
  <c r="AE91" i="44" a="1"/>
  <c r="AE91" i="44" s="1"/>
  <c r="AU100" i="43" a="1"/>
  <c r="AU100" i="43" s="1"/>
  <c r="AQ56" i="44" a="1"/>
  <c r="AQ56" i="44" s="1"/>
  <c r="AD64" i="44" a="1"/>
  <c r="AD64" i="44" s="1"/>
  <c r="AR61" i="42" a="1"/>
  <c r="AR61" i="42" s="1"/>
  <c r="AC49" i="44" a="1"/>
  <c r="AC49" i="44" s="1"/>
  <c r="AC48" i="44" s="1"/>
  <c r="AR55" i="41" a="1"/>
  <c r="AR55" i="41" s="1"/>
  <c r="AR54" i="41" s="1"/>
  <c r="I47" i="33" a="1"/>
  <c r="I47" i="33" s="1"/>
  <c r="C73" i="42" a="1"/>
  <c r="C73" i="42" s="1"/>
  <c r="L68" i="42" a="1"/>
  <c r="L68" i="42" s="1"/>
  <c r="AC73" i="41" a="1"/>
  <c r="AC73" i="41" s="1"/>
  <c r="AG40" i="41" a="1"/>
  <c r="AG40" i="41" s="1"/>
  <c r="AG39" i="41" s="1"/>
  <c r="I64" i="47" a="1"/>
  <c r="I64" i="47" s="1"/>
  <c r="AG31" i="43" a="1"/>
  <c r="AG31" i="43" s="1"/>
  <c r="V104" i="46" a="1"/>
  <c r="V104" i="46" s="1"/>
  <c r="V95" i="46" a="1"/>
  <c r="V95" i="46" s="1"/>
  <c r="AI85" i="46" a="1"/>
  <c r="AI85" i="46" s="1"/>
  <c r="AH104" i="47" a="1"/>
  <c r="AH104" i="47" s="1"/>
  <c r="AH43" i="47" a="1"/>
  <c r="AH43" i="47" s="1"/>
  <c r="V35" i="47" a="1"/>
  <c r="V35" i="47" s="1"/>
  <c r="V101" i="45" a="1"/>
  <c r="V101" i="45" s="1"/>
  <c r="AR25" i="33" a="1"/>
  <c r="AR25" i="33" s="1"/>
  <c r="AR24" i="33" s="1"/>
  <c r="AS25" i="46" a="1"/>
  <c r="AS25" i="46" s="1"/>
  <c r="I31" i="33" a="1"/>
  <c r="I31" i="33" s="1"/>
  <c r="E73" i="45" a="1"/>
  <c r="E73" i="45" s="1"/>
  <c r="E72" i="45" s="1"/>
  <c r="W22" i="43" a="1"/>
  <c r="W22" i="43" s="1"/>
  <c r="W21" i="43" s="1"/>
  <c r="AF73" i="43" a="1"/>
  <c r="AF73" i="43" s="1"/>
  <c r="AG92" i="45" a="1"/>
  <c r="AG92" i="45" s="1"/>
  <c r="S20" i="45" a="1"/>
  <c r="S20" i="45" s="1"/>
  <c r="S18" i="45" s="1"/>
  <c r="X100" i="42" a="1"/>
  <c r="X100" i="42" s="1"/>
  <c r="AN62" i="33" a="1"/>
  <c r="AN62" i="33" s="1"/>
  <c r="AT86" i="46" a="1"/>
  <c r="AT86" i="46" s="1"/>
  <c r="T98" i="46" a="1"/>
  <c r="T98" i="46" s="1"/>
  <c r="M31" i="43" a="1"/>
  <c r="M31" i="43" s="1"/>
  <c r="AE31" i="42" a="1"/>
  <c r="AE31" i="42" s="1"/>
  <c r="AG31" i="44" a="1"/>
  <c r="AG31" i="44" s="1"/>
  <c r="AG30" i="44" s="1"/>
  <c r="T44" i="44" a="1"/>
  <c r="T44" i="44" s="1"/>
  <c r="AP52" i="41" a="1"/>
  <c r="AP52" i="41" s="1"/>
  <c r="AM74" i="45" a="1"/>
  <c r="AM74" i="45" s="1"/>
  <c r="AI37" i="47" a="1"/>
  <c r="AI37" i="47" s="1"/>
  <c r="AN31" i="41" a="1"/>
  <c r="AN31" i="41" s="1"/>
  <c r="AM34" i="47" a="1"/>
  <c r="AM34" i="47" s="1"/>
  <c r="AM33" i="47" s="1"/>
  <c r="AO19" i="47" a="1"/>
  <c r="AO19" i="47" s="1"/>
  <c r="U83" i="41" a="1"/>
  <c r="U83" i="41" s="1"/>
  <c r="O73" i="41" a="1"/>
  <c r="O73" i="41" s="1"/>
  <c r="AQ59" i="45" a="1"/>
  <c r="AQ59" i="45" s="1"/>
  <c r="J62" i="43" a="1"/>
  <c r="J62" i="43" s="1"/>
  <c r="K37" i="42" a="1"/>
  <c r="K37" i="42" s="1"/>
  <c r="N59" i="43" a="1"/>
  <c r="N59" i="43" s="1"/>
  <c r="AE49" i="42" a="1"/>
  <c r="AE49" i="42" s="1"/>
  <c r="AG62" i="41" a="1"/>
  <c r="AG62" i="41" s="1"/>
  <c r="AN31" i="47" a="1"/>
  <c r="AN31" i="47" s="1"/>
  <c r="AJ29" i="41" a="1"/>
  <c r="AJ29" i="41" s="1"/>
  <c r="AP89" i="45" a="1"/>
  <c r="AP89" i="45" s="1"/>
  <c r="AM11" i="46" a="1"/>
  <c r="AM11" i="46" s="1"/>
  <c r="AT17" i="47" a="1"/>
  <c r="AT17" i="47" s="1"/>
  <c r="U34" i="45" a="1"/>
  <c r="U34" i="45" s="1"/>
  <c r="AK26" i="45" a="1"/>
  <c r="AK26" i="45" s="1"/>
  <c r="C71" i="41" a="1"/>
  <c r="C71" i="41" s="1"/>
  <c r="N58" i="42" a="1"/>
  <c r="N58" i="42" s="1"/>
  <c r="AU19" i="46" a="1"/>
  <c r="AU19" i="46" s="1"/>
  <c r="AU18" i="46" s="1"/>
  <c r="AF77" i="41" a="1"/>
  <c r="AF77" i="41" s="1"/>
  <c r="AK19" i="43" a="1"/>
  <c r="AK19" i="43" s="1"/>
  <c r="AK18" i="43" s="1"/>
  <c r="AJ20" i="33" a="1"/>
  <c r="AJ20" i="33" s="1"/>
  <c r="AN65" i="46" a="1"/>
  <c r="AN65" i="46" s="1"/>
  <c r="Y43" i="44" a="1"/>
  <c r="Y43" i="44" s="1"/>
  <c r="Y42" i="44" s="1"/>
  <c r="P74" i="41" a="1"/>
  <c r="P74" i="41" s="1"/>
  <c r="AI86" i="44" a="1"/>
  <c r="AI86" i="44" s="1"/>
  <c r="AG47" i="45" a="1"/>
  <c r="AG47" i="45" s="1"/>
  <c r="U92" i="45" a="1"/>
  <c r="U92" i="45" s="1"/>
  <c r="Q31" i="43" a="1"/>
  <c r="Q31" i="43" s="1"/>
  <c r="AQ23" i="47" a="1"/>
  <c r="AQ23" i="47" s="1"/>
  <c r="AG38" i="33" a="1"/>
  <c r="AG38" i="33" s="1"/>
  <c r="N44" i="42" a="1"/>
  <c r="N44" i="42" s="1"/>
  <c r="AR17" i="42" a="1"/>
  <c r="AR17" i="42" s="1"/>
  <c r="O50" i="33" a="1"/>
  <c r="O50" i="33" s="1"/>
  <c r="AL97" i="42" a="1"/>
  <c r="AL97" i="42" s="1"/>
  <c r="M41" i="47" a="1"/>
  <c r="M41" i="47" s="1"/>
  <c r="Q19" i="43" a="1"/>
  <c r="Q19" i="43" s="1"/>
  <c r="V34" i="45" a="1"/>
  <c r="V34" i="45" s="1"/>
  <c r="V33" i="45" s="1"/>
  <c r="AP20" i="41" a="1"/>
  <c r="AP20" i="41" s="1"/>
  <c r="AM32" i="43" a="1"/>
  <c r="AM32" i="43" s="1"/>
  <c r="S83" i="44" a="1"/>
  <c r="S83" i="44" s="1"/>
  <c r="AF86" i="44" a="1"/>
  <c r="AF86" i="44" s="1"/>
  <c r="AI40" i="41" a="1"/>
  <c r="AI40" i="41" s="1"/>
  <c r="AI39" i="41" s="1"/>
  <c r="W41" i="41" a="1"/>
  <c r="W41" i="41" s="1"/>
  <c r="R91" i="46" a="1"/>
  <c r="R91" i="46" s="1"/>
  <c r="L97" i="46" a="1"/>
  <c r="L97" i="46" s="1"/>
  <c r="L96" i="46" s="1"/>
  <c r="K16" i="46" a="1"/>
  <c r="K16" i="46" s="1"/>
  <c r="AG62" i="42" a="1"/>
  <c r="AG62" i="42" s="1"/>
  <c r="AM73" i="44" a="1"/>
  <c r="AM73" i="44" s="1"/>
  <c r="P71" i="45" a="1"/>
  <c r="P71" i="45" s="1"/>
  <c r="AL19" i="33" a="1"/>
  <c r="AL19" i="33" s="1"/>
  <c r="Z17" i="42" a="1"/>
  <c r="Z17" i="42" s="1"/>
  <c r="X80" i="45" a="1"/>
  <c r="X80" i="45" s="1"/>
  <c r="S37" i="43" a="1"/>
  <c r="S37" i="43" s="1"/>
  <c r="C53" i="47" a="1"/>
  <c r="C53" i="47" s="1"/>
  <c r="AJ98" i="41" a="1"/>
  <c r="AJ98" i="41" s="1"/>
  <c r="AU55" i="41" a="1"/>
  <c r="AU55" i="41" s="1"/>
  <c r="C86" i="33" a="1"/>
  <c r="C86" i="33" s="1"/>
  <c r="P44" i="44" a="1"/>
  <c r="P44" i="44" s="1"/>
  <c r="AP46" i="41" a="1"/>
  <c r="AP46" i="41" s="1"/>
  <c r="Z103" i="41" a="1"/>
  <c r="Z103" i="41" s="1"/>
  <c r="V77" i="47" a="1"/>
  <c r="V77" i="47" s="1"/>
  <c r="Q55" i="47" a="1"/>
  <c r="Q55" i="47" s="1"/>
  <c r="Q54" i="47" s="1"/>
  <c r="AE25" i="41" a="1"/>
  <c r="AE25" i="41" s="1"/>
  <c r="AE24" i="41" s="1"/>
  <c r="AM17" i="41" a="1"/>
  <c r="AM17" i="41" s="1"/>
  <c r="AG53" i="47" a="1"/>
  <c r="AG53" i="47" s="1"/>
  <c r="I100" i="44" a="1"/>
  <c r="I100" i="44" s="1"/>
  <c r="AT101" i="43" a="1"/>
  <c r="AT101" i="43" s="1"/>
  <c r="C70" i="43" a="1"/>
  <c r="C70" i="43" s="1"/>
  <c r="A70" i="43" s="1"/>
  <c r="O25" i="43" a="1"/>
  <c r="O25" i="43" s="1"/>
  <c r="Y53" i="43" a="1"/>
  <c r="Y53" i="43" s="1"/>
  <c r="V52" i="47" a="1"/>
  <c r="V52" i="47" s="1"/>
  <c r="AA17" i="47" a="1"/>
  <c r="AA17" i="47" s="1"/>
  <c r="Z52" i="45" a="1"/>
  <c r="Z52" i="45" s="1"/>
  <c r="R98" i="42" a="1"/>
  <c r="R98" i="42" s="1"/>
  <c r="AC68" i="44" a="1"/>
  <c r="AC68" i="44" s="1"/>
  <c r="AJ16" i="47" a="1"/>
  <c r="AJ16" i="47" s="1"/>
  <c r="U85" i="43" a="1"/>
  <c r="U85" i="43" s="1"/>
  <c r="AR70" i="43" a="1"/>
  <c r="AR70" i="43" s="1"/>
  <c r="AA53" i="45" a="1"/>
  <c r="AA53" i="45" s="1"/>
  <c r="M20" i="33" a="1"/>
  <c r="M20" i="33" s="1"/>
  <c r="K97" i="43" a="1"/>
  <c r="K97" i="43" s="1"/>
  <c r="L104" i="41" a="1"/>
  <c r="L104" i="41" s="1"/>
  <c r="AL32" i="33" a="1"/>
  <c r="AL32" i="33" s="1"/>
  <c r="L29" i="45" a="1"/>
  <c r="L29" i="45" s="1"/>
  <c r="AM73" i="47" a="1"/>
  <c r="AM73" i="47" s="1"/>
  <c r="J77" i="42" a="1"/>
  <c r="J77" i="42" s="1"/>
  <c r="K23" i="44" a="1"/>
  <c r="K23" i="44" s="1"/>
  <c r="R17" i="47" a="1"/>
  <c r="R17" i="47" s="1"/>
  <c r="AB101" i="43" a="1"/>
  <c r="AB101" i="43" s="1"/>
  <c r="I32" i="45" a="1"/>
  <c r="I32" i="45" s="1"/>
  <c r="AU98" i="41" a="1"/>
  <c r="AU98" i="41" s="1"/>
  <c r="AO64" i="45" a="1"/>
  <c r="AO64" i="45" s="1"/>
  <c r="K53" i="46" a="1"/>
  <c r="K53" i="46" s="1"/>
  <c r="M101" i="42" a="1"/>
  <c r="M101" i="42" s="1"/>
  <c r="AF16" i="43" a="1"/>
  <c r="AF16" i="43" s="1"/>
  <c r="R91" i="33" a="1"/>
  <c r="R91" i="33" s="1"/>
  <c r="N74" i="45" a="1"/>
  <c r="N74" i="45" s="1"/>
  <c r="AL32" i="41" a="1"/>
  <c r="AL32" i="41" s="1"/>
  <c r="AP17" i="43" a="1"/>
  <c r="AP17" i="43" s="1"/>
  <c r="AO70" i="45" a="1"/>
  <c r="AO70" i="45" s="1"/>
  <c r="T46" i="33" a="1"/>
  <c r="T46" i="33" s="1"/>
  <c r="AL98" i="42" a="1"/>
  <c r="AL98" i="42" s="1"/>
  <c r="AG65" i="42" a="1"/>
  <c r="AG65" i="42" s="1"/>
  <c r="AG91" i="33" a="1"/>
  <c r="AG91" i="33" s="1"/>
  <c r="AC32" i="41" a="1"/>
  <c r="AC32" i="41" s="1"/>
  <c r="AI79" i="44" a="1"/>
  <c r="AI79" i="44" s="1"/>
  <c r="J25" i="47" a="1"/>
  <c r="J25" i="47" s="1"/>
  <c r="J24" i="47" s="1"/>
  <c r="AK73" i="42" a="1"/>
  <c r="AK73" i="42" s="1"/>
  <c r="AB89" i="41" a="1"/>
  <c r="AB89" i="41" s="1"/>
  <c r="AN53" i="47" a="1"/>
  <c r="AN53" i="47" s="1"/>
  <c r="AU85" i="41" a="1"/>
  <c r="AU85" i="41" s="1"/>
  <c r="V49" i="42" a="1"/>
  <c r="V49" i="42" s="1"/>
  <c r="AJ28" i="41" a="1"/>
  <c r="AJ28" i="41" s="1"/>
  <c r="R37" i="43" a="1"/>
  <c r="R37" i="43" s="1"/>
  <c r="I74" i="43" a="1"/>
  <c r="I74" i="43" s="1"/>
  <c r="R103" i="42" a="1"/>
  <c r="R103" i="42" s="1"/>
  <c r="K86" i="47" a="1"/>
  <c r="K86" i="47" s="1"/>
  <c r="AR55" i="45" a="1"/>
  <c r="AR55" i="45" s="1"/>
  <c r="Q86" i="44" a="1"/>
  <c r="Q86" i="44" s="1"/>
  <c r="AH23" i="45" a="1"/>
  <c r="AH23" i="45" s="1"/>
  <c r="AO98" i="44" a="1"/>
  <c r="AO98" i="44" s="1"/>
  <c r="AC38" i="45" a="1"/>
  <c r="AC38" i="45" s="1"/>
  <c r="W104" i="46" a="1"/>
  <c r="W104" i="46" s="1"/>
  <c r="AD64" i="47" a="1"/>
  <c r="AD64" i="47" s="1"/>
  <c r="AD63" i="47" s="1"/>
  <c r="E104" i="44" a="1"/>
  <c r="E104" i="44" s="1"/>
  <c r="AF73" i="41" a="1"/>
  <c r="AF73" i="41" s="1"/>
  <c r="AJ58" i="42" a="1"/>
  <c r="AJ58" i="42" s="1"/>
  <c r="X103" i="47" a="1"/>
  <c r="X103" i="47" s="1"/>
  <c r="J59" i="46" a="1"/>
  <c r="J59" i="46" s="1"/>
  <c r="K34" i="45" a="1"/>
  <c r="K34" i="45" s="1"/>
  <c r="AJ100" i="33" a="1"/>
  <c r="AJ100" i="33" s="1"/>
  <c r="H65" i="45" a="1"/>
  <c r="H65" i="45" s="1"/>
  <c r="AV46" i="46" a="1"/>
  <c r="AV46" i="46" s="1"/>
  <c r="AU94" i="47" a="1"/>
  <c r="AU94" i="47" s="1"/>
  <c r="AM25" i="43" a="1"/>
  <c r="AM25" i="43" s="1"/>
  <c r="AL55" i="33" a="1"/>
  <c r="AL55" i="33" s="1"/>
  <c r="Y80" i="33" a="1"/>
  <c r="Y80" i="33" s="1"/>
  <c r="J77" i="41" a="1"/>
  <c r="J77" i="41" s="1"/>
  <c r="AA58" i="45" a="1"/>
  <c r="AA58" i="45" s="1"/>
  <c r="Z65" i="45" a="1"/>
  <c r="Z65" i="45" s="1"/>
  <c r="N70" i="46" a="1"/>
  <c r="N70" i="46" s="1"/>
  <c r="N69" i="46" s="1"/>
  <c r="AH50" i="47" a="1"/>
  <c r="AH50" i="47" s="1"/>
  <c r="C95" i="45" a="1"/>
  <c r="C95" i="45" s="1"/>
  <c r="AM47" i="33" a="1"/>
  <c r="AM47" i="33" s="1"/>
  <c r="F53" i="45" a="1"/>
  <c r="F53" i="45" s="1"/>
  <c r="Q46" i="42" a="1"/>
  <c r="Q46" i="42" s="1"/>
  <c r="K49" i="42" a="1"/>
  <c r="K49" i="42" s="1"/>
  <c r="F55" i="45" a="1"/>
  <c r="F55" i="45" s="1"/>
  <c r="R64" i="47" a="1"/>
  <c r="R64" i="47" s="1"/>
  <c r="AL80" i="47" a="1"/>
  <c r="AL80" i="47" s="1"/>
  <c r="P38" i="44" a="1"/>
  <c r="P38" i="44" s="1"/>
  <c r="N59" i="45" a="1"/>
  <c r="N59" i="45" s="1"/>
  <c r="Y25" i="42" a="1"/>
  <c r="Y25" i="42" s="1"/>
  <c r="Y24" i="42" s="1"/>
  <c r="AP52" i="42" a="1"/>
  <c r="AP52" i="42" s="1"/>
  <c r="AQ95" i="41" a="1"/>
  <c r="AQ95" i="41" s="1"/>
  <c r="T76" i="43" a="1"/>
  <c r="T76" i="43" s="1"/>
  <c r="AG88" i="47" a="1"/>
  <c r="AG88" i="47" s="1"/>
  <c r="AG87" i="47" s="1"/>
  <c r="N50" i="44" a="1"/>
  <c r="N50" i="44" s="1"/>
  <c r="AP28" i="47" a="1"/>
  <c r="AP28" i="47" s="1"/>
  <c r="AM71" i="43" a="1"/>
  <c r="AM71" i="43" s="1"/>
  <c r="AO73" i="41" a="1"/>
  <c r="AO73" i="41" s="1"/>
  <c r="AO72" i="41" s="1"/>
  <c r="AQ101" i="45" a="1"/>
  <c r="AQ101" i="45" s="1"/>
  <c r="AC62" i="46" a="1"/>
  <c r="AC62" i="46" s="1"/>
  <c r="AC60" i="46" s="1"/>
  <c r="P95" i="46" a="1"/>
  <c r="P95" i="46" s="1"/>
  <c r="L58" i="33" a="1"/>
  <c r="L58" i="33" s="1"/>
  <c r="F83" i="44" a="1"/>
  <c r="F83" i="44" s="1"/>
  <c r="AA85" i="45" a="1"/>
  <c r="AA85" i="45" s="1"/>
  <c r="AC79" i="45" a="1"/>
  <c r="AC79" i="45" s="1"/>
  <c r="AJ17" i="44" a="1"/>
  <c r="AJ17" i="44" s="1"/>
  <c r="I97" i="42" a="1"/>
  <c r="I97" i="42" s="1"/>
  <c r="AP77" i="47" a="1"/>
  <c r="AP77" i="47" s="1"/>
  <c r="AM67" i="45" a="1"/>
  <c r="AM67" i="45" s="1"/>
  <c r="Z11" i="44" a="1"/>
  <c r="Z11" i="44" s="1"/>
  <c r="AJ17" i="46" a="1"/>
  <c r="AJ17" i="46" s="1"/>
  <c r="X47" i="41" a="1"/>
  <c r="X47" i="41" s="1"/>
  <c r="L82" i="47" a="1"/>
  <c r="L82" i="47" s="1"/>
  <c r="AT92" i="41" a="1"/>
  <c r="AT92" i="41" s="1"/>
  <c r="AE47" i="42" a="1"/>
  <c r="AE47" i="42" s="1"/>
  <c r="X83" i="33" a="1"/>
  <c r="X83" i="33" s="1"/>
  <c r="X81" i="33" s="1"/>
  <c r="W38" i="43" a="1"/>
  <c r="W38" i="43" s="1"/>
  <c r="AL41" i="45" a="1"/>
  <c r="AL41" i="45" s="1"/>
  <c r="AJ79" i="43" a="1"/>
  <c r="AJ79" i="43" s="1"/>
  <c r="W34" i="42" a="1"/>
  <c r="W34" i="42" s="1"/>
  <c r="W33" i="42" s="1"/>
  <c r="AH80" i="46" a="1"/>
  <c r="AH80" i="46" s="1"/>
  <c r="S64" i="41" a="1"/>
  <c r="S64" i="41" s="1"/>
  <c r="AS61" i="47" a="1"/>
  <c r="AS61" i="47" s="1"/>
  <c r="C53" i="46" a="1"/>
  <c r="C53" i="46" s="1"/>
  <c r="H28" i="45" a="1"/>
  <c r="H28" i="45" s="1"/>
  <c r="H27" i="45" s="1"/>
  <c r="C55" i="46" a="1"/>
  <c r="C55" i="46" s="1"/>
  <c r="G50" i="44" a="1"/>
  <c r="G50" i="44" s="1"/>
  <c r="T37" i="33" a="1"/>
  <c r="T37" i="33" s="1"/>
  <c r="Y49" i="46" a="1"/>
  <c r="Y49" i="46" s="1"/>
  <c r="AN46" i="43" a="1"/>
  <c r="AN46" i="43" s="1"/>
  <c r="AC17" i="33" a="1"/>
  <c r="AC17" i="33" s="1"/>
  <c r="X74" i="45" a="1"/>
  <c r="X74" i="45" s="1"/>
  <c r="AL59" i="44" a="1"/>
  <c r="AL59" i="44" s="1"/>
  <c r="I100" i="45" a="1"/>
  <c r="I100" i="45" s="1"/>
  <c r="N41" i="33" a="1"/>
  <c r="N41" i="33" s="1"/>
  <c r="Y56" i="42" a="1"/>
  <c r="Y56" i="42" s="1"/>
  <c r="J29" i="47" a="1"/>
  <c r="J29" i="47" s="1"/>
  <c r="AI65" i="41" a="1"/>
  <c r="AI65" i="41" s="1"/>
  <c r="I11" i="42" a="1"/>
  <c r="I11" i="42" s="1"/>
  <c r="AK58" i="41" a="1"/>
  <c r="AK58" i="41" s="1"/>
  <c r="S100" i="42" a="1"/>
  <c r="S100" i="42" s="1"/>
  <c r="J83" i="43" a="1"/>
  <c r="J83" i="43" s="1"/>
  <c r="S43" i="42" a="1"/>
  <c r="S43" i="42" s="1"/>
  <c r="AF11" i="44" a="1"/>
  <c r="AF11" i="44" s="1"/>
  <c r="AG29" i="43" a="1"/>
  <c r="AG29" i="43" s="1"/>
  <c r="AO95" i="42" a="1"/>
  <c r="AO95" i="42" s="1"/>
  <c r="O98" i="33" a="1"/>
  <c r="O98" i="33" s="1"/>
  <c r="K46" i="45" a="1"/>
  <c r="K46" i="45" s="1"/>
  <c r="AM97" i="46" a="1"/>
  <c r="AM97" i="46" s="1"/>
  <c r="E40" i="33" a="1"/>
  <c r="E40" i="33" s="1"/>
  <c r="E39" i="33" s="1"/>
  <c r="X68" i="41" a="1"/>
  <c r="X68" i="41" s="1"/>
  <c r="V83" i="43" a="1"/>
  <c r="V83" i="43" s="1"/>
  <c r="AL62" i="45" a="1"/>
  <c r="AL62" i="45" s="1"/>
  <c r="AJ100" i="44" a="1"/>
  <c r="AJ100" i="44" s="1"/>
  <c r="W104" i="45" a="1"/>
  <c r="W104" i="45" s="1"/>
  <c r="Q103" i="33" a="1"/>
  <c r="Q103" i="33" s="1"/>
  <c r="R98" i="44" a="1"/>
  <c r="R98" i="44" s="1"/>
  <c r="W62" i="47" a="1"/>
  <c r="W62" i="47" s="1"/>
  <c r="AF65" i="46" a="1"/>
  <c r="AF65" i="46" s="1"/>
  <c r="AU43" i="43" a="1"/>
  <c r="AU43" i="43" s="1"/>
  <c r="AO38" i="43" a="1"/>
  <c r="AO38" i="43" s="1"/>
  <c r="H88" i="33" a="1"/>
  <c r="H88" i="33" s="1"/>
  <c r="AE38" i="42" a="1"/>
  <c r="AE38" i="42" s="1"/>
  <c r="Y65" i="45" a="1"/>
  <c r="Y65" i="45" s="1"/>
  <c r="AO20" i="42" a="1"/>
  <c r="AO20" i="42" s="1"/>
  <c r="AO92" i="45" a="1"/>
  <c r="AO92" i="45" s="1"/>
  <c r="N83" i="33" a="1"/>
  <c r="N83" i="33" s="1"/>
  <c r="E17" i="44" a="1"/>
  <c r="E17" i="44" s="1"/>
  <c r="AL34" i="41" a="1"/>
  <c r="AL34" i="41" s="1"/>
  <c r="AN103" i="47" a="1"/>
  <c r="AN103" i="47" s="1"/>
  <c r="K58" i="45" a="1"/>
  <c r="K58" i="45" s="1"/>
  <c r="K57" i="45" s="1"/>
  <c r="AM53" i="33" a="1"/>
  <c r="AM53" i="33" s="1"/>
  <c r="S44" i="42" a="1"/>
  <c r="S44" i="42" s="1"/>
  <c r="C100" i="47" a="1"/>
  <c r="C100" i="47" s="1"/>
  <c r="Q97" i="45" a="1"/>
  <c r="Q97" i="45" s="1"/>
  <c r="Q96" i="45" s="1"/>
  <c r="O70" i="33" a="1"/>
  <c r="O70" i="33" s="1"/>
  <c r="O69" i="33" s="1"/>
  <c r="M17" i="45" a="1"/>
  <c r="M17" i="45" s="1"/>
  <c r="Q89" i="47" a="1"/>
  <c r="Q89" i="47" s="1"/>
  <c r="Q87" i="47" s="1"/>
  <c r="AA58" i="46" a="1"/>
  <c r="AA58" i="46" s="1"/>
  <c r="AA57" i="46" s="1"/>
  <c r="AL44" i="33" a="1"/>
  <c r="AL44" i="33" s="1"/>
  <c r="I77" i="44" a="1"/>
  <c r="I77" i="44" s="1"/>
  <c r="AN71" i="44" a="1"/>
  <c r="AN71" i="44" s="1"/>
  <c r="AA46" i="42" a="1"/>
  <c r="AA46" i="42" s="1"/>
  <c r="AA45" i="42" s="1"/>
  <c r="C46" i="41" a="1"/>
  <c r="C46" i="41" s="1"/>
  <c r="A46" i="41" s="1"/>
  <c r="N91" i="47" a="1"/>
  <c r="N91" i="47" s="1"/>
  <c r="I94" i="41" a="1"/>
  <c r="I94" i="41" s="1"/>
  <c r="S10" i="41" a="1"/>
  <c r="S10" i="41" s="1"/>
  <c r="W98" i="46" a="1"/>
  <c r="W98" i="46" s="1"/>
  <c r="I85" i="33" a="1"/>
  <c r="I85" i="33" s="1"/>
  <c r="U73" i="44" a="1"/>
  <c r="U73" i="44" s="1"/>
  <c r="V46" i="44" a="1"/>
  <c r="V46" i="44" s="1"/>
  <c r="AL40" i="45" a="1"/>
  <c r="AL40" i="45" s="1"/>
  <c r="C43" i="43" a="1"/>
  <c r="C43" i="43" s="1"/>
  <c r="AL77" i="45" a="1"/>
  <c r="AL77" i="45" s="1"/>
  <c r="AK82" i="33" a="1"/>
  <c r="AK82" i="33" s="1"/>
  <c r="AB50" i="46" a="1"/>
  <c r="AB50" i="46" s="1"/>
  <c r="AQ43" i="42" a="1"/>
  <c r="AQ43" i="42" s="1"/>
  <c r="AU91" i="43" a="1"/>
  <c r="AU91" i="43" s="1"/>
  <c r="AC76" i="44" a="1"/>
  <c r="AC76" i="44" s="1"/>
  <c r="R29" i="43" a="1"/>
  <c r="R29" i="43" s="1"/>
  <c r="AD79" i="45" a="1"/>
  <c r="AD79" i="45" s="1"/>
  <c r="AQ83" i="44" a="1"/>
  <c r="AQ83" i="44" s="1"/>
  <c r="AM22" i="43" a="1"/>
  <c r="AM22" i="43" s="1"/>
  <c r="AQ67" i="41" a="1"/>
  <c r="AQ67" i="41" s="1"/>
  <c r="J35" i="42" a="1"/>
  <c r="J35" i="42" s="1"/>
  <c r="AO88" i="44" a="1"/>
  <c r="AO88" i="44" s="1"/>
  <c r="AN88" i="42" a="1"/>
  <c r="AN88" i="42" s="1"/>
  <c r="AL89" i="44" a="1"/>
  <c r="AL89" i="44" s="1"/>
  <c r="AD32" i="42" a="1"/>
  <c r="AD32" i="42" s="1"/>
  <c r="AT91" i="43" a="1"/>
  <c r="AT91" i="43" s="1"/>
  <c r="Q77" i="45" a="1"/>
  <c r="Q77" i="45" s="1"/>
  <c r="I61" i="41" a="1"/>
  <c r="I61" i="41" s="1"/>
  <c r="V74" i="43" a="1"/>
  <c r="V74" i="43" s="1"/>
  <c r="AE11" i="33" a="1"/>
  <c r="AE11" i="33" s="1"/>
  <c r="AA29" i="33" a="1"/>
  <c r="AA29" i="33" s="1"/>
  <c r="O55" i="42" a="1"/>
  <c r="O55" i="42" s="1"/>
  <c r="AP64" i="33" a="1"/>
  <c r="AP64" i="33" s="1"/>
  <c r="AL76" i="45" a="1"/>
  <c r="AL76" i="45" s="1"/>
  <c r="AL75" i="45" s="1"/>
  <c r="AK83" i="33" a="1"/>
  <c r="AK83" i="33" s="1"/>
  <c r="F91" i="33" a="1"/>
  <c r="F91" i="33" s="1"/>
  <c r="I97" i="33" a="1"/>
  <c r="I97" i="33" s="1"/>
  <c r="I96" i="33" s="1"/>
  <c r="L53" i="42" a="1"/>
  <c r="L53" i="42" s="1"/>
  <c r="Q55" i="41" a="1"/>
  <c r="Q55" i="41" s="1"/>
  <c r="AM64" i="41" a="1"/>
  <c r="AM64" i="41" s="1"/>
  <c r="AM63" i="41" s="1"/>
  <c r="AJ40" i="43" a="1"/>
  <c r="AJ40" i="43" s="1"/>
  <c r="J29" i="43" a="1"/>
  <c r="J29" i="43" s="1"/>
  <c r="L47" i="43" a="1"/>
  <c r="L47" i="43" s="1"/>
  <c r="AA34" i="41" a="1"/>
  <c r="AA34" i="41" s="1"/>
  <c r="V92" i="44" a="1"/>
  <c r="V92" i="44" s="1"/>
  <c r="K67" i="45" a="1"/>
  <c r="K67" i="45" s="1"/>
  <c r="AB34" i="47" a="1"/>
  <c r="AB34" i="47" s="1"/>
  <c r="W83" i="46" a="1"/>
  <c r="W83" i="46" s="1"/>
  <c r="AP97" i="44" a="1"/>
  <c r="AP97" i="44" s="1"/>
  <c r="I91" i="44" a="1"/>
  <c r="I91" i="44" s="1"/>
  <c r="AN44" i="47" a="1"/>
  <c r="AN44" i="47" s="1"/>
  <c r="K92" i="41" a="1"/>
  <c r="K92" i="41" s="1"/>
  <c r="AE80" i="43" a="1"/>
  <c r="AE80" i="43" s="1"/>
  <c r="N53" i="43" a="1"/>
  <c r="N53" i="43" s="1"/>
  <c r="AS20" i="43" a="1"/>
  <c r="AS20" i="43" s="1"/>
  <c r="E61" i="45" a="1"/>
  <c r="E61" i="45" s="1"/>
  <c r="M37" i="42" a="1"/>
  <c r="M37" i="42" s="1"/>
  <c r="M36" i="42" s="1"/>
  <c r="AE89" i="47" a="1"/>
  <c r="AE89" i="47" s="1"/>
  <c r="AR43" i="44" a="1"/>
  <c r="AR43" i="44" s="1"/>
  <c r="AF68" i="44" a="1"/>
  <c r="AF68" i="44" s="1"/>
  <c r="Q46" i="41" a="1"/>
  <c r="Q46" i="41" s="1"/>
  <c r="Q35" i="45" a="1"/>
  <c r="Q35" i="45" s="1"/>
  <c r="M23" i="43" a="1"/>
  <c r="M23" i="43" s="1"/>
  <c r="AP95" i="45" a="1"/>
  <c r="AP95" i="45" s="1"/>
  <c r="N35" i="43" a="1"/>
  <c r="N35" i="43" s="1"/>
  <c r="U49" i="45" a="1"/>
  <c r="U49" i="45" s="1"/>
  <c r="U48" i="45" s="1"/>
  <c r="AB74" i="41" a="1"/>
  <c r="AB74" i="41" s="1"/>
  <c r="P67" i="46" a="1"/>
  <c r="P67" i="46" s="1"/>
  <c r="AI83" i="42" a="1"/>
  <c r="AI83" i="42" s="1"/>
  <c r="AK77" i="47" a="1"/>
  <c r="AK77" i="47" s="1"/>
  <c r="AJ52" i="42" a="1"/>
  <c r="AJ52" i="42" s="1"/>
  <c r="AP71" i="47" a="1"/>
  <c r="AP71" i="47" s="1"/>
  <c r="Y49" i="45" a="1"/>
  <c r="Y49" i="45" s="1"/>
  <c r="Y48" i="45" s="1"/>
  <c r="AG68" i="45" a="1"/>
  <c r="AG68" i="45" s="1"/>
  <c r="AC20" i="41" a="1"/>
  <c r="AC20" i="41" s="1"/>
  <c r="AE82" i="43" a="1"/>
  <c r="AE82" i="43" s="1"/>
  <c r="Z71" i="41" a="1"/>
  <c r="Z71" i="41" s="1"/>
  <c r="H41" i="44" a="1"/>
  <c r="H41" i="44" s="1"/>
  <c r="N31" i="33" a="1"/>
  <c r="N31" i="33" s="1"/>
  <c r="AO71" i="33" a="1"/>
  <c r="AO71" i="33" s="1"/>
  <c r="J104" i="41" a="1"/>
  <c r="J104" i="41" s="1"/>
  <c r="AB64" i="46" a="1"/>
  <c r="AB64" i="46" s="1"/>
  <c r="AB63" i="46" s="1"/>
  <c r="I77" i="43" a="1"/>
  <c r="I77" i="43" s="1"/>
  <c r="N55" i="45" a="1"/>
  <c r="N55" i="45" s="1"/>
  <c r="AA20" i="46" a="1"/>
  <c r="AA20" i="46" s="1"/>
  <c r="K46" i="46" a="1"/>
  <c r="K46" i="46" s="1"/>
  <c r="C58" i="33" a="1"/>
  <c r="C58" i="33" s="1"/>
  <c r="AL20" i="33" a="1"/>
  <c r="AL20" i="33" s="1"/>
  <c r="O91" i="47" a="1"/>
  <c r="O91" i="47" s="1"/>
  <c r="U37" i="44" a="1"/>
  <c r="U37" i="44" s="1"/>
  <c r="P19" i="33" a="1"/>
  <c r="P19" i="33" s="1"/>
  <c r="K97" i="46" a="1"/>
  <c r="K97" i="46" s="1"/>
  <c r="K96" i="46" s="1"/>
  <c r="T10" i="44" a="1"/>
  <c r="T10" i="44" s="1"/>
  <c r="G100" i="44" a="1"/>
  <c r="G100" i="44" s="1"/>
  <c r="AG64" i="41" a="1"/>
  <c r="AG64" i="41" s="1"/>
  <c r="F29" i="42" a="1"/>
  <c r="F29" i="42" s="1"/>
  <c r="AJ47" i="42" a="1"/>
  <c r="AJ47" i="42" s="1"/>
  <c r="AQ28" i="41" a="1"/>
  <c r="AQ28" i="41" s="1"/>
  <c r="AR47" i="47" a="1"/>
  <c r="AR47" i="47" s="1"/>
  <c r="AL104" i="33" a="1"/>
  <c r="AL104" i="33" s="1"/>
  <c r="AQ85" i="44" a="1"/>
  <c r="AQ85" i="44" s="1"/>
  <c r="AI41" i="33" a="1"/>
  <c r="AI41" i="33" s="1"/>
  <c r="AO64" i="33" a="1"/>
  <c r="AO64" i="33" s="1"/>
  <c r="T61" i="45" a="1"/>
  <c r="T61" i="45" s="1"/>
  <c r="AN74" i="47" a="1"/>
  <c r="AN74" i="47" s="1"/>
  <c r="AB104" i="42" a="1"/>
  <c r="AB104" i="42" s="1"/>
  <c r="AG23" i="41" a="1"/>
  <c r="AG23" i="41" s="1"/>
  <c r="W104" i="41" a="1"/>
  <c r="W104" i="41" s="1"/>
  <c r="AH19" i="47" a="1"/>
  <c r="AH19" i="47" s="1"/>
  <c r="W58" i="41" a="1"/>
  <c r="W58" i="41" s="1"/>
  <c r="AB64" i="41" a="1"/>
  <c r="AB64" i="41" s="1"/>
  <c r="G35" i="44" a="1"/>
  <c r="G35" i="44" s="1"/>
  <c r="G33" i="44" s="1"/>
  <c r="C91" i="45" a="1"/>
  <c r="C91" i="45" s="1"/>
  <c r="A91" i="45" s="1"/>
  <c r="K47" i="46" a="1"/>
  <c r="K47" i="46" s="1"/>
  <c r="H17" i="42" a="1"/>
  <c r="H17" i="42" s="1"/>
  <c r="I10" i="47" a="1"/>
  <c r="I10" i="47" s="1"/>
  <c r="I9" i="47" s="1"/>
  <c r="Z10" i="33" a="1"/>
  <c r="Z10" i="33" s="1"/>
  <c r="Z9" i="33" s="1"/>
  <c r="AQ62" i="46" a="1"/>
  <c r="AQ62" i="46" s="1"/>
  <c r="AC64" i="43" a="1"/>
  <c r="AC64" i="43" s="1"/>
  <c r="AD71" i="47" a="1"/>
  <c r="AD71" i="47" s="1"/>
  <c r="AP32" i="33" a="1"/>
  <c r="AP32" i="33" s="1"/>
  <c r="M58" i="33" a="1"/>
  <c r="M58" i="33" s="1"/>
  <c r="AG20" i="42" a="1"/>
  <c r="AG20" i="42" s="1"/>
  <c r="AG18" i="42" s="1"/>
  <c r="AD91" i="47" a="1"/>
  <c r="AD91" i="47" s="1"/>
  <c r="AJ25" i="41" a="1"/>
  <c r="AJ25" i="41" s="1"/>
  <c r="AJ24" i="41" s="1"/>
  <c r="Z47" i="45" a="1"/>
  <c r="Z47" i="45" s="1"/>
  <c r="M65" i="44" a="1"/>
  <c r="M65" i="44" s="1"/>
  <c r="N31" i="41" a="1"/>
  <c r="N31" i="41" s="1"/>
  <c r="AP71" i="42" a="1"/>
  <c r="AP71" i="42" s="1"/>
  <c r="AL35" i="33" a="1"/>
  <c r="AL35" i="33" s="1"/>
  <c r="AQ103" i="41" a="1"/>
  <c r="AQ103" i="41" s="1"/>
  <c r="I16" i="45" a="1"/>
  <c r="I16" i="45" s="1"/>
  <c r="I15" i="45" s="1"/>
  <c r="AJ20" i="45" a="1"/>
  <c r="AJ20" i="45" s="1"/>
  <c r="AH94" i="44" a="1"/>
  <c r="AH94" i="44" s="1"/>
  <c r="AB16" i="41" a="1"/>
  <c r="AB16" i="41" s="1"/>
  <c r="AB15" i="41" s="1"/>
  <c r="J35" i="45" a="1"/>
  <c r="J35" i="45" s="1"/>
  <c r="X19" i="33" a="1"/>
  <c r="X19" i="33" s="1"/>
  <c r="X18" i="33" s="1"/>
  <c r="O11" i="46" a="1"/>
  <c r="O11" i="46" s="1"/>
  <c r="W67" i="43" a="1"/>
  <c r="W67" i="43" s="1"/>
  <c r="AT89" i="46" a="1"/>
  <c r="AT89" i="46" s="1"/>
  <c r="AE10" i="46" a="1"/>
  <c r="AE10" i="46" s="1"/>
  <c r="R52" i="44" a="1"/>
  <c r="R52" i="44" s="1"/>
  <c r="AV55" i="43" a="1"/>
  <c r="AV55" i="43" s="1"/>
  <c r="I98" i="44" a="1"/>
  <c r="I98" i="44" s="1"/>
  <c r="AO56" i="45" a="1"/>
  <c r="AO56" i="45" s="1"/>
  <c r="U71" i="47" a="1"/>
  <c r="U71" i="47" s="1"/>
  <c r="U29" i="42" a="1"/>
  <c r="U29" i="42" s="1"/>
  <c r="T56" i="42" a="1"/>
  <c r="T56" i="42" s="1"/>
  <c r="Q82" i="45" a="1"/>
  <c r="Q82" i="45" s="1"/>
  <c r="O59" i="43" a="1"/>
  <c r="O59" i="43" s="1"/>
  <c r="O58" i="44" a="1"/>
  <c r="O58" i="44" s="1"/>
  <c r="AK103" i="45" a="1"/>
  <c r="AK103" i="45" s="1"/>
  <c r="U91" i="43" a="1"/>
  <c r="U91" i="43" s="1"/>
  <c r="AH97" i="44" a="1"/>
  <c r="AH97" i="44" s="1"/>
  <c r="AJ37" i="43" a="1"/>
  <c r="AJ37" i="43" s="1"/>
  <c r="AJ36" i="43" s="1"/>
  <c r="I83" i="33" a="1"/>
  <c r="I83" i="33" s="1"/>
  <c r="I81" i="33" s="1"/>
  <c r="R10" i="44" a="1"/>
  <c r="R10" i="44" s="1"/>
  <c r="R9" i="44" s="1"/>
  <c r="AA40" i="41" a="1"/>
  <c r="AA40" i="41" s="1"/>
  <c r="M70" i="33" a="1"/>
  <c r="M70" i="33" s="1"/>
  <c r="AJ97" i="47" a="1"/>
  <c r="AJ97" i="47" s="1"/>
  <c r="S34" i="46" a="1"/>
  <c r="S34" i="46" s="1"/>
  <c r="S62" i="45" a="1"/>
  <c r="S62" i="45" s="1"/>
  <c r="AA37" i="46" a="1"/>
  <c r="AA37" i="46" s="1"/>
  <c r="AO20" i="45" a="1"/>
  <c r="AO20" i="45" s="1"/>
  <c r="AI53" i="33" a="1"/>
  <c r="AI53" i="33" s="1"/>
  <c r="K103" i="47" a="1"/>
  <c r="K103" i="47" s="1"/>
  <c r="K102" i="47" s="1"/>
  <c r="K82" i="41" a="1"/>
  <c r="K82" i="41" s="1"/>
  <c r="AI61" i="42" a="1"/>
  <c r="AI61" i="42" s="1"/>
  <c r="AI60" i="42" s="1"/>
  <c r="H58" i="42" a="1"/>
  <c r="H58" i="42" s="1"/>
  <c r="AR52" i="33" a="1"/>
  <c r="AR52" i="33" s="1"/>
  <c r="AT68" i="46" a="1"/>
  <c r="AT68" i="46" s="1"/>
  <c r="AG43" i="33" a="1"/>
  <c r="AG43" i="33" s="1"/>
  <c r="AG42" i="33" s="1"/>
  <c r="H94" i="44" a="1"/>
  <c r="H94" i="44" s="1"/>
  <c r="Z70" i="45" a="1"/>
  <c r="Z70" i="45" s="1"/>
  <c r="AC55" i="41" a="1"/>
  <c r="AC55" i="41" s="1"/>
  <c r="R50" i="42" a="1"/>
  <c r="R50" i="42" s="1"/>
  <c r="C23" i="44" a="1"/>
  <c r="C23" i="44" s="1"/>
  <c r="X73" i="44" a="1"/>
  <c r="X73" i="44" s="1"/>
  <c r="X72" i="44" s="1"/>
  <c r="AN76" i="46" a="1"/>
  <c r="AN76" i="46" s="1"/>
  <c r="V52" i="45" a="1"/>
  <c r="V52" i="45" s="1"/>
  <c r="J43" i="41" a="1"/>
  <c r="J43" i="41" s="1"/>
  <c r="J42" i="41" s="1"/>
  <c r="AP50" i="47" a="1"/>
  <c r="AP50" i="47" s="1"/>
  <c r="AI91" i="46" a="1"/>
  <c r="AI91" i="46" s="1"/>
  <c r="I71" i="44" a="1"/>
  <c r="I71" i="44" s="1"/>
  <c r="AO53" i="45" a="1"/>
  <c r="AO53" i="45" s="1"/>
  <c r="AJ97" i="45" a="1"/>
  <c r="AJ97" i="45" s="1"/>
  <c r="AJ96" i="45" s="1"/>
  <c r="AT32" i="47" a="1"/>
  <c r="AT32" i="47" s="1"/>
  <c r="Y58" i="42" a="1"/>
  <c r="Y58" i="42" s="1"/>
  <c r="AN29" i="42" a="1"/>
  <c r="AN29" i="42" s="1"/>
  <c r="AI11" i="46" a="1"/>
  <c r="AI11" i="46" s="1"/>
  <c r="Q73" i="43" a="1"/>
  <c r="Q73" i="43" s="1"/>
  <c r="L97" i="41" a="1"/>
  <c r="L97" i="41" s="1"/>
  <c r="W35" i="41" a="1"/>
  <c r="W35" i="41" s="1"/>
  <c r="N80" i="45" a="1"/>
  <c r="N80" i="45" s="1"/>
  <c r="I29" i="43" a="1"/>
  <c r="I29" i="43" s="1"/>
  <c r="Z101" i="42" a="1"/>
  <c r="Z101" i="42" s="1"/>
  <c r="AK37" i="44" a="1"/>
  <c r="AK37" i="44" s="1"/>
  <c r="X44" i="43" a="1"/>
  <c r="X44" i="43" s="1"/>
  <c r="X42" i="43" s="1"/>
  <c r="H65" i="33" a="1"/>
  <c r="H65" i="33" s="1"/>
  <c r="AI59" i="42" a="1"/>
  <c r="AI59" i="42" s="1"/>
  <c r="AV20" i="47" a="1"/>
  <c r="AV20" i="47" s="1"/>
  <c r="AB31" i="41" a="1"/>
  <c r="AB31" i="41" s="1"/>
  <c r="U52" i="33" a="1"/>
  <c r="U52" i="33" s="1"/>
  <c r="AH83" i="45" a="1"/>
  <c r="AH83" i="45" s="1"/>
  <c r="AK91" i="43" a="1"/>
  <c r="AK91" i="43" s="1"/>
  <c r="AK90" i="43" s="1"/>
  <c r="AA94" i="42" a="1"/>
  <c r="AA94" i="42" s="1"/>
  <c r="AH79" i="46" a="1"/>
  <c r="AH79" i="46" s="1"/>
  <c r="J11" i="44" a="1"/>
  <c r="J11" i="44" s="1"/>
  <c r="AP67" i="41" a="1"/>
  <c r="AP67" i="41" s="1"/>
  <c r="AJ44" i="41" a="1"/>
  <c r="AJ44" i="41" s="1"/>
  <c r="AJ42" i="41" s="1"/>
  <c r="W58" i="42" a="1"/>
  <c r="W58" i="42" s="1"/>
  <c r="AB61" i="47" a="1"/>
  <c r="AB61" i="47" s="1"/>
  <c r="AJ32" i="42" a="1"/>
  <c r="AJ32" i="42" s="1"/>
  <c r="AK79" i="33" a="1"/>
  <c r="AK79" i="33" s="1"/>
  <c r="AH68" i="41" a="1"/>
  <c r="AH68" i="41" s="1"/>
  <c r="AN11" i="45" a="1"/>
  <c r="AN11" i="45" s="1"/>
  <c r="K79" i="33" a="1"/>
  <c r="K79" i="33" s="1"/>
  <c r="AB61" i="41" a="1"/>
  <c r="AB61" i="41" s="1"/>
  <c r="R83" i="33" a="1"/>
  <c r="R83" i="33" s="1"/>
  <c r="G86" i="45" a="1"/>
  <c r="G86" i="45" s="1"/>
  <c r="AR101" i="46" a="1"/>
  <c r="AR101" i="46" s="1"/>
  <c r="V29" i="33" a="1"/>
  <c r="V29" i="33" s="1"/>
  <c r="T40" i="42" a="1"/>
  <c r="T40" i="42" s="1"/>
  <c r="J19" i="45" a="1"/>
  <c r="J19" i="45" s="1"/>
  <c r="J18" i="45" s="1"/>
  <c r="L104" i="42" a="1"/>
  <c r="L104" i="42" s="1"/>
  <c r="T49" i="42" a="1"/>
  <c r="T49" i="42" s="1"/>
  <c r="AU47" i="43" a="1"/>
  <c r="AU47" i="43" s="1"/>
  <c r="AD34" i="43" a="1"/>
  <c r="AD34" i="43" s="1"/>
  <c r="AR44" i="41" a="1"/>
  <c r="AR44" i="41" s="1"/>
  <c r="I70" i="33" a="1"/>
  <c r="I70" i="33" s="1"/>
  <c r="Z37" i="33" a="1"/>
  <c r="Z37" i="33" s="1"/>
  <c r="C92" i="46" a="1"/>
  <c r="C92" i="46" s="1"/>
  <c r="I65" i="45" a="1"/>
  <c r="I65" i="45" s="1"/>
  <c r="H80" i="45" a="1"/>
  <c r="H80" i="45" s="1"/>
  <c r="AD28" i="41" a="1"/>
  <c r="AD28" i="41" s="1"/>
  <c r="AG22" i="41" a="1"/>
  <c r="AG22" i="41" s="1"/>
  <c r="X91" i="42" a="1"/>
  <c r="X91" i="42" s="1"/>
  <c r="AP20" i="45" a="1"/>
  <c r="AP20" i="45" s="1"/>
  <c r="AP18" i="45" s="1"/>
  <c r="AQ10" i="41" a="1"/>
  <c r="AQ10" i="41" s="1"/>
  <c r="AE56" i="41" a="1"/>
  <c r="AE56" i="41" s="1"/>
  <c r="AE54" i="41" s="1"/>
  <c r="L76" i="45" a="1"/>
  <c r="L76" i="45" s="1"/>
  <c r="AB97" i="43" a="1"/>
  <c r="AB97" i="43" s="1"/>
  <c r="AI10" i="46" a="1"/>
  <c r="AI10" i="46" s="1"/>
  <c r="T82" i="43" a="1"/>
  <c r="T82" i="43" s="1"/>
  <c r="AP19" i="42" a="1"/>
  <c r="AP19" i="42" s="1"/>
  <c r="U29" i="44" a="1"/>
  <c r="U29" i="44" s="1"/>
  <c r="AJ43" i="33" a="1"/>
  <c r="AJ43" i="33" s="1"/>
  <c r="AB43" i="41" a="1"/>
  <c r="AB43" i="41" s="1"/>
  <c r="AE97" i="41" a="1"/>
  <c r="AE97" i="41" s="1"/>
  <c r="AU26" i="47" a="1"/>
  <c r="AU26" i="47" s="1"/>
  <c r="Z50" i="43" a="1"/>
  <c r="Z50" i="43" s="1"/>
  <c r="Z48" i="43" s="1"/>
  <c r="Q100" i="41" a="1"/>
  <c r="Q100" i="41" s="1"/>
  <c r="Q47" i="41" a="1"/>
  <c r="Q47" i="41" s="1"/>
  <c r="Z16" i="47" a="1"/>
  <c r="Z16" i="47" s="1"/>
  <c r="AB59" i="43" a="1"/>
  <c r="AB59" i="43" s="1"/>
  <c r="AU82" i="43" a="1"/>
  <c r="AU82" i="43" s="1"/>
  <c r="I40" i="33" a="1"/>
  <c r="I40" i="33" s="1"/>
  <c r="I39" i="33" s="1"/>
  <c r="AA31" i="33" a="1"/>
  <c r="AA31" i="33" s="1"/>
  <c r="AO37" i="47" a="1"/>
  <c r="AO37" i="47" s="1"/>
  <c r="L11" i="47" a="1"/>
  <c r="L11" i="47" s="1"/>
  <c r="K71" i="44" a="1"/>
  <c r="K71" i="44" s="1"/>
  <c r="AA98" i="44" a="1"/>
  <c r="AA98" i="44" s="1"/>
  <c r="AC47" i="44" a="1"/>
  <c r="AC47" i="44" s="1"/>
  <c r="AI25" i="45" a="1"/>
  <c r="AI25" i="45" s="1"/>
  <c r="AH70" i="33" a="1"/>
  <c r="AH70" i="33" s="1"/>
  <c r="C101" i="44" a="1"/>
  <c r="C101" i="44" s="1"/>
  <c r="S10" i="46" a="1"/>
  <c r="S10" i="46" s="1"/>
  <c r="S9" i="46" s="1"/>
  <c r="AT101" i="41" a="1"/>
  <c r="AT101" i="41" s="1"/>
  <c r="C43" i="41" a="1"/>
  <c r="C43" i="41" s="1"/>
  <c r="A43" i="41" s="1"/>
  <c r="AO23" i="41" a="1"/>
  <c r="AO23" i="41" s="1"/>
  <c r="R95" i="47" a="1"/>
  <c r="R95" i="47" s="1"/>
  <c r="R93" i="47" s="1"/>
  <c r="V31" i="46" a="1"/>
  <c r="V31" i="46" s="1"/>
  <c r="O56" i="47" a="1"/>
  <c r="O56" i="47" s="1"/>
  <c r="Y22" i="46" a="1"/>
  <c r="Y22" i="46" s="1"/>
  <c r="N37" i="42" a="1"/>
  <c r="N37" i="42" s="1"/>
  <c r="W49" i="47" a="1"/>
  <c r="W49" i="47" s="1"/>
  <c r="N44" i="46" a="1"/>
  <c r="N44" i="46" s="1"/>
  <c r="E37" i="45" a="1"/>
  <c r="E37" i="45" s="1"/>
  <c r="AQ53" i="45" a="1"/>
  <c r="AQ53" i="45" s="1"/>
  <c r="AI70" i="41" a="1"/>
  <c r="AI70" i="41" s="1"/>
  <c r="AV35" i="43" a="1"/>
  <c r="AV35" i="43" s="1"/>
  <c r="AD65" i="33" a="1"/>
  <c r="AD65" i="33" s="1"/>
  <c r="I104" i="43" a="1"/>
  <c r="I104" i="43" s="1"/>
  <c r="I102" i="43" s="1"/>
  <c r="P29" i="47" a="1"/>
  <c r="P29" i="47" s="1"/>
  <c r="AJ17" i="42" a="1"/>
  <c r="AJ17" i="42" s="1"/>
  <c r="Y83" i="44" a="1"/>
  <c r="Y83" i="44" s="1"/>
  <c r="AH71" i="43" a="1"/>
  <c r="AH71" i="43" s="1"/>
  <c r="AB34" i="43" a="1"/>
  <c r="AB34" i="43" s="1"/>
  <c r="AB33" i="43" s="1"/>
  <c r="AM58" i="47" a="1"/>
  <c r="AM58" i="47" s="1"/>
  <c r="AJ55" i="42" a="1"/>
  <c r="AJ55" i="42" s="1"/>
  <c r="AJ54" i="42" s="1"/>
  <c r="R56" i="41" a="1"/>
  <c r="R56" i="41" s="1"/>
  <c r="Z49" i="44" a="1"/>
  <c r="Z49" i="44" s="1"/>
  <c r="N97" i="46" a="1"/>
  <c r="N97" i="46" s="1"/>
  <c r="Z44" i="44" a="1"/>
  <c r="Z44" i="44" s="1"/>
  <c r="R16" i="42" a="1"/>
  <c r="R16" i="42" s="1"/>
  <c r="AQ23" i="43" a="1"/>
  <c r="AQ23" i="43" s="1"/>
  <c r="E79" i="42" a="1"/>
  <c r="E79" i="42" s="1"/>
  <c r="E78" i="42" s="1"/>
  <c r="AL79" i="44" a="1"/>
  <c r="AL79" i="44" s="1"/>
  <c r="AL78" i="44" s="1"/>
  <c r="M73" i="46" a="1"/>
  <c r="M73" i="46" s="1"/>
  <c r="AB62" i="41" a="1"/>
  <c r="AB62" i="41" s="1"/>
  <c r="J47" i="42" a="1"/>
  <c r="J47" i="42" s="1"/>
  <c r="C91" i="33" a="1"/>
  <c r="C91" i="33" s="1"/>
  <c r="A91" i="33" s="1"/>
  <c r="AM82" i="33" a="1"/>
  <c r="AM82" i="33" s="1"/>
  <c r="AD29" i="41" a="1"/>
  <c r="AD29" i="41" s="1"/>
  <c r="AL49" i="43" a="1"/>
  <c r="AL49" i="43" s="1"/>
  <c r="AL48" i="43" s="1"/>
  <c r="S41" i="33" a="1"/>
  <c r="S41" i="33" s="1"/>
  <c r="U73" i="46" a="1"/>
  <c r="U73" i="46" s="1"/>
  <c r="U72" i="46" s="1"/>
  <c r="H70" i="33" a="1"/>
  <c r="H70" i="33" s="1"/>
  <c r="AR29" i="41" a="1"/>
  <c r="AR29" i="41" s="1"/>
  <c r="AQ103" i="44" a="1"/>
  <c r="AQ103" i="44" s="1"/>
  <c r="X64" i="41" a="1"/>
  <c r="X64" i="41" s="1"/>
  <c r="X63" i="41" s="1"/>
  <c r="AN25" i="43" a="1"/>
  <c r="AN25" i="43" s="1"/>
  <c r="AB20" i="42" a="1"/>
  <c r="AB20" i="42" s="1"/>
  <c r="J86" i="43" a="1"/>
  <c r="J86" i="43" s="1"/>
  <c r="AT62" i="46" a="1"/>
  <c r="AT62" i="46" s="1"/>
  <c r="AP46" i="42" a="1"/>
  <c r="AP46" i="42" s="1"/>
  <c r="U98" i="47" a="1"/>
  <c r="U98" i="47" s="1"/>
  <c r="AK79" i="46" a="1"/>
  <c r="AK79" i="46" s="1"/>
  <c r="AP31" i="45" a="1"/>
  <c r="AP31" i="45" s="1"/>
  <c r="K32" i="43" a="1"/>
  <c r="K32" i="43" s="1"/>
  <c r="AK31" i="41" a="1"/>
  <c r="AK31" i="41" s="1"/>
  <c r="AQ29" i="47" a="1"/>
  <c r="AQ29" i="47" s="1"/>
  <c r="U89" i="41" a="1"/>
  <c r="U89" i="41" s="1"/>
  <c r="AD40" i="43" a="1"/>
  <c r="AD40" i="43" s="1"/>
  <c r="E92" i="44" a="1"/>
  <c r="E92" i="44" s="1"/>
  <c r="AL11" i="44" a="1"/>
  <c r="AL11" i="44" s="1"/>
  <c r="AE31" i="44" a="1"/>
  <c r="AE31" i="44" s="1"/>
  <c r="AE30" i="44" s="1"/>
  <c r="G95" i="44" a="1"/>
  <c r="G95" i="44" s="1"/>
  <c r="AJ49" i="44" a="1"/>
  <c r="AJ49" i="44" s="1"/>
  <c r="U17" i="43" a="1"/>
  <c r="U17" i="43" s="1"/>
  <c r="G49" i="33" a="1"/>
  <c r="G49" i="33" s="1"/>
  <c r="G48" i="33" s="1"/>
  <c r="AI17" i="44" a="1"/>
  <c r="AI17" i="44" s="1"/>
  <c r="Z59" i="42" a="1"/>
  <c r="Z59" i="42" s="1"/>
  <c r="N38" i="46" a="1"/>
  <c r="N38" i="46" s="1"/>
  <c r="AO31" i="42" a="1"/>
  <c r="AO31" i="42" s="1"/>
  <c r="AI37" i="45" a="1"/>
  <c r="AI37" i="45" s="1"/>
  <c r="X79" i="47" a="1"/>
  <c r="X79" i="47" s="1"/>
  <c r="AH97" i="41" a="1"/>
  <c r="AH97" i="41" s="1"/>
  <c r="Z41" i="44" a="1"/>
  <c r="Z41" i="44" s="1"/>
  <c r="Z31" i="47" a="1"/>
  <c r="Z31" i="47" s="1"/>
  <c r="AH91" i="41" a="1"/>
  <c r="AH91" i="41" s="1"/>
  <c r="AG19" i="44" a="1"/>
  <c r="AG19" i="44" s="1"/>
  <c r="AT23" i="47" a="1"/>
  <c r="AT23" i="47" s="1"/>
  <c r="V100" i="47" a="1"/>
  <c r="V100" i="47" s="1"/>
  <c r="AF91" i="44" a="1"/>
  <c r="AF91" i="44" s="1"/>
  <c r="AA55" i="45" a="1"/>
  <c r="AA55" i="45" s="1"/>
  <c r="AE20" i="44" a="1"/>
  <c r="AE20" i="44" s="1"/>
  <c r="AJ31" i="44" a="1"/>
  <c r="AJ31" i="44" s="1"/>
  <c r="AM25" i="47" a="1"/>
  <c r="AM25" i="47" s="1"/>
  <c r="S59" i="44" a="1"/>
  <c r="S59" i="44" s="1"/>
  <c r="O38" i="42" a="1"/>
  <c r="O38" i="42" s="1"/>
  <c r="AN17" i="33" a="1"/>
  <c r="AN17" i="33" s="1"/>
  <c r="F43" i="44" a="1"/>
  <c r="F43" i="44" s="1"/>
  <c r="AE95" i="33" a="1"/>
  <c r="AE95" i="33" s="1"/>
  <c r="C64" i="42" a="1"/>
  <c r="C64" i="42" s="1"/>
  <c r="K71" i="46" a="1"/>
  <c r="K71" i="46" s="1"/>
  <c r="E95" i="33" a="1"/>
  <c r="E95" i="33" s="1"/>
  <c r="AF20" i="41" a="1"/>
  <c r="AF20" i="41" s="1"/>
  <c r="W86" i="41" a="1"/>
  <c r="W86" i="41" s="1"/>
  <c r="AK58" i="42" a="1"/>
  <c r="AK58" i="42" s="1"/>
  <c r="AI50" i="45" a="1"/>
  <c r="AI50" i="45" s="1"/>
  <c r="AO83" i="46" a="1"/>
  <c r="AO83" i="46" s="1"/>
  <c r="AN31" i="43" a="1"/>
  <c r="AN31" i="43" s="1"/>
  <c r="AT20" i="46" a="1"/>
  <c r="AT20" i="46" s="1"/>
  <c r="R89" i="43" a="1"/>
  <c r="R89" i="43" s="1"/>
  <c r="R87" i="43" s="1"/>
  <c r="AG95" i="46" a="1"/>
  <c r="AG95" i="46" s="1"/>
  <c r="L104" i="45" a="1"/>
  <c r="L104" i="45" s="1"/>
  <c r="AF103" i="42" a="1"/>
  <c r="AF103" i="42" s="1"/>
  <c r="J40" i="44" a="1"/>
  <c r="J40" i="44" s="1"/>
  <c r="Z58" i="42" a="1"/>
  <c r="Z58" i="42" s="1"/>
  <c r="T85" i="45" a="1"/>
  <c r="T85" i="45" s="1"/>
  <c r="Y76" i="43" a="1"/>
  <c r="Y76" i="43" s="1"/>
  <c r="AS68" i="46" a="1"/>
  <c r="AS68" i="46" s="1"/>
  <c r="U61" i="46" a="1"/>
  <c r="U61" i="46" s="1"/>
  <c r="AG37" i="46" a="1"/>
  <c r="AG37" i="46" s="1"/>
  <c r="AD10" i="47" a="1"/>
  <c r="AD10" i="47" s="1"/>
  <c r="K26" i="46" a="1"/>
  <c r="K26" i="46" s="1"/>
  <c r="AB10" i="42" a="1"/>
  <c r="AB10" i="42" s="1"/>
  <c r="AJ71" i="44" a="1"/>
  <c r="AJ71" i="44" s="1"/>
  <c r="AV100" i="47" a="1"/>
  <c r="AV100" i="47" s="1"/>
  <c r="AI44" i="41" a="1"/>
  <c r="AI44" i="41" s="1"/>
  <c r="W76" i="41" a="1"/>
  <c r="W76" i="41" s="1"/>
  <c r="AP65" i="47" a="1"/>
  <c r="AP65" i="47" s="1"/>
  <c r="AP63" i="47" s="1"/>
  <c r="AI35" i="46" a="1"/>
  <c r="AI35" i="46" s="1"/>
  <c r="W26" i="46" a="1"/>
  <c r="W26" i="46" s="1"/>
  <c r="C23" i="46" a="1"/>
  <c r="C23" i="46" s="1"/>
  <c r="AM58" i="41" a="1"/>
  <c r="AM58" i="41" s="1"/>
  <c r="AU37" i="47" a="1"/>
  <c r="AU37" i="47" s="1"/>
  <c r="E10" i="45" a="1"/>
  <c r="E10" i="45" s="1"/>
  <c r="Q10" i="45" a="1"/>
  <c r="Q10" i="45" s="1"/>
  <c r="AP23" i="42" a="1"/>
  <c r="AP23" i="42" s="1"/>
  <c r="Q41" i="45" a="1"/>
  <c r="Q41" i="45" s="1"/>
  <c r="E43" i="44" a="1"/>
  <c r="E43" i="44" s="1"/>
  <c r="E42" i="44" s="1"/>
  <c r="Q26" i="41" a="1"/>
  <c r="Q26" i="41" s="1"/>
  <c r="V80" i="46" a="1"/>
  <c r="V80" i="46" s="1"/>
  <c r="AF103" i="43" a="1"/>
  <c r="AF103" i="43" s="1"/>
  <c r="AL59" i="42" a="1"/>
  <c r="AL59" i="42" s="1"/>
  <c r="AL57" i="42" s="1"/>
  <c r="T38" i="41" a="1"/>
  <c r="T38" i="41" s="1"/>
  <c r="AD104" i="43" a="1"/>
  <c r="AD104" i="43" s="1"/>
  <c r="AG38" i="45" a="1"/>
  <c r="AG38" i="45" s="1"/>
  <c r="AC91" i="41" a="1"/>
  <c r="AC91" i="41" s="1"/>
  <c r="O44" i="42" a="1"/>
  <c r="O44" i="42" s="1"/>
  <c r="AJ34" i="47" a="1"/>
  <c r="AJ34" i="47" s="1"/>
  <c r="AJ33" i="47" s="1"/>
  <c r="AU62" i="47" a="1"/>
  <c r="AU62" i="47" s="1"/>
  <c r="AK53" i="47" a="1"/>
  <c r="AK53" i="47" s="1"/>
  <c r="AO29" i="47" a="1"/>
  <c r="AO29" i="47" s="1"/>
  <c r="E29" i="44" a="1"/>
  <c r="E29" i="44" s="1"/>
  <c r="AK61" i="42" a="1"/>
  <c r="AK61" i="42" s="1"/>
  <c r="AG83" i="42" a="1"/>
  <c r="AG83" i="42" s="1"/>
  <c r="AI83" i="33" a="1"/>
  <c r="AI83" i="33" s="1"/>
  <c r="R85" i="33" a="1"/>
  <c r="R85" i="33" s="1"/>
  <c r="AG11" i="42" a="1"/>
  <c r="AG11" i="42" s="1"/>
  <c r="S29" i="33" a="1"/>
  <c r="S29" i="33" s="1"/>
  <c r="AM26" i="33" a="1"/>
  <c r="AM26" i="33" s="1"/>
  <c r="AM24" i="33" s="1"/>
  <c r="AF86" i="43" a="1"/>
  <c r="AF86" i="43" s="1"/>
  <c r="F98" i="42" a="1"/>
  <c r="F98" i="42" s="1"/>
  <c r="K98" i="41" a="1"/>
  <c r="K98" i="41" s="1"/>
  <c r="T64" i="41" a="1"/>
  <c r="T64" i="41" s="1"/>
  <c r="K65" i="46" a="1"/>
  <c r="K65" i="46" s="1"/>
  <c r="AQ70" i="45" a="1"/>
  <c r="AQ70" i="45" s="1"/>
  <c r="C73" i="33" a="1"/>
  <c r="C73" i="33" s="1"/>
  <c r="N62" i="42" a="1"/>
  <c r="N62" i="42" s="1"/>
  <c r="N60" i="42" s="1"/>
  <c r="E67" i="44" a="1"/>
  <c r="E67" i="44" s="1"/>
  <c r="E66" i="44" s="1"/>
  <c r="AC101" i="44" a="1"/>
  <c r="AC101" i="44" s="1"/>
  <c r="AM94" i="41" a="1"/>
  <c r="AM94" i="41" s="1"/>
  <c r="AH91" i="46" a="1"/>
  <c r="AH91" i="46" s="1"/>
  <c r="X68" i="45" a="1"/>
  <c r="X68" i="45" s="1"/>
  <c r="AO76" i="43" a="1"/>
  <c r="AO76" i="43" s="1"/>
  <c r="AR41" i="45" a="1"/>
  <c r="AR41" i="45" s="1"/>
  <c r="AM80" i="47" a="1"/>
  <c r="AM80" i="47" s="1"/>
  <c r="AV28" i="43" a="1"/>
  <c r="AV28" i="43" s="1"/>
  <c r="AE94" i="44" a="1"/>
  <c r="AE94" i="44" s="1"/>
  <c r="O88" i="42" a="1"/>
  <c r="O88" i="42" s="1"/>
  <c r="AG49" i="44" a="1"/>
  <c r="AG49" i="44" s="1"/>
  <c r="AG48" i="44" s="1"/>
  <c r="AL10" i="47" a="1"/>
  <c r="AL10" i="47" s="1"/>
  <c r="AL9" i="47" s="1"/>
  <c r="S103" i="44" a="1"/>
  <c r="S103" i="44" s="1"/>
  <c r="S102" i="44" s="1"/>
  <c r="Z98" i="46" a="1"/>
  <c r="Z98" i="46" s="1"/>
  <c r="Z96" i="46" s="1"/>
  <c r="AL22" i="44" a="1"/>
  <c r="AL22" i="44" s="1"/>
  <c r="AD86" i="45" a="1"/>
  <c r="AD86" i="45" s="1"/>
  <c r="AU74" i="41" a="1"/>
  <c r="AU74" i="41" s="1"/>
  <c r="AM10" i="42" a="1"/>
  <c r="AM10" i="42" s="1"/>
  <c r="AM10" i="44" a="1"/>
  <c r="AM10" i="44" s="1"/>
  <c r="P88" i="46" a="1"/>
  <c r="P88" i="46" s="1"/>
  <c r="U67" i="33" a="1"/>
  <c r="U67" i="33" s="1"/>
  <c r="U66" i="33" s="1"/>
  <c r="AG100" i="43" a="1"/>
  <c r="AG100" i="43" s="1"/>
  <c r="W97" i="42" a="1"/>
  <c r="W97" i="42" s="1"/>
  <c r="AM37" i="33" a="1"/>
  <c r="AM37" i="33" s="1"/>
  <c r="R40" i="43" a="1"/>
  <c r="R40" i="43" s="1"/>
  <c r="AR41" i="41" a="1"/>
  <c r="AR41" i="41" s="1"/>
  <c r="AS40" i="47" a="1"/>
  <c r="AS40" i="47" s="1"/>
  <c r="AH95" i="33" a="1"/>
  <c r="AH95" i="33" s="1"/>
  <c r="I37" i="46" a="1"/>
  <c r="I37" i="46" s="1"/>
  <c r="Z29" i="46" a="1"/>
  <c r="Z29" i="46" s="1"/>
  <c r="T23" i="47" a="1"/>
  <c r="T23" i="47" s="1"/>
  <c r="P20" i="41" a="1"/>
  <c r="P20" i="41" s="1"/>
  <c r="AP59" i="33" a="1"/>
  <c r="AP59" i="33" s="1"/>
  <c r="AT70" i="43" a="1"/>
  <c r="AT70" i="43" s="1"/>
  <c r="Z89" i="46" a="1"/>
  <c r="Z89" i="46" s="1"/>
  <c r="S17" i="43" a="1"/>
  <c r="S17" i="43" s="1"/>
  <c r="AQ91" i="41" a="1"/>
  <c r="AQ91" i="41" s="1"/>
  <c r="AK29" i="41" a="1"/>
  <c r="AK29" i="41" s="1"/>
  <c r="C95" i="44" a="1"/>
  <c r="C95" i="44" s="1"/>
  <c r="Y80" i="45" a="1"/>
  <c r="Y80" i="45" s="1"/>
  <c r="AP98" i="44" a="1"/>
  <c r="AP98" i="44" s="1"/>
  <c r="R101" i="33" a="1"/>
  <c r="R101" i="33" s="1"/>
  <c r="AR40" i="44" a="1"/>
  <c r="AR40" i="44" s="1"/>
  <c r="H100" i="45" a="1"/>
  <c r="H100" i="45" s="1"/>
  <c r="AQ103" i="42" a="1"/>
  <c r="AQ103" i="42" s="1"/>
  <c r="AB97" i="47" a="1"/>
  <c r="AB97" i="47" s="1"/>
  <c r="AB96" i="47" s="1"/>
  <c r="AG58" i="42" a="1"/>
  <c r="AG58" i="42" s="1"/>
  <c r="AF10" i="41" a="1"/>
  <c r="AF10" i="41" s="1"/>
  <c r="S50" i="41" a="1"/>
  <c r="S50" i="41" s="1"/>
  <c r="P101" i="45" a="1"/>
  <c r="P101" i="45" s="1"/>
  <c r="AH100" i="46" a="1"/>
  <c r="AH100" i="46" s="1"/>
  <c r="P16" i="44" a="1"/>
  <c r="P16" i="44" s="1"/>
  <c r="Q82" i="46" a="1"/>
  <c r="Q82" i="46" s="1"/>
  <c r="K62" i="44" a="1"/>
  <c r="K62" i="44" s="1"/>
  <c r="AP71" i="43" a="1"/>
  <c r="AP71" i="43" s="1"/>
  <c r="P85" i="42" a="1"/>
  <c r="P85" i="42" s="1"/>
  <c r="P84" i="42" s="1"/>
  <c r="X64" i="44" a="1"/>
  <c r="X64" i="44" s="1"/>
  <c r="X63" i="44" s="1"/>
  <c r="AG20" i="41" a="1"/>
  <c r="AG20" i="41" s="1"/>
  <c r="Q50" i="41" a="1"/>
  <c r="Q50" i="41" s="1"/>
  <c r="AG31" i="47" a="1"/>
  <c r="AG31" i="47" s="1"/>
  <c r="AG30" i="47" s="1"/>
  <c r="AP65" i="45" a="1"/>
  <c r="AP65" i="45" s="1"/>
  <c r="AE65" i="43" a="1"/>
  <c r="AE65" i="43" s="1"/>
  <c r="AH85" i="47" a="1"/>
  <c r="AH85" i="47" s="1"/>
  <c r="N49" i="41" a="1"/>
  <c r="N49" i="41" s="1"/>
  <c r="AV35" i="46" a="1"/>
  <c r="AV35" i="46" s="1"/>
  <c r="J89" i="41" a="1"/>
  <c r="J89" i="41" s="1"/>
  <c r="X46" i="45" a="1"/>
  <c r="X46" i="45" s="1"/>
  <c r="V43" i="43" a="1"/>
  <c r="V43" i="43" s="1"/>
  <c r="V42" i="43" s="1"/>
  <c r="R79" i="33" a="1"/>
  <c r="R79" i="33" s="1"/>
  <c r="AH43" i="41" a="1"/>
  <c r="AH43" i="41" s="1"/>
  <c r="AB46" i="42" a="1"/>
  <c r="AB46" i="42" s="1"/>
  <c r="AB45" i="42" s="1"/>
  <c r="AH41" i="41" a="1"/>
  <c r="AH41" i="41" s="1"/>
  <c r="AJ68" i="44" a="1"/>
  <c r="AJ68" i="44" s="1"/>
  <c r="AO104" i="44" a="1"/>
  <c r="AO104" i="44" s="1"/>
  <c r="S70" i="46" a="1"/>
  <c r="S70" i="46" s="1"/>
  <c r="I59" i="46" a="1"/>
  <c r="I59" i="46" s="1"/>
  <c r="AR91" i="41" a="1"/>
  <c r="AR91" i="41" s="1"/>
  <c r="AR90" i="41" s="1"/>
  <c r="AP35" i="46" a="1"/>
  <c r="AP35" i="46" s="1"/>
  <c r="Y34" i="43" a="1"/>
  <c r="Y34" i="43" s="1"/>
  <c r="AL82" i="46" a="1"/>
  <c r="AL82" i="46" s="1"/>
  <c r="O82" i="43" a="1"/>
  <c r="O82" i="43" s="1"/>
  <c r="AG71" i="41" a="1"/>
  <c r="AG71" i="41" s="1"/>
  <c r="J29" i="42" a="1"/>
  <c r="J29" i="42" s="1"/>
  <c r="O68" i="43" a="1"/>
  <c r="O68" i="43" s="1"/>
  <c r="S53" i="43" a="1"/>
  <c r="S53" i="43" s="1"/>
  <c r="Y83" i="42" a="1"/>
  <c r="Y83" i="42" s="1"/>
  <c r="T65" i="46" a="1"/>
  <c r="T65" i="46" s="1"/>
  <c r="AN95" i="45" a="1"/>
  <c r="AN95" i="45" s="1"/>
  <c r="AR73" i="41" a="1"/>
  <c r="AR73" i="41" s="1"/>
  <c r="AR72" i="41" s="1"/>
  <c r="AJ68" i="33" a="1"/>
  <c r="AJ68" i="33" s="1"/>
  <c r="E20" i="45" a="1"/>
  <c r="E20" i="45" s="1"/>
  <c r="O19" i="33" a="1"/>
  <c r="O19" i="33" s="1"/>
  <c r="O18" i="33" s="1"/>
  <c r="AO16" i="45" a="1"/>
  <c r="AO16" i="45" s="1"/>
  <c r="O85" i="45" a="1"/>
  <c r="O85" i="45" s="1"/>
  <c r="AE103" i="43" a="1"/>
  <c r="AE103" i="43" s="1"/>
  <c r="AE102" i="43" s="1"/>
  <c r="N77" i="41" a="1"/>
  <c r="N77" i="41" s="1"/>
  <c r="AO70" i="46" a="1"/>
  <c r="AO70" i="46" s="1"/>
  <c r="AO69" i="46" s="1"/>
  <c r="I35" i="41" a="1"/>
  <c r="I35" i="41" s="1"/>
  <c r="T56" i="47" a="1"/>
  <c r="T56" i="47" s="1"/>
  <c r="AI88" i="42" a="1"/>
  <c r="AI88" i="42" s="1"/>
  <c r="AA38" i="42" a="1"/>
  <c r="AA38" i="42" s="1"/>
  <c r="AM73" i="43" a="1"/>
  <c r="AM73" i="43" s="1"/>
  <c r="AA11" i="45" a="1"/>
  <c r="AA11" i="45" s="1"/>
  <c r="AL49" i="42" a="1"/>
  <c r="AL49" i="42" s="1"/>
  <c r="AL48" i="42" s="1"/>
  <c r="T35" i="46" a="1"/>
  <c r="T35" i="46" s="1"/>
  <c r="AR88" i="45" a="1"/>
  <c r="AR88" i="45" s="1"/>
  <c r="L53" i="47" a="1"/>
  <c r="L53" i="47" s="1"/>
  <c r="Y40" i="46" a="1"/>
  <c r="Y40" i="46" s="1"/>
  <c r="Q82" i="41" a="1"/>
  <c r="Q82" i="41" s="1"/>
  <c r="AL88" i="44" a="1"/>
  <c r="AL88" i="44" s="1"/>
  <c r="AA11" i="44" a="1"/>
  <c r="AA11" i="44" s="1"/>
  <c r="AO43" i="33" a="1"/>
  <c r="AO43" i="33" s="1"/>
  <c r="R89" i="47" a="1"/>
  <c r="R89" i="47" s="1"/>
  <c r="N46" i="42" a="1"/>
  <c r="N46" i="42" s="1"/>
  <c r="N45" i="42" s="1"/>
  <c r="Q80" i="46" a="1"/>
  <c r="Q80" i="46" s="1"/>
  <c r="AL44" i="46" a="1"/>
  <c r="AL44" i="46" s="1"/>
  <c r="P73" i="45" a="1"/>
  <c r="P73" i="45" s="1"/>
  <c r="P72" i="45" s="1"/>
  <c r="AQ50" i="42" a="1"/>
  <c r="AQ50" i="42" s="1"/>
  <c r="Y49" i="42" a="1"/>
  <c r="Y49" i="42" s="1"/>
  <c r="Y48" i="42" s="1"/>
  <c r="W94" i="43" a="1"/>
  <c r="W94" i="43" s="1"/>
  <c r="K80" i="44" a="1"/>
  <c r="K80" i="44" s="1"/>
  <c r="AN32" i="45" a="1"/>
  <c r="AN32" i="45" s="1"/>
  <c r="X41" i="44" a="1"/>
  <c r="X41" i="44" s="1"/>
  <c r="W50" i="45" a="1"/>
  <c r="W50" i="45" s="1"/>
  <c r="X62" i="44" a="1"/>
  <c r="X62" i="44" s="1"/>
  <c r="Q86" i="46" a="1"/>
  <c r="Q86" i="46" s="1"/>
  <c r="Y25" i="46" a="1"/>
  <c r="Y25" i="46" s="1"/>
  <c r="AQ23" i="41" a="1"/>
  <c r="AQ23" i="41" s="1"/>
  <c r="AD62" i="47" a="1"/>
  <c r="AD62" i="47" s="1"/>
  <c r="AA94" i="41" a="1"/>
  <c r="AA94" i="41" s="1"/>
  <c r="AU37" i="43" a="1"/>
  <c r="AU37" i="43" s="1"/>
  <c r="R46" i="33" a="1"/>
  <c r="R46" i="33" s="1"/>
  <c r="R45" i="33" s="1"/>
  <c r="AE88" i="42" a="1"/>
  <c r="AE88" i="42" s="1"/>
  <c r="AF31" i="43" a="1"/>
  <c r="AF31" i="43" s="1"/>
  <c r="AC19" i="46" a="1"/>
  <c r="AC19" i="46" s="1"/>
  <c r="AC18" i="46" s="1"/>
  <c r="T82" i="46" a="1"/>
  <c r="T82" i="46" s="1"/>
  <c r="W28" i="43" a="1"/>
  <c r="W28" i="43" s="1"/>
  <c r="K47" i="47" a="1"/>
  <c r="K47" i="47" s="1"/>
  <c r="AB23" i="33" a="1"/>
  <c r="AB23" i="33" s="1"/>
  <c r="AB21" i="33" s="1"/>
  <c r="AI103" i="43" a="1"/>
  <c r="AI103" i="43" s="1"/>
  <c r="AI102" i="43" s="1"/>
  <c r="L41" i="45" a="1"/>
  <c r="L41" i="45" s="1"/>
  <c r="AK80" i="43" a="1"/>
  <c r="AK80" i="43" s="1"/>
  <c r="AK29" i="43" a="1"/>
  <c r="AK29" i="43" s="1"/>
  <c r="S10" i="33" a="1"/>
  <c r="S10" i="33" s="1"/>
  <c r="F20" i="42" a="1"/>
  <c r="F20" i="42" s="1"/>
  <c r="AA31" i="46" a="1"/>
  <c r="AA31" i="46" s="1"/>
  <c r="I59" i="44" a="1"/>
  <c r="I59" i="44" s="1"/>
  <c r="I57" i="44" s="1"/>
  <c r="T46" i="44" a="1"/>
  <c r="T46" i="44" s="1"/>
  <c r="F94" i="42" a="1"/>
  <c r="F94" i="42" s="1"/>
  <c r="AP26" i="46" a="1"/>
  <c r="AP26" i="46" s="1"/>
  <c r="AN88" i="46" a="1"/>
  <c r="AN88" i="46" s="1"/>
  <c r="AO17" i="33" a="1"/>
  <c r="AO17" i="33" s="1"/>
  <c r="V28" i="44" a="1"/>
  <c r="V28" i="44" s="1"/>
  <c r="K100" i="46" a="1"/>
  <c r="K100" i="46" s="1"/>
  <c r="K99" i="46" s="1"/>
  <c r="AQ104" i="43" a="1"/>
  <c r="AQ104" i="43" s="1"/>
  <c r="R61" i="43" a="1"/>
  <c r="R61" i="43" s="1"/>
  <c r="W80" i="47" a="1"/>
  <c r="W80" i="47" s="1"/>
  <c r="V85" i="44" a="1"/>
  <c r="V85" i="44" s="1"/>
  <c r="V84" i="44" s="1"/>
  <c r="X49" i="41" a="1"/>
  <c r="X49" i="41" s="1"/>
  <c r="AF88" i="33" a="1"/>
  <c r="AF88" i="33" s="1"/>
  <c r="AF87" i="33" s="1"/>
  <c r="AK70" i="33" a="1"/>
  <c r="AK70" i="33" s="1"/>
  <c r="AM37" i="43" a="1"/>
  <c r="AM37" i="43" s="1"/>
  <c r="AM36" i="43" s="1"/>
  <c r="AO101" i="44" a="1"/>
  <c r="AO101" i="44" s="1"/>
  <c r="AR34" i="33" a="1"/>
  <c r="AR34" i="33" s="1"/>
  <c r="K103" i="45" a="1"/>
  <c r="K103" i="45" s="1"/>
  <c r="K102" i="45" s="1"/>
  <c r="AQ88" i="45" a="1"/>
  <c r="AQ88" i="45" s="1"/>
  <c r="AQ87" i="45" s="1"/>
  <c r="AJ103" i="45" a="1"/>
  <c r="AJ103" i="45" s="1"/>
  <c r="AA82" i="45" a="1"/>
  <c r="AA82" i="45" s="1"/>
  <c r="AA81" i="45" s="1"/>
  <c r="K64" i="46" a="1"/>
  <c r="K64" i="46" s="1"/>
  <c r="T47" i="44" a="1"/>
  <c r="T47" i="44" s="1"/>
  <c r="G95" i="33" a="1"/>
  <c r="G95" i="33" s="1"/>
  <c r="AC74" i="44" a="1"/>
  <c r="AC74" i="44" s="1"/>
  <c r="I46" i="47" a="1"/>
  <c r="I46" i="47" s="1"/>
  <c r="C58" i="47" a="1"/>
  <c r="C58" i="47" s="1"/>
  <c r="W77" i="42" a="1"/>
  <c r="W77" i="42" s="1"/>
  <c r="R32" i="42" a="1"/>
  <c r="R32" i="42" s="1"/>
  <c r="S23" i="42" a="1"/>
  <c r="S23" i="42" s="1"/>
  <c r="AI77" i="47" a="1"/>
  <c r="AI77" i="47" s="1"/>
  <c r="AE52" i="41" a="1"/>
  <c r="AE52" i="41" s="1"/>
  <c r="U37" i="41" a="1"/>
  <c r="U37" i="41" s="1"/>
  <c r="U36" i="41" s="1"/>
  <c r="AJ104" i="45" a="1"/>
  <c r="AJ104" i="45" s="1"/>
  <c r="AU80" i="46" a="1"/>
  <c r="AU80" i="46" s="1"/>
  <c r="AH103" i="41" a="1"/>
  <c r="AH103" i="41" s="1"/>
  <c r="O100" i="46" a="1"/>
  <c r="O100" i="46" s="1"/>
  <c r="S55" i="46" a="1"/>
  <c r="S55" i="46" s="1"/>
  <c r="M19" i="41" a="1"/>
  <c r="M19" i="41" s="1"/>
  <c r="M18" i="41" s="1"/>
  <c r="F47" i="44" a="1"/>
  <c r="F47" i="44" s="1"/>
  <c r="K64" i="44" a="1"/>
  <c r="K64" i="44" s="1"/>
  <c r="AP25" i="45" a="1"/>
  <c r="AP25" i="45" s="1"/>
  <c r="AQ41" i="47" a="1"/>
  <c r="AQ41" i="47" s="1"/>
  <c r="P101" i="47" a="1"/>
  <c r="P101" i="47" s="1"/>
  <c r="O37" i="46" a="1"/>
  <c r="O37" i="46" s="1"/>
  <c r="M32" i="46" a="1"/>
  <c r="M32" i="46" s="1"/>
  <c r="AP40" i="46" a="1"/>
  <c r="AP40" i="46" s="1"/>
  <c r="AL52" i="44" a="1"/>
  <c r="AL52" i="44" s="1"/>
  <c r="V38" i="46" a="1"/>
  <c r="V38" i="46" s="1"/>
  <c r="AJ65" i="33" a="1"/>
  <c r="AJ65" i="33" s="1"/>
  <c r="X23" i="42" a="1"/>
  <c r="X23" i="42" s="1"/>
  <c r="U100" i="46" a="1"/>
  <c r="U100" i="46" s="1"/>
  <c r="AN100" i="47" a="1"/>
  <c r="AN100" i="47" s="1"/>
  <c r="AK74" i="41" a="1"/>
  <c r="AK74" i="41" s="1"/>
  <c r="C98" i="44" a="1"/>
  <c r="C98" i="44" s="1"/>
  <c r="O25" i="42" a="1"/>
  <c r="O25" i="42" s="1"/>
  <c r="J31" i="41" a="1"/>
  <c r="J31" i="41" s="1"/>
  <c r="AD37" i="43" a="1"/>
  <c r="AD37" i="43" s="1"/>
  <c r="AK31" i="44" a="1"/>
  <c r="AK31" i="44" s="1"/>
  <c r="AO35" i="44" a="1"/>
  <c r="AO35" i="44" s="1"/>
  <c r="AT52" i="46" a="1"/>
  <c r="AT52" i="46" s="1"/>
  <c r="AG89" i="46" a="1"/>
  <c r="AG89" i="46" s="1"/>
  <c r="M86" i="33" a="1"/>
  <c r="M86" i="33" s="1"/>
  <c r="M84" i="33" s="1"/>
  <c r="M46" i="45" a="1"/>
  <c r="M46" i="45" s="1"/>
  <c r="G26" i="33" a="1"/>
  <c r="G26" i="33" s="1"/>
  <c r="U94" i="46" a="1"/>
  <c r="U94" i="46" s="1"/>
  <c r="AF85" i="44" a="1"/>
  <c r="AF85" i="44" s="1"/>
  <c r="AF84" i="44" s="1"/>
  <c r="J37" i="44" a="1"/>
  <c r="J37" i="44" s="1"/>
  <c r="AL92" i="47" a="1"/>
  <c r="AL92" i="47" s="1"/>
  <c r="AI101" i="46" a="1"/>
  <c r="AI101" i="46" s="1"/>
  <c r="AO67" i="45" a="1"/>
  <c r="AO67" i="45" s="1"/>
  <c r="I79" i="45" a="1"/>
  <c r="I79" i="45" s="1"/>
  <c r="I78" i="45" s="1"/>
  <c r="AN46" i="46" a="1"/>
  <c r="AN46" i="46" s="1"/>
  <c r="AJ56" i="44" a="1"/>
  <c r="AJ56" i="44" s="1"/>
  <c r="AC16" i="45" a="1"/>
  <c r="AC16" i="45" s="1"/>
  <c r="AM74" i="42" a="1"/>
  <c r="AM74" i="42" s="1"/>
  <c r="AH10" i="45" a="1"/>
  <c r="AH10" i="45" s="1"/>
  <c r="AH9" i="45" s="1"/>
  <c r="AS74" i="46" a="1"/>
  <c r="AS74" i="46" s="1"/>
  <c r="AA50" i="47" a="1"/>
  <c r="AA50" i="47" s="1"/>
  <c r="W34" i="46" a="1"/>
  <c r="W34" i="46" s="1"/>
  <c r="O22" i="33" a="1"/>
  <c r="O22" i="33" s="1"/>
  <c r="AE76" i="43" a="1"/>
  <c r="AE76" i="43" s="1"/>
  <c r="I74" i="42" a="1"/>
  <c r="I74" i="42" s="1"/>
  <c r="Z16" i="46" a="1"/>
  <c r="Z16" i="46" s="1"/>
  <c r="Z100" i="42" a="1"/>
  <c r="Z100" i="42" s="1"/>
  <c r="X38" i="47" a="1"/>
  <c r="X38" i="47" s="1"/>
  <c r="AT47" i="41" a="1"/>
  <c r="AT47" i="41" s="1"/>
  <c r="J20" i="33" a="1"/>
  <c r="J20" i="33" s="1"/>
  <c r="AF86" i="42" a="1"/>
  <c r="AF86" i="42" s="1"/>
  <c r="M80" i="42" a="1"/>
  <c r="M80" i="42" s="1"/>
  <c r="M78" i="42" s="1"/>
  <c r="J10" i="33" a="1"/>
  <c r="J10" i="33" s="1"/>
  <c r="J9" i="33" s="1"/>
  <c r="AO77" i="42" a="1"/>
  <c r="AO77" i="42" s="1"/>
  <c r="W70" i="46" a="1"/>
  <c r="W70" i="46" s="1"/>
  <c r="S100" i="45" a="1"/>
  <c r="S100" i="45" s="1"/>
  <c r="S99" i="45" s="1"/>
  <c r="AQ74" i="47" a="1"/>
  <c r="AQ74" i="47" s="1"/>
  <c r="G35" i="45" a="1"/>
  <c r="G35" i="45" s="1"/>
  <c r="AT59" i="41" a="1"/>
  <c r="AT59" i="41" s="1"/>
  <c r="T73" i="44" a="1"/>
  <c r="T73" i="44" s="1"/>
  <c r="L62" i="44" a="1"/>
  <c r="L62" i="44" s="1"/>
  <c r="AE28" i="44" a="1"/>
  <c r="AE28" i="44" s="1"/>
  <c r="AE27" i="44" s="1"/>
  <c r="AG25" i="47" a="1"/>
  <c r="AG25" i="47" s="1"/>
  <c r="Q49" i="42" a="1"/>
  <c r="Q49" i="42" s="1"/>
  <c r="Q48" i="42" s="1"/>
  <c r="X104" i="46" a="1"/>
  <c r="X104" i="46" s="1"/>
  <c r="G95" i="45" a="1"/>
  <c r="G95" i="45" s="1"/>
  <c r="Z46" i="41" a="1"/>
  <c r="Z46" i="41" s="1"/>
  <c r="AE71" i="44" a="1"/>
  <c r="AE71" i="44" s="1"/>
  <c r="S88" i="43" a="1"/>
  <c r="S88" i="43" s="1"/>
  <c r="AT37" i="41" a="1"/>
  <c r="AT37" i="41" s="1"/>
  <c r="AP52" i="44" a="1"/>
  <c r="AP52" i="44" s="1"/>
  <c r="AP51" i="44" s="1"/>
  <c r="Q83" i="47" a="1"/>
  <c r="Q83" i="47" s="1"/>
  <c r="AA95" i="42" a="1"/>
  <c r="AA95" i="42" s="1"/>
  <c r="C53" i="45" a="1"/>
  <c r="C53" i="45" s="1"/>
  <c r="AN44" i="42" a="1"/>
  <c r="AN44" i="42" s="1"/>
  <c r="AE50" i="42" a="1"/>
  <c r="AE50" i="42" s="1"/>
  <c r="AR35" i="43" a="1"/>
  <c r="AR35" i="43" s="1"/>
  <c r="O58" i="46" a="1"/>
  <c r="O58" i="46" s="1"/>
  <c r="O57" i="46" s="1"/>
  <c r="AV19" i="47" a="1"/>
  <c r="AV19" i="47" s="1"/>
  <c r="M91" i="45" a="1"/>
  <c r="M91" i="45" s="1"/>
  <c r="AM91" i="41" a="1"/>
  <c r="AM91" i="41" s="1"/>
  <c r="AL47" i="47" a="1"/>
  <c r="AL47" i="47" s="1"/>
  <c r="AP29" i="44" a="1"/>
  <c r="AP29" i="44" s="1"/>
  <c r="Z103" i="44" a="1"/>
  <c r="Z103" i="44" s="1"/>
  <c r="AS25" i="41" a="1"/>
  <c r="AS25" i="41" s="1"/>
  <c r="AS24" i="41" s="1"/>
  <c r="K50" i="45" a="1"/>
  <c r="K50" i="45" s="1"/>
  <c r="W86" i="42" a="1"/>
  <c r="W86" i="42" s="1"/>
  <c r="AP76" i="41" a="1"/>
  <c r="AP76" i="41" s="1"/>
  <c r="M103" i="41" a="1"/>
  <c r="M103" i="41" s="1"/>
  <c r="AB104" i="47" a="1"/>
  <c r="AB104" i="47" s="1"/>
  <c r="U37" i="33" a="1"/>
  <c r="U37" i="33" s="1"/>
  <c r="L10" i="43" a="1"/>
  <c r="L10" i="43" s="1"/>
  <c r="AK34" i="42" a="1"/>
  <c r="AK34" i="42" s="1"/>
  <c r="Z88" i="46" a="1"/>
  <c r="Z88" i="46" s="1"/>
  <c r="S89" i="43" a="1"/>
  <c r="S89" i="43" s="1"/>
  <c r="T64" i="46" a="1"/>
  <c r="T64" i="46" s="1"/>
  <c r="Q46" i="33" a="1"/>
  <c r="Q46" i="33" s="1"/>
  <c r="AQ56" i="46" a="1"/>
  <c r="AQ56" i="46" s="1"/>
  <c r="Y97" i="43" a="1"/>
  <c r="Y97" i="43" s="1"/>
  <c r="AE19" i="33" a="1"/>
  <c r="AE19" i="33" s="1"/>
  <c r="AE18" i="33" s="1"/>
  <c r="S44" i="44" a="1"/>
  <c r="S44" i="44" s="1"/>
  <c r="AK73" i="47" a="1"/>
  <c r="AK73" i="47" s="1"/>
  <c r="I38" i="41" a="1"/>
  <c r="I38" i="41" s="1"/>
  <c r="AI23" i="47" a="1"/>
  <c r="AI23" i="47" s="1"/>
  <c r="R68" i="33" a="1"/>
  <c r="R68" i="33" s="1"/>
  <c r="U17" i="44" a="1"/>
  <c r="U17" i="44" s="1"/>
  <c r="Q101" i="42" a="1"/>
  <c r="Q101" i="42" s="1"/>
  <c r="AK52" i="47" a="1"/>
  <c r="AK52" i="47" s="1"/>
  <c r="N31" i="42" a="1"/>
  <c r="N31" i="42" s="1"/>
  <c r="AC68" i="45" a="1"/>
  <c r="AC68" i="45" s="1"/>
  <c r="W101" i="46" a="1"/>
  <c r="W101" i="46" s="1"/>
  <c r="O61" i="47" a="1"/>
  <c r="O61" i="47" s="1"/>
  <c r="AI35" i="45" a="1"/>
  <c r="AI35" i="45" s="1"/>
  <c r="AI33" i="45" s="1"/>
  <c r="AI77" i="45" a="1"/>
  <c r="AI77" i="45" s="1"/>
  <c r="AK61" i="33" a="1"/>
  <c r="AK61" i="33" s="1"/>
  <c r="AV35" i="47" a="1"/>
  <c r="AV35" i="47" s="1"/>
  <c r="AC55" i="33" a="1"/>
  <c r="AC55" i="33" s="1"/>
  <c r="AC54" i="33" s="1"/>
  <c r="Y98" i="44" a="1"/>
  <c r="Y98" i="44" s="1"/>
  <c r="Z52" i="33" a="1"/>
  <c r="Z52" i="33" s="1"/>
  <c r="AH74" i="41" a="1"/>
  <c r="AH74" i="41" s="1"/>
  <c r="AH72" i="41" s="1"/>
  <c r="AK47" i="47" a="1"/>
  <c r="AK47" i="47" s="1"/>
  <c r="I77" i="33" a="1"/>
  <c r="I77" i="33" s="1"/>
  <c r="E97" i="33" a="1"/>
  <c r="E97" i="33" s="1"/>
  <c r="E26" i="33" a="1"/>
  <c r="E26" i="33" s="1"/>
  <c r="X35" i="41" a="1"/>
  <c r="X35" i="41" s="1"/>
  <c r="AS71" i="43" a="1"/>
  <c r="AS71" i="43" s="1"/>
  <c r="W11" i="47" a="1"/>
  <c r="W11" i="47" s="1"/>
  <c r="AP94" i="41" a="1"/>
  <c r="AP94" i="41" s="1"/>
  <c r="AL23" i="42" a="1"/>
  <c r="AL23" i="42" s="1"/>
  <c r="M79" i="46" a="1"/>
  <c r="M79" i="46" s="1"/>
  <c r="AK104" i="47" a="1"/>
  <c r="AK104" i="47" s="1"/>
  <c r="AK102" i="47" s="1"/>
  <c r="E49" i="44" a="1"/>
  <c r="E49" i="44" s="1"/>
  <c r="E48" i="44" s="1"/>
  <c r="Z95" i="41" a="1"/>
  <c r="Z95" i="41" s="1"/>
  <c r="Z93" i="41" s="1"/>
  <c r="F23" i="42" a="1"/>
  <c r="F23" i="42" s="1"/>
  <c r="AF67" i="43" a="1"/>
  <c r="AF67" i="43" s="1"/>
  <c r="AF66" i="43" s="1"/>
  <c r="E17" i="45" a="1"/>
  <c r="E17" i="45" s="1"/>
  <c r="AL38" i="45" a="1"/>
  <c r="AL38" i="45" s="1"/>
  <c r="J32" i="41" a="1"/>
  <c r="J32" i="41" s="1"/>
  <c r="AT44" i="41" a="1"/>
  <c r="AT44" i="41" s="1"/>
  <c r="AQ37" i="42" a="1"/>
  <c r="AQ37" i="42" s="1"/>
  <c r="AQ36" i="42" s="1"/>
  <c r="Z67" i="45" a="1"/>
  <c r="Z67" i="45" s="1"/>
  <c r="J91" i="43" a="1"/>
  <c r="J91" i="43" s="1"/>
  <c r="AQ92" i="47" a="1"/>
  <c r="AQ92" i="47" s="1"/>
  <c r="K19" i="46" a="1"/>
  <c r="K19" i="46" s="1"/>
  <c r="K18" i="46" s="1"/>
  <c r="L68" i="45" a="1"/>
  <c r="L68" i="45" s="1"/>
  <c r="AO61" i="46" a="1"/>
  <c r="AO61" i="46" s="1"/>
  <c r="X83" i="43" a="1"/>
  <c r="X83" i="43" s="1"/>
  <c r="P53" i="42" a="1"/>
  <c r="P53" i="42" s="1"/>
  <c r="P51" i="42" s="1"/>
  <c r="AI80" i="44" a="1"/>
  <c r="AI80" i="44" s="1"/>
  <c r="AA41" i="43" a="1"/>
  <c r="AA41" i="43" s="1"/>
  <c r="AL86" i="33" a="1"/>
  <c r="AL86" i="33" s="1"/>
  <c r="M25" i="45" a="1"/>
  <c r="M25" i="45" s="1"/>
  <c r="Q83" i="45" a="1"/>
  <c r="Q83" i="45" s="1"/>
  <c r="AE19" i="42" a="1"/>
  <c r="AE19" i="42" s="1"/>
  <c r="T70" i="43" a="1"/>
  <c r="T70" i="43" s="1"/>
  <c r="K88" i="46" a="1"/>
  <c r="K88" i="46" s="1"/>
  <c r="Y82" i="44" a="1"/>
  <c r="Y82" i="44" s="1"/>
  <c r="AF44" i="41" a="1"/>
  <c r="AF44" i="41" s="1"/>
  <c r="AF104" i="45" a="1"/>
  <c r="AF104" i="45" s="1"/>
  <c r="AE38" i="46" a="1"/>
  <c r="AE38" i="46" s="1"/>
  <c r="J52" i="33" a="1"/>
  <c r="J52" i="33" s="1"/>
  <c r="N43" i="45" a="1"/>
  <c r="N43" i="45" s="1"/>
  <c r="P62" i="47" a="1"/>
  <c r="P62" i="47" s="1"/>
  <c r="AP91" i="44" a="1"/>
  <c r="AP91" i="44" s="1"/>
  <c r="AT37" i="43" a="1"/>
  <c r="AT37" i="43" s="1"/>
  <c r="AT36" i="43" s="1"/>
  <c r="AK76" i="42" a="1"/>
  <c r="AK76" i="42" s="1"/>
  <c r="AG52" i="46" a="1"/>
  <c r="AG52" i="46" s="1"/>
  <c r="O43" i="42" a="1"/>
  <c r="O43" i="42" s="1"/>
  <c r="AF88" i="41" a="1"/>
  <c r="AF88" i="41" s="1"/>
  <c r="AF87" i="41" s="1"/>
  <c r="AG55" i="41" a="1"/>
  <c r="AG55" i="41" s="1"/>
  <c r="AG54" i="41" s="1"/>
  <c r="AT29" i="43" a="1"/>
  <c r="AT29" i="43" s="1"/>
  <c r="G73" i="45" a="1"/>
  <c r="G73" i="45" s="1"/>
  <c r="AT79" i="47" a="1"/>
  <c r="AT79" i="47" s="1"/>
  <c r="AO53" i="42" a="1"/>
  <c r="AO53" i="42" s="1"/>
  <c r="Q29" i="47" a="1"/>
  <c r="Q29" i="47" s="1"/>
  <c r="AL31" i="44" a="1"/>
  <c r="AL31" i="44" s="1"/>
  <c r="AT19" i="41" a="1"/>
  <c r="AT19" i="41" s="1"/>
  <c r="AI10" i="33" a="1"/>
  <c r="AI10" i="33" s="1"/>
  <c r="AE77" i="41" a="1"/>
  <c r="AE77" i="41" s="1"/>
  <c r="S38" i="42" a="1"/>
  <c r="S38" i="42" s="1"/>
  <c r="AI43" i="42" a="1"/>
  <c r="AI43" i="42" s="1"/>
  <c r="AI42" i="42" s="1"/>
  <c r="AK46" i="42" a="1"/>
  <c r="AK46" i="42" s="1"/>
  <c r="AK45" i="42" s="1"/>
  <c r="AQ46" i="47" a="1"/>
  <c r="AQ46" i="47" s="1"/>
  <c r="AQ45" i="47" s="1"/>
  <c r="W50" i="46" a="1"/>
  <c r="W50" i="46" s="1"/>
  <c r="Q22" i="41" a="1"/>
  <c r="Q22" i="41" s="1"/>
  <c r="AL104" i="41" a="1"/>
  <c r="AL104" i="41" s="1"/>
  <c r="AJ98" i="46" a="1"/>
  <c r="AJ98" i="46" s="1"/>
  <c r="Q91" i="41" a="1"/>
  <c r="Q91" i="41" s="1"/>
  <c r="AF61" i="44" a="1"/>
  <c r="AF61" i="44" s="1"/>
  <c r="AJ62" i="44" a="1"/>
  <c r="AJ62" i="44" s="1"/>
  <c r="C88" i="47" a="1"/>
  <c r="C88" i="47" s="1"/>
  <c r="AB103" i="44" a="1"/>
  <c r="AB103" i="44" s="1"/>
  <c r="AB102" i="44" s="1"/>
  <c r="AP31" i="46" a="1"/>
  <c r="AP31" i="46" s="1"/>
  <c r="AP30" i="46" s="1"/>
  <c r="T71" i="42" a="1"/>
  <c r="T71" i="42" s="1"/>
  <c r="T69" i="42" s="1"/>
  <c r="AC61" i="43" a="1"/>
  <c r="AC61" i="43" s="1"/>
  <c r="AT68" i="47" a="1"/>
  <c r="AT68" i="47" s="1"/>
  <c r="AA40" i="47" a="1"/>
  <c r="AA40" i="47" s="1"/>
  <c r="AA39" i="47" s="1"/>
  <c r="AC50" i="41" a="1"/>
  <c r="AC50" i="41" s="1"/>
  <c r="AJ73" i="47" a="1"/>
  <c r="AJ73" i="47" s="1"/>
  <c r="AJ72" i="47" s="1"/>
  <c r="U37" i="43" a="1"/>
  <c r="U37" i="43" s="1"/>
  <c r="U36" i="43" s="1"/>
  <c r="I98" i="41" a="1"/>
  <c r="I98" i="41" s="1"/>
  <c r="E73" i="33" a="1"/>
  <c r="E73" i="33" s="1"/>
  <c r="AM100" i="45" a="1"/>
  <c r="AM100" i="45" s="1"/>
  <c r="R80" i="44" a="1"/>
  <c r="R80" i="44" s="1"/>
  <c r="Z58" i="41" a="1"/>
  <c r="Z58" i="41" s="1"/>
  <c r="Z57" i="41" s="1"/>
  <c r="X41" i="33" a="1"/>
  <c r="X41" i="33" s="1"/>
  <c r="AD52" i="42" a="1"/>
  <c r="AD52" i="42" s="1"/>
  <c r="N82" i="42" a="1"/>
  <c r="N82" i="42" s="1"/>
  <c r="N81" i="42" s="1"/>
  <c r="X49" i="47" a="1"/>
  <c r="X49" i="47" s="1"/>
  <c r="F92" i="33" a="1"/>
  <c r="F92" i="33" s="1"/>
  <c r="P20" i="42" a="1"/>
  <c r="P20" i="42" s="1"/>
  <c r="AN56" i="47" a="1"/>
  <c r="AN56" i="47" s="1"/>
  <c r="P76" i="41" a="1"/>
  <c r="P76" i="41" s="1"/>
  <c r="AH38" i="33" a="1"/>
  <c r="AH38" i="33" s="1"/>
  <c r="R26" i="41" a="1"/>
  <c r="R26" i="41" s="1"/>
  <c r="R24" i="41" s="1"/>
  <c r="AG47" i="42" a="1"/>
  <c r="AG47" i="42" s="1"/>
  <c r="AL43" i="45" a="1"/>
  <c r="AL43" i="45" s="1"/>
  <c r="R82" i="44" a="1"/>
  <c r="R82" i="44" s="1"/>
  <c r="S56" i="46" a="1"/>
  <c r="S56" i="46" s="1"/>
  <c r="AI88" i="44" a="1"/>
  <c r="AI88" i="44" s="1"/>
  <c r="AJ100" i="42" a="1"/>
  <c r="AJ100" i="42" s="1"/>
  <c r="N94" i="43" a="1"/>
  <c r="N94" i="43" s="1"/>
  <c r="N93" i="43" s="1"/>
  <c r="AS89" i="43" a="1"/>
  <c r="AS89" i="43" s="1"/>
  <c r="AQ67" i="47" a="1"/>
  <c r="AQ67" i="47" s="1"/>
  <c r="W76" i="43" a="1"/>
  <c r="W76" i="43" s="1"/>
  <c r="V86" i="41" a="1"/>
  <c r="V86" i="41" s="1"/>
  <c r="AL70" i="41" a="1"/>
  <c r="AL70" i="41" s="1"/>
  <c r="W28" i="42" a="1"/>
  <c r="W28" i="42" s="1"/>
  <c r="W27" i="42" s="1"/>
  <c r="AO61" i="47" a="1"/>
  <c r="AO61" i="47" s="1"/>
  <c r="V70" i="47" a="1"/>
  <c r="V70" i="47" s="1"/>
  <c r="AR95" i="45" a="1"/>
  <c r="AR95" i="45" s="1"/>
  <c r="K46" i="41" a="1"/>
  <c r="K46" i="41" s="1"/>
  <c r="AJ49" i="47" a="1"/>
  <c r="AJ49" i="47" s="1"/>
  <c r="AJ48" i="47" s="1"/>
  <c r="AI47" i="33" a="1"/>
  <c r="AI47" i="33" s="1"/>
  <c r="AG86" i="47" a="1"/>
  <c r="AG86" i="47" s="1"/>
  <c r="P97" i="45" a="1"/>
  <c r="P97" i="45" s="1"/>
  <c r="AF98" i="47" a="1"/>
  <c r="AF98" i="47" s="1"/>
  <c r="AF96" i="47" s="1"/>
  <c r="AA91" i="42" a="1"/>
  <c r="AA91" i="42" s="1"/>
  <c r="K19" i="44" a="1"/>
  <c r="K19" i="44" s="1"/>
  <c r="C64" i="44" a="1"/>
  <c r="C64" i="44" s="1"/>
  <c r="N70" i="42" a="1"/>
  <c r="N70" i="42" s="1"/>
  <c r="AI35" i="43" a="1"/>
  <c r="AI35" i="43" s="1"/>
  <c r="W91" i="41" a="1"/>
  <c r="W91" i="41" s="1"/>
  <c r="AA46" i="47" a="1"/>
  <c r="AA46" i="47" s="1"/>
  <c r="W19" i="41" a="1"/>
  <c r="W19" i="41" s="1"/>
  <c r="AL56" i="41" a="1"/>
  <c r="AL56" i="41" s="1"/>
  <c r="G41" i="33" a="1"/>
  <c r="G41" i="33" s="1"/>
  <c r="G39" i="33" s="1"/>
  <c r="U89" i="45" a="1"/>
  <c r="U89" i="45" s="1"/>
  <c r="K56" i="44" a="1"/>
  <c r="K56" i="44" s="1"/>
  <c r="I85" i="45" a="1"/>
  <c r="I85" i="45" s="1"/>
  <c r="AO46" i="44" a="1"/>
  <c r="AO46" i="44" s="1"/>
  <c r="AR56" i="44" a="1"/>
  <c r="AR56" i="44" s="1"/>
  <c r="AN73" i="43" a="1"/>
  <c r="AN73" i="43" s="1"/>
  <c r="V91" i="44" a="1"/>
  <c r="V91" i="44" s="1"/>
  <c r="Q80" i="47" a="1"/>
  <c r="Q80" i="47" s="1"/>
  <c r="X40" i="45" a="1"/>
  <c r="X40" i="45" s="1"/>
  <c r="AO58" i="44" a="1"/>
  <c r="AO58" i="44" s="1"/>
  <c r="AB58" i="43" a="1"/>
  <c r="AB58" i="43" s="1"/>
  <c r="AE19" i="44" a="1"/>
  <c r="AE19" i="44" s="1"/>
  <c r="AE18" i="44" s="1"/>
  <c r="O91" i="44" a="1"/>
  <c r="O91" i="44" s="1"/>
  <c r="Y103" i="43" a="1"/>
  <c r="Y103" i="43" s="1"/>
  <c r="O94" i="44" a="1"/>
  <c r="O94" i="44" s="1"/>
  <c r="O93" i="44" s="1"/>
  <c r="AG104" i="42" a="1"/>
  <c r="AG104" i="42" s="1"/>
  <c r="X26" i="47" a="1"/>
  <c r="X26" i="47" s="1"/>
  <c r="AN40" i="41" a="1"/>
  <c r="AN40" i="41" s="1"/>
  <c r="W88" i="43" a="1"/>
  <c r="W88" i="43" s="1"/>
  <c r="S49" i="47" a="1"/>
  <c r="S49" i="47" s="1"/>
  <c r="J55" i="44" a="1"/>
  <c r="J55" i="44" s="1"/>
  <c r="W76" i="46" a="1"/>
  <c r="W76" i="46" s="1"/>
  <c r="AK89" i="42" a="1"/>
  <c r="AK89" i="42" s="1"/>
  <c r="W43" i="33" a="1"/>
  <c r="W43" i="33" s="1"/>
  <c r="AK98" i="45" a="1"/>
  <c r="AK98" i="45" s="1"/>
  <c r="AA47" i="43" a="1"/>
  <c r="AA47" i="43" s="1"/>
  <c r="AK35" i="33" a="1"/>
  <c r="AK35" i="33" s="1"/>
  <c r="AG67" i="42" a="1"/>
  <c r="AG67" i="42" s="1"/>
  <c r="J98" i="33" a="1"/>
  <c r="J98" i="33" s="1"/>
  <c r="AP55" i="42" a="1"/>
  <c r="AP55" i="42" s="1"/>
  <c r="M10" i="46" a="1"/>
  <c r="M10" i="46" s="1"/>
  <c r="H103" i="44" a="1"/>
  <c r="H103" i="44" s="1"/>
  <c r="T91" i="41" a="1"/>
  <c r="T91" i="41" s="1"/>
  <c r="AR28" i="45" a="1"/>
  <c r="AR28" i="45" s="1"/>
  <c r="AE47" i="44" a="1"/>
  <c r="AE47" i="44" s="1"/>
  <c r="AB35" i="45" a="1"/>
  <c r="AB35" i="45" s="1"/>
  <c r="M23" i="42" a="1"/>
  <c r="M23" i="42" s="1"/>
  <c r="I68" i="45" a="1"/>
  <c r="I68" i="45" s="1"/>
  <c r="Q82" i="43" a="1"/>
  <c r="Q82" i="43" s="1"/>
  <c r="Q81" i="43" s="1"/>
  <c r="AP34" i="46" a="1"/>
  <c r="AP34" i="46" s="1"/>
  <c r="AL70" i="43" a="1"/>
  <c r="AL70" i="43" s="1"/>
  <c r="W59" i="43" a="1"/>
  <c r="W59" i="43" s="1"/>
  <c r="M38" i="45" a="1"/>
  <c r="M38" i="45" s="1"/>
  <c r="K17" i="42" a="1"/>
  <c r="K17" i="42" s="1"/>
  <c r="S35" i="41" a="1"/>
  <c r="S35" i="41" s="1"/>
  <c r="U89" i="46" a="1"/>
  <c r="U89" i="46" s="1"/>
  <c r="AV58" i="41" a="1"/>
  <c r="AV58" i="41" s="1"/>
  <c r="Z62" i="43" a="1"/>
  <c r="Z62" i="43" s="1"/>
  <c r="J34" i="33" a="1"/>
  <c r="J34" i="33" s="1"/>
  <c r="Z65" i="33" a="1"/>
  <c r="Z65" i="33" s="1"/>
  <c r="Z63" i="33" s="1"/>
  <c r="V65" i="47" a="1"/>
  <c r="V65" i="47" s="1"/>
  <c r="Z76" i="47" a="1"/>
  <c r="Z76" i="47" s="1"/>
  <c r="Z75" i="47" s="1"/>
  <c r="W100" i="44" a="1"/>
  <c r="W100" i="44" s="1"/>
  <c r="W99" i="44" s="1"/>
  <c r="Z32" i="47" a="1"/>
  <c r="Z32" i="47" s="1"/>
  <c r="AS23" i="41" a="1"/>
  <c r="AS23" i="41" s="1"/>
  <c r="L71" i="33" a="1"/>
  <c r="L71" i="33" s="1"/>
  <c r="M97" i="47" a="1"/>
  <c r="M97" i="47" s="1"/>
  <c r="AL104" i="42" a="1"/>
  <c r="AL104" i="42" s="1"/>
  <c r="AU62" i="43" a="1"/>
  <c r="AU62" i="43" s="1"/>
  <c r="AH58" i="43" a="1"/>
  <c r="AH58" i="43" s="1"/>
  <c r="AC32" i="47" a="1"/>
  <c r="AC32" i="47" s="1"/>
  <c r="AQ59" i="44" a="1"/>
  <c r="AQ59" i="44" s="1"/>
  <c r="AC44" i="46" a="1"/>
  <c r="AC44" i="46" s="1"/>
  <c r="Y92" i="42" a="1"/>
  <c r="Y92" i="42" s="1"/>
  <c r="S61" i="45" a="1"/>
  <c r="S61" i="45" s="1"/>
  <c r="AU22" i="41" a="1"/>
  <c r="AU22" i="41" s="1"/>
  <c r="AU21" i="41" s="1"/>
  <c r="X74" i="46" a="1"/>
  <c r="X74" i="46" s="1"/>
  <c r="AG55" i="44" a="1"/>
  <c r="AG55" i="44" s="1"/>
  <c r="AG54" i="44" s="1"/>
  <c r="Z95" i="33" a="1"/>
  <c r="Z95" i="33" s="1"/>
  <c r="AM43" i="33" a="1"/>
  <c r="AM43" i="33" s="1"/>
  <c r="AD94" i="33" a="1"/>
  <c r="AD94" i="33" s="1"/>
  <c r="Z10" i="43" a="1"/>
  <c r="Z10" i="43" s="1"/>
  <c r="Y101" i="46" a="1"/>
  <c r="Y101" i="46" s="1"/>
  <c r="Y99" i="46" s="1"/>
  <c r="AK43" i="41" a="1"/>
  <c r="AK43" i="41" s="1"/>
  <c r="AK42" i="41" s="1"/>
  <c r="S97" i="33" a="1"/>
  <c r="S97" i="33" s="1"/>
  <c r="O50" i="42" a="1"/>
  <c r="O50" i="42" s="1"/>
  <c r="AT38" i="41" a="1"/>
  <c r="AT38" i="41" s="1"/>
  <c r="AF55" i="44" a="1"/>
  <c r="AF55" i="44" s="1"/>
  <c r="AF54" i="44" s="1"/>
  <c r="AQ59" i="41" a="1"/>
  <c r="AQ59" i="41" s="1"/>
  <c r="AE20" i="43" a="1"/>
  <c r="AE20" i="43" s="1"/>
  <c r="S101" i="42" a="1"/>
  <c r="S101" i="42" s="1"/>
  <c r="R22" i="44" a="1"/>
  <c r="R22" i="44" s="1"/>
  <c r="R21" i="44" s="1"/>
  <c r="AU61" i="43" a="1"/>
  <c r="AU61" i="43" s="1"/>
  <c r="AU60" i="43" s="1"/>
  <c r="W52" i="44" a="1"/>
  <c r="W52" i="44" s="1"/>
  <c r="AQ74" i="43" a="1"/>
  <c r="AQ74" i="43" s="1"/>
  <c r="AT53" i="46" a="1"/>
  <c r="AT53" i="46" s="1"/>
  <c r="AE26" i="47" a="1"/>
  <c r="AE26" i="47" s="1"/>
  <c r="AR82" i="46" a="1"/>
  <c r="AR82" i="46" s="1"/>
  <c r="Y46" i="47" a="1"/>
  <c r="Y46" i="47" s="1"/>
  <c r="S95" i="46" a="1"/>
  <c r="S95" i="46" s="1"/>
  <c r="AK97" i="33" a="1"/>
  <c r="AK97" i="33" s="1"/>
  <c r="K73" i="47" a="1"/>
  <c r="K73" i="47" s="1"/>
  <c r="AA11" i="42" a="1"/>
  <c r="AA11" i="42" s="1"/>
  <c r="AD73" i="44" a="1"/>
  <c r="AD73" i="44" s="1"/>
  <c r="AJ71" i="45" a="1"/>
  <c r="AJ71" i="45" s="1"/>
  <c r="AM11" i="43" a="1"/>
  <c r="AM11" i="43" s="1"/>
  <c r="AQ61" i="43" a="1"/>
  <c r="AQ61" i="43" s="1"/>
  <c r="AQ60" i="43" s="1"/>
  <c r="R77" i="44" a="1"/>
  <c r="R77" i="44" s="1"/>
  <c r="AM67" i="46" a="1"/>
  <c r="AM67" i="46" s="1"/>
  <c r="Z83" i="47" a="1"/>
  <c r="Z83" i="47" s="1"/>
  <c r="N19" i="42" a="1"/>
  <c r="N19" i="42" s="1"/>
  <c r="T58" i="44" a="1"/>
  <c r="T58" i="44" s="1"/>
  <c r="Y59" i="41" a="1"/>
  <c r="Y59" i="41" s="1"/>
  <c r="I56" i="42" a="1"/>
  <c r="I56" i="42" s="1"/>
  <c r="W37" i="46" a="1"/>
  <c r="W37" i="46" s="1"/>
  <c r="O56" i="44" a="1"/>
  <c r="O56" i="44" s="1"/>
  <c r="AJ80" i="43" a="1"/>
  <c r="AJ80" i="43" s="1"/>
  <c r="Z56" i="47" a="1"/>
  <c r="Z56" i="47" s="1"/>
  <c r="V25" i="46" a="1"/>
  <c r="V25" i="46" s="1"/>
  <c r="L74" i="47" a="1"/>
  <c r="L74" i="47" s="1"/>
  <c r="AI80" i="42" a="1"/>
  <c r="AI80" i="42" s="1"/>
  <c r="AP88" i="46" a="1"/>
  <c r="AP88" i="46" s="1"/>
  <c r="AI83" i="44" a="1"/>
  <c r="AI83" i="44" s="1"/>
  <c r="K59" i="46" a="1"/>
  <c r="K59" i="46" s="1"/>
  <c r="AP41" i="43" a="1"/>
  <c r="AP41" i="43" s="1"/>
  <c r="O88" i="33" a="1"/>
  <c r="O88" i="33" s="1"/>
  <c r="AC64" i="41" a="1"/>
  <c r="AC64" i="41" s="1"/>
  <c r="AC63" i="41" s="1"/>
  <c r="AM89" i="43" a="1"/>
  <c r="AM89" i="43" s="1"/>
  <c r="S59" i="43" a="1"/>
  <c r="S59" i="43" s="1"/>
  <c r="AI76" i="33" a="1"/>
  <c r="AI76" i="33" s="1"/>
  <c r="AD20" i="33" a="1"/>
  <c r="AD20" i="33" s="1"/>
  <c r="AI92" i="41" a="1"/>
  <c r="AI92" i="41" s="1"/>
  <c r="AI90" i="41" s="1"/>
  <c r="AO103" i="41" a="1"/>
  <c r="AO103" i="41" s="1"/>
  <c r="AO102" i="41" s="1"/>
  <c r="AC11" i="44" a="1"/>
  <c r="AC11" i="44" s="1"/>
  <c r="AS94" i="46" a="1"/>
  <c r="AS94" i="46" s="1"/>
  <c r="AS93" i="46" s="1"/>
  <c r="W64" i="47" a="1"/>
  <c r="W64" i="47" s="1"/>
  <c r="U76" i="33" a="1"/>
  <c r="U76" i="33" s="1"/>
  <c r="O47" i="46" a="1"/>
  <c r="O47" i="46" s="1"/>
  <c r="AE97" i="42" a="1"/>
  <c r="AE97" i="42" s="1"/>
  <c r="AS28" i="41" a="1"/>
  <c r="AS28" i="41" s="1"/>
  <c r="X52" i="42" a="1"/>
  <c r="X52" i="42" s="1"/>
  <c r="T76" i="42" a="1"/>
  <c r="T76" i="42" s="1"/>
  <c r="AN85" i="46" a="1"/>
  <c r="AN85" i="46" s="1"/>
  <c r="K11" i="47" a="1"/>
  <c r="K11" i="47" s="1"/>
  <c r="AN65" i="43" a="1"/>
  <c r="AN65" i="43" s="1"/>
  <c r="AM82" i="42" a="1"/>
  <c r="AM82" i="42" s="1"/>
  <c r="L89" i="33" a="1"/>
  <c r="L89" i="33" s="1"/>
  <c r="C80" i="47" a="1"/>
  <c r="C80" i="47" s="1"/>
  <c r="V26" i="42" a="1"/>
  <c r="V26" i="42" s="1"/>
  <c r="AK94" i="47" a="1"/>
  <c r="AK94" i="47" s="1"/>
  <c r="Z100" i="41" a="1"/>
  <c r="Z100" i="41" s="1"/>
  <c r="Z99" i="41" s="1"/>
  <c r="U100" i="33" a="1"/>
  <c r="U100" i="33" s="1"/>
  <c r="U99" i="33" s="1"/>
  <c r="AG58" i="46" a="1"/>
  <c r="AG58" i="46" s="1"/>
  <c r="AE64" i="44" a="1"/>
  <c r="AE64" i="44" s="1"/>
  <c r="AB46" i="44" a="1"/>
  <c r="AB46" i="44" s="1"/>
  <c r="U50" i="41" a="1"/>
  <c r="U50" i="41" s="1"/>
  <c r="E64" i="42" a="1"/>
  <c r="E64" i="42" s="1"/>
  <c r="N88" i="42" a="1"/>
  <c r="N88" i="42" s="1"/>
  <c r="M71" i="45" a="1"/>
  <c r="M71" i="45" s="1"/>
  <c r="AG97" i="47" a="1"/>
  <c r="AG97" i="47" s="1"/>
  <c r="AI11" i="47" a="1"/>
  <c r="AI11" i="47" s="1"/>
  <c r="M103" i="45" a="1"/>
  <c r="M103" i="45" s="1"/>
  <c r="V34" i="47" a="1"/>
  <c r="V34" i="47" s="1"/>
  <c r="V33" i="47" s="1"/>
  <c r="N50" i="47" a="1"/>
  <c r="N50" i="47" s="1"/>
  <c r="V98" i="43" a="1"/>
  <c r="V98" i="43" s="1"/>
  <c r="R76" i="33" a="1"/>
  <c r="R76" i="33" s="1"/>
  <c r="AQ104" i="46" a="1"/>
  <c r="AQ104" i="46" s="1"/>
  <c r="W26" i="44" a="1"/>
  <c r="W26" i="44" s="1"/>
  <c r="G52" i="33" a="1"/>
  <c r="G52" i="33" s="1"/>
  <c r="AN47" i="33" a="1"/>
  <c r="AN47" i="33" s="1"/>
  <c r="Z59" i="47" a="1"/>
  <c r="Z59" i="47" s="1"/>
  <c r="AQ77" i="42" a="1"/>
  <c r="AQ77" i="42" s="1"/>
  <c r="M25" i="43" a="1"/>
  <c r="M25" i="43" s="1"/>
  <c r="U97" i="42" a="1"/>
  <c r="U97" i="42" s="1"/>
  <c r="AO28" i="46" a="1"/>
  <c r="AO28" i="46" s="1"/>
  <c r="AA86" i="45" a="1"/>
  <c r="AA86" i="45" s="1"/>
  <c r="R85" i="46" a="1"/>
  <c r="R85" i="46" s="1"/>
  <c r="M103" i="47" a="1"/>
  <c r="M103" i="47" s="1"/>
  <c r="N91" i="43" a="1"/>
  <c r="N91" i="43" s="1"/>
  <c r="Y61" i="43" a="1"/>
  <c r="Y61" i="43" s="1"/>
  <c r="AK19" i="47" a="1"/>
  <c r="AK19" i="47" s="1"/>
  <c r="AK18" i="47" s="1"/>
  <c r="T68" i="44" a="1"/>
  <c r="T68" i="44" s="1"/>
  <c r="AD47" i="41" a="1"/>
  <c r="AD47" i="41" s="1"/>
  <c r="AP68" i="43" a="1"/>
  <c r="AP68" i="43" s="1"/>
  <c r="AP100" i="45" a="1"/>
  <c r="AP100" i="45" s="1"/>
  <c r="AK50" i="47" a="1"/>
  <c r="AK50" i="47" s="1"/>
  <c r="AI62" i="47" a="1"/>
  <c r="AI62" i="47" s="1"/>
  <c r="C104" i="46" a="1"/>
  <c r="C104" i="46" s="1"/>
  <c r="AR22" i="46" a="1"/>
  <c r="AR22" i="46" s="1"/>
  <c r="AN97" i="44" a="1"/>
  <c r="AN97" i="44" s="1"/>
  <c r="AE35" i="43" a="1"/>
  <c r="AE35" i="43" s="1"/>
  <c r="AJ67" i="44" a="1"/>
  <c r="AJ67" i="44" s="1"/>
  <c r="AH20" i="46" a="1"/>
  <c r="AH20" i="46" s="1"/>
  <c r="AB79" i="41" a="1"/>
  <c r="AB79" i="41" s="1"/>
  <c r="AB78" i="41" s="1"/>
  <c r="AL52" i="42" a="1"/>
  <c r="AL52" i="42" s="1"/>
  <c r="Z86" i="43" a="1"/>
  <c r="Z86" i="43" s="1"/>
  <c r="Z44" i="42" a="1"/>
  <c r="Z44" i="42" s="1"/>
  <c r="W88" i="45" a="1"/>
  <c r="W88" i="45" s="1"/>
  <c r="AQ71" i="47" a="1"/>
  <c r="AQ71" i="47" s="1"/>
  <c r="AP64" i="43" a="1"/>
  <c r="AP64" i="43" s="1"/>
  <c r="K77" i="41" a="1"/>
  <c r="K77" i="41" s="1"/>
  <c r="M16" i="43" a="1"/>
  <c r="M16" i="43" s="1"/>
  <c r="P25" i="44" a="1"/>
  <c r="P25" i="44" s="1"/>
  <c r="AI35" i="33" a="1"/>
  <c r="AI35" i="33" s="1"/>
  <c r="U53" i="44" a="1"/>
  <c r="U53" i="44" s="1"/>
  <c r="P104" i="47" a="1"/>
  <c r="P104" i="47" s="1"/>
  <c r="O41" i="45" a="1"/>
  <c r="O41" i="45" s="1"/>
  <c r="AP22" i="33" a="1"/>
  <c r="AP22" i="33" s="1"/>
  <c r="R71" i="46" a="1"/>
  <c r="R71" i="46" s="1"/>
  <c r="G19" i="45" a="1"/>
  <c r="G19" i="45" s="1"/>
  <c r="AA47" i="47" a="1"/>
  <c r="AA47" i="47" s="1"/>
  <c r="X86" i="44" a="1"/>
  <c r="X86" i="44" s="1"/>
  <c r="AC40" i="47" a="1"/>
  <c r="AC40" i="47" s="1"/>
  <c r="AC39" i="47" s="1"/>
  <c r="AC31" i="43" a="1"/>
  <c r="AC31" i="43" s="1"/>
  <c r="V29" i="47" a="1"/>
  <c r="V29" i="47" s="1"/>
  <c r="L103" i="44" a="1"/>
  <c r="L103" i="44" s="1"/>
  <c r="L102" i="44" s="1"/>
  <c r="K100" i="45" a="1"/>
  <c r="K100" i="45" s="1"/>
  <c r="K99" i="45" s="1"/>
  <c r="AA61" i="33" a="1"/>
  <c r="AA61" i="33" s="1"/>
  <c r="Y46" i="43" a="1"/>
  <c r="Y46" i="43" s="1"/>
  <c r="AL20" i="42" a="1"/>
  <c r="AL20" i="42" s="1"/>
  <c r="N104" i="43" a="1"/>
  <c r="N104" i="43" s="1"/>
  <c r="W53" i="43" a="1"/>
  <c r="W53" i="43" s="1"/>
  <c r="AD34" i="44" a="1"/>
  <c r="AD34" i="44" s="1"/>
  <c r="X82" i="43" a="1"/>
  <c r="X82" i="43" s="1"/>
  <c r="AL85" i="46" a="1"/>
  <c r="AL85" i="46" s="1"/>
  <c r="AE98" i="42" a="1"/>
  <c r="AE98" i="42" s="1"/>
  <c r="U68" i="41" a="1"/>
  <c r="U68" i="41" s="1"/>
  <c r="U66" i="41" s="1"/>
  <c r="AL103" i="33" a="1"/>
  <c r="AL103" i="33" s="1"/>
  <c r="Z37" i="45" a="1"/>
  <c r="Z37" i="45" s="1"/>
  <c r="Y34" i="45" a="1"/>
  <c r="Y34" i="45" s="1"/>
  <c r="Y33" i="45" s="1"/>
  <c r="L17" i="33" a="1"/>
  <c r="L17" i="33" s="1"/>
  <c r="AV58" i="47" a="1"/>
  <c r="AV58" i="47" s="1"/>
  <c r="V74" i="47" a="1"/>
  <c r="V74" i="47" s="1"/>
  <c r="E55" i="33" a="1"/>
  <c r="E55" i="33" s="1"/>
  <c r="E54" i="33" s="1"/>
  <c r="AQ44" i="42" a="1"/>
  <c r="AQ44" i="42" s="1"/>
  <c r="AQ17" i="33" a="1"/>
  <c r="AQ17" i="33" s="1"/>
  <c r="K49" i="46" a="1"/>
  <c r="K49" i="46" s="1"/>
  <c r="AO17" i="42" a="1"/>
  <c r="AO17" i="42" s="1"/>
  <c r="AO15" i="42" s="1"/>
  <c r="N97" i="44" a="1"/>
  <c r="N97" i="44" s="1"/>
  <c r="N96" i="44" s="1"/>
  <c r="AP28" i="43" a="1"/>
  <c r="AP28" i="43" s="1"/>
  <c r="L88" i="44" a="1"/>
  <c r="L88" i="44" s="1"/>
  <c r="T56" i="44" a="1"/>
  <c r="T56" i="44" s="1"/>
  <c r="Y88" i="47" a="1"/>
  <c r="Y88" i="47" s="1"/>
  <c r="Y87" i="47" s="1"/>
  <c r="W101" i="33" a="1"/>
  <c r="W101" i="33" s="1"/>
  <c r="AR86" i="43" a="1"/>
  <c r="AR86" i="43" s="1"/>
  <c r="AG94" i="45" a="1"/>
  <c r="AG94" i="45" s="1"/>
  <c r="AG93" i="45" s="1"/>
  <c r="O104" i="44" a="1"/>
  <c r="O104" i="44" s="1"/>
  <c r="AQ50" i="33" a="1"/>
  <c r="AQ50" i="33" s="1"/>
  <c r="J95" i="43" a="1"/>
  <c r="J95" i="43" s="1"/>
  <c r="N71" i="45" a="1"/>
  <c r="N71" i="45" s="1"/>
  <c r="H97" i="44" a="1"/>
  <c r="H97" i="44" s="1"/>
  <c r="T53" i="43" a="1"/>
  <c r="T53" i="43" s="1"/>
  <c r="C31" i="47" a="1"/>
  <c r="C31" i="47" s="1"/>
  <c r="AJ23" i="41" a="1"/>
  <c r="AJ23" i="41" s="1"/>
  <c r="AG52" i="45" a="1"/>
  <c r="AG52" i="45" s="1"/>
  <c r="AJ76" i="42" a="1"/>
  <c r="AJ76" i="42" s="1"/>
  <c r="M41" i="43" a="1"/>
  <c r="M41" i="43" s="1"/>
  <c r="AM92" i="46" a="1"/>
  <c r="AM92" i="46" s="1"/>
  <c r="AP88" i="45" a="1"/>
  <c r="AP88" i="45" s="1"/>
  <c r="G98" i="44" a="1"/>
  <c r="G98" i="44" s="1"/>
  <c r="AF34" i="43" a="1"/>
  <c r="AF34" i="43" s="1"/>
  <c r="R19" i="33" a="1"/>
  <c r="R19" i="33" s="1"/>
  <c r="Y50" i="46" a="1"/>
  <c r="Y50" i="46" s="1"/>
  <c r="AH52" i="41" a="1"/>
  <c r="AH52" i="41" s="1"/>
  <c r="U28" i="47" a="1"/>
  <c r="U28" i="47" s="1"/>
  <c r="AR46" i="47" a="1"/>
  <c r="AR46" i="47" s="1"/>
  <c r="W49" i="42" a="1"/>
  <c r="W49" i="42" s="1"/>
  <c r="AS70" i="43" a="1"/>
  <c r="AS70" i="43" s="1"/>
  <c r="AR59" i="41" a="1"/>
  <c r="AR59" i="41" s="1"/>
  <c r="R71" i="42" a="1"/>
  <c r="R71" i="42" s="1"/>
  <c r="AE86" i="47" a="1"/>
  <c r="AE86" i="47" s="1"/>
  <c r="G100" i="42" a="1"/>
  <c r="G100" i="42" s="1"/>
  <c r="W37" i="44" a="1"/>
  <c r="W37" i="44" s="1"/>
  <c r="W36" i="44" s="1"/>
  <c r="AL46" i="43" a="1"/>
  <c r="AL46" i="43" s="1"/>
  <c r="Q95" i="46" a="1"/>
  <c r="Q95" i="46" s="1"/>
  <c r="AN71" i="43" a="1"/>
  <c r="AN71" i="43" s="1"/>
  <c r="AJ83" i="42" a="1"/>
  <c r="AJ83" i="42" s="1"/>
  <c r="H64" i="45" a="1"/>
  <c r="H64" i="45" s="1"/>
  <c r="AA19" i="46" a="1"/>
  <c r="AA19" i="46" s="1"/>
  <c r="AB37" i="47" a="1"/>
  <c r="AB37" i="47" s="1"/>
  <c r="AR22" i="33" a="1"/>
  <c r="AR22" i="33" s="1"/>
  <c r="W100" i="41" a="1"/>
  <c r="W100" i="41" s="1"/>
  <c r="U86" i="41" a="1"/>
  <c r="U86" i="41" s="1"/>
  <c r="X77" i="47" a="1"/>
  <c r="X77" i="47" s="1"/>
  <c r="L37" i="42" a="1"/>
  <c r="L37" i="42" s="1"/>
  <c r="AR83" i="45" a="1"/>
  <c r="AR83" i="45" s="1"/>
  <c r="F76" i="44" a="1"/>
  <c r="F76" i="44" s="1"/>
  <c r="O22" i="42" a="1"/>
  <c r="O22" i="42" s="1"/>
  <c r="O21" i="42" s="1"/>
  <c r="AE11" i="45" a="1"/>
  <c r="AE11" i="45" s="1"/>
  <c r="Z68" i="43" a="1"/>
  <c r="Z68" i="43" s="1"/>
  <c r="AQ34" i="45" a="1"/>
  <c r="AQ34" i="45" s="1"/>
  <c r="AQ33" i="45" s="1"/>
  <c r="AD23" i="41" a="1"/>
  <c r="AD23" i="41" s="1"/>
  <c r="AE101" i="46" a="1"/>
  <c r="AE101" i="46" s="1"/>
  <c r="AJ35" i="43" a="1"/>
  <c r="AJ35" i="43" s="1"/>
  <c r="AK47" i="33" a="1"/>
  <c r="AK47" i="33" s="1"/>
  <c r="AK45" i="33" s="1"/>
  <c r="AH22" i="45" a="1"/>
  <c r="AH22" i="45" s="1"/>
  <c r="Y50" i="43" a="1"/>
  <c r="Y50" i="43" s="1"/>
  <c r="V77" i="42" a="1"/>
  <c r="V77" i="42" s="1"/>
  <c r="L74" i="41" a="1"/>
  <c r="L74" i="41" s="1"/>
  <c r="AH101" i="41" a="1"/>
  <c r="AH101" i="41" s="1"/>
  <c r="AB31" i="44" a="1"/>
  <c r="AB31" i="44" s="1"/>
  <c r="AL104" i="47" a="1"/>
  <c r="AL104" i="47" s="1"/>
  <c r="AM34" i="44" a="1"/>
  <c r="AM34" i="44" s="1"/>
  <c r="AM33" i="44" s="1"/>
  <c r="O37" i="44" a="1"/>
  <c r="O37" i="44" s="1"/>
  <c r="S37" i="46" a="1"/>
  <c r="S37" i="46" s="1"/>
  <c r="S36" i="46" s="1"/>
  <c r="M70" i="43" a="1"/>
  <c r="M70" i="43" s="1"/>
  <c r="AQ73" i="42" a="1"/>
  <c r="AQ73" i="42" s="1"/>
  <c r="P43" i="33" a="1"/>
  <c r="P43" i="33" s="1"/>
  <c r="E76" i="44" a="1"/>
  <c r="E76" i="44" s="1"/>
  <c r="E75" i="44" s="1"/>
  <c r="O101" i="46" a="1"/>
  <c r="O101" i="46" s="1"/>
  <c r="W65" i="44" a="1"/>
  <c r="W65" i="44" s="1"/>
  <c r="Z91" i="41" a="1"/>
  <c r="Z91" i="41" s="1"/>
  <c r="Z90" i="41" s="1"/>
  <c r="S94" i="47" a="1"/>
  <c r="S94" i="47" s="1"/>
  <c r="N34" i="46" a="1"/>
  <c r="N34" i="46" s="1"/>
  <c r="AG16" i="45" a="1"/>
  <c r="AG16" i="45" s="1"/>
  <c r="G25" i="42" a="1"/>
  <c r="G25" i="42" s="1"/>
  <c r="AC91" i="43" a="1"/>
  <c r="AC91" i="43" s="1"/>
  <c r="L61" i="47" a="1"/>
  <c r="L61" i="47" s="1"/>
  <c r="L60" i="47" s="1"/>
  <c r="AD74" i="47" a="1"/>
  <c r="AD74" i="47" s="1"/>
  <c r="V94" i="43" a="1"/>
  <c r="V94" i="43" s="1"/>
  <c r="V93" i="43" s="1"/>
  <c r="V79" i="45" a="1"/>
  <c r="V79" i="45" s="1"/>
  <c r="M58" i="45" a="1"/>
  <c r="M58" i="45" s="1"/>
  <c r="Q16" i="42" a="1"/>
  <c r="Q16" i="42" s="1"/>
  <c r="AO74" i="45" a="1"/>
  <c r="AO74" i="45" s="1"/>
  <c r="AG46" i="41" a="1"/>
  <c r="AG46" i="41" s="1"/>
  <c r="R34" i="41" a="1"/>
  <c r="R34" i="41" s="1"/>
  <c r="AL83" i="42" a="1"/>
  <c r="AL83" i="42" s="1"/>
  <c r="AG23" i="47" a="1"/>
  <c r="AG23" i="47" s="1"/>
  <c r="T53" i="46" a="1"/>
  <c r="T53" i="46" s="1"/>
  <c r="AL98" i="43" a="1"/>
  <c r="AL98" i="43" s="1"/>
  <c r="J94" i="47" a="1"/>
  <c r="J94" i="47" s="1"/>
  <c r="O68" i="47" a="1"/>
  <c r="O68" i="47" s="1"/>
  <c r="I55" i="42" a="1"/>
  <c r="I55" i="42" s="1"/>
  <c r="AP73" i="42" a="1"/>
  <c r="AP73" i="42" s="1"/>
  <c r="AP72" i="42" s="1"/>
  <c r="AF80" i="45" a="1"/>
  <c r="AF80" i="45" s="1"/>
  <c r="M20" i="43" a="1"/>
  <c r="M20" i="43" s="1"/>
  <c r="AO61" i="43" a="1"/>
  <c r="AO61" i="43" s="1"/>
  <c r="AO60" i="43" s="1"/>
  <c r="M50" i="33" a="1"/>
  <c r="M50" i="33" s="1"/>
  <c r="AG65" i="41" a="1"/>
  <c r="AG65" i="41" s="1"/>
  <c r="AO86" i="43" a="1"/>
  <c r="AO86" i="43" s="1"/>
  <c r="AG82" i="42" a="1"/>
  <c r="AG82" i="42" s="1"/>
  <c r="AM101" i="43" a="1"/>
  <c r="AM101" i="43" s="1"/>
  <c r="AT11" i="46" a="1"/>
  <c r="AT11" i="46" s="1"/>
  <c r="AH91" i="44" a="1"/>
  <c r="AH91" i="44" s="1"/>
  <c r="AG17" i="47" a="1"/>
  <c r="AG17" i="47" s="1"/>
  <c r="AB52" i="42" a="1"/>
  <c r="AB52" i="42" s="1"/>
  <c r="AB51" i="42" s="1"/>
  <c r="AH46" i="42" a="1"/>
  <c r="AH46" i="42" s="1"/>
  <c r="AD32" i="41" a="1"/>
  <c r="AD32" i="41" s="1"/>
  <c r="E23" i="44" a="1"/>
  <c r="E23" i="44" s="1"/>
  <c r="X47" i="43" a="1"/>
  <c r="X47" i="43" s="1"/>
  <c r="X45" i="43" s="1"/>
  <c r="C43" i="33" a="1"/>
  <c r="C43" i="33" s="1"/>
  <c r="AF76" i="46" a="1"/>
  <c r="AF76" i="46" s="1"/>
  <c r="L70" i="42" a="1"/>
  <c r="L70" i="42" s="1"/>
  <c r="AL83" i="46" a="1"/>
  <c r="AL83" i="46" s="1"/>
  <c r="K71" i="43" a="1"/>
  <c r="K71" i="43" s="1"/>
  <c r="AK64" i="43" a="1"/>
  <c r="AK64" i="43" s="1"/>
  <c r="X23" i="45" a="1"/>
  <c r="X23" i="45" s="1"/>
  <c r="AM31" i="42" a="1"/>
  <c r="AM31" i="42" s="1"/>
  <c r="AM30" i="42" s="1"/>
  <c r="Y20" i="45" a="1"/>
  <c r="Y20" i="45" s="1"/>
  <c r="V98" i="46" a="1"/>
  <c r="V98" i="46" s="1"/>
  <c r="AB85" i="33" a="1"/>
  <c r="AB85" i="33" s="1"/>
  <c r="AR80" i="45" a="1"/>
  <c r="AR80" i="45" s="1"/>
  <c r="AA37" i="42" a="1"/>
  <c r="AA37" i="42" s="1"/>
  <c r="AJ55" i="46" a="1"/>
  <c r="AJ55" i="46" s="1"/>
  <c r="AV86" i="41" a="1"/>
  <c r="AV86" i="41" s="1"/>
  <c r="AA101" i="45" a="1"/>
  <c r="AA101" i="45" s="1"/>
  <c r="T32" i="44" a="1"/>
  <c r="T32" i="44" s="1"/>
  <c r="AL86" i="41" a="1"/>
  <c r="AL86" i="41" s="1"/>
  <c r="AL84" i="41" s="1"/>
  <c r="AA68" i="45" a="1"/>
  <c r="AA68" i="45" s="1"/>
  <c r="AI86" i="33" a="1"/>
  <c r="AI86" i="33" s="1"/>
  <c r="AL101" i="43" a="1"/>
  <c r="AL101" i="43" s="1"/>
  <c r="AA52" i="42" a="1"/>
  <c r="AA52" i="42" s="1"/>
  <c r="O44" i="46" a="1"/>
  <c r="O44" i="46" s="1"/>
  <c r="AM79" i="41" a="1"/>
  <c r="AM79" i="41" s="1"/>
  <c r="AL61" i="43" a="1"/>
  <c r="AL61" i="43" s="1"/>
  <c r="L88" i="41" a="1"/>
  <c r="L88" i="41" s="1"/>
  <c r="Q70" i="47" a="1"/>
  <c r="Q70" i="47" s="1"/>
  <c r="AC52" i="42" a="1"/>
  <c r="AC52" i="42" s="1"/>
  <c r="AI79" i="46" a="1"/>
  <c r="AI79" i="46" s="1"/>
  <c r="Q40" i="42" a="1"/>
  <c r="Q40" i="42" s="1"/>
  <c r="Q39" i="42" s="1"/>
  <c r="P43" i="42" a="1"/>
  <c r="P43" i="42" s="1"/>
  <c r="P42" i="42" s="1"/>
  <c r="L91" i="43" a="1"/>
  <c r="L91" i="43" s="1"/>
  <c r="AG88" i="33" a="1"/>
  <c r="AG88" i="33" s="1"/>
  <c r="AG87" i="33" s="1"/>
  <c r="V80" i="33" a="1"/>
  <c r="V80" i="33" s="1"/>
  <c r="AO76" i="44" a="1"/>
  <c r="AO76" i="44" s="1"/>
  <c r="AE20" i="45" a="1"/>
  <c r="AE20" i="45" s="1"/>
  <c r="J22" i="43" a="1"/>
  <c r="J22" i="43" s="1"/>
  <c r="AK49" i="42" a="1"/>
  <c r="AK49" i="42" s="1"/>
  <c r="U86" i="33" a="1"/>
  <c r="U86" i="33" s="1"/>
  <c r="AD40" i="47" a="1"/>
  <c r="AD40" i="47" s="1"/>
  <c r="AC83" i="44" a="1"/>
  <c r="AC83" i="44" s="1"/>
  <c r="N77" i="43" a="1"/>
  <c r="N77" i="43" s="1"/>
  <c r="W65" i="41" a="1"/>
  <c r="W65" i="41" s="1"/>
  <c r="AR74" i="45" a="1"/>
  <c r="AR74" i="45" s="1"/>
  <c r="AI46" i="47" a="1"/>
  <c r="AI46" i="47" s="1"/>
  <c r="S55" i="33" a="1"/>
  <c r="S55" i="33" s="1"/>
  <c r="N28" i="45" a="1"/>
  <c r="N28" i="45" s="1"/>
  <c r="N27" i="45" s="1"/>
  <c r="H46" i="45" a="1"/>
  <c r="H46" i="45" s="1"/>
  <c r="AN65" i="33" a="1"/>
  <c r="AN65" i="33" s="1"/>
  <c r="AE92" i="41" a="1"/>
  <c r="AE92" i="41" s="1"/>
  <c r="AG100" i="33" a="1"/>
  <c r="AG100" i="33" s="1"/>
  <c r="K97" i="33" a="1"/>
  <c r="K97" i="33" s="1"/>
  <c r="AO52" i="42" a="1"/>
  <c r="AO52" i="42" s="1"/>
  <c r="AP97" i="42" a="1"/>
  <c r="AP97" i="42" s="1"/>
  <c r="AP96" i="42" s="1"/>
  <c r="AS89" i="46" a="1"/>
  <c r="AS89" i="46" s="1"/>
  <c r="N91" i="33" a="1"/>
  <c r="N91" i="33" s="1"/>
  <c r="N90" i="33" s="1"/>
  <c r="C80" i="43" a="1"/>
  <c r="C80" i="43" s="1"/>
  <c r="H64" i="42" a="1"/>
  <c r="H64" i="42" s="1"/>
  <c r="H63" i="42" s="1"/>
  <c r="O62" i="45" a="1"/>
  <c r="O62" i="45" s="1"/>
  <c r="I53" i="47" a="1"/>
  <c r="I53" i="47" s="1"/>
  <c r="C80" i="33" a="1"/>
  <c r="C80" i="33" s="1"/>
  <c r="AA104" i="46" a="1"/>
  <c r="AA104" i="46" s="1"/>
  <c r="AQ62" i="33" a="1"/>
  <c r="AQ62" i="33" s="1"/>
  <c r="K79" i="46" a="1"/>
  <c r="K79" i="46" s="1"/>
  <c r="K78" i="46" s="1"/>
  <c r="AC58" i="43" a="1"/>
  <c r="AC58" i="43" s="1"/>
  <c r="N49" i="47" a="1"/>
  <c r="N49" i="47" s="1"/>
  <c r="Y67" i="41" a="1"/>
  <c r="Y67" i="41" s="1"/>
  <c r="AB74" i="43" a="1"/>
  <c r="AB74" i="43" s="1"/>
  <c r="AL58" i="41" a="1"/>
  <c r="AL58" i="41" s="1"/>
  <c r="Z37" i="44" a="1"/>
  <c r="Z37" i="44" s="1"/>
  <c r="AM71" i="46" a="1"/>
  <c r="AM71" i="46" s="1"/>
  <c r="C101" i="41" a="1"/>
  <c r="C101" i="41" s="1"/>
  <c r="AC76" i="43" a="1"/>
  <c r="AC76" i="43" s="1"/>
  <c r="AI88" i="43" a="1"/>
  <c r="AI88" i="43" s="1"/>
  <c r="AI87" i="43" s="1"/>
  <c r="N35" i="41" a="1"/>
  <c r="N35" i="41" s="1"/>
  <c r="S59" i="45" a="1"/>
  <c r="S59" i="45" s="1"/>
  <c r="AE88" i="33" a="1"/>
  <c r="AE88" i="33" s="1"/>
  <c r="Y82" i="46" a="1"/>
  <c r="Y82" i="46" s="1"/>
  <c r="R65" i="41" a="1"/>
  <c r="R65" i="41" s="1"/>
  <c r="V65" i="33" a="1"/>
  <c r="V65" i="33" s="1"/>
  <c r="S73" i="33" a="1"/>
  <c r="S73" i="33" s="1"/>
  <c r="S72" i="33" s="1"/>
  <c r="AL53" i="45" a="1"/>
  <c r="AL53" i="45" s="1"/>
  <c r="AO95" i="47" a="1"/>
  <c r="AO95" i="47" s="1"/>
  <c r="AA68" i="46" a="1"/>
  <c r="AA68" i="46" s="1"/>
  <c r="AC88" i="44" a="1"/>
  <c r="AC88" i="44" s="1"/>
  <c r="J58" i="43" a="1"/>
  <c r="J58" i="43" s="1"/>
  <c r="Z31" i="43" a="1"/>
  <c r="Z31" i="43" s="1"/>
  <c r="Z30" i="43" s="1"/>
  <c r="I62" i="44" a="1"/>
  <c r="I62" i="44" s="1"/>
  <c r="AG34" i="46" a="1"/>
  <c r="AG34" i="46" s="1"/>
  <c r="AG33" i="46" s="1"/>
  <c r="G40" i="45" a="1"/>
  <c r="G40" i="45" s="1"/>
  <c r="AD25" i="33" a="1"/>
  <c r="AD25" i="33" s="1"/>
  <c r="AM37" i="45" a="1"/>
  <c r="AM37" i="45" s="1"/>
  <c r="S77" i="43" a="1"/>
  <c r="S77" i="43" s="1"/>
  <c r="I41" i="44" a="1"/>
  <c r="I41" i="44" s="1"/>
  <c r="Y89" i="46" a="1"/>
  <c r="Y89" i="46" s="1"/>
  <c r="S52" i="42" a="1"/>
  <c r="S52" i="42" s="1"/>
  <c r="AH79" i="43" a="1"/>
  <c r="AH79" i="43" s="1"/>
  <c r="AH78" i="43" s="1"/>
  <c r="Q95" i="41" a="1"/>
  <c r="Q95" i="41" s="1"/>
  <c r="M32" i="47" a="1"/>
  <c r="M32" i="47" s="1"/>
  <c r="U19" i="33" a="1"/>
  <c r="U19" i="33" s="1"/>
  <c r="J76" i="33" a="1"/>
  <c r="J76" i="33" s="1"/>
  <c r="W85" i="42" a="1"/>
  <c r="W85" i="42" s="1"/>
  <c r="AQ16" i="41" a="1"/>
  <c r="AQ16" i="41" s="1"/>
  <c r="AQ15" i="41" s="1"/>
  <c r="Q101" i="46" a="1"/>
  <c r="Q101" i="46" s="1"/>
  <c r="Z59" i="43" a="1"/>
  <c r="Z59" i="43" s="1"/>
  <c r="U76" i="41" a="1"/>
  <c r="U76" i="41" s="1"/>
  <c r="Y43" i="45" a="1"/>
  <c r="Y43" i="45" s="1"/>
  <c r="G26" i="44" a="1"/>
  <c r="G26" i="44" s="1"/>
  <c r="U16" i="43" a="1"/>
  <c r="U16" i="43" s="1"/>
  <c r="U15" i="43" s="1"/>
  <c r="AF52" i="47" a="1"/>
  <c r="AF52" i="47" s="1"/>
  <c r="AV17" i="47" a="1"/>
  <c r="AV17" i="47" s="1"/>
  <c r="AV70" i="47" a="1"/>
  <c r="AV70" i="47" s="1"/>
  <c r="Z10" i="44" a="1"/>
  <c r="Z10" i="44" s="1"/>
  <c r="Z9" i="44" s="1"/>
  <c r="N74" i="46" a="1"/>
  <c r="N74" i="46" s="1"/>
  <c r="X103" i="43" a="1"/>
  <c r="X103" i="43" s="1"/>
  <c r="X102" i="43" s="1"/>
  <c r="Y85" i="43" a="1"/>
  <c r="Y85" i="43" s="1"/>
  <c r="R20" i="42" a="1"/>
  <c r="R20" i="42" s="1"/>
  <c r="L53" i="45" a="1"/>
  <c r="L53" i="45" s="1"/>
  <c r="L51" i="45" s="1"/>
  <c r="F80" i="33" a="1"/>
  <c r="F80" i="33" s="1"/>
  <c r="AP68" i="41" a="1"/>
  <c r="AP68" i="41" s="1"/>
  <c r="AF59" i="45" a="1"/>
  <c r="AF59" i="45" s="1"/>
  <c r="X10" i="33" a="1"/>
  <c r="X10" i="33" s="1"/>
  <c r="X9" i="33" s="1"/>
  <c r="J64" i="46" a="1"/>
  <c r="J64" i="46" s="1"/>
  <c r="J63" i="46" s="1"/>
  <c r="AK32" i="46" a="1"/>
  <c r="AK32" i="46" s="1"/>
  <c r="AA43" i="43" a="1"/>
  <c r="AA43" i="43" s="1"/>
  <c r="AC55" i="43" a="1"/>
  <c r="AC55" i="43" s="1"/>
  <c r="AC54" i="43" s="1"/>
  <c r="O49" i="45" a="1"/>
  <c r="O49" i="45" s="1"/>
  <c r="U28" i="33" a="1"/>
  <c r="U28" i="33" s="1"/>
  <c r="AD103" i="47" a="1"/>
  <c r="AD103" i="47" s="1"/>
  <c r="AC83" i="43" a="1"/>
  <c r="AC83" i="43" s="1"/>
  <c r="U11" i="45" a="1"/>
  <c r="U11" i="45" s="1"/>
  <c r="X83" i="44" a="1"/>
  <c r="X83" i="44" s="1"/>
  <c r="X81" i="44" s="1"/>
  <c r="O61" i="43" a="1"/>
  <c r="O61" i="43" s="1"/>
  <c r="L34" i="45" a="1"/>
  <c r="L34" i="45" s="1"/>
  <c r="P40" i="45" a="1"/>
  <c r="P40" i="45" s="1"/>
  <c r="V43" i="44" a="1"/>
  <c r="V43" i="44" s="1"/>
  <c r="V42" i="44" s="1"/>
  <c r="R22" i="43" a="1"/>
  <c r="R22" i="43" s="1"/>
  <c r="G64" i="45" a="1"/>
  <c r="G64" i="45" s="1"/>
  <c r="E67" i="45" a="1"/>
  <c r="E67" i="45" s="1"/>
  <c r="AJ16" i="43" a="1"/>
  <c r="AJ16" i="43" s="1"/>
  <c r="AJ15" i="43" s="1"/>
  <c r="AH92" i="41" a="1"/>
  <c r="AH92" i="41" s="1"/>
  <c r="M40" i="41" a="1"/>
  <c r="M40" i="41" s="1"/>
  <c r="L25" i="41" a="1"/>
  <c r="L25" i="41" s="1"/>
  <c r="AG10" i="33" a="1"/>
  <c r="AG10" i="33" s="1"/>
  <c r="AG9" i="33" s="1"/>
  <c r="X73" i="47" a="1"/>
  <c r="X73" i="47" s="1"/>
  <c r="Q43" i="43" a="1"/>
  <c r="Q43" i="43" s="1"/>
  <c r="AU25" i="46" a="1"/>
  <c r="AU25" i="46" s="1"/>
  <c r="AU24" i="46" s="1"/>
  <c r="AF19" i="45" a="1"/>
  <c r="AF19" i="45" s="1"/>
  <c r="AB100" i="42" a="1"/>
  <c r="AB100" i="42" s="1"/>
  <c r="P103" i="45" a="1"/>
  <c r="P103" i="45" s="1"/>
  <c r="P102" i="45" s="1"/>
  <c r="AJ16" i="46" a="1"/>
  <c r="AJ16" i="46" s="1"/>
  <c r="W86" i="33" a="1"/>
  <c r="W86" i="33" s="1"/>
  <c r="R20" i="47" a="1"/>
  <c r="R20" i="47" s="1"/>
  <c r="J28" i="43" a="1"/>
  <c r="J28" i="43" s="1"/>
  <c r="J27" i="43" s="1"/>
  <c r="AN86" i="45" a="1"/>
  <c r="AN86" i="45" s="1"/>
  <c r="C25" i="33" a="1"/>
  <c r="C25" i="33" s="1"/>
  <c r="AU67" i="43" a="1"/>
  <c r="AU67" i="43" s="1"/>
  <c r="AU66" i="43" s="1"/>
  <c r="H82" i="42" a="1"/>
  <c r="H82" i="42" s="1"/>
  <c r="T64" i="42" a="1"/>
  <c r="T64" i="42" s="1"/>
  <c r="T35" i="47" a="1"/>
  <c r="T35" i="47" s="1"/>
  <c r="T29" i="46" a="1"/>
  <c r="T29" i="46" s="1"/>
  <c r="AA95" i="45" a="1"/>
  <c r="AA95" i="45" s="1"/>
  <c r="R59" i="44" a="1"/>
  <c r="R59" i="44" s="1"/>
  <c r="C65" i="47" a="1"/>
  <c r="C65" i="47" s="1"/>
  <c r="AP11" i="46" a="1"/>
  <c r="AP11" i="46" s="1"/>
  <c r="AV25" i="43" a="1"/>
  <c r="AV25" i="43" s="1"/>
  <c r="N17" i="41" a="1"/>
  <c r="N17" i="41" s="1"/>
  <c r="S65" i="43" a="1"/>
  <c r="S65" i="43" s="1"/>
  <c r="P16" i="41" a="1"/>
  <c r="P16" i="41" s="1"/>
  <c r="R50" i="47" a="1"/>
  <c r="R50" i="47" s="1"/>
  <c r="AK62" i="45" a="1"/>
  <c r="AK62" i="45" s="1"/>
  <c r="AK60" i="45" s="1"/>
  <c r="AB58" i="33" a="1"/>
  <c r="AB58" i="33" s="1"/>
  <c r="Q100" i="33" a="1"/>
  <c r="Q100" i="33" s="1"/>
  <c r="I79" i="42" a="1"/>
  <c r="I79" i="42" s="1"/>
  <c r="AL43" i="47" a="1"/>
  <c r="AL43" i="47" s="1"/>
  <c r="AI40" i="42" a="1"/>
  <c r="AI40" i="42" s="1"/>
  <c r="AI39" i="42" s="1"/>
  <c r="AP64" i="44" a="1"/>
  <c r="AP64" i="44" s="1"/>
  <c r="M85" i="41" a="1"/>
  <c r="M85" i="41" s="1"/>
  <c r="M84" i="41" s="1"/>
  <c r="M101" i="45" a="1"/>
  <c r="M101" i="45" s="1"/>
  <c r="AR88" i="46" a="1"/>
  <c r="AR88" i="46" s="1"/>
  <c r="AR28" i="41" a="1"/>
  <c r="AR28" i="41" s="1"/>
  <c r="Z52" i="47" a="1"/>
  <c r="Z52" i="47" s="1"/>
  <c r="AQ46" i="42" a="1"/>
  <c r="AQ46" i="42" s="1"/>
  <c r="AQ45" i="42" s="1"/>
  <c r="AE50" i="33" a="1"/>
  <c r="AE50" i="33" s="1"/>
  <c r="AD79" i="43" a="1"/>
  <c r="AD79" i="43" s="1"/>
  <c r="X32" i="47" a="1"/>
  <c r="X32" i="47" s="1"/>
  <c r="Q80" i="44" a="1"/>
  <c r="Q80" i="44" s="1"/>
  <c r="E88" i="44" a="1"/>
  <c r="E88" i="44" s="1"/>
  <c r="I67" i="44" a="1"/>
  <c r="I67" i="44" s="1"/>
  <c r="G85" i="45" a="1"/>
  <c r="G85" i="45" s="1"/>
  <c r="AL89" i="47" a="1"/>
  <c r="AL89" i="47" s="1"/>
  <c r="Z74" i="41" a="1"/>
  <c r="Z74" i="41" s="1"/>
  <c r="AE89" i="41" a="1"/>
  <c r="AE89" i="41" s="1"/>
  <c r="AF53" i="45" a="1"/>
  <c r="AF53" i="45" s="1"/>
  <c r="AQ50" i="44" a="1"/>
  <c r="AQ50" i="44" s="1"/>
  <c r="AI17" i="43" a="1"/>
  <c r="AI17" i="43" s="1"/>
  <c r="AC85" i="47" a="1"/>
  <c r="AC85" i="47" s="1"/>
  <c r="K34" i="41" a="1"/>
  <c r="K34" i="41" s="1"/>
  <c r="N35" i="33" a="1"/>
  <c r="N35" i="33" s="1"/>
  <c r="S32" i="45" a="1"/>
  <c r="S32" i="45" s="1"/>
  <c r="W43" i="44" a="1"/>
  <c r="W43" i="44" s="1"/>
  <c r="AB55" i="44" a="1"/>
  <c r="AB55" i="44" s="1"/>
  <c r="S71" i="42" a="1"/>
  <c r="S71" i="42" s="1"/>
  <c r="AP67" i="33" a="1"/>
  <c r="AP67" i="33" s="1"/>
  <c r="AP66" i="33" s="1"/>
  <c r="X25" i="47" a="1"/>
  <c r="X25" i="47" s="1"/>
  <c r="X24" i="47" s="1"/>
  <c r="AN101" i="47" a="1"/>
  <c r="AN101" i="47" s="1"/>
  <c r="R19" i="42" a="1"/>
  <c r="R19" i="42" s="1"/>
  <c r="K91" i="46" a="1"/>
  <c r="K91" i="46" s="1"/>
  <c r="K90" i="46" s="1"/>
  <c r="Y82" i="45" a="1"/>
  <c r="Y82" i="45" s="1"/>
  <c r="AH67" i="46" a="1"/>
  <c r="AH67" i="46" s="1"/>
  <c r="AR103" i="33" a="1"/>
  <c r="AR103" i="33" s="1"/>
  <c r="J82" i="41" a="1"/>
  <c r="J82" i="41" s="1"/>
  <c r="J81" i="41" s="1"/>
  <c r="AC62" i="43" a="1"/>
  <c r="AC62" i="43" s="1"/>
  <c r="AH49" i="47" a="1"/>
  <c r="AH49" i="47" s="1"/>
  <c r="AM19" i="45" a="1"/>
  <c r="AM19" i="45" s="1"/>
  <c r="F70" i="44" a="1"/>
  <c r="F70" i="44" s="1"/>
  <c r="F49" i="45" a="1"/>
  <c r="F49" i="45" s="1"/>
  <c r="F48" i="45" s="1"/>
  <c r="L92" i="41" a="1"/>
  <c r="L92" i="41" s="1"/>
  <c r="S28" i="46" a="1"/>
  <c r="S28" i="46" s="1"/>
  <c r="AJ79" i="42" a="1"/>
  <c r="AJ79" i="42" s="1"/>
  <c r="O83" i="43" a="1"/>
  <c r="O83" i="43" s="1"/>
  <c r="AG64" i="43" a="1"/>
  <c r="AG64" i="43" s="1"/>
  <c r="I44" i="43" a="1"/>
  <c r="I44" i="43" s="1"/>
  <c r="AP103" i="33" a="1"/>
  <c r="AP103" i="33" s="1"/>
  <c r="AP102" i="33" s="1"/>
  <c r="AG94" i="44" a="1"/>
  <c r="AG94" i="44" s="1"/>
  <c r="AM19" i="43" a="1"/>
  <c r="AM19" i="43" s="1"/>
  <c r="P52" i="44" a="1"/>
  <c r="P52" i="44" s="1"/>
  <c r="AM59" i="33" a="1"/>
  <c r="AM59" i="33" s="1"/>
  <c r="I73" i="47" a="1"/>
  <c r="I73" i="47" s="1"/>
  <c r="I72" i="47" s="1"/>
  <c r="L38" i="44" a="1"/>
  <c r="L38" i="44" s="1"/>
  <c r="M97" i="45" a="1"/>
  <c r="M97" i="45" s="1"/>
  <c r="AA68" i="43" a="1"/>
  <c r="AA68" i="43" s="1"/>
  <c r="AF79" i="33" a="1"/>
  <c r="AF79" i="33" s="1"/>
  <c r="AJ22" i="41" a="1"/>
  <c r="AJ22" i="41" s="1"/>
  <c r="AB53" i="46" a="1"/>
  <c r="AB53" i="46" s="1"/>
  <c r="H68" i="42" a="1"/>
  <c r="H68" i="42" s="1"/>
  <c r="AE32" i="42" a="1"/>
  <c r="AE32" i="42" s="1"/>
  <c r="M74" i="45" a="1"/>
  <c r="M74" i="45" s="1"/>
  <c r="Y11" i="33" a="1"/>
  <c r="Y11" i="33" s="1"/>
  <c r="I101" i="43" a="1"/>
  <c r="I101" i="43" s="1"/>
  <c r="Y67" i="42" a="1"/>
  <c r="Y67" i="42" s="1"/>
  <c r="P92" i="42" a="1"/>
  <c r="P92" i="42" s="1"/>
  <c r="P90" i="42" s="1"/>
  <c r="AH58" i="47" a="1"/>
  <c r="AH58" i="47" s="1"/>
  <c r="AC67" i="41" a="1"/>
  <c r="AC67" i="41" s="1"/>
  <c r="M77" i="45" a="1"/>
  <c r="M77" i="45" s="1"/>
  <c r="N92" i="43" a="1"/>
  <c r="N92" i="43" s="1"/>
  <c r="O73" i="44" a="1"/>
  <c r="O73" i="44" s="1"/>
  <c r="O72" i="44" s="1"/>
  <c r="S83" i="42" a="1"/>
  <c r="S83" i="42" s="1"/>
  <c r="Z17" i="45" a="1"/>
  <c r="Z17" i="45" s="1"/>
  <c r="T91" i="45" a="1"/>
  <c r="T91" i="45" s="1"/>
  <c r="AQ62" i="42" a="1"/>
  <c r="AQ62" i="42" s="1"/>
  <c r="N55" i="47" a="1"/>
  <c r="N55" i="47" s="1"/>
  <c r="N54" i="47" s="1"/>
  <c r="P19" i="41" a="1"/>
  <c r="P19" i="41" s="1"/>
  <c r="H53" i="42" a="1"/>
  <c r="H53" i="42" s="1"/>
  <c r="R35" i="46" a="1"/>
  <c r="R35" i="46" s="1"/>
  <c r="J62" i="44" a="1"/>
  <c r="J62" i="44" s="1"/>
  <c r="K61" i="33" a="1"/>
  <c r="K61" i="33" s="1"/>
  <c r="T100" i="42" a="1"/>
  <c r="T100" i="42" s="1"/>
  <c r="AR103" i="45" a="1"/>
  <c r="AR103" i="45" s="1"/>
  <c r="AN68" i="45" a="1"/>
  <c r="AN68" i="45" s="1"/>
  <c r="Q25" i="41" a="1"/>
  <c r="Q25" i="41" s="1"/>
  <c r="Q24" i="41" s="1"/>
  <c r="AP91" i="45" a="1"/>
  <c r="AP91" i="45" s="1"/>
  <c r="AE49" i="41" a="1"/>
  <c r="AE49" i="41" s="1"/>
  <c r="AM85" i="46" a="1"/>
  <c r="AM85" i="46" s="1"/>
  <c r="Z80" i="33" a="1"/>
  <c r="Z80" i="33" s="1"/>
  <c r="M74" i="44" a="1"/>
  <c r="M74" i="44" s="1"/>
  <c r="AA22" i="46" a="1"/>
  <c r="AA22" i="46" s="1"/>
  <c r="AQ58" i="41" a="1"/>
  <c r="AQ58" i="41" s="1"/>
  <c r="Q71" i="43" a="1"/>
  <c r="Q71" i="43" s="1"/>
  <c r="Z76" i="44" a="1"/>
  <c r="Z76" i="44" s="1"/>
  <c r="I35" i="33" a="1"/>
  <c r="I35" i="33" s="1"/>
  <c r="J22" i="42" a="1"/>
  <c r="J22" i="42" s="1"/>
  <c r="G55" i="44" a="1"/>
  <c r="G55" i="44" s="1"/>
  <c r="E37" i="42" a="1"/>
  <c r="E37" i="42" s="1"/>
  <c r="AE22" i="45" a="1"/>
  <c r="AE22" i="45" s="1"/>
  <c r="J89" i="44" a="1"/>
  <c r="J89" i="44" s="1"/>
  <c r="P16" i="33" a="1"/>
  <c r="P16" i="33" s="1"/>
  <c r="AI38" i="42" a="1"/>
  <c r="AI38" i="42" s="1"/>
  <c r="J37" i="41" a="1"/>
  <c r="J37" i="41" s="1"/>
  <c r="AR20" i="44" a="1"/>
  <c r="AR20" i="44" s="1"/>
  <c r="AA28" i="47" a="1"/>
  <c r="AA28" i="47" s="1"/>
  <c r="AA27" i="47" s="1"/>
  <c r="L20" i="33" a="1"/>
  <c r="L20" i="33" s="1"/>
  <c r="AQ95" i="33" a="1"/>
  <c r="AQ95" i="33" s="1"/>
  <c r="AC94" i="46" a="1"/>
  <c r="AC94" i="46" s="1"/>
  <c r="AC93" i="46" s="1"/>
  <c r="V91" i="45" a="1"/>
  <c r="V91" i="45" s="1"/>
  <c r="V90" i="45" s="1"/>
  <c r="AD74" i="44" a="1"/>
  <c r="AD74" i="44" s="1"/>
  <c r="X86" i="33" a="1"/>
  <c r="X86" i="33" s="1"/>
  <c r="AJ86" i="41" a="1"/>
  <c r="AJ86" i="41" s="1"/>
  <c r="Z19" i="44" a="1"/>
  <c r="Z19" i="44" s="1"/>
  <c r="AN16" i="41" a="1"/>
  <c r="AN16" i="41" s="1"/>
  <c r="AN15" i="41" s="1"/>
  <c r="AF53" i="43" a="1"/>
  <c r="AF53" i="43" s="1"/>
  <c r="AB55" i="46" a="1"/>
  <c r="AB55" i="46" s="1"/>
  <c r="AB54" i="46" s="1"/>
  <c r="AN77" i="47" a="1"/>
  <c r="AN77" i="47" s="1"/>
  <c r="AJ64" i="44" a="1"/>
  <c r="AJ64" i="44" s="1"/>
  <c r="H77" i="44" a="1"/>
  <c r="H77" i="44" s="1"/>
  <c r="AC58" i="45" a="1"/>
  <c r="AC58" i="45" s="1"/>
  <c r="M104" i="33" a="1"/>
  <c r="M104" i="33" s="1"/>
  <c r="AF19" i="46" a="1"/>
  <c r="AF19" i="46" s="1"/>
  <c r="AM85" i="44" a="1"/>
  <c r="AM85" i="44" s="1"/>
  <c r="AM29" i="43" a="1"/>
  <c r="AM29" i="43" s="1"/>
  <c r="X80" i="44" a="1"/>
  <c r="X80" i="44" s="1"/>
  <c r="AN85" i="44" a="1"/>
  <c r="AN85" i="44" s="1"/>
  <c r="AN84" i="44" s="1"/>
  <c r="J58" i="33" a="1"/>
  <c r="J58" i="33" s="1"/>
  <c r="G95" i="42" a="1"/>
  <c r="G95" i="42" s="1"/>
  <c r="Y41" i="41" a="1"/>
  <c r="Y41" i="41" s="1"/>
  <c r="AL77" i="43" a="1"/>
  <c r="AL77" i="43" s="1"/>
  <c r="N65" i="33" a="1"/>
  <c r="N65" i="33" s="1"/>
  <c r="AE79" i="41" a="1"/>
  <c r="AE79" i="41" s="1"/>
  <c r="P31" i="47" a="1"/>
  <c r="P31" i="47" s="1"/>
  <c r="M65" i="41" a="1"/>
  <c r="M65" i="41" s="1"/>
  <c r="R41" i="33" a="1"/>
  <c r="R41" i="33" s="1"/>
  <c r="AR44" i="33" a="1"/>
  <c r="AR44" i="33" s="1"/>
  <c r="C73" i="45" a="1"/>
  <c r="C73" i="45" s="1"/>
  <c r="AF49" i="43" a="1"/>
  <c r="AF49" i="43" s="1"/>
  <c r="AF91" i="47" a="1"/>
  <c r="AF91" i="47" s="1"/>
  <c r="AF90" i="47" s="1"/>
  <c r="T64" i="45" a="1"/>
  <c r="T64" i="45" s="1"/>
  <c r="W35" i="46" a="1"/>
  <c r="W35" i="46" s="1"/>
  <c r="AT46" i="41" a="1"/>
  <c r="AT46" i="41" s="1"/>
  <c r="AT45" i="41" s="1"/>
  <c r="AA88" i="43" a="1"/>
  <c r="AA88" i="43" s="1"/>
  <c r="AO28" i="43" a="1"/>
  <c r="AO28" i="43" s="1"/>
  <c r="AA43" i="41" a="1"/>
  <c r="AA43" i="41" s="1"/>
  <c r="AA42" i="41" s="1"/>
  <c r="S52" i="43" a="1"/>
  <c r="S52" i="43" s="1"/>
  <c r="R88" i="45" a="1"/>
  <c r="R88" i="45" s="1"/>
  <c r="AJ95" i="45" a="1"/>
  <c r="AJ95" i="45" s="1"/>
  <c r="AN26" i="44" a="1"/>
  <c r="AN26" i="44" s="1"/>
  <c r="Z44" i="46" a="1"/>
  <c r="Z44" i="46" s="1"/>
  <c r="AF71" i="33" a="1"/>
  <c r="AF71" i="33" s="1"/>
  <c r="AM53" i="43" a="1"/>
  <c r="AM53" i="43" s="1"/>
  <c r="O62" i="44" a="1"/>
  <c r="O62" i="44" s="1"/>
  <c r="AJ53" i="42" a="1"/>
  <c r="AJ53" i="42" s="1"/>
  <c r="AA44" i="47" a="1"/>
  <c r="AA44" i="47" s="1"/>
  <c r="H100" i="44" a="1"/>
  <c r="H100" i="44" s="1"/>
  <c r="AO20" i="46" a="1"/>
  <c r="AO20" i="46" s="1"/>
  <c r="AL37" i="44" a="1"/>
  <c r="AL37" i="44" s="1"/>
  <c r="AH82" i="46" a="1"/>
  <c r="AH82" i="46" s="1"/>
  <c r="N68" i="33" a="1"/>
  <c r="N68" i="33" s="1"/>
  <c r="T62" i="44" a="1"/>
  <c r="T62" i="44" s="1"/>
  <c r="Y19" i="42" a="1"/>
  <c r="Y19" i="42" s="1"/>
  <c r="AP43" i="47" a="1"/>
  <c r="AP43" i="47" s="1"/>
  <c r="T74" i="45" a="1"/>
  <c r="T74" i="45" s="1"/>
  <c r="AG16" i="46" a="1"/>
  <c r="AG16" i="46" s="1"/>
  <c r="AG15" i="46" s="1"/>
  <c r="AT31" i="47" a="1"/>
  <c r="AT31" i="47" s="1"/>
  <c r="AR16" i="41" a="1"/>
  <c r="AR16" i="41" s="1"/>
  <c r="AR15" i="41" s="1"/>
  <c r="S38" i="33" a="1"/>
  <c r="S38" i="33" s="1"/>
  <c r="Y104" i="45" a="1"/>
  <c r="Y104" i="45" s="1"/>
  <c r="AE31" i="43" a="1"/>
  <c r="AE31" i="43" s="1"/>
  <c r="AE19" i="45" a="1"/>
  <c r="AE19" i="45" s="1"/>
  <c r="AL49" i="46" a="1"/>
  <c r="AL49" i="46" s="1"/>
  <c r="C68" i="45" a="1"/>
  <c r="C68" i="45" s="1"/>
  <c r="I52" i="43" a="1"/>
  <c r="I52" i="43" s="1"/>
  <c r="I51" i="43" s="1"/>
  <c r="AV26" i="43" a="1"/>
  <c r="AV26" i="43" s="1"/>
  <c r="I20" i="42" a="1"/>
  <c r="I20" i="42" s="1"/>
  <c r="L29" i="46" a="1"/>
  <c r="L29" i="46" s="1"/>
  <c r="AE95" i="44" a="1"/>
  <c r="AE95" i="44" s="1"/>
  <c r="P86" i="43" a="1"/>
  <c r="P86" i="43" s="1"/>
  <c r="M43" i="44" a="1"/>
  <c r="M43" i="44" s="1"/>
  <c r="M42" i="44" s="1"/>
  <c r="AT38" i="47" a="1"/>
  <c r="AT38" i="47" s="1"/>
  <c r="K92" i="45" a="1"/>
  <c r="K92" i="45" s="1"/>
  <c r="AI89" i="42" a="1"/>
  <c r="AI89" i="42" s="1"/>
  <c r="K89" i="42" a="1"/>
  <c r="K89" i="42" s="1"/>
  <c r="C89" i="45" a="1"/>
  <c r="C89" i="45" s="1"/>
  <c r="T91" i="33" a="1"/>
  <c r="T91" i="33" s="1"/>
  <c r="T90" i="33" s="1"/>
  <c r="AJ73" i="43" a="1"/>
  <c r="AJ73" i="43" s="1"/>
  <c r="AN100" i="41" a="1"/>
  <c r="AN100" i="41" s="1"/>
  <c r="AN99" i="41" s="1"/>
  <c r="AQ97" i="45" a="1"/>
  <c r="AQ97" i="45" s="1"/>
  <c r="O95" i="45" a="1"/>
  <c r="O95" i="45" s="1"/>
  <c r="R32" i="41" a="1"/>
  <c r="R32" i="41" s="1"/>
  <c r="N103" i="43" a="1"/>
  <c r="N103" i="43" s="1"/>
  <c r="AH50" i="45" a="1"/>
  <c r="AH50" i="45" s="1"/>
  <c r="AQ85" i="33" a="1"/>
  <c r="AQ85" i="33" s="1"/>
  <c r="K71" i="42" a="1"/>
  <c r="K71" i="42" s="1"/>
  <c r="L83" i="42" a="1"/>
  <c r="L83" i="42" s="1"/>
  <c r="U62" i="44" a="1"/>
  <c r="U62" i="44" s="1"/>
  <c r="AQ85" i="46" a="1"/>
  <c r="AQ85" i="46" s="1"/>
  <c r="AQ84" i="46" s="1"/>
  <c r="AA41" i="44" a="1"/>
  <c r="AA41" i="44" s="1"/>
  <c r="T49" i="47" a="1"/>
  <c r="T49" i="47" s="1"/>
  <c r="P23" i="43" a="1"/>
  <c r="P23" i="43" s="1"/>
  <c r="AN79" i="46" a="1"/>
  <c r="AN79" i="46" s="1"/>
  <c r="I29" i="47" a="1"/>
  <c r="I29" i="47" s="1"/>
  <c r="AT104" i="43" a="1"/>
  <c r="AT104" i="43" s="1"/>
  <c r="AA62" i="46" a="1"/>
  <c r="AA62" i="46" s="1"/>
  <c r="AJ70" i="33" a="1"/>
  <c r="AJ70" i="33" s="1"/>
  <c r="AJ69" i="33" s="1"/>
  <c r="AB94" i="33" a="1"/>
  <c r="AB94" i="33" s="1"/>
  <c r="P104" i="46" a="1"/>
  <c r="P104" i="46" s="1"/>
  <c r="AE41" i="41" a="1"/>
  <c r="AE41" i="41" s="1"/>
  <c r="V91" i="47" a="1"/>
  <c r="V91" i="47" s="1"/>
  <c r="E11" i="33" a="1"/>
  <c r="E11" i="33" s="1"/>
  <c r="O89" i="41" a="1"/>
  <c r="O89" i="41" s="1"/>
  <c r="O87" i="41" s="1"/>
  <c r="R56" i="44" a="1"/>
  <c r="R56" i="44" s="1"/>
  <c r="AF44" i="46" a="1"/>
  <c r="AF44" i="46" s="1"/>
  <c r="AV88" i="47" a="1"/>
  <c r="AV88" i="47" s="1"/>
  <c r="AB82" i="45" a="1"/>
  <c r="AB82" i="45" s="1"/>
  <c r="S49" i="33" a="1"/>
  <c r="S49" i="33" s="1"/>
  <c r="AQ16" i="43" a="1"/>
  <c r="AQ16" i="43" s="1"/>
  <c r="AQ15" i="43" s="1"/>
  <c r="AP70" i="45" a="1"/>
  <c r="AP70" i="45" s="1"/>
  <c r="AP69" i="45" s="1"/>
  <c r="X53" i="47" a="1"/>
  <c r="X53" i="47" s="1"/>
  <c r="N83" i="43" a="1"/>
  <c r="N83" i="43" s="1"/>
  <c r="I58" i="42" a="1"/>
  <c r="I58" i="42" s="1"/>
  <c r="W32" i="42" a="1"/>
  <c r="W32" i="42" s="1"/>
  <c r="N74" i="43" a="1"/>
  <c r="N74" i="43" s="1"/>
  <c r="AO88" i="42" a="1"/>
  <c r="AO88" i="42" s="1"/>
  <c r="J95" i="47" a="1"/>
  <c r="J95" i="47" s="1"/>
  <c r="AK49" i="33" a="1"/>
  <c r="AK49" i="33" s="1"/>
  <c r="U70" i="47" a="1"/>
  <c r="U70" i="47" s="1"/>
  <c r="U69" i="47" s="1"/>
  <c r="AJ86" i="33" a="1"/>
  <c r="AJ86" i="33" s="1"/>
  <c r="K23" i="47" a="1"/>
  <c r="K23" i="47" s="1"/>
  <c r="Q55" i="33" a="1"/>
  <c r="Q55" i="33" s="1"/>
  <c r="AF92" i="42" a="1"/>
  <c r="AF92" i="42" s="1"/>
  <c r="C77" i="44" a="1"/>
  <c r="C77" i="44" s="1"/>
  <c r="AH49" i="33" a="1"/>
  <c r="AH49" i="33" s="1"/>
  <c r="AH48" i="33" s="1"/>
  <c r="AF31" i="47" a="1"/>
  <c r="AF31" i="47" s="1"/>
  <c r="Y80" i="44" a="1"/>
  <c r="Y80" i="44" s="1"/>
  <c r="AD31" i="45" a="1"/>
  <c r="AD31" i="45" s="1"/>
  <c r="E47" i="45" a="1"/>
  <c r="E47" i="45" s="1"/>
  <c r="AG103" i="45" a="1"/>
  <c r="AG103" i="45" s="1"/>
  <c r="AT19" i="46" a="1"/>
  <c r="AT19" i="46" s="1"/>
  <c r="AB77" i="47" a="1"/>
  <c r="AB77" i="47" s="1"/>
  <c r="AB75" i="47" s="1"/>
  <c r="AK67" i="47" a="1"/>
  <c r="AK67" i="47" s="1"/>
  <c r="AK66" i="47" s="1"/>
  <c r="AM43" i="42" a="1"/>
  <c r="AM43" i="42" s="1"/>
  <c r="AM79" i="33" a="1"/>
  <c r="AM79" i="33" s="1"/>
  <c r="AM78" i="33" s="1"/>
  <c r="Q77" i="44" a="1"/>
  <c r="Q77" i="44" s="1"/>
  <c r="AK41" i="47" a="1"/>
  <c r="AK41" i="47" s="1"/>
  <c r="AD49" i="46" a="1"/>
  <c r="AD49" i="46" s="1"/>
  <c r="W46" i="41" a="1"/>
  <c r="W46" i="41" s="1"/>
  <c r="AK52" i="41" a="1"/>
  <c r="AK52" i="41" s="1"/>
  <c r="F83" i="45" a="1"/>
  <c r="F83" i="45" s="1"/>
  <c r="F81" i="45" s="1"/>
  <c r="J50" i="47" a="1"/>
  <c r="J50" i="47" s="1"/>
  <c r="S92" i="42" a="1"/>
  <c r="S92" i="42" s="1"/>
  <c r="AD88" i="44" a="1"/>
  <c r="AD88" i="44" s="1"/>
  <c r="AD87" i="44" s="1"/>
  <c r="J16" i="44" a="1"/>
  <c r="J16" i="44" s="1"/>
  <c r="Y44" i="41" a="1"/>
  <c r="Y44" i="41" s="1"/>
  <c r="O19" i="47" a="1"/>
  <c r="O19" i="47" s="1"/>
  <c r="O18" i="47" s="1"/>
  <c r="AO46" i="42" a="1"/>
  <c r="AO46" i="42" s="1"/>
  <c r="L50" i="44" a="1"/>
  <c r="L50" i="44" s="1"/>
  <c r="AK59" i="44" a="1"/>
  <c r="AK59" i="44" s="1"/>
  <c r="AK57" i="44" s="1"/>
  <c r="AC103" i="45" a="1"/>
  <c r="AC103" i="45" s="1"/>
  <c r="AJ85" i="46" a="1"/>
  <c r="AJ85" i="46" s="1"/>
  <c r="Y31" i="44" a="1"/>
  <c r="Y31" i="44" s="1"/>
  <c r="F98" i="44" a="1"/>
  <c r="F98" i="44" s="1"/>
  <c r="AC67" i="43" a="1"/>
  <c r="AC67" i="43" s="1"/>
  <c r="AC66" i="43" s="1"/>
  <c r="AB55" i="33" a="1"/>
  <c r="AB55" i="33" s="1"/>
  <c r="Y61" i="45" a="1"/>
  <c r="Y61" i="45" s="1"/>
  <c r="AN83" i="33" a="1"/>
  <c r="AN83" i="33" s="1"/>
  <c r="S64" i="44" a="1"/>
  <c r="S64" i="44" s="1"/>
  <c r="V82" i="47" a="1"/>
  <c r="V82" i="47" s="1"/>
  <c r="Q83" i="46" a="1"/>
  <c r="Q83" i="46" s="1"/>
  <c r="X83" i="47" a="1"/>
  <c r="X83" i="47" s="1"/>
  <c r="AC61" i="47" a="1"/>
  <c r="AC61" i="47" s="1"/>
  <c r="AM80" i="43" a="1"/>
  <c r="AM80" i="43" s="1"/>
  <c r="Z74" i="47" a="1"/>
  <c r="Z74" i="47" s="1"/>
  <c r="AP98" i="41" a="1"/>
  <c r="AP98" i="41" s="1"/>
  <c r="Z83" i="41" a="1"/>
  <c r="Z83" i="41" s="1"/>
  <c r="Z81" i="41" s="1"/>
  <c r="L11" i="46" a="1"/>
  <c r="L11" i="46" s="1"/>
  <c r="AO103" i="45" a="1"/>
  <c r="AO103" i="45" s="1"/>
  <c r="AO102" i="45" s="1"/>
  <c r="W62" i="33" a="1"/>
  <c r="W62" i="33" s="1"/>
  <c r="V62" i="46" a="1"/>
  <c r="V62" i="46" s="1"/>
  <c r="AE10" i="45" a="1"/>
  <c r="AE10" i="45" s="1"/>
  <c r="AE9" i="45" s="1"/>
  <c r="L92" i="47" a="1"/>
  <c r="L92" i="47" s="1"/>
  <c r="AL65" i="33" a="1"/>
  <c r="AL65" i="33" s="1"/>
  <c r="AS40" i="43" a="1"/>
  <c r="AS40" i="43" s="1"/>
  <c r="Q17" i="42" a="1"/>
  <c r="Q17" i="42" s="1"/>
  <c r="R53" i="47" a="1"/>
  <c r="R53" i="47" s="1"/>
  <c r="AH49" i="44" a="1"/>
  <c r="AH49" i="44" s="1"/>
  <c r="AD37" i="42" a="1"/>
  <c r="AD37" i="42" s="1"/>
  <c r="AD36" i="42" s="1"/>
  <c r="P97" i="42" a="1"/>
  <c r="P97" i="42" s="1"/>
  <c r="P96" i="42" s="1"/>
  <c r="J61" i="42" a="1"/>
  <c r="J61" i="42" s="1"/>
  <c r="J60" i="42" s="1"/>
  <c r="AP11" i="45" a="1"/>
  <c r="AP11" i="45" s="1"/>
  <c r="AF49" i="44" a="1"/>
  <c r="AF49" i="44" s="1"/>
  <c r="T50" i="45" a="1"/>
  <c r="T50" i="45" s="1"/>
  <c r="AQ71" i="41" a="1"/>
  <c r="AQ71" i="41" s="1"/>
  <c r="AL88" i="45" a="1"/>
  <c r="AL88" i="45" s="1"/>
  <c r="AL87" i="45" s="1"/>
  <c r="U58" i="46" a="1"/>
  <c r="U58" i="46" s="1"/>
  <c r="U57" i="46" s="1"/>
  <c r="AQ23" i="46" a="1"/>
  <c r="AQ23" i="46" s="1"/>
  <c r="N50" i="43" a="1"/>
  <c r="N50" i="43" s="1"/>
  <c r="J44" i="33" a="1"/>
  <c r="J44" i="33" s="1"/>
  <c r="E53" i="45" a="1"/>
  <c r="E53" i="45" s="1"/>
  <c r="O10" i="45" a="1"/>
  <c r="O10" i="45" s="1"/>
  <c r="AP83" i="43" a="1"/>
  <c r="AP83" i="43" s="1"/>
  <c r="J41" i="46" a="1"/>
  <c r="J41" i="46" s="1"/>
  <c r="AD32" i="44" a="1"/>
  <c r="AD32" i="44" s="1"/>
  <c r="X73" i="45" a="1"/>
  <c r="X73" i="45" s="1"/>
  <c r="X72" i="45" s="1"/>
  <c r="AD68" i="44" a="1"/>
  <c r="AD68" i="44" s="1"/>
  <c r="AK68" i="41" a="1"/>
  <c r="AK68" i="41" s="1"/>
  <c r="C88" i="43" a="1"/>
  <c r="C88" i="43" s="1"/>
  <c r="N67" i="33" a="1"/>
  <c r="N67" i="33" s="1"/>
  <c r="K91" i="43" a="1"/>
  <c r="K91" i="43" s="1"/>
  <c r="AS64" i="41" a="1"/>
  <c r="AS64" i="41" s="1"/>
  <c r="J89" i="43" a="1"/>
  <c r="J89" i="43" s="1"/>
  <c r="AE10" i="41" a="1"/>
  <c r="AE10" i="41" s="1"/>
  <c r="U80" i="46" a="1"/>
  <c r="U80" i="46" s="1"/>
  <c r="AO25" i="41" a="1"/>
  <c r="AO25" i="41" s="1"/>
  <c r="AO24" i="41" s="1"/>
  <c r="V20" i="43" a="1"/>
  <c r="V20" i="43" s="1"/>
  <c r="AF35" i="45" a="1"/>
  <c r="AF35" i="45" s="1"/>
  <c r="S41" i="45" a="1"/>
  <c r="S41" i="45" s="1"/>
  <c r="AE68" i="46" a="1"/>
  <c r="AE68" i="46" s="1"/>
  <c r="L70" i="44" a="1"/>
  <c r="L70" i="44" s="1"/>
  <c r="AG43" i="42" a="1"/>
  <c r="AG43" i="42" s="1"/>
  <c r="AG42" i="42" s="1"/>
  <c r="Q89" i="42" a="1"/>
  <c r="Q89" i="42" s="1"/>
  <c r="Y31" i="46" a="1"/>
  <c r="Y31" i="46" s="1"/>
  <c r="Y30" i="46" s="1"/>
  <c r="AF49" i="46" a="1"/>
  <c r="AF49" i="46" s="1"/>
  <c r="AF48" i="46" s="1"/>
  <c r="I83" i="47" a="1"/>
  <c r="I83" i="47" s="1"/>
  <c r="AQ101" i="33" a="1"/>
  <c r="AQ101" i="33" s="1"/>
  <c r="M100" i="46" a="1"/>
  <c r="M100" i="46" s="1"/>
  <c r="AB52" i="43" a="1"/>
  <c r="AB52" i="43" s="1"/>
  <c r="AB51" i="43" s="1"/>
  <c r="AE67" i="47" a="1"/>
  <c r="AE67" i="47" s="1"/>
  <c r="AM71" i="44" a="1"/>
  <c r="AM71" i="44" s="1"/>
  <c r="AP85" i="47" a="1"/>
  <c r="AP85" i="47" s="1"/>
  <c r="J85" i="41" a="1"/>
  <c r="J85" i="41" s="1"/>
  <c r="AN35" i="41" a="1"/>
  <c r="AN35" i="41" s="1"/>
  <c r="AN33" i="41" s="1"/>
  <c r="AO92" i="46" a="1"/>
  <c r="AO92" i="46" s="1"/>
  <c r="AD53" i="44" a="1"/>
  <c r="AD53" i="44" s="1"/>
  <c r="AD49" i="33" a="1"/>
  <c r="AD49" i="33" s="1"/>
  <c r="AA71" i="47" a="1"/>
  <c r="AA71" i="47" s="1"/>
  <c r="AE88" i="45" a="1"/>
  <c r="AE88" i="45" s="1"/>
  <c r="X104" i="45" a="1"/>
  <c r="X104" i="45" s="1"/>
  <c r="AB19" i="47" a="1"/>
  <c r="AB19" i="47" s="1"/>
  <c r="U100" i="41" a="1"/>
  <c r="U100" i="41" s="1"/>
  <c r="I23" i="42" a="1"/>
  <c r="I23" i="42" s="1"/>
  <c r="AQ10" i="45" a="1"/>
  <c r="AQ10" i="45" s="1"/>
  <c r="AQ9" i="45" s="1"/>
  <c r="AS44" i="41" a="1"/>
  <c r="AS44" i="41" s="1"/>
  <c r="R40" i="45" a="1"/>
  <c r="R40" i="45" s="1"/>
  <c r="AK88" i="45" a="1"/>
  <c r="AK88" i="45" s="1"/>
  <c r="AK87" i="45" s="1"/>
  <c r="AA28" i="45" a="1"/>
  <c r="AA28" i="45" s="1"/>
  <c r="AA40" i="42" a="1"/>
  <c r="AA40" i="42" s="1"/>
  <c r="AI56" i="41" a="1"/>
  <c r="AI56" i="41" s="1"/>
  <c r="Q76" i="43" a="1"/>
  <c r="Q76" i="43" s="1"/>
  <c r="AS64" i="46" a="1"/>
  <c r="AS64" i="46" s="1"/>
  <c r="Q56" i="43" a="1"/>
  <c r="Q56" i="43" s="1"/>
  <c r="Y34" i="42" a="1"/>
  <c r="Y34" i="42" s="1"/>
  <c r="N53" i="33" a="1"/>
  <c r="N53" i="33" s="1"/>
  <c r="N53" i="45" a="1"/>
  <c r="N53" i="45" s="1"/>
  <c r="T11" i="44" a="1"/>
  <c r="T11" i="44" s="1"/>
  <c r="X94" i="41" a="1"/>
  <c r="X94" i="41" s="1"/>
  <c r="L41" i="42" a="1"/>
  <c r="L41" i="42" s="1"/>
  <c r="AV17" i="43" a="1"/>
  <c r="AV17" i="43" s="1"/>
  <c r="O104" i="46" a="1"/>
  <c r="O104" i="46" s="1"/>
  <c r="L80" i="45" a="1"/>
  <c r="L80" i="45" s="1"/>
  <c r="AA17" i="44" a="1"/>
  <c r="AA17" i="44" s="1"/>
  <c r="AI22" i="47" a="1"/>
  <c r="AI22" i="47" s="1"/>
  <c r="AG59" i="45" a="1"/>
  <c r="AG59" i="45" s="1"/>
  <c r="AQ104" i="41" a="1"/>
  <c r="AQ104" i="41" s="1"/>
  <c r="N55" i="41" a="1"/>
  <c r="N55" i="41" s="1"/>
  <c r="N17" i="42" a="1"/>
  <c r="N17" i="42" s="1"/>
  <c r="N15" i="42" s="1"/>
  <c r="H98" i="44" a="1"/>
  <c r="H98" i="44" s="1"/>
  <c r="AP77" i="33" a="1"/>
  <c r="AP77" i="33" s="1"/>
  <c r="AP75" i="33" s="1"/>
  <c r="L56" i="44" a="1"/>
  <c r="L56" i="44" s="1"/>
  <c r="E73" i="42" a="1"/>
  <c r="E73" i="42" s="1"/>
  <c r="AA73" i="47" a="1"/>
  <c r="AA73" i="47" s="1"/>
  <c r="AF38" i="46" a="1"/>
  <c r="AF38" i="46" s="1"/>
  <c r="M61" i="46" a="1"/>
  <c r="M61" i="46" s="1"/>
  <c r="AJ104" i="43" a="1"/>
  <c r="AJ104" i="43" s="1"/>
  <c r="AI58" i="44" a="1"/>
  <c r="AI58" i="44" s="1"/>
  <c r="AI57" i="44" s="1"/>
  <c r="S26" i="44" a="1"/>
  <c r="S26" i="44" s="1"/>
  <c r="W56" i="44" a="1"/>
  <c r="W56" i="44" s="1"/>
  <c r="F97" i="42" a="1"/>
  <c r="F97" i="42" s="1"/>
  <c r="AR86" i="45" a="1"/>
  <c r="AR86" i="45" s="1"/>
  <c r="AE47" i="33" a="1"/>
  <c r="AE47" i="33" s="1"/>
  <c r="AE45" i="33" s="1"/>
  <c r="AB35" i="47" a="1"/>
  <c r="AB35" i="47" s="1"/>
  <c r="AE38" i="44" a="1"/>
  <c r="AE38" i="44" s="1"/>
  <c r="AC10" i="47" a="1"/>
  <c r="AC10" i="47" s="1"/>
  <c r="AK26" i="42" a="1"/>
  <c r="AK26" i="42" s="1"/>
  <c r="AE49" i="44" a="1"/>
  <c r="AE49" i="44" s="1"/>
  <c r="AE48" i="44" s="1"/>
  <c r="AF85" i="41" a="1"/>
  <c r="AF85" i="41" s="1"/>
  <c r="AF84" i="41" s="1"/>
  <c r="X19" i="42" a="1"/>
  <c r="X19" i="42" s="1"/>
  <c r="AM23" i="41" a="1"/>
  <c r="AM23" i="41" s="1"/>
  <c r="J76" i="44" a="1"/>
  <c r="J76" i="44" s="1"/>
  <c r="I77" i="47" a="1"/>
  <c r="I77" i="47" s="1"/>
  <c r="AH91" i="47" a="1"/>
  <c r="AH91" i="47" s="1"/>
  <c r="Z25" i="46" a="1"/>
  <c r="Z25" i="46" s="1"/>
  <c r="AN59" i="45" a="1"/>
  <c r="AN59" i="45" s="1"/>
  <c r="M11" i="47" a="1"/>
  <c r="M11" i="47" s="1"/>
  <c r="M9" i="47" s="1"/>
  <c r="AT70" i="46" a="1"/>
  <c r="AT70" i="46" s="1"/>
  <c r="AJ74" i="41" a="1"/>
  <c r="AJ74" i="41" s="1"/>
  <c r="AG91" i="44" a="1"/>
  <c r="AG91" i="44" s="1"/>
  <c r="AG90" i="44" s="1"/>
  <c r="AA94" i="47" a="1"/>
  <c r="AA94" i="47" s="1"/>
  <c r="AE100" i="33" a="1"/>
  <c r="AE100" i="33" s="1"/>
  <c r="AU64" i="43" a="1"/>
  <c r="AU64" i="43" s="1"/>
  <c r="R95" i="46" a="1"/>
  <c r="R95" i="46" s="1"/>
  <c r="T52" i="41" a="1"/>
  <c r="T52" i="41" s="1"/>
  <c r="T51" i="41" s="1"/>
  <c r="AD17" i="42" a="1"/>
  <c r="AD17" i="42" s="1"/>
  <c r="AI56" i="33" a="1"/>
  <c r="AI56" i="33" s="1"/>
  <c r="AO32" i="43" a="1"/>
  <c r="AO32" i="43" s="1"/>
  <c r="V91" i="42" a="1"/>
  <c r="V91" i="42" s="1"/>
  <c r="AO41" i="47" a="1"/>
  <c r="AO41" i="47" s="1"/>
  <c r="AJ89" i="47" a="1"/>
  <c r="AJ89" i="47" s="1"/>
  <c r="G79" i="44" a="1"/>
  <c r="G79" i="44" s="1"/>
  <c r="AE28" i="46" a="1"/>
  <c r="AE28" i="46" s="1"/>
  <c r="K17" i="46" a="1"/>
  <c r="K17" i="46" s="1"/>
  <c r="AO43" i="46" a="1"/>
  <c r="AO43" i="46" s="1"/>
  <c r="AC17" i="41" a="1"/>
  <c r="AC17" i="41" s="1"/>
  <c r="U22" i="41" a="1"/>
  <c r="U22" i="41" s="1"/>
  <c r="AN47" i="42" a="1"/>
  <c r="AN47" i="42" s="1"/>
  <c r="AN45" i="42" s="1"/>
  <c r="R23" i="45" a="1"/>
  <c r="R23" i="45" s="1"/>
  <c r="AQ26" i="43" a="1"/>
  <c r="AQ26" i="43" s="1"/>
  <c r="AT28" i="43" a="1"/>
  <c r="AT28" i="43" s="1"/>
  <c r="AQ80" i="44" a="1"/>
  <c r="AQ80" i="44" s="1"/>
  <c r="Z20" i="42" a="1"/>
  <c r="Z20" i="42" s="1"/>
  <c r="AU86" i="47" a="1"/>
  <c r="AU86" i="47" s="1"/>
  <c r="AL22" i="47" a="1"/>
  <c r="AL22" i="47" s="1"/>
  <c r="W20" i="33" a="1"/>
  <c r="W20" i="33" s="1"/>
  <c r="X98" i="42" a="1"/>
  <c r="X98" i="42" s="1"/>
  <c r="AG25" i="45" a="1"/>
  <c r="AG25" i="45" s="1"/>
  <c r="P44" i="33" a="1"/>
  <c r="P44" i="33" s="1"/>
  <c r="F70" i="42" a="1"/>
  <c r="F70" i="42" s="1"/>
  <c r="F69" i="42" s="1"/>
  <c r="AC50" i="42" a="1"/>
  <c r="AC50" i="42" s="1"/>
  <c r="L58" i="43" a="1"/>
  <c r="L58" i="43" s="1"/>
  <c r="AO35" i="33" a="1"/>
  <c r="AO35" i="33" s="1"/>
  <c r="AE37" i="47" a="1"/>
  <c r="AE37" i="47" s="1"/>
  <c r="Q73" i="47" a="1"/>
  <c r="Q73" i="47" s="1"/>
  <c r="O79" i="44" a="1"/>
  <c r="O79" i="44" s="1"/>
  <c r="X101" i="41" a="1"/>
  <c r="X101" i="41" s="1"/>
  <c r="J82" i="42" a="1"/>
  <c r="J82" i="42" s="1"/>
  <c r="J81" i="42" s="1"/>
  <c r="AH41" i="45" a="1"/>
  <c r="AH41" i="45" s="1"/>
  <c r="V22" i="46" a="1"/>
  <c r="V22" i="46" s="1"/>
  <c r="C28" i="47" a="1"/>
  <c r="C28" i="47" s="1"/>
  <c r="X23" i="44" a="1"/>
  <c r="X23" i="44" s="1"/>
  <c r="Z89" i="44" a="1"/>
  <c r="Z89" i="44" s="1"/>
  <c r="AS71" i="41" a="1"/>
  <c r="AS71" i="41" s="1"/>
  <c r="V79" i="42" a="1"/>
  <c r="V79" i="42" s="1"/>
  <c r="AB49" i="45" a="1"/>
  <c r="AB49" i="45" s="1"/>
  <c r="R32" i="45" a="1"/>
  <c r="R32" i="45" s="1"/>
  <c r="R30" i="45" s="1"/>
  <c r="AB32" i="43" a="1"/>
  <c r="AB32" i="43" s="1"/>
  <c r="AN20" i="44" a="1"/>
  <c r="AN20" i="44" s="1"/>
  <c r="N44" i="45" a="1"/>
  <c r="N44" i="45" s="1"/>
  <c r="AR55" i="47" a="1"/>
  <c r="AR55" i="47" s="1"/>
  <c r="AR54" i="47" s="1"/>
  <c r="AI59" i="33" a="1"/>
  <c r="AI59" i="33" s="1"/>
  <c r="AI57" i="33" s="1"/>
  <c r="AQ20" i="46" a="1"/>
  <c r="AQ20" i="46" s="1"/>
  <c r="AA50" i="45" a="1"/>
  <c r="AA50" i="45" s="1"/>
  <c r="AE59" i="44" a="1"/>
  <c r="AE59" i="44" s="1"/>
  <c r="AP64" i="46" a="1"/>
  <c r="AP64" i="46" s="1"/>
  <c r="AC88" i="46" a="1"/>
  <c r="AC88" i="46" s="1"/>
  <c r="O52" i="41" a="1"/>
  <c r="O52" i="41" s="1"/>
  <c r="AS46" i="41" a="1"/>
  <c r="AS46" i="41" s="1"/>
  <c r="H91" i="42" a="1"/>
  <c r="H91" i="42" s="1"/>
  <c r="AI71" i="43" a="1"/>
  <c r="AI71" i="43" s="1"/>
  <c r="AR10" i="47" a="1"/>
  <c r="AR10" i="47" s="1"/>
  <c r="AD34" i="42" a="1"/>
  <c r="AD34" i="42" s="1"/>
  <c r="J61" i="47" a="1"/>
  <c r="J61" i="47" s="1"/>
  <c r="AR77" i="47" a="1"/>
  <c r="AR77" i="47" s="1"/>
  <c r="AP82" i="41" a="1"/>
  <c r="AP82" i="41" s="1"/>
  <c r="AO25" i="45" a="1"/>
  <c r="AO25" i="45" s="1"/>
  <c r="AO24" i="45" s="1"/>
  <c r="V86" i="42" a="1"/>
  <c r="V86" i="42" s="1"/>
  <c r="S44" i="46" a="1"/>
  <c r="S44" i="46" s="1"/>
  <c r="S42" i="46" s="1"/>
  <c r="AU17" i="46" a="1"/>
  <c r="AU17" i="46" s="1"/>
  <c r="Z17" i="41" a="1"/>
  <c r="Z17" i="41" s="1"/>
  <c r="AM104" i="42" a="1"/>
  <c r="AM104" i="42" s="1"/>
  <c r="AS50" i="47" a="1"/>
  <c r="AS50" i="47" s="1"/>
  <c r="U17" i="41" a="1"/>
  <c r="U17" i="41" s="1"/>
  <c r="O34" i="43" a="1"/>
  <c r="O34" i="43" s="1"/>
  <c r="AO58" i="33" a="1"/>
  <c r="AO58" i="33" s="1"/>
  <c r="T95" i="47" a="1"/>
  <c r="T95" i="47" s="1"/>
  <c r="AC50" i="46" a="1"/>
  <c r="AC50" i="46" s="1"/>
  <c r="P59" i="44" a="1"/>
  <c r="P59" i="44" s="1"/>
  <c r="P57" i="44" s="1"/>
  <c r="H23" i="42" a="1"/>
  <c r="H23" i="42" s="1"/>
  <c r="O38" i="44" a="1"/>
  <c r="O38" i="44" s="1"/>
  <c r="R44" i="44" a="1"/>
  <c r="R44" i="44" s="1"/>
  <c r="N104" i="46" a="1"/>
  <c r="N104" i="46" s="1"/>
  <c r="AM86" i="44" a="1"/>
  <c r="AM86" i="44" s="1"/>
  <c r="F52" i="45" a="1"/>
  <c r="F52" i="45" s="1"/>
  <c r="F51" i="45" s="1"/>
  <c r="S20" i="44" a="1"/>
  <c r="S20" i="44" s="1"/>
  <c r="AH28" i="45" a="1"/>
  <c r="AH28" i="45" s="1"/>
  <c r="AJ46" i="47" a="1"/>
  <c r="AJ46" i="47" s="1"/>
  <c r="AJ45" i="47" s="1"/>
  <c r="C47" i="33" a="1"/>
  <c r="C47" i="33" s="1"/>
  <c r="AE86" i="33" a="1"/>
  <c r="AE86" i="33" s="1"/>
  <c r="AA56" i="47" a="1"/>
  <c r="AA56" i="47" s="1"/>
  <c r="O41" i="43" a="1"/>
  <c r="O41" i="43" s="1"/>
  <c r="AM86" i="41" a="1"/>
  <c r="AM86" i="41" s="1"/>
  <c r="AP79" i="44" a="1"/>
  <c r="AP79" i="44" s="1"/>
  <c r="E53" i="33" a="1"/>
  <c r="E53" i="33" s="1"/>
  <c r="P95" i="41" a="1"/>
  <c r="P95" i="41" s="1"/>
  <c r="Q38" i="33" a="1"/>
  <c r="Q38" i="33" s="1"/>
  <c r="I46" i="33" a="1"/>
  <c r="I46" i="33" s="1"/>
  <c r="AJ26" i="45" a="1"/>
  <c r="AJ26" i="45" s="1"/>
  <c r="P22" i="33" a="1"/>
  <c r="P22" i="33" s="1"/>
  <c r="AU59" i="41" a="1"/>
  <c r="AU59" i="41" s="1"/>
  <c r="AE88" i="41" a="1"/>
  <c r="AE88" i="41" s="1"/>
  <c r="AU26" i="43" a="1"/>
  <c r="AU26" i="43" s="1"/>
  <c r="R44" i="45" a="1"/>
  <c r="R44" i="45" s="1"/>
  <c r="AP31" i="44" a="1"/>
  <c r="AP31" i="44" s="1"/>
  <c r="AH52" i="42" a="1"/>
  <c r="AH52" i="42" s="1"/>
  <c r="AB46" i="47" a="1"/>
  <c r="AB46" i="47" s="1"/>
  <c r="AA53" i="41" a="1"/>
  <c r="AA53" i="41" s="1"/>
  <c r="V103" i="46" a="1"/>
  <c r="V103" i="46" s="1"/>
  <c r="O20" i="45" a="1"/>
  <c r="O20" i="45" s="1"/>
  <c r="O18" i="45" s="1"/>
  <c r="AH55" i="42" a="1"/>
  <c r="AH55" i="42" s="1"/>
  <c r="AK98" i="33" a="1"/>
  <c r="AK98" i="33" s="1"/>
  <c r="I65" i="42" a="1"/>
  <c r="I65" i="42" s="1"/>
  <c r="I63" i="42" s="1"/>
  <c r="G41" i="42" a="1"/>
  <c r="G41" i="42" s="1"/>
  <c r="AU44" i="47" a="1"/>
  <c r="AU44" i="47" s="1"/>
  <c r="M101" i="47" a="1"/>
  <c r="M101" i="47" s="1"/>
  <c r="AE43" i="41" a="1"/>
  <c r="AE43" i="41" s="1"/>
  <c r="AE42" i="41" s="1"/>
  <c r="AQ77" i="44" a="1"/>
  <c r="AQ77" i="44" s="1"/>
  <c r="Q76" i="33" a="1"/>
  <c r="Q76" i="33" s="1"/>
  <c r="AB28" i="42" a="1"/>
  <c r="AB28" i="42" s="1"/>
  <c r="AB27" i="42" s="1"/>
  <c r="AL56" i="42" a="1"/>
  <c r="AL56" i="42" s="1"/>
  <c r="AL54" i="42" s="1"/>
  <c r="V17" i="33" a="1"/>
  <c r="V17" i="33" s="1"/>
  <c r="AQ28" i="33" a="1"/>
  <c r="AQ28" i="33" s="1"/>
  <c r="Z49" i="42" a="1"/>
  <c r="Z49" i="42" s="1"/>
  <c r="W62" i="42" a="1"/>
  <c r="W62" i="42" s="1"/>
  <c r="AI94" i="44" a="1"/>
  <c r="AI94" i="44" s="1"/>
  <c r="AI93" i="44" s="1"/>
  <c r="AL89" i="43" a="1"/>
  <c r="AL89" i="43" s="1"/>
  <c r="Q19" i="33" a="1"/>
  <c r="Q19" i="33" s="1"/>
  <c r="Q18" i="33" s="1"/>
  <c r="X37" i="41" a="1"/>
  <c r="X37" i="41" s="1"/>
  <c r="X36" i="41" s="1"/>
  <c r="AI85" i="33" a="1"/>
  <c r="AI85" i="33" s="1"/>
  <c r="H17" i="33" a="1"/>
  <c r="H17" i="33" s="1"/>
  <c r="AP25" i="42" a="1"/>
  <c r="AP25" i="42" s="1"/>
  <c r="E104" i="45" a="1"/>
  <c r="E104" i="45" s="1"/>
  <c r="AS89" i="47" a="1"/>
  <c r="AS89" i="47" s="1"/>
  <c r="AR104" i="42" a="1"/>
  <c r="AR104" i="42" s="1"/>
  <c r="AO98" i="42" a="1"/>
  <c r="AO98" i="42" s="1"/>
  <c r="V61" i="44" a="1"/>
  <c r="V61" i="44" s="1"/>
  <c r="AG26" i="45" a="1"/>
  <c r="AG26" i="45" s="1"/>
  <c r="Y97" i="45" a="1"/>
  <c r="Y97" i="45" s="1"/>
  <c r="AR97" i="43" a="1"/>
  <c r="AR97" i="43" s="1"/>
  <c r="AR96" i="43" s="1"/>
  <c r="AI49" i="41" a="1"/>
  <c r="AI49" i="41" s="1"/>
  <c r="AA40" i="46" a="1"/>
  <c r="AA40" i="46" s="1"/>
  <c r="C50" i="41" a="1"/>
  <c r="C50" i="41" s="1"/>
  <c r="P22" i="41" a="1"/>
  <c r="P22" i="41" s="1"/>
  <c r="AI79" i="41" a="1"/>
  <c r="AI79" i="41" s="1"/>
  <c r="AO67" i="42" a="1"/>
  <c r="AO67" i="42" s="1"/>
  <c r="AO66" i="42" s="1"/>
  <c r="R31" i="33" a="1"/>
  <c r="R31" i="33" s="1"/>
  <c r="R30" i="33" s="1"/>
  <c r="AF63" i="45"/>
  <c r="AV84" i="41"/>
  <c r="AF24" i="47"/>
  <c r="AB51" i="33"/>
  <c r="J36" i="42"/>
  <c r="AS57" i="46"/>
  <c r="AS42" i="46"/>
  <c r="J9" i="44"/>
  <c r="K78" i="47"/>
  <c r="M33" i="42"/>
  <c r="O51" i="44"/>
  <c r="R51" i="33"/>
  <c r="O87" i="47"/>
  <c r="F90" i="42"/>
  <c r="AP24" i="47"/>
  <c r="Z78" i="43"/>
  <c r="AJ42" i="43"/>
  <c r="O69" i="46"/>
  <c r="AM27" i="42"/>
  <c r="O96" i="41"/>
  <c r="AM33" i="41"/>
  <c r="AP9" i="42"/>
  <c r="AH63" i="44"/>
  <c r="H74" i="45" a="1"/>
  <c r="H74" i="45" s="1"/>
  <c r="H72" i="45" s="1"/>
  <c r="AH94" i="47" a="1"/>
  <c r="AH94" i="47" s="1"/>
  <c r="AH93" i="47" s="1"/>
  <c r="AD16" i="46" a="1"/>
  <c r="AD16" i="46" s="1"/>
  <c r="T56" i="46" a="1"/>
  <c r="T56" i="46" s="1"/>
  <c r="O25" i="46" a="1"/>
  <c r="O25" i="46" s="1"/>
  <c r="M86" i="44" a="1"/>
  <c r="M86" i="44" s="1"/>
  <c r="AQ98" i="42" a="1"/>
  <c r="AQ98" i="42" s="1"/>
  <c r="U35" i="41" a="1"/>
  <c r="U35" i="41" s="1"/>
  <c r="H11" i="44" a="1"/>
  <c r="H11" i="44" s="1"/>
  <c r="AO70" i="47" a="1"/>
  <c r="AO70" i="47" s="1"/>
  <c r="AU26" i="41" a="1"/>
  <c r="AU26" i="41" s="1"/>
  <c r="AH53" i="45" a="1"/>
  <c r="AH53" i="45" s="1"/>
  <c r="AB85" i="44" a="1"/>
  <c r="AB85" i="44" s="1"/>
  <c r="AA16" i="46" a="1"/>
  <c r="AA16" i="46" s="1"/>
  <c r="AA15" i="46" s="1"/>
  <c r="Q98" i="42" a="1"/>
  <c r="Q98" i="42" s="1"/>
  <c r="AA50" i="43" a="1"/>
  <c r="AA50" i="43" s="1"/>
  <c r="P31" i="41" a="1"/>
  <c r="P31" i="41" s="1"/>
  <c r="P30" i="41" s="1"/>
  <c r="S83" i="47" a="1"/>
  <c r="S83" i="47" s="1"/>
  <c r="AC23" i="47" a="1"/>
  <c r="AC23" i="47" s="1"/>
  <c r="AH89" i="41" a="1"/>
  <c r="AH89" i="41" s="1"/>
  <c r="AP92" i="45" a="1"/>
  <c r="AP92" i="45" s="1"/>
  <c r="AO67" i="44" a="1"/>
  <c r="AO67" i="44" s="1"/>
  <c r="AT53" i="47" a="1"/>
  <c r="AT53" i="47" s="1"/>
  <c r="AP20" i="47" a="1"/>
  <c r="AP20" i="47" s="1"/>
  <c r="AL20" i="43" a="1"/>
  <c r="AL20" i="43" s="1"/>
  <c r="AV40" i="47" a="1"/>
  <c r="AV40" i="47" s="1"/>
  <c r="AV39" i="47" s="1"/>
  <c r="P32" i="43" a="1"/>
  <c r="P32" i="43" s="1"/>
  <c r="AF31" i="42" a="1"/>
  <c r="AF31" i="42" s="1"/>
  <c r="K95" i="43" a="1"/>
  <c r="K95" i="43" s="1"/>
  <c r="C35" i="45" a="1"/>
  <c r="C35" i="45" s="1"/>
  <c r="A34" i="45" s="1"/>
  <c r="AP26" i="42" a="1"/>
  <c r="AP26" i="42" s="1"/>
  <c r="AG103" i="33" a="1"/>
  <c r="AG103" i="33" s="1"/>
  <c r="AG102" i="33" s="1"/>
  <c r="AP56" i="45" a="1"/>
  <c r="AP56" i="45" s="1"/>
  <c r="J98" i="44" a="1"/>
  <c r="J98" i="44" s="1"/>
  <c r="V64" i="41" a="1"/>
  <c r="V64" i="41" s="1"/>
  <c r="U58" i="45" a="1"/>
  <c r="U58" i="45" s="1"/>
  <c r="AD17" i="44" a="1"/>
  <c r="AD17" i="44" s="1"/>
  <c r="G92" i="44" a="1"/>
  <c r="G92" i="44" s="1"/>
  <c r="Z59" i="44" a="1"/>
  <c r="Z59" i="44" s="1"/>
  <c r="Q28" i="47" a="1"/>
  <c r="Q28" i="47" s="1"/>
  <c r="I26" i="45" a="1"/>
  <c r="I26" i="45" s="1"/>
  <c r="AT79" i="41" a="1"/>
  <c r="AT79" i="41" s="1"/>
  <c r="AC28" i="43" a="1"/>
  <c r="AC28" i="43" s="1"/>
  <c r="AV10" i="46" a="1"/>
  <c r="AV10" i="46" s="1"/>
  <c r="N83" i="45" a="1"/>
  <c r="N83" i="45" s="1"/>
  <c r="AN70" i="45" a="1"/>
  <c r="AN70" i="45" s="1"/>
  <c r="AN69" i="45" s="1"/>
  <c r="AC46" i="47" a="1"/>
  <c r="AC46" i="47" s="1"/>
  <c r="AC45" i="47" s="1"/>
  <c r="L37" i="46" a="1"/>
  <c r="L37" i="46" s="1"/>
  <c r="L36" i="46" s="1"/>
  <c r="AH85" i="33" a="1"/>
  <c r="AH85" i="33" s="1"/>
  <c r="AG94" i="47" a="1"/>
  <c r="AG94" i="47" s="1"/>
  <c r="L19" i="42" a="1"/>
  <c r="L19" i="42" s="1"/>
  <c r="AI92" i="47" a="1"/>
  <c r="AI92" i="47" s="1"/>
  <c r="O95" i="41" a="1"/>
  <c r="O95" i="41" s="1"/>
  <c r="O93" i="41" s="1"/>
  <c r="O100" i="33" a="1"/>
  <c r="O100" i="33" s="1"/>
  <c r="J92" i="43" a="1"/>
  <c r="J92" i="43" s="1"/>
  <c r="N25" i="42" a="1"/>
  <c r="N25" i="42" s="1"/>
  <c r="AP44" i="44" a="1"/>
  <c r="AP44" i="44" s="1"/>
  <c r="AD46" i="44" a="1"/>
  <c r="AD46" i="44" s="1"/>
  <c r="Z97" i="47" a="1"/>
  <c r="Z97" i="47" s="1"/>
  <c r="Z96" i="47" s="1"/>
  <c r="AH85" i="42" a="1"/>
  <c r="AH85" i="42" s="1"/>
  <c r="M104" i="41" a="1"/>
  <c r="M104" i="41" s="1"/>
  <c r="AL83" i="44" a="1"/>
  <c r="AL83" i="44" s="1"/>
  <c r="Q67" i="47" a="1"/>
  <c r="Q67" i="47" s="1"/>
  <c r="Q98" i="47" a="1"/>
  <c r="Q98" i="47" s="1"/>
  <c r="J82" i="33" a="1"/>
  <c r="J82" i="33" s="1"/>
  <c r="AF31" i="41" a="1"/>
  <c r="AF31" i="41" s="1"/>
  <c r="AF30" i="41" s="1"/>
  <c r="G79" i="42" a="1"/>
  <c r="G79" i="42" s="1"/>
  <c r="H41" i="45" a="1"/>
  <c r="H41" i="45" s="1"/>
  <c r="N23" i="43" a="1"/>
  <c r="N23" i="43" s="1"/>
  <c r="AH25" i="45" a="1"/>
  <c r="AH25" i="45" s="1"/>
  <c r="AP35" i="42" a="1"/>
  <c r="AP35" i="42" s="1"/>
  <c r="L100" i="43" a="1"/>
  <c r="L100" i="43" s="1"/>
  <c r="L99" i="43" s="1"/>
  <c r="AE83" i="47" a="1"/>
  <c r="AE83" i="47" s="1"/>
  <c r="AG91" i="43" a="1"/>
  <c r="AG91" i="43" s="1"/>
  <c r="AL55" i="41" a="1"/>
  <c r="AL55" i="41" s="1"/>
  <c r="AU16" i="43" a="1"/>
  <c r="AU16" i="43" s="1"/>
  <c r="AO25" i="47" a="1"/>
  <c r="AO25" i="47" s="1"/>
  <c r="AP47" i="33" a="1"/>
  <c r="AP47" i="33" s="1"/>
  <c r="R67" i="41" a="1"/>
  <c r="R67" i="41" s="1"/>
  <c r="R66" i="41" s="1"/>
  <c r="V71" i="47" a="1"/>
  <c r="V71" i="47" s="1"/>
  <c r="N19" i="41" a="1"/>
  <c r="N19" i="41" s="1"/>
  <c r="N18" i="41" s="1"/>
  <c r="AP17" i="41" a="1"/>
  <c r="AP17" i="41" s="1"/>
  <c r="V74" i="41" a="1"/>
  <c r="V74" i="41" s="1"/>
  <c r="AK28" i="46" a="1"/>
  <c r="AK28" i="46" s="1"/>
  <c r="X88" i="43" a="1"/>
  <c r="X88" i="43" s="1"/>
  <c r="J43" i="44" a="1"/>
  <c r="J43" i="44" s="1"/>
  <c r="X104" i="41" a="1"/>
  <c r="X104" i="41" s="1"/>
  <c r="I38" i="47" a="1"/>
  <c r="I38" i="47" s="1"/>
  <c r="Z92" i="46" a="1"/>
  <c r="Z92" i="46" s="1"/>
  <c r="Z90" i="46" s="1"/>
  <c r="AC37" i="45" a="1"/>
  <c r="AC37" i="45" s="1"/>
  <c r="R98" i="41" a="1"/>
  <c r="R98" i="41" s="1"/>
  <c r="C61" i="46" a="1"/>
  <c r="C61" i="46" s="1"/>
  <c r="L74" i="43" a="1"/>
  <c r="L74" i="43" s="1"/>
  <c r="AI17" i="46" a="1"/>
  <c r="AI17" i="46" s="1"/>
  <c r="C67" i="45" a="1"/>
  <c r="C67" i="45" s="1"/>
  <c r="Q71" i="47" a="1"/>
  <c r="Q71" i="47" s="1"/>
  <c r="Z10" i="46" a="1"/>
  <c r="Z10" i="46" s="1"/>
  <c r="Z9" i="46" s="1"/>
  <c r="S11" i="33" a="1"/>
  <c r="S11" i="33" s="1"/>
  <c r="Y71" i="43" a="1"/>
  <c r="Y71" i="43" s="1"/>
  <c r="M94" i="47" a="1"/>
  <c r="M94" i="47" s="1"/>
  <c r="O94" i="42" a="1"/>
  <c r="O94" i="42" s="1"/>
  <c r="E103" i="45" a="1"/>
  <c r="E103" i="45" s="1"/>
  <c r="AR28" i="47" a="1"/>
  <c r="AR28" i="47" s="1"/>
  <c r="P56" i="46" a="1"/>
  <c r="P56" i="46" s="1"/>
  <c r="R20" i="43" a="1"/>
  <c r="R20" i="43" s="1"/>
  <c r="L55" i="46" a="1"/>
  <c r="L55" i="46" s="1"/>
  <c r="S56" i="43" a="1"/>
  <c r="S56" i="43" s="1"/>
  <c r="O37" i="41" a="1"/>
  <c r="O37" i="41" s="1"/>
  <c r="AP49" i="45" a="1"/>
  <c r="AP49" i="45" s="1"/>
  <c r="AP48" i="45" s="1"/>
  <c r="M79" i="47" a="1"/>
  <c r="M79" i="47" s="1"/>
  <c r="M78" i="47" s="1"/>
  <c r="F10" i="42" a="1"/>
  <c r="F10" i="42" s="1"/>
  <c r="K16" i="47" a="1"/>
  <c r="K16" i="47" s="1"/>
  <c r="Z52" i="44" a="1"/>
  <c r="Z52" i="44" s="1"/>
  <c r="Z51" i="44" s="1"/>
  <c r="K28" i="47" a="1"/>
  <c r="K28" i="47" s="1"/>
  <c r="G23" i="42" a="1"/>
  <c r="G23" i="42" s="1"/>
  <c r="X50" i="41" a="1"/>
  <c r="X50" i="41" s="1"/>
  <c r="N28" i="42" a="1"/>
  <c r="N28" i="42" s="1"/>
  <c r="AH86" i="42" a="1"/>
  <c r="AH86" i="42" s="1"/>
  <c r="C74" i="41" a="1"/>
  <c r="C74" i="41" s="1"/>
  <c r="I47" i="43" a="1"/>
  <c r="I47" i="43" s="1"/>
  <c r="AR95" i="43" a="1"/>
  <c r="AR95" i="43" s="1"/>
  <c r="AP17" i="47" a="1"/>
  <c r="AP17" i="47" s="1"/>
  <c r="W95" i="42" a="1"/>
  <c r="W95" i="42" s="1"/>
  <c r="AK82" i="45" a="1"/>
  <c r="AK82" i="45" s="1"/>
  <c r="Y67" i="45" a="1"/>
  <c r="Y67" i="45" s="1"/>
  <c r="AD55" i="46" a="1"/>
  <c r="AD55" i="46" s="1"/>
  <c r="AN103" i="41" a="1"/>
  <c r="AN103" i="41" s="1"/>
  <c r="AL10" i="43" a="1"/>
  <c r="AL10" i="43" s="1"/>
  <c r="AL9" i="43" s="1"/>
  <c r="AO65" i="42" a="1"/>
  <c r="AO65" i="42" s="1"/>
  <c r="AT32" i="41" a="1"/>
  <c r="AT32" i="41" s="1"/>
  <c r="C50" i="33" a="1"/>
  <c r="C50" i="33" s="1"/>
  <c r="AD26" i="46" a="1"/>
  <c r="AD26" i="46" s="1"/>
  <c r="AD24" i="46" s="1"/>
  <c r="AM56" i="42" a="1"/>
  <c r="AM56" i="42" s="1"/>
  <c r="AR59" i="43" a="1"/>
  <c r="AR59" i="43" s="1"/>
  <c r="AA80" i="42" a="1"/>
  <c r="AA80" i="42" s="1"/>
  <c r="AA78" i="42" s="1"/>
  <c r="Z55" i="42" a="1"/>
  <c r="Z55" i="42" s="1"/>
  <c r="E41" i="45" a="1"/>
  <c r="E41" i="45" s="1"/>
  <c r="AF50" i="33" a="1"/>
  <c r="AF50" i="33" s="1"/>
  <c r="AF48" i="33" s="1"/>
  <c r="AJ83" i="43" a="1"/>
  <c r="AJ83" i="43" s="1"/>
  <c r="AJ81" i="43" s="1"/>
  <c r="J92" i="44" a="1"/>
  <c r="J92" i="44" s="1"/>
  <c r="P71" i="43" a="1"/>
  <c r="P71" i="43" s="1"/>
  <c r="AE80" i="33" a="1"/>
  <c r="AE80" i="33" s="1"/>
  <c r="V46" i="43" a="1"/>
  <c r="V46" i="43" s="1"/>
  <c r="K50" i="44" a="1"/>
  <c r="K50" i="44" s="1"/>
  <c r="L29" i="43" a="1"/>
  <c r="L29" i="43" s="1"/>
  <c r="AH40" i="43" a="1"/>
  <c r="AH40" i="43" s="1"/>
  <c r="AG11" i="46" a="1"/>
  <c r="AG11" i="46" s="1"/>
  <c r="Q85" i="41" a="1"/>
  <c r="Q85" i="41" s="1"/>
  <c r="Q84" i="41" s="1"/>
  <c r="AH76" i="47" a="1"/>
  <c r="AH76" i="47" s="1"/>
  <c r="T11" i="43" a="1"/>
  <c r="T11" i="43" s="1"/>
  <c r="W77" i="41" a="1"/>
  <c r="W77" i="41" s="1"/>
  <c r="AE76" i="45" a="1"/>
  <c r="AE76" i="45" s="1"/>
  <c r="C103" i="47" a="1"/>
  <c r="C103" i="47" s="1"/>
  <c r="L83" i="45" a="1"/>
  <c r="L83" i="45" s="1"/>
  <c r="AF80" i="44" a="1"/>
  <c r="AF80" i="44" s="1"/>
  <c r="AF78" i="44" s="1"/>
  <c r="AO46" i="45" a="1"/>
  <c r="AO46" i="45" s="1"/>
  <c r="AO45" i="45" s="1"/>
  <c r="G43" i="42" a="1"/>
  <c r="G43" i="42" s="1"/>
  <c r="G42" i="42" s="1"/>
  <c r="L58" i="42" a="1"/>
  <c r="L58" i="42" s="1"/>
  <c r="V92" i="47" a="1"/>
  <c r="V92" i="47" s="1"/>
  <c r="AE94" i="41" a="1"/>
  <c r="AE94" i="41" s="1"/>
  <c r="T83" i="42" a="1"/>
  <c r="T83" i="42" s="1"/>
  <c r="AU61" i="41" a="1"/>
  <c r="AU61" i="41" s="1"/>
  <c r="I59" i="45" a="1"/>
  <c r="I59" i="45" s="1"/>
  <c r="V79" i="33" a="1"/>
  <c r="V79" i="33" s="1"/>
  <c r="AL62" i="33" a="1"/>
  <c r="AL62" i="33" s="1"/>
  <c r="T104" i="46" a="1"/>
  <c r="T104" i="46" s="1"/>
  <c r="G74" i="33" a="1"/>
  <c r="G74" i="33" s="1"/>
  <c r="AD38" i="47" a="1"/>
  <c r="AD38" i="47" s="1"/>
  <c r="AK95" i="46" a="1"/>
  <c r="AK95" i="46" s="1"/>
  <c r="X79" i="45" a="1"/>
  <c r="X79" i="45" s="1"/>
  <c r="AM91" i="42" a="1"/>
  <c r="AM91" i="42" s="1"/>
  <c r="AA35" i="45" a="1"/>
  <c r="AA35" i="45" s="1"/>
  <c r="L71" i="42" a="1"/>
  <c r="L71" i="42" s="1"/>
  <c r="C46" i="44" a="1"/>
  <c r="C46" i="44" s="1"/>
  <c r="A46" i="44" s="1"/>
  <c r="N94" i="47" a="1"/>
  <c r="N94" i="47" s="1"/>
  <c r="N93" i="47" s="1"/>
  <c r="AJ11" i="41" a="1"/>
  <c r="AJ11" i="41" s="1"/>
  <c r="AO104" i="43" a="1"/>
  <c r="AO104" i="43" s="1"/>
  <c r="J32" i="42" a="1"/>
  <c r="J32" i="42" s="1"/>
  <c r="AD23" i="43" a="1"/>
  <c r="AD23" i="43" s="1"/>
  <c r="T86" i="33" a="1"/>
  <c r="T86" i="33" s="1"/>
  <c r="N94" i="46" a="1"/>
  <c r="N94" i="46" s="1"/>
  <c r="N93" i="46" s="1"/>
  <c r="F73" i="42" a="1"/>
  <c r="F73" i="42" s="1"/>
  <c r="X17" i="43" a="1"/>
  <c r="X17" i="43" s="1"/>
  <c r="U77" i="42" a="1"/>
  <c r="U77" i="42" s="1"/>
  <c r="AJ20" i="41" a="1"/>
  <c r="AJ20" i="41" s="1"/>
  <c r="P74" i="44" a="1"/>
  <c r="P74" i="44" s="1"/>
  <c r="Y68" i="43" a="1"/>
  <c r="Y68" i="43" s="1"/>
  <c r="I40" i="47" a="1"/>
  <c r="I40" i="47" s="1"/>
  <c r="O41" i="41" a="1"/>
  <c r="O41" i="41" s="1"/>
  <c r="AO11" i="45" a="1"/>
  <c r="AO11" i="45" s="1"/>
  <c r="W56" i="33" a="1"/>
  <c r="W56" i="33" s="1"/>
  <c r="V77" i="44" a="1"/>
  <c r="V77" i="44" s="1"/>
  <c r="AC10" i="33" a="1"/>
  <c r="AC10" i="33" s="1"/>
  <c r="AC9" i="33" s="1"/>
  <c r="T47" i="41" a="1"/>
  <c r="T47" i="41" s="1"/>
  <c r="AN23" i="41" a="1"/>
  <c r="AN23" i="41" s="1"/>
  <c r="T26" i="44" a="1"/>
  <c r="T26" i="44" s="1"/>
  <c r="C80" i="41" a="1"/>
  <c r="C80" i="41" s="1"/>
  <c r="AM95" i="41" a="1"/>
  <c r="AM95" i="41" s="1"/>
  <c r="AH38" i="41" a="1"/>
  <c r="AH38" i="41" s="1"/>
  <c r="Z79" i="44" a="1"/>
  <c r="Z79" i="44" s="1"/>
  <c r="Z78" i="44" s="1"/>
  <c r="AE82" i="33" a="1"/>
  <c r="AE82" i="33" s="1"/>
  <c r="AE81" i="33" s="1"/>
  <c r="Q62" i="44" a="1"/>
  <c r="Q62" i="44" s="1"/>
  <c r="H95" i="42" a="1"/>
  <c r="H95" i="42" s="1"/>
  <c r="AL31" i="33" a="1"/>
  <c r="AL31" i="33" s="1"/>
  <c r="AC70" i="44" a="1"/>
  <c r="AC70" i="44" s="1"/>
  <c r="X22" i="44" a="1"/>
  <c r="X22" i="44" s="1"/>
  <c r="Q94" i="42" a="1"/>
  <c r="Q94" i="42" s="1"/>
  <c r="I20" i="43" a="1"/>
  <c r="I20" i="43" s="1"/>
  <c r="AL94" i="45" a="1"/>
  <c r="AL94" i="45" s="1"/>
  <c r="AL93" i="45" s="1"/>
  <c r="J59" i="41" a="1"/>
  <c r="J59" i="41" s="1"/>
  <c r="Y65" i="43" a="1"/>
  <c r="Y65" i="43" s="1"/>
  <c r="Y63" i="43" s="1"/>
  <c r="N59" i="47" a="1"/>
  <c r="N59" i="47" s="1"/>
  <c r="AM35" i="46" a="1"/>
  <c r="AM35" i="46" s="1"/>
  <c r="Q56" i="33" a="1"/>
  <c r="Q56" i="33" s="1"/>
  <c r="AJ53" i="47" a="1"/>
  <c r="AJ53" i="47" s="1"/>
  <c r="M83" i="45" a="1"/>
  <c r="M83" i="45" s="1"/>
  <c r="AL100" i="33" a="1"/>
  <c r="AL100" i="33" s="1"/>
  <c r="X55" i="45" a="1"/>
  <c r="X55" i="45" s="1"/>
  <c r="AM74" i="46" a="1"/>
  <c r="AM74" i="46" s="1"/>
  <c r="AH16" i="46" a="1"/>
  <c r="AH16" i="46" s="1"/>
  <c r="T85" i="41" a="1"/>
  <c r="T85" i="41" s="1"/>
  <c r="AQ50" i="45" a="1"/>
  <c r="AQ50" i="45" s="1"/>
  <c r="AN100" i="46" a="1"/>
  <c r="AN100" i="46" s="1"/>
  <c r="AL73" i="47" a="1"/>
  <c r="AL73" i="47" s="1"/>
  <c r="AL72" i="47" s="1"/>
  <c r="W67" i="41" a="1"/>
  <c r="W67" i="41" s="1"/>
  <c r="J50" i="42" a="1"/>
  <c r="J50" i="42" s="1"/>
  <c r="AA82" i="46" a="1"/>
  <c r="AA82" i="46" s="1"/>
  <c r="AN19" i="33" a="1"/>
  <c r="AN19" i="33" s="1"/>
  <c r="H80" i="42" a="1"/>
  <c r="H80" i="42" s="1"/>
  <c r="E23" i="42" a="1"/>
  <c r="E23" i="42" s="1"/>
  <c r="M101" i="46" a="1"/>
  <c r="M101" i="46" s="1"/>
  <c r="AA74" i="44" a="1"/>
  <c r="AA74" i="44" s="1"/>
  <c r="S32" i="44" a="1"/>
  <c r="S32" i="44" s="1"/>
  <c r="Z62" i="44" a="1"/>
  <c r="Z62" i="44" s="1"/>
  <c r="AN41" i="47" a="1"/>
  <c r="AN41" i="47" s="1"/>
  <c r="AT49" i="41" a="1"/>
  <c r="AT49" i="41" s="1"/>
  <c r="AG83" i="44" a="1"/>
  <c r="AG83" i="44" s="1"/>
  <c r="I53" i="33" a="1"/>
  <c r="I53" i="33" s="1"/>
  <c r="AP77" i="41" a="1"/>
  <c r="AP77" i="41" s="1"/>
  <c r="AA104" i="42" a="1"/>
  <c r="AA104" i="42" s="1"/>
  <c r="W92" i="44" a="1"/>
  <c r="W92" i="44" s="1"/>
  <c r="P103" i="46" a="1"/>
  <c r="P103" i="46" s="1"/>
  <c r="T31" i="44" a="1"/>
  <c r="T31" i="44" s="1"/>
  <c r="AB97" i="42" a="1"/>
  <c r="AB97" i="42" s="1"/>
  <c r="AN23" i="45" a="1"/>
  <c r="AN23" i="45" s="1"/>
  <c r="AF17" i="46" a="1"/>
  <c r="AF17" i="46" s="1"/>
  <c r="U74" i="44" a="1"/>
  <c r="U74" i="44" s="1"/>
  <c r="AS70" i="46" a="1"/>
  <c r="AS70" i="46" s="1"/>
  <c r="AS69" i="46" s="1"/>
  <c r="R38" i="46" a="1"/>
  <c r="R38" i="46" s="1"/>
  <c r="X53" i="43" a="1"/>
  <c r="X53" i="43" s="1"/>
  <c r="AH58" i="42" a="1"/>
  <c r="AH58" i="42" s="1"/>
  <c r="AH57" i="42" s="1"/>
  <c r="AM100" i="44" a="1"/>
  <c r="AM100" i="44" s="1"/>
  <c r="AM99" i="44" s="1"/>
  <c r="AQ11" i="33" a="1"/>
  <c r="AQ11" i="33" s="1"/>
  <c r="X89" i="43" a="1"/>
  <c r="X89" i="43" s="1"/>
  <c r="AQ49" i="33" a="1"/>
  <c r="AQ49" i="33" s="1"/>
  <c r="Q35" i="41" a="1"/>
  <c r="Q35" i="41" s="1"/>
  <c r="J38" i="46" a="1"/>
  <c r="J38" i="46" s="1"/>
  <c r="L55" i="43" a="1"/>
  <c r="L55" i="43" s="1"/>
  <c r="V28" i="42" a="1"/>
  <c r="V28" i="42" s="1"/>
  <c r="AK85" i="47" a="1"/>
  <c r="AK85" i="47" s="1"/>
  <c r="AK84" i="47" s="1"/>
  <c r="G80" i="44" a="1"/>
  <c r="G80" i="44" s="1"/>
  <c r="AN79" i="41" a="1"/>
  <c r="AN79" i="41" s="1"/>
  <c r="AN78" i="41" s="1"/>
  <c r="E37" i="33" a="1"/>
  <c r="E37" i="33" s="1"/>
  <c r="AT35" i="43" a="1"/>
  <c r="AT35" i="43" s="1"/>
  <c r="AQ32" i="41" a="1"/>
  <c r="AQ32" i="41" s="1"/>
  <c r="I92" i="43" a="1"/>
  <c r="I92" i="43" s="1"/>
  <c r="X97" i="45" a="1"/>
  <c r="X97" i="45" s="1"/>
  <c r="X96" i="45" s="1"/>
  <c r="W38" i="46" a="1"/>
  <c r="W38" i="46" s="1"/>
  <c r="AE64" i="42" a="1"/>
  <c r="AE64" i="42" s="1"/>
  <c r="K76" i="46" a="1"/>
  <c r="K76" i="46" s="1"/>
  <c r="R71" i="47" a="1"/>
  <c r="R71" i="47" s="1"/>
  <c r="AA26" i="41" a="1"/>
  <c r="AA26" i="41" s="1"/>
  <c r="M16" i="46" a="1"/>
  <c r="M16" i="46" s="1"/>
  <c r="M15" i="46" s="1"/>
  <c r="M50" i="45" a="1"/>
  <c r="M50" i="45" s="1"/>
  <c r="AJ43" i="44" a="1"/>
  <c r="AJ43" i="44" s="1"/>
  <c r="AU104" i="46" a="1"/>
  <c r="AU104" i="46" s="1"/>
  <c r="AO62" i="41" a="1"/>
  <c r="AO62" i="41" s="1"/>
  <c r="AM41" i="46" a="1"/>
  <c r="AM41" i="46" s="1"/>
  <c r="AN28" i="47" a="1"/>
  <c r="AN28" i="47" s="1"/>
  <c r="AM67" i="33" a="1"/>
  <c r="AM67" i="33" s="1"/>
  <c r="AM66" i="33" s="1"/>
  <c r="I16" i="47" a="1"/>
  <c r="I16" i="47" s="1"/>
  <c r="X47" i="46" a="1"/>
  <c r="X47" i="46" s="1"/>
  <c r="AI92" i="44" a="1"/>
  <c r="AI92" i="44" s="1"/>
  <c r="C38" i="41" a="1"/>
  <c r="C38" i="41" s="1"/>
  <c r="M23" i="44" a="1"/>
  <c r="M23" i="44" s="1"/>
  <c r="AS52" i="46" a="1"/>
  <c r="AS52" i="46" s="1"/>
  <c r="AS51" i="46" s="1"/>
  <c r="AI19" i="44" a="1"/>
  <c r="AI19" i="44" s="1"/>
  <c r="N47" i="46" a="1"/>
  <c r="N47" i="46" s="1"/>
  <c r="AH103" i="44" a="1"/>
  <c r="AH103" i="44" s="1"/>
  <c r="AH102" i="44" s="1"/>
  <c r="AD20" i="46" a="1"/>
  <c r="AD20" i="46" s="1"/>
  <c r="Z28" i="41" a="1"/>
  <c r="Z28" i="41" s="1"/>
  <c r="O37" i="43" a="1"/>
  <c r="O37" i="43" s="1"/>
  <c r="O36" i="43" s="1"/>
  <c r="AQ85" i="45" a="1"/>
  <c r="AQ85" i="45" s="1"/>
  <c r="AQ84" i="45" s="1"/>
  <c r="AP23" i="41" a="1"/>
  <c r="AP23" i="41" s="1"/>
  <c r="AP21" i="41" s="1"/>
  <c r="AB91" i="43" a="1"/>
  <c r="AB91" i="43" s="1"/>
  <c r="T32" i="43" a="1"/>
  <c r="T32" i="43" s="1"/>
  <c r="AG55" i="47" a="1"/>
  <c r="AG55" i="47" s="1"/>
  <c r="AG54" i="47" s="1"/>
  <c r="U98" i="46" a="1"/>
  <c r="U98" i="46" s="1"/>
  <c r="AK50" i="44" a="1"/>
  <c r="AK50" i="44" s="1"/>
  <c r="Z88" i="47" a="1"/>
  <c r="Z88" i="47" s="1"/>
  <c r="T79" i="47" a="1"/>
  <c r="T79" i="47" s="1"/>
  <c r="T78" i="47" s="1"/>
  <c r="AN97" i="43" a="1"/>
  <c r="AN97" i="43" s="1"/>
  <c r="C47" i="47" a="1"/>
  <c r="C47" i="47" s="1"/>
  <c r="P40" i="46" a="1"/>
  <c r="P40" i="46" s="1"/>
  <c r="P39" i="46" s="1"/>
  <c r="W67" i="42" a="1"/>
  <c r="W67" i="42" s="1"/>
  <c r="W66" i="42" s="1"/>
  <c r="X58" i="33" a="1"/>
  <c r="X58" i="33" s="1"/>
  <c r="X57" i="33" s="1"/>
  <c r="AN61" i="44" a="1"/>
  <c r="AN61" i="44" s="1"/>
  <c r="AA50" i="42" a="1"/>
  <c r="AA50" i="42" s="1"/>
  <c r="AH98" i="33" a="1"/>
  <c r="AH98" i="33" s="1"/>
  <c r="AN49" i="43" a="1"/>
  <c r="AN49" i="43" s="1"/>
  <c r="AL49" i="33" a="1"/>
  <c r="AL49" i="33" s="1"/>
  <c r="AL48" i="33" s="1"/>
  <c r="AA80" i="43" a="1"/>
  <c r="AA80" i="43" s="1"/>
  <c r="K70" i="42" a="1"/>
  <c r="K70" i="42" s="1"/>
  <c r="AO76" i="41" a="1"/>
  <c r="AO76" i="41" s="1"/>
  <c r="AO75" i="41" s="1"/>
  <c r="K52" i="45" a="1"/>
  <c r="K52" i="45" s="1"/>
  <c r="K51" i="45" s="1"/>
  <c r="C47" i="42" a="1"/>
  <c r="C47" i="42" s="1"/>
  <c r="M70" i="45" a="1"/>
  <c r="M70" i="45" s="1"/>
  <c r="X89" i="33" a="1"/>
  <c r="X89" i="33" s="1"/>
  <c r="AE67" i="33" a="1"/>
  <c r="AE67" i="33" s="1"/>
  <c r="C97" i="33" a="1"/>
  <c r="C97" i="33" s="1"/>
  <c r="A97" i="33" s="1"/>
  <c r="AG100" i="45" a="1"/>
  <c r="AG100" i="45" s="1"/>
  <c r="AR22" i="47" a="1"/>
  <c r="AR22" i="47" s="1"/>
  <c r="V50" i="44" a="1"/>
  <c r="V50" i="44" s="1"/>
  <c r="AH28" i="33" a="1"/>
  <c r="AH28" i="33" s="1"/>
  <c r="J17" i="33" a="1"/>
  <c r="J17" i="33" s="1"/>
  <c r="S80" i="46" a="1"/>
  <c r="S80" i="46" s="1"/>
  <c r="AF89" i="45" a="1"/>
  <c r="AF89" i="45" s="1"/>
  <c r="AK46" i="46" a="1"/>
  <c r="AK46" i="46" s="1"/>
  <c r="U100" i="43" a="1"/>
  <c r="U100" i="43" s="1"/>
  <c r="U99" i="43" s="1"/>
  <c r="X91" i="43" a="1"/>
  <c r="X91" i="43" s="1"/>
  <c r="X90" i="43" s="1"/>
  <c r="AB38" i="45" a="1"/>
  <c r="AB38" i="45" s="1"/>
  <c r="M98" i="43" a="1"/>
  <c r="M98" i="43" s="1"/>
  <c r="X73" i="43" a="1"/>
  <c r="X73" i="43" s="1"/>
  <c r="X72" i="43" s="1"/>
  <c r="AR92" i="44" a="1"/>
  <c r="AR92" i="44" s="1"/>
  <c r="AH94" i="43" a="1"/>
  <c r="AH94" i="43" s="1"/>
  <c r="AH89" i="47" a="1"/>
  <c r="AH89" i="47" s="1"/>
  <c r="J71" i="45" a="1"/>
  <c r="J71" i="45" s="1"/>
  <c r="AR53" i="46" a="1"/>
  <c r="AR53" i="46" s="1"/>
  <c r="AB23" i="46" a="1"/>
  <c r="AB23" i="46" s="1"/>
  <c r="T16" i="45" a="1"/>
  <c r="T16" i="45" s="1"/>
  <c r="T15" i="45" s="1"/>
  <c r="AB88" i="33" a="1"/>
  <c r="AB88" i="33" s="1"/>
  <c r="AB87" i="33" s="1"/>
  <c r="AA70" i="43" a="1"/>
  <c r="AA70" i="43" s="1"/>
  <c r="AN17" i="44" a="1"/>
  <c r="AN17" i="44" s="1"/>
  <c r="V58" i="41" a="1"/>
  <c r="V58" i="41" s="1"/>
  <c r="X68" i="43" a="1"/>
  <c r="X68" i="43" s="1"/>
  <c r="AH64" i="33" a="1"/>
  <c r="AH64" i="33" s="1"/>
  <c r="K32" i="45" a="1"/>
  <c r="K32" i="45" s="1"/>
  <c r="AG22" i="33" a="1"/>
  <c r="AG22" i="33" s="1"/>
  <c r="AG21" i="33" s="1"/>
  <c r="AP55" i="45" a="1"/>
  <c r="AP55" i="45" s="1"/>
  <c r="AD11" i="42" a="1"/>
  <c r="AD11" i="42" s="1"/>
  <c r="Z94" i="47" a="1"/>
  <c r="Z94" i="47" s="1"/>
  <c r="O58" i="42" a="1"/>
  <c r="O58" i="42" s="1"/>
  <c r="O57" i="42" s="1"/>
  <c r="AU67" i="41" a="1"/>
  <c r="AU67" i="41" s="1"/>
  <c r="AU66" i="41" s="1"/>
  <c r="AP10" i="47" a="1"/>
  <c r="AP10" i="47" s="1"/>
  <c r="AP9" i="47" s="1"/>
  <c r="J67" i="42" a="1"/>
  <c r="J67" i="42" s="1"/>
  <c r="AD101" i="46" a="1"/>
  <c r="AD101" i="46" s="1"/>
  <c r="K16" i="33" a="1"/>
  <c r="K16" i="33" s="1"/>
  <c r="I32" i="33" a="1"/>
  <c r="I32" i="33" s="1"/>
  <c r="X19" i="47" a="1"/>
  <c r="X19" i="47" s="1"/>
  <c r="C76" i="33" a="1"/>
  <c r="C76" i="33" s="1"/>
  <c r="A76" i="33" s="1"/>
  <c r="O55" i="46" a="1"/>
  <c r="O55" i="46" s="1"/>
  <c r="AI55" i="41" a="1"/>
  <c r="AI55" i="41" s="1"/>
  <c r="V104" i="42" a="1"/>
  <c r="V104" i="42" s="1"/>
  <c r="AQ83" i="41" a="1"/>
  <c r="AQ83" i="41" s="1"/>
  <c r="L65" i="46" a="1"/>
  <c r="L65" i="46" s="1"/>
  <c r="W64" i="44" a="1"/>
  <c r="W64" i="44" s="1"/>
  <c r="R77" i="33" a="1"/>
  <c r="R77" i="33" s="1"/>
  <c r="AK10" i="47" a="1"/>
  <c r="AK10" i="47" s="1"/>
  <c r="AK9" i="47" s="1"/>
  <c r="S22" i="42" a="1"/>
  <c r="S22" i="42" s="1"/>
  <c r="S21" i="42" s="1"/>
  <c r="AI97" i="45" a="1"/>
  <c r="AI97" i="45" s="1"/>
  <c r="AC92" i="41" a="1"/>
  <c r="AC92" i="41" s="1"/>
  <c r="AL101" i="45" a="1"/>
  <c r="AL101" i="45" s="1"/>
  <c r="AV64" i="46" a="1"/>
  <c r="AV64" i="46" s="1"/>
  <c r="AQ20" i="43" a="1"/>
  <c r="AQ20" i="43" s="1"/>
  <c r="AE67" i="42" a="1"/>
  <c r="AE67" i="42" s="1"/>
  <c r="AE70" i="42" a="1"/>
  <c r="AE70" i="42" s="1"/>
  <c r="U11" i="43" a="1"/>
  <c r="U11" i="43" s="1"/>
  <c r="AR59" i="45" a="1"/>
  <c r="AR59" i="45" s="1"/>
  <c r="AO41" i="43" a="1"/>
  <c r="AO41" i="43" s="1"/>
  <c r="F43" i="45" a="1"/>
  <c r="F43" i="45" s="1"/>
  <c r="S94" i="33" a="1"/>
  <c r="S94" i="33" s="1"/>
  <c r="AF101" i="43" a="1"/>
  <c r="AF101" i="43" s="1"/>
  <c r="AI49" i="45" a="1"/>
  <c r="AI49" i="45" s="1"/>
  <c r="AP67" i="46" a="1"/>
  <c r="AP67" i="46" s="1"/>
  <c r="AP66" i="46" s="1"/>
  <c r="R67" i="42" a="1"/>
  <c r="R67" i="42" s="1"/>
  <c r="AF37" i="42" a="1"/>
  <c r="AF37" i="42" s="1"/>
  <c r="AF36" i="42" s="1"/>
  <c r="AN10" i="45" a="1"/>
  <c r="AN10" i="45" s="1"/>
  <c r="AN9" i="45" s="1"/>
  <c r="AV92" i="43" a="1"/>
  <c r="AV92" i="43" s="1"/>
  <c r="K11" i="45" a="1"/>
  <c r="K11" i="45" s="1"/>
  <c r="AO71" i="43" a="1"/>
  <c r="AO71" i="43" s="1"/>
  <c r="AJ65" i="47" a="1"/>
  <c r="AJ65" i="47" s="1"/>
  <c r="AJ20" i="42" a="1"/>
  <c r="AJ20" i="42" s="1"/>
  <c r="AJ18" i="42" s="1"/>
  <c r="K68" i="47" a="1"/>
  <c r="K68" i="47" s="1"/>
  <c r="Q55" i="42" a="1"/>
  <c r="Q55" i="42" s="1"/>
  <c r="K40" i="46" a="1"/>
  <c r="K40" i="46" s="1"/>
  <c r="S58" i="46" a="1"/>
  <c r="S58" i="46" s="1"/>
  <c r="C104" i="44" a="1"/>
  <c r="C104" i="44" s="1"/>
  <c r="P20" i="45" a="1"/>
  <c r="P20" i="45" s="1"/>
  <c r="P18" i="45" s="1"/>
  <c r="AM73" i="41" a="1"/>
  <c r="AM73" i="41" s="1"/>
  <c r="S52" i="46" a="1"/>
  <c r="S52" i="46" s="1"/>
  <c r="AR79" i="42" a="1"/>
  <c r="AR79" i="42" s="1"/>
  <c r="U50" i="47" a="1"/>
  <c r="U50" i="47" s="1"/>
  <c r="S58" i="43" a="1"/>
  <c r="S58" i="43" s="1"/>
  <c r="E38" i="44" a="1"/>
  <c r="E38" i="44" s="1"/>
  <c r="AD44" i="45" a="1"/>
  <c r="AD44" i="45" s="1"/>
  <c r="AO79" i="45" a="1"/>
  <c r="AO79" i="45" s="1"/>
  <c r="AP56" i="46" a="1"/>
  <c r="AP56" i="46" s="1"/>
  <c r="AP85" i="44" a="1"/>
  <c r="AP85" i="44" s="1"/>
  <c r="C16" i="43" a="1"/>
  <c r="C16" i="43" s="1"/>
  <c r="A16" i="43" s="1"/>
  <c r="J85" i="44" a="1"/>
  <c r="J85" i="44" s="1"/>
  <c r="O70" i="47" a="1"/>
  <c r="O70" i="47" s="1"/>
  <c r="L28" i="42" a="1"/>
  <c r="L28" i="42" s="1"/>
  <c r="L27" i="42" s="1"/>
  <c r="AD98" i="43" a="1"/>
  <c r="AD98" i="43" s="1"/>
  <c r="AH76" i="44" a="1"/>
  <c r="AH76" i="44" s="1"/>
  <c r="AN76" i="45" a="1"/>
  <c r="AN76" i="45" s="1"/>
  <c r="L16" i="42" a="1"/>
  <c r="L16" i="42" s="1"/>
  <c r="L15" i="42" s="1"/>
  <c r="Y103" i="45" a="1"/>
  <c r="Y103" i="45" s="1"/>
  <c r="U82" i="47" a="1"/>
  <c r="U82" i="47" s="1"/>
  <c r="U81" i="47" s="1"/>
  <c r="O53" i="46" a="1"/>
  <c r="O53" i="46" s="1"/>
  <c r="C85" i="44" a="1"/>
  <c r="C85" i="44" s="1"/>
  <c r="N46" i="33" a="1"/>
  <c r="N46" i="33" s="1"/>
  <c r="N45" i="33" s="1"/>
  <c r="AR92" i="46" a="1"/>
  <c r="AR92" i="46" s="1"/>
  <c r="I23" i="33" a="1"/>
  <c r="I23" i="33" s="1"/>
  <c r="V40" i="42" a="1"/>
  <c r="V40" i="42" s="1"/>
  <c r="W20" i="41" a="1"/>
  <c r="W20" i="41" s="1"/>
  <c r="S85" i="47" a="1"/>
  <c r="S85" i="47" s="1"/>
  <c r="O47" i="42" a="1"/>
  <c r="O47" i="42" s="1"/>
  <c r="U82" i="45" a="1"/>
  <c r="U82" i="45" s="1"/>
  <c r="U81" i="45" s="1"/>
  <c r="AB95" i="44" a="1"/>
  <c r="AB95" i="44" s="1"/>
  <c r="AQ86" i="41" a="1"/>
  <c r="AQ86" i="41" s="1"/>
  <c r="AM94" i="43" a="1"/>
  <c r="AM94" i="43" s="1"/>
  <c r="N95" i="33" a="1"/>
  <c r="N95" i="33" s="1"/>
  <c r="AM40" i="33" a="1"/>
  <c r="AM40" i="33" s="1"/>
  <c r="AM39" i="33" s="1"/>
  <c r="AK91" i="42" a="1"/>
  <c r="AK91" i="42" s="1"/>
  <c r="AV44" i="46" a="1"/>
  <c r="AV44" i="46" s="1"/>
  <c r="AE65" i="33" a="1"/>
  <c r="AE65" i="33" s="1"/>
  <c r="AE63" i="33" s="1"/>
  <c r="E38" i="45" a="1"/>
  <c r="E38" i="45" s="1"/>
  <c r="J62" i="41" a="1"/>
  <c r="J62" i="41" s="1"/>
  <c r="AQ31" i="47" a="1"/>
  <c r="AQ31" i="47" s="1"/>
  <c r="AH86" i="41" a="1"/>
  <c r="AH86" i="41" s="1"/>
  <c r="AL67" i="33" a="1"/>
  <c r="AL67" i="33" s="1"/>
  <c r="AQ82" i="46" a="1"/>
  <c r="AQ82" i="46" s="1"/>
  <c r="AQ81" i="46" s="1"/>
  <c r="AF20" i="47" a="1"/>
  <c r="AF20" i="47" s="1"/>
  <c r="AS32" i="43" a="1"/>
  <c r="AS32" i="43" s="1"/>
  <c r="AF53" i="46" a="1"/>
  <c r="AF53" i="46" s="1"/>
  <c r="T20" i="42" a="1"/>
  <c r="T20" i="42" s="1"/>
  <c r="AQ28" i="46" a="1"/>
  <c r="AQ28" i="46" s="1"/>
  <c r="V59" i="43" a="1"/>
  <c r="V59" i="43" s="1"/>
  <c r="I100" i="43" a="1"/>
  <c r="I100" i="43" s="1"/>
  <c r="K83" i="46" a="1"/>
  <c r="K83" i="46" s="1"/>
  <c r="AQ47" i="44" a="1"/>
  <c r="AQ47" i="44" s="1"/>
  <c r="AI23" i="43" a="1"/>
  <c r="AI23" i="43" s="1"/>
  <c r="V31" i="43" a="1"/>
  <c r="V31" i="43" s="1"/>
  <c r="AC83" i="42" a="1"/>
  <c r="AC83" i="42" s="1"/>
  <c r="AN55" i="33" a="1"/>
  <c r="AN55" i="33" s="1"/>
  <c r="M71" i="33" a="1"/>
  <c r="M71" i="33" s="1"/>
  <c r="Z23" i="46" a="1"/>
  <c r="Z23" i="46" s="1"/>
  <c r="Z21" i="46" s="1"/>
  <c r="AQ11" i="44" a="1"/>
  <c r="AQ11" i="44" s="1"/>
  <c r="X62" i="33" a="1"/>
  <c r="X62" i="33" s="1"/>
  <c r="X34" i="41" a="1"/>
  <c r="X34" i="41" s="1"/>
  <c r="L79" i="42" a="1"/>
  <c r="L79" i="42" s="1"/>
  <c r="AM92" i="41" a="1"/>
  <c r="AM92" i="41" s="1"/>
  <c r="U47" i="41" a="1"/>
  <c r="U47" i="41" s="1"/>
  <c r="AA76" i="41" a="1"/>
  <c r="AA76" i="41" s="1"/>
  <c r="S79" i="45" a="1"/>
  <c r="S79" i="45" s="1"/>
  <c r="AL62" i="44" a="1"/>
  <c r="AL62" i="44" s="1"/>
  <c r="T86" i="44" a="1"/>
  <c r="T86" i="44" s="1"/>
  <c r="T98" i="43" a="1"/>
  <c r="T98" i="43" s="1"/>
  <c r="P85" i="43" a="1"/>
  <c r="P85" i="43" s="1"/>
  <c r="P104" i="33" a="1"/>
  <c r="P104" i="33" s="1"/>
  <c r="AP56" i="42" a="1"/>
  <c r="AP56" i="42" s="1"/>
  <c r="AU11" i="41" a="1"/>
  <c r="AU11" i="41" s="1"/>
  <c r="O26" i="41" a="1"/>
  <c r="O26" i="41" s="1"/>
  <c r="H61" i="45" a="1"/>
  <c r="H61" i="45" s="1"/>
  <c r="H60" i="45" s="1"/>
  <c r="AL61" i="41" a="1"/>
  <c r="AL61" i="41" s="1"/>
  <c r="I47" i="45" a="1"/>
  <c r="I47" i="45" s="1"/>
  <c r="M58" i="44" a="1"/>
  <c r="M58" i="44" s="1"/>
  <c r="AM43" i="44" a="1"/>
  <c r="AM43" i="44" s="1"/>
  <c r="I37" i="43" a="1"/>
  <c r="I37" i="43" s="1"/>
  <c r="W97" i="46" a="1"/>
  <c r="W97" i="46" s="1"/>
  <c r="J32" i="46" a="1"/>
  <c r="J32" i="46" s="1"/>
  <c r="J30" i="46" s="1"/>
  <c r="AS11" i="47" a="1"/>
  <c r="AS11" i="47" s="1"/>
  <c r="AT92" i="47" a="1"/>
  <c r="AT92" i="47" s="1"/>
  <c r="AA104" i="44" a="1"/>
  <c r="AA104" i="44" s="1"/>
  <c r="AU31" i="47" a="1"/>
  <c r="AU31" i="47" s="1"/>
  <c r="Q22" i="47" a="1"/>
  <c r="Q22" i="47" s="1"/>
  <c r="Q21" i="47" s="1"/>
  <c r="AL76" i="42" a="1"/>
  <c r="AL76" i="42" s="1"/>
  <c r="X79" i="33" a="1"/>
  <c r="X79" i="33" s="1"/>
  <c r="G83" i="44" a="1"/>
  <c r="G83" i="44" s="1"/>
  <c r="G81" i="44" s="1"/>
  <c r="W104" i="42" a="1"/>
  <c r="W104" i="42" s="1"/>
  <c r="W102" i="42" s="1"/>
  <c r="AQ91" i="42" a="1"/>
  <c r="AQ91" i="42" s="1"/>
  <c r="S67" i="43" a="1"/>
  <c r="S67" i="43" s="1"/>
  <c r="AO101" i="43" a="1"/>
  <c r="AO101" i="43" s="1"/>
  <c r="V11" i="33" a="1"/>
  <c r="V11" i="33" s="1"/>
  <c r="AA49" i="45" a="1"/>
  <c r="AA49" i="45" s="1"/>
  <c r="O23" i="47" a="1"/>
  <c r="O23" i="47" s="1"/>
  <c r="J52" i="46" a="1"/>
  <c r="J52" i="46" s="1"/>
  <c r="AV68" i="43" a="1"/>
  <c r="AV68" i="43" s="1"/>
  <c r="AV66" i="43" s="1"/>
  <c r="W22" i="44" a="1"/>
  <c r="W22" i="44" s="1"/>
  <c r="W21" i="44" s="1"/>
  <c r="AH11" i="43" a="1"/>
  <c r="AH11" i="43" s="1"/>
  <c r="AQ11" i="47" a="1"/>
  <c r="AQ11" i="47" s="1"/>
  <c r="AQ9" i="47" s="1"/>
  <c r="Q46" i="43" a="1"/>
  <c r="Q46" i="43" s="1"/>
  <c r="Q45" i="43" s="1"/>
  <c r="J56" i="43" a="1"/>
  <c r="J56" i="43" s="1"/>
  <c r="AP44" i="42" a="1"/>
  <c r="AP44" i="42" s="1"/>
  <c r="AJ82" i="47" a="1"/>
  <c r="AJ82" i="47" s="1"/>
  <c r="F23" i="33" a="1"/>
  <c r="F23" i="33" s="1"/>
  <c r="AE10" i="47" a="1"/>
  <c r="AE10" i="47" s="1"/>
  <c r="AJ100" i="43" a="1"/>
  <c r="AJ100" i="43" s="1"/>
  <c r="F100" i="42" a="1"/>
  <c r="F100" i="42" s="1"/>
  <c r="Z76" i="43" a="1"/>
  <c r="Z76" i="43" s="1"/>
  <c r="Z75" i="43" s="1"/>
  <c r="AU23" i="46" a="1"/>
  <c r="AU23" i="46" s="1"/>
  <c r="AE74" i="41" a="1"/>
  <c r="AE74" i="41" s="1"/>
  <c r="L22" i="42" a="1"/>
  <c r="L22" i="42" s="1"/>
  <c r="AH37" i="47" a="1"/>
  <c r="AH37" i="47" s="1"/>
  <c r="AH36" i="47" s="1"/>
  <c r="T17" i="46" a="1"/>
  <c r="T17" i="46" s="1"/>
  <c r="AQ83" i="45" a="1"/>
  <c r="AQ83" i="45" s="1"/>
  <c r="N29" i="41" a="1"/>
  <c r="N29" i="41" s="1"/>
  <c r="AT94" i="43" a="1"/>
  <c r="AT94" i="43" s="1"/>
  <c r="Y76" i="45" a="1"/>
  <c r="Y76" i="45" s="1"/>
  <c r="Y75" i="45" s="1"/>
  <c r="AJ76" i="33" a="1"/>
  <c r="AJ76" i="33" s="1"/>
  <c r="Z89" i="42" a="1"/>
  <c r="Z89" i="42" s="1"/>
  <c r="AQ68" i="43" a="1"/>
  <c r="AQ68" i="43" s="1"/>
  <c r="V53" i="45" a="1"/>
  <c r="V53" i="45" s="1"/>
  <c r="AS62" i="47" a="1"/>
  <c r="AS62" i="47" s="1"/>
  <c r="V103" i="47" a="1"/>
  <c r="V103" i="47" s="1"/>
  <c r="AG11" i="47" a="1"/>
  <c r="AG11" i="47" s="1"/>
  <c r="AE95" i="45" a="1"/>
  <c r="AE95" i="45" s="1"/>
  <c r="AO80" i="43" a="1"/>
  <c r="AO80" i="43" s="1"/>
  <c r="J83" i="33" a="1"/>
  <c r="J83" i="33" s="1"/>
  <c r="X23" i="33" a="1"/>
  <c r="X23" i="33" s="1"/>
  <c r="R52" i="43" a="1"/>
  <c r="R52" i="43" s="1"/>
  <c r="U41" i="46" a="1"/>
  <c r="U41" i="46" s="1"/>
  <c r="Z98" i="43" a="1"/>
  <c r="Z98" i="43" s="1"/>
  <c r="Q77" i="47" a="1"/>
  <c r="Q77" i="47" s="1"/>
  <c r="O23" i="33" a="1"/>
  <c r="O23" i="33" s="1"/>
  <c r="J31" i="47" a="1"/>
  <c r="J31" i="47" s="1"/>
  <c r="AE104" i="42" a="1"/>
  <c r="AE104" i="42" s="1"/>
  <c r="L76" i="33" a="1"/>
  <c r="L76" i="33" s="1"/>
  <c r="P92" i="47" a="1"/>
  <c r="P92" i="47" s="1"/>
  <c r="X85" i="33" a="1"/>
  <c r="X85" i="33" s="1"/>
  <c r="W32" i="47" a="1"/>
  <c r="W32" i="47" s="1"/>
  <c r="T86" i="45" a="1"/>
  <c r="T86" i="45" s="1"/>
  <c r="AK79" i="45" a="1"/>
  <c r="AK79" i="45" s="1"/>
  <c r="AM89" i="44" a="1"/>
  <c r="AM89" i="44" s="1"/>
  <c r="AP49" i="41" a="1"/>
  <c r="AP49" i="41" s="1"/>
  <c r="AP48" i="41" s="1"/>
  <c r="T79" i="44" a="1"/>
  <c r="T79" i="44" s="1"/>
  <c r="T78" i="44" s="1"/>
  <c r="Q19" i="42" a="1"/>
  <c r="Q19" i="42" s="1"/>
  <c r="R47" i="43" a="1"/>
  <c r="R47" i="43" s="1"/>
  <c r="AK73" i="43" a="1"/>
  <c r="AK73" i="43" s="1"/>
  <c r="Z26" i="44" a="1"/>
  <c r="Z26" i="44" s="1"/>
  <c r="S67" i="41" a="1"/>
  <c r="S67" i="41" s="1"/>
  <c r="C98" i="45" a="1"/>
  <c r="C98" i="45" s="1"/>
  <c r="M80" i="46" a="1"/>
  <c r="M80" i="46" s="1"/>
  <c r="X29" i="46" a="1"/>
  <c r="X29" i="46" s="1"/>
  <c r="AM88" i="46" a="1"/>
  <c r="AM88" i="46" s="1"/>
  <c r="C55" i="47" a="1"/>
  <c r="C55" i="47" s="1"/>
  <c r="W20" i="46" a="1"/>
  <c r="W20" i="46" s="1"/>
  <c r="AQ23" i="44" a="1"/>
  <c r="AQ23" i="44" s="1"/>
  <c r="I101" i="44" a="1"/>
  <c r="I101" i="44" s="1"/>
  <c r="H19" i="44" a="1"/>
  <c r="H19" i="44" s="1"/>
  <c r="H18" i="44" s="1"/>
  <c r="U29" i="47" a="1"/>
  <c r="U29" i="47" s="1"/>
  <c r="P94" i="42" a="1"/>
  <c r="P94" i="42" s="1"/>
  <c r="S38" i="41" a="1"/>
  <c r="S38" i="41" s="1"/>
  <c r="R91" i="45" a="1"/>
  <c r="R91" i="45" s="1"/>
  <c r="AQ20" i="47" a="1"/>
  <c r="AQ20" i="47" s="1"/>
  <c r="Q100" i="44" a="1"/>
  <c r="Q100" i="44" s="1"/>
  <c r="W71" i="45" a="1"/>
  <c r="W71" i="45" s="1"/>
  <c r="T67" i="42" a="1"/>
  <c r="T67" i="42" s="1"/>
  <c r="W68" i="43" a="1"/>
  <c r="W68" i="43" s="1"/>
  <c r="C52" i="47" a="1"/>
  <c r="C52" i="47" s="1"/>
  <c r="J94" i="45" a="1"/>
  <c r="J94" i="45" s="1"/>
  <c r="J93" i="45" s="1"/>
  <c r="AP40" i="33" a="1"/>
  <c r="AP40" i="33" s="1"/>
  <c r="AD65" i="46" a="1"/>
  <c r="AD65" i="46" s="1"/>
  <c r="AS67" i="43" a="1"/>
  <c r="AS67" i="43" s="1"/>
  <c r="AR91" i="42" a="1"/>
  <c r="AR91" i="42" s="1"/>
  <c r="AR90" i="42" s="1"/>
  <c r="AB58" i="45" a="1"/>
  <c r="AB58" i="45" s="1"/>
  <c r="AE89" i="45" a="1"/>
  <c r="AE89" i="45" s="1"/>
  <c r="I80" i="33" a="1"/>
  <c r="I80" i="33" s="1"/>
  <c r="AE29" i="33" a="1"/>
  <c r="AE29" i="33" s="1"/>
  <c r="Q74" i="46" a="1"/>
  <c r="Q74" i="46" s="1"/>
  <c r="AE83" i="42" a="1"/>
  <c r="AE83" i="42" s="1"/>
  <c r="AJ80" i="46" a="1"/>
  <c r="AJ80" i="46" s="1"/>
  <c r="AI65" i="45" a="1"/>
  <c r="AI65" i="45" s="1"/>
  <c r="J104" i="44" a="1"/>
  <c r="J104" i="44" s="1"/>
  <c r="AO19" i="46" a="1"/>
  <c r="AO19" i="46" s="1"/>
  <c r="J22" i="46" a="1"/>
  <c r="J22" i="46" s="1"/>
  <c r="AI58" i="46" a="1"/>
  <c r="AI58" i="46" s="1"/>
  <c r="U41" i="42" a="1"/>
  <c r="U41" i="42" s="1"/>
  <c r="C23" i="43" a="1"/>
  <c r="C23" i="43" s="1"/>
  <c r="AI59" i="43" a="1"/>
  <c r="AI59" i="43" s="1"/>
  <c r="K101" i="43" a="1"/>
  <c r="K101" i="43" s="1"/>
  <c r="AE65" i="41" a="1"/>
  <c r="AE65" i="41" s="1"/>
  <c r="P34" i="45" a="1"/>
  <c r="P34" i="45" s="1"/>
  <c r="Q11" i="33" a="1"/>
  <c r="Q11" i="33" s="1"/>
  <c r="AK55" i="46" a="1"/>
  <c r="AK55" i="46" s="1"/>
  <c r="AK54" i="46" s="1"/>
  <c r="L44" i="41" a="1"/>
  <c r="L44" i="41" s="1"/>
  <c r="AK55" i="41" a="1"/>
  <c r="AK55" i="41" s="1"/>
  <c r="AP91" i="42" a="1"/>
  <c r="AP91" i="42" s="1"/>
  <c r="W38" i="42" a="1"/>
  <c r="W38" i="42" s="1"/>
  <c r="P47" i="42" a="1"/>
  <c r="P47" i="42" s="1"/>
  <c r="AA47" i="41" a="1"/>
  <c r="AA47" i="41" s="1"/>
  <c r="T95" i="44" a="1"/>
  <c r="T95" i="44" s="1"/>
  <c r="W94" i="45" a="1"/>
  <c r="W94" i="45" s="1"/>
  <c r="W93" i="45" s="1"/>
  <c r="AJ91" i="33" a="1"/>
  <c r="AJ91" i="33" s="1"/>
  <c r="Y44" i="33" a="1"/>
  <c r="Y44" i="33" s="1"/>
  <c r="Y43" i="33" a="1"/>
  <c r="Y43" i="33" s="1"/>
  <c r="AO49" i="44" a="1"/>
  <c r="AO49" i="44" s="1"/>
  <c r="AO48" i="44" s="1"/>
  <c r="H20" i="33" a="1"/>
  <c r="H20" i="33" s="1"/>
  <c r="K41" i="41" a="1"/>
  <c r="K41" i="41" s="1"/>
  <c r="AF85" i="47" a="1"/>
  <c r="AF85" i="47" s="1"/>
  <c r="L85" i="44" a="1"/>
  <c r="L85" i="44" s="1"/>
  <c r="L84" i="44" s="1"/>
  <c r="AP79" i="41" a="1"/>
  <c r="AP79" i="41" s="1"/>
  <c r="AH26" i="33" a="1"/>
  <c r="AH26" i="33" s="1"/>
  <c r="I17" i="44" a="1"/>
  <c r="I17" i="44" s="1"/>
  <c r="V58" i="44" a="1"/>
  <c r="V58" i="44" s="1"/>
  <c r="AA88" i="46" a="1"/>
  <c r="AA88" i="46" s="1"/>
  <c r="AN25" i="41" a="1"/>
  <c r="AN25" i="41" s="1"/>
  <c r="AJ86" i="43" a="1"/>
  <c r="AJ86" i="43" s="1"/>
  <c r="AA53" i="42" a="1"/>
  <c r="AA53" i="42" s="1"/>
  <c r="X86" i="43" a="1"/>
  <c r="X86" i="43" s="1"/>
  <c r="K25" i="47" a="1"/>
  <c r="K25" i="47" s="1"/>
  <c r="E97" i="44" a="1"/>
  <c r="E97" i="44" s="1"/>
  <c r="AO76" i="42" a="1"/>
  <c r="AO76" i="42" s="1"/>
  <c r="AO75" i="42" s="1"/>
  <c r="AA32" i="47" a="1"/>
  <c r="AA32" i="47" s="1"/>
  <c r="AA30" i="47" s="1"/>
  <c r="I50" i="43" a="1"/>
  <c r="I50" i="43" s="1"/>
  <c r="AC49" i="46" a="1"/>
  <c r="AC49" i="46" s="1"/>
  <c r="Z22" i="44" a="1"/>
  <c r="Z22" i="44" s="1"/>
  <c r="W88" i="47" a="1"/>
  <c r="W88" i="47" s="1"/>
  <c r="AE38" i="33" a="1"/>
  <c r="AE38" i="33" s="1"/>
  <c r="Z49" i="33" a="1"/>
  <c r="Z49" i="33" s="1"/>
  <c r="AT68" i="41" a="1"/>
  <c r="AT68" i="41" s="1"/>
  <c r="J20" i="43" a="1"/>
  <c r="J20" i="43" s="1"/>
  <c r="S55" i="42" a="1"/>
  <c r="S55" i="42" s="1"/>
  <c r="P47" i="46" a="1"/>
  <c r="P47" i="46" s="1"/>
  <c r="P45" i="46" s="1"/>
  <c r="AP41" i="33" a="1"/>
  <c r="AP41" i="33" s="1"/>
  <c r="AT56" i="43" a="1"/>
  <c r="AT56" i="43" s="1"/>
  <c r="AN10" i="47" a="1"/>
  <c r="AN10" i="47" s="1"/>
  <c r="AP103" i="45" a="1"/>
  <c r="AP103" i="45" s="1"/>
  <c r="AP102" i="45" s="1"/>
  <c r="AF79" i="43" a="1"/>
  <c r="AF79" i="43" s="1"/>
  <c r="AF78" i="43" s="1"/>
  <c r="AR23" i="41" a="1"/>
  <c r="AR23" i="41" s="1"/>
  <c r="AC94" i="44" a="1"/>
  <c r="AC94" i="44" s="1"/>
  <c r="F10" i="33" a="1"/>
  <c r="F10" i="33" s="1"/>
  <c r="AB16" i="47" a="1"/>
  <c r="AB16" i="47" s="1"/>
  <c r="AB15" i="47" s="1"/>
  <c r="AM95" i="45" a="1"/>
  <c r="AM95" i="45" s="1"/>
  <c r="T41" i="45" a="1"/>
  <c r="T41" i="45" s="1"/>
  <c r="O26" i="43" a="1"/>
  <c r="O26" i="43" s="1"/>
  <c r="AG47" i="33" a="1"/>
  <c r="AG47" i="33" s="1"/>
  <c r="AJ52" i="45" a="1"/>
  <c r="AJ52" i="45" s="1"/>
  <c r="P79" i="45" a="1"/>
  <c r="P79" i="45" s="1"/>
  <c r="P78" i="45" s="1"/>
  <c r="AF52" i="46" a="1"/>
  <c r="AF52" i="46" s="1"/>
  <c r="J103" i="44" a="1"/>
  <c r="J103" i="44" s="1"/>
  <c r="AJ46" i="41" a="1"/>
  <c r="AJ46" i="41" s="1"/>
  <c r="V100" i="46" a="1"/>
  <c r="V100" i="46" s="1"/>
  <c r="Q41" i="43" a="1"/>
  <c r="Q41" i="43" s="1"/>
  <c r="AE76" i="46" a="1"/>
  <c r="AE76" i="46" s="1"/>
  <c r="AT95" i="43" a="1"/>
  <c r="AT95" i="43" s="1"/>
  <c r="AE80" i="42" a="1"/>
  <c r="AE80" i="42" s="1"/>
  <c r="AS91" i="46" a="1"/>
  <c r="AS91" i="46" s="1"/>
  <c r="R74" i="43" a="1"/>
  <c r="R74" i="43" s="1"/>
  <c r="R72" i="43" s="1"/>
  <c r="W71" i="33" a="1"/>
  <c r="W71" i="33" s="1"/>
  <c r="X80" i="47" a="1"/>
  <c r="X80" i="47" s="1"/>
  <c r="AK79" i="41" a="1"/>
  <c r="AK79" i="41" s="1"/>
  <c r="I85" i="43" a="1"/>
  <c r="I85" i="43" s="1"/>
  <c r="M53" i="42" a="1"/>
  <c r="M53" i="42" s="1"/>
  <c r="M51" i="42" s="1"/>
  <c r="L95" i="44" a="1"/>
  <c r="L95" i="44" s="1"/>
  <c r="AH85" i="43" a="1"/>
  <c r="AH85" i="43" s="1"/>
  <c r="Z58" i="45" a="1"/>
  <c r="Z58" i="45" s="1"/>
  <c r="Z57" i="45" s="1"/>
  <c r="E67" i="33" a="1"/>
  <c r="E67" i="33" s="1"/>
  <c r="E66" i="33" s="1"/>
  <c r="AO58" i="43" a="1"/>
  <c r="AO58" i="43" s="1"/>
  <c r="AR94" i="42" a="1"/>
  <c r="AR94" i="42" s="1"/>
  <c r="AP76" i="46" a="1"/>
  <c r="AP76" i="46" s="1"/>
  <c r="AP75" i="46" s="1"/>
  <c r="AD49" i="45" a="1"/>
  <c r="AD49" i="45" s="1"/>
  <c r="AB88" i="46" a="1"/>
  <c r="AB88" i="46" s="1"/>
  <c r="I23" i="46" a="1"/>
  <c r="I23" i="46" s="1"/>
  <c r="C22" i="44" a="1"/>
  <c r="C22" i="44" s="1"/>
  <c r="AL71" i="33" a="1"/>
  <c r="AL71" i="33" s="1"/>
  <c r="Q88" i="33" a="1"/>
  <c r="Q88" i="33" s="1"/>
  <c r="T100" i="41" a="1"/>
  <c r="T100" i="41" s="1"/>
  <c r="AQ65" i="47" a="1"/>
  <c r="AQ65" i="47" s="1"/>
  <c r="AO68" i="43" a="1"/>
  <c r="AO68" i="43" s="1"/>
  <c r="AK74" i="42" a="1"/>
  <c r="AK74" i="42" s="1"/>
  <c r="AD22" i="45" a="1"/>
  <c r="AD22" i="45" s="1"/>
  <c r="AA61" i="42" a="1"/>
  <c r="AA61" i="42" s="1"/>
  <c r="AA61" i="46" a="1"/>
  <c r="AA61" i="46" s="1"/>
  <c r="AN28" i="41" a="1"/>
  <c r="AN28" i="41" s="1"/>
  <c r="AN27" i="41" s="1"/>
  <c r="Z19" i="41" a="1"/>
  <c r="Z19" i="41" s="1"/>
  <c r="Z18" i="41" s="1"/>
  <c r="N29" i="42" a="1"/>
  <c r="N29" i="42" s="1"/>
  <c r="U104" i="47" a="1"/>
  <c r="U104" i="47" s="1"/>
  <c r="S49" i="42" a="1"/>
  <c r="S49" i="42" s="1"/>
  <c r="S48" i="42" s="1"/>
  <c r="S76" i="44" a="1"/>
  <c r="S76" i="44" s="1"/>
  <c r="T85" i="46" a="1"/>
  <c r="T85" i="46" s="1"/>
  <c r="T84" i="46" s="1"/>
  <c r="Q32" i="33" a="1"/>
  <c r="Q32" i="33" s="1"/>
  <c r="I35" i="42" a="1"/>
  <c r="I35" i="42" s="1"/>
  <c r="N56" i="44" a="1"/>
  <c r="N56" i="44" s="1"/>
  <c r="R97" i="46" a="1"/>
  <c r="R97" i="46" s="1"/>
  <c r="X70" i="41" a="1"/>
  <c r="X70" i="41" s="1"/>
  <c r="X69" i="41" s="1"/>
  <c r="S29" i="41" a="1"/>
  <c r="S29" i="41" s="1"/>
  <c r="AG74" i="43" a="1"/>
  <c r="AG74" i="43" s="1"/>
  <c r="AV88" i="41" a="1"/>
  <c r="AV88" i="41" s="1"/>
  <c r="J94" i="33" a="1"/>
  <c r="J94" i="33" s="1"/>
  <c r="W80" i="44" a="1"/>
  <c r="W80" i="44" s="1"/>
  <c r="Z71" i="33" a="1"/>
  <c r="Z71" i="33" s="1"/>
  <c r="W56" i="42" a="1"/>
  <c r="W56" i="42" s="1"/>
  <c r="W54" i="42" s="1"/>
  <c r="AH34" i="33" a="1"/>
  <c r="AH34" i="33" s="1"/>
  <c r="AJ94" i="41" a="1"/>
  <c r="AJ94" i="41" s="1"/>
  <c r="P101" i="41" a="1"/>
  <c r="P101" i="41" s="1"/>
  <c r="Q67" i="45" a="1"/>
  <c r="Q67" i="45" s="1"/>
  <c r="V34" i="46" a="1"/>
  <c r="V34" i="46" s="1"/>
  <c r="V33" i="46" s="1"/>
  <c r="AB19" i="41" a="1"/>
  <c r="AB19" i="41" s="1"/>
  <c r="AL67" i="41" a="1"/>
  <c r="AL67" i="41" s="1"/>
  <c r="AB71" i="46" a="1"/>
  <c r="AB71" i="46" s="1"/>
  <c r="U76" i="46" a="1"/>
  <c r="U76" i="46" s="1"/>
  <c r="U75" i="46" s="1"/>
  <c r="K98" i="45" a="1"/>
  <c r="K98" i="45" s="1"/>
  <c r="AO20" i="41" a="1"/>
  <c r="AO20" i="41" s="1"/>
  <c r="AO18" i="41" s="1"/>
  <c r="AR77" i="46" a="1"/>
  <c r="AR77" i="46" s="1"/>
  <c r="AR75" i="46" s="1"/>
  <c r="AJ92" i="42" a="1"/>
  <c r="AJ92" i="42" s="1"/>
  <c r="AQ76" i="47" a="1"/>
  <c r="AQ76" i="47" s="1"/>
  <c r="X73" i="46" a="1"/>
  <c r="X73" i="46" s="1"/>
  <c r="Q76" i="44" a="1"/>
  <c r="Q76" i="44" s="1"/>
  <c r="Q23" i="33" a="1"/>
  <c r="Q23" i="33" s="1"/>
  <c r="AJ17" i="45" a="1"/>
  <c r="AJ17" i="45" s="1"/>
  <c r="J88" i="46" a="1"/>
  <c r="J88" i="46" s="1"/>
  <c r="AI20" i="42" a="1"/>
  <c r="AI20" i="42" s="1"/>
  <c r="AK41" i="41" a="1"/>
  <c r="AK41" i="41" s="1"/>
  <c r="AK34" i="33" a="1"/>
  <c r="AK34" i="33" s="1"/>
  <c r="AK33" i="33" s="1"/>
  <c r="L76" i="41" a="1"/>
  <c r="L76" i="41" s="1"/>
  <c r="AA65" i="45" a="1"/>
  <c r="AA65" i="45" s="1"/>
  <c r="AH77" i="45" a="1"/>
  <c r="AH77" i="45" s="1"/>
  <c r="AJ104" i="42" a="1"/>
  <c r="AJ104" i="42" s="1"/>
  <c r="AJ102" i="42" s="1"/>
  <c r="R43" i="47" a="1"/>
  <c r="R43" i="47" s="1"/>
  <c r="R42" i="47" s="1"/>
  <c r="AH73" i="46" a="1"/>
  <c r="AH73" i="46" s="1"/>
  <c r="C22" i="41" a="1"/>
  <c r="C22" i="41" s="1"/>
  <c r="A22" i="41" s="1"/>
  <c r="AN79" i="43" a="1"/>
  <c r="AN79" i="43" s="1"/>
  <c r="AD46" i="43" a="1"/>
  <c r="AD46" i="43" s="1"/>
  <c r="AB68" i="41" a="1"/>
  <c r="AB68" i="41"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N94" i="41" a="1"/>
  <c r="N94" i="41" s="1"/>
  <c r="N93" i="41" s="1"/>
  <c r="AB61" i="45" a="1"/>
  <c r="AB61" i="45" s="1"/>
  <c r="AB26" i="44" a="1"/>
  <c r="AB26" i="44" s="1"/>
  <c r="K34" i="43" a="1"/>
  <c r="K34" i="43" s="1"/>
  <c r="T67" i="46" a="1"/>
  <c r="T67" i="46" s="1"/>
  <c r="T66" i="46" s="1"/>
  <c r="AB95" i="45" a="1"/>
  <c r="AB95" i="45" s="1"/>
  <c r="R17" i="46" a="1"/>
  <c r="R17" i="46" s="1"/>
  <c r="AF71" i="43" a="1"/>
  <c r="AF71" i="43" s="1"/>
  <c r="R31" i="42" a="1"/>
  <c r="R31" i="42" s="1"/>
  <c r="AC83" i="33" a="1"/>
  <c r="AC83" i="33" s="1"/>
  <c r="AC81" i="33" s="1"/>
  <c r="AI94" i="41" a="1"/>
  <c r="AI94" i="41" s="1"/>
  <c r="AB79" i="47" a="1"/>
  <c r="AB79" i="47" s="1"/>
  <c r="H16" i="42" a="1"/>
  <c r="H16" i="42" s="1"/>
  <c r="AH82" i="33" a="1"/>
  <c r="AH82" i="33" s="1"/>
  <c r="AK20" i="41" a="1"/>
  <c r="AK20" i="41" s="1"/>
  <c r="AN52" i="47" a="1"/>
  <c r="AN52" i="47" s="1"/>
  <c r="K61" i="42" a="1"/>
  <c r="K61" i="42" s="1"/>
  <c r="AF104" i="43" a="1"/>
  <c r="AF104" i="43" s="1"/>
  <c r="AK86" i="45" a="1"/>
  <c r="AK86" i="45" s="1"/>
  <c r="AK68" i="42" a="1"/>
  <c r="AK68" i="42" s="1"/>
  <c r="AA55" i="43" a="1"/>
  <c r="AA55" i="43" s="1"/>
  <c r="AJ82" i="45" a="1"/>
  <c r="AJ82" i="45" s="1"/>
  <c r="AV38" i="41" a="1"/>
  <c r="AV38" i="41" s="1"/>
  <c r="AH52" i="45" a="1"/>
  <c r="AH52" i="45" s="1"/>
  <c r="E65" i="44" a="1"/>
  <c r="E65" i="44" s="1"/>
  <c r="L35" i="46" a="1"/>
  <c r="L35" i="46" s="1"/>
  <c r="P61" i="41" a="1"/>
  <c r="P61" i="41" s="1"/>
  <c r="P60" i="41" s="1"/>
  <c r="AM65" i="47" a="1"/>
  <c r="AM65" i="47" s="1"/>
  <c r="V43" i="47" a="1"/>
  <c r="V43" i="47" s="1"/>
  <c r="Y28" i="42" a="1"/>
  <c r="Y28" i="42" s="1"/>
  <c r="AF17" i="41" a="1"/>
  <c r="AF17" i="41" s="1"/>
  <c r="AS76" i="47" a="1"/>
  <c r="AS76" i="47" s="1"/>
  <c r="AS75" i="47" s="1"/>
  <c r="U49" i="41" a="1"/>
  <c r="U49" i="41" s="1"/>
  <c r="AN98" i="46" a="1"/>
  <c r="AN98" i="46" s="1"/>
  <c r="AP74" i="46" a="1"/>
  <c r="AP74" i="46" s="1"/>
  <c r="V95" i="44" a="1"/>
  <c r="V95" i="44" s="1"/>
  <c r="H40" i="42" a="1"/>
  <c r="H40" i="42" s="1"/>
  <c r="H39" i="42" s="1"/>
  <c r="AC94" i="45" a="1"/>
  <c r="AC94" i="45" s="1"/>
  <c r="AE101" i="43" a="1"/>
  <c r="AE101" i="43" s="1"/>
  <c r="J35" i="41" a="1"/>
  <c r="J35" i="41" s="1"/>
  <c r="J33" i="41" s="1"/>
  <c r="AH41" i="43" a="1"/>
  <c r="AH41" i="43" s="1"/>
  <c r="W20" i="47" a="1"/>
  <c r="W20" i="47" s="1"/>
  <c r="V101" i="33" a="1"/>
  <c r="V101" i="33" s="1"/>
  <c r="R88" i="33" a="1"/>
  <c r="R88" i="33" s="1"/>
  <c r="F77" i="45" a="1"/>
  <c r="F77" i="45" s="1"/>
  <c r="C40" i="33" a="1"/>
  <c r="C40" i="33" s="1"/>
  <c r="A40" i="33" s="1"/>
  <c r="AH26" i="47" a="1"/>
  <c r="AH26" i="47" s="1"/>
  <c r="G58" i="42" a="1"/>
  <c r="G58" i="42" s="1"/>
  <c r="G57" i="42" s="1"/>
  <c r="V68" i="33" a="1"/>
  <c r="V68" i="33" s="1"/>
  <c r="AH92" i="44" a="1"/>
  <c r="AH92" i="44" s="1"/>
  <c r="P85" i="41" a="1"/>
  <c r="P85" i="41" s="1"/>
  <c r="P84" i="41" s="1"/>
  <c r="V85" i="46" a="1"/>
  <c r="V85" i="46" s="1"/>
  <c r="X88" i="44" a="1"/>
  <c r="X88" i="44" s="1"/>
  <c r="AD83" i="33" a="1"/>
  <c r="AD83" i="33" s="1"/>
  <c r="AS100" i="47" a="1"/>
  <c r="AS100" i="47" s="1"/>
  <c r="AS99" i="47" s="1"/>
  <c r="S79" i="33" a="1"/>
  <c r="S79" i="33" s="1"/>
  <c r="AB103" i="43" a="1"/>
  <c r="AB103" i="43" s="1"/>
  <c r="I40" i="42" a="1"/>
  <c r="I40" i="42" s="1"/>
  <c r="I39" i="42" s="1"/>
  <c r="AP97" i="33" a="1"/>
  <c r="AP97" i="33" s="1"/>
  <c r="J25" i="46" a="1"/>
  <c r="J25" i="46" s="1"/>
  <c r="N97" i="42" a="1"/>
  <c r="N97" i="42" s="1"/>
  <c r="AM89" i="41" a="1"/>
  <c r="AM89" i="41" s="1"/>
  <c r="M46" i="43" a="1"/>
  <c r="M46" i="43" s="1"/>
  <c r="Y56" i="45" a="1"/>
  <c r="Y56" i="45" s="1"/>
  <c r="AC86" i="47" a="1"/>
  <c r="AC86" i="47" s="1"/>
  <c r="AE20" i="46" a="1"/>
  <c r="AE20" i="46" s="1"/>
  <c r="AK64" i="33" a="1"/>
  <c r="AK64" i="33" s="1"/>
  <c r="AS31" i="41" a="1"/>
  <c r="AS31" i="41" s="1"/>
  <c r="AS30" i="41" s="1"/>
  <c r="V38" i="44" a="1"/>
  <c r="V38" i="44" s="1"/>
  <c r="V36" i="44" s="1"/>
  <c r="V74" i="45" a="1"/>
  <c r="V74" i="45" s="1"/>
  <c r="W23" i="33" a="1"/>
  <c r="W23" i="33" s="1"/>
  <c r="AP56" i="44" a="1"/>
  <c r="AP56" i="44" s="1"/>
  <c r="S85" i="44" a="1"/>
  <c r="S85" i="44" s="1"/>
  <c r="C68" i="42" a="1"/>
  <c r="C68" i="42" s="1"/>
  <c r="U80" i="47" a="1"/>
  <c r="U80" i="47" s="1"/>
  <c r="Q67" i="43" a="1"/>
  <c r="Q67" i="43" s="1"/>
  <c r="Q66" i="43" s="1"/>
  <c r="AA64" i="45" a="1"/>
  <c r="AA64" i="45" s="1"/>
  <c r="AO67" i="41" a="1"/>
  <c r="AO67" i="41" s="1"/>
  <c r="AO66" i="41" s="1"/>
  <c r="AP100" i="43" a="1"/>
  <c r="AP100" i="43" s="1"/>
  <c r="R50" i="44" a="1"/>
  <c r="R50" i="44" s="1"/>
  <c r="AB95" i="42" a="1"/>
  <c r="AB95" i="42" s="1"/>
  <c r="AT88" i="43" a="1"/>
  <c r="AT88" i="43" s="1"/>
  <c r="U104" i="42" a="1"/>
  <c r="U104" i="42" s="1"/>
  <c r="Y32" i="45" a="1"/>
  <c r="Y32" i="45" s="1"/>
  <c r="AB28" i="45" a="1"/>
  <c r="AB28" i="45" s="1"/>
  <c r="AB27" i="45" s="1"/>
  <c r="Z65" i="46" a="1"/>
  <c r="Z65" i="46" s="1"/>
  <c r="AO52" i="45" a="1"/>
  <c r="AO52" i="45" s="1"/>
  <c r="AO46" i="43" a="1"/>
  <c r="AO46" i="43" s="1"/>
  <c r="I46" i="44" a="1"/>
  <c r="I46" i="44" s="1"/>
  <c r="I45" i="44" s="1"/>
  <c r="AA89" i="45" a="1"/>
  <c r="AA89" i="45" s="1"/>
  <c r="AJ46" i="42" a="1"/>
  <c r="AJ46" i="42" s="1"/>
  <c r="AU86" i="43" a="1"/>
  <c r="AU86" i="43" s="1"/>
  <c r="N100" i="44" a="1"/>
  <c r="N100" i="44" s="1"/>
  <c r="N99" i="44" s="1"/>
  <c r="C100" i="45" a="1"/>
  <c r="C100" i="45" s="1"/>
  <c r="T28" i="42" a="1"/>
  <c r="T28" i="42" s="1"/>
  <c r="T27" i="42" s="1"/>
  <c r="K37" i="41" a="1"/>
  <c r="K37" i="41" s="1"/>
  <c r="AH71" i="46" a="1"/>
  <c r="AH71" i="46" s="1"/>
  <c r="W19" i="47" a="1"/>
  <c r="W19" i="47" s="1"/>
  <c r="W18" i="47" s="1"/>
  <c r="V82" i="44" a="1"/>
  <c r="V82" i="44" s="1"/>
  <c r="J74" i="47" a="1"/>
  <c r="J74" i="47" s="1"/>
  <c r="V68" i="45" a="1"/>
  <c r="V68" i="45" s="1"/>
  <c r="AF70" i="43" a="1"/>
  <c r="AF70" i="43" s="1"/>
  <c r="Q67" i="46" a="1"/>
  <c r="Q67" i="46" s="1"/>
  <c r="AR53" i="47" a="1"/>
  <c r="AR53" i="47" s="1"/>
  <c r="V79" i="46" a="1"/>
  <c r="V79" i="46" s="1"/>
  <c r="AF91" i="41" a="1"/>
  <c r="AF91" i="41" s="1"/>
  <c r="AF90" i="41" s="1"/>
  <c r="S68" i="43" a="1"/>
  <c r="S68" i="43" s="1"/>
  <c r="AL17" i="41" a="1"/>
  <c r="AL17" i="41" s="1"/>
  <c r="AH94" i="41" a="1"/>
  <c r="AH94" i="41" s="1"/>
  <c r="AH93" i="41" s="1"/>
  <c r="T76" i="45" a="1"/>
  <c r="T76" i="45" s="1"/>
  <c r="T75" i="45" s="1"/>
  <c r="AG86" i="33" a="1"/>
  <c r="AG86" i="33" s="1"/>
  <c r="O67" i="46" a="1"/>
  <c r="O67" i="46" s="1"/>
  <c r="AC25" i="47" a="1"/>
  <c r="AC25" i="47" s="1"/>
  <c r="AC24" i="47" s="1"/>
  <c r="E64" i="45" a="1"/>
  <c r="E64" i="45" s="1"/>
  <c r="E63" i="45" s="1"/>
  <c r="J53" i="42" a="1"/>
  <c r="J53" i="42" s="1"/>
  <c r="V50" i="47" a="1"/>
  <c r="V50" i="47" s="1"/>
  <c r="AL100" i="42" a="1"/>
  <c r="AL100" i="42" s="1"/>
  <c r="AL99" i="42" s="1"/>
  <c r="S52" i="47" a="1"/>
  <c r="S52" i="47" s="1"/>
  <c r="S51" i="47" s="1"/>
  <c r="AH43" i="42" a="1"/>
  <c r="AH43" i="42" s="1"/>
  <c r="AH42" i="42" s="1"/>
  <c r="AQ82" i="42" a="1"/>
  <c r="AQ82" i="42" s="1"/>
  <c r="AQ81" i="42" s="1"/>
  <c r="H64" i="44" a="1"/>
  <c r="H64" i="44" s="1"/>
  <c r="X23" i="47" a="1"/>
  <c r="X23" i="47" s="1"/>
  <c r="E83" i="33" a="1"/>
  <c r="E83" i="33" s="1"/>
  <c r="V50" i="41" a="1"/>
  <c r="V50" i="41" s="1"/>
  <c r="H71" i="33" a="1"/>
  <c r="H71" i="33" s="1"/>
  <c r="AM10" i="45" a="1"/>
  <c r="AM10" i="45" s="1"/>
  <c r="AM9" i="45" s="1"/>
  <c r="AE64" i="47" a="1"/>
  <c r="AE64" i="47" s="1"/>
  <c r="AO26" i="33" a="1"/>
  <c r="AO26" i="33" s="1"/>
  <c r="AG67" i="41" a="1"/>
  <c r="AG67" i="41" s="1"/>
  <c r="AG98" i="46" a="1"/>
  <c r="AG98" i="46" s="1"/>
  <c r="AR29" i="33" a="1"/>
  <c r="AR29" i="33" s="1"/>
  <c r="N25" i="43" a="1"/>
  <c r="N25" i="43" s="1"/>
  <c r="C19" i="44" a="1"/>
  <c r="C19" i="44" s="1"/>
  <c r="N28" i="47" a="1"/>
  <c r="N28" i="47" s="1"/>
  <c r="N27" i="47" s="1"/>
  <c r="AJ94" i="44" a="1"/>
  <c r="AJ94" i="44" s="1"/>
  <c r="AJ93" i="44" s="1"/>
  <c r="AR43" i="47" a="1"/>
  <c r="AR43" i="47" s="1"/>
  <c r="AP35" i="45" a="1"/>
  <c r="AP35" i="45" s="1"/>
  <c r="AF70" i="42" a="1"/>
  <c r="AF70" i="42" s="1"/>
  <c r="Z25" i="44" a="1"/>
  <c r="Z25" i="44" s="1"/>
  <c r="AA29" i="45" a="1"/>
  <c r="AA29" i="45" s="1"/>
  <c r="AV97" i="47" a="1"/>
  <c r="AV97" i="47" s="1"/>
  <c r="AV96" i="47" s="1"/>
  <c r="AE40" i="45" a="1"/>
  <c r="AE40" i="45" s="1"/>
  <c r="E40" i="45" a="1"/>
  <c r="E40" i="45" s="1"/>
  <c r="AN91" i="42" a="1"/>
  <c r="AN91" i="42" s="1"/>
  <c r="AN90" i="42" s="1"/>
  <c r="H98" i="42" a="1"/>
  <c r="H98" i="42" s="1"/>
  <c r="AC67" i="47" a="1"/>
  <c r="AC67" i="47" s="1"/>
  <c r="AG19" i="33" a="1"/>
  <c r="AG19" i="33" s="1"/>
  <c r="AG18" i="33" s="1"/>
  <c r="L43" i="44" a="1"/>
  <c r="L43" i="44" s="1"/>
  <c r="O20" i="44" a="1"/>
  <c r="O20" i="44" s="1"/>
  <c r="O92" i="47" a="1"/>
  <c r="O92" i="47" s="1"/>
  <c r="AA86" i="44" a="1"/>
  <c r="AA86" i="44" s="1"/>
  <c r="H92" i="44" a="1"/>
  <c r="H92" i="44" s="1"/>
  <c r="V43" i="46" a="1"/>
  <c r="V43" i="46" s="1"/>
  <c r="V42" i="46" s="1"/>
  <c r="AG49" i="42" a="1"/>
  <c r="AG49" i="42" s="1"/>
  <c r="AG48" i="42" s="1"/>
  <c r="P97" i="46" a="1"/>
  <c r="P97" i="46" s="1"/>
  <c r="AB79" i="42" a="1"/>
  <c r="AB79" i="42" s="1"/>
  <c r="AB78" i="42" s="1"/>
  <c r="Z61" i="45" a="1"/>
  <c r="Z61" i="45" s="1"/>
  <c r="H47" i="33" a="1"/>
  <c r="H47" i="33" s="1"/>
  <c r="AE88" i="47" a="1"/>
  <c r="AE88" i="47" s="1"/>
  <c r="AE87" i="47" s="1"/>
  <c r="AG97" i="33" a="1"/>
  <c r="AG97" i="33" s="1"/>
  <c r="AG96" i="33" s="1"/>
  <c r="J73" i="47" a="1"/>
  <c r="J73" i="47" s="1"/>
  <c r="AD68" i="47" a="1"/>
  <c r="AD68" i="47" s="1"/>
  <c r="AP79" i="46" a="1"/>
  <c r="AP79" i="46" s="1"/>
  <c r="AP78" i="46" s="1"/>
  <c r="AP80" i="45" a="1"/>
  <c r="AP80" i="45" s="1"/>
  <c r="AN26" i="41" a="1"/>
  <c r="AN26" i="41" s="1"/>
  <c r="X91" i="47" a="1"/>
  <c r="X91" i="47" s="1"/>
  <c r="AL80" i="43" a="1"/>
  <c r="AL80" i="43" s="1"/>
  <c r="J86" i="41" a="1"/>
  <c r="J86" i="41" s="1"/>
  <c r="AF61" i="33" a="1"/>
  <c r="AF61" i="33" s="1"/>
  <c r="AB37" i="43" a="1"/>
  <c r="AB37" i="43" s="1"/>
  <c r="F59" i="33" a="1"/>
  <c r="F59" i="33" s="1"/>
  <c r="R64" i="42" a="1"/>
  <c r="R64" i="42" s="1"/>
  <c r="AF32" i="47" a="1"/>
  <c r="AF32" i="47" s="1"/>
  <c r="H82" i="33" a="1"/>
  <c r="H82" i="33" s="1"/>
  <c r="H81" i="33" s="1"/>
  <c r="U56" i="41" a="1"/>
  <c r="U56" i="41" s="1"/>
  <c r="U54" i="41" s="1"/>
  <c r="AD59" i="45" a="1"/>
  <c r="AD59" i="45" s="1"/>
  <c r="I79" i="46" a="1"/>
  <c r="I79" i="46" s="1"/>
  <c r="I78" i="46" s="1"/>
  <c r="C100" i="43" a="1"/>
  <c r="C100" i="43" s="1"/>
  <c r="AG41" i="42" a="1"/>
  <c r="AG41" i="42" s="1"/>
  <c r="P17" i="45" a="1"/>
  <c r="P17" i="45" s="1"/>
  <c r="Y58" i="44" a="1"/>
  <c r="Y58" i="44" s="1"/>
  <c r="AG74" i="45" a="1"/>
  <c r="AG74" i="45" s="1"/>
  <c r="W88" i="46" a="1"/>
  <c r="W88" i="46" s="1"/>
  <c r="K64" i="33" a="1"/>
  <c r="K64" i="33" s="1"/>
  <c r="AO73" i="44" a="1"/>
  <c r="AO73" i="44" s="1"/>
  <c r="AO72" i="44" s="1"/>
  <c r="AB85" i="46" a="1"/>
  <c r="AB85" i="46" s="1"/>
  <c r="O83" i="33" a="1"/>
  <c r="O83" i="33" s="1"/>
  <c r="Y44" i="43" a="1"/>
  <c r="Y44" i="43" s="1"/>
  <c r="P61" i="33" a="1"/>
  <c r="P61" i="33" s="1"/>
  <c r="P60" i="33" s="1"/>
  <c r="K73" i="45" a="1"/>
  <c r="K73" i="45" s="1"/>
  <c r="K72" i="45" s="1"/>
  <c r="AF89" i="43" a="1"/>
  <c r="AF89" i="43" s="1"/>
  <c r="AF87" i="43" s="1"/>
  <c r="E100" i="44" a="1"/>
  <c r="E100" i="44" s="1"/>
  <c r="G56" i="45" a="1"/>
  <c r="G56" i="45" s="1"/>
  <c r="M32" i="41" a="1"/>
  <c r="M32" i="41" s="1"/>
  <c r="K28" i="42" a="1"/>
  <c r="K28" i="42" s="1"/>
  <c r="J100" i="46" a="1"/>
  <c r="J100" i="46" s="1"/>
  <c r="J99" i="46" s="1"/>
  <c r="X92" i="47" a="1"/>
  <c r="X92" i="47" s="1"/>
  <c r="C73" i="43" a="1"/>
  <c r="C73" i="43" s="1"/>
  <c r="AH28" i="43" a="1"/>
  <c r="AH28" i="43" s="1"/>
  <c r="AK26" i="43" a="1"/>
  <c r="AK26" i="43" s="1"/>
  <c r="AA88" i="47" a="1"/>
  <c r="AA88" i="47" s="1"/>
  <c r="AO26" i="47" a="1"/>
  <c r="AO26" i="47" s="1"/>
  <c r="T35" i="43" a="1"/>
  <c r="T35" i="43" s="1"/>
  <c r="T98" i="47" a="1"/>
  <c r="T98" i="47" s="1"/>
  <c r="AS83" i="41" a="1"/>
  <c r="AS83" i="41" s="1"/>
  <c r="AO50" i="45" a="1"/>
  <c r="AO50" i="45" s="1"/>
  <c r="AM37" i="44" a="1"/>
  <c r="AM37" i="44" s="1"/>
  <c r="K17" i="43" a="1"/>
  <c r="K17" i="43" s="1"/>
  <c r="M73" i="42" a="1"/>
  <c r="M73" i="42" s="1"/>
  <c r="M72" i="42" s="1"/>
  <c r="Z77" i="44" a="1"/>
  <c r="Z77" i="44" s="1"/>
  <c r="J10" i="42" a="1"/>
  <c r="J10" i="42" s="1"/>
  <c r="AU20" i="47" a="1"/>
  <c r="AU20" i="47" s="1"/>
  <c r="AU18" i="47" s="1"/>
  <c r="AK10" i="46" a="1"/>
  <c r="AK10" i="46" s="1"/>
  <c r="I32" i="41" a="1"/>
  <c r="I32" i="41" s="1"/>
  <c r="AA35" i="42" a="1"/>
  <c r="AA35" i="42" s="1"/>
  <c r="AE62" i="41" a="1"/>
  <c r="AE62" i="41" s="1"/>
  <c r="AK26" i="33" a="1"/>
  <c r="AK26" i="33" s="1"/>
  <c r="I88" i="44" a="1"/>
  <c r="I88" i="44" s="1"/>
  <c r="K68" i="33" a="1"/>
  <c r="K68" i="33" s="1"/>
  <c r="AS86" i="41" a="1"/>
  <c r="AS86" i="41" s="1"/>
  <c r="I62" i="47" a="1"/>
  <c r="I62" i="47" s="1"/>
  <c r="P77" i="41" a="1"/>
  <c r="P77" i="41" s="1"/>
  <c r="I53" i="41" a="1"/>
  <c r="I53" i="41" s="1"/>
  <c r="W59" i="42" a="1"/>
  <c r="W59" i="42" s="1"/>
  <c r="M11" i="42" a="1"/>
  <c r="M11" i="42" s="1"/>
  <c r="G37" i="44" a="1"/>
  <c r="G37" i="44" s="1"/>
  <c r="G36" i="44" s="1"/>
  <c r="W89" i="41" a="1"/>
  <c r="W89" i="41" s="1"/>
  <c r="V92" i="42" a="1"/>
  <c r="V92" i="42" s="1"/>
  <c r="AM23" i="42" a="1"/>
  <c r="AM23" i="42" s="1"/>
  <c r="AB25" i="43" a="1"/>
  <c r="AB25" i="43" s="1"/>
  <c r="L47" i="45" a="1"/>
  <c r="L47" i="45" s="1"/>
  <c r="F32" i="42" a="1"/>
  <c r="F32" i="42" s="1"/>
  <c r="F30" i="42" s="1"/>
  <c r="AD38" i="43" a="1"/>
  <c r="AD38" i="43" s="1"/>
  <c r="AB49" i="33" a="1"/>
  <c r="AB49" i="33" s="1"/>
  <c r="AB48" i="33" s="1"/>
  <c r="G11" i="44" a="1"/>
  <c r="G11" i="44" s="1"/>
  <c r="G9" i="44" s="1"/>
  <c r="AA89" i="41" a="1"/>
  <c r="AA89" i="41" s="1"/>
  <c r="AC88" i="41" a="1"/>
  <c r="AC88" i="41" s="1"/>
  <c r="AG10" i="47" a="1"/>
  <c r="AG10" i="47" s="1"/>
  <c r="AG9" i="47" s="1"/>
  <c r="AB55" i="43" a="1"/>
  <c r="AB55" i="43" s="1"/>
  <c r="AB54" i="43" s="1"/>
  <c r="AM46" i="47" a="1"/>
  <c r="AM46" i="47" s="1"/>
  <c r="AM45" i="47" s="1"/>
  <c r="R82" i="45" a="1"/>
  <c r="R82" i="45" s="1"/>
  <c r="AH20" i="41" a="1"/>
  <c r="AH20" i="41" s="1"/>
  <c r="AD95" i="43" a="1"/>
  <c r="AD95" i="43" s="1"/>
  <c r="Q103" i="44" a="1"/>
  <c r="Q103" i="44" s="1"/>
  <c r="V85" i="33" a="1"/>
  <c r="V85" i="33" s="1"/>
  <c r="AR92" i="45" a="1"/>
  <c r="AR92" i="45" s="1"/>
  <c r="V91" i="43" a="1"/>
  <c r="V91" i="43" s="1"/>
  <c r="M44" i="46" a="1"/>
  <c r="M44" i="46" s="1"/>
  <c r="V68" i="44" a="1"/>
  <c r="V68" i="44" s="1"/>
  <c r="Q95" i="33" a="1"/>
  <c r="Q95" i="33" s="1"/>
  <c r="AL92" i="44" a="1"/>
  <c r="AL92" i="44" s="1"/>
  <c r="AK85" i="33" a="1"/>
  <c r="AK85" i="33" s="1"/>
  <c r="AK84" i="33" s="1"/>
  <c r="N97" i="45" a="1"/>
  <c r="N97" i="45" s="1"/>
  <c r="AQ56" i="43" a="1"/>
  <c r="AQ56" i="43" s="1"/>
  <c r="Y29" i="43" a="1"/>
  <c r="Y29" i="43" s="1"/>
  <c r="Y27" i="43" s="1"/>
  <c r="P95" i="44" a="1"/>
  <c r="P95" i="44" s="1"/>
  <c r="P93" i="44" s="1"/>
  <c r="AC34" i="47" a="1"/>
  <c r="AC34" i="47" s="1"/>
  <c r="N49" i="33" a="1"/>
  <c r="N49" i="33" s="1"/>
  <c r="N48" i="33" s="1"/>
  <c r="AA65" i="46" a="1"/>
  <c r="AA65" i="46" s="1"/>
  <c r="O32" i="45" a="1"/>
  <c r="O32" i="45" s="1"/>
  <c r="AB58" i="44" a="1"/>
  <c r="AB58" i="44" s="1"/>
  <c r="P64" i="44" a="1"/>
  <c r="P64" i="44" s="1"/>
  <c r="AF38" i="45" a="1"/>
  <c r="AF38" i="45" s="1"/>
  <c r="AM89" i="47" a="1"/>
  <c r="AM89" i="47" s="1"/>
  <c r="AI68" i="43" a="1"/>
  <c r="AI68" i="43" s="1"/>
  <c r="AI66" i="43" s="1"/>
  <c r="AG98" i="47" a="1"/>
  <c r="AG98" i="47" s="1"/>
  <c r="Q50" i="45" a="1"/>
  <c r="Q50" i="45" s="1"/>
  <c r="Q48" i="45" s="1"/>
  <c r="AR35" i="46" a="1"/>
  <c r="AR35" i="46" s="1"/>
  <c r="AQ40" i="43" a="1"/>
  <c r="AQ40" i="43" s="1"/>
  <c r="U34" i="41" a="1"/>
  <c r="U34" i="41" s="1"/>
  <c r="AE70" i="47" a="1"/>
  <c r="AE70" i="47" s="1"/>
  <c r="R31" i="44" a="1"/>
  <c r="R31" i="44" s="1"/>
  <c r="X40" i="42" a="1"/>
  <c r="X40" i="42" s="1"/>
  <c r="AL56" i="44" a="1"/>
  <c r="AL56" i="44" s="1"/>
  <c r="K83" i="42" a="1"/>
  <c r="K83" i="42" s="1"/>
  <c r="K81" i="42" s="1"/>
  <c r="AF22" i="44" a="1"/>
  <c r="AF22" i="44" s="1"/>
  <c r="F89" i="45" a="1"/>
  <c r="F89" i="45" s="1"/>
  <c r="AK88" i="44" a="1"/>
  <c r="AK88" i="44" s="1"/>
  <c r="C59" i="42" a="1"/>
  <c r="C59" i="42" s="1"/>
  <c r="AM97" i="43" a="1"/>
  <c r="AM97" i="43" s="1"/>
  <c r="AM96" i="43" s="1"/>
  <c r="K43" i="47" a="1"/>
  <c r="K43" i="47" s="1"/>
  <c r="T80" i="43" a="1"/>
  <c r="T80" i="43" s="1"/>
  <c r="V58" i="42" a="1"/>
  <c r="V58" i="42" s="1"/>
  <c r="AP76" i="47" a="1"/>
  <c r="AP76" i="47" s="1"/>
  <c r="P40" i="47" a="1"/>
  <c r="P40" i="47" s="1"/>
  <c r="AR11" i="45" a="1"/>
  <c r="AR11" i="45" s="1"/>
  <c r="L58" i="41" a="1"/>
  <c r="L58" i="41" s="1"/>
  <c r="L57" i="41" s="1"/>
  <c r="AH20" i="33" a="1"/>
  <c r="AH20" i="33" s="1"/>
  <c r="AA65" i="47" a="1"/>
  <c r="AA65" i="47" s="1"/>
  <c r="R37" i="45" a="1"/>
  <c r="R37" i="45" s="1"/>
  <c r="R36" i="45" s="1"/>
  <c r="AE71" i="43" a="1"/>
  <c r="AE71" i="43" s="1"/>
  <c r="AT68" i="43" a="1"/>
  <c r="AT68" i="43" s="1"/>
  <c r="AP56" i="41" a="1"/>
  <c r="AP56" i="41" s="1"/>
  <c r="M62" i="42" a="1"/>
  <c r="M62" i="42" s="1"/>
  <c r="AV46" i="41" a="1"/>
  <c r="AV46" i="41" s="1"/>
  <c r="C68" i="43" a="1"/>
  <c r="C68" i="43" s="1"/>
  <c r="F53" i="42" a="1"/>
  <c r="F53" i="42" s="1"/>
  <c r="M76" i="47" a="1"/>
  <c r="M76" i="47" s="1"/>
  <c r="M75" i="47" s="1"/>
  <c r="U58" i="43" a="1"/>
  <c r="U58" i="43" s="1"/>
  <c r="W71" i="46" a="1"/>
  <c r="W71" i="46" s="1"/>
  <c r="S91" i="45" a="1"/>
  <c r="S91" i="45" s="1"/>
  <c r="S90" i="45" s="1"/>
  <c r="AP49" i="46" a="1"/>
  <c r="AP49" i="46" s="1"/>
  <c r="AR25" i="45" a="1"/>
  <c r="AR25" i="45" s="1"/>
  <c r="AA53" i="47" a="1"/>
  <c r="AA53" i="47" s="1"/>
  <c r="J29" i="46" a="1"/>
  <c r="J29" i="46" s="1"/>
  <c r="T34" i="43" a="1"/>
  <c r="T34" i="43" s="1"/>
  <c r="X44" i="46" a="1"/>
  <c r="X44" i="46" s="1"/>
  <c r="X42" i="46" s="1"/>
  <c r="P11" i="44" a="1"/>
  <c r="P11" i="44" s="1"/>
  <c r="Y79" i="44" a="1"/>
  <c r="Y79" i="44" s="1"/>
  <c r="AA101" i="47" a="1"/>
  <c r="AA101" i="47" s="1"/>
  <c r="AD50" i="41" a="1"/>
  <c r="AD50" i="41" s="1"/>
  <c r="I89" i="43" a="1"/>
  <c r="I89" i="43" s="1"/>
  <c r="AB100" i="43" a="1"/>
  <c r="AB100" i="43" s="1"/>
  <c r="AB99" i="43" s="1"/>
  <c r="E98" i="33" a="1"/>
  <c r="E98" i="33" s="1"/>
  <c r="AK22" i="43" a="1"/>
  <c r="AK22" i="43" s="1"/>
  <c r="AN38" i="47" a="1"/>
  <c r="AN38" i="47" s="1"/>
  <c r="AE71" i="33" a="1"/>
  <c r="AE71" i="33" s="1"/>
  <c r="AP67" i="43" a="1"/>
  <c r="AP67" i="43" s="1"/>
  <c r="AI98" i="42" a="1"/>
  <c r="AI98" i="42" s="1"/>
  <c r="Y76" i="41" a="1"/>
  <c r="Y76" i="41" s="1"/>
  <c r="Y75" i="41" s="1"/>
  <c r="X70" i="42" a="1"/>
  <c r="X70" i="42" s="1"/>
  <c r="L53" i="46" a="1"/>
  <c r="L53" i="46" s="1"/>
  <c r="M16" i="44" a="1"/>
  <c r="M16" i="44" s="1"/>
  <c r="M15" i="44" s="1"/>
  <c r="X70" i="45" a="1"/>
  <c r="X70" i="45" s="1"/>
  <c r="X69" i="45" s="1"/>
  <c r="E80" i="45" a="1"/>
  <c r="E80" i="45" s="1"/>
  <c r="AH77" i="47" a="1"/>
  <c r="AH77" i="47" s="1"/>
  <c r="J53" i="46" a="1"/>
  <c r="J53" i="46" s="1"/>
  <c r="R86" i="41" a="1"/>
  <c r="R86" i="41" s="1"/>
  <c r="AH41" i="42" a="1"/>
  <c r="AH41" i="42" s="1"/>
  <c r="AV29" i="43" a="1"/>
  <c r="AV29" i="43" s="1"/>
  <c r="AO40" i="44" a="1"/>
  <c r="AO40" i="44" s="1"/>
  <c r="AF98" i="44" a="1"/>
  <c r="AF98" i="44" s="1"/>
  <c r="AD41" i="46" a="1"/>
  <c r="AD41" i="46" s="1"/>
  <c r="C70" i="46" a="1"/>
  <c r="C70" i="46" s="1"/>
  <c r="A70" i="46" s="1"/>
  <c r="C17" i="42" a="1"/>
  <c r="C17" i="42" s="1"/>
  <c r="AP26" i="41" a="1"/>
  <c r="AP26" i="41" s="1"/>
  <c r="P11" i="33" a="1"/>
  <c r="P11" i="33" s="1"/>
  <c r="R58" i="42" a="1"/>
  <c r="R58" i="42" s="1"/>
  <c r="K20" i="43" a="1"/>
  <c r="K20" i="43" s="1"/>
  <c r="AG95" i="47" a="1"/>
  <c r="AG95" i="47" s="1"/>
  <c r="AP103" i="43" a="1"/>
  <c r="AP103" i="43" s="1"/>
  <c r="AP37" i="41" a="1"/>
  <c r="AP37" i="41" s="1"/>
  <c r="AP36" i="41" s="1"/>
  <c r="S101" i="46" a="1"/>
  <c r="S101" i="46" s="1"/>
  <c r="W59" i="46" a="1"/>
  <c r="W59" i="46" s="1"/>
  <c r="C70" i="47" a="1"/>
  <c r="C70" i="47" s="1"/>
  <c r="AB97" i="33" a="1"/>
  <c r="AB97" i="33" s="1"/>
  <c r="AK74" i="43" a="1"/>
  <c r="AK74" i="43" s="1"/>
  <c r="T16" i="43" a="1"/>
  <c r="T16" i="43" s="1"/>
  <c r="T49" i="45" a="1"/>
  <c r="T49" i="45" s="1"/>
  <c r="AM52" i="46" a="1"/>
  <c r="AM52" i="46" s="1"/>
  <c r="I104" i="44" a="1"/>
  <c r="I104" i="44" s="1"/>
  <c r="AA97" i="33" a="1"/>
  <c r="AA97" i="33" s="1"/>
  <c r="X59" i="46" a="1"/>
  <c r="X59" i="46" s="1"/>
  <c r="S56" i="42" a="1"/>
  <c r="S56" i="42" s="1"/>
  <c r="L91" i="44" a="1"/>
  <c r="L91" i="44" s="1"/>
  <c r="L90" i="44" s="1"/>
  <c r="V19" i="47" a="1"/>
  <c r="V19" i="47" s="1"/>
  <c r="P80" i="42" a="1"/>
  <c r="P80" i="42" s="1"/>
  <c r="J26" i="45" a="1"/>
  <c r="J26" i="45" s="1"/>
  <c r="S58" i="33" a="1"/>
  <c r="S58" i="33" s="1"/>
  <c r="S57" i="33" s="1"/>
  <c r="AN61" i="42" a="1"/>
  <c r="AN61" i="42" s="1"/>
  <c r="AN60" i="42" s="1"/>
  <c r="Z83" i="42" a="1"/>
  <c r="Z83" i="42" s="1"/>
  <c r="AJ64" i="42" a="1"/>
  <c r="AJ64" i="42" s="1"/>
  <c r="N92" i="46" a="1"/>
  <c r="N92" i="46" s="1"/>
  <c r="V17" i="42" a="1"/>
  <c r="V17" i="42" s="1"/>
  <c r="AI73" i="42" a="1"/>
  <c r="AI73" i="42" s="1"/>
  <c r="L34" i="42" a="1"/>
  <c r="L34" i="42" s="1"/>
  <c r="I32" i="46" a="1"/>
  <c r="I32" i="46" s="1"/>
  <c r="I30" i="46" s="1"/>
  <c r="K70" i="43" a="1"/>
  <c r="K70" i="43" s="1"/>
  <c r="K69" i="43" s="1"/>
  <c r="X94" i="33" a="1"/>
  <c r="X94" i="33" s="1"/>
  <c r="X93" i="33" s="1"/>
  <c r="AM73" i="45" a="1"/>
  <c r="AM73" i="45" s="1"/>
  <c r="AD79" i="42" a="1"/>
  <c r="AD79" i="42" s="1"/>
  <c r="AT22" i="47" a="1"/>
  <c r="AT22" i="47" s="1"/>
  <c r="AF97" i="45" a="1"/>
  <c r="AF97" i="45" s="1"/>
  <c r="AF96" i="45" s="1"/>
  <c r="AI37" i="41" a="1"/>
  <c r="AI37" i="41" s="1"/>
  <c r="X77" i="44" a="1"/>
  <c r="X77" i="44" s="1"/>
  <c r="M59" i="46" a="1"/>
  <c r="M59" i="46" s="1"/>
  <c r="AB23" i="43" a="1"/>
  <c r="AB23" i="43" s="1"/>
  <c r="AD86" i="47" a="1"/>
  <c r="AD86" i="47" s="1"/>
  <c r="F82" i="42" a="1"/>
  <c r="F82" i="42" s="1"/>
  <c r="AD80" i="45" a="1"/>
  <c r="AD80" i="45" s="1"/>
  <c r="AQ17" i="47" a="1"/>
  <c r="AQ17" i="47" s="1"/>
  <c r="R73" i="47" a="1"/>
  <c r="R73" i="47" s="1"/>
  <c r="AL10" i="41" a="1"/>
  <c r="AL10" i="41" s="1"/>
  <c r="AL9" i="41" s="1"/>
  <c r="L77" i="33" a="1"/>
  <c r="L77" i="33" s="1"/>
  <c r="V20" i="42" a="1"/>
  <c r="V20" i="42" s="1"/>
  <c r="AR83" i="46" a="1"/>
  <c r="AR83" i="46" s="1"/>
  <c r="AO79" i="33" a="1"/>
  <c r="AO79" i="33" s="1"/>
  <c r="AO78" i="33" s="1"/>
  <c r="AK74" i="33" a="1"/>
  <c r="AK74" i="33" s="1"/>
  <c r="E79" i="44" a="1"/>
  <c r="E79" i="44" s="1"/>
  <c r="Y62" i="45" a="1"/>
  <c r="Y62" i="45" s="1"/>
  <c r="AP11" i="43" a="1"/>
  <c r="AP11" i="43" s="1"/>
  <c r="AR62" i="42" a="1"/>
  <c r="AR62" i="42" s="1"/>
  <c r="I62" i="41" a="1"/>
  <c r="I62" i="41" s="1"/>
  <c r="AD74" i="41" a="1"/>
  <c r="AD74" i="41" s="1"/>
  <c r="AE58" i="45" a="1"/>
  <c r="AE58" i="45" s="1"/>
  <c r="M43" i="42" a="1"/>
  <c r="M43" i="42" s="1"/>
  <c r="AI44" i="43" a="1"/>
  <c r="AI44" i="43" s="1"/>
  <c r="N89" i="46" a="1"/>
  <c r="N89" i="46" s="1"/>
  <c r="R16" i="41" a="1"/>
  <c r="R16" i="41" s="1"/>
  <c r="R15" i="41" s="1"/>
  <c r="AM77" i="44" a="1"/>
  <c r="AM77" i="44" s="1"/>
  <c r="AN68" i="47" a="1"/>
  <c r="AN68" i="47" s="1"/>
  <c r="Y104" i="41" a="1"/>
  <c r="Y104" i="41" s="1"/>
  <c r="AE25" i="42" a="1"/>
  <c r="AE25" i="42" s="1"/>
  <c r="AE24" i="42" s="1"/>
  <c r="U17" i="42" a="1"/>
  <c r="U17" i="42" s="1"/>
  <c r="U15" i="42" s="1"/>
  <c r="AF37" i="45" a="1"/>
  <c r="AF37" i="45" s="1"/>
  <c r="Z17" i="43" a="1"/>
  <c r="Z17" i="43" s="1"/>
  <c r="I100" i="41" a="1"/>
  <c r="I100" i="41" s="1"/>
  <c r="T94" i="43" a="1"/>
  <c r="T94" i="43" s="1"/>
  <c r="C86" i="41" a="1"/>
  <c r="C86" i="41" s="1"/>
  <c r="AE94" i="46" a="1"/>
  <c r="AE94" i="46" s="1"/>
  <c r="AE93" i="46" s="1"/>
  <c r="V70" i="45" a="1"/>
  <c r="V70" i="45" s="1"/>
  <c r="J32" i="45" a="1"/>
  <c r="J32" i="45" s="1"/>
  <c r="O19" i="43" a="1"/>
  <c r="O19" i="43" s="1"/>
  <c r="AC31" i="41" a="1"/>
  <c r="AC31" i="41" s="1"/>
  <c r="AC30" i="41" s="1"/>
  <c r="U94" i="41" a="1"/>
  <c r="U94" i="41" s="1"/>
  <c r="V79" i="47" a="1"/>
  <c r="V79" i="47" s="1"/>
  <c r="AH49" i="41" a="1"/>
  <c r="AH49" i="41" s="1"/>
  <c r="AG71" i="43" a="1"/>
  <c r="AG71" i="43" s="1"/>
  <c r="P91" i="46" a="1"/>
  <c r="P91" i="46" s="1"/>
  <c r="AC17" i="46" a="1"/>
  <c r="AC17" i="46" s="1"/>
  <c r="AI44" i="44" a="1"/>
  <c r="AI44" i="44" s="1"/>
  <c r="AI42" i="44" s="1"/>
  <c r="AP85" i="46" a="1"/>
  <c r="AP85" i="46" s="1"/>
  <c r="S70" i="42" a="1"/>
  <c r="S70" i="42" s="1"/>
  <c r="S69" i="42" s="1"/>
  <c r="Z25" i="33" a="1"/>
  <c r="Z25" i="33" s="1"/>
  <c r="AF73" i="45" a="1"/>
  <c r="AF73" i="45" s="1"/>
  <c r="AF72" i="45" s="1"/>
  <c r="AI56" i="45" a="1"/>
  <c r="AI56" i="45" s="1"/>
  <c r="Q56" i="41" a="1"/>
  <c r="Q56" i="41" s="1"/>
  <c r="K31" i="44" a="1"/>
  <c r="K31" i="44" s="1"/>
  <c r="AR61" i="41" a="1"/>
  <c r="AR61" i="41" s="1"/>
  <c r="AP52" i="43" a="1"/>
  <c r="AP52" i="43" s="1"/>
  <c r="AP51" i="43" s="1"/>
  <c r="Z47" i="42" a="1"/>
  <c r="Z47" i="42" s="1"/>
  <c r="AC80" i="47" a="1"/>
  <c r="AC80" i="47" s="1"/>
  <c r="Y23" i="45" a="1"/>
  <c r="Y23" i="45" s="1"/>
  <c r="O55" i="45" a="1"/>
  <c r="O55" i="45" s="1"/>
  <c r="N103" i="42" a="1"/>
  <c r="N103" i="42" s="1"/>
  <c r="O101" i="45" a="1"/>
  <c r="O101" i="45" s="1"/>
  <c r="AO10" i="41" a="1"/>
  <c r="AO10" i="41" s="1"/>
  <c r="AS77" i="41" a="1"/>
  <c r="AS77" i="41" s="1"/>
  <c r="AD104" i="45" a="1"/>
  <c r="AD104" i="45" s="1"/>
  <c r="AK19" i="42" a="1"/>
  <c r="AK19" i="42" s="1"/>
  <c r="AE11" i="46" a="1"/>
  <c r="AE11" i="46" s="1"/>
  <c r="AN59" i="43" a="1"/>
  <c r="AN59" i="43" s="1"/>
  <c r="R28" i="46" a="1"/>
  <c r="R28" i="46" s="1"/>
  <c r="R27" i="46" s="1"/>
  <c r="H67" i="42" a="1"/>
  <c r="H67" i="42" s="1"/>
  <c r="Z43" i="46" a="1"/>
  <c r="Z43" i="46" s="1"/>
  <c r="AG95" i="43" a="1"/>
  <c r="AG95" i="43" s="1"/>
  <c r="AG93" i="43" s="1"/>
  <c r="AG89" i="43" a="1"/>
  <c r="AG89" i="43" s="1"/>
  <c r="L20" i="46" a="1"/>
  <c r="L20" i="46" s="1"/>
  <c r="AN17" i="47" a="1"/>
  <c r="AN17" i="47" s="1"/>
  <c r="V41" i="42" a="1"/>
  <c r="V41" i="42" s="1"/>
  <c r="AM34" i="33" a="1"/>
  <c r="AM34" i="33" s="1"/>
  <c r="AS67" i="47" a="1"/>
  <c r="AS67" i="47" s="1"/>
  <c r="AI41" i="47" a="1"/>
  <c r="AI41" i="47" s="1"/>
  <c r="V94" i="33" a="1"/>
  <c r="V94" i="33" s="1"/>
  <c r="G61" i="45" a="1"/>
  <c r="G61" i="45" s="1"/>
  <c r="G60" i="45" s="1"/>
  <c r="R97" i="45" a="1"/>
  <c r="R97" i="45" s="1"/>
  <c r="R96" i="45" s="1"/>
  <c r="AR82" i="44" a="1"/>
  <c r="AR82" i="44" s="1"/>
  <c r="AR81" i="44" s="1"/>
  <c r="N32" i="44" a="1"/>
  <c r="N32" i="44" s="1"/>
  <c r="H34" i="45" a="1"/>
  <c r="H34" i="45" s="1"/>
  <c r="W85" i="44" a="1"/>
  <c r="W85" i="44" s="1"/>
  <c r="X101" i="33" a="1"/>
  <c r="X101" i="33" s="1"/>
  <c r="M53" i="33" a="1"/>
  <c r="M53" i="33" s="1"/>
  <c r="L101" i="47" a="1"/>
  <c r="L101" i="47" s="1"/>
  <c r="L20" i="42" a="1"/>
  <c r="L20" i="42" s="1"/>
  <c r="AK43" i="44" a="1"/>
  <c r="AK43" i="44" s="1"/>
  <c r="AK42" i="44" s="1"/>
  <c r="O104" i="42" a="1"/>
  <c r="O104" i="42" s="1"/>
  <c r="O102" i="42" s="1"/>
  <c r="R70" i="45" a="1"/>
  <c r="R70" i="45" s="1"/>
  <c r="R69" i="45" s="1"/>
  <c r="T97" i="46" a="1"/>
  <c r="T97" i="46" s="1"/>
  <c r="AK32" i="47" a="1"/>
  <c r="AK32" i="47" s="1"/>
  <c r="P71" i="44" a="1"/>
  <c r="P71" i="44" s="1"/>
  <c r="AU35" i="41" a="1"/>
  <c r="AU35" i="41" s="1"/>
  <c r="AU33" i="41" s="1"/>
  <c r="X38" i="43" a="1"/>
  <c r="X38" i="43" s="1"/>
  <c r="AR91" i="43" a="1"/>
  <c r="AR91" i="43" s="1"/>
  <c r="AR90" i="43" s="1"/>
  <c r="AO91" i="33" a="1"/>
  <c r="AO91" i="33" s="1"/>
  <c r="AO90" i="33" s="1"/>
  <c r="AP41" i="45" a="1"/>
  <c r="AP41" i="45" s="1"/>
  <c r="F74" i="45" a="1"/>
  <c r="F74" i="45" s="1"/>
  <c r="Q38" i="41" a="1"/>
  <c r="Q38" i="41" s="1"/>
  <c r="S58" i="45" a="1"/>
  <c r="S58" i="45" s="1"/>
  <c r="X67" i="41" a="1"/>
  <c r="X67" i="41" s="1"/>
  <c r="U62" i="43" a="1"/>
  <c r="U62" i="43" s="1"/>
  <c r="AR94" i="47" a="1"/>
  <c r="AR94" i="47" s="1"/>
  <c r="AR93" i="47" s="1"/>
  <c r="AD34" i="41" a="1"/>
  <c r="AD34" i="41" s="1"/>
  <c r="N64" i="44" a="1"/>
  <c r="N64" i="44" s="1"/>
  <c r="N63" i="44" s="1"/>
  <c r="AH67" i="41" a="1"/>
  <c r="AH67" i="41" s="1"/>
  <c r="T83" i="46" a="1"/>
  <c r="T83" i="46" s="1"/>
  <c r="AV35" i="41" a="1"/>
  <c r="AV35" i="41" s="1"/>
  <c r="AU65" i="46" a="1"/>
  <c r="AU65" i="46" s="1"/>
  <c r="Q65" i="46" a="1"/>
  <c r="Q65" i="46" s="1"/>
  <c r="J19" i="47" a="1"/>
  <c r="J19" i="47" s="1"/>
  <c r="G44" i="33" a="1"/>
  <c r="G44" i="33" s="1"/>
  <c r="AM97" i="41" a="1"/>
  <c r="AM97" i="41" s="1"/>
  <c r="AI65" i="42" a="1"/>
  <c r="AI65" i="42" s="1"/>
  <c r="W73" i="42" a="1"/>
  <c r="W73" i="42" s="1"/>
  <c r="I74" i="46" a="1"/>
  <c r="I74" i="46" s="1"/>
  <c r="AO76" i="46" a="1"/>
  <c r="AO76" i="46" s="1"/>
  <c r="E44" i="33" a="1"/>
  <c r="E44" i="33" s="1"/>
  <c r="V22" i="41" a="1"/>
  <c r="V22" i="41" s="1"/>
  <c r="V21" i="41" s="1"/>
  <c r="AO53" i="41" a="1"/>
  <c r="AO53" i="41" s="1"/>
  <c r="K67" i="47" a="1"/>
  <c r="K67" i="47" s="1"/>
  <c r="U43" i="43" a="1"/>
  <c r="U43" i="43" s="1"/>
  <c r="U42" i="43" s="1"/>
  <c r="M49" i="42" a="1"/>
  <c r="M49" i="42" s="1"/>
  <c r="M48" i="42" s="1"/>
  <c r="AG91" i="46" a="1"/>
  <c r="AG91" i="46" s="1"/>
  <c r="S37" i="44" a="1"/>
  <c r="S37" i="44" s="1"/>
  <c r="P100" i="45" a="1"/>
  <c r="P100" i="45" s="1"/>
  <c r="N64" i="47" a="1"/>
  <c r="N64" i="47" s="1"/>
  <c r="AU83" i="41" a="1"/>
  <c r="AU83" i="41" s="1"/>
  <c r="T67" i="44" a="1"/>
  <c r="T67" i="44" s="1"/>
  <c r="Y100" i="47" a="1"/>
  <c r="Y100" i="47" s="1"/>
  <c r="Y99" i="47" s="1"/>
  <c r="AR68" i="44" a="1"/>
  <c r="AR68" i="44" s="1"/>
  <c r="I49" i="44" a="1"/>
  <c r="I49" i="44" s="1"/>
  <c r="O22" i="45" a="1"/>
  <c r="O22" i="45" s="1"/>
  <c r="AN97" i="41" a="1"/>
  <c r="AN97" i="41" s="1"/>
  <c r="R44" i="33" a="1"/>
  <c r="R44" i="33" s="1"/>
  <c r="AG22" i="44" a="1"/>
  <c r="AG22" i="44" s="1"/>
  <c r="AR53" i="43" a="1"/>
  <c r="AR53" i="43" s="1"/>
  <c r="AR51" i="43" s="1"/>
  <c r="C40" i="44" a="1"/>
  <c r="C40" i="44" s="1"/>
  <c r="A40" i="44" s="1"/>
  <c r="AF85" i="43" a="1"/>
  <c r="AF85" i="43" s="1"/>
  <c r="T70" i="44" a="1"/>
  <c r="T70" i="44" s="1"/>
  <c r="T69" i="44" s="1"/>
  <c r="Y95" i="41" a="1"/>
  <c r="Y95" i="41" s="1"/>
  <c r="AA89" i="42" a="1"/>
  <c r="AA89" i="42" s="1"/>
  <c r="Q79" i="44" a="1"/>
  <c r="Q79" i="44" s="1"/>
  <c r="Q78" i="44" s="1"/>
  <c r="Z89" i="33" a="1"/>
  <c r="Z89" i="33" s="1"/>
  <c r="AH53" i="43" a="1"/>
  <c r="AH53" i="43" s="1"/>
  <c r="AH51" i="43" s="1"/>
  <c r="AL32" i="42" a="1"/>
  <c r="AL32" i="42" s="1"/>
  <c r="AK97" i="46" a="1"/>
  <c r="AK97" i="46" s="1"/>
  <c r="Z98" i="42" a="1"/>
  <c r="Z98" i="42" s="1"/>
  <c r="AM52" i="47" a="1"/>
  <c r="AM52" i="47" s="1"/>
  <c r="G76" i="44" a="1"/>
  <c r="G76" i="44" s="1"/>
  <c r="V67" i="46" a="1"/>
  <c r="V67" i="46" s="1"/>
  <c r="V66" i="46" s="1"/>
  <c r="AD19" i="33" a="1"/>
  <c r="AD19" i="33" s="1"/>
  <c r="AT83" i="46" a="1"/>
  <c r="AT83" i="46" s="1"/>
  <c r="J104" i="47" a="1"/>
  <c r="J104" i="47" s="1"/>
  <c r="AO11" i="42" a="1"/>
  <c r="AO11" i="42" s="1"/>
  <c r="AN104" i="44" a="1"/>
  <c r="AN104" i="44" s="1"/>
  <c r="O29" i="43" a="1"/>
  <c r="O29" i="43" s="1"/>
  <c r="Q23" i="42" a="1"/>
  <c r="Q23" i="42" s="1"/>
  <c r="C101" i="33" a="1"/>
  <c r="C101" i="33" s="1"/>
  <c r="U74" i="47" a="1"/>
  <c r="U74" i="47" s="1"/>
  <c r="AL37" i="42" a="1"/>
  <c r="AL37" i="42" s="1"/>
  <c r="AI50" i="47" a="1"/>
  <c r="AI50" i="47" s="1"/>
  <c r="AQ77" i="45" a="1"/>
  <c r="AQ77" i="45" s="1"/>
  <c r="AB79" i="43" a="1"/>
  <c r="AB79" i="43" s="1"/>
  <c r="AB78" i="43" s="1"/>
  <c r="V22" i="44" a="1"/>
  <c r="V22" i="44" s="1"/>
  <c r="Q59" i="33" a="1"/>
  <c r="Q59" i="33" s="1"/>
  <c r="AO31" i="47" a="1"/>
  <c r="AO31" i="47" s="1"/>
  <c r="AB16" i="33" a="1"/>
  <c r="AB16" i="33" s="1"/>
  <c r="AB15" i="33" s="1"/>
  <c r="AI71" i="46" a="1"/>
  <c r="AI71" i="46" s="1"/>
  <c r="AA19" i="42" a="1"/>
  <c r="AA19" i="42" s="1"/>
  <c r="AA18" i="42" s="1"/>
  <c r="AI104" i="42" a="1"/>
  <c r="AI104" i="42" s="1"/>
  <c r="AI102" i="42" s="1"/>
  <c r="W34" i="47" a="1"/>
  <c r="W34" i="47" s="1"/>
  <c r="W33" i="47" s="1"/>
  <c r="AT34" i="47" a="1"/>
  <c r="AT34" i="47" s="1"/>
  <c r="T20" i="43" a="1"/>
  <c r="T20" i="43" s="1"/>
  <c r="AH29" i="33" a="1"/>
  <c r="AH29" i="33" s="1"/>
  <c r="AV29" i="41" a="1"/>
  <c r="AV29" i="41" s="1"/>
  <c r="AE29" i="41" a="1"/>
  <c r="AE29" i="41" s="1"/>
  <c r="AF101" i="44" a="1"/>
  <c r="AF101" i="44" s="1"/>
  <c r="AB29" i="43" a="1"/>
  <c r="AB29" i="43" s="1"/>
  <c r="AC31" i="47" a="1"/>
  <c r="AC31" i="47" s="1"/>
  <c r="AL25" i="46" a="1"/>
  <c r="AL25" i="46" s="1"/>
  <c r="W16" i="47" a="1"/>
  <c r="W16" i="47" s="1"/>
  <c r="W15" i="47" s="1"/>
  <c r="U40" i="44" a="1"/>
  <c r="U40" i="44" s="1"/>
  <c r="Y86" i="33" a="1"/>
  <c r="Y86" i="33" s="1"/>
  <c r="U74" i="41" a="1"/>
  <c r="U74" i="41" s="1"/>
  <c r="V67" i="47" a="1"/>
  <c r="V67" i="47" s="1"/>
  <c r="J80" i="43" a="1"/>
  <c r="J80" i="43" s="1"/>
  <c r="J78" i="43" s="1"/>
  <c r="AI20" i="41" a="1"/>
  <c r="AI20" i="41" s="1"/>
  <c r="I62" i="46" a="1"/>
  <c r="I62" i="46" s="1"/>
  <c r="AA20" i="33" a="1"/>
  <c r="AA20" i="33" s="1"/>
  <c r="AA49" i="47" a="1"/>
  <c r="AA49" i="47" s="1"/>
  <c r="W74" i="33" a="1"/>
  <c r="W74" i="33" s="1"/>
  <c r="W72" i="33" s="1"/>
  <c r="I68" i="47" a="1"/>
  <c r="I68" i="47" s="1"/>
  <c r="U74" i="45" a="1"/>
  <c r="U74" i="45" s="1"/>
  <c r="AH17" i="33" a="1"/>
  <c r="AH17" i="33" s="1"/>
  <c r="AQ46" i="33" a="1"/>
  <c r="AQ46" i="33" s="1"/>
  <c r="P59" i="42" a="1"/>
  <c r="P59" i="42" s="1"/>
  <c r="P57" i="42" s="1"/>
  <c r="X56" i="33" a="1"/>
  <c r="X56" i="33" s="1"/>
  <c r="AE92" i="43" a="1"/>
  <c r="AE92" i="43" s="1"/>
  <c r="N71" i="47" a="1"/>
  <c r="N71" i="47" s="1"/>
  <c r="AG61" i="45" a="1"/>
  <c r="AG61" i="45" s="1"/>
  <c r="Y86" i="43" a="1"/>
  <c r="Y86" i="43" s="1"/>
  <c r="AS64" i="43" a="1"/>
  <c r="AS64" i="43" s="1"/>
  <c r="AB91" i="42" a="1"/>
  <c r="AB91" i="42" s="1"/>
  <c r="AL71" i="47" a="1"/>
  <c r="AL71" i="47" s="1"/>
  <c r="AO29" i="33" a="1"/>
  <c r="AO29" i="33" s="1"/>
  <c r="L23" i="42" a="1"/>
  <c r="L23" i="42" s="1"/>
  <c r="AS10" i="47" a="1"/>
  <c r="AS10" i="47" s="1"/>
  <c r="AS9" i="47" s="1"/>
  <c r="AM80" i="45" a="1"/>
  <c r="AM80" i="45" s="1"/>
  <c r="AG29" i="33" a="1"/>
  <c r="AG29" i="33" s="1"/>
  <c r="AQ82" i="44" a="1"/>
  <c r="AQ82" i="44" s="1"/>
  <c r="AQ81" i="44" s="1"/>
  <c r="AH104" i="43" a="1"/>
  <c r="AH104" i="43" s="1"/>
  <c r="AU68" i="47" a="1"/>
  <c r="AU68" i="47" s="1"/>
  <c r="L95" i="47" a="1"/>
  <c r="L95" i="47" s="1"/>
  <c r="AF95" i="46" a="1"/>
  <c r="AF95" i="46" s="1"/>
  <c r="K101" i="44" a="1"/>
  <c r="K101" i="44" s="1"/>
  <c r="K99" i="44" s="1"/>
  <c r="AE68" i="47" a="1"/>
  <c r="AE68" i="47" s="1"/>
  <c r="AC35" i="41" a="1"/>
  <c r="AC35" i="41" s="1"/>
  <c r="AB94" i="44" a="1"/>
  <c r="AB94" i="44" s="1"/>
  <c r="AB93" i="44" s="1"/>
  <c r="Q25" i="42" a="1"/>
  <c r="Q25" i="42" s="1"/>
  <c r="O29" i="45" a="1"/>
  <c r="O29" i="45" s="1"/>
  <c r="Z20" i="45" a="1"/>
  <c r="Z20" i="45" s="1"/>
  <c r="AB41" i="46" a="1"/>
  <c r="AB41" i="46" s="1"/>
  <c r="AG76" i="46" a="1"/>
  <c r="AG76" i="46" s="1"/>
  <c r="AG75" i="46" s="1"/>
  <c r="AF17" i="43" a="1"/>
  <c r="AF17" i="43" s="1"/>
  <c r="AC80" i="33" a="1"/>
  <c r="AC80" i="33" s="1"/>
  <c r="AC89" i="46" a="1"/>
  <c r="AC89" i="46" s="1"/>
  <c r="Q71" i="45" a="1"/>
  <c r="Q71" i="45" s="1"/>
  <c r="O94" i="33" a="1"/>
  <c r="O94" i="33" s="1"/>
  <c r="C103" i="43" a="1"/>
  <c r="C103" i="43" s="1"/>
  <c r="AH56" i="43" a="1"/>
  <c r="AH56" i="43" s="1"/>
  <c r="Y16" i="44" a="1"/>
  <c r="Y16" i="44" s="1"/>
  <c r="Z76" i="46" a="1"/>
  <c r="Z76" i="46" s="1"/>
  <c r="AD44" i="44" a="1"/>
  <c r="AD44" i="44" s="1"/>
  <c r="C85" i="41" a="1"/>
  <c r="C85" i="41" s="1"/>
  <c r="AS59" i="43" a="1"/>
  <c r="AS59" i="43" s="1"/>
  <c r="H85" i="42" a="1"/>
  <c r="H85" i="42" s="1"/>
  <c r="AK89" i="44" a="1"/>
  <c r="AK89" i="44" s="1"/>
  <c r="K10" i="47" a="1"/>
  <c r="K10" i="47" s="1"/>
  <c r="O103" i="44" a="1"/>
  <c r="O103" i="44" s="1"/>
  <c r="J97" i="41" a="1"/>
  <c r="J97" i="41" s="1"/>
  <c r="AB32" i="41" a="1"/>
  <c r="AB32" i="41" s="1"/>
  <c r="Y26" i="44" a="1"/>
  <c r="Y26" i="44" s="1"/>
  <c r="AJ10" i="47" a="1"/>
  <c r="AJ10" i="47" s="1"/>
  <c r="AJ9" i="47" s="1"/>
  <c r="AQ11" i="43" a="1"/>
  <c r="AQ11" i="43" s="1"/>
  <c r="AR50" i="44" a="1"/>
  <c r="AR50" i="44" s="1"/>
  <c r="N38" i="44" a="1"/>
  <c r="N38" i="44" s="1"/>
  <c r="AJ62" i="43" a="1"/>
  <c r="AJ62" i="43" s="1"/>
  <c r="AE70" i="44" a="1"/>
  <c r="AE70" i="44" s="1"/>
  <c r="I86" i="45" a="1"/>
  <c r="I86" i="45" s="1"/>
  <c r="K56" i="42" a="1"/>
  <c r="K56" i="42" s="1"/>
  <c r="AN94" i="44" a="1"/>
  <c r="AN94" i="44" s="1"/>
  <c r="AV59" i="47" a="1"/>
  <c r="AV59" i="47" s="1"/>
  <c r="AA64" i="44" a="1"/>
  <c r="AA64" i="44" s="1"/>
  <c r="AB46" i="45" a="1"/>
  <c r="AB46" i="45" s="1"/>
  <c r="AT55" i="43" a="1"/>
  <c r="AT55" i="43" s="1"/>
  <c r="N89" i="43" a="1"/>
  <c r="N89" i="43" s="1"/>
  <c r="AD49" i="41" a="1"/>
  <c r="AD49" i="41" s="1"/>
  <c r="V80" i="45" a="1"/>
  <c r="V80" i="45" s="1"/>
  <c r="AP62" i="45" a="1"/>
  <c r="AP62" i="45" s="1"/>
  <c r="AI64" i="45" a="1"/>
  <c r="AI64" i="45" s="1"/>
  <c r="AI63" i="45" s="1"/>
  <c r="AT47" i="43" a="1"/>
  <c r="AT47" i="43" s="1"/>
  <c r="AN50" i="43" a="1"/>
  <c r="AN50" i="43" s="1"/>
  <c r="AR22" i="45" a="1"/>
  <c r="AR22" i="45" s="1"/>
  <c r="AL61" i="44" a="1"/>
  <c r="AL61" i="44" s="1"/>
  <c r="AQ29" i="42" a="1"/>
  <c r="AQ29" i="42" s="1"/>
  <c r="AE26" i="33" a="1"/>
  <c r="AE26" i="33" s="1"/>
  <c r="F73" i="44" a="1"/>
  <c r="F73" i="44" s="1"/>
  <c r="F72" i="44" s="1"/>
  <c r="L49" i="44" a="1"/>
  <c r="L49" i="44" s="1"/>
  <c r="Y61" i="41" a="1"/>
  <c r="Y61" i="41" s="1"/>
  <c r="Z22" i="47" a="1"/>
  <c r="Z22" i="47" s="1"/>
  <c r="I38" i="42" a="1"/>
  <c r="I38" i="42" s="1"/>
  <c r="O97" i="45" a="1"/>
  <c r="O97" i="45" s="1"/>
  <c r="AE26" i="43" a="1"/>
  <c r="AE26" i="43" s="1"/>
  <c r="AH80" i="33" a="1"/>
  <c r="AH80" i="33" s="1"/>
  <c r="T29" i="47" a="1"/>
  <c r="T29" i="47" s="1"/>
  <c r="AI34" i="44" a="1"/>
  <c r="AI34" i="44" s="1"/>
  <c r="AI33" i="44" s="1"/>
  <c r="AG53" i="44" a="1"/>
  <c r="AG53" i="44" s="1"/>
  <c r="Y49" i="43" a="1"/>
  <c r="Y49" i="43" s="1"/>
  <c r="Y48" i="43" s="1"/>
  <c r="AB16" i="43" a="1"/>
  <c r="AB16" i="43" s="1"/>
  <c r="AB15" i="43" s="1"/>
  <c r="AK50" i="41" a="1"/>
  <c r="AK50" i="41" s="1"/>
  <c r="AP70" i="33" a="1"/>
  <c r="AP70" i="33" s="1"/>
  <c r="AP69" i="33" s="1"/>
  <c r="Y44" i="45" a="1"/>
  <c r="Y44" i="45" s="1"/>
  <c r="N11" i="42" a="1"/>
  <c r="N11" i="42" s="1"/>
  <c r="N9" i="42" s="1"/>
  <c r="C23" i="47" a="1"/>
  <c r="C23" i="47" s="1"/>
  <c r="K86" i="46" a="1"/>
  <c r="K86" i="46" s="1"/>
  <c r="AC29" i="42" a="1"/>
  <c r="AC29" i="42" s="1"/>
  <c r="N97" i="47" a="1"/>
  <c r="N97" i="47" s="1"/>
  <c r="T17" i="42" a="1"/>
  <c r="T17" i="42" s="1"/>
  <c r="AE56" i="47" a="1"/>
  <c r="AE56" i="47" s="1"/>
  <c r="AD101" i="47" a="1"/>
  <c r="AD101" i="47" s="1"/>
  <c r="AB31" i="45" a="1"/>
  <c r="AB31" i="45" s="1"/>
  <c r="AB30" i="45" s="1"/>
  <c r="AD50" i="33" a="1"/>
  <c r="AD50" i="33" s="1"/>
  <c r="U34" i="42" a="1"/>
  <c r="U34" i="42" s="1"/>
  <c r="AT52" i="41" a="1"/>
  <c r="AT52" i="41" s="1"/>
  <c r="AT51" i="41" s="1"/>
  <c r="AK101" i="45" a="1"/>
  <c r="AK101" i="45" s="1"/>
  <c r="AS23" i="43" a="1"/>
  <c r="AS23" i="43" s="1"/>
  <c r="AP19" i="44" a="1"/>
  <c r="AP19" i="44" s="1"/>
  <c r="T43" i="33" a="1"/>
  <c r="T43" i="33" s="1"/>
  <c r="AM55" i="42" a="1"/>
  <c r="AM55" i="42" s="1"/>
  <c r="N25" i="47" a="1"/>
  <c r="N25" i="47" s="1"/>
  <c r="Q22" i="44" a="1"/>
  <c r="Q22" i="44" s="1"/>
  <c r="Q21" i="44" s="1"/>
  <c r="Y44" i="42" a="1"/>
  <c r="Y44" i="42" s="1"/>
  <c r="Q28" i="41" a="1"/>
  <c r="Q28" i="41" s="1"/>
  <c r="AC49" i="41" a="1"/>
  <c r="AC49" i="41" s="1"/>
  <c r="AG52" i="33" a="1"/>
  <c r="AG52" i="33" s="1"/>
  <c r="J55" i="47" a="1"/>
  <c r="J55" i="47" s="1"/>
  <c r="AJ95" i="41" a="1"/>
  <c r="AJ95" i="41" s="1"/>
  <c r="Q31" i="41" a="1"/>
  <c r="Q31" i="41" s="1"/>
  <c r="F19" i="33" a="1"/>
  <c r="F19" i="33" s="1"/>
  <c r="AM52" i="44" a="1"/>
  <c r="AM52" i="44" s="1"/>
  <c r="AC100" i="43" a="1"/>
  <c r="AC100" i="43" s="1"/>
  <c r="AA52" i="41" a="1"/>
  <c r="AA52" i="41" s="1"/>
  <c r="F82" i="44" a="1"/>
  <c r="F82" i="44" s="1"/>
  <c r="AO82" i="46" a="1"/>
  <c r="AO82" i="46" s="1"/>
  <c r="AO81" i="46" s="1"/>
  <c r="P35" i="46" a="1"/>
  <c r="P35" i="46" s="1"/>
  <c r="Q53" i="43" a="1"/>
  <c r="Q53" i="43" s="1"/>
  <c r="AQ100" i="47" a="1"/>
  <c r="AQ100" i="47" s="1"/>
  <c r="Q65" i="47" a="1"/>
  <c r="Q65" i="47" s="1"/>
  <c r="F35" i="33" a="1"/>
  <c r="F35" i="33" s="1"/>
  <c r="U22" i="47" a="1"/>
  <c r="U22" i="47" s="1"/>
  <c r="K34" i="44" a="1"/>
  <c r="K34" i="44" s="1"/>
  <c r="L40" i="45" a="1"/>
  <c r="L40" i="45" s="1"/>
  <c r="AO16" i="43" a="1"/>
  <c r="AO16" i="43" s="1"/>
  <c r="AO15" i="43" s="1"/>
  <c r="AA25" i="41" a="1"/>
  <c r="AA25" i="41" s="1"/>
  <c r="AL67" i="44" a="1"/>
  <c r="AL67" i="44" s="1"/>
  <c r="AL66" i="44" s="1"/>
  <c r="AM58" i="44" a="1"/>
  <c r="AM58" i="44" s="1"/>
  <c r="I44" i="44" a="1"/>
  <c r="I44" i="44" s="1"/>
  <c r="AN74" i="33" a="1"/>
  <c r="AN74" i="33" s="1"/>
  <c r="AN72" i="33" s="1"/>
  <c r="T94" i="46" a="1"/>
  <c r="T94" i="46" s="1"/>
  <c r="V98" i="44" a="1"/>
  <c r="V98" i="44" s="1"/>
  <c r="AQ37" i="33" a="1"/>
  <c r="AQ37" i="33" s="1"/>
  <c r="V20" i="47" a="1"/>
  <c r="V20" i="47" s="1"/>
  <c r="AC97" i="41" a="1"/>
  <c r="AC97" i="41" s="1"/>
  <c r="J56" i="45" a="1"/>
  <c r="J56" i="45" s="1"/>
  <c r="AQ28" i="42" a="1"/>
  <c r="AQ28" i="42" s="1"/>
  <c r="AI86" i="41" a="1"/>
  <c r="AI86" i="41" s="1"/>
  <c r="R89" i="46" a="1"/>
  <c r="R89" i="46" s="1"/>
  <c r="R87" i="46" s="1"/>
  <c r="AQ61" i="46" a="1"/>
  <c r="AQ61" i="46" s="1"/>
  <c r="AQ60" i="46" s="1"/>
  <c r="Z11" i="43" a="1"/>
  <c r="Z11" i="43" s="1"/>
  <c r="P79" i="44" a="1"/>
  <c r="P79" i="44" s="1"/>
  <c r="O29" i="47" a="1"/>
  <c r="O29" i="47" s="1"/>
  <c r="U97" i="43" a="1"/>
  <c r="U97" i="43" s="1"/>
  <c r="U96" i="43" s="1"/>
  <c r="AB82" i="46" a="1"/>
  <c r="AB82" i="46" s="1"/>
  <c r="AB16" i="44" a="1"/>
  <c r="AB16" i="44" s="1"/>
  <c r="AC89" i="43" a="1"/>
  <c r="AC89" i="43" s="1"/>
  <c r="AB10" i="33" a="1"/>
  <c r="AB10" i="33" s="1"/>
  <c r="AE104" i="44" a="1"/>
  <c r="AE104" i="44" s="1"/>
  <c r="S74" i="47" a="1"/>
  <c r="S74" i="47" s="1"/>
  <c r="R64" i="33" a="1"/>
  <c r="R64" i="33" s="1"/>
  <c r="Q37" i="33" a="1"/>
  <c r="Q37" i="33" s="1"/>
  <c r="Q36" i="33" s="1"/>
  <c r="R80" i="33" a="1"/>
  <c r="R80" i="33" s="1"/>
  <c r="P16" i="45" a="1"/>
  <c r="P16" i="45" s="1"/>
  <c r="Q28" i="42" a="1"/>
  <c r="Q28" i="42" s="1"/>
  <c r="Q27" i="42" s="1"/>
  <c r="Q62" i="45" a="1"/>
  <c r="Q62" i="45" s="1"/>
  <c r="Q17" i="43" a="1"/>
  <c r="Q17" i="43" s="1"/>
  <c r="AF70" i="44" a="1"/>
  <c r="AF70" i="44" s="1"/>
  <c r="AV76" i="46" a="1"/>
  <c r="AV76" i="46" s="1"/>
  <c r="L67" i="42" a="1"/>
  <c r="L67" i="42" s="1"/>
  <c r="L66" i="42" s="1"/>
  <c r="AE79" i="47" a="1"/>
  <c r="AE79" i="47" s="1"/>
  <c r="AP16" i="47" a="1"/>
  <c r="AP16" i="47" s="1"/>
  <c r="AP15" i="47" s="1"/>
  <c r="O41" i="47" a="1"/>
  <c r="O41" i="47" s="1"/>
  <c r="AM32" i="41" a="1"/>
  <c r="AM32" i="41" s="1"/>
  <c r="AM30" i="41" s="1"/>
  <c r="P79" i="43" a="1"/>
  <c r="P79" i="43" s="1"/>
  <c r="P78" i="43" s="1"/>
  <c r="P79" i="46" a="1"/>
  <c r="P79" i="46" s="1"/>
  <c r="AF22" i="42" a="1"/>
  <c r="AF22" i="42" s="1"/>
  <c r="I73" i="33" a="1"/>
  <c r="I73" i="33" s="1"/>
  <c r="I72" i="33" s="1"/>
  <c r="AQ43" i="45" a="1"/>
  <c r="AQ43" i="45" s="1"/>
  <c r="AQ42" i="45" s="1"/>
  <c r="C26" i="47" a="1"/>
  <c r="C26" i="47" s="1"/>
  <c r="AG23" i="43" a="1"/>
  <c r="AG23" i="43" s="1"/>
  <c r="AG21" i="43" s="1"/>
  <c r="AV82" i="43" a="1"/>
  <c r="AV82" i="43" s="1"/>
  <c r="I44" i="41" a="1"/>
  <c r="I44" i="41" s="1"/>
  <c r="AO17" i="47" a="1"/>
  <c r="AO17" i="47" s="1"/>
  <c r="X94" i="47" a="1"/>
  <c r="X94" i="47" s="1"/>
  <c r="AH58" i="44" a="1"/>
  <c r="AH58" i="44" s="1"/>
  <c r="P67" i="43" a="1"/>
  <c r="P67" i="43" s="1"/>
  <c r="AT85" i="41" a="1"/>
  <c r="AT85" i="41" s="1"/>
  <c r="AK95" i="42" a="1"/>
  <c r="AK95" i="42" s="1"/>
  <c r="AR67" i="41" a="1"/>
  <c r="AR67" i="41" s="1"/>
  <c r="AU68" i="46" a="1"/>
  <c r="AU68" i="46" s="1"/>
  <c r="K103" i="44" a="1"/>
  <c r="K103" i="44" s="1"/>
  <c r="AG91" i="42" a="1"/>
  <c r="AG91" i="42" s="1"/>
  <c r="T25" i="43" a="1"/>
  <c r="T25" i="43" s="1"/>
  <c r="T24" i="43" s="1"/>
  <c r="AN43" i="44" a="1"/>
  <c r="AN43" i="44" s="1"/>
  <c r="AN42" i="44" s="1"/>
  <c r="AB25" i="46" a="1"/>
  <c r="AB25" i="46" s="1"/>
  <c r="F41" i="42" a="1"/>
  <c r="F41" i="42" s="1"/>
  <c r="Q80" i="41" a="1"/>
  <c r="Q80" i="41" s="1"/>
  <c r="N80" i="46" a="1"/>
  <c r="N80" i="46" s="1"/>
  <c r="N78" i="46" s="1"/>
  <c r="N10" i="43" a="1"/>
  <c r="N10" i="43" s="1"/>
  <c r="AQ10" i="33" a="1"/>
  <c r="AQ10" i="33" s="1"/>
  <c r="S92" i="41" a="1"/>
  <c r="S92" i="41" s="1"/>
  <c r="C70" i="41" a="1"/>
  <c r="C70" i="41" s="1"/>
  <c r="N64" i="45" a="1"/>
  <c r="N64" i="45" s="1"/>
  <c r="C35" i="46" a="1"/>
  <c r="C35" i="46" s="1"/>
  <c r="A34" i="46" s="1"/>
  <c r="S26" i="45" a="1"/>
  <c r="S26" i="45" s="1"/>
  <c r="U22" i="42" a="1"/>
  <c r="U22" i="42" s="1"/>
  <c r="U21" i="42" s="1"/>
  <c r="R35" i="45" a="1"/>
  <c r="R35" i="45" s="1"/>
  <c r="L56" i="41" a="1"/>
  <c r="L56" i="41" s="1"/>
  <c r="P34" i="46" a="1"/>
  <c r="P34" i="46" s="1"/>
  <c r="X85" i="47" a="1"/>
  <c r="X85" i="47" s="1"/>
  <c r="AO61" i="42" a="1"/>
  <c r="AO61" i="42" s="1"/>
  <c r="AO60" i="42" s="1"/>
  <c r="AL23" i="33" a="1"/>
  <c r="AL23" i="33" s="1"/>
  <c r="G37" i="45" a="1"/>
  <c r="G37" i="45" s="1"/>
  <c r="AQ55" i="45" a="1"/>
  <c r="AQ55" i="45" s="1"/>
  <c r="X76" i="42" a="1"/>
  <c r="X76" i="42" s="1"/>
  <c r="X75" i="42" s="1"/>
  <c r="E76" i="42" a="1"/>
  <c r="E76" i="42" s="1"/>
  <c r="X46" i="44" a="1"/>
  <c r="X46" i="44" s="1"/>
  <c r="X45" i="44" s="1"/>
  <c r="AI89" i="33" a="1"/>
  <c r="AI89" i="33" s="1"/>
  <c r="Y91" i="42" a="1"/>
  <c r="Y91" i="42" s="1"/>
  <c r="M53" i="43" a="1"/>
  <c r="M53" i="43" s="1"/>
  <c r="R76" i="43" a="1"/>
  <c r="R76" i="43" s="1"/>
  <c r="AH43" i="43" a="1"/>
  <c r="AH43" i="43" s="1"/>
  <c r="T47" i="42" a="1"/>
  <c r="T47" i="42" s="1"/>
  <c r="U41" i="43" a="1"/>
  <c r="U41" i="43" s="1"/>
  <c r="AT77" i="43" a="1"/>
  <c r="AT77" i="43" s="1"/>
  <c r="AE103" i="46" a="1"/>
  <c r="AE103" i="46" s="1"/>
  <c r="AE102" i="46" s="1"/>
  <c r="X22" i="47" a="1"/>
  <c r="X22" i="47" s="1"/>
  <c r="AC74" i="42" a="1"/>
  <c r="AC74" i="42" s="1"/>
  <c r="AS77" i="43" a="1"/>
  <c r="AS77" i="43" s="1"/>
  <c r="U16" i="46" a="1"/>
  <c r="U16" i="46" s="1"/>
  <c r="S89" i="47" a="1"/>
  <c r="S89" i="47" s="1"/>
  <c r="AM64" i="46" a="1"/>
  <c r="AM64" i="46" s="1"/>
  <c r="AM63" i="46" s="1"/>
  <c r="AH74" i="42" a="1"/>
  <c r="AH74" i="42" s="1"/>
  <c r="S79" i="47" a="1"/>
  <c r="S79" i="47" s="1"/>
  <c r="S78" i="47" s="1"/>
  <c r="AJ47" i="45" a="1"/>
  <c r="AJ47" i="45" s="1"/>
  <c r="AD85" i="47" a="1"/>
  <c r="AD85" i="47" s="1"/>
  <c r="AD84" i="47" s="1"/>
  <c r="AC16" i="46" a="1"/>
  <c r="AC16" i="46" s="1"/>
  <c r="AD43" i="41" a="1"/>
  <c r="AD43" i="41" s="1"/>
  <c r="AD42" i="41" s="1"/>
  <c r="AI35" i="42" a="1"/>
  <c r="AI35" i="42" s="1"/>
  <c r="P100" i="41" a="1"/>
  <c r="P100" i="41" s="1"/>
  <c r="AN23" i="33" a="1"/>
  <c r="AN23" i="33" s="1"/>
  <c r="N98" i="45" a="1"/>
  <c r="N98" i="45" s="1"/>
  <c r="E56" i="44" a="1"/>
  <c r="E56" i="44" s="1"/>
  <c r="G88" i="42" a="1"/>
  <c r="G88" i="42" s="1"/>
  <c r="AE49" i="43" a="1"/>
  <c r="AE49" i="43" s="1"/>
  <c r="AN34" i="47" a="1"/>
  <c r="AN34" i="47" s="1"/>
  <c r="AV59" i="41" a="1"/>
  <c r="AV59" i="41" s="1"/>
  <c r="W44" i="42" a="1"/>
  <c r="W44" i="42" s="1"/>
  <c r="AE92" i="46" a="1"/>
  <c r="AE92" i="46" s="1"/>
  <c r="AC80" i="42" a="1"/>
  <c r="AC80" i="42" s="1"/>
  <c r="U67" i="46" a="1"/>
  <c r="U67" i="46" s="1"/>
  <c r="Q86" i="47" a="1"/>
  <c r="Q86" i="47" s="1"/>
  <c r="P77" i="42" a="1"/>
  <c r="P77" i="42" s="1"/>
  <c r="P91" i="43" a="1"/>
  <c r="P91" i="43" s="1"/>
  <c r="P90" i="43" s="1"/>
  <c r="Z97" i="45" a="1"/>
  <c r="Z97" i="45" s="1"/>
  <c r="Q41" i="47" a="1"/>
  <c r="Q41" i="47" s="1"/>
  <c r="Q31" i="42" a="1"/>
  <c r="Q31" i="42" s="1"/>
  <c r="U10" i="46" a="1"/>
  <c r="U10" i="46" s="1"/>
  <c r="AS91" i="41" a="1"/>
  <c r="AS91" i="41" s="1"/>
  <c r="AF23" i="42" a="1"/>
  <c r="AF23" i="42" s="1"/>
  <c r="AL16" i="44" a="1"/>
  <c r="AL16" i="44" s="1"/>
  <c r="AL15" i="44" s="1"/>
  <c r="AJ43" i="42" a="1"/>
  <c r="AJ43" i="42" s="1"/>
  <c r="C56" i="46" a="1"/>
  <c r="C56" i="46" s="1"/>
  <c r="I19" i="47" a="1"/>
  <c r="I19" i="47" s="1"/>
  <c r="AH97" i="46" a="1"/>
  <c r="AH97" i="46" s="1"/>
  <c r="AH96" i="46" s="1"/>
  <c r="U31" i="43" a="1"/>
  <c r="U31" i="43" s="1"/>
  <c r="U30" i="43" s="1"/>
  <c r="H73" i="42" a="1"/>
  <c r="H73" i="42" s="1"/>
  <c r="H72" i="42" s="1"/>
  <c r="AP86" i="42" a="1"/>
  <c r="AP86" i="42" s="1"/>
  <c r="AN28" i="44" a="1"/>
  <c r="AN28" i="44" s="1"/>
  <c r="G34" i="42" a="1"/>
  <c r="G34" i="42" s="1"/>
  <c r="AK28" i="45" a="1"/>
  <c r="AK28" i="45" s="1"/>
  <c r="V64" i="44" a="1"/>
  <c r="V64" i="44" s="1"/>
  <c r="F61" i="33" a="1"/>
  <c r="F61" i="33" s="1"/>
  <c r="AE37" i="41" a="1"/>
  <c r="AE37" i="41" s="1"/>
  <c r="L41" i="43" a="1"/>
  <c r="L41" i="43" s="1"/>
  <c r="L39" i="43" s="1"/>
  <c r="V103" i="41" a="1"/>
  <c r="V103" i="41" s="1"/>
  <c r="AG23" i="44" a="1"/>
  <c r="AG23" i="44" s="1"/>
  <c r="AT46" i="47" a="1"/>
  <c r="AT46" i="47" s="1"/>
  <c r="J92" i="33" a="1"/>
  <c r="J92" i="33" s="1"/>
  <c r="AN35" i="44" a="1"/>
  <c r="AN35" i="44" s="1"/>
  <c r="W71" i="43" a="1"/>
  <c r="W71" i="43" s="1"/>
  <c r="L65" i="43" a="1"/>
  <c r="L65" i="43" s="1"/>
  <c r="Q67" i="33" a="1"/>
  <c r="Q67" i="33" s="1"/>
  <c r="P38" i="33" a="1"/>
  <c r="P38" i="33" s="1"/>
  <c r="I65" i="44" a="1"/>
  <c r="I65" i="44" s="1"/>
  <c r="AS58" i="41" a="1"/>
  <c r="AS58" i="41" s="1"/>
  <c r="AE74" i="42" a="1"/>
  <c r="AE74" i="42" s="1"/>
  <c r="M61" i="42" a="1"/>
  <c r="M61" i="42" s="1"/>
  <c r="V49" i="33" a="1"/>
  <c r="V49" i="33" s="1"/>
  <c r="C35" i="41" a="1"/>
  <c r="C35" i="41" s="1"/>
  <c r="X32" i="42" a="1"/>
  <c r="X32" i="42" s="1"/>
  <c r="AE59" i="47" a="1"/>
  <c r="AE59" i="47" s="1"/>
  <c r="H73" i="44" a="1"/>
  <c r="H73" i="44" s="1"/>
  <c r="H72" i="44" s="1"/>
  <c r="C79" i="46" a="1"/>
  <c r="C79" i="46" s="1"/>
  <c r="AG16" i="42" a="1"/>
  <c r="AG16" i="42" s="1"/>
  <c r="AG15" i="42" s="1"/>
  <c r="I71" i="42" a="1"/>
  <c r="I71" i="42" s="1"/>
  <c r="AL17" i="47" a="1"/>
  <c r="AL17" i="47" s="1"/>
  <c r="I77" i="41" a="1"/>
  <c r="I77" i="41" s="1"/>
  <c r="AG35" i="41" a="1"/>
  <c r="AG35" i="41" s="1"/>
  <c r="AJ68" i="47" a="1"/>
  <c r="AJ68" i="47" s="1"/>
  <c r="AG85" i="41" a="1"/>
  <c r="AG85" i="41" s="1"/>
  <c r="AG84" i="41" s="1"/>
  <c r="AV20" i="46" a="1"/>
  <c r="AV20" i="46" s="1"/>
  <c r="Q100" i="45" a="1"/>
  <c r="Q100" i="45" s="1"/>
  <c r="AT65" i="43" a="1"/>
  <c r="AT65" i="43" s="1"/>
  <c r="AT63" i="43" s="1"/>
  <c r="K98" i="33" a="1"/>
  <c r="K98" i="33" s="1"/>
  <c r="N70" i="45" a="1"/>
  <c r="N70" i="45" s="1"/>
  <c r="AC52" i="33" a="1"/>
  <c r="AC52" i="33" s="1"/>
  <c r="AH25" i="41" a="1"/>
  <c r="AH25" i="41" s="1"/>
  <c r="AJ65" i="42" a="1"/>
  <c r="AJ65" i="42" s="1"/>
  <c r="Z70" i="43" a="1"/>
  <c r="Z70" i="43" s="1"/>
  <c r="U26" i="45" a="1"/>
  <c r="U26" i="45" s="1"/>
  <c r="T95" i="41" a="1"/>
  <c r="T95" i="41" s="1"/>
  <c r="AP86" i="45" a="1"/>
  <c r="AP86" i="45" s="1"/>
  <c r="R58" i="41" a="1"/>
  <c r="R58" i="41" s="1"/>
  <c r="R57" i="41" s="1"/>
  <c r="J64" i="44" a="1"/>
  <c r="J64" i="44" s="1"/>
  <c r="AD34" i="46" a="1"/>
  <c r="AD34" i="46" s="1"/>
  <c r="AV104" i="43" a="1"/>
  <c r="AV104" i="43" s="1"/>
  <c r="AO52" i="33" a="1"/>
  <c r="AO52" i="33" s="1"/>
  <c r="AO51" i="33" s="1"/>
  <c r="AB16" i="46" a="1"/>
  <c r="AB16" i="46" s="1"/>
  <c r="J28" i="41" a="1"/>
  <c r="J28" i="41" s="1"/>
  <c r="J27" i="41" s="1"/>
  <c r="AJ37" i="41" a="1"/>
  <c r="AJ37" i="41" s="1"/>
  <c r="AP50" i="44" a="1"/>
  <c r="AP50" i="44" s="1"/>
  <c r="AU17" i="41" a="1"/>
  <c r="AU17" i="41" s="1"/>
  <c r="R100" i="47" a="1"/>
  <c r="R100" i="47" s="1"/>
  <c r="N37" i="33" a="1"/>
  <c r="N37" i="33" s="1"/>
  <c r="N36" i="33" s="1"/>
  <c r="O61" i="41" a="1"/>
  <c r="O61" i="41" s="1"/>
  <c r="O60" i="41" s="1"/>
  <c r="R62" i="46" a="1"/>
  <c r="R62" i="46" s="1"/>
  <c r="F76" i="42" a="1"/>
  <c r="F76" i="42" s="1"/>
  <c r="AC80" i="46" a="1"/>
  <c r="AC80" i="46" s="1"/>
  <c r="S29" i="47" a="1"/>
  <c r="S29" i="47" s="1"/>
  <c r="M34" i="45" a="1"/>
  <c r="M34" i="45" s="1"/>
  <c r="M33" i="45" s="1"/>
  <c r="X31" i="44" a="1"/>
  <c r="X31" i="44" s="1"/>
  <c r="X30" i="44" s="1"/>
  <c r="AS71" i="47" a="1"/>
  <c r="AS71" i="47" s="1"/>
  <c r="E77" i="42" a="1"/>
  <c r="E77" i="42" s="1"/>
  <c r="AM16" i="33" a="1"/>
  <c r="AM16" i="33" s="1"/>
  <c r="U79" i="44" a="1"/>
  <c r="U79" i="44" s="1"/>
  <c r="AJ50" i="43" a="1"/>
  <c r="AJ50" i="43" s="1"/>
  <c r="C32" i="42" a="1"/>
  <c r="C32" i="42" s="1"/>
  <c r="AO23" i="45" a="1"/>
  <c r="AO23" i="45" s="1"/>
  <c r="X92" i="41" a="1"/>
  <c r="X92" i="41" s="1"/>
  <c r="X90" i="41" s="1"/>
  <c r="AO58" i="47" a="1"/>
  <c r="AO58" i="47" s="1"/>
  <c r="AO57" i="47" s="1"/>
  <c r="AG82" i="46" a="1"/>
  <c r="AG82" i="46" s="1"/>
  <c r="AG81" i="46" s="1"/>
  <c r="C22" i="43" a="1"/>
  <c r="C22" i="43" s="1"/>
  <c r="AT92" i="46" a="1"/>
  <c r="AT92" i="46" s="1"/>
  <c r="S104" i="43" a="1"/>
  <c r="S104" i="43" s="1"/>
  <c r="I61" i="44" a="1"/>
  <c r="I61" i="44" s="1"/>
  <c r="AM23" i="47" a="1"/>
  <c r="AM23" i="47" s="1"/>
  <c r="I25" i="33" a="1"/>
  <c r="I25" i="33" s="1"/>
  <c r="T103" i="42" a="1"/>
  <c r="T103" i="42" s="1"/>
  <c r="I103" i="45" a="1"/>
  <c r="I103" i="45" s="1"/>
  <c r="T10" i="43" a="1"/>
  <c r="T10" i="43" s="1"/>
  <c r="O16" i="42" a="1"/>
  <c r="O16" i="42" s="1"/>
  <c r="O15" i="42" s="1"/>
  <c r="AK74" i="45" a="1"/>
  <c r="AK74" i="45" s="1"/>
  <c r="Y25" i="43" a="1"/>
  <c r="Y25" i="43" s="1"/>
  <c r="AU98" i="46" a="1"/>
  <c r="AU98" i="46" s="1"/>
  <c r="AU96" i="46" s="1"/>
  <c r="N28" i="33" a="1"/>
  <c r="N28" i="33" s="1"/>
  <c r="AE34" i="45" a="1"/>
  <c r="AE34" i="45" s="1"/>
  <c r="E49" i="33" a="1"/>
  <c r="E49" i="33" s="1"/>
  <c r="AR25" i="47" a="1"/>
  <c r="AR25" i="47" s="1"/>
  <c r="AH34" i="43" a="1"/>
  <c r="AH34" i="43" s="1"/>
  <c r="AL97" i="41" a="1"/>
  <c r="AL97" i="41" s="1"/>
  <c r="AL96" i="41" s="1"/>
  <c r="X95" i="41" a="1"/>
  <c r="X95" i="41" s="1"/>
  <c r="AV17" i="46" a="1"/>
  <c r="AV17" i="46" s="1"/>
  <c r="AM58" i="46" a="1"/>
  <c r="AM58" i="46" s="1"/>
  <c r="AM57" i="46" s="1"/>
  <c r="AP20" i="44" a="1"/>
  <c r="AP20" i="44" s="1"/>
  <c r="AO59" i="45" a="1"/>
  <c r="AO59" i="45" s="1"/>
  <c r="AN59" i="41" a="1"/>
  <c r="AN59" i="41" s="1"/>
  <c r="X47" i="33" a="1"/>
  <c r="X47" i="33" s="1"/>
  <c r="AD47" i="45" a="1"/>
  <c r="AD47" i="45" s="1"/>
  <c r="P40" i="33" a="1"/>
  <c r="P40" i="33" s="1"/>
  <c r="P39" i="33" s="1"/>
  <c r="Z19" i="45" a="1"/>
  <c r="Z19" i="45" s="1"/>
  <c r="AQ89" i="47" a="1"/>
  <c r="AQ89" i="47" s="1"/>
  <c r="E29" i="42" a="1"/>
  <c r="E29" i="42" s="1"/>
  <c r="AA23" i="44" a="1"/>
  <c r="AA23" i="44" s="1"/>
  <c r="AO74" i="42" a="1"/>
  <c r="AO74" i="42" s="1"/>
  <c r="K40" i="33" a="1"/>
  <c r="K40" i="33" s="1"/>
  <c r="K39" i="33" s="1"/>
  <c r="Z17" i="47" a="1"/>
  <c r="Z17" i="47" s="1"/>
  <c r="AI40" i="45" a="1"/>
  <c r="AI40" i="45" s="1"/>
  <c r="AC73" i="33" a="1"/>
  <c r="AC73" i="33" s="1"/>
  <c r="AV26" i="47" a="1"/>
  <c r="AV26" i="47" s="1"/>
  <c r="G38" i="33" a="1"/>
  <c r="G38" i="33" s="1"/>
  <c r="AA103" i="43" a="1"/>
  <c r="AA103" i="43" s="1"/>
  <c r="V41" i="45" a="1"/>
  <c r="V41" i="45" s="1"/>
  <c r="AE103" i="45" a="1"/>
  <c r="AE103" i="45" s="1"/>
  <c r="M83" i="44" a="1"/>
  <c r="M83" i="44" s="1"/>
  <c r="X46" i="47" a="1"/>
  <c r="X46" i="47" s="1"/>
  <c r="X45" i="47" s="1"/>
  <c r="AC53" i="41" a="1"/>
  <c r="AC53" i="41" s="1"/>
  <c r="AH73" i="47" a="1"/>
  <c r="AH73" i="47" s="1"/>
  <c r="U19" i="45" a="1"/>
  <c r="U19" i="45" s="1"/>
  <c r="Z35" i="33" a="1"/>
  <c r="Z35" i="33" s="1"/>
  <c r="M40" i="42" a="1"/>
  <c r="M40" i="42" s="1"/>
  <c r="M39" i="42" s="1"/>
  <c r="AC74" i="41" a="1"/>
  <c r="AC74" i="41" s="1"/>
  <c r="V95" i="41" a="1"/>
  <c r="V95" i="41" s="1"/>
  <c r="AB79" i="44" a="1"/>
  <c r="AB79" i="44" s="1"/>
  <c r="AL86" i="47" a="1"/>
  <c r="AL86" i="47" s="1"/>
  <c r="AK43" i="46" a="1"/>
  <c r="AK43" i="46" s="1"/>
  <c r="J11" i="42" a="1"/>
  <c r="J11" i="42" s="1"/>
  <c r="AT104" i="46" a="1"/>
  <c r="AT104" i="46" s="1"/>
  <c r="AP64" i="41" a="1"/>
  <c r="AP64" i="41" s="1"/>
  <c r="X49" i="45" a="1"/>
  <c r="X49" i="45" s="1"/>
  <c r="AV10" i="43" a="1"/>
  <c r="AV10" i="43" s="1"/>
  <c r="AK52" i="42" a="1"/>
  <c r="AK52" i="42" s="1"/>
  <c r="AK51" i="42" s="1"/>
  <c r="AJ64" i="47" a="1"/>
  <c r="AJ64" i="47" s="1"/>
  <c r="AN103" i="42" a="1"/>
  <c r="AN103" i="42" s="1"/>
  <c r="AR25" i="44" a="1"/>
  <c r="AR25" i="44" s="1"/>
  <c r="AN58" i="46" a="1"/>
  <c r="AN58" i="46" s="1"/>
  <c r="T23" i="42" a="1"/>
  <c r="T23" i="42" s="1"/>
  <c r="L53" i="41" a="1"/>
  <c r="L53" i="41" s="1"/>
  <c r="AR53" i="45" a="1"/>
  <c r="AR53" i="45" s="1"/>
  <c r="Y38" i="41" a="1"/>
  <c r="Y38" i="41" s="1"/>
  <c r="V53" i="44" a="1"/>
  <c r="V53" i="44" s="1"/>
  <c r="AH74" i="45" a="1"/>
  <c r="AH74" i="45" s="1"/>
  <c r="O59" i="41" a="1"/>
  <c r="O59" i="41" s="1"/>
  <c r="AQ29" i="33" a="1"/>
  <c r="AQ29" i="33" s="1"/>
  <c r="I95" i="41" a="1"/>
  <c r="I95" i="41" s="1"/>
  <c r="AE35" i="46" a="1"/>
  <c r="AE35" i="46" s="1"/>
  <c r="AR88" i="44" a="1"/>
  <c r="AR88" i="44" s="1"/>
  <c r="AR87" i="44" s="1"/>
  <c r="X91" i="44" a="1"/>
  <c r="X91" i="44" s="1"/>
  <c r="AD22" i="47" a="1"/>
  <c r="AD22" i="47" s="1"/>
  <c r="AD41" i="41" a="1"/>
  <c r="AD41" i="41" s="1"/>
  <c r="AN40" i="47" a="1"/>
  <c r="AN40" i="47" s="1"/>
  <c r="J91" i="33" a="1"/>
  <c r="J91" i="33" s="1"/>
  <c r="V77" i="43" a="1"/>
  <c r="V77" i="43" s="1"/>
  <c r="Q40" i="44" a="1"/>
  <c r="Q40" i="44" s="1"/>
  <c r="AQ71" i="42" a="1"/>
  <c r="AQ71" i="42" s="1"/>
  <c r="J82" i="47" a="1"/>
  <c r="J82" i="47" s="1"/>
  <c r="AJ95" i="42" a="1"/>
  <c r="AJ95" i="42" s="1"/>
  <c r="G91" i="42" a="1"/>
  <c r="G91" i="42" s="1"/>
  <c r="G90" i="42" s="1"/>
  <c r="E89" i="33" a="1"/>
  <c r="E89" i="33" s="1"/>
  <c r="X52" i="43" a="1"/>
  <c r="X52" i="43" s="1"/>
  <c r="X51" i="43" s="1"/>
  <c r="P103" i="47" a="1"/>
  <c r="P103" i="47" s="1"/>
  <c r="R31" i="43" a="1"/>
  <c r="R31" i="43" s="1"/>
  <c r="AA47" i="33" a="1"/>
  <c r="AA47" i="33" s="1"/>
  <c r="W28" i="47" a="1"/>
  <c r="W28" i="47" s="1"/>
  <c r="W27" i="47" s="1"/>
  <c r="K94" i="43" a="1"/>
  <c r="K94" i="43" s="1"/>
  <c r="Z17" i="46" a="1"/>
  <c r="Z17" i="46" s="1"/>
  <c r="R61" i="42" a="1"/>
  <c r="R61" i="42" s="1"/>
  <c r="R60" i="42" s="1"/>
  <c r="H35" i="45" a="1"/>
  <c r="H35" i="45" s="1"/>
  <c r="P49" i="41" a="1"/>
  <c r="P49" i="41" s="1"/>
  <c r="P48" i="41" s="1"/>
  <c r="AB55" i="47" a="1"/>
  <c r="AB55" i="47" s="1"/>
  <c r="T85" i="42" a="1"/>
  <c r="T85" i="42" s="1"/>
  <c r="T84" i="42" s="1"/>
  <c r="AB71" i="47" a="1"/>
  <c r="AB71" i="47" s="1"/>
  <c r="X100" i="45" a="1"/>
  <c r="X100" i="45" s="1"/>
  <c r="X76" i="33" a="1"/>
  <c r="X76" i="33" s="1"/>
  <c r="H16" i="33" a="1"/>
  <c r="H16" i="33" s="1"/>
  <c r="C79" i="33" a="1"/>
  <c r="C79" i="33" s="1"/>
  <c r="A79" i="33" s="1"/>
  <c r="AH64" i="41" a="1"/>
  <c r="AH64" i="41" s="1"/>
  <c r="AH63" i="41" s="1"/>
  <c r="AH40" i="47" a="1"/>
  <c r="AH40" i="47" s="1"/>
  <c r="AH92" i="46" a="1"/>
  <c r="AH92" i="46" s="1"/>
  <c r="AK29" i="44" a="1"/>
  <c r="AK29" i="44" s="1"/>
  <c r="AB34" i="45" a="1"/>
  <c r="AB34" i="45" s="1"/>
  <c r="O86" i="44" a="1"/>
  <c r="O86" i="44" s="1"/>
  <c r="G62" i="42" a="1"/>
  <c r="G62" i="42" s="1"/>
  <c r="G60" i="42" s="1"/>
  <c r="Q11" i="41" a="1"/>
  <c r="Q11" i="41" s="1"/>
  <c r="I73" i="46" a="1"/>
  <c r="I73" i="46" s="1"/>
  <c r="V71" i="43" a="1"/>
  <c r="V71" i="43" s="1"/>
  <c r="K85" i="45" a="1"/>
  <c r="K85" i="45" s="1"/>
  <c r="Z35" i="46" a="1"/>
  <c r="Z35" i="46" s="1"/>
  <c r="AL20" i="41" a="1"/>
  <c r="AL20" i="41" s="1"/>
  <c r="AJ16" i="42" a="1"/>
  <c r="AJ16" i="42" s="1"/>
  <c r="T34" i="41" a="1"/>
  <c r="T34" i="41" s="1"/>
  <c r="T33" i="41" s="1"/>
  <c r="AD37" i="41" a="1"/>
  <c r="AD37" i="41" s="1"/>
  <c r="AL55" i="46" a="1"/>
  <c r="AL55" i="46" s="1"/>
  <c r="AL54" i="46" s="1"/>
  <c r="N50" i="45" a="1"/>
  <c r="N50" i="45" s="1"/>
  <c r="AA62" i="42" a="1"/>
  <c r="AA62" i="42" s="1"/>
  <c r="AK28" i="33" a="1"/>
  <c r="AK28" i="33" s="1"/>
  <c r="AK27" i="33" s="1"/>
  <c r="Q56" i="44" a="1"/>
  <c r="Q56" i="44" s="1"/>
  <c r="Q54" i="44" s="1"/>
  <c r="AK95" i="41" a="1"/>
  <c r="AK95" i="41" s="1"/>
  <c r="AJ86" i="45" a="1"/>
  <c r="AJ86" i="45" s="1"/>
  <c r="Z88" i="44" a="1"/>
  <c r="Z88" i="44" s="1"/>
  <c r="AP44" i="46" a="1"/>
  <c r="AP44" i="46" s="1"/>
  <c r="AU70" i="41" a="1"/>
  <c r="AU70" i="41" s="1"/>
  <c r="J17" i="44" a="1"/>
  <c r="J17" i="44" s="1"/>
  <c r="Y55" i="42" a="1"/>
  <c r="Y55" i="42" s="1"/>
  <c r="Y54" i="42" s="1"/>
  <c r="AF28" i="42" a="1"/>
  <c r="AF28" i="42" s="1"/>
  <c r="AF27" i="42" s="1"/>
  <c r="X77" i="33" a="1"/>
  <c r="X77" i="33" s="1"/>
  <c r="AR26" i="45" a="1"/>
  <c r="AR26" i="45" s="1"/>
  <c r="O79" i="33" a="1"/>
  <c r="O79" i="33" s="1"/>
  <c r="M10" i="42" a="1"/>
  <c r="M10" i="42" s="1"/>
  <c r="AL40" i="43" a="1"/>
  <c r="AL40" i="43" s="1"/>
  <c r="AR34" i="44" a="1"/>
  <c r="AR34" i="44" s="1"/>
  <c r="AN80" i="47" a="1"/>
  <c r="AN80" i="47" s="1"/>
  <c r="R47" i="44" a="1"/>
  <c r="R47" i="44" s="1"/>
  <c r="AV53" i="43" a="1"/>
  <c r="AV53" i="43" s="1"/>
  <c r="AO80" i="45" a="1"/>
  <c r="AO80" i="45" s="1"/>
  <c r="S29" i="43" a="1"/>
  <c r="S29" i="43" s="1"/>
  <c r="U52" i="43" a="1"/>
  <c r="U52" i="43" s="1"/>
  <c r="AD61" i="45" a="1"/>
  <c r="AD61" i="45" s="1"/>
  <c r="AD60" i="45" s="1"/>
  <c r="AO49" i="43" a="1"/>
  <c r="AO49" i="43" s="1"/>
  <c r="L32" i="45" a="1"/>
  <c r="L32" i="45" s="1"/>
  <c r="AD50" i="47" a="1"/>
  <c r="AD50" i="47" s="1"/>
  <c r="H52" i="33" a="1"/>
  <c r="H52" i="33" s="1"/>
  <c r="AM95" i="43" a="1"/>
  <c r="AM95" i="43" s="1"/>
  <c r="P65" i="45" a="1"/>
  <c r="P65" i="45" s="1"/>
  <c r="AH31" i="47" a="1"/>
  <c r="AH31" i="47" s="1"/>
  <c r="O83" i="46" a="1"/>
  <c r="O83" i="46" s="1"/>
  <c r="N83" i="41" a="1"/>
  <c r="N83" i="41" s="1"/>
  <c r="C67" i="44" a="1"/>
  <c r="C67" i="44" s="1"/>
  <c r="A67" i="44" s="1"/>
  <c r="AI80" i="46" a="1"/>
  <c r="AI80" i="46" s="1"/>
  <c r="T65" i="43" a="1"/>
  <c r="T65" i="43" s="1"/>
  <c r="L88" i="43" a="1"/>
  <c r="L88" i="43" s="1"/>
  <c r="AO28" i="45" a="1"/>
  <c r="AO28" i="45" s="1"/>
  <c r="AU25" i="41" a="1"/>
  <c r="AU25" i="41" s="1"/>
  <c r="U31" i="45" a="1"/>
  <c r="U31" i="45" s="1"/>
  <c r="U30" i="45" s="1"/>
  <c r="AF16" i="41" a="1"/>
  <c r="AF16" i="41" s="1"/>
  <c r="AO86" i="47" a="1"/>
  <c r="AO86" i="47" s="1"/>
  <c r="X31" i="45" a="1"/>
  <c r="X31" i="45" s="1"/>
  <c r="AG92" i="43" a="1"/>
  <c r="AG92" i="43" s="1"/>
  <c r="S88" i="46" a="1"/>
  <c r="S88" i="46" s="1"/>
  <c r="S87" i="46" s="1"/>
  <c r="C50" i="47" a="1"/>
  <c r="C50" i="47" s="1"/>
  <c r="J43" i="46" a="1"/>
  <c r="J43" i="46" s="1"/>
  <c r="AU40" i="46" a="1"/>
  <c r="AU40" i="46" s="1"/>
  <c r="G56" i="44" a="1"/>
  <c r="G56" i="44" s="1"/>
  <c r="C26" i="42" a="1"/>
  <c r="C26" i="42" s="1"/>
  <c r="AA67" i="43" a="1"/>
  <c r="AA67" i="43" s="1"/>
  <c r="AI77" i="33" a="1"/>
  <c r="AI77" i="33" s="1"/>
  <c r="X89" i="47" a="1"/>
  <c r="X89" i="47" s="1"/>
  <c r="W68" i="47" a="1"/>
  <c r="W68" i="47" s="1"/>
  <c r="AG64" i="45" a="1"/>
  <c r="AG64" i="45" s="1"/>
  <c r="M85" i="45" a="1"/>
  <c r="M85" i="45" s="1"/>
  <c r="AT85" i="43" a="1"/>
  <c r="AT85" i="43" s="1"/>
  <c r="AO97" i="45" a="1"/>
  <c r="AO97" i="45" s="1"/>
  <c r="AO96" i="45" s="1"/>
  <c r="V68" i="47" a="1"/>
  <c r="V68" i="47" s="1"/>
  <c r="S19" i="46" a="1"/>
  <c r="S19" i="46" s="1"/>
  <c r="R41" i="47" a="1"/>
  <c r="R41" i="47" s="1"/>
  <c r="AI59" i="45" a="1"/>
  <c r="AI59" i="45" s="1"/>
  <c r="T31" i="43" a="1"/>
  <c r="T31" i="43" s="1"/>
  <c r="AF86" i="47" a="1"/>
  <c r="AF86" i="47" s="1"/>
  <c r="R82" i="46" a="1"/>
  <c r="R82" i="46" s="1"/>
  <c r="G67" i="45" a="1"/>
  <c r="G67" i="45" s="1"/>
  <c r="G66" i="45" s="1"/>
  <c r="AR98" i="42" a="1"/>
  <c r="AR98" i="42" s="1"/>
  <c r="Y70" i="45" a="1"/>
  <c r="Y70" i="45" s="1"/>
  <c r="Y64" i="46" a="1"/>
  <c r="Y64" i="46" s="1"/>
  <c r="AK71" i="41" a="1"/>
  <c r="AK71" i="41" s="1"/>
  <c r="AC71" i="45" a="1"/>
  <c r="AC71" i="45" s="1"/>
  <c r="Q97" i="46" a="1"/>
  <c r="Q97" i="46" s="1"/>
  <c r="Q96" i="46" s="1"/>
  <c r="M40" i="44" a="1"/>
  <c r="M40" i="44" s="1"/>
  <c r="M39" i="44" s="1"/>
  <c r="T98" i="45" a="1"/>
  <c r="T98" i="45" s="1"/>
  <c r="T96" i="45" s="1"/>
  <c r="AK80" i="47" a="1"/>
  <c r="AK80" i="47" s="1"/>
  <c r="AK78" i="47" s="1"/>
  <c r="Q91" i="45" a="1"/>
  <c r="Q91" i="45" s="1"/>
  <c r="O32" i="41" a="1"/>
  <c r="O32" i="41" s="1"/>
  <c r="AE28" i="43" a="1"/>
  <c r="AE28" i="43" s="1"/>
  <c r="AE27" i="43" s="1"/>
  <c r="AM85" i="42" a="1"/>
  <c r="AM85" i="42" s="1"/>
  <c r="AM84" i="42" s="1"/>
  <c r="K56" i="46" a="1"/>
  <c r="K56" i="46" s="1"/>
  <c r="O53" i="33" a="1"/>
  <c r="O53" i="33" s="1"/>
  <c r="AK86" i="46" a="1"/>
  <c r="AK86" i="46" s="1"/>
  <c r="T17" i="41" a="1"/>
  <c r="T17" i="41" s="1"/>
  <c r="AQ97" i="43" a="1"/>
  <c r="AQ97" i="43" s="1"/>
  <c r="AH43" i="44" a="1"/>
  <c r="AH43" i="44" s="1"/>
  <c r="AR86" i="33" a="1"/>
  <c r="AR86" i="33" s="1"/>
  <c r="AH89" i="44" a="1"/>
  <c r="AH89" i="44" s="1"/>
  <c r="AT91" i="41" a="1"/>
  <c r="AT91" i="41" s="1"/>
  <c r="AT90" i="41" s="1"/>
  <c r="J59" i="42" a="1"/>
  <c r="J59" i="42" s="1"/>
  <c r="AQ95" i="45" a="1"/>
  <c r="AQ95" i="45" s="1"/>
  <c r="AU32" i="43" a="1"/>
  <c r="AU32" i="43" s="1"/>
  <c r="AM23" i="33" a="1"/>
  <c r="AM23" i="33" s="1"/>
  <c r="H10" i="42" a="1"/>
  <c r="H10" i="42" s="1"/>
  <c r="W49" i="46" a="1"/>
  <c r="W49" i="46" s="1"/>
  <c r="W48" i="46" s="1"/>
  <c r="R94" i="43" a="1"/>
  <c r="R94" i="43" s="1"/>
  <c r="R93" i="43" s="1"/>
  <c r="AI10" i="47" a="1"/>
  <c r="AI10" i="47" s="1"/>
  <c r="W16" i="46" a="1"/>
  <c r="W16" i="46" s="1"/>
  <c r="O47" i="45" a="1"/>
  <c r="O47" i="45" s="1"/>
  <c r="AD67" i="41" a="1"/>
  <c r="AD67" i="41" s="1"/>
  <c r="AD66" i="41" s="1"/>
  <c r="AL38" i="42" a="1"/>
  <c r="AL38" i="42" s="1"/>
  <c r="M29" i="41" a="1"/>
  <c r="M29" i="41" s="1"/>
  <c r="AE79" i="46" a="1"/>
  <c r="AE79" i="46" s="1"/>
  <c r="AN19" i="43" a="1"/>
  <c r="AN19" i="43" s="1"/>
  <c r="AI92" i="45" a="1"/>
  <c r="AI92" i="45" s="1"/>
  <c r="K64" i="47" a="1"/>
  <c r="K64" i="47" s="1"/>
  <c r="K63" i="47" s="1"/>
  <c r="P91" i="47" a="1"/>
  <c r="P91" i="47" s="1"/>
  <c r="I64" i="44" a="1"/>
  <c r="I64" i="44" s="1"/>
  <c r="O25" i="41" a="1"/>
  <c r="O25" i="41" s="1"/>
  <c r="U67" i="43" a="1"/>
  <c r="U67" i="43" s="1"/>
  <c r="U66" i="43" s="1"/>
  <c r="Q59" i="42" a="1"/>
  <c r="Q59" i="42" s="1"/>
  <c r="Q57" i="42" s="1"/>
  <c r="S71" i="47" a="1"/>
  <c r="S71" i="47" s="1"/>
  <c r="Y79" i="43" a="1"/>
  <c r="Y79" i="43" s="1"/>
  <c r="Y78" i="43" s="1"/>
  <c r="K74" i="46" a="1"/>
  <c r="K74" i="46" s="1"/>
  <c r="K22" i="44" a="1"/>
  <c r="K22" i="44" s="1"/>
  <c r="K21" i="44" s="1"/>
  <c r="M97" i="42" a="1"/>
  <c r="M97" i="42" s="1"/>
  <c r="AN34" i="44" a="1"/>
  <c r="AN34" i="44" s="1"/>
  <c r="AR68" i="33" a="1"/>
  <c r="AR68" i="33" s="1"/>
  <c r="S28" i="41" a="1"/>
  <c r="S28" i="41" s="1"/>
  <c r="Q61" i="45" a="1"/>
  <c r="Q61" i="45" s="1"/>
  <c r="AT97" i="41" a="1"/>
  <c r="AT97" i="41" s="1"/>
  <c r="AM80" i="42" a="1"/>
  <c r="AM80" i="42" s="1"/>
  <c r="AC88" i="33" a="1"/>
  <c r="AC88" i="33" s="1"/>
  <c r="AC87" i="33" s="1"/>
  <c r="T25" i="47" a="1"/>
  <c r="T25" i="47" s="1"/>
  <c r="N43" i="47" a="1"/>
  <c r="N43" i="47" s="1"/>
  <c r="N42" i="47" s="1"/>
  <c r="AV11" i="46" a="1"/>
  <c r="AV11" i="46" s="1"/>
  <c r="AU22" i="43" a="1"/>
  <c r="AU22" i="43" s="1"/>
  <c r="V98" i="41" a="1"/>
  <c r="V98" i="41" s="1"/>
  <c r="AC86" i="33" a="1"/>
  <c r="AC86" i="33" s="1"/>
  <c r="I31" i="47" a="1"/>
  <c r="I31" i="47" s="1"/>
  <c r="I30" i="47" s="1"/>
  <c r="AG58" i="44" a="1"/>
  <c r="AG58" i="44" s="1"/>
  <c r="AG32" i="43" a="1"/>
  <c r="AG32" i="43" s="1"/>
  <c r="N20" i="43" a="1"/>
  <c r="N20" i="43" s="1"/>
  <c r="T82" i="41" a="1"/>
  <c r="T82" i="41" s="1"/>
  <c r="T81" i="41" s="1"/>
  <c r="AK46" i="43" a="1"/>
  <c r="AK46" i="43" s="1"/>
  <c r="AA97" i="44" a="1"/>
  <c r="AA97" i="44" s="1"/>
  <c r="AA96" i="44" s="1"/>
  <c r="Q10" i="44" a="1"/>
  <c r="Q10" i="44" s="1"/>
  <c r="Q9" i="44" s="1"/>
  <c r="U56" i="44" a="1"/>
  <c r="U56" i="44" s="1"/>
  <c r="U54" i="44" s="1"/>
  <c r="V92" i="43" a="1"/>
  <c r="V92" i="43" s="1"/>
  <c r="AD95" i="44" a="1"/>
  <c r="AD95" i="44" s="1"/>
  <c r="AQ82" i="45" a="1"/>
  <c r="AQ82" i="45" s="1"/>
  <c r="AQ81" i="45" s="1"/>
  <c r="AN94" i="47" a="1"/>
  <c r="AN94" i="47" s="1"/>
  <c r="J98" i="42" a="1"/>
  <c r="J98" i="42" s="1"/>
  <c r="W64" i="46" a="1"/>
  <c r="W64" i="46" s="1"/>
  <c r="O35" i="46" a="1"/>
  <c r="O35" i="46" s="1"/>
  <c r="W77" i="44" a="1"/>
  <c r="W77" i="44" s="1"/>
  <c r="Z64" i="44" a="1"/>
  <c r="Z64" i="44" s="1"/>
  <c r="AR91" i="44" a="1"/>
  <c r="AR91" i="44" s="1"/>
  <c r="V98" i="33" a="1"/>
  <c r="V98" i="33" s="1"/>
  <c r="AH10" i="42" a="1"/>
  <c r="AH10" i="42" s="1"/>
  <c r="AM83" i="43" a="1"/>
  <c r="AM83" i="43" s="1"/>
  <c r="K47" i="42" a="1"/>
  <c r="K47" i="42" s="1"/>
  <c r="R65" i="43" a="1"/>
  <c r="R65" i="43" s="1"/>
  <c r="R63" i="43" s="1"/>
  <c r="X40" i="33" a="1"/>
  <c r="X40" i="33" s="1"/>
  <c r="X39" i="33" s="1"/>
  <c r="AU41" i="46" a="1"/>
  <c r="AU41" i="46" s="1"/>
  <c r="AD95" i="45" a="1"/>
  <c r="AD95" i="45" s="1"/>
  <c r="AK68" i="33" a="1"/>
  <c r="AK68" i="33" s="1"/>
  <c r="O95" i="42" a="1"/>
  <c r="O95" i="42" s="1"/>
  <c r="AF32" i="43" a="1"/>
  <c r="AF32" i="43" s="1"/>
  <c r="S41" i="44" a="1"/>
  <c r="S41" i="44" s="1"/>
  <c r="AE86" i="42" a="1"/>
  <c r="AE86" i="42" s="1"/>
  <c r="I92" i="44" a="1"/>
  <c r="I92" i="44" s="1"/>
  <c r="AC101" i="45" a="1"/>
  <c r="AC101" i="45" s="1"/>
  <c r="AR58" i="47" a="1"/>
  <c r="AR58" i="47" s="1"/>
  <c r="AR57" i="47" s="1"/>
  <c r="W83" i="33" a="1"/>
  <c r="W83" i="33" s="1"/>
  <c r="W19" i="33" a="1"/>
  <c r="W19" i="33" s="1"/>
  <c r="U32" i="42" a="1"/>
  <c r="U32" i="42" s="1"/>
  <c r="AK10" i="42" a="1"/>
  <c r="AK10" i="42" s="1"/>
  <c r="AH94" i="45" a="1"/>
  <c r="AH94" i="45" s="1"/>
  <c r="AU46" i="46" a="1"/>
  <c r="AU46" i="46" s="1"/>
  <c r="AK82" i="43" a="1"/>
  <c r="AK82" i="43" s="1"/>
  <c r="AG85" i="33" a="1"/>
  <c r="AG85" i="33" s="1"/>
  <c r="AP44" i="41" a="1"/>
  <c r="AP44" i="41" s="1"/>
  <c r="AP42" i="41" s="1"/>
  <c r="AS55" i="43" a="1"/>
  <c r="AS55" i="43" s="1"/>
  <c r="J98" i="47" a="1"/>
  <c r="J98" i="47" s="1"/>
  <c r="AS94" i="41" a="1"/>
  <c r="AS94" i="41" s="1"/>
  <c r="AK23" i="33" a="1"/>
  <c r="AK23" i="33" s="1"/>
  <c r="AF20" i="33" a="1"/>
  <c r="AF20" i="33" s="1"/>
  <c r="AI86" i="43" a="1"/>
  <c r="AI86" i="43" s="1"/>
  <c r="AL32" i="43" a="1"/>
  <c r="AL32" i="43" s="1"/>
  <c r="AR55" i="46" a="1"/>
  <c r="AR55" i="46" s="1"/>
  <c r="AD91" i="33" a="1"/>
  <c r="AD91" i="33" s="1"/>
  <c r="S20" i="43" a="1"/>
  <c r="S20" i="43" s="1"/>
  <c r="S18" i="43" s="1"/>
  <c r="K82" i="33" a="1"/>
  <c r="K82" i="33" s="1"/>
  <c r="C55" i="45" a="1"/>
  <c r="C55" i="45" s="1"/>
  <c r="AM20" i="46" a="1"/>
  <c r="AM20" i="46" s="1"/>
  <c r="E46" i="33" a="1"/>
  <c r="E46" i="33" s="1"/>
  <c r="E45" i="33" s="1"/>
  <c r="W28" i="44" a="1"/>
  <c r="W28" i="44" s="1"/>
  <c r="V55" i="41" a="1"/>
  <c r="V55" i="41" s="1"/>
  <c r="R55" i="44" a="1"/>
  <c r="R55" i="44" s="1"/>
  <c r="R54" i="44" s="1"/>
  <c r="C20" i="33" a="1"/>
  <c r="C20" i="33" s="1"/>
  <c r="V55" i="33" a="1"/>
  <c r="V55" i="33" s="1"/>
  <c r="R95" i="41" a="1"/>
  <c r="R95" i="41" s="1"/>
  <c r="O65" i="41" a="1"/>
  <c r="O65" i="41" s="1"/>
  <c r="AD98" i="41" a="1"/>
  <c r="AD98" i="41" s="1"/>
  <c r="U58" i="47" a="1"/>
  <c r="U58" i="47" s="1"/>
  <c r="U57" i="47" s="1"/>
  <c r="AN16" i="45" a="1"/>
  <c r="AN16" i="45" s="1"/>
  <c r="C25" i="44" a="1"/>
  <c r="C25" i="44" s="1"/>
  <c r="R97" i="33" a="1"/>
  <c r="R97" i="33" s="1"/>
  <c r="R55" i="42" a="1"/>
  <c r="R55" i="42" s="1"/>
  <c r="AQ25" i="46" a="1"/>
  <c r="AQ25" i="46" s="1"/>
  <c r="V23" i="33" a="1"/>
  <c r="V23" i="33" s="1"/>
  <c r="N73" i="33" a="1"/>
  <c r="N73" i="33" s="1"/>
  <c r="C10" i="47" a="1"/>
  <c r="C10" i="47" s="1"/>
  <c r="AP53" i="42" a="1"/>
  <c r="AP53" i="42" s="1"/>
  <c r="Q50" i="46" a="1"/>
  <c r="Q50" i="46" s="1"/>
  <c r="AJ19" i="43" a="1"/>
  <c r="AJ19" i="43" s="1"/>
  <c r="Y17" i="44" a="1"/>
  <c r="Y17" i="44" s="1"/>
  <c r="L76" i="46" a="1"/>
  <c r="L76" i="46" s="1"/>
  <c r="L75" i="46" s="1"/>
  <c r="AL97" i="33" a="1"/>
  <c r="AL97" i="33" s="1"/>
  <c r="AG55" i="45" a="1"/>
  <c r="AG55" i="45" s="1"/>
  <c r="AN44" i="33" a="1"/>
  <c r="AN44" i="33" s="1"/>
  <c r="Q34" i="44" a="1"/>
  <c r="Q34" i="44" s="1"/>
  <c r="F17" i="44" a="1"/>
  <c r="F17" i="44" s="1"/>
  <c r="M25" i="33" a="1"/>
  <c r="M25" i="33" s="1"/>
  <c r="M32" i="33" a="1"/>
  <c r="M32" i="33" s="1"/>
  <c r="AE100" i="43" a="1"/>
  <c r="AE100" i="43" s="1"/>
  <c r="F80" i="44" a="1"/>
  <c r="F80" i="44" s="1"/>
  <c r="T11" i="41" a="1"/>
  <c r="T11" i="41" s="1"/>
  <c r="W61" i="41" a="1"/>
  <c r="W61" i="41" s="1"/>
  <c r="AN104" i="41" a="1"/>
  <c r="AN104" i="41" s="1"/>
  <c r="R43" i="45" a="1"/>
  <c r="R43" i="45" s="1"/>
  <c r="S56" i="44" a="1"/>
  <c r="S56" i="44" s="1"/>
  <c r="N103" i="47" a="1"/>
  <c r="N103" i="47" s="1"/>
  <c r="N102" i="47" s="1"/>
  <c r="O68" i="46" a="1"/>
  <c r="O68" i="46" s="1"/>
  <c r="AO20" i="33" a="1"/>
  <c r="AO20" i="33" s="1"/>
  <c r="AM70" i="45" a="1"/>
  <c r="AM70" i="45" s="1"/>
  <c r="AM69" i="45" s="1"/>
  <c r="AT82" i="41" a="1"/>
  <c r="AT82" i="41" s="1"/>
  <c r="C32" i="41" a="1"/>
  <c r="C32" i="41" s="1"/>
  <c r="AS77" i="46" a="1"/>
  <c r="AS77" i="46" s="1"/>
  <c r="AM79" i="47" a="1"/>
  <c r="AM79" i="47" s="1"/>
  <c r="AM78" i="47" s="1"/>
  <c r="Q41" i="41" a="1"/>
  <c r="Q41" i="41" s="1"/>
  <c r="W32" i="46" a="1"/>
  <c r="W32" i="46" s="1"/>
  <c r="K104" i="33" a="1"/>
  <c r="K104" i="33" s="1"/>
  <c r="AO25" i="33" a="1"/>
  <c r="AO25" i="33" s="1"/>
  <c r="AG58" i="33" a="1"/>
  <c r="AG58" i="33" s="1"/>
  <c r="AI40" i="33" a="1"/>
  <c r="AI40" i="33" s="1"/>
  <c r="AI39" i="33" s="1"/>
  <c r="O88" i="45" a="1"/>
  <c r="O88" i="45" s="1"/>
  <c r="O87" i="45" s="1"/>
  <c r="AQ55" i="43" a="1"/>
  <c r="AQ55" i="43" s="1"/>
  <c r="AQ54" i="43" s="1"/>
  <c r="F58" i="42" a="1"/>
  <c r="F58" i="42" s="1"/>
  <c r="Z76" i="45" a="1"/>
  <c r="Z76" i="45" s="1"/>
  <c r="AF95" i="44" a="1"/>
  <c r="AF95" i="44" s="1"/>
  <c r="X59" i="45" a="1"/>
  <c r="X59" i="45" s="1"/>
  <c r="AH67" i="33" a="1"/>
  <c r="AH67" i="33" s="1"/>
  <c r="AH66" i="33" s="1"/>
  <c r="N16" i="47" a="1"/>
  <c r="N16" i="47" s="1"/>
  <c r="Y11" i="45" a="1"/>
  <c r="Y11" i="45" s="1"/>
  <c r="Y9" i="45" s="1"/>
  <c r="AA98" i="46" a="1"/>
  <c r="AA98" i="46" s="1"/>
  <c r="AI55" i="44" a="1"/>
  <c r="AI55" i="44" s="1"/>
  <c r="R35" i="44" a="1"/>
  <c r="R35" i="44" s="1"/>
  <c r="AM103" i="46" a="1"/>
  <c r="AM103" i="46" s="1"/>
  <c r="K49" i="43" a="1"/>
  <c r="K49" i="43" s="1"/>
  <c r="K48" i="43" s="1"/>
  <c r="V62" i="33" a="1"/>
  <c r="V62" i="33" s="1"/>
  <c r="AB71" i="43" a="1"/>
  <c r="AB71" i="43" s="1"/>
  <c r="AA74" i="33" a="1"/>
  <c r="AA74" i="33" s="1"/>
  <c r="S62" i="41" a="1"/>
  <c r="S62" i="41" s="1"/>
  <c r="AT64" i="46" a="1"/>
  <c r="AT64" i="46" s="1"/>
  <c r="AV103" i="41" a="1"/>
  <c r="AV103" i="41" s="1"/>
  <c r="AV102" i="41" s="1"/>
  <c r="S82" i="41" a="1"/>
  <c r="S82" i="41" s="1"/>
  <c r="S81" i="41" s="1"/>
  <c r="O80" i="33" a="1"/>
  <c r="O80" i="33" s="1"/>
  <c r="O38" i="47" a="1"/>
  <c r="O38" i="47" s="1"/>
  <c r="H37" i="33" a="1"/>
  <c r="H37" i="33" s="1"/>
  <c r="H36" i="33" s="1"/>
  <c r="E35" i="42" a="1"/>
  <c r="E35" i="42" s="1"/>
  <c r="P83" i="33" a="1"/>
  <c r="P83" i="33" s="1"/>
  <c r="R26" i="42" a="1"/>
  <c r="R26" i="42" s="1"/>
  <c r="K59" i="41" a="1"/>
  <c r="K59" i="41" s="1"/>
  <c r="AD40" i="46" a="1"/>
  <c r="AD40" i="46" s="1"/>
  <c r="AR85" i="41" a="1"/>
  <c r="AR85" i="41" s="1"/>
  <c r="AR84" i="41" s="1"/>
  <c r="AG62" i="45" a="1"/>
  <c r="AG62" i="45" s="1"/>
  <c r="AM70" i="42" a="1"/>
  <c r="AM70" i="42" s="1"/>
  <c r="AS86" i="46" a="1"/>
  <c r="AS86" i="46" s="1"/>
  <c r="AS84" i="46" s="1"/>
  <c r="C28" i="42" a="1"/>
  <c r="C28" i="42" s="1"/>
  <c r="AM89" i="33" a="1"/>
  <c r="AM89" i="33" s="1"/>
  <c r="AP76" i="44" a="1"/>
  <c r="AP76" i="44" s="1"/>
  <c r="AP75" i="44" s="1"/>
  <c r="J47" i="44" a="1"/>
  <c r="J47" i="44" s="1"/>
  <c r="K86" i="41" a="1"/>
  <c r="K86" i="41" s="1"/>
  <c r="Y46" i="44" a="1"/>
  <c r="Y46" i="44" s="1"/>
  <c r="AG98" i="44" a="1"/>
  <c r="AG98" i="44" s="1"/>
  <c r="X61" i="44" a="1"/>
  <c r="X61" i="44" s="1"/>
  <c r="K62" i="33" a="1"/>
  <c r="K62" i="33" s="1"/>
  <c r="AS85" i="43" a="1"/>
  <c r="AS85" i="43" s="1"/>
  <c r="Q58" i="41" a="1"/>
  <c r="Q58" i="41" s="1"/>
  <c r="AD61" i="42" a="1"/>
  <c r="AD61" i="42" s="1"/>
  <c r="AD60" i="42" s="1"/>
  <c r="AD17" i="46" a="1"/>
  <c r="AD17" i="46" s="1"/>
  <c r="AQ41" i="33" a="1"/>
  <c r="AQ41" i="33" s="1"/>
  <c r="AJ89" i="41" a="1"/>
  <c r="AJ89" i="41" s="1"/>
  <c r="X11" i="43" a="1"/>
  <c r="X11" i="43" s="1"/>
  <c r="AI22" i="42" a="1"/>
  <c r="AI22" i="42" s="1"/>
  <c r="AB19" i="42" a="1"/>
  <c r="AB19" i="42" s="1"/>
  <c r="V24" i="42"/>
  <c r="AS48" i="43"/>
  <c r="AK42" i="43"/>
  <c r="Y66" i="47"/>
  <c r="AJ93" i="43"/>
  <c r="AS36" i="46"/>
  <c r="AU48" i="47"/>
  <c r="Y39" i="33"/>
  <c r="I72" i="44"/>
  <c r="O33" i="42"/>
  <c r="M69" i="41"/>
  <c r="M102" i="43"/>
  <c r="N39" i="46"/>
  <c r="R102" i="45"/>
  <c r="AG15" i="41"/>
  <c r="AQ51" i="42"/>
  <c r="AV99" i="41"/>
  <c r="AR78" i="33"/>
  <c r="AU42" i="46"/>
  <c r="AD90" i="42"/>
  <c r="J33" i="45"/>
  <c r="AD90" i="46"/>
  <c r="Z93" i="44"/>
  <c r="W90" i="46"/>
  <c r="L102" i="47"/>
  <c r="AI84" i="44"/>
  <c r="AH54" i="41"/>
  <c r="C77" i="45" a="1"/>
  <c r="C77" i="45" s="1"/>
  <c r="AL74" i="43" a="1"/>
  <c r="AL74" i="43" s="1"/>
  <c r="AF98" i="41" a="1"/>
  <c r="AF98" i="41" s="1"/>
  <c r="Z53" i="45" a="1"/>
  <c r="Z53" i="45" s="1"/>
  <c r="AB47" i="44" a="1"/>
  <c r="AB47" i="44" s="1"/>
  <c r="C71" i="42" a="1"/>
  <c r="C71" i="42" s="1"/>
  <c r="I17" i="43" a="1"/>
  <c r="I17" i="43" s="1"/>
  <c r="L37" i="43" a="1"/>
  <c r="L37" i="43" s="1"/>
  <c r="I46" i="42" a="1"/>
  <c r="I46" i="42" s="1"/>
  <c r="V62" i="47" a="1"/>
  <c r="V62" i="47" s="1"/>
  <c r="AN74" i="41" a="1"/>
  <c r="AN74" i="41" s="1"/>
  <c r="AJ103" i="46" a="1"/>
  <c r="AJ103" i="46" s="1"/>
  <c r="AJ102" i="46" s="1"/>
  <c r="AR98" i="41" a="1"/>
  <c r="AR98" i="41" s="1"/>
  <c r="AH97" i="47" a="1"/>
  <c r="AH97" i="47" s="1"/>
  <c r="AH96" i="47" s="1"/>
  <c r="AO59" i="41" a="1"/>
  <c r="AO59" i="41" s="1"/>
  <c r="E10" i="33" a="1"/>
  <c r="E10" i="33" s="1"/>
  <c r="E9" i="33" s="1"/>
  <c r="AL73" i="46" a="1"/>
  <c r="AL73" i="46" s="1"/>
  <c r="AL72" i="46" s="1"/>
  <c r="L56" i="46" a="1"/>
  <c r="L56" i="46" s="1"/>
  <c r="M71" i="46" a="1"/>
  <c r="M71" i="46" s="1"/>
  <c r="L32" i="43" a="1"/>
  <c r="L32" i="43" s="1"/>
  <c r="H32" i="45" a="1"/>
  <c r="H32" i="45" s="1"/>
  <c r="AE16" i="33" a="1"/>
  <c r="AE16" i="33" s="1"/>
  <c r="Y71" i="42" a="1"/>
  <c r="Y71" i="42" s="1"/>
  <c r="G20" i="45" a="1"/>
  <c r="G20" i="45" s="1"/>
  <c r="Y80" i="46" a="1"/>
  <c r="Y80" i="46" s="1"/>
  <c r="AQ22" i="45" a="1"/>
  <c r="AQ22" i="45" s="1"/>
  <c r="AQ21" i="45" s="1"/>
  <c r="U29" i="41" a="1"/>
  <c r="U29" i="41" s="1"/>
  <c r="P67" i="33" a="1"/>
  <c r="P67" i="33" s="1"/>
  <c r="AR67" i="42" a="1"/>
  <c r="AR67" i="42" s="1"/>
  <c r="AR66" i="42" s="1"/>
  <c r="AR73" i="33" a="1"/>
  <c r="AR73" i="33" s="1"/>
  <c r="AR72" i="33" s="1"/>
  <c r="AG67" i="43" a="1"/>
  <c r="AG67" i="43" s="1"/>
  <c r="Q22" i="42" a="1"/>
  <c r="Q22" i="42" s="1"/>
  <c r="F34" i="33" a="1"/>
  <c r="F34" i="33" s="1"/>
  <c r="F33" i="33" s="1"/>
  <c r="M50" i="47" a="1"/>
  <c r="M50" i="47" s="1"/>
  <c r="S71" i="33" a="1"/>
  <c r="S71" i="33" s="1"/>
  <c r="S69" i="33" s="1"/>
  <c r="E94" i="42" a="1"/>
  <c r="E94" i="42" s="1"/>
  <c r="E93" i="42" s="1"/>
  <c r="S26" i="42" a="1"/>
  <c r="S26" i="42" s="1"/>
  <c r="J47" i="46" a="1"/>
  <c r="J47" i="46" s="1"/>
  <c r="R88" i="44" a="1"/>
  <c r="R88" i="44" s="1"/>
  <c r="AQ19" i="33" a="1"/>
  <c r="AQ19" i="33" s="1"/>
  <c r="AQ18" i="33" s="1"/>
  <c r="AA56" i="44" a="1"/>
  <c r="AA56" i="44" s="1"/>
  <c r="AA54" i="44" s="1"/>
  <c r="AO77" i="45" a="1"/>
  <c r="AO77" i="45" s="1"/>
  <c r="I11" i="41" a="1"/>
  <c r="I11" i="41" s="1"/>
  <c r="AL59" i="46" a="1"/>
  <c r="AL59" i="46" s="1"/>
  <c r="AH37" i="41" a="1"/>
  <c r="AH37" i="41" s="1"/>
  <c r="AK22" i="46" a="1"/>
  <c r="AK22" i="46" s="1"/>
  <c r="AE101" i="41" a="1"/>
  <c r="AE101" i="41" s="1"/>
  <c r="AA59" i="33" a="1"/>
  <c r="AA59" i="33" s="1"/>
  <c r="AS22" i="46" a="1"/>
  <c r="AS22" i="46" s="1"/>
  <c r="AF40" i="33" a="1"/>
  <c r="AF40" i="33" s="1"/>
  <c r="AF39" i="33" s="1"/>
  <c r="R97" i="47" a="1"/>
  <c r="R97" i="47" s="1"/>
  <c r="M59" i="43" a="1"/>
  <c r="M59" i="43" s="1"/>
  <c r="H38" i="42" a="1"/>
  <c r="H38" i="42" s="1"/>
  <c r="M56" i="44" a="1"/>
  <c r="M56" i="44" s="1"/>
  <c r="AF47" i="44" a="1"/>
  <c r="AF47" i="44" s="1"/>
  <c r="AO43" i="44" a="1"/>
  <c r="AO43" i="44" s="1"/>
  <c r="AD25" i="47" a="1"/>
  <c r="AD25" i="47" s="1"/>
  <c r="AD24" i="47" s="1"/>
  <c r="Y52" i="42" a="1"/>
  <c r="Y52" i="42" s="1"/>
  <c r="Y51" i="42" s="1"/>
  <c r="N10" i="41" a="1"/>
  <c r="N10" i="41" s="1"/>
  <c r="AP73" i="45" a="1"/>
  <c r="AP73" i="45" s="1"/>
  <c r="AP52" i="47" a="1"/>
  <c r="AP52" i="47" s="1"/>
  <c r="X82" i="46" a="1"/>
  <c r="X82" i="46" s="1"/>
  <c r="AQ92" i="42" a="1"/>
  <c r="AQ92" i="42" s="1"/>
  <c r="AD43" i="45" a="1"/>
  <c r="AD43" i="45" s="1"/>
  <c r="AR11" i="44" a="1"/>
  <c r="AR11" i="44" s="1"/>
  <c r="H86" i="42" a="1"/>
  <c r="H86" i="42" s="1"/>
  <c r="R40" i="46" a="1"/>
  <c r="R40" i="46" s="1"/>
  <c r="R39" i="46" s="1"/>
  <c r="AD86" i="41" a="1"/>
  <c r="AD86" i="41" s="1"/>
  <c r="AM88" i="43" a="1"/>
  <c r="AM88" i="43" s="1"/>
  <c r="AK47" i="43" a="1"/>
  <c r="AK47" i="43" s="1"/>
  <c r="AD58" i="41" a="1"/>
  <c r="AD58" i="41" s="1"/>
  <c r="K19" i="45" a="1"/>
  <c r="K19" i="45" s="1"/>
  <c r="X104" i="42" a="1"/>
  <c r="X104" i="42" s="1"/>
  <c r="AM101" i="47" a="1"/>
  <c r="AM101" i="47" s="1"/>
  <c r="P46" i="43" a="1"/>
  <c r="P46" i="43" s="1"/>
  <c r="Q67" i="44" a="1"/>
  <c r="Q67" i="44" s="1"/>
  <c r="Q66" i="44" s="1"/>
  <c r="AI97" i="46" a="1"/>
  <c r="AI97" i="46" s="1"/>
  <c r="AI96" i="46" s="1"/>
  <c r="AQ62" i="47" a="1"/>
  <c r="AQ62" i="47" s="1"/>
  <c r="AA91" i="45" a="1"/>
  <c r="AA91" i="45" s="1"/>
  <c r="V86" i="45" a="1"/>
  <c r="V86" i="45" s="1"/>
  <c r="AL23" i="45" a="1"/>
  <c r="AL23" i="45" s="1"/>
  <c r="AB98" i="46" a="1"/>
  <c r="AB98" i="46" s="1"/>
  <c r="Y98" i="45" a="1"/>
  <c r="Y98" i="45" s="1"/>
  <c r="AK53" i="43" a="1"/>
  <c r="AK53" i="43" s="1"/>
  <c r="AE38" i="41" a="1"/>
  <c r="AE38" i="41" s="1"/>
  <c r="Y25" i="41" a="1"/>
  <c r="Y25" i="41" s="1"/>
  <c r="O41" i="42" a="1"/>
  <c r="O41" i="42" s="1"/>
  <c r="AM47" i="45" a="1"/>
  <c r="AM47" i="45" s="1"/>
  <c r="AR85" i="44" a="1"/>
  <c r="AR85" i="44" s="1"/>
  <c r="Y28" i="44" a="1"/>
  <c r="Y28" i="44" s="1"/>
  <c r="AI77" i="46" a="1"/>
  <c r="AI77" i="46" s="1"/>
  <c r="AS11" i="41" a="1"/>
  <c r="AS11" i="41" s="1"/>
  <c r="K50" i="46" a="1"/>
  <c r="K50" i="46" s="1"/>
  <c r="AJ56" i="46" a="1"/>
  <c r="AJ56" i="46" s="1"/>
  <c r="AS65" i="46" a="1"/>
  <c r="AS65" i="46" s="1"/>
  <c r="Z34" i="33" a="1"/>
  <c r="Z34" i="33" s="1"/>
  <c r="AO82" i="47" a="1"/>
  <c r="AO82" i="47" s="1"/>
  <c r="J79" i="41" a="1"/>
  <c r="J79" i="41" s="1"/>
  <c r="S25" i="47" a="1"/>
  <c r="S25" i="47" s="1"/>
  <c r="AH85" i="41" a="1"/>
  <c r="AH85" i="41" s="1"/>
  <c r="AP29" i="41" a="1"/>
  <c r="AP29" i="41" s="1"/>
  <c r="J32" i="43" a="1"/>
  <c r="J32" i="43" s="1"/>
  <c r="F47" i="42" a="1"/>
  <c r="F47" i="42" s="1"/>
  <c r="AF91" i="43" a="1"/>
  <c r="AF91" i="43" s="1"/>
  <c r="AF90" i="43" s="1"/>
  <c r="AD82" i="45" a="1"/>
  <c r="AD82" i="45" s="1"/>
  <c r="AD81" i="45" s="1"/>
  <c r="Z38" i="46" a="1"/>
  <c r="Z38" i="46" s="1"/>
  <c r="Z36" i="46" s="1"/>
  <c r="AC100" i="47" a="1"/>
  <c r="AC100" i="47" s="1"/>
  <c r="AC99" i="47" s="1"/>
  <c r="AH34" i="47" a="1"/>
  <c r="AH34" i="47" s="1"/>
  <c r="AH33" i="47" s="1"/>
  <c r="AU71" i="46" a="1"/>
  <c r="AU71" i="46" s="1"/>
  <c r="AB71" i="42" a="1"/>
  <c r="AB71" i="42" s="1"/>
  <c r="U82" i="33" a="1"/>
  <c r="U82" i="33" s="1"/>
  <c r="U81" i="33" s="1"/>
  <c r="F88" i="45" a="1"/>
  <c r="F88" i="45" s="1"/>
  <c r="X16" i="45" a="1"/>
  <c r="X16" i="45" s="1"/>
  <c r="U61" i="42" a="1"/>
  <c r="U61" i="42" s="1"/>
  <c r="S80" i="45" a="1"/>
  <c r="S80" i="45" s="1"/>
  <c r="AB56" i="47" a="1"/>
  <c r="AB56" i="47" s="1"/>
  <c r="Q104" i="45" a="1"/>
  <c r="Q104" i="45" s="1"/>
  <c r="O22" i="41" a="1"/>
  <c r="O22" i="41" s="1"/>
  <c r="W56" i="45" a="1"/>
  <c r="W56" i="45" s="1"/>
  <c r="G41" i="44" a="1"/>
  <c r="G41" i="44" s="1"/>
  <c r="AP29" i="43" a="1"/>
  <c r="AP29" i="43" s="1"/>
  <c r="R34" i="46" a="1"/>
  <c r="R34" i="46" s="1"/>
  <c r="R33" i="46" s="1"/>
  <c r="I86" i="43" a="1"/>
  <c r="I86" i="43" s="1"/>
  <c r="Q79" i="33" a="1"/>
  <c r="Q79" i="33" s="1"/>
  <c r="L44" i="44" a="1"/>
  <c r="L44" i="44" s="1"/>
  <c r="AT56" i="47" a="1"/>
  <c r="AT56" i="47" s="1"/>
  <c r="AR64" i="44" a="1"/>
  <c r="AR64" i="44" s="1"/>
  <c r="R77" i="47" a="1"/>
  <c r="R77" i="47" s="1"/>
  <c r="R75" i="47" s="1"/>
  <c r="P25" i="33" a="1"/>
  <c r="P25" i="33" s="1"/>
  <c r="AV101" i="43" a="1"/>
  <c r="AV101" i="43" s="1"/>
  <c r="V83" i="33" a="1"/>
  <c r="V83" i="33" s="1"/>
  <c r="T101" i="43" a="1"/>
  <c r="T101" i="43" s="1"/>
  <c r="W47" i="45" a="1"/>
  <c r="W47" i="45" s="1"/>
  <c r="N29" i="43" a="1"/>
  <c r="N29" i="43" s="1"/>
  <c r="AF34" i="41" a="1"/>
  <c r="AF34" i="41" s="1"/>
  <c r="H58" i="33" a="1"/>
  <c r="H58" i="33" s="1"/>
  <c r="H57" i="33" s="1"/>
  <c r="AI89" i="47" a="1"/>
  <c r="AI89" i="47" s="1"/>
  <c r="K95" i="45" a="1"/>
  <c r="K95" i="45" s="1"/>
  <c r="F71" i="45" a="1"/>
  <c r="F71" i="45" s="1"/>
  <c r="AC43" i="41" a="1"/>
  <c r="AC43" i="41" s="1"/>
  <c r="K70" i="41" a="1"/>
  <c r="K70" i="41" s="1"/>
  <c r="K69" i="41" s="1"/>
  <c r="K17" i="47" a="1"/>
  <c r="K17" i="47" s="1"/>
  <c r="AH71" i="47" a="1"/>
  <c r="AH71" i="47" s="1"/>
  <c r="AF59" i="43" a="1"/>
  <c r="AF59" i="43" s="1"/>
  <c r="AG65" i="33" a="1"/>
  <c r="AG65" i="33" s="1"/>
  <c r="AP32" i="43" a="1"/>
  <c r="AP32" i="43" s="1"/>
  <c r="R83" i="44" a="1"/>
  <c r="R83" i="44" s="1"/>
  <c r="O97" i="33" a="1"/>
  <c r="O97" i="33" s="1"/>
  <c r="L77" i="47" a="1"/>
  <c r="L77" i="47" s="1"/>
  <c r="K86" i="42" a="1"/>
  <c r="K86" i="42" s="1"/>
  <c r="G88" i="33" a="1"/>
  <c r="G88" i="33" s="1"/>
  <c r="AP97" i="46" a="1"/>
  <c r="AP97" i="46" s="1"/>
  <c r="AP96" i="46" s="1"/>
  <c r="Q98" i="43" a="1"/>
  <c r="Q98" i="43" s="1"/>
  <c r="AT62" i="47" a="1"/>
  <c r="AT62" i="47" s="1"/>
  <c r="AI74" i="41" a="1"/>
  <c r="AI74" i="41" s="1"/>
  <c r="AI72" i="41" s="1"/>
  <c r="AV74" i="41" a="1"/>
  <c r="AV74" i="41" s="1"/>
  <c r="AV72" i="41" s="1"/>
  <c r="K49" i="45" a="1"/>
  <c r="K49" i="45" s="1"/>
  <c r="K48" i="45" s="1"/>
  <c r="AK11" i="46" a="1"/>
  <c r="AK11" i="46" s="1"/>
  <c r="Y101" i="43" a="1"/>
  <c r="Y101" i="43" s="1"/>
  <c r="W31" i="42" a="1"/>
  <c r="W31" i="42" s="1"/>
  <c r="W30" i="42" s="1"/>
  <c r="AK64" i="41" a="1"/>
  <c r="AK64" i="41" s="1"/>
  <c r="AK63" i="41" s="1"/>
  <c r="L76" i="43" a="1"/>
  <c r="L76" i="43" s="1"/>
  <c r="AR97" i="41" a="1"/>
  <c r="AR97" i="41" s="1"/>
  <c r="AJ103" i="44" a="1"/>
  <c r="AJ103" i="44" s="1"/>
  <c r="AJ102" i="44" s="1"/>
  <c r="Z104" i="44" a="1"/>
  <c r="Z104" i="44" s="1"/>
  <c r="V47" i="33" a="1"/>
  <c r="V47" i="33" s="1"/>
  <c r="P73" i="47" a="1"/>
  <c r="P73" i="47" s="1"/>
  <c r="AK23" i="46" a="1"/>
  <c r="AK23" i="46" s="1"/>
  <c r="I49" i="45" a="1"/>
  <c r="I49" i="45" s="1"/>
  <c r="I48" i="45" s="1"/>
  <c r="T74" i="33" a="1"/>
  <c r="T74" i="33" s="1"/>
  <c r="W68" i="33" a="1"/>
  <c r="W68" i="33" s="1"/>
  <c r="W66" i="33" s="1"/>
  <c r="R55" i="41" a="1"/>
  <c r="R55" i="41" s="1"/>
  <c r="AO59" i="46" a="1"/>
  <c r="AO59" i="46" s="1"/>
  <c r="Q83" i="33" a="1"/>
  <c r="Q83" i="33" s="1"/>
  <c r="AJ55" i="33" a="1"/>
  <c r="AJ55" i="33" s="1"/>
  <c r="AM44" i="43" a="1"/>
  <c r="AM44" i="43" s="1"/>
  <c r="AJ28" i="44" a="1"/>
  <c r="AJ28" i="44" s="1"/>
  <c r="AJ27" i="44" s="1"/>
  <c r="AF38" i="44" a="1"/>
  <c r="AF38" i="44" s="1"/>
  <c r="AO26" i="43" a="1"/>
  <c r="AO26" i="43" s="1"/>
  <c r="R92" i="33" a="1"/>
  <c r="R92" i="33" s="1"/>
  <c r="H29" i="42" a="1"/>
  <c r="H29" i="42" s="1"/>
  <c r="AI53" i="42" a="1"/>
  <c r="AI53" i="42" s="1"/>
  <c r="AQ22" i="46" a="1"/>
  <c r="AQ22" i="46" s="1"/>
  <c r="AJ92" i="43" a="1"/>
  <c r="AJ92" i="43" s="1"/>
  <c r="R23" i="46" a="1"/>
  <c r="R23" i="46" s="1"/>
  <c r="I41" i="47" a="1"/>
  <c r="I41" i="47" s="1"/>
  <c r="AK17" i="44" a="1"/>
  <c r="AK17" i="44" s="1"/>
  <c r="AG64" i="33" a="1"/>
  <c r="AG64" i="33" s="1"/>
  <c r="X94" i="46" a="1"/>
  <c r="X94" i="46" s="1"/>
  <c r="X93" i="46" s="1"/>
  <c r="AA92" i="42" a="1"/>
  <c r="AA92" i="42" s="1"/>
  <c r="AD50" i="44" a="1"/>
  <c r="AD50" i="44" s="1"/>
  <c r="AD44" i="43" a="1"/>
  <c r="AD44" i="43" s="1"/>
  <c r="I71" i="33" a="1"/>
  <c r="I71" i="33" s="1"/>
  <c r="AI56" i="47" a="1"/>
  <c r="AI56" i="47" s="1"/>
  <c r="AL20" i="47" a="1"/>
  <c r="AL20" i="47" s="1"/>
  <c r="AQ82" i="41" a="1"/>
  <c r="AQ82" i="41" s="1"/>
  <c r="AJ37" i="46" a="1"/>
  <c r="AJ37" i="46" s="1"/>
  <c r="N92" i="47" a="1"/>
  <c r="N92" i="47" s="1"/>
  <c r="AN32" i="43" a="1"/>
  <c r="AN32" i="43" s="1"/>
  <c r="V70" i="46" a="1"/>
  <c r="V70" i="46" s="1"/>
  <c r="J49" i="33" a="1"/>
  <c r="J49" i="33" s="1"/>
  <c r="AJ70" i="43" a="1"/>
  <c r="AJ70" i="43" s="1"/>
  <c r="AJ69" i="43" s="1"/>
  <c r="AF22" i="47" a="1"/>
  <c r="AF22" i="47" s="1"/>
  <c r="AF21" i="47" s="1"/>
  <c r="M86" i="46" a="1"/>
  <c r="M86" i="46" s="1"/>
  <c r="AH37" i="45" a="1"/>
  <c r="AH37" i="45" s="1"/>
  <c r="AC94" i="47" a="1"/>
  <c r="AC94" i="47" s="1"/>
  <c r="AC93" i="47" s="1"/>
  <c r="AS41" i="46" a="1"/>
  <c r="AS41" i="46" s="1"/>
  <c r="X74" i="47" a="1"/>
  <c r="X74" i="47" s="1"/>
  <c r="AA104" i="43" a="1"/>
  <c r="AA104" i="43" s="1"/>
  <c r="AO16" i="41" a="1"/>
  <c r="AO16" i="41" s="1"/>
  <c r="AI65" i="47" a="1"/>
  <c r="AI65" i="47" s="1"/>
  <c r="I26" i="41" a="1"/>
  <c r="I26" i="41" s="1"/>
  <c r="I24" i="41" s="1"/>
  <c r="AM55" i="44" a="1"/>
  <c r="AM55" i="44" s="1"/>
  <c r="AQ22" i="33" a="1"/>
  <c r="AQ22" i="33" s="1"/>
  <c r="AQ21" i="33" s="1"/>
  <c r="AD95" i="41" a="1"/>
  <c r="AD95" i="41" s="1"/>
  <c r="M91" i="46" a="1"/>
  <c r="M91" i="46" s="1"/>
  <c r="X89" i="44" a="1"/>
  <c r="X89" i="44" s="1"/>
  <c r="Z23" i="42" a="1"/>
  <c r="Z23" i="42" s="1"/>
  <c r="AG49" i="33" a="1"/>
  <c r="AG49" i="33" s="1"/>
  <c r="AG48" i="33" s="1"/>
  <c r="M19" i="42" a="1"/>
  <c r="M19" i="42" s="1"/>
  <c r="T32" i="45" a="1"/>
  <c r="T32" i="45" s="1"/>
  <c r="T74" i="41" a="1"/>
  <c r="T74" i="41" s="1"/>
  <c r="AV104" i="46" a="1"/>
  <c r="AV104" i="46" s="1"/>
  <c r="AL59" i="47" a="1"/>
  <c r="AL59" i="47" s="1"/>
  <c r="AB20" i="44" a="1"/>
  <c r="AB20" i="44" s="1"/>
  <c r="AR58" i="44" a="1"/>
  <c r="AR58" i="44" s="1"/>
  <c r="AR57" i="44" s="1"/>
  <c r="P86" i="45" a="1"/>
  <c r="P86" i="45" s="1"/>
  <c r="P84" i="45" s="1"/>
  <c r="AB10" i="43" a="1"/>
  <c r="AB10" i="43" s="1"/>
  <c r="AB9" i="43" s="1"/>
  <c r="AE82" i="42" a="1"/>
  <c r="AE82" i="42" s="1"/>
  <c r="I103" i="41" a="1"/>
  <c r="I103" i="41" s="1"/>
  <c r="I102" i="41" s="1"/>
  <c r="S61" i="41" a="1"/>
  <c r="S61" i="41" s="1"/>
  <c r="Z101" i="45" a="1"/>
  <c r="Z101" i="45" s="1"/>
  <c r="AG86" i="45" a="1"/>
  <c r="AG86" i="45" s="1"/>
  <c r="S80" i="43" a="1"/>
  <c r="S80" i="43" s="1"/>
  <c r="T91" i="43" a="1"/>
  <c r="T91" i="43" s="1"/>
  <c r="AA26" i="46" a="1"/>
  <c r="AA26" i="46" s="1"/>
  <c r="C103" i="41" a="1"/>
  <c r="C103" i="41" s="1"/>
  <c r="AF68" i="42" a="1"/>
  <c r="AF68" i="42" s="1"/>
  <c r="W44" i="33" a="1"/>
  <c r="W44" i="33" s="1"/>
  <c r="AR43" i="46" a="1"/>
  <c r="AR43" i="46" s="1"/>
  <c r="AI97" i="43" a="1"/>
  <c r="AI97" i="43" s="1"/>
  <c r="AB82" i="42" a="1"/>
  <c r="AB82" i="42" s="1"/>
  <c r="AB81" i="42" s="1"/>
  <c r="AT25" i="41" a="1"/>
  <c r="AT25" i="41" s="1"/>
  <c r="J101" i="41" a="1"/>
  <c r="J101" i="41" s="1"/>
  <c r="AM70" i="46" a="1"/>
  <c r="AM70" i="46" s="1"/>
  <c r="AM69" i="46" s="1"/>
  <c r="AS25" i="47" a="1"/>
  <c r="AS25" i="47" s="1"/>
  <c r="AK37" i="33" a="1"/>
  <c r="AK37" i="33" s="1"/>
  <c r="AK36" i="33" s="1"/>
  <c r="AU10" i="41" a="1"/>
  <c r="AU10" i="41" s="1"/>
  <c r="F101" i="42" a="1"/>
  <c r="F101" i="42" s="1"/>
  <c r="AA55" i="42" a="1"/>
  <c r="AA55" i="42" s="1"/>
  <c r="AA67" i="41" a="1"/>
  <c r="AA67" i="41" s="1"/>
  <c r="Z52" i="43" a="1"/>
  <c r="Z52" i="43" s="1"/>
  <c r="AD25" i="45" a="1"/>
  <c r="AD25" i="45" s="1"/>
  <c r="AE53" i="43" a="1"/>
  <c r="AE53" i="43" s="1"/>
  <c r="C86" i="43" a="1"/>
  <c r="C86" i="43" s="1"/>
  <c r="AS62" i="41" a="1"/>
  <c r="AS62" i="41" s="1"/>
  <c r="AS60" i="41" s="1"/>
  <c r="AR65" i="44" a="1"/>
  <c r="AR65" i="44" s="1"/>
  <c r="AH22" i="47" a="1"/>
  <c r="AH22" i="47" s="1"/>
  <c r="O55" i="44" a="1"/>
  <c r="O55" i="44" s="1"/>
  <c r="W22" i="45" a="1"/>
  <c r="W22" i="45" s="1"/>
  <c r="AA10" i="44" a="1"/>
  <c r="AA10" i="44" s="1"/>
  <c r="AA9" i="44" s="1"/>
  <c r="AA64" i="33" a="1"/>
  <c r="AA64" i="33" s="1"/>
  <c r="AA63" i="33" s="1"/>
  <c r="S28" i="42" a="1"/>
  <c r="S28" i="42" s="1"/>
  <c r="S27" i="42" s="1"/>
  <c r="J61" i="44" a="1"/>
  <c r="J61" i="44" s="1"/>
  <c r="AM41" i="45" a="1"/>
  <c r="AM41" i="45" s="1"/>
  <c r="AQ11" i="41" a="1"/>
  <c r="AQ11" i="41" s="1"/>
  <c r="AL23" i="43" a="1"/>
  <c r="AL23" i="43" s="1"/>
  <c r="AL68" i="41" a="1"/>
  <c r="AL68" i="41" s="1"/>
  <c r="E95" i="44" a="1"/>
  <c r="E95" i="44" s="1"/>
  <c r="X100" i="33" a="1"/>
  <c r="X100" i="33" s="1"/>
  <c r="AB31" i="43" a="1"/>
  <c r="AB31" i="43" s="1"/>
  <c r="AF65" i="41" a="1"/>
  <c r="AF65" i="41" s="1"/>
  <c r="Q44" i="41" a="1"/>
  <c r="Q44" i="41" s="1"/>
  <c r="V74" i="46" a="1"/>
  <c r="V74" i="46" s="1"/>
  <c r="AV55" i="41" a="1"/>
  <c r="AV55" i="41" s="1"/>
  <c r="AI19" i="47" a="1"/>
  <c r="AI19" i="47" s="1"/>
  <c r="AI18" i="47" s="1"/>
  <c r="AB83" i="46" a="1"/>
  <c r="AB83" i="46" s="1"/>
  <c r="AG94" i="33" a="1"/>
  <c r="AG94" i="33" s="1"/>
  <c r="AG93" i="33" s="1"/>
  <c r="Y41" i="44" a="1"/>
  <c r="Y41" i="44" s="1"/>
  <c r="S47" i="41" a="1"/>
  <c r="S47" i="41" s="1"/>
  <c r="G97" i="33" a="1"/>
  <c r="G97" i="33" s="1"/>
  <c r="AC32" i="43" a="1"/>
  <c r="AC32" i="43" s="1"/>
  <c r="J47" i="33" a="1"/>
  <c r="J47" i="33" s="1"/>
  <c r="Z64" i="41" a="1"/>
  <c r="Z64" i="41" s="1"/>
  <c r="K89" i="46" a="1"/>
  <c r="K89" i="46" s="1"/>
  <c r="AJ35" i="45" a="1"/>
  <c r="AJ35" i="45" s="1"/>
  <c r="AB56" i="33" a="1"/>
  <c r="AB56" i="33" s="1"/>
  <c r="N91" i="42" a="1"/>
  <c r="N91" i="42" s="1"/>
  <c r="N90" i="42" s="1"/>
  <c r="X79" i="41" a="1"/>
  <c r="X79" i="41" s="1"/>
  <c r="AF64" i="44" a="1"/>
  <c r="AF64" i="44" s="1"/>
  <c r="AF63" i="44" s="1"/>
  <c r="AE91" i="45" a="1"/>
  <c r="AE91" i="45" s="1"/>
  <c r="W52" i="42" a="1"/>
  <c r="W52" i="42" s="1"/>
  <c r="W51" i="42" s="1"/>
  <c r="F88" i="44" a="1"/>
  <c r="F88" i="44" s="1"/>
  <c r="F87" i="44" s="1"/>
  <c r="AD11" i="46" a="1"/>
  <c r="AD11" i="46" s="1"/>
  <c r="AC82" i="44" a="1"/>
  <c r="AC82" i="44" s="1"/>
  <c r="Q44" i="47" a="1"/>
  <c r="Q44" i="47" s="1"/>
  <c r="Y52" i="47" a="1"/>
  <c r="Y52" i="47" s="1"/>
  <c r="Y51" i="47" s="1"/>
  <c r="K95" i="33" a="1"/>
  <c r="K95" i="33" s="1"/>
  <c r="S104" i="33" a="1"/>
  <c r="S104" i="33" s="1"/>
  <c r="E104" i="33" a="1"/>
  <c r="E104" i="33" s="1"/>
  <c r="K22" i="47" a="1"/>
  <c r="K22" i="47" s="1"/>
  <c r="S43" i="45" a="1"/>
  <c r="S43" i="45" s="1"/>
  <c r="AD26" i="42" a="1"/>
  <c r="AD26" i="42" s="1"/>
  <c r="R76" i="45" a="1"/>
  <c r="R76" i="45" s="1"/>
  <c r="AH44" i="44" a="1"/>
  <c r="AH44" i="44" s="1"/>
  <c r="AI43" i="43" a="1"/>
  <c r="AI43" i="43" s="1"/>
  <c r="AI42" i="43" s="1"/>
  <c r="AB64" i="47" a="1"/>
  <c r="AB64" i="47" s="1"/>
  <c r="AB63" i="47" s="1"/>
  <c r="AL80" i="41" a="1"/>
  <c r="AL80" i="41" s="1"/>
  <c r="V11" i="41" a="1"/>
  <c r="V11" i="41" s="1"/>
  <c r="AM26" i="45" a="1"/>
  <c r="AM26" i="45" s="1"/>
  <c r="AF56" i="41" a="1"/>
  <c r="AF56" i="41" s="1"/>
  <c r="AI82" i="43" a="1"/>
  <c r="AI82" i="43" s="1"/>
  <c r="AN76" i="44" a="1"/>
  <c r="AN76" i="44" s="1"/>
  <c r="Y40" i="42" a="1"/>
  <c r="Y40" i="42" s="1"/>
  <c r="O68" i="44" a="1"/>
  <c r="O68" i="44" s="1"/>
  <c r="L82" i="42" a="1"/>
  <c r="L82" i="42" s="1"/>
  <c r="AF11" i="41" a="1"/>
  <c r="AF11" i="41" s="1"/>
  <c r="K104" i="43" a="1"/>
  <c r="K104" i="43" s="1"/>
  <c r="N23" i="41" a="1"/>
  <c r="N23" i="41" s="1"/>
  <c r="AP47" i="41" a="1"/>
  <c r="AP47" i="41" s="1"/>
  <c r="O74" i="42" a="1"/>
  <c r="O74" i="42" s="1"/>
  <c r="AB88" i="41" a="1"/>
  <c r="AB88" i="41" s="1"/>
  <c r="AB87" i="41" s="1"/>
  <c r="AD67" i="47" a="1"/>
  <c r="AD67" i="47" s="1"/>
  <c r="AD66" i="47" s="1"/>
  <c r="AH40" i="42" a="1"/>
  <c r="AH40" i="42" s="1"/>
  <c r="AU29" i="46" a="1"/>
  <c r="AU29" i="46" s="1"/>
  <c r="AE55" i="47" a="1"/>
  <c r="AE55" i="47" s="1"/>
  <c r="AT47" i="47" a="1"/>
  <c r="AT47" i="47" s="1"/>
  <c r="H52" i="44" a="1"/>
  <c r="H52" i="44" s="1"/>
  <c r="H51" i="44" s="1"/>
  <c r="AO43" i="45" a="1"/>
  <c r="AO43" i="45" s="1"/>
  <c r="N89" i="47" a="1"/>
  <c r="N89" i="47" s="1"/>
  <c r="AI83" i="46" a="1"/>
  <c r="AI83" i="46" s="1"/>
  <c r="I94" i="42" a="1"/>
  <c r="I94" i="42" s="1"/>
  <c r="AL35" i="46" a="1"/>
  <c r="AL35" i="46" s="1"/>
  <c r="AT104" i="47" a="1"/>
  <c r="AT104" i="47" s="1"/>
  <c r="J68" i="33" a="1"/>
  <c r="J68" i="33" s="1"/>
  <c r="R32" i="47" a="1"/>
  <c r="R32" i="47" s="1"/>
  <c r="X44" i="33" a="1"/>
  <c r="X44" i="33" s="1"/>
  <c r="AO32" i="42" a="1"/>
  <c r="AO32" i="42" s="1"/>
  <c r="AH98" i="42" a="1"/>
  <c r="AH98" i="42" s="1"/>
  <c r="H104" i="33" a="1"/>
  <c r="H104" i="33" s="1"/>
  <c r="AE25" i="33" a="1"/>
  <c r="AE25" i="33" s="1"/>
  <c r="P29" i="46" a="1"/>
  <c r="P29" i="46" s="1"/>
  <c r="AN73" i="47" a="1"/>
  <c r="AN73" i="47" s="1"/>
  <c r="Z47" i="46" a="1"/>
  <c r="Z47" i="46" s="1"/>
  <c r="Q58" i="33" a="1"/>
  <c r="Q58" i="33" s="1"/>
  <c r="AN85" i="41" a="1"/>
  <c r="AN85" i="41" s="1"/>
  <c r="AG64" i="47" a="1"/>
  <c r="AG64" i="47" s="1"/>
  <c r="AD10" i="44" a="1"/>
  <c r="AD10" i="44" s="1"/>
  <c r="Y40" i="44" a="1"/>
  <c r="Y40" i="44" s="1"/>
  <c r="T31" i="42" a="1"/>
  <c r="T31" i="42" s="1"/>
  <c r="T30" i="42" s="1"/>
  <c r="Q104" i="47" a="1"/>
  <c r="Q104" i="47" s="1"/>
  <c r="W11" i="46" a="1"/>
  <c r="W11" i="46" s="1"/>
  <c r="Y77" i="43" a="1"/>
  <c r="Y77" i="43" s="1"/>
  <c r="I31" i="45" a="1"/>
  <c r="I31" i="45" s="1"/>
  <c r="I30" i="45" s="1"/>
  <c r="AF82" i="46" a="1"/>
  <c r="AF82" i="46" s="1"/>
  <c r="M86" i="43" a="1"/>
  <c r="M86" i="43" s="1"/>
  <c r="AF85" i="45" a="1"/>
  <c r="AF85" i="45" s="1"/>
  <c r="AF84" i="45" s="1"/>
  <c r="AO32" i="47" a="1"/>
  <c r="AO32" i="47" s="1"/>
  <c r="AE23" i="43" a="1"/>
  <c r="AE23" i="43" s="1"/>
  <c r="P58" i="43" a="1"/>
  <c r="P58" i="43" s="1"/>
  <c r="C80" i="46" a="1"/>
  <c r="C80" i="46" s="1"/>
  <c r="W37" i="42" a="1"/>
  <c r="W37" i="42" s="1"/>
  <c r="W36" i="42" s="1"/>
  <c r="T32" i="33" a="1"/>
  <c r="T32" i="33" s="1"/>
  <c r="AJ104" i="33" a="1"/>
  <c r="AJ104" i="33" s="1"/>
  <c r="AO26" i="44" a="1"/>
  <c r="AO26" i="44" s="1"/>
  <c r="Q68" i="42" a="1"/>
  <c r="Q68" i="42" s="1"/>
  <c r="AI86" i="45" a="1"/>
  <c r="AI86" i="45" s="1"/>
  <c r="AN97" i="33" a="1"/>
  <c r="AN97" i="33" s="1"/>
  <c r="AN96" i="33" s="1"/>
  <c r="L74" i="33" a="1"/>
  <c r="L74" i="33" s="1"/>
  <c r="AQ25" i="47" a="1"/>
  <c r="AQ25" i="47" s="1"/>
  <c r="AQ24" i="47" s="1"/>
  <c r="Y29" i="44" a="1"/>
  <c r="Y29" i="44" s="1"/>
  <c r="N68" i="45" a="1"/>
  <c r="N68" i="45" s="1"/>
  <c r="AL74" i="44" a="1"/>
  <c r="AL74" i="44" s="1"/>
  <c r="F89" i="33" a="1"/>
  <c r="F89" i="33" s="1"/>
  <c r="Y80" i="41" a="1"/>
  <c r="Y80" i="41" s="1"/>
  <c r="W82" i="33" a="1"/>
  <c r="W82" i="33" s="1"/>
  <c r="T89" i="47" a="1"/>
  <c r="T89" i="47" s="1"/>
  <c r="N17" i="45" a="1"/>
  <c r="N17" i="45" s="1"/>
  <c r="K92" i="42" a="1"/>
  <c r="K92" i="42" s="1"/>
  <c r="I92" i="41" a="1"/>
  <c r="I92" i="41" s="1"/>
  <c r="Q49" i="47" a="1"/>
  <c r="Q49" i="47" s="1"/>
  <c r="Q48" i="47" s="1"/>
  <c r="X71" i="42" a="1"/>
  <c r="X71" i="42" s="1"/>
  <c r="AM77" i="47" a="1"/>
  <c r="AM77" i="47" s="1"/>
  <c r="AG74" i="42" a="1"/>
  <c r="AG74" i="42" s="1"/>
  <c r="O10" i="44" a="1"/>
  <c r="O10" i="44" s="1"/>
  <c r="K83" i="44" a="1"/>
  <c r="K83" i="44" s="1"/>
  <c r="H19" i="33" a="1"/>
  <c r="H19" i="33" s="1"/>
  <c r="Y68" i="41" a="1"/>
  <c r="Y68" i="41" s="1"/>
  <c r="W28" i="33" a="1"/>
  <c r="W28" i="33" s="1"/>
  <c r="W27" i="33" s="1"/>
  <c r="AH32" i="47" a="1"/>
  <c r="AH32" i="47" s="1"/>
  <c r="O80" i="42" a="1"/>
  <c r="O80" i="42" s="1"/>
  <c r="O78" i="42" s="1"/>
  <c r="W64" i="45" a="1"/>
  <c r="W64" i="45" s="1"/>
  <c r="P11" i="43" a="1"/>
  <c r="P11" i="43" s="1"/>
  <c r="P9" i="43" s="1"/>
  <c r="R10" i="41" a="1"/>
  <c r="R10" i="41" s="1"/>
  <c r="R9" i="41" s="1"/>
  <c r="P22" i="46" a="1"/>
  <c r="P22" i="46" s="1"/>
  <c r="W91" i="33" a="1"/>
  <c r="W91" i="33" s="1"/>
  <c r="W90" i="33" s="1"/>
  <c r="AF104" i="42" a="1"/>
  <c r="AF104" i="42" s="1"/>
  <c r="V11" i="46" a="1"/>
  <c r="V11" i="46" s="1"/>
  <c r="AJ10" i="41" a="1"/>
  <c r="AJ10" i="41" s="1"/>
  <c r="AJ9" i="41" s="1"/>
  <c r="M64" i="46" a="1"/>
  <c r="M64" i="46" s="1"/>
  <c r="M63" i="46" s="1"/>
  <c r="S47" i="42" a="1"/>
  <c r="S47" i="42" s="1"/>
  <c r="O91" i="43" a="1"/>
  <c r="O91" i="43" s="1"/>
  <c r="AA31" i="44" a="1"/>
  <c r="AA31" i="44" s="1"/>
  <c r="Y53" i="33" a="1"/>
  <c r="Y53" i="33" s="1"/>
  <c r="N95" i="44" a="1"/>
  <c r="N95" i="44" s="1"/>
  <c r="Z61" i="42" a="1"/>
  <c r="Z61" i="42" s="1"/>
  <c r="Z60" i="42" s="1"/>
  <c r="AG74" i="41" a="1"/>
  <c r="AG74" i="41" s="1"/>
  <c r="G56" i="42" a="1"/>
  <c r="G56" i="42" s="1"/>
  <c r="R94" i="44" a="1"/>
  <c r="R94" i="44" s="1"/>
  <c r="R93" i="44" s="1"/>
  <c r="AE20" i="42" a="1"/>
  <c r="AE20" i="42" s="1"/>
  <c r="AC28" i="42" a="1"/>
  <c r="AC28" i="42" s="1"/>
  <c r="W49" i="45" a="1"/>
  <c r="W49" i="45" s="1"/>
  <c r="S103" i="47" a="1"/>
  <c r="S103" i="47" s="1"/>
  <c r="S102" i="47" s="1"/>
  <c r="AO38" i="42" a="1"/>
  <c r="AO38" i="42" s="1"/>
  <c r="V47" i="46" a="1"/>
  <c r="V47" i="46" s="1"/>
  <c r="V45" i="46" s="1"/>
  <c r="V23" i="44" a="1"/>
  <c r="V23" i="44" s="1"/>
  <c r="R37" i="41" a="1"/>
  <c r="R37" i="41" s="1"/>
  <c r="T89" i="44" a="1"/>
  <c r="T89" i="44" s="1"/>
  <c r="V64" i="46" a="1"/>
  <c r="V64" i="46" s="1"/>
  <c r="V63" i="46" s="1"/>
  <c r="Q31" i="47" a="1"/>
  <c r="Q31" i="47" s="1"/>
  <c r="Q30" i="47" s="1"/>
  <c r="S97" i="44" a="1"/>
  <c r="S97" i="44" s="1"/>
  <c r="S96" i="44" s="1"/>
  <c r="AJ32" i="41" a="1"/>
  <c r="AJ32" i="41" s="1"/>
  <c r="I62" i="42" a="1"/>
  <c r="I62" i="42" s="1"/>
  <c r="O28" i="44" a="1"/>
  <c r="O28" i="44" s="1"/>
  <c r="I17" i="47" a="1"/>
  <c r="I17" i="47" s="1"/>
  <c r="C26" i="44" a="1"/>
  <c r="C26" i="44" s="1"/>
  <c r="AJ94" i="46" a="1"/>
  <c r="AJ94" i="46" s="1"/>
  <c r="AJ93" i="46" s="1"/>
  <c r="AJ22" i="33" a="1"/>
  <c r="AJ22" i="33" s="1"/>
  <c r="AR52" i="45" a="1"/>
  <c r="AR52" i="45" s="1"/>
  <c r="F65" i="42" a="1"/>
  <c r="F65" i="42" s="1"/>
  <c r="W40" i="47" a="1"/>
  <c r="W40" i="47" s="1"/>
  <c r="G47" i="33" a="1"/>
  <c r="G47" i="33" s="1"/>
  <c r="G45" i="33" s="1"/>
  <c r="AH35" i="42" a="1"/>
  <c r="AH35" i="42" s="1"/>
  <c r="AF85" i="46" a="1"/>
  <c r="AF85" i="46" s="1"/>
  <c r="AF84" i="46" s="1"/>
  <c r="R61" i="47" a="1"/>
  <c r="R61" i="47" s="1"/>
  <c r="R60" i="47" s="1"/>
  <c r="V101" i="46" a="1"/>
  <c r="V101" i="46" s="1"/>
  <c r="Z38" i="43" a="1"/>
  <c r="Z38" i="43" s="1"/>
  <c r="AP94" i="33" a="1"/>
  <c r="AP94" i="33" s="1"/>
  <c r="AP93" i="33" s="1"/>
  <c r="AF61" i="47" a="1"/>
  <c r="AF61" i="47" s="1"/>
  <c r="Z28" i="46" a="1"/>
  <c r="Z28" i="46" s="1"/>
  <c r="AP71" i="46" a="1"/>
  <c r="AP71" i="46" s="1"/>
  <c r="Q44" i="42" a="1"/>
  <c r="Q44" i="42" s="1"/>
  <c r="AF88" i="44" a="1"/>
  <c r="AF88" i="44" s="1"/>
  <c r="AF87" i="44" s="1"/>
  <c r="AI74" i="42" a="1"/>
  <c r="AI74" i="42" s="1"/>
  <c r="AG97" i="41" a="1"/>
  <c r="AG97" i="41" s="1"/>
  <c r="U28" i="42" a="1"/>
  <c r="U28" i="42" s="1"/>
  <c r="AE92" i="44" a="1"/>
  <c r="AE92" i="44" s="1"/>
  <c r="C35" i="44" a="1"/>
  <c r="C35" i="44" s="1"/>
  <c r="A34" i="44" s="1"/>
  <c r="J94" i="44" a="1"/>
  <c r="J94" i="44" s="1"/>
  <c r="Z26" i="43" a="1"/>
  <c r="Z26" i="43" s="1"/>
  <c r="AB74" i="44" a="1"/>
  <c r="AB74" i="44" s="1"/>
  <c r="V11" i="47" a="1"/>
  <c r="V11" i="47" s="1"/>
  <c r="W46" i="42" a="1"/>
  <c r="W46" i="42" s="1"/>
  <c r="F10" i="44" a="1"/>
  <c r="F10" i="44" s="1"/>
  <c r="K77" i="42" a="1"/>
  <c r="K77" i="42" s="1"/>
  <c r="AN83" i="43" a="1"/>
  <c r="AN83" i="43" s="1"/>
  <c r="R97" i="41" a="1"/>
  <c r="R97" i="41" s="1"/>
  <c r="P62" i="45" a="1"/>
  <c r="P62" i="45" s="1"/>
  <c r="Q26" i="45" a="1"/>
  <c r="Q26" i="45" s="1"/>
  <c r="G65" i="45" a="1"/>
  <c r="G65" i="45" s="1"/>
  <c r="P74" i="42" a="1"/>
  <c r="P74" i="42" s="1"/>
  <c r="M67" i="45" a="1"/>
  <c r="M67" i="45" s="1"/>
  <c r="AJ97" i="44" a="1"/>
  <c r="AJ97" i="44" s="1"/>
  <c r="AJ96" i="44" s="1"/>
  <c r="K29" i="43" a="1"/>
  <c r="K29" i="43" s="1"/>
  <c r="N32" i="41" a="1"/>
  <c r="N32" i="41" s="1"/>
  <c r="AR41" i="33" a="1"/>
  <c r="AR41" i="33" s="1"/>
  <c r="AO95" i="45" a="1"/>
  <c r="AO95" i="45" s="1"/>
  <c r="AO93" i="45" s="1"/>
  <c r="AB62" i="44" a="1"/>
  <c r="AB62" i="44" s="1"/>
  <c r="AA86" i="41" a="1"/>
  <c r="AA86" i="41" s="1"/>
  <c r="AM20" i="44" a="1"/>
  <c r="AM20" i="44" s="1"/>
  <c r="AS83" i="43" a="1"/>
  <c r="AS83" i="43" s="1"/>
  <c r="T104" i="42" a="1"/>
  <c r="T104" i="42" s="1"/>
  <c r="AC70" i="41" a="1"/>
  <c r="AC70" i="41" s="1"/>
  <c r="Q61" i="46" a="1"/>
  <c r="Q61" i="46" s="1"/>
  <c r="AM103" i="41" a="1"/>
  <c r="AM103" i="41" s="1"/>
  <c r="AM102" i="41" s="1"/>
  <c r="AN82" i="44" a="1"/>
  <c r="AN82" i="44" s="1"/>
  <c r="R16" i="46" a="1"/>
  <c r="R16" i="46" s="1"/>
  <c r="AQ10" i="44" a="1"/>
  <c r="AQ10" i="44" s="1"/>
  <c r="AQ9" i="44" s="1"/>
  <c r="AB11" i="47" a="1"/>
  <c r="AB11" i="47" s="1"/>
  <c r="P23" i="33" a="1"/>
  <c r="P23" i="33" s="1"/>
  <c r="AA91" i="33" a="1"/>
  <c r="AA91" i="33" s="1"/>
  <c r="Z47" i="43" a="1"/>
  <c r="Z47" i="43" s="1"/>
  <c r="L80" i="43" a="1"/>
  <c r="L80" i="43" s="1"/>
  <c r="AB94" i="45" a="1"/>
  <c r="AB94" i="45" s="1"/>
  <c r="K55" i="44" a="1"/>
  <c r="K55" i="44" s="1"/>
  <c r="AL10" i="42" a="1"/>
  <c r="AL10" i="42" s="1"/>
  <c r="AL9" i="42" s="1"/>
  <c r="AR41" i="42" a="1"/>
  <c r="AR41" i="42" s="1"/>
  <c r="AI70" i="42" a="1"/>
  <c r="AI70" i="42" s="1"/>
  <c r="AI69" i="42" s="1"/>
  <c r="N104" i="42" a="1"/>
  <c r="N104" i="42" s="1"/>
  <c r="AN77" i="46" a="1"/>
  <c r="AN77" i="46" s="1"/>
  <c r="AI53" i="44" a="1"/>
  <c r="AI53" i="44" s="1"/>
  <c r="I28" i="41" a="1"/>
  <c r="I28" i="41" s="1"/>
  <c r="W47" i="43" a="1"/>
  <c r="W47" i="43" s="1"/>
  <c r="U58" i="33" a="1"/>
  <c r="U58" i="33" s="1"/>
  <c r="AL53" i="43" a="1"/>
  <c r="AL53" i="43" s="1"/>
  <c r="AI11" i="41" a="1"/>
  <c r="AI11" i="41" s="1"/>
  <c r="AJ89" i="33" a="1"/>
  <c r="AJ89" i="33" s="1"/>
  <c r="AF95" i="41" a="1"/>
  <c r="AF95" i="41" s="1"/>
  <c r="AR65" i="46" a="1"/>
  <c r="AR65" i="46" s="1"/>
  <c r="V73" i="43" a="1"/>
  <c r="V73" i="43" s="1"/>
  <c r="Y47" i="33" a="1"/>
  <c r="Y47" i="33" s="1"/>
  <c r="P85" i="33" a="1"/>
  <c r="P85" i="33" s="1"/>
  <c r="S85" i="42" a="1"/>
  <c r="S85" i="42" s="1"/>
  <c r="S84" i="42" s="1"/>
  <c r="E82" i="33" a="1"/>
  <c r="E82" i="33" s="1"/>
  <c r="E91" i="33" a="1"/>
  <c r="E91" i="33" s="1"/>
  <c r="AP61" i="47" a="1"/>
  <c r="AP61" i="47" s="1"/>
  <c r="K52" i="43" a="1"/>
  <c r="K52" i="43" s="1"/>
  <c r="AC52" i="44" a="1"/>
  <c r="AC52" i="44" s="1"/>
  <c r="AC51" i="44" s="1"/>
  <c r="P26" i="41" a="1"/>
  <c r="P26" i="41" s="1"/>
  <c r="AO29" i="43" a="1"/>
  <c r="AO29" i="43" s="1"/>
  <c r="V49" i="47" a="1"/>
  <c r="V49" i="47" s="1"/>
  <c r="C38" i="44" a="1"/>
  <c r="C38" i="44" s="1"/>
  <c r="I88" i="46" a="1"/>
  <c r="I88" i="46" s="1"/>
  <c r="Y59" i="47" a="1"/>
  <c r="Y59" i="47" s="1"/>
  <c r="AE47" i="43" a="1"/>
  <c r="AE47" i="43" s="1"/>
  <c r="P68" i="43" a="1"/>
  <c r="P68" i="43" s="1"/>
  <c r="AL52" i="45" a="1"/>
  <c r="AL52" i="45" s="1"/>
  <c r="X71" i="46" a="1"/>
  <c r="X71" i="46" s="1"/>
  <c r="C55" i="33" a="1"/>
  <c r="C55" i="33" s="1"/>
  <c r="A55" i="33" s="1"/>
  <c r="AE29" i="46" a="1"/>
  <c r="AE29" i="46" s="1"/>
  <c r="U97" i="33" a="1"/>
  <c r="U97" i="33" s="1"/>
  <c r="R20" i="33" a="1"/>
  <c r="R20" i="33" s="1"/>
  <c r="U86" i="44" a="1"/>
  <c r="U86" i="44" s="1"/>
  <c r="AE83" i="44" a="1"/>
  <c r="AE83" i="44" s="1"/>
  <c r="AK44" i="47" a="1"/>
  <c r="AK44" i="47" s="1"/>
  <c r="AT16" i="43" a="1"/>
  <c r="AT16" i="43" s="1"/>
  <c r="AT15" i="43" s="1"/>
  <c r="H35" i="42" a="1"/>
  <c r="H35" i="42" s="1"/>
  <c r="I16" i="33" a="1"/>
  <c r="I16" i="33" s="1"/>
  <c r="AP98" i="45" a="1"/>
  <c r="AP98" i="45" s="1"/>
  <c r="AG28" i="43" a="1"/>
  <c r="AG28" i="43" s="1"/>
  <c r="AP11" i="41" a="1"/>
  <c r="AP11" i="41" s="1"/>
  <c r="W59" i="45" a="1"/>
  <c r="W59" i="45" s="1"/>
  <c r="T71" i="46" a="1"/>
  <c r="T71" i="46" s="1"/>
  <c r="T69" i="46" s="1"/>
  <c r="H94" i="42" a="1"/>
  <c r="H94" i="42" s="1"/>
  <c r="L17" i="43" a="1"/>
  <c r="L17" i="43" s="1"/>
  <c r="W73" i="43" a="1"/>
  <c r="W73" i="43" s="1"/>
  <c r="N25" i="46" a="1"/>
  <c r="N25" i="46" s="1"/>
  <c r="L43" i="33" a="1"/>
  <c r="L43" i="33" s="1"/>
  <c r="L42" i="33" s="1"/>
  <c r="AH91" i="33" a="1"/>
  <c r="AH91" i="33" s="1"/>
  <c r="J77" i="43" a="1"/>
  <c r="J77" i="43" s="1"/>
  <c r="AJ22" i="42" a="1"/>
  <c r="AJ22" i="42" s="1"/>
  <c r="AJ21" i="42" s="1"/>
  <c r="AQ23" i="42" a="1"/>
  <c r="AQ23" i="42" s="1"/>
  <c r="X62" i="41" a="1"/>
  <c r="X62" i="41" s="1"/>
  <c r="L59" i="44" a="1"/>
  <c r="L59" i="44" s="1"/>
  <c r="X28" i="47" a="1"/>
  <c r="X28" i="47" s="1"/>
  <c r="X27" i="47" s="1"/>
  <c r="AT19" i="47" a="1"/>
  <c r="AT19" i="47" s="1"/>
  <c r="G17" i="44" a="1"/>
  <c r="G17" i="44" s="1"/>
  <c r="AK97" i="41" a="1"/>
  <c r="AK97" i="41" s="1"/>
  <c r="AJ40" i="41" a="1"/>
  <c r="AJ40" i="41" s="1"/>
  <c r="K50" i="33" a="1"/>
  <c r="K50" i="33" s="1"/>
  <c r="AG40" i="46" a="1"/>
  <c r="AG40" i="46" s="1"/>
  <c r="AG39" i="46" s="1"/>
  <c r="AO97" i="44" a="1"/>
  <c r="AO97" i="44" s="1"/>
  <c r="AO96" i="44" s="1"/>
  <c r="W55" i="44" a="1"/>
  <c r="W55" i="44" s="1"/>
  <c r="I44" i="47" a="1"/>
  <c r="I44" i="47" s="1"/>
  <c r="AE86" i="41" a="1"/>
  <c r="AE86" i="41" s="1"/>
  <c r="M35" i="46" a="1"/>
  <c r="M35" i="46" s="1"/>
  <c r="J44" i="46" a="1"/>
  <c r="J44" i="46" s="1"/>
  <c r="AM101" i="46" a="1"/>
  <c r="AM101" i="46" s="1"/>
  <c r="P23" i="47" a="1"/>
  <c r="P23" i="47" s="1"/>
  <c r="AB46" i="33" a="1"/>
  <c r="AB46" i="33" s="1"/>
  <c r="AB45" i="33" s="1"/>
  <c r="E32" i="42" a="1"/>
  <c r="E32" i="42" s="1"/>
  <c r="K43" i="44" a="1"/>
  <c r="K43" i="44" s="1"/>
  <c r="K42" i="44" s="1"/>
  <c r="AM31" i="43" a="1"/>
  <c r="AM31" i="43" s="1"/>
  <c r="AM30" i="43" s="1"/>
  <c r="AH38" i="45" a="1"/>
  <c r="AH38" i="45" s="1"/>
  <c r="E85" i="44" a="1"/>
  <c r="E85" i="44" s="1"/>
  <c r="E84" i="44" s="1"/>
  <c r="AJ82" i="44" a="1"/>
  <c r="AJ82" i="44" s="1"/>
  <c r="T16" i="44" a="1"/>
  <c r="T16" i="44" s="1"/>
  <c r="X100" i="41" a="1"/>
  <c r="X100" i="41" s="1"/>
  <c r="X99" i="41" s="1"/>
  <c r="AD74" i="45" a="1"/>
  <c r="AD74" i="45" s="1"/>
  <c r="F55" i="44" a="1"/>
  <c r="F55" i="44" s="1"/>
  <c r="F54" i="44" s="1"/>
  <c r="AP58" i="46" a="1"/>
  <c r="AP58" i="46" s="1"/>
  <c r="AP57" i="46" s="1"/>
  <c r="AD29" i="42" a="1"/>
  <c r="AD29" i="42" s="1"/>
  <c r="AS68" i="43" a="1"/>
  <c r="AS68" i="43" s="1"/>
  <c r="U97" i="44" a="1"/>
  <c r="U97" i="44" s="1"/>
  <c r="O76" i="33" a="1"/>
  <c r="O76" i="33" s="1"/>
  <c r="O75" i="33" s="1"/>
  <c r="AA35" i="47" a="1"/>
  <c r="AA35" i="47" s="1"/>
  <c r="AK88" i="33" a="1"/>
  <c r="AK88" i="33" s="1"/>
  <c r="AK87" i="33" s="1"/>
  <c r="T88" i="47" a="1"/>
  <c r="T88" i="47" s="1"/>
  <c r="O103" i="43" a="1"/>
  <c r="O103" i="43" s="1"/>
  <c r="O102" i="43" s="1"/>
  <c r="R55" i="46" a="1"/>
  <c r="R55" i="46" s="1"/>
  <c r="Z74" i="46" a="1"/>
  <c r="Z74" i="46" s="1"/>
  <c r="Z104" i="33" a="1"/>
  <c r="Z104" i="33" s="1"/>
  <c r="N52" i="41" a="1"/>
  <c r="N52" i="41" s="1"/>
  <c r="N51" i="41" s="1"/>
  <c r="AD34" i="33" a="1"/>
  <c r="AD34" i="33" s="1"/>
  <c r="AD33" i="33" s="1"/>
  <c r="O52" i="43" a="1"/>
  <c r="O52" i="43" s="1"/>
  <c r="Z82" i="42" a="1"/>
  <c r="Z82" i="42" s="1"/>
  <c r="G52" i="44" a="1"/>
  <c r="G52" i="44" s="1"/>
  <c r="G51" i="44" s="1"/>
  <c r="AL77" i="44" a="1"/>
  <c r="AL77" i="44" s="1"/>
  <c r="F58" i="33" a="1"/>
  <c r="F58" i="33" s="1"/>
  <c r="AU41" i="47" a="1"/>
  <c r="AU41" i="47" s="1"/>
  <c r="I80" i="44" a="1"/>
  <c r="I80" i="44" s="1"/>
  <c r="I78" i="44" s="1"/>
  <c r="AU34" i="43" a="1"/>
  <c r="AU34" i="43" s="1"/>
  <c r="X34" i="43" a="1"/>
  <c r="X34" i="43" s="1"/>
  <c r="AQ43" i="43" a="1"/>
  <c r="AQ43" i="43" s="1"/>
  <c r="I25" i="43" a="1"/>
  <c r="I25" i="43" s="1"/>
  <c r="I24" i="43" s="1"/>
  <c r="Y22" i="47" a="1"/>
  <c r="Y22" i="47" s="1"/>
  <c r="AD68" i="42" a="1"/>
  <c r="AD68" i="42" s="1"/>
  <c r="N98" i="47" a="1"/>
  <c r="N98" i="47" s="1"/>
  <c r="AE46" i="42" a="1"/>
  <c r="AE46" i="42" s="1"/>
  <c r="AN65" i="45" a="1"/>
  <c r="AN65" i="45" s="1"/>
  <c r="X68" i="33" a="1"/>
  <c r="X68" i="33" s="1"/>
  <c r="AH43" i="46" a="1"/>
  <c r="AH43" i="46" s="1"/>
  <c r="G20" i="33" a="1"/>
  <c r="G20" i="33" s="1"/>
  <c r="G18" i="33" s="1"/>
  <c r="AU44" i="41" a="1"/>
  <c r="AU44" i="41" s="1"/>
  <c r="AU42" i="41" s="1"/>
  <c r="J88" i="43" a="1"/>
  <c r="J88" i="43" s="1"/>
  <c r="T92" i="45" a="1"/>
  <c r="T92" i="45" s="1"/>
  <c r="AN47" i="46" a="1"/>
  <c r="AN47" i="46" s="1"/>
  <c r="AE98" i="46" a="1"/>
  <c r="AE98" i="46" s="1"/>
  <c r="AB41" i="45" a="1"/>
  <c r="AB41" i="45" s="1"/>
  <c r="AA70" i="42" a="1"/>
  <c r="AA70" i="42" s="1"/>
  <c r="Z58" i="43" a="1"/>
  <c r="Z58" i="43" s="1"/>
  <c r="AP79" i="47" a="1"/>
  <c r="AP79" i="47" s="1"/>
  <c r="AN95" i="47" a="1"/>
  <c r="AN95" i="47" s="1"/>
  <c r="C46" i="47" a="1"/>
  <c r="C46" i="47" s="1"/>
  <c r="A46" i="47" s="1"/>
  <c r="C103" i="45" a="1"/>
  <c r="C103" i="45" s="1"/>
  <c r="A103" i="45" s="1"/>
  <c r="AA53" i="43" a="1"/>
  <c r="AA53" i="43" s="1"/>
  <c r="AA25" i="47" a="1"/>
  <c r="AA25" i="47" s="1"/>
  <c r="AL53" i="44" a="1"/>
  <c r="AL53" i="44" s="1"/>
  <c r="AI100" i="33" a="1"/>
  <c r="AI100" i="33" s="1"/>
  <c r="AR79" i="41" a="1"/>
  <c r="AR79" i="41" s="1"/>
  <c r="T97" i="33" a="1"/>
  <c r="T97" i="33" s="1"/>
  <c r="T96" i="33" s="1"/>
  <c r="Y65" i="44" a="1"/>
  <c r="Y65" i="44" s="1"/>
  <c r="AN11" i="46" a="1"/>
  <c r="AN11" i="46" s="1"/>
  <c r="H47" i="44" a="1"/>
  <c r="H47" i="44" s="1"/>
  <c r="V53" i="43" a="1"/>
  <c r="V53" i="43" s="1"/>
  <c r="V51" i="43" s="1"/>
  <c r="E31" i="33" a="1"/>
  <c r="E31" i="33" s="1"/>
  <c r="C100" i="44" a="1"/>
  <c r="C100" i="44" s="1"/>
  <c r="A100" i="44" s="1"/>
  <c r="AT61" i="47" a="1"/>
  <c r="AT61" i="47" s="1"/>
  <c r="AQ88" i="44" a="1"/>
  <c r="AQ88" i="44" s="1"/>
  <c r="AK22" i="42" a="1"/>
  <c r="AK22" i="42" s="1"/>
  <c r="AK21" i="42" s="1"/>
  <c r="AD92" i="45" a="1"/>
  <c r="AD92" i="45" s="1"/>
  <c r="AO40" i="43" a="1"/>
  <c r="AO40" i="43" s="1"/>
  <c r="AH46" i="43" a="1"/>
  <c r="AH46" i="43" s="1"/>
  <c r="M34" i="44" a="1"/>
  <c r="M34" i="44" s="1"/>
  <c r="M33" i="44" s="1"/>
  <c r="O91" i="42" a="1"/>
  <c r="O91" i="42" s="1"/>
  <c r="O16" i="41" a="1"/>
  <c r="O16" i="41" s="1"/>
  <c r="O15" i="41" s="1"/>
  <c r="AF94" i="43" a="1"/>
  <c r="AF94" i="43" s="1"/>
  <c r="AF93" i="43" s="1"/>
  <c r="N52" i="43" a="1"/>
  <c r="N52" i="43" s="1"/>
  <c r="N51" i="43" s="1"/>
  <c r="Y46" i="33" a="1"/>
  <c r="Y46" i="33" s="1"/>
  <c r="AA52" i="45" a="1"/>
  <c r="AA52" i="45" s="1"/>
  <c r="AA51" i="45" s="1"/>
  <c r="L31" i="41" a="1"/>
  <c r="L31" i="41" s="1"/>
  <c r="L30" i="41" s="1"/>
  <c r="T62" i="43" a="1"/>
  <c r="T62" i="43" s="1"/>
  <c r="I22" i="43" a="1"/>
  <c r="I22" i="43" s="1"/>
  <c r="I21" i="43" s="1"/>
  <c r="AQ41" i="43" a="1"/>
  <c r="AQ41" i="43" s="1"/>
  <c r="AH104" i="33" a="1"/>
  <c r="AH104" i="33" s="1"/>
  <c r="AI80" i="33" a="1"/>
  <c r="AI80" i="33" s="1"/>
  <c r="AN52" i="44" a="1"/>
  <c r="AN52" i="44" s="1"/>
  <c r="Z53" i="42" a="1"/>
  <c r="Z53" i="42" s="1"/>
  <c r="L82" i="45" a="1"/>
  <c r="L82" i="45" s="1"/>
  <c r="L81" i="45" s="1"/>
  <c r="W53" i="44" a="1"/>
  <c r="W53" i="44" s="1"/>
  <c r="AG82" i="44" a="1"/>
  <c r="AG82" i="44" s="1"/>
  <c r="AG81" i="44" s="1"/>
  <c r="K91" i="41" a="1"/>
  <c r="K91" i="41" s="1"/>
  <c r="K90" i="41" s="1"/>
  <c r="AI76" i="44" a="1"/>
  <c r="AI76" i="44" s="1"/>
  <c r="J10" i="41" a="1"/>
  <c r="J10" i="41" s="1"/>
  <c r="N22" i="47" a="1"/>
  <c r="N22" i="47" s="1"/>
  <c r="AA58" i="41" a="1"/>
  <c r="AA58" i="41" s="1"/>
  <c r="L23" i="45" a="1"/>
  <c r="L23" i="45" s="1"/>
  <c r="AF80" i="41" a="1"/>
  <c r="AF80" i="41" s="1"/>
  <c r="AN82" i="43" a="1"/>
  <c r="AN82" i="43" s="1"/>
  <c r="AR47" i="44" a="1"/>
  <c r="AR47" i="44" s="1"/>
  <c r="F56" i="45" a="1"/>
  <c r="F56" i="45" s="1"/>
  <c r="AJ101" i="33" a="1"/>
  <c r="AJ101" i="33" s="1"/>
  <c r="AI77" i="43" a="1"/>
  <c r="AI77" i="43" s="1"/>
  <c r="J79" i="33" a="1"/>
  <c r="J79" i="33" s="1"/>
  <c r="J78" i="33" s="1"/>
  <c r="J73" i="41" a="1"/>
  <c r="J73" i="41" s="1"/>
  <c r="V43" i="45" a="1"/>
  <c r="V43" i="45" s="1"/>
  <c r="Z41" i="47" a="1"/>
  <c r="Z41" i="47" s="1"/>
  <c r="AK25" i="47" a="1"/>
  <c r="AK25" i="47" s="1"/>
  <c r="AK24" i="47" s="1"/>
  <c r="K65" i="44" a="1"/>
  <c r="K65" i="44" s="1"/>
  <c r="AQ68" i="47" a="1"/>
  <c r="AQ68" i="47" s="1"/>
  <c r="R28" i="42" a="1"/>
  <c r="R28" i="42" s="1"/>
  <c r="R27" i="42" s="1"/>
  <c r="AL103" i="45" a="1"/>
  <c r="AL103" i="45" s="1"/>
  <c r="AL102" i="45" s="1"/>
  <c r="W101" i="42" a="1"/>
  <c r="W101" i="42" s="1"/>
  <c r="W99" i="42" s="1"/>
  <c r="AJ11" i="42" a="1"/>
  <c r="AJ11" i="42" s="1"/>
  <c r="AD59" i="46" a="1"/>
  <c r="AD59" i="46" s="1"/>
  <c r="P73" i="43" a="1"/>
  <c r="P73" i="43" s="1"/>
  <c r="P72" i="43" s="1"/>
  <c r="AM74" i="47" a="1"/>
  <c r="AM74" i="47" s="1"/>
  <c r="G67" i="44" a="1"/>
  <c r="G67" i="44" s="1"/>
  <c r="S26" i="46" a="1"/>
  <c r="S26" i="46" s="1"/>
  <c r="AH53" i="46" a="1"/>
  <c r="AH53" i="46" s="1"/>
  <c r="AH51" i="46" s="1"/>
  <c r="AS100" i="46" a="1"/>
  <c r="AS100" i="46" s="1"/>
  <c r="M43" i="46" a="1"/>
  <c r="M43" i="46" s="1"/>
  <c r="Q62" i="33" a="1"/>
  <c r="Q62" i="33" s="1"/>
  <c r="AQ10" i="46" a="1"/>
  <c r="AQ10" i="46" s="1"/>
  <c r="AQ9" i="46" s="1"/>
  <c r="Q73" i="45" a="1"/>
  <c r="Q73" i="45" s="1"/>
  <c r="Q72" i="45" s="1"/>
  <c r="AI62" i="46" a="1"/>
  <c r="AI62" i="46" s="1"/>
  <c r="AI97" i="41" a="1"/>
  <c r="AI97" i="41" s="1"/>
  <c r="AS53" i="41" a="1"/>
  <c r="AS53" i="41" s="1"/>
  <c r="AF16" i="42" a="1"/>
  <c r="AF16" i="42" s="1"/>
  <c r="AF15" i="42" s="1"/>
  <c r="AP94" i="46" a="1"/>
  <c r="AP94" i="46" s="1"/>
  <c r="AP93" i="46" s="1"/>
  <c r="L35" i="43" a="1"/>
  <c r="L35" i="43" s="1"/>
  <c r="L68" i="41" a="1"/>
  <c r="L68" i="41" s="1"/>
  <c r="L66" i="41" s="1"/>
  <c r="C85" i="42" a="1"/>
  <c r="C85" i="42" s="1"/>
  <c r="A85" i="42" s="1"/>
  <c r="AD52" i="45" a="1"/>
  <c r="AD52" i="45" s="1"/>
  <c r="Q86" i="33" a="1"/>
  <c r="Q86" i="33" s="1"/>
  <c r="AN23" i="47" a="1"/>
  <c r="AN23" i="47" s="1"/>
  <c r="AN21" i="47" s="1"/>
  <c r="AG43" i="41" a="1"/>
  <c r="AG43" i="41" s="1"/>
  <c r="T83" i="47" a="1"/>
  <c r="T83" i="47" s="1"/>
  <c r="AE62" i="43" a="1"/>
  <c r="AE62" i="43" s="1"/>
  <c r="E59" i="33" a="1"/>
  <c r="E59" i="33" s="1"/>
  <c r="Z95" i="43" a="1"/>
  <c r="Z95" i="43" s="1"/>
  <c r="U94" i="33" a="1"/>
  <c r="U94" i="33" s="1"/>
  <c r="U93" i="33" s="1"/>
  <c r="AM38" i="41" a="1"/>
  <c r="AM38" i="41" s="1"/>
  <c r="AH22" i="46" a="1"/>
  <c r="AH22" i="46" s="1"/>
  <c r="AH21" i="46" s="1"/>
  <c r="AN31" i="46" a="1"/>
  <c r="AN31" i="46" s="1"/>
  <c r="V91" i="41" a="1"/>
  <c r="V91" i="41" s="1"/>
  <c r="U34" i="33" a="1"/>
  <c r="U34" i="33" s="1"/>
  <c r="G70" i="33" a="1"/>
  <c r="G70" i="33" s="1"/>
  <c r="G69" i="33" s="1"/>
  <c r="AC20" i="42" a="1"/>
  <c r="AC20" i="42" s="1"/>
  <c r="R94" i="33" a="1"/>
  <c r="R94" i="33" s="1"/>
  <c r="R93" i="33" s="1"/>
  <c r="W74" i="46" a="1"/>
  <c r="W74" i="46" s="1"/>
  <c r="AR11" i="33" a="1"/>
  <c r="AR11" i="33" s="1"/>
  <c r="L83" i="46" a="1"/>
  <c r="L83" i="46" s="1"/>
  <c r="AN52" i="46" a="1"/>
  <c r="AN52" i="46" s="1"/>
  <c r="AN51" i="46" s="1"/>
  <c r="AQ77" i="33" a="1"/>
  <c r="AQ77" i="33" s="1"/>
  <c r="AF100" i="47" a="1"/>
  <c r="AF100" i="47" s="1"/>
  <c r="G59" i="45" a="1"/>
  <c r="G59" i="45" s="1"/>
  <c r="AK37" i="47" a="1"/>
  <c r="AK37" i="47" s="1"/>
  <c r="G22" i="42" a="1"/>
  <c r="G22" i="42" s="1"/>
  <c r="G20" i="44" a="1"/>
  <c r="G20" i="44" s="1"/>
  <c r="AJ86" i="46" a="1"/>
  <c r="AJ86" i="46" s="1"/>
  <c r="J22" i="45" a="1"/>
  <c r="J22" i="45" s="1"/>
  <c r="AP16" i="41" a="1"/>
  <c r="AP16" i="41" s="1"/>
  <c r="AP15" i="41" s="1"/>
  <c r="AQ100" i="44" a="1"/>
  <c r="AQ100" i="44" s="1"/>
  <c r="AQ99" i="44" s="1"/>
  <c r="Z85" i="47" a="1"/>
  <c r="Z85" i="47" s="1"/>
  <c r="Z84" i="47" s="1"/>
  <c r="AP80" i="43" a="1"/>
  <c r="AP80" i="43" s="1"/>
  <c r="U98" i="44" a="1"/>
  <c r="U98" i="44" s="1"/>
  <c r="AO44" i="43" a="1"/>
  <c r="AO44" i="43" s="1"/>
  <c r="K68" i="42" a="1"/>
  <c r="K68" i="42" s="1"/>
  <c r="W83" i="41" a="1"/>
  <c r="W83" i="41" s="1"/>
  <c r="R46" i="45" a="1"/>
  <c r="R46" i="45" s="1"/>
  <c r="R45" i="45" s="1"/>
  <c r="AP47" i="44" a="1"/>
  <c r="AP47" i="44" s="1"/>
  <c r="AT70" i="47" a="1"/>
  <c r="AT70" i="47" s="1"/>
  <c r="V40" i="33" a="1"/>
  <c r="V40" i="33" s="1"/>
  <c r="J56" i="44" a="1"/>
  <c r="J56" i="44" s="1"/>
  <c r="J31" i="33" a="1"/>
  <c r="J31" i="33" s="1"/>
  <c r="J30" i="33" s="1"/>
  <c r="AE34" i="46" a="1"/>
  <c r="AE34" i="46" s="1"/>
  <c r="AQ34" i="42" a="1"/>
  <c r="AQ34" i="42" s="1"/>
  <c r="AQ33" i="42" s="1"/>
  <c r="AE83" i="46" a="1"/>
  <c r="AE83" i="46" s="1"/>
  <c r="AE81" i="46" s="1"/>
  <c r="Y103" i="42" a="1"/>
  <c r="Y103" i="42" s="1"/>
  <c r="Y102" i="42" s="1"/>
  <c r="P55" i="46" a="1"/>
  <c r="P55" i="46" s="1"/>
  <c r="Y38" i="45" a="1"/>
  <c r="Y38" i="45" s="1"/>
  <c r="AM49" i="46" a="1"/>
  <c r="AM49" i="46" s="1"/>
  <c r="AM48" i="46" s="1"/>
  <c r="AI37" i="43" a="1"/>
  <c r="AI37" i="43" s="1"/>
  <c r="AU50" i="46" a="1"/>
  <c r="AU50" i="46" s="1"/>
  <c r="AV73" i="46" a="1"/>
  <c r="AV73" i="46" s="1"/>
  <c r="AN94" i="46" a="1"/>
  <c r="AN94" i="46" s="1"/>
  <c r="AB95" i="47" a="1"/>
  <c r="AB95" i="47" s="1"/>
  <c r="H19" i="42" a="1"/>
  <c r="H19" i="42" s="1"/>
  <c r="C50" i="46" a="1"/>
  <c r="C50" i="46" s="1"/>
  <c r="O56" i="45" a="1"/>
  <c r="O56" i="45" s="1"/>
  <c r="M88" i="42" a="1"/>
  <c r="M88" i="42" s="1"/>
  <c r="I67" i="42" a="1"/>
  <c r="I67" i="42" s="1"/>
  <c r="AF47" i="45" a="1"/>
  <c r="AF47" i="45" s="1"/>
  <c r="AE97" i="44" a="1"/>
  <c r="AE97" i="44" s="1"/>
  <c r="AE96" i="44" s="1"/>
  <c r="Z55" i="43" a="1"/>
  <c r="Z55" i="43" s="1"/>
  <c r="AO86" i="44" a="1"/>
  <c r="AO86" i="44" s="1"/>
  <c r="AC35" i="45" a="1"/>
  <c r="AC35" i="45" s="1"/>
  <c r="AJ80" i="47" a="1"/>
  <c r="AJ80" i="47" s="1"/>
  <c r="AL101" i="47" a="1"/>
  <c r="AL101" i="47" s="1"/>
  <c r="AA101" i="44" a="1"/>
  <c r="AA101" i="44" s="1"/>
  <c r="W41" i="42" a="1"/>
  <c r="W41" i="42" s="1"/>
  <c r="V77" i="46" a="1"/>
  <c r="V77" i="46" s="1"/>
  <c r="V100" i="42" a="1"/>
  <c r="V100" i="42" s="1"/>
  <c r="AC38" i="44" a="1"/>
  <c r="AC38" i="44" s="1"/>
  <c r="J70" i="47" a="1"/>
  <c r="J70" i="47" s="1"/>
  <c r="R46" i="42" a="1"/>
  <c r="R46" i="42" s="1"/>
  <c r="X26" i="41" a="1"/>
  <c r="X26" i="41" s="1"/>
  <c r="K64" i="45" a="1"/>
  <c r="K64" i="45" s="1"/>
  <c r="K63" i="45" s="1"/>
  <c r="AA64" i="47" a="1"/>
  <c r="AA64" i="47" s="1"/>
  <c r="AP41" i="44" a="1"/>
  <c r="AP41" i="44" s="1"/>
  <c r="S91" i="42" a="1"/>
  <c r="S91" i="42" s="1"/>
  <c r="AH73" i="42" a="1"/>
  <c r="AH73" i="42" s="1"/>
  <c r="M31" i="46" a="1"/>
  <c r="M31" i="46" s="1"/>
  <c r="M30" i="46" s="1"/>
  <c r="Z91" i="44" a="1"/>
  <c r="Z91" i="44" s="1"/>
  <c r="AN35" i="42" a="1"/>
  <c r="AN35" i="42" s="1"/>
  <c r="M91" i="43" a="1"/>
  <c r="M91" i="43" s="1"/>
  <c r="M90" i="43" s="1"/>
  <c r="N43" i="44" a="1"/>
  <c r="N43" i="44" s="1"/>
  <c r="N42" i="44" s="1"/>
  <c r="F92" i="44" a="1"/>
  <c r="F92" i="44" s="1"/>
  <c r="C59" i="33" a="1"/>
  <c r="C59" i="33" s="1"/>
  <c r="I91" i="46" a="1"/>
  <c r="I91" i="46" s="1"/>
  <c r="I90" i="46" s="1"/>
  <c r="N74" i="47" a="1"/>
  <c r="N74" i="47" s="1"/>
  <c r="R80" i="46" a="1"/>
  <c r="R80" i="46" s="1"/>
  <c r="F41" i="44" a="1"/>
  <c r="F41" i="44" s="1"/>
  <c r="N58" i="46" a="1"/>
  <c r="N58" i="46" s="1"/>
  <c r="N57" i="46" s="1"/>
  <c r="AO55" i="45" a="1"/>
  <c r="AO55" i="45" s="1"/>
  <c r="C65" i="44" a="1"/>
  <c r="C65" i="44" s="1"/>
  <c r="M80" i="45" a="1"/>
  <c r="M80" i="45" s="1"/>
  <c r="R89" i="44" a="1"/>
  <c r="R89" i="44" s="1"/>
  <c r="AK76" i="43" a="1"/>
  <c r="AK76" i="43" s="1"/>
  <c r="AN43" i="45" a="1"/>
  <c r="AN43" i="45" s="1"/>
  <c r="O50" i="41" a="1"/>
  <c r="O50" i="41" s="1"/>
  <c r="AU32" i="46" a="1"/>
  <c r="AU32" i="46" s="1"/>
  <c r="AD85" i="45" a="1"/>
  <c r="AD85" i="45" s="1"/>
  <c r="U73" i="42" a="1"/>
  <c r="U73" i="42" s="1"/>
  <c r="U72" i="42" s="1"/>
  <c r="AR46" i="46" a="1"/>
  <c r="AR46" i="46" s="1"/>
  <c r="AR45" i="46" s="1"/>
  <c r="K23" i="45" a="1"/>
  <c r="K23" i="45" s="1"/>
  <c r="K21" i="45" s="1"/>
  <c r="AJ71" i="46" a="1"/>
  <c r="AJ71" i="46" s="1"/>
  <c r="AD58" i="43" a="1"/>
  <c r="AD58" i="43" s="1"/>
  <c r="M65" i="45" a="1"/>
  <c r="M65" i="45" s="1"/>
  <c r="M63" i="45" s="1"/>
  <c r="T94" i="41" a="1"/>
  <c r="T94" i="41" s="1"/>
  <c r="AI64" i="44" a="1"/>
  <c r="AI64" i="44" s="1"/>
  <c r="X86" i="45" a="1"/>
  <c r="X86" i="45" s="1"/>
  <c r="AP49" i="44" a="1"/>
  <c r="AP49" i="44" s="1"/>
  <c r="Y95" i="45" a="1"/>
  <c r="Y95" i="45" s="1"/>
  <c r="AB67" i="46" a="1"/>
  <c r="AB67" i="46" s="1"/>
  <c r="T58" i="46" a="1"/>
  <c r="T58" i="46" s="1"/>
  <c r="AJ17" i="47" a="1"/>
  <c r="AJ17" i="47" s="1"/>
  <c r="AT16" i="41" a="1"/>
  <c r="AT16" i="41" s="1"/>
  <c r="W97" i="41" a="1"/>
  <c r="W97" i="41" s="1"/>
  <c r="W96" i="41" s="1"/>
  <c r="C22" i="45" a="1"/>
  <c r="C22" i="45" s="1"/>
  <c r="A22" i="45" s="1"/>
  <c r="M68" i="46" a="1"/>
  <c r="M68" i="46" s="1"/>
  <c r="AK41" i="33" a="1"/>
  <c r="AK41" i="33" s="1"/>
  <c r="O79" i="43" a="1"/>
  <c r="O79" i="43" s="1"/>
  <c r="U20" i="44" a="1"/>
  <c r="U20" i="44" s="1"/>
  <c r="X43" i="42" a="1"/>
  <c r="X43" i="42" s="1"/>
  <c r="X42" i="42" s="1"/>
  <c r="S38" i="45" a="1"/>
  <c r="S38" i="45" s="1"/>
  <c r="AR16" i="33" a="1"/>
  <c r="AR16" i="33" s="1"/>
  <c r="AN103" i="43" a="1"/>
  <c r="AN103" i="43" s="1"/>
  <c r="AN102" i="43" s="1"/>
  <c r="Y67" i="43" a="1"/>
  <c r="Y67" i="43" s="1"/>
  <c r="W52" i="46" a="1"/>
  <c r="W52" i="46" s="1"/>
  <c r="AD47" i="44" a="1"/>
  <c r="AD47" i="44" s="1"/>
  <c r="F61" i="45" a="1"/>
  <c r="F61" i="45" s="1"/>
  <c r="F60" i="45" s="1"/>
  <c r="AC82" i="41" a="1"/>
  <c r="AC82" i="41" s="1"/>
  <c r="I83" i="42" a="1"/>
  <c r="I83" i="42" s="1"/>
  <c r="K47" i="44" a="1"/>
  <c r="K47" i="44" s="1"/>
  <c r="AT41" i="43" a="1"/>
  <c r="AT41" i="43" s="1"/>
  <c r="AI44" i="47" a="1"/>
  <c r="AI44" i="47" s="1"/>
  <c r="AS37" i="43" a="1"/>
  <c r="AS37" i="43" s="1"/>
  <c r="AV41" i="41" a="1"/>
  <c r="AV41" i="41" s="1"/>
  <c r="AP101" i="44" a="1"/>
  <c r="AP101" i="44" s="1"/>
  <c r="W43" i="47" a="1"/>
  <c r="W43" i="47" s="1"/>
  <c r="W42" i="47" s="1"/>
  <c r="P92" i="45" a="1"/>
  <c r="P92" i="45" s="1"/>
  <c r="AN67" i="47" a="1"/>
  <c r="AN67" i="47" s="1"/>
  <c r="C101" i="47" a="1"/>
  <c r="C101" i="47" s="1"/>
  <c r="S38" i="43" a="1"/>
  <c r="S38" i="43" s="1"/>
  <c r="F62" i="33" a="1"/>
  <c r="F62" i="33" s="1"/>
  <c r="AC80" i="45" a="1"/>
  <c r="AC80" i="45" s="1"/>
  <c r="Y49" i="44" a="1"/>
  <c r="Y49" i="44" s="1"/>
  <c r="Y48" i="44" s="1"/>
  <c r="AK46" i="41" a="1"/>
  <c r="AK46" i="41" s="1"/>
  <c r="AK45" i="41" s="1"/>
  <c r="AI10" i="44" a="1"/>
  <c r="AI10" i="44" s="1"/>
  <c r="AI9" i="44" s="1"/>
  <c r="O73" i="45" a="1"/>
  <c r="O73" i="45" s="1"/>
  <c r="AQ73" i="44" a="1"/>
  <c r="AQ73" i="44" s="1"/>
  <c r="Q16" i="46" a="1"/>
  <c r="Q16" i="46" s="1"/>
  <c r="AC70" i="33" a="1"/>
  <c r="AC70" i="33" s="1"/>
  <c r="AC69" i="33" s="1"/>
  <c r="E22" i="44" a="1"/>
  <c r="E22" i="44" s="1"/>
  <c r="E21" i="44" s="1"/>
  <c r="F31" i="45" a="1"/>
  <c r="F31" i="45" s="1"/>
  <c r="M34" i="43" a="1"/>
  <c r="M34" i="43" s="1"/>
  <c r="AG92" i="42" a="1"/>
  <c r="AG92" i="42" s="1"/>
  <c r="I80" i="41" a="1"/>
  <c r="I80" i="41" s="1"/>
  <c r="C101" i="46" a="1"/>
  <c r="C101" i="46" s="1"/>
  <c r="AV46" i="43" a="1"/>
  <c r="AV46" i="43" s="1"/>
  <c r="AV45" i="43" s="1"/>
  <c r="AU55" i="46" a="1"/>
  <c r="AU55" i="46" s="1"/>
  <c r="AN16" i="44" a="1"/>
  <c r="AN16" i="44" s="1"/>
  <c r="AN15" i="44" s="1"/>
  <c r="AK37" i="46" a="1"/>
  <c r="AK37" i="46" s="1"/>
  <c r="AK36" i="46" s="1"/>
  <c r="T16" i="46" a="1"/>
  <c r="T16" i="46" s="1"/>
  <c r="AR100" i="44" a="1"/>
  <c r="AR100" i="44" s="1"/>
  <c r="O101" i="47" a="1"/>
  <c r="O101" i="47" s="1"/>
  <c r="Q47" i="45" a="1"/>
  <c r="Q47" i="45" s="1"/>
  <c r="AM77" i="43" a="1"/>
  <c r="AM77" i="43" s="1"/>
  <c r="U22" i="46" a="1"/>
  <c r="U22" i="46" s="1"/>
  <c r="F103" i="42" a="1"/>
  <c r="F103" i="42" s="1"/>
  <c r="F102" i="42" s="1"/>
  <c r="AR104" i="41" a="1"/>
  <c r="AR104" i="41" s="1"/>
  <c r="AD73" i="47" a="1"/>
  <c r="AD73" i="47" s="1"/>
  <c r="AO40" i="41" a="1"/>
  <c r="AO40" i="41" s="1"/>
  <c r="AT85" i="46" a="1"/>
  <c r="AT85" i="46" s="1"/>
  <c r="AT84" i="46" s="1"/>
  <c r="T28" i="43" a="1"/>
  <c r="T28" i="43" s="1"/>
  <c r="AG77" i="42" a="1"/>
  <c r="AG77" i="42" s="1"/>
  <c r="AK67" i="44" a="1"/>
  <c r="AK67" i="44" s="1"/>
  <c r="AK66" i="44" s="1"/>
  <c r="AB92" i="33" a="1"/>
  <c r="AB92" i="33" s="1"/>
  <c r="AA94" i="44" a="1"/>
  <c r="AA94" i="44" s="1"/>
  <c r="C67" i="42" a="1"/>
  <c r="C67" i="42" s="1"/>
  <c r="A67" i="42" s="1"/>
  <c r="T47" i="45" a="1"/>
  <c r="T47" i="45" s="1"/>
  <c r="J47" i="45" a="1"/>
  <c r="J47" i="45" s="1"/>
  <c r="AF79" i="46" a="1"/>
  <c r="AF79" i="46" s="1"/>
  <c r="T50" i="33" a="1"/>
  <c r="T50" i="33" s="1"/>
  <c r="T98" i="44" a="1"/>
  <c r="T98" i="44" s="1"/>
  <c r="M92" i="46" a="1"/>
  <c r="M92" i="46" s="1"/>
  <c r="L31" i="47" a="1"/>
  <c r="L31" i="47" s="1"/>
  <c r="G103" i="42" a="1"/>
  <c r="G103" i="42" s="1"/>
  <c r="AQ80" i="47" a="1"/>
  <c r="AQ80" i="47" s="1"/>
  <c r="AH37" i="43" a="1"/>
  <c r="AH37" i="43" s="1"/>
  <c r="AH36" i="43" s="1"/>
  <c r="AK44" i="33" a="1"/>
  <c r="AK44" i="33" s="1"/>
  <c r="K83" i="33" a="1"/>
  <c r="K83" i="33" s="1"/>
  <c r="AG43" i="47" a="1"/>
  <c r="AG43" i="47" s="1"/>
  <c r="AG42" i="47" s="1"/>
  <c r="AK53" i="41" a="1"/>
  <c r="AK53" i="41" s="1"/>
  <c r="U19" i="47" a="1"/>
  <c r="U19" i="47" s="1"/>
  <c r="U18" i="47" s="1"/>
  <c r="AJ49" i="46" a="1"/>
  <c r="AJ49" i="46" s="1"/>
  <c r="O37" i="45" a="1"/>
  <c r="O37" i="45" s="1"/>
  <c r="AP38" i="42" a="1"/>
  <c r="AP38" i="42" s="1"/>
  <c r="AV40" i="43" a="1"/>
  <c r="AV40" i="43" s="1"/>
  <c r="X31" i="33" a="1"/>
  <c r="X31" i="33" s="1"/>
  <c r="X30" i="33" s="1"/>
  <c r="AA61" i="47" a="1"/>
  <c r="AA61" i="47" s="1"/>
  <c r="AA60" i="47" s="1"/>
  <c r="V31" i="42" a="1"/>
  <c r="V31" i="42" s="1"/>
  <c r="W31" i="45" a="1"/>
  <c r="W31" i="45" s="1"/>
  <c r="W30" i="45" s="1"/>
  <c r="F83" i="42" a="1"/>
  <c r="F83" i="42" s="1"/>
  <c r="AK92" i="41" a="1"/>
  <c r="AK92" i="41" s="1"/>
  <c r="AK90" i="41" s="1"/>
  <c r="C85" i="33" a="1"/>
  <c r="C85" i="33" s="1"/>
  <c r="A85" i="33" s="1"/>
  <c r="U17" i="47" a="1"/>
  <c r="U17" i="47" s="1"/>
  <c r="X22" i="42" a="1"/>
  <c r="X22" i="42" s="1"/>
  <c r="AD65" i="44" a="1"/>
  <c r="AD65" i="44" s="1"/>
  <c r="H97" i="33" a="1"/>
  <c r="H97" i="33" s="1"/>
  <c r="AG17" i="43" a="1"/>
  <c r="AG17" i="43" s="1"/>
  <c r="AJ101" i="42" a="1"/>
  <c r="AJ101" i="42" s="1"/>
  <c r="AK85" i="44" a="1"/>
  <c r="AK85" i="44" s="1"/>
  <c r="AK84" i="44" s="1"/>
  <c r="AB92" i="47" a="1"/>
  <c r="AB92" i="47" s="1"/>
  <c r="AA83" i="47" a="1"/>
  <c r="AA83" i="47" s="1"/>
  <c r="AB80" i="44" a="1"/>
  <c r="AB80" i="44" s="1"/>
  <c r="AI32" i="46" a="1"/>
  <c r="AI32" i="46" s="1"/>
  <c r="J76" i="45" a="1"/>
  <c r="J76" i="45" s="1"/>
  <c r="AN68" i="46" a="1"/>
  <c r="AN68" i="46" s="1"/>
  <c r="O61" i="42" a="1"/>
  <c r="O61" i="42" s="1"/>
  <c r="O60" i="42" s="1"/>
  <c r="AE38" i="47" a="1"/>
  <c r="AE38" i="47" s="1"/>
  <c r="C94" i="45" a="1"/>
  <c r="C94" i="45" s="1"/>
  <c r="A94" i="45" s="1"/>
  <c r="X94" i="42" a="1"/>
  <c r="X94" i="42" s="1"/>
  <c r="X93" i="42" s="1"/>
  <c r="AJ100" i="47" a="1"/>
  <c r="AJ100" i="47" s="1"/>
  <c r="AJ99" i="47" s="1"/>
  <c r="AH101" i="46" a="1"/>
  <c r="AH101" i="46" s="1"/>
  <c r="AD89" i="41" a="1"/>
  <c r="AD89" i="41" s="1"/>
  <c r="O47" i="44" a="1"/>
  <c r="O47" i="44" s="1"/>
  <c r="I56" i="41" a="1"/>
  <c r="I56" i="41" s="1"/>
  <c r="AQ101" i="41" a="1"/>
  <c r="AQ101" i="41" s="1"/>
  <c r="X55" i="47" a="1"/>
  <c r="X55" i="47" s="1"/>
  <c r="AG86" i="43" a="1"/>
  <c r="AG86" i="43" s="1"/>
  <c r="T79" i="41" a="1"/>
  <c r="T79" i="41" s="1"/>
  <c r="T78" i="41" s="1"/>
  <c r="AR94" i="45" a="1"/>
  <c r="AR94" i="45" s="1"/>
  <c r="Y92" i="45" a="1"/>
  <c r="Y92" i="45" s="1"/>
  <c r="AV28" i="47" a="1"/>
  <c r="AV28" i="47" s="1"/>
  <c r="AJ49" i="33" a="1"/>
  <c r="AJ49" i="33" s="1"/>
  <c r="N67" i="45" a="1"/>
  <c r="N67" i="45" s="1"/>
  <c r="AD62" i="43" a="1"/>
  <c r="AD62" i="43" s="1"/>
  <c r="M28" i="47" a="1"/>
  <c r="M28" i="47" s="1"/>
  <c r="AD37" i="33" a="1"/>
  <c r="AD37" i="33" s="1"/>
  <c r="AD36" i="33" s="1"/>
  <c r="AR98" i="45" a="1"/>
  <c r="AR98" i="45" s="1"/>
  <c r="AR96" i="45" s="1"/>
  <c r="AC10" i="46" a="1"/>
  <c r="AC10" i="46" s="1"/>
  <c r="G53" i="33" a="1"/>
  <c r="G53" i="33" s="1"/>
  <c r="V80" i="43" a="1"/>
  <c r="V80" i="43" s="1"/>
  <c r="AK86" i="41" a="1"/>
  <c r="AK86" i="41" s="1"/>
  <c r="W103" i="44" a="1"/>
  <c r="W103" i="44" s="1"/>
  <c r="W102" i="44" s="1"/>
  <c r="M59" i="47" a="1"/>
  <c r="M59" i="47" s="1"/>
  <c r="F46" i="44" a="1"/>
  <c r="F46" i="44" s="1"/>
  <c r="F45" i="44" s="1"/>
  <c r="AV92" i="41" a="1"/>
  <c r="AV92" i="41" s="1"/>
  <c r="K77" i="47" a="1"/>
  <c r="K77" i="47" s="1"/>
  <c r="G89" i="33" a="1"/>
  <c r="G89" i="33" s="1"/>
  <c r="AL58" i="45" a="1"/>
  <c r="AL58" i="45" s="1"/>
  <c r="AL57" i="45" s="1"/>
  <c r="AC88" i="43" a="1"/>
  <c r="AC88" i="43" s="1"/>
  <c r="AN70" i="46" a="1"/>
  <c r="AN70" i="46" s="1"/>
  <c r="W35" i="44" a="1"/>
  <c r="W35" i="44" s="1"/>
  <c r="T40" i="47" a="1"/>
  <c r="T40" i="47" s="1"/>
  <c r="T39" i="47" s="1"/>
  <c r="AA76" i="33" a="1"/>
  <c r="AA76" i="33" s="1"/>
  <c r="AA75" i="33" s="1"/>
  <c r="V89" i="33" a="1"/>
  <c r="V89" i="33" s="1"/>
  <c r="AC88" i="45" a="1"/>
  <c r="AC88" i="45" s="1"/>
  <c r="AC85" i="46" a="1"/>
  <c r="AC85" i="46" s="1"/>
  <c r="AP49" i="42" a="1"/>
  <c r="AP49" i="42" s="1"/>
  <c r="AC88" i="42" a="1"/>
  <c r="AC88" i="42" s="1"/>
  <c r="N17" i="47" a="1"/>
  <c r="N17" i="47" s="1"/>
  <c r="V80" i="41" a="1"/>
  <c r="V80" i="41" s="1"/>
  <c r="I41" i="41" a="1"/>
  <c r="I41" i="41" s="1"/>
  <c r="M11" i="46" a="1"/>
  <c r="M11" i="46" s="1"/>
  <c r="AC49" i="43" a="1"/>
  <c r="AC49" i="43" s="1"/>
  <c r="N44" i="43" a="1"/>
  <c r="N44" i="43" s="1"/>
  <c r="J56" i="33" a="1"/>
  <c r="J56" i="33" s="1"/>
  <c r="Y79" i="46" a="1"/>
  <c r="Y79" i="46" s="1"/>
  <c r="AF62" i="45" a="1"/>
  <c r="AF62" i="45" s="1"/>
  <c r="X80" i="42" a="1"/>
  <c r="X80" i="42" s="1"/>
  <c r="AA83" i="42" a="1"/>
  <c r="AA83" i="42" s="1"/>
  <c r="AD40" i="33" a="1"/>
  <c r="AD40" i="33" s="1"/>
  <c r="AD39" i="33" s="1"/>
  <c r="AM89" i="46" a="1"/>
  <c r="AM89" i="46" s="1"/>
  <c r="P94" i="41" a="1"/>
  <c r="P94" i="41" s="1"/>
  <c r="AT85" i="47" a="1"/>
  <c r="AT85" i="47" s="1"/>
  <c r="P62" i="42" a="1"/>
  <c r="P62" i="42" s="1"/>
  <c r="K92" i="44" a="1"/>
  <c r="K92" i="44" s="1"/>
  <c r="Z71" i="47" a="1"/>
  <c r="Z71" i="47" s="1"/>
  <c r="AE35" i="47" a="1"/>
  <c r="AE35" i="47" s="1"/>
  <c r="R89" i="45" a="1"/>
  <c r="R89" i="45" s="1"/>
  <c r="M62" i="47" a="1"/>
  <c r="M62" i="47" s="1"/>
  <c r="AR73" i="45" a="1"/>
  <c r="AR73" i="45" s="1"/>
  <c r="L55" i="42" a="1"/>
  <c r="L55" i="42" s="1"/>
  <c r="L54" i="42" s="1"/>
  <c r="AC71" i="41" a="1"/>
  <c r="AC71" i="41" s="1"/>
  <c r="AK41" i="42" a="1"/>
  <c r="AK41" i="42" s="1"/>
  <c r="AN64" i="44" a="1"/>
  <c r="AN64" i="44" s="1"/>
  <c r="AN63" i="44" s="1"/>
  <c r="AK31" i="46" a="1"/>
  <c r="AK31" i="46" s="1"/>
  <c r="AL50" i="46" a="1"/>
  <c r="AL50" i="46" s="1"/>
  <c r="Z47" i="33" a="1"/>
  <c r="Z47" i="33" s="1"/>
  <c r="AK91" i="45" a="1"/>
  <c r="AK91" i="45" s="1"/>
  <c r="W20" i="45" a="1"/>
  <c r="W20" i="45" s="1"/>
  <c r="I22" i="46" a="1"/>
  <c r="I22" i="46" s="1"/>
  <c r="I21" i="46" s="1"/>
  <c r="F68" i="45" a="1"/>
  <c r="F68" i="45" s="1"/>
  <c r="V50" i="45" a="1"/>
  <c r="V50" i="45" s="1"/>
  <c r="E85" i="42" a="1"/>
  <c r="E85" i="42" s="1"/>
  <c r="E84" i="42" s="1"/>
  <c r="AB95" i="33" a="1"/>
  <c r="AB95" i="33" s="1"/>
  <c r="AH70" i="45" a="1"/>
  <c r="AH70" i="45" s="1"/>
  <c r="AH69" i="45" s="1"/>
  <c r="P61" i="45" a="1"/>
  <c r="P61" i="45" s="1"/>
  <c r="Q26" i="42" a="1"/>
  <c r="Q26" i="42" s="1"/>
  <c r="C22" i="47" a="1"/>
  <c r="C22" i="47" s="1"/>
  <c r="A22" i="47" s="1"/>
  <c r="O40" i="47" a="1"/>
  <c r="O40" i="47" s="1"/>
  <c r="AI25" i="33" a="1"/>
  <c r="AI25" i="33" s="1"/>
  <c r="AQ76" i="42" a="1"/>
  <c r="AQ76" i="42" s="1"/>
  <c r="Z77" i="33" a="1"/>
  <c r="Z77" i="33" s="1"/>
  <c r="W23" i="47" a="1"/>
  <c r="W23" i="47" s="1"/>
  <c r="Y47" i="46" a="1"/>
  <c r="Y47" i="46" s="1"/>
  <c r="I22" i="45" a="1"/>
  <c r="I22" i="45" s="1"/>
  <c r="AE29" i="47" a="1"/>
  <c r="AE29" i="47" s="1"/>
  <c r="F26" i="44" a="1"/>
  <c r="F26" i="44" s="1"/>
  <c r="AG71" i="44" a="1"/>
  <c r="AG71" i="44" s="1"/>
  <c r="O71" i="42" a="1"/>
  <c r="O71" i="42" s="1"/>
  <c r="AG100" i="47" a="1"/>
  <c r="AG100" i="47" s="1"/>
  <c r="AQ65" i="41" a="1"/>
  <c r="AQ65" i="41" s="1"/>
  <c r="AI41" i="45" a="1"/>
  <c r="AI41" i="45" s="1"/>
  <c r="AI38" i="33" a="1"/>
  <c r="AI38" i="33" s="1"/>
  <c r="U20" i="42" a="1"/>
  <c r="U20" i="42" s="1"/>
  <c r="AV44" i="47" a="1"/>
  <c r="AV44" i="47" s="1"/>
  <c r="AB86" i="46" a="1"/>
  <c r="AB86" i="46" s="1"/>
  <c r="J76" i="46" a="1"/>
  <c r="J76" i="46" s="1"/>
  <c r="AB104" i="43" a="1"/>
  <c r="AB104" i="43" s="1"/>
  <c r="X79" i="42" a="1"/>
  <c r="X79" i="42" s="1"/>
  <c r="E47" i="44" a="1"/>
  <c r="E47" i="44" s="1"/>
  <c r="T56" i="45" a="1"/>
  <c r="T56" i="45" s="1"/>
  <c r="AS68" i="47" a="1"/>
  <c r="AS68" i="47" s="1"/>
  <c r="K83" i="45" a="1"/>
  <c r="K83" i="45" s="1"/>
  <c r="AD104" i="46" a="1"/>
  <c r="AD104" i="46" s="1"/>
  <c r="AD102" i="46" s="1"/>
  <c r="AH35" i="33" a="1"/>
  <c r="AH35" i="33" s="1"/>
  <c r="AF50" i="43" a="1"/>
  <c r="AF50" i="43" s="1"/>
  <c r="AG89" i="42" a="1"/>
  <c r="AG89" i="42" s="1"/>
  <c r="C50" i="45" a="1"/>
  <c r="C50" i="45" s="1"/>
  <c r="A49" i="45" s="1"/>
  <c r="AT25" i="43" a="1"/>
  <c r="AT25" i="43" s="1"/>
  <c r="AR29" i="44" a="1"/>
  <c r="AR29" i="44" s="1"/>
  <c r="X55" i="44" a="1"/>
  <c r="X55" i="44" s="1"/>
  <c r="G80" i="45" a="1"/>
  <c r="G80" i="45" s="1"/>
  <c r="AI65" i="33" a="1"/>
  <c r="AI65" i="33" s="1"/>
  <c r="AI63" i="33" s="1"/>
  <c r="J101" i="42" a="1"/>
  <c r="J101" i="42" s="1"/>
  <c r="AB89" i="44" a="1"/>
  <c r="AB89" i="44" s="1"/>
  <c r="AK58" i="33" a="1"/>
  <c r="AK58" i="33" s="1"/>
  <c r="Y68" i="44" a="1"/>
  <c r="Y68" i="44" s="1"/>
  <c r="AC86" i="44" a="1"/>
  <c r="AC86" i="44" s="1"/>
  <c r="E91" i="45" a="1"/>
  <c r="E91" i="45" s="1"/>
  <c r="V101" i="44" a="1"/>
  <c r="V101" i="44" s="1"/>
  <c r="AG80" i="43" a="1"/>
  <c r="AG80" i="43" s="1"/>
  <c r="AP95" i="41" a="1"/>
  <c r="AP95" i="41" s="1"/>
  <c r="AR10" i="33" a="1"/>
  <c r="AR10" i="33" s="1"/>
  <c r="K53" i="42" a="1"/>
  <c r="K53" i="42" s="1"/>
  <c r="AF16" i="44" a="1"/>
  <c r="AF16" i="44" s="1"/>
  <c r="AO25" i="44" a="1"/>
  <c r="AO25" i="44" s="1"/>
  <c r="P34" i="42" a="1"/>
  <c r="P34" i="42" s="1"/>
  <c r="P33" i="42" s="1"/>
  <c r="U20" i="45" a="1"/>
  <c r="U20" i="45" s="1"/>
  <c r="AQ92" i="41" a="1"/>
  <c r="AQ92" i="41" s="1"/>
  <c r="I53" i="42" a="1"/>
  <c r="I53" i="42" s="1"/>
  <c r="AO62" i="47" a="1"/>
  <c r="AO62" i="47" s="1"/>
  <c r="T53" i="44" a="1"/>
  <c r="T53" i="44" s="1"/>
  <c r="AK38" i="44" a="1"/>
  <c r="AK38" i="44" s="1"/>
  <c r="AO55" i="46" a="1"/>
  <c r="AO55" i="46" s="1"/>
  <c r="AR11" i="43" a="1"/>
  <c r="AR11" i="43" s="1"/>
  <c r="AT26" i="47" a="1"/>
  <c r="AT26" i="47" s="1"/>
  <c r="O28" i="41" a="1"/>
  <c r="O28" i="41" s="1"/>
  <c r="K64" i="41" a="1"/>
  <c r="K64" i="41" s="1"/>
  <c r="Z95" i="42" a="1"/>
  <c r="Z95" i="42" s="1"/>
  <c r="Z93" i="42" s="1"/>
  <c r="P74" i="46" a="1"/>
  <c r="P74" i="46" s="1"/>
  <c r="AQ88" i="46" a="1"/>
  <c r="AQ88" i="46" s="1"/>
  <c r="AQ87" i="46" s="1"/>
  <c r="X79" i="43" a="1"/>
  <c r="X79" i="43" s="1"/>
  <c r="X78" i="43" s="1"/>
  <c r="AR104" i="44" a="1"/>
  <c r="AR104" i="44" s="1"/>
  <c r="Z50" i="45" a="1"/>
  <c r="Z50" i="45" s="1"/>
  <c r="J95" i="44" a="1"/>
  <c r="J95" i="44" s="1"/>
  <c r="AI47" i="41" a="1"/>
  <c r="AI47" i="41" s="1"/>
  <c r="L43" i="42" a="1"/>
  <c r="L43" i="42" s="1"/>
  <c r="L42" i="42" s="1"/>
  <c r="AF46" i="33" a="1"/>
  <c r="AF46" i="33" s="1"/>
  <c r="AI31" i="41" a="1"/>
  <c r="AI31" i="41" s="1"/>
  <c r="AI30" i="41" s="1"/>
  <c r="AN32" i="41" a="1"/>
  <c r="AN32" i="41" s="1"/>
  <c r="AR88" i="47" a="1"/>
  <c r="AR88" i="47" s="1"/>
  <c r="AR87" i="47" s="1"/>
  <c r="M59" i="33" a="1"/>
  <c r="M59" i="33" s="1"/>
  <c r="M98" i="44" a="1"/>
  <c r="M98" i="44" s="1"/>
  <c r="AN44" i="46" a="1"/>
  <c r="AN44" i="46" s="1"/>
  <c r="S49" i="43" a="1"/>
  <c r="S49" i="43" s="1"/>
  <c r="S48" i="43" s="1"/>
  <c r="W104" i="47" a="1"/>
  <c r="W104" i="47" s="1"/>
  <c r="W58" i="43" a="1"/>
  <c r="W58" i="43" s="1"/>
  <c r="AC35" i="44" a="1"/>
  <c r="AC35" i="44" s="1"/>
  <c r="C83" i="41" a="1"/>
  <c r="C83" i="41" s="1"/>
  <c r="L101" i="41" a="1"/>
  <c r="L101" i="41" s="1"/>
  <c r="L99" i="41" s="1"/>
  <c r="AF25" i="44" a="1"/>
  <c r="AF25" i="44" s="1"/>
  <c r="AF24" i="44" s="1"/>
  <c r="L43" i="41" a="1"/>
  <c r="L43" i="41" s="1"/>
  <c r="AN62" i="46" a="1"/>
  <c r="AN62" i="46" s="1"/>
  <c r="AD59" i="33" a="1"/>
  <c r="AD59" i="33" s="1"/>
  <c r="J83" i="46" a="1"/>
  <c r="J83" i="46" s="1"/>
  <c r="AL28" i="46" a="1"/>
  <c r="AL28" i="46" s="1"/>
  <c r="AL27" i="46" s="1"/>
  <c r="AS83" i="47" a="1"/>
  <c r="AS83" i="47" s="1"/>
  <c r="AN89" i="47" a="1"/>
  <c r="AN89" i="47" s="1"/>
  <c r="AG19" i="47" a="1"/>
  <c r="AG19" i="47" s="1"/>
  <c r="AG18" i="47" s="1"/>
  <c r="P68" i="41" a="1"/>
  <c r="P68" i="41" s="1"/>
  <c r="V49" i="44" a="1"/>
  <c r="V49" i="44" s="1"/>
  <c r="I82" i="41" a="1"/>
  <c r="I82" i="41" s="1"/>
  <c r="AD89" i="42" a="1"/>
  <c r="AD89" i="42" s="1"/>
  <c r="AI23" i="41" a="1"/>
  <c r="AI23" i="41" s="1"/>
  <c r="G16" i="44" a="1"/>
  <c r="G16" i="44" s="1"/>
  <c r="G15" i="44" s="1"/>
  <c r="AB97" i="44" a="1"/>
  <c r="AB97" i="44" s="1"/>
  <c r="F85" i="44" a="1"/>
  <c r="F85" i="44" s="1"/>
  <c r="AO73" i="43" a="1"/>
  <c r="AO73" i="43" s="1"/>
  <c r="AO61" i="44" a="1"/>
  <c r="AO61" i="44" s="1"/>
  <c r="Q43" i="44" a="1"/>
  <c r="Q43" i="44" s="1"/>
  <c r="AC59" i="33" a="1"/>
  <c r="AC59" i="33" s="1"/>
  <c r="AG79" i="44" a="1"/>
  <c r="AG79" i="44" s="1"/>
  <c r="AH62" i="33" a="1"/>
  <c r="AH62" i="33" s="1"/>
  <c r="AK101" i="46" a="1"/>
  <c r="AK101" i="46" s="1"/>
  <c r="P10" i="47" a="1"/>
  <c r="P10" i="47" s="1"/>
  <c r="G101" i="44" a="1"/>
  <c r="G101" i="44" s="1"/>
  <c r="AM80" i="44" a="1"/>
  <c r="AM80" i="44" s="1"/>
  <c r="AK98" i="42" a="1"/>
  <c r="AK98" i="42" s="1"/>
  <c r="AT43" i="41" a="1"/>
  <c r="AT43" i="41" s="1"/>
  <c r="AA56" i="45" a="1"/>
  <c r="AA56" i="45" s="1"/>
  <c r="AE40" i="44" a="1"/>
  <c r="AE40" i="44" s="1"/>
  <c r="F100" i="33" a="1"/>
  <c r="F100" i="33" s="1"/>
  <c r="Q58" i="43" a="1"/>
  <c r="Q58" i="43" s="1"/>
  <c r="AN61" i="46" a="1"/>
  <c r="AN61" i="46" s="1"/>
  <c r="AC46" i="43" a="1"/>
  <c r="AC46" i="43" s="1"/>
  <c r="AC45" i="43" s="1"/>
  <c r="AD80" i="42" a="1"/>
  <c r="AD80" i="42" s="1"/>
  <c r="AA47" i="45" a="1"/>
  <c r="AA47" i="45" s="1"/>
  <c r="I29" i="41" a="1"/>
  <c r="I29" i="41" s="1"/>
  <c r="L50" i="45" a="1"/>
  <c r="L50" i="45" s="1"/>
  <c r="AR49" i="46" a="1"/>
  <c r="AR49" i="46" s="1"/>
  <c r="AR48" i="46" s="1"/>
  <c r="AT44" i="47" a="1"/>
  <c r="AT44" i="47" s="1"/>
  <c r="Q19" i="44" a="1"/>
  <c r="Q19" i="44" s="1"/>
  <c r="Q18" i="44" s="1"/>
  <c r="AD46" i="46" a="1"/>
  <c r="AD46" i="46" s="1"/>
  <c r="U43" i="44" a="1"/>
  <c r="U43" i="44" s="1"/>
  <c r="AG32" i="42" a="1"/>
  <c r="AG32" i="42" s="1"/>
  <c r="AG30" i="42" s="1"/>
  <c r="P65" i="44" a="1"/>
  <c r="P65" i="44" s="1"/>
  <c r="AF62" i="46" a="1"/>
  <c r="AF62" i="46" s="1"/>
  <c r="AC35" i="33" a="1"/>
  <c r="AC35" i="33" s="1"/>
  <c r="R104" i="43" a="1"/>
  <c r="R104" i="43" s="1"/>
  <c r="AP29" i="33" a="1"/>
  <c r="AP29" i="33" s="1"/>
  <c r="N58" i="44" a="1"/>
  <c r="N58" i="44" s="1"/>
  <c r="AN68" i="42" a="1"/>
  <c r="AN68" i="42" s="1"/>
  <c r="AK35" i="47" a="1"/>
  <c r="AK35" i="47" s="1"/>
  <c r="W83" i="42" a="1"/>
  <c r="W83" i="42" s="1"/>
  <c r="O46" i="42" a="1"/>
  <c r="O46" i="42" s="1"/>
  <c r="AL82" i="41" a="1"/>
  <c r="AL82" i="41" s="1"/>
  <c r="AL81" i="41" s="1"/>
  <c r="Z22" i="45" a="1"/>
  <c r="Z22" i="45" s="1"/>
  <c r="Z21" i="45" s="1"/>
  <c r="AB31" i="46" a="1"/>
  <c r="AB31" i="46" s="1"/>
  <c r="AB30" i="46" s="1"/>
  <c r="Q35" i="47" a="1"/>
  <c r="Q35" i="47" s="1"/>
  <c r="AD97" i="46" a="1"/>
  <c r="AD97" i="46" s="1"/>
  <c r="AD96" i="46" s="1"/>
  <c r="Y89" i="43" a="1"/>
  <c r="Y89" i="43" s="1"/>
  <c r="AI70" i="43" a="1"/>
  <c r="AI70" i="43" s="1"/>
  <c r="AI69" i="43" s="1"/>
  <c r="Y43" i="43" a="1"/>
  <c r="Y43" i="43" s="1"/>
  <c r="T55" i="44" a="1"/>
  <c r="T55" i="44" s="1"/>
  <c r="L61" i="33" a="1"/>
  <c r="L61" i="33" s="1"/>
  <c r="L60" i="33" s="1"/>
  <c r="U95" i="45" a="1"/>
  <c r="U95" i="45" s="1"/>
  <c r="U93" i="45" s="1"/>
  <c r="AF19" i="42" a="1"/>
  <c r="AF19" i="42" s="1"/>
  <c r="AF18" i="42" s="1"/>
  <c r="N100" i="43" a="1"/>
  <c r="N100" i="43" s="1"/>
  <c r="N99" i="43" s="1"/>
  <c r="AT58" i="43" a="1"/>
  <c r="AT58" i="43" s="1"/>
  <c r="AT89" i="43" a="1"/>
  <c r="AT89" i="43" s="1"/>
  <c r="U10" i="45" a="1"/>
  <c r="U10" i="45" s="1"/>
  <c r="U9" i="45" s="1"/>
  <c r="J97" i="42" a="1"/>
  <c r="J97" i="42" s="1"/>
  <c r="AK80" i="45" a="1"/>
  <c r="AK80" i="45" s="1"/>
  <c r="AE62" i="44" a="1"/>
  <c r="AE62" i="44" s="1"/>
  <c r="Q79" i="41" a="1"/>
  <c r="Q79" i="41" s="1"/>
  <c r="Q22" i="45" a="1"/>
  <c r="Q22" i="45" s="1"/>
  <c r="Q21" i="45" s="1"/>
  <c r="V37" i="45" a="1"/>
  <c r="V37" i="45" s="1"/>
  <c r="Q50" i="33" a="1"/>
  <c r="Q50" i="33" s="1"/>
  <c r="Q48" i="33" s="1"/>
  <c r="AD64" i="42" a="1"/>
  <c r="AD64" i="42" s="1"/>
  <c r="AD63" i="42" s="1"/>
  <c r="AG23" i="45" a="1"/>
  <c r="AG23" i="45" s="1"/>
  <c r="M79" i="44" a="1"/>
  <c r="M79" i="44" s="1"/>
  <c r="M78" i="44" s="1"/>
  <c r="V44" i="42" a="1"/>
  <c r="V44" i="42" s="1"/>
  <c r="T19" i="41" a="1"/>
  <c r="T19" i="41" s="1"/>
  <c r="T18" i="41" s="1"/>
  <c r="AU52" i="41" a="1"/>
  <c r="AU52" i="41" s="1"/>
  <c r="AU51" i="41" s="1"/>
  <c r="AA50" i="44" a="1"/>
  <c r="AA50" i="44" s="1"/>
  <c r="AM20" i="45" a="1"/>
  <c r="AM20" i="45" s="1"/>
  <c r="AD91" i="45" a="1"/>
  <c r="AD91" i="45" s="1"/>
  <c r="AT23" i="43" a="1"/>
  <c r="AT23" i="43" s="1"/>
  <c r="C50" i="42" a="1"/>
  <c r="C50" i="42" s="1"/>
  <c r="AD10" i="33" a="1"/>
  <c r="AD10" i="33" s="1"/>
  <c r="AD9" i="33" s="1"/>
  <c r="J25" i="42" a="1"/>
  <c r="J25" i="42" s="1"/>
  <c r="J24" i="42" s="1"/>
  <c r="V26" i="43" a="1"/>
  <c r="V26" i="43" s="1"/>
  <c r="C41" i="47" a="1"/>
  <c r="C41" i="47" s="1"/>
  <c r="L34" i="44" a="1"/>
  <c r="L34" i="44" s="1"/>
  <c r="L33" i="44" s="1"/>
  <c r="AB101" i="46" a="1"/>
  <c r="AB101" i="46" s="1"/>
  <c r="I88" i="42" a="1"/>
  <c r="I88" i="42" s="1"/>
  <c r="S19" i="44" a="1"/>
  <c r="S19" i="44" s="1"/>
  <c r="Z26" i="47" a="1"/>
  <c r="Z26" i="47" s="1"/>
  <c r="AG56" i="43" a="1"/>
  <c r="AG56" i="43" s="1"/>
  <c r="AH59" i="44" a="1"/>
  <c r="AH59" i="44" s="1"/>
  <c r="M17" i="41" a="1"/>
  <c r="M17" i="41" s="1"/>
  <c r="K79" i="43" a="1"/>
  <c r="K79" i="43" s="1"/>
  <c r="K78" i="43" s="1"/>
  <c r="C89" i="47" a="1"/>
  <c r="C89" i="47" s="1"/>
  <c r="R32" i="44" a="1"/>
  <c r="R32" i="44" s="1"/>
  <c r="AK68" i="46" a="1"/>
  <c r="AK68" i="46" s="1"/>
  <c r="AK66" i="46" s="1"/>
  <c r="N85" i="47" a="1"/>
  <c r="N85" i="47" s="1"/>
  <c r="N84" i="47" s="1"/>
  <c r="AQ71" i="44" a="1"/>
  <c r="AQ71" i="44" s="1"/>
  <c r="AJ19" i="46" a="1"/>
  <c r="AJ19" i="46" s="1"/>
  <c r="T100" i="43" a="1"/>
  <c r="T100" i="43" s="1"/>
  <c r="N61" i="47" a="1"/>
  <c r="N61" i="47" s="1"/>
  <c r="O31" i="41" a="1"/>
  <c r="O31" i="41" s="1"/>
  <c r="AD100" i="41" a="1"/>
  <c r="AD100" i="41" s="1"/>
  <c r="AD99" i="41" s="1"/>
  <c r="AM28" i="43" a="1"/>
  <c r="AM28" i="43" s="1"/>
  <c r="T44" i="45" a="1"/>
  <c r="T44" i="45" s="1"/>
  <c r="AI86" i="47" a="1"/>
  <c r="AI86" i="47" s="1"/>
  <c r="AV70" i="41" a="1"/>
  <c r="AV70" i="41" s="1"/>
  <c r="AV69" i="41" s="1"/>
  <c r="AP22" i="42" a="1"/>
  <c r="AP22" i="42" s="1"/>
  <c r="O55" i="33" a="1"/>
  <c r="O55" i="33" s="1"/>
  <c r="AM44" i="47" a="1"/>
  <c r="AM44" i="47" s="1"/>
  <c r="AS104" i="41" a="1"/>
  <c r="AS104" i="41" s="1"/>
  <c r="J65" i="41" a="1"/>
  <c r="J65" i="41" s="1"/>
  <c r="AF67" i="42" a="1"/>
  <c r="AF67" i="42" s="1"/>
  <c r="AF66" i="42" s="1"/>
  <c r="T41" i="46" a="1"/>
  <c r="T41" i="46" s="1"/>
  <c r="AH86" i="45" a="1"/>
  <c r="AH86" i="45" s="1"/>
  <c r="AM22" i="45" a="1"/>
  <c r="AM22" i="45" s="1"/>
  <c r="Z65" i="42" a="1"/>
  <c r="Z65" i="42" s="1"/>
  <c r="AH103" i="33" a="1"/>
  <c r="AH103" i="33" s="1"/>
  <c r="R41" i="43" a="1"/>
  <c r="R41" i="43" s="1"/>
  <c r="C62" i="33" a="1"/>
  <c r="C62" i="33" s="1"/>
  <c r="AK28" i="43" a="1"/>
  <c r="AK28" i="43" s="1"/>
  <c r="AK27" i="43" s="1"/>
  <c r="C94" i="47" a="1"/>
  <c r="C94" i="47" s="1"/>
  <c r="Q59" i="45" a="1"/>
  <c r="Q59" i="45" s="1"/>
  <c r="AR100" i="33" a="1"/>
  <c r="AR100" i="33" s="1"/>
  <c r="S91" i="47" a="1"/>
  <c r="S91" i="47" s="1"/>
  <c r="L55" i="47" a="1"/>
  <c r="L55" i="47" s="1"/>
  <c r="L54" i="47" s="1"/>
  <c r="M95" i="43" a="1"/>
  <c r="M95" i="43" s="1"/>
  <c r="AN38" i="41" a="1"/>
  <c r="AN38" i="41" s="1"/>
  <c r="K65" i="33" a="1"/>
  <c r="K65" i="33" s="1"/>
  <c r="AI11" i="33" a="1"/>
  <c r="AI11" i="33" s="1"/>
  <c r="AD88" i="46" a="1"/>
  <c r="AD88" i="46" s="1"/>
  <c r="AD87" i="46" s="1"/>
  <c r="K59" i="42" a="1"/>
  <c r="K59" i="42" s="1"/>
  <c r="R61" i="46" a="1"/>
  <c r="R61" i="46" s="1"/>
  <c r="R60" i="46" s="1"/>
  <c r="R56" i="33" a="1"/>
  <c r="R56" i="33" s="1"/>
  <c r="R46" i="41" a="1"/>
  <c r="R46" i="41" s="1"/>
  <c r="AG67" i="46" a="1"/>
  <c r="AG67" i="46" s="1"/>
  <c r="Y47" i="47" a="1"/>
  <c r="Y47" i="47" s="1"/>
  <c r="AB100" i="33" a="1"/>
  <c r="AB100" i="33" s="1"/>
  <c r="E74" i="42" a="1"/>
  <c r="E74" i="42" s="1"/>
  <c r="AL17" i="42" a="1"/>
  <c r="AL17" i="42" s="1"/>
  <c r="AL15" i="42" s="1"/>
  <c r="M23" i="41" a="1"/>
  <c r="M23" i="41" s="1"/>
  <c r="F67" i="33" a="1"/>
  <c r="F67" i="33" s="1"/>
  <c r="F66" i="33" s="1"/>
  <c r="AA16" i="33" a="1"/>
  <c r="AA16" i="33" s="1"/>
  <c r="AB59" i="45" a="1"/>
  <c r="AB59" i="45" s="1"/>
  <c r="S97" i="43" a="1"/>
  <c r="S97" i="43" s="1"/>
  <c r="R92" i="42" a="1"/>
  <c r="R92" i="42" s="1"/>
  <c r="V56" i="41" a="1"/>
  <c r="V56" i="41" s="1"/>
  <c r="M95" i="42" a="1"/>
  <c r="M95" i="42" s="1"/>
  <c r="U91" i="45" a="1"/>
  <c r="U91" i="45" s="1"/>
  <c r="X88" i="33" a="1"/>
  <c r="X88" i="33" s="1"/>
  <c r="V37" i="33" a="1"/>
  <c r="V37" i="33" s="1"/>
  <c r="AR44" i="47" a="1"/>
  <c r="AR44" i="47" s="1"/>
  <c r="AD70" i="47" a="1"/>
  <c r="AD70" i="47" s="1"/>
  <c r="AD69" i="47" s="1"/>
  <c r="AP70" i="41" a="1"/>
  <c r="AP70" i="41" s="1"/>
  <c r="AH25" i="46" a="1"/>
  <c r="AH25" i="46" s="1"/>
  <c r="AO58" i="46" a="1"/>
  <c r="AO58" i="46" s="1"/>
  <c r="Y98" i="43" a="1"/>
  <c r="Y98" i="43" s="1"/>
  <c r="H43" i="42" a="1"/>
  <c r="H43" i="42" s="1"/>
  <c r="H42" i="42" s="1"/>
  <c r="AO22" i="43" a="1"/>
  <c r="AO22" i="43" s="1"/>
  <c r="AO21" i="43" s="1"/>
  <c r="AP26" i="33" a="1"/>
  <c r="AP26" i="33" s="1"/>
  <c r="AP24" i="33" s="1"/>
  <c r="AI100" i="46" a="1"/>
  <c r="AI100" i="46" s="1"/>
  <c r="AI99" i="46" s="1"/>
  <c r="Y32" i="41" a="1"/>
  <c r="Y32" i="41" s="1"/>
  <c r="Y30" i="41" s="1"/>
  <c r="AO38" i="44" a="1"/>
  <c r="AO38" i="44" s="1"/>
  <c r="AO36" i="44" s="1"/>
  <c r="R100" i="44" a="1"/>
  <c r="R100" i="44" s="1"/>
  <c r="AQ47" i="43" a="1"/>
  <c r="AQ47" i="43" s="1"/>
  <c r="AS19" i="41" a="1"/>
  <c r="AS19" i="41" s="1"/>
  <c r="AS18" i="41" s="1"/>
  <c r="AU74" i="43" a="1"/>
  <c r="AU74" i="43" s="1"/>
  <c r="AG62" i="47" a="1"/>
  <c r="AG62" i="47" s="1"/>
  <c r="AG60" i="47" s="1"/>
  <c r="AK104" i="33" a="1"/>
  <c r="AK104" i="33" s="1"/>
  <c r="Q53" i="47" a="1"/>
  <c r="Q53" i="47" s="1"/>
  <c r="T101" i="41" a="1"/>
  <c r="T101" i="41" s="1"/>
  <c r="I23" i="44" a="1"/>
  <c r="I23" i="44" s="1"/>
  <c r="AM74" i="43" a="1"/>
  <c r="AM74" i="43" s="1"/>
  <c r="AP26" i="45" a="1"/>
  <c r="AP26" i="45" s="1"/>
  <c r="G35" i="33" a="1"/>
  <c r="G35" i="33" s="1"/>
  <c r="Z35" i="41" a="1"/>
  <c r="Z35" i="41" s="1"/>
  <c r="AI46" i="33" a="1"/>
  <c r="AI46" i="33" s="1"/>
  <c r="AI45" i="33" s="1"/>
  <c r="U41" i="44" a="1"/>
  <c r="U41" i="44" s="1"/>
  <c r="AE46" i="47" a="1"/>
  <c r="AE46" i="47" s="1"/>
  <c r="X28" i="41" a="1"/>
  <c r="X28" i="41" s="1"/>
  <c r="X27" i="41" s="1"/>
  <c r="AS80" i="43" a="1"/>
  <c r="AS80" i="43" s="1"/>
  <c r="W23" i="42" a="1"/>
  <c r="W23" i="42" s="1"/>
  <c r="AJ50" i="46" a="1"/>
  <c r="AJ50" i="46" s="1"/>
  <c r="G43" i="44" a="1"/>
  <c r="G43" i="44" s="1"/>
  <c r="Y58" i="47" a="1"/>
  <c r="Y58" i="47" s="1"/>
  <c r="AR38" i="45" a="1"/>
  <c r="AR38" i="45" s="1"/>
  <c r="C82" i="42" a="1"/>
  <c r="C82" i="42" s="1"/>
  <c r="AB28" i="46" a="1"/>
  <c r="AB28" i="46" s="1"/>
  <c r="AB27" i="46" s="1"/>
  <c r="I74" i="41" a="1"/>
  <c r="I74" i="41" s="1"/>
  <c r="AP46" i="47" a="1"/>
  <c r="AP46" i="47" s="1"/>
  <c r="AP45" i="47" s="1"/>
  <c r="AO65" i="33" a="1"/>
  <c r="AO65" i="33" s="1"/>
  <c r="AM55" i="41" a="1"/>
  <c r="AM55" i="41" s="1"/>
  <c r="AM54" i="41" s="1"/>
  <c r="V83" i="46" a="1"/>
  <c r="V83" i="46" s="1"/>
  <c r="U20" i="46" a="1"/>
  <c r="U20" i="46" s="1"/>
  <c r="X92" i="44" a="1"/>
  <c r="X92" i="44" s="1"/>
  <c r="AJ25" i="45" a="1"/>
  <c r="AJ25" i="45" s="1"/>
  <c r="AA26" i="45" a="1"/>
  <c r="AA26" i="45" s="1"/>
  <c r="AA24" i="45" s="1"/>
  <c r="G16" i="42" a="1"/>
  <c r="G16" i="42" s="1"/>
  <c r="G15" i="42" s="1"/>
  <c r="J25" i="43" a="1"/>
  <c r="J25" i="43" s="1"/>
  <c r="J24" i="43" s="1"/>
  <c r="AN40" i="45" a="1"/>
  <c r="AN40" i="45" s="1"/>
  <c r="AL83" i="47" a="1"/>
  <c r="AL83" i="47" s="1"/>
  <c r="AJ61" i="41" a="1"/>
  <c r="AJ61" i="41" s="1"/>
  <c r="R10" i="42" a="1"/>
  <c r="R10" i="42" s="1"/>
  <c r="AA83" i="44" a="1"/>
  <c r="AA83" i="44" s="1"/>
  <c r="AN10" i="43" a="1"/>
  <c r="AN10" i="43" s="1"/>
  <c r="P98" i="43" a="1"/>
  <c r="P98" i="43" s="1"/>
  <c r="P96" i="43" s="1"/>
  <c r="N32" i="42" a="1"/>
  <c r="N32" i="42" s="1"/>
  <c r="AC89" i="41" a="1"/>
  <c r="AC89" i="41" s="1"/>
  <c r="F44" i="33" a="1"/>
  <c r="F44" i="33" s="1"/>
  <c r="AH16" i="45" a="1"/>
  <c r="AH16" i="45" s="1"/>
  <c r="AQ29" i="41" a="1"/>
  <c r="AQ29" i="41" s="1"/>
  <c r="AF41" i="46" a="1"/>
  <c r="AF41" i="46" s="1"/>
  <c r="P64" i="41" a="1"/>
  <c r="P64" i="41" s="1"/>
  <c r="I65" i="46" a="1"/>
  <c r="I65" i="46" s="1"/>
  <c r="H101" i="45" a="1"/>
  <c r="H101" i="45" s="1"/>
  <c r="AC104" i="44" a="1"/>
  <c r="AC104" i="44" s="1"/>
  <c r="Q41" i="44" a="1"/>
  <c r="Q41" i="44" s="1"/>
  <c r="AM85" i="43" a="1"/>
  <c r="AM85" i="43" s="1"/>
  <c r="Y58" i="46" a="1"/>
  <c r="Y58" i="46" s="1"/>
  <c r="W68" i="41" a="1"/>
  <c r="W68" i="41" s="1"/>
  <c r="AQ19" i="45" a="1"/>
  <c r="AQ19" i="45" s="1"/>
  <c r="AO41" i="45" a="1"/>
  <c r="AO41" i="45" s="1"/>
  <c r="AE32" i="41" a="1"/>
  <c r="AE32" i="41" s="1"/>
  <c r="E80" i="44" a="1"/>
  <c r="E80" i="44" s="1"/>
  <c r="O73" i="47" a="1"/>
  <c r="O73" i="47" s="1"/>
  <c r="U40" i="41" a="1"/>
  <c r="U40" i="41" s="1"/>
  <c r="T92" i="43" a="1"/>
  <c r="T92" i="43" s="1"/>
  <c r="Z67" i="43" a="1"/>
  <c r="Z67" i="43" s="1"/>
  <c r="AS88" i="41" a="1"/>
  <c r="AS88" i="41" s="1"/>
  <c r="AQ25" i="33" a="1"/>
  <c r="AQ25" i="33" s="1"/>
  <c r="AQ24" i="33" s="1"/>
  <c r="AM47" i="43" a="1"/>
  <c r="AM47" i="43" s="1"/>
  <c r="AG53" i="42" a="1"/>
  <c r="AG53" i="42" s="1"/>
  <c r="N76" i="47" a="1"/>
  <c r="N76" i="47" s="1"/>
  <c r="N75" i="47" s="1"/>
  <c r="AN100" i="42" a="1"/>
  <c r="AN100" i="42" s="1"/>
  <c r="AN99" i="42" s="1"/>
  <c r="AH10" i="46" a="1"/>
  <c r="AH10" i="46" s="1"/>
  <c r="C55" i="43" a="1"/>
  <c r="C55" i="43" s="1"/>
  <c r="AL46" i="46" a="1"/>
  <c r="AL46" i="46" s="1"/>
  <c r="V73" i="41" a="1"/>
  <c r="V73" i="41" s="1"/>
  <c r="T77" i="43" a="1"/>
  <c r="T77" i="43" s="1"/>
  <c r="AJ62" i="41" a="1"/>
  <c r="AJ62" i="41" s="1"/>
  <c r="U46" i="44" a="1"/>
  <c r="U46" i="44" s="1"/>
  <c r="U45" i="44" s="1"/>
  <c r="AJ53" i="45" a="1"/>
  <c r="AJ53" i="45" s="1"/>
  <c r="AL79" i="45" a="1"/>
  <c r="AL79" i="45" s="1"/>
  <c r="K37" i="46" a="1"/>
  <c r="K37" i="46" s="1"/>
  <c r="AR104" i="33" a="1"/>
  <c r="AR104" i="33" s="1"/>
  <c r="M52" i="43" a="1"/>
  <c r="M52" i="43" s="1"/>
  <c r="W80" i="33" a="1"/>
  <c r="W80" i="33" s="1"/>
  <c r="W78" i="33" s="1"/>
  <c r="AQ103" i="47" a="1"/>
  <c r="AQ103" i="47" s="1"/>
  <c r="AQ102" i="47" s="1"/>
  <c r="L52" i="44" a="1"/>
  <c r="L52" i="44" s="1"/>
  <c r="L51" i="44" s="1"/>
  <c r="AF100" i="45" a="1"/>
  <c r="AF100" i="45" s="1"/>
  <c r="Y35" i="43" a="1"/>
  <c r="Y35" i="43" s="1"/>
  <c r="AK19" i="44" a="1"/>
  <c r="AK19" i="44" s="1"/>
  <c r="AK18" i="44" s="1"/>
  <c r="O82" i="45" a="1"/>
  <c r="O82" i="45" s="1"/>
  <c r="O81" i="45" s="1"/>
  <c r="T20" i="44" a="1"/>
  <c r="T20" i="44" s="1"/>
  <c r="T18" i="44" s="1"/>
  <c r="I65" i="33" a="1"/>
  <c r="I65" i="33" s="1"/>
  <c r="Y94" i="47" a="1"/>
  <c r="Y94" i="47" s="1"/>
  <c r="Y93" i="47" s="1"/>
  <c r="AF62" i="47" a="1"/>
  <c r="AF62" i="47" s="1"/>
  <c r="AQ85" i="41" a="1"/>
  <c r="AQ85" i="41" s="1"/>
  <c r="AK34" i="41" a="1"/>
  <c r="AK34" i="41" s="1"/>
  <c r="AK33" i="41" s="1"/>
  <c r="O101" i="41" a="1"/>
  <c r="O101" i="41" s="1"/>
  <c r="AL83" i="33" a="1"/>
  <c r="AL83" i="33" s="1"/>
  <c r="P44" i="41" a="1"/>
  <c r="P44" i="41" s="1"/>
  <c r="P10" i="45" a="1"/>
  <c r="P10" i="45" s="1"/>
  <c r="AI91" i="42" a="1"/>
  <c r="AI91" i="42" s="1"/>
  <c r="AI90" i="42" s="1"/>
  <c r="V44" i="47" a="1"/>
  <c r="V44" i="47" s="1"/>
  <c r="N85" i="42" a="1"/>
  <c r="N85" i="42" s="1"/>
  <c r="L103" i="43" a="1"/>
  <c r="L103" i="43" s="1"/>
  <c r="L102" i="43" s="1"/>
  <c r="AV98" i="43" a="1"/>
  <c r="AV98" i="43" s="1"/>
  <c r="X28" i="44" a="1"/>
  <c r="X28" i="44" s="1"/>
  <c r="X27" i="44" s="1"/>
  <c r="AN34" i="42" a="1"/>
  <c r="AN34" i="42" s="1"/>
  <c r="AN100" i="43" a="1"/>
  <c r="AN100" i="43" s="1"/>
  <c r="AN99" i="43" s="1"/>
  <c r="AC74" i="33" a="1"/>
  <c r="AC74" i="33" s="1"/>
  <c r="AL92" i="41" a="1"/>
  <c r="AL92" i="41" s="1"/>
  <c r="AE71" i="45" a="1"/>
  <c r="AE71" i="45" s="1"/>
  <c r="X71" i="44" a="1"/>
  <c r="X71" i="44" s="1"/>
  <c r="X77" i="45" a="1"/>
  <c r="X77" i="45" s="1"/>
  <c r="AH17" i="45" a="1"/>
  <c r="AH17" i="45" s="1"/>
  <c r="I55" i="45" a="1"/>
  <c r="I55" i="45" s="1"/>
  <c r="AD67" i="46" a="1"/>
  <c r="AD67" i="46" s="1"/>
  <c r="AD66" i="46" s="1"/>
  <c r="J37" i="46" a="1"/>
  <c r="J37" i="46" s="1"/>
  <c r="AD100" i="47" a="1"/>
  <c r="AD100" i="47" s="1"/>
  <c r="I53" i="44" a="1"/>
  <c r="I53" i="44" s="1"/>
  <c r="AL97" i="46" a="1"/>
  <c r="AL97" i="46" s="1"/>
  <c r="AL96" i="46" s="1"/>
  <c r="H74" i="33" a="1"/>
  <c r="H74" i="33" s="1"/>
  <c r="P37" i="45" a="1"/>
  <c r="P37" i="45" s="1"/>
  <c r="P36" i="45" s="1"/>
  <c r="W10" i="42" a="1"/>
  <c r="W10" i="42" s="1"/>
  <c r="W9" i="42" s="1"/>
  <c r="C101" i="42" a="1"/>
  <c r="C101" i="42" s="1"/>
  <c r="L44" i="45" a="1"/>
  <c r="L44" i="45" s="1"/>
  <c r="L42" i="45" s="1"/>
  <c r="R70" i="43" a="1"/>
  <c r="R70" i="43" s="1"/>
  <c r="G68" i="44" a="1"/>
  <c r="G68" i="44" s="1"/>
  <c r="U77" i="33" a="1"/>
  <c r="U77" i="33" s="1"/>
  <c r="AM82" i="43" a="1"/>
  <c r="AM82" i="43" s="1"/>
  <c r="AF31" i="44" a="1"/>
  <c r="AF31" i="44" s="1"/>
  <c r="AF30" i="44" s="1"/>
  <c r="M56" i="47" a="1"/>
  <c r="M56" i="47" s="1"/>
  <c r="Q76" i="42" a="1"/>
  <c r="Q76" i="42" s="1"/>
  <c r="Q75" i="42" s="1"/>
  <c r="AJ100" i="45" a="1"/>
  <c r="AJ100" i="45" s="1"/>
  <c r="AM10" i="46" a="1"/>
  <c r="AM10" i="46" s="1"/>
  <c r="AB40" i="43" a="1"/>
  <c r="AB40" i="43" s="1"/>
  <c r="AB39" i="43" s="1"/>
  <c r="P97" i="33" a="1"/>
  <c r="P97" i="33" s="1"/>
  <c r="P96" i="33" s="1"/>
  <c r="P52" i="41" a="1"/>
  <c r="P52" i="41" s="1"/>
  <c r="F55" i="42" a="1"/>
  <c r="F55" i="42" s="1"/>
  <c r="AS82" i="43" a="1"/>
  <c r="AS82" i="43" s="1"/>
  <c r="AF37" i="46" a="1"/>
  <c r="AF37" i="46" s="1"/>
  <c r="AF36" i="46" s="1"/>
  <c r="M46" i="33" a="1"/>
  <c r="M46" i="33" s="1"/>
  <c r="AD19" i="46" a="1"/>
  <c r="AD19" i="46" s="1"/>
  <c r="AD18" i="46" s="1"/>
  <c r="R17" i="43" a="1"/>
  <c r="R17" i="43" s="1"/>
  <c r="AF47" i="46" a="1"/>
  <c r="AF47" i="46" s="1"/>
  <c r="O31" i="44" a="1"/>
  <c r="O31" i="44" s="1"/>
  <c r="O30" i="44" s="1"/>
  <c r="AH59" i="41" a="1"/>
  <c r="AH59" i="41" s="1"/>
  <c r="AD98" i="33" a="1"/>
  <c r="AD98" i="33" s="1"/>
  <c r="AP29" i="47" a="1"/>
  <c r="AP29" i="47" s="1"/>
  <c r="AP27" i="47" s="1"/>
  <c r="F67" i="45" a="1"/>
  <c r="F67" i="45" s="1"/>
  <c r="S97" i="41" a="1"/>
  <c r="S97" i="41" s="1"/>
  <c r="S96" i="41" s="1"/>
  <c r="AG40" i="43" a="1"/>
  <c r="AG40" i="43" s="1"/>
  <c r="L71" i="43" a="1"/>
  <c r="L71" i="43" s="1"/>
  <c r="AB62" i="46" a="1"/>
  <c r="AB62" i="46" s="1"/>
  <c r="V22" i="42" a="1"/>
  <c r="V22" i="42" s="1"/>
  <c r="V21" i="42" s="1"/>
  <c r="U101" i="41" a="1"/>
  <c r="U101" i="41" s="1"/>
  <c r="S68" i="42" a="1"/>
  <c r="S68" i="42" s="1"/>
  <c r="AL29" i="33" a="1"/>
  <c r="AL29" i="33" s="1"/>
  <c r="AL27" i="33" s="1"/>
  <c r="AC40" i="46" a="1"/>
  <c r="AC40" i="46" s="1"/>
  <c r="AC39" i="46" s="1"/>
  <c r="AT55" i="46" a="1"/>
  <c r="AT55" i="46" s="1"/>
  <c r="X35" i="44" a="1"/>
  <c r="X35" i="44" s="1"/>
  <c r="J82" i="46" a="1"/>
  <c r="J82" i="46" s="1"/>
  <c r="J81" i="46" s="1"/>
  <c r="I98" i="43" a="1"/>
  <c r="I98" i="43" s="1"/>
  <c r="J64" i="42" a="1"/>
  <c r="J64" i="42" s="1"/>
  <c r="AB52" i="46" a="1"/>
  <c r="AB52" i="46" s="1"/>
  <c r="AB51" i="46" s="1"/>
  <c r="Z52" i="46" a="1"/>
  <c r="Z52" i="46" s="1"/>
  <c r="W26" i="45" a="1"/>
  <c r="W26" i="45" s="1"/>
  <c r="AV70" i="46" a="1"/>
  <c r="AV70" i="46" s="1"/>
  <c r="AV69" i="46" s="1"/>
  <c r="V95" i="33" a="1"/>
  <c r="V95" i="33" s="1"/>
  <c r="AK40" i="43" a="1"/>
  <c r="AK40" i="43" s="1"/>
  <c r="AK39" i="43" s="1"/>
  <c r="AR98" i="47" a="1"/>
  <c r="AR98" i="47" s="1"/>
  <c r="AL64" i="41" a="1"/>
  <c r="AL64" i="41" s="1"/>
  <c r="AN55" i="46" a="1"/>
  <c r="AN55" i="46" s="1"/>
  <c r="AN54" i="46" s="1"/>
  <c r="V25" i="44" a="1"/>
  <c r="V25" i="44" s="1"/>
  <c r="AB44" i="41" a="1"/>
  <c r="AB44" i="41" s="1"/>
  <c r="J53" i="45" a="1"/>
  <c r="J53" i="45" s="1"/>
  <c r="AO10" i="46" a="1"/>
  <c r="AO10" i="46" s="1"/>
  <c r="AS101" i="43" a="1"/>
  <c r="AS101" i="43" s="1"/>
  <c r="Z83" i="46" a="1"/>
  <c r="Z83" i="46" s="1"/>
  <c r="AJ19" i="45" a="1"/>
  <c r="AJ19" i="45" s="1"/>
  <c r="AJ18" i="45" s="1"/>
  <c r="V37" i="46" a="1"/>
  <c r="V37" i="46" s="1"/>
  <c r="AI55" i="46" a="1"/>
  <c r="AI55" i="46" s="1"/>
  <c r="N77" i="44" a="1"/>
  <c r="N77" i="44" s="1"/>
  <c r="AQ77" i="43" a="1"/>
  <c r="AQ77" i="43" s="1"/>
  <c r="AK64" i="45" a="1"/>
  <c r="AK64" i="45" s="1"/>
  <c r="AK83" i="46" a="1"/>
  <c r="AK83" i="46" s="1"/>
  <c r="AO82" i="42" a="1"/>
  <c r="AO82" i="42" s="1"/>
  <c r="AO81" i="42" s="1"/>
  <c r="Z46" i="45" a="1"/>
  <c r="Z46" i="45" s="1"/>
  <c r="Z45" i="45" s="1"/>
  <c r="J19" i="42" a="1"/>
  <c r="J19" i="42" s="1"/>
  <c r="J18" i="42" s="1"/>
  <c r="N100" i="41" a="1"/>
  <c r="N100" i="41" s="1"/>
  <c r="N99" i="41" s="1"/>
  <c r="AH34" i="42" a="1"/>
  <c r="AH34" i="42" s="1"/>
  <c r="AB74" i="47" a="1"/>
  <c r="AB74" i="47" s="1"/>
  <c r="E22" i="42" a="1"/>
  <c r="E22" i="42" s="1"/>
  <c r="R28" i="33" a="1"/>
  <c r="R28" i="33" s="1"/>
  <c r="AC25" i="41" a="1"/>
  <c r="AC25" i="41" s="1"/>
  <c r="AC24" i="41" s="1"/>
  <c r="Z65" i="44" a="1"/>
  <c r="Z65" i="44" s="1"/>
  <c r="AL35" i="47" a="1"/>
  <c r="AL35" i="47" s="1"/>
  <c r="J41" i="44" a="1"/>
  <c r="J41" i="44" s="1"/>
  <c r="I28" i="45" a="1"/>
  <c r="I28" i="45" s="1"/>
  <c r="I27" i="45" s="1"/>
  <c r="V61" i="43" a="1"/>
  <c r="V61" i="43" s="1"/>
  <c r="AF71" i="47" a="1"/>
  <c r="AF71" i="47" s="1"/>
  <c r="T31" i="46" a="1"/>
  <c r="T31" i="46" s="1"/>
  <c r="T30" i="46" s="1"/>
  <c r="M11" i="45" a="1"/>
  <c r="M11" i="45" s="1"/>
  <c r="I50" i="46" a="1"/>
  <c r="I50" i="46" s="1"/>
  <c r="AS44" i="43" a="1"/>
  <c r="AS44" i="43" s="1"/>
  <c r="AE80" i="47" a="1"/>
  <c r="AE80" i="47" s="1"/>
  <c r="AP92" i="33" a="1"/>
  <c r="AP92" i="33" s="1"/>
  <c r="L47" i="41" a="1"/>
  <c r="L47" i="41" s="1"/>
  <c r="I85" i="42" a="1"/>
  <c r="I85" i="42" s="1"/>
  <c r="AB34" i="42" a="1"/>
  <c r="AB34" i="42" s="1"/>
  <c r="J58" i="45" a="1"/>
  <c r="J58" i="45" s="1"/>
  <c r="S35" i="42" a="1"/>
  <c r="S35" i="42" s="1"/>
  <c r="S33" i="42" s="1"/>
  <c r="J40" i="41" a="1"/>
  <c r="J40" i="41" s="1"/>
  <c r="J39" i="41" s="1"/>
  <c r="U91" i="42" a="1"/>
  <c r="U91" i="42" s="1"/>
  <c r="U90" i="42" s="1"/>
  <c r="AL41" i="41" a="1"/>
  <c r="AL41" i="41" s="1"/>
  <c r="R43" i="42" a="1"/>
  <c r="R43" i="42" s="1"/>
  <c r="R42" i="42" s="1"/>
  <c r="AO29" i="44" a="1"/>
  <c r="AO29" i="44" s="1"/>
  <c r="AO11" i="46" a="1"/>
  <c r="AO11" i="46" s="1"/>
  <c r="C19" i="33" a="1"/>
  <c r="C19" i="33" s="1"/>
  <c r="K89" i="41" a="1"/>
  <c r="K89" i="41" s="1"/>
  <c r="K87" i="41" s="1"/>
  <c r="M19" i="33" a="1"/>
  <c r="M19" i="33" s="1"/>
  <c r="Y28" i="46" a="1"/>
  <c r="Y28" i="46" s="1"/>
  <c r="Y27" i="46" s="1"/>
  <c r="AM94" i="44" a="1"/>
  <c r="AM94" i="44" s="1"/>
  <c r="W31" i="43" a="1"/>
  <c r="W31" i="43" s="1"/>
  <c r="AO52" i="43" a="1"/>
  <c r="AO52" i="43" s="1"/>
  <c r="P43" i="45" a="1"/>
  <c r="P43" i="45" s="1"/>
  <c r="P42" i="45" s="1"/>
  <c r="U89" i="47" a="1"/>
  <c r="U89" i="47" s="1"/>
  <c r="AM46" i="41" a="1"/>
  <c r="AM46" i="41" s="1"/>
  <c r="AG67" i="45" a="1"/>
  <c r="AG67" i="45" s="1"/>
  <c r="AG66" i="45" s="1"/>
  <c r="AT94" i="41" a="1"/>
  <c r="AT94" i="41" s="1"/>
  <c r="AT93" i="41" s="1"/>
  <c r="AJ34" i="45" a="1"/>
  <c r="AJ34" i="45" s="1"/>
  <c r="AJ33" i="45" s="1"/>
  <c r="AV49" i="43" a="1"/>
  <c r="AV49" i="43" s="1"/>
  <c r="AQ38" i="46" a="1"/>
  <c r="AQ38" i="46" s="1"/>
  <c r="Z26" i="42" a="1"/>
  <c r="Z26" i="42" s="1"/>
  <c r="AV50" i="41" a="1"/>
  <c r="AV50" i="41" s="1"/>
  <c r="I77" i="42" a="1"/>
  <c r="I77" i="42" s="1"/>
  <c r="I75" i="42" s="1"/>
  <c r="Z92" i="45" a="1"/>
  <c r="Z92" i="45" s="1"/>
  <c r="V67" i="42" a="1"/>
  <c r="V67" i="42" s="1"/>
  <c r="Q64" i="45" a="1"/>
  <c r="Q64" i="45" s="1"/>
  <c r="Q63" i="45" s="1"/>
  <c r="T16" i="47" a="1"/>
  <c r="T16" i="47" s="1"/>
  <c r="T15" i="47" s="1"/>
  <c r="L22" i="45" a="1"/>
  <c r="L22" i="45" s="1"/>
  <c r="AA44" i="42" a="1"/>
  <c r="AA44" i="42" s="1"/>
  <c r="X82" i="47" a="1"/>
  <c r="X82" i="47" s="1"/>
  <c r="X81" i="47" s="1"/>
  <c r="I103" i="33" a="1"/>
  <c r="I103" i="33" s="1"/>
  <c r="AD22" i="33" a="1"/>
  <c r="AD22" i="33" s="1"/>
  <c r="AD21" i="33" s="1"/>
  <c r="Z19" i="33" a="1"/>
  <c r="Z19" i="33" s="1"/>
  <c r="Z18" i="33" s="1"/>
  <c r="N10" i="45" a="1"/>
  <c r="N10" i="45" s="1"/>
  <c r="X80" i="46" a="1"/>
  <c r="X80" i="46" s="1"/>
  <c r="T37" i="45" a="1"/>
  <c r="T37" i="45" s="1"/>
  <c r="AD98" i="47" a="1"/>
  <c r="AD98" i="47" s="1"/>
  <c r="AD71" i="45" a="1"/>
  <c r="AD71" i="45" s="1"/>
  <c r="AL44" i="42" a="1"/>
  <c r="AL44" i="42" s="1"/>
  <c r="R70" i="47" a="1"/>
  <c r="R70" i="47" s="1"/>
  <c r="R69" i="47" s="1"/>
  <c r="AM40" i="43" a="1"/>
  <c r="AM40" i="43" s="1"/>
  <c r="AP47" i="46" a="1"/>
  <c r="AP47" i="46" s="1"/>
  <c r="O43" i="45" a="1"/>
  <c r="O43" i="45" s="1"/>
  <c r="AD86" i="44" a="1"/>
  <c r="AD86" i="44" s="1"/>
  <c r="Z31" i="42" a="1"/>
  <c r="Z31" i="42" s="1"/>
  <c r="AJ73" i="46" a="1"/>
  <c r="AJ73" i="46" s="1"/>
  <c r="AJ72" i="46" s="1"/>
  <c r="AA94" i="46" a="1"/>
  <c r="AA94" i="46" s="1"/>
  <c r="T67" i="43" a="1"/>
  <c r="T67" i="43" s="1"/>
  <c r="T66" i="43" s="1"/>
  <c r="AB49" i="44" a="1"/>
  <c r="AB49" i="44" s="1"/>
  <c r="AB48" i="44" s="1"/>
  <c r="AF77" i="45" a="1"/>
  <c r="AF77" i="45" s="1"/>
  <c r="U26" i="47" a="1"/>
  <c r="U26" i="47" s="1"/>
  <c r="M67" i="42" a="1"/>
  <c r="M67" i="42" s="1"/>
  <c r="O23" i="44" a="1"/>
  <c r="O23" i="44" s="1"/>
  <c r="AR47" i="41" a="1"/>
  <c r="AR47" i="41" s="1"/>
  <c r="O56" i="42" a="1"/>
  <c r="O56" i="42" s="1"/>
  <c r="AF77" i="33" a="1"/>
  <c r="AF77" i="33" s="1"/>
  <c r="AK68" i="43" a="1"/>
  <c r="AK68" i="43" s="1"/>
  <c r="AA52" i="46" a="1"/>
  <c r="AA52" i="46" s="1"/>
  <c r="AA51" i="46" s="1"/>
  <c r="T47" i="33" a="1"/>
  <c r="T47" i="33" s="1"/>
  <c r="AG26" i="42" a="1"/>
  <c r="AG26" i="42" s="1"/>
  <c r="AG24" i="42" s="1"/>
  <c r="AH16" i="44" a="1"/>
  <c r="AH16" i="44" s="1"/>
  <c r="AL103" i="47" a="1"/>
  <c r="AL103" i="47" s="1"/>
  <c r="AL102" i="47" s="1"/>
  <c r="R28" i="43" a="1"/>
  <c r="R28" i="43" s="1"/>
  <c r="R27" i="43" s="1"/>
  <c r="AC53" i="33" a="1"/>
  <c r="AC53" i="33" s="1"/>
  <c r="Y86" i="47" a="1"/>
  <c r="Y86" i="47" s="1"/>
  <c r="H98" i="45" a="1"/>
  <c r="H98" i="45" s="1"/>
  <c r="AN89" i="46" a="1"/>
  <c r="AN89" i="46" s="1"/>
  <c r="E43" i="33" a="1"/>
  <c r="E43" i="33" s="1"/>
  <c r="AF67" i="41" a="1"/>
  <c r="AF67" i="41" s="1"/>
  <c r="AF66" i="41" s="1"/>
  <c r="S37" i="41" a="1"/>
  <c r="S37" i="41" s="1"/>
  <c r="P94" i="45" a="1"/>
  <c r="P94" i="45" s="1"/>
  <c r="P93" i="45" s="1"/>
  <c r="AM53" i="45" a="1"/>
  <c r="AM53" i="45" s="1"/>
  <c r="O91" i="46" a="1"/>
  <c r="O91" i="46" s="1"/>
  <c r="AN64" i="43" a="1"/>
  <c r="AN64" i="43" s="1"/>
  <c r="AN63" i="43" s="1"/>
  <c r="AJ22" i="45" a="1"/>
  <c r="AJ22" i="45" s="1"/>
  <c r="AJ21" i="45" s="1"/>
  <c r="AC38" i="42" a="1"/>
  <c r="AC38" i="42" s="1"/>
  <c r="Q82" i="42" a="1"/>
  <c r="Q82" i="42" s="1"/>
  <c r="Q81" i="42" s="1"/>
  <c r="V19" i="42" a="1"/>
  <c r="V19" i="42" s="1"/>
  <c r="Y91" i="41" a="1"/>
  <c r="Y91" i="41" s="1"/>
  <c r="Y90" i="41" s="1"/>
  <c r="K73" i="44" a="1"/>
  <c r="K73" i="44" s="1"/>
  <c r="U25" i="41" a="1"/>
  <c r="U25" i="41" s="1"/>
  <c r="U24" i="41" s="1"/>
  <c r="AR41" i="44" a="1"/>
  <c r="AR41" i="44" s="1"/>
  <c r="AO71" i="47" a="1"/>
  <c r="AO71" i="47" s="1"/>
  <c r="AI37" i="33" a="1"/>
  <c r="AI37" i="33" s="1"/>
  <c r="AG25" i="44" a="1"/>
  <c r="AG25" i="44" s="1"/>
  <c r="T37" i="43" a="1"/>
  <c r="T37" i="43" s="1"/>
  <c r="AF56" i="43" a="1"/>
  <c r="AF56" i="43" s="1"/>
  <c r="AI53" i="47" a="1"/>
  <c r="AI53" i="47" s="1"/>
  <c r="AL46" i="47" a="1"/>
  <c r="AL46" i="47" s="1"/>
  <c r="AL45" i="47" s="1"/>
  <c r="AJ76" i="45" a="1"/>
  <c r="AJ76" i="45" s="1"/>
  <c r="AJ75" i="45" s="1"/>
  <c r="AN89" i="43" a="1"/>
  <c r="AN89" i="43" s="1"/>
  <c r="AS97" i="41" a="1"/>
  <c r="AS97" i="41" s="1"/>
  <c r="AS96" i="41" s="1"/>
  <c r="P73" i="33" a="1"/>
  <c r="P73" i="33" s="1"/>
  <c r="P72" i="33" s="1"/>
  <c r="Q19" i="47" a="1"/>
  <c r="Q19" i="47" s="1"/>
  <c r="S65" i="44" a="1"/>
  <c r="S65" i="44" s="1"/>
  <c r="O88" i="44" a="1"/>
  <c r="O88" i="44" s="1"/>
  <c r="E34" i="45" a="1"/>
  <c r="E34" i="45" s="1"/>
  <c r="E33" i="45" s="1"/>
  <c r="F37" i="44" a="1"/>
  <c r="F37" i="44" s="1"/>
  <c r="AO35" i="43" a="1"/>
  <c r="AO35" i="43" s="1"/>
  <c r="AO33" i="43" s="1"/>
  <c r="N65" i="46" a="1"/>
  <c r="N65" i="46" s="1"/>
  <c r="AH59" i="33" a="1"/>
  <c r="AH59" i="33" s="1"/>
  <c r="P98" i="47" a="1"/>
  <c r="P98" i="47" s="1"/>
  <c r="S25" i="41" a="1"/>
  <c r="S25" i="41" s="1"/>
  <c r="S24" i="41" s="1"/>
  <c r="AP91" i="41" a="1"/>
  <c r="AP91" i="41" s="1"/>
  <c r="AC70" i="45" a="1"/>
  <c r="AC70" i="45" s="1"/>
  <c r="AC10" i="43" a="1"/>
  <c r="AC10" i="43" s="1"/>
  <c r="AC9" i="43" s="1"/>
  <c r="AH23" i="44" a="1"/>
  <c r="AH23" i="44" s="1"/>
  <c r="I80" i="47" a="1"/>
  <c r="I80" i="47" s="1"/>
  <c r="AF79" i="41" a="1"/>
  <c r="AF79" i="41" s="1"/>
  <c r="AQ104" i="33" a="1"/>
  <c r="AQ104" i="33" s="1"/>
  <c r="AV47" i="47" a="1"/>
  <c r="AV47" i="47" s="1"/>
  <c r="AP38" i="47" a="1"/>
  <c r="AP38" i="47" s="1"/>
  <c r="AB26" i="41" a="1"/>
  <c r="AB26" i="41" s="1"/>
  <c r="Z85" i="42" a="1"/>
  <c r="Z85" i="42" s="1"/>
  <c r="Z84" i="42" s="1"/>
  <c r="F19" i="44" a="1"/>
  <c r="F19" i="44" s="1"/>
  <c r="AR71" i="45" a="1"/>
  <c r="AR71" i="45" s="1"/>
  <c r="AL76" i="33" a="1"/>
  <c r="AL76" i="33" s="1"/>
  <c r="K31" i="41" a="1"/>
  <c r="K31" i="41" s="1"/>
  <c r="K30" i="41" s="1"/>
  <c r="AM67" i="42" a="1"/>
  <c r="AM67" i="42" s="1"/>
  <c r="AM66" i="42" s="1"/>
  <c r="AL91" i="41" a="1"/>
  <c r="AL91" i="41" s="1"/>
  <c r="V44" i="33" a="1"/>
  <c r="V44" i="33" s="1"/>
  <c r="E28" i="42" a="1"/>
  <c r="E28" i="42" s="1"/>
  <c r="Y76" i="46" a="1"/>
  <c r="Y76" i="46" s="1"/>
  <c r="Y75" i="46" s="1"/>
  <c r="AD41" i="42" a="1"/>
  <c r="AD41" i="42" s="1"/>
  <c r="X23" i="46" a="1"/>
  <c r="X23" i="46" s="1"/>
  <c r="X21" i="46" s="1"/>
  <c r="R43" i="44" a="1"/>
  <c r="R43" i="44" s="1"/>
  <c r="V67" i="33" a="1"/>
  <c r="V67" i="33" s="1"/>
  <c r="AC25" i="44" a="1"/>
  <c r="AC25" i="44" s="1"/>
  <c r="AC24" i="44" s="1"/>
  <c r="X40" i="47" a="1"/>
  <c r="X40" i="47" s="1"/>
  <c r="X39" i="47" s="1"/>
  <c r="AA95" i="41" a="1"/>
  <c r="AA95" i="41" s="1"/>
  <c r="P76" i="33" a="1"/>
  <c r="P76" i="33" s="1"/>
  <c r="P75" i="33" s="1"/>
  <c r="R50" i="43" a="1"/>
  <c r="R50" i="43" s="1"/>
  <c r="R48" i="43" s="1"/>
  <c r="Y98" i="42" a="1"/>
  <c r="Y98" i="42" s="1"/>
  <c r="C86" i="45" a="1"/>
  <c r="C86" i="45" s="1"/>
  <c r="O11" i="43" a="1"/>
  <c r="O11" i="43" s="1"/>
  <c r="AS26" i="43" a="1"/>
  <c r="AS26" i="43" s="1"/>
  <c r="AP86" i="46" a="1"/>
  <c r="AP86" i="46" s="1"/>
  <c r="AQ26" i="46" a="1"/>
  <c r="AQ26" i="46" s="1"/>
  <c r="AN35" i="47" a="1"/>
  <c r="AN35" i="47" s="1"/>
  <c r="S11" i="45" a="1"/>
  <c r="S11" i="45" s="1"/>
  <c r="AR74" i="46" a="1"/>
  <c r="AR74" i="46" s="1"/>
  <c r="I94" i="33" a="1"/>
  <c r="I94" i="33" s="1"/>
  <c r="AO62" i="45" a="1"/>
  <c r="AO62" i="45" s="1"/>
  <c r="T59" i="42" a="1"/>
  <c r="T59" i="42" s="1"/>
  <c r="V71" i="44" a="1"/>
  <c r="V71" i="44" s="1"/>
  <c r="AC98" i="45" a="1"/>
  <c r="AC98" i="45" s="1"/>
  <c r="J19" i="44" a="1"/>
  <c r="J19" i="44" s="1"/>
  <c r="AN92" i="43" a="1"/>
  <c r="AN92" i="43" s="1"/>
  <c r="AF101" i="41" a="1"/>
  <c r="AF101" i="41" s="1"/>
  <c r="AN94" i="45" a="1"/>
  <c r="AN94" i="45" s="1"/>
  <c r="Y16" i="46" a="1"/>
  <c r="Y16" i="46" s="1"/>
  <c r="Y15" i="46" s="1"/>
  <c r="O64" i="33" a="1"/>
  <c r="O64" i="33" s="1"/>
  <c r="O63" i="33" s="1"/>
  <c r="S88" i="44" a="1"/>
  <c r="S88" i="44" s="1"/>
  <c r="H20" i="45" a="1"/>
  <c r="H20" i="45" s="1"/>
  <c r="AI67" i="42" a="1"/>
  <c r="AI67" i="42" s="1"/>
  <c r="AH53" i="47" a="1"/>
  <c r="AH53" i="47" s="1"/>
  <c r="Y20" i="42" a="1"/>
  <c r="Y20" i="42" s="1"/>
  <c r="AI16" i="42" a="1"/>
  <c r="AI16" i="42" s="1"/>
  <c r="M53" i="44" a="1"/>
  <c r="M53" i="44" s="1"/>
  <c r="AO32" i="45" a="1"/>
  <c r="AO32" i="45" s="1"/>
  <c r="AS20" i="47" a="1"/>
  <c r="AS20" i="47" s="1"/>
  <c r="AD10" i="41" a="1"/>
  <c r="AD10" i="41" s="1"/>
  <c r="AD9" i="41" s="1"/>
  <c r="Q52" i="44" a="1"/>
  <c r="Q52" i="44" s="1"/>
  <c r="Q51" i="44" s="1"/>
  <c r="AC47" i="41" a="1"/>
  <c r="AC47" i="41" s="1"/>
  <c r="AM89" i="45" a="1"/>
  <c r="AM89" i="45" s="1"/>
  <c r="AM26" i="41" a="1"/>
  <c r="AM26" i="41" s="1"/>
  <c r="L91" i="45" a="1"/>
  <c r="L91" i="45" s="1"/>
  <c r="L90" i="45" s="1"/>
  <c r="J28" i="45" a="1"/>
  <c r="J28" i="45" s="1"/>
  <c r="L89" i="45" a="1"/>
  <c r="L89" i="45" s="1"/>
  <c r="N79" i="45" a="1"/>
  <c r="N79" i="45" s="1"/>
  <c r="N78" i="45" s="1"/>
  <c r="J103" i="42" a="1"/>
  <c r="J103" i="42" s="1"/>
  <c r="H46" i="42" a="1"/>
  <c r="H46" i="42" s="1"/>
  <c r="Y91" i="45" a="1"/>
  <c r="Y91" i="45" s="1"/>
  <c r="X46" i="33" a="1"/>
  <c r="X46" i="33" s="1"/>
  <c r="I35" i="44" a="1"/>
  <c r="I35" i="44" s="1"/>
  <c r="Y73" i="33" a="1"/>
  <c r="Y73" i="33" s="1"/>
  <c r="Y72" i="33" s="1"/>
  <c r="AR38" i="41" a="1"/>
  <c r="AR38" i="41" s="1"/>
  <c r="R100" i="33" a="1"/>
  <c r="R100" i="33" s="1"/>
  <c r="X52" i="47" a="1"/>
  <c r="X52" i="47" s="1"/>
  <c r="AQ52" i="33" a="1"/>
  <c r="AQ52" i="33" s="1"/>
  <c r="AQ51" i="33" s="1"/>
  <c r="AU50" i="43" a="1"/>
  <c r="AU50" i="43" s="1"/>
  <c r="AC92" i="43" a="1"/>
  <c r="AC92" i="43" s="1"/>
  <c r="X25" i="45" a="1"/>
  <c r="X25" i="45" s="1"/>
  <c r="N35" i="47" a="1"/>
  <c r="N35" i="47" s="1"/>
  <c r="N33" i="47" s="1"/>
  <c r="W29" i="45" a="1"/>
  <c r="W29" i="45" s="1"/>
  <c r="J23" i="43" a="1"/>
  <c r="J23" i="43" s="1"/>
  <c r="AG31" i="46" a="1"/>
  <c r="AG31" i="46" s="1"/>
  <c r="E31" i="45" a="1"/>
  <c r="E31" i="45" s="1"/>
  <c r="E30" i="45" s="1"/>
  <c r="AM16" i="47" a="1"/>
  <c r="AM16" i="47" s="1"/>
  <c r="AI74" i="33" a="1"/>
  <c r="AI74" i="33" s="1"/>
  <c r="AI72" i="33" s="1"/>
  <c r="C44" i="44" a="1"/>
  <c r="C44" i="44" s="1"/>
  <c r="AG16" i="43" a="1"/>
  <c r="AG16" i="43" s="1"/>
  <c r="V41" i="47" a="1"/>
  <c r="V41" i="47" s="1"/>
  <c r="AP49" i="43" a="1"/>
  <c r="AP49" i="43" s="1"/>
  <c r="AP48" i="43" s="1"/>
  <c r="AD22" i="44" a="1"/>
  <c r="AD22" i="44" s="1"/>
  <c r="AD21" i="44" s="1"/>
  <c r="AF44" i="42" a="1"/>
  <c r="AF44" i="42" s="1"/>
  <c r="AB53" i="45" a="1"/>
  <c r="AB53" i="45" s="1"/>
  <c r="AD74" i="43" a="1"/>
  <c r="AD74" i="43" s="1"/>
  <c r="AP85" i="42" a="1"/>
  <c r="AP85" i="42" s="1"/>
  <c r="C25" i="42" a="1"/>
  <c r="C25" i="42" s="1"/>
  <c r="P49" i="47" a="1"/>
  <c r="P49" i="47" s="1"/>
  <c r="AB17" i="46" a="1"/>
  <c r="AB17" i="46" s="1"/>
  <c r="R50" i="45" a="1"/>
  <c r="R50" i="45" s="1"/>
  <c r="J26" i="46" a="1"/>
  <c r="J26" i="46" s="1"/>
  <c r="AN85" i="47" a="1"/>
  <c r="AN85" i="47" s="1"/>
  <c r="AC76" i="45" a="1"/>
  <c r="AC76" i="45" s="1"/>
  <c r="AC20" i="43" a="1"/>
  <c r="AC20" i="43" s="1"/>
  <c r="AF101" i="33" a="1"/>
  <c r="AF101" i="33" s="1"/>
  <c r="S61" i="33" a="1"/>
  <c r="S61" i="33" s="1"/>
  <c r="S60" i="33" s="1"/>
  <c r="P26" i="33" a="1"/>
  <c r="P26" i="33" s="1"/>
  <c r="Q101" i="33" a="1"/>
  <c r="Q101" i="33" s="1"/>
  <c r="AM85" i="41" a="1"/>
  <c r="AM85" i="41" s="1"/>
  <c r="AM84" i="41" s="1"/>
  <c r="AT62" i="43" a="1"/>
  <c r="AT62" i="43" s="1"/>
  <c r="AP34" i="47" a="1"/>
  <c r="AP34" i="47" s="1"/>
  <c r="U61" i="45" a="1"/>
  <c r="U61" i="45" s="1"/>
  <c r="U60" i="45" s="1"/>
  <c r="V26" i="44" a="1"/>
  <c r="V26" i="44" s="1"/>
  <c r="AQ20" i="41" a="1"/>
  <c r="AQ20" i="41" s="1"/>
  <c r="Z53" i="43" a="1"/>
  <c r="Z53" i="43" s="1"/>
  <c r="Q92" i="45" a="1"/>
  <c r="Q92" i="45" s="1"/>
  <c r="AJ41" i="46" a="1"/>
  <c r="AJ41" i="46" s="1"/>
  <c r="AQ91" i="44" a="1"/>
  <c r="AQ91" i="44" s="1"/>
  <c r="AN91" i="43" a="1"/>
  <c r="AN91" i="43" s="1"/>
  <c r="AM44" i="42" a="1"/>
  <c r="AM44" i="42" s="1"/>
  <c r="R98" i="43" a="1"/>
  <c r="R98" i="43" s="1"/>
  <c r="AI67" i="45" a="1"/>
  <c r="AI67" i="45" s="1"/>
  <c r="AI66" i="45" s="1"/>
  <c r="AN86" i="47" a="1"/>
  <c r="AN86" i="47" s="1"/>
  <c r="AH59" i="43" a="1"/>
  <c r="AH59" i="43" s="1"/>
  <c r="Y55" i="45" a="1"/>
  <c r="Y55" i="45" s="1"/>
  <c r="AE68" i="45" a="1"/>
  <c r="AE68" i="45" s="1"/>
  <c r="Q85" i="45" a="1"/>
  <c r="Q85" i="45" s="1"/>
  <c r="L88" i="33" a="1"/>
  <c r="L88" i="33" s="1"/>
  <c r="L87" i="33" s="1"/>
  <c r="P52" i="47" a="1"/>
  <c r="P52" i="47" s="1"/>
  <c r="AJ55" i="41" a="1"/>
  <c r="AJ55" i="41" s="1"/>
  <c r="R94" i="46" a="1"/>
  <c r="R94" i="46" s="1"/>
  <c r="X65" i="42" a="1"/>
  <c r="X65" i="42"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AL35" i="42" a="1"/>
  <c r="AL35" i="42" s="1"/>
  <c r="K76" i="47" a="1"/>
  <c r="K76" i="47" s="1"/>
  <c r="C64" i="33" a="1"/>
  <c r="C64" i="33" s="1"/>
  <c r="A64" i="33" s="1"/>
  <c r="AD59" i="43" a="1"/>
  <c r="AD59" i="43" s="1"/>
  <c r="M70" i="46" a="1"/>
  <c r="M70" i="46" s="1"/>
  <c r="N67" i="44" a="1"/>
  <c r="N67" i="44" s="1"/>
  <c r="AR32" i="42" a="1"/>
  <c r="AR32" i="42" s="1"/>
  <c r="S79" i="43" a="1"/>
  <c r="S79" i="43" s="1"/>
  <c r="AK58" i="47" a="1"/>
  <c r="AK58" i="47" s="1"/>
  <c r="L94" i="45" a="1"/>
  <c r="L94" i="45" s="1"/>
  <c r="AE40" i="41" a="1"/>
  <c r="AE40" i="41" s="1"/>
  <c r="AL47" i="43" a="1"/>
  <c r="AL47" i="43" s="1"/>
  <c r="AE76" i="42" a="1"/>
  <c r="AE76" i="42" s="1"/>
  <c r="AE75" i="42" s="1"/>
  <c r="AG46" i="45" a="1"/>
  <c r="AG46" i="45" s="1"/>
  <c r="AG45" i="45" s="1"/>
  <c r="I29" i="33" a="1"/>
  <c r="I29" i="33" s="1"/>
  <c r="E94" i="45" a="1"/>
  <c r="E94" i="45" s="1"/>
  <c r="AQ17" i="46" a="1"/>
  <c r="AQ17" i="46" s="1"/>
  <c r="Y32" i="44" a="1"/>
  <c r="Y32" i="44" s="1"/>
  <c r="H20" i="42" a="1"/>
  <c r="H20" i="42" s="1"/>
  <c r="L89" i="43" a="1"/>
  <c r="L89" i="43" s="1"/>
  <c r="N104" i="44" a="1"/>
  <c r="N104" i="44" s="1"/>
  <c r="O59" i="44" a="1"/>
  <c r="O59" i="44" s="1"/>
  <c r="AD73" i="43" a="1"/>
  <c r="AD73" i="43" s="1"/>
  <c r="Q61" i="44" a="1"/>
  <c r="Q61" i="44" s="1"/>
  <c r="Q60" i="44" s="1"/>
  <c r="AA52" i="44" a="1"/>
  <c r="AA52" i="44" s="1"/>
  <c r="AA51" i="44" s="1"/>
  <c r="AM76" i="45" a="1"/>
  <c r="AM76" i="45" s="1"/>
  <c r="AM75" i="45" s="1"/>
  <c r="AU65" i="43" a="1"/>
  <c r="AU65" i="43" s="1"/>
  <c r="E71" i="44" a="1"/>
  <c r="E71" i="44" s="1"/>
  <c r="AP55" i="41" a="1"/>
  <c r="AP55" i="41" s="1"/>
  <c r="M62" i="46" a="1"/>
  <c r="M62" i="46" s="1"/>
  <c r="F11" i="44" a="1"/>
  <c r="F11" i="44" s="1"/>
  <c r="P50" i="33" a="1"/>
  <c r="P50" i="33" s="1"/>
  <c r="P48" i="33" s="1"/>
  <c r="AI100" i="42" a="1"/>
  <c r="AI100" i="42" s="1"/>
  <c r="AI99" i="42" s="1"/>
  <c r="T55" i="46" a="1"/>
  <c r="T55" i="46" s="1"/>
  <c r="W65" i="47" a="1"/>
  <c r="W65" i="47" s="1"/>
  <c r="R80" i="45" a="1"/>
  <c r="R80" i="45" s="1"/>
  <c r="AI16" i="44" a="1"/>
  <c r="AI16" i="44" s="1"/>
  <c r="AI15" i="44" s="1"/>
  <c r="M92" i="41" a="1"/>
  <c r="M92" i="41" s="1"/>
  <c r="M90" i="41" s="1"/>
  <c r="X79" i="46" a="1"/>
  <c r="X79" i="46" s="1"/>
  <c r="AE70" i="43" a="1"/>
  <c r="AE70" i="43" s="1"/>
  <c r="AJ80" i="33" a="1"/>
  <c r="AJ80" i="33" s="1"/>
  <c r="G82" i="33" a="1"/>
  <c r="G82" i="33" s="1"/>
  <c r="G81" i="33" s="1"/>
  <c r="AQ40" i="46" a="1"/>
  <c r="AQ40" i="46" s="1"/>
  <c r="AQ39" i="46" s="1"/>
  <c r="M53" i="41" a="1"/>
  <c r="M53" i="41" s="1"/>
  <c r="AJ59" i="43" a="1"/>
  <c r="AJ59" i="43" s="1"/>
  <c r="AU34" i="47" a="1"/>
  <c r="AU34" i="47" s="1"/>
  <c r="AI98" i="41" a="1"/>
  <c r="AI98" i="41" s="1"/>
  <c r="H49" i="45" a="1"/>
  <c r="H49" i="45" s="1"/>
  <c r="H48" i="45" s="1"/>
  <c r="AA101" i="42" a="1"/>
  <c r="AA101" i="42" s="1"/>
  <c r="AD97" i="47" a="1"/>
  <c r="AD97" i="47" s="1"/>
  <c r="AD96" i="47" s="1"/>
  <c r="AD80" i="46" a="1"/>
  <c r="AD80" i="46" s="1"/>
  <c r="AD78" i="46" s="1"/>
  <c r="AD32" i="43" a="1"/>
  <c r="AD32" i="43" s="1"/>
  <c r="AD30" i="43" s="1"/>
  <c r="AE92" i="45" a="1"/>
  <c r="AE92" i="45" s="1"/>
  <c r="Q68" i="33" a="1"/>
  <c r="Q68" i="33" s="1"/>
  <c r="O32" i="46" a="1"/>
  <c r="O32" i="46" s="1"/>
  <c r="Y38" i="47" a="1"/>
  <c r="Y38" i="47" s="1"/>
  <c r="Y36" i="47" s="1"/>
  <c r="AF11" i="42" a="1"/>
  <c r="AF11" i="42" s="1"/>
  <c r="AQ67" i="33" a="1"/>
  <c r="AQ67" i="33" s="1"/>
  <c r="Y37" i="46" a="1"/>
  <c r="Y37" i="46" s="1"/>
  <c r="AG44" i="46" a="1"/>
  <c r="AG44" i="46" s="1"/>
  <c r="I59" i="33" a="1"/>
  <c r="I59" i="33" s="1"/>
  <c r="U16" i="45" a="1"/>
  <c r="U16" i="45" s="1"/>
  <c r="AE46" i="43" a="1"/>
  <c r="AE46" i="43" s="1"/>
  <c r="J43" i="42" a="1"/>
  <c r="J43" i="42" s="1"/>
  <c r="N52" i="33" a="1"/>
  <c r="N52" i="33" s="1"/>
  <c r="AA92" i="43" a="1"/>
  <c r="AA92" i="43" s="1"/>
  <c r="AI101" i="43" a="1"/>
  <c r="AI101" i="43" s="1"/>
  <c r="AF40" i="47" a="1"/>
  <c r="AF40" i="47" s="1"/>
  <c r="Z89" i="41" a="1"/>
  <c r="Z89" i="41" s="1"/>
  <c r="AF17" i="47" a="1"/>
  <c r="AF17" i="47" s="1"/>
  <c r="R11" i="33" a="1"/>
  <c r="R11" i="33" s="1"/>
  <c r="AK19" i="41" a="1"/>
  <c r="AK19" i="41" s="1"/>
  <c r="AK18" i="41" s="1"/>
  <c r="AI67" i="44" a="1"/>
  <c r="AI67" i="44" s="1"/>
  <c r="AI66" i="44" s="1"/>
  <c r="AN25" i="45" a="1"/>
  <c r="AN25" i="45" s="1"/>
  <c r="AN24" i="45" s="1"/>
  <c r="F58" i="44" a="1"/>
  <c r="F58" i="44" s="1"/>
  <c r="L80" i="42" a="1"/>
  <c r="L80" i="42" s="1"/>
  <c r="G86" i="42" a="1"/>
  <c r="G86" i="42" s="1"/>
  <c r="K25" i="44" a="1"/>
  <c r="K25" i="44" s="1"/>
  <c r="AH100" i="43" a="1"/>
  <c r="AH100" i="43" s="1"/>
  <c r="AH99" i="43" s="1"/>
  <c r="AQ103" i="43" a="1"/>
  <c r="AQ103" i="43" s="1"/>
  <c r="AQ102" i="43" s="1"/>
  <c r="K20" i="44" a="1"/>
  <c r="K20" i="44" s="1"/>
  <c r="AN32" i="46" a="1"/>
  <c r="AN32" i="46" s="1"/>
  <c r="M43" i="41" a="1"/>
  <c r="M43" i="41" s="1"/>
  <c r="AC49" i="45" a="1"/>
  <c r="AC49" i="45" s="1"/>
  <c r="AC48" i="45" s="1"/>
  <c r="AB35" i="44" a="1"/>
  <c r="AB35" i="44" s="1"/>
  <c r="H35" i="33" a="1"/>
  <c r="H35" i="33" s="1"/>
  <c r="O98" i="45" a="1"/>
  <c r="O98" i="45" s="1"/>
  <c r="AF103" i="46" a="1"/>
  <c r="AF103" i="46" s="1"/>
  <c r="AF102" i="46" s="1"/>
  <c r="O35" i="45" a="1"/>
  <c r="O35" i="45" s="1"/>
  <c r="R38" i="44" a="1"/>
  <c r="R38" i="44" s="1"/>
  <c r="AN35" i="46" a="1"/>
  <c r="AN35" i="46" s="1"/>
  <c r="AG88" i="42" a="1"/>
  <c r="AG88" i="42" s="1"/>
  <c r="AB37" i="44" a="1"/>
  <c r="AB37" i="44" s="1"/>
  <c r="Y43" i="47" a="1"/>
  <c r="Y43" i="47" s="1"/>
  <c r="AE100" i="45" a="1"/>
  <c r="AE100" i="45" s="1"/>
  <c r="R19" i="43" a="1"/>
  <c r="R19" i="43" s="1"/>
  <c r="Y67" i="33" a="1"/>
  <c r="Y67" i="33" s="1"/>
  <c r="AA35" i="46" a="1"/>
  <c r="AA35" i="46" s="1"/>
  <c r="L85" i="46" a="1"/>
  <c r="L85" i="46" s="1"/>
  <c r="X80" i="41" a="1"/>
  <c r="X80" i="41" s="1"/>
  <c r="O103" i="33" a="1"/>
  <c r="O103" i="33" s="1"/>
  <c r="O102" i="33" s="1"/>
  <c r="AA89" i="47" a="1"/>
  <c r="AA89" i="47" s="1"/>
  <c r="AQ95" i="46" a="1"/>
  <c r="AQ95" i="46" s="1"/>
  <c r="AQ93" i="46" s="1"/>
  <c r="AA34" i="43" a="1"/>
  <c r="AA34" i="43" s="1"/>
  <c r="AA33" i="43" s="1"/>
  <c r="W53" i="33" a="1"/>
  <c r="W53" i="33" s="1"/>
  <c r="AB28" i="47" a="1"/>
  <c r="AB28" i="47" s="1"/>
  <c r="G29" i="45" a="1"/>
  <c r="G29" i="45" s="1"/>
  <c r="I95" i="42" a="1"/>
  <c r="I95" i="42" s="1"/>
  <c r="AC46" i="42" a="1"/>
  <c r="AC46" i="42" s="1"/>
  <c r="AC45" i="42" s="1"/>
  <c r="AP20" i="43" a="1"/>
  <c r="AP20" i="43" s="1"/>
  <c r="S16" i="44" a="1"/>
  <c r="S16" i="44" s="1"/>
  <c r="S17" i="44" a="1"/>
  <c r="S17" i="44" s="1"/>
  <c r="U34" i="44" a="1"/>
  <c r="U34" i="44" s="1"/>
  <c r="X86" i="47" a="1"/>
  <c r="X86" i="47" s="1"/>
  <c r="I31" i="43" a="1"/>
  <c r="I31" i="43" s="1"/>
  <c r="I30" i="43" s="1"/>
  <c r="AC37" i="47" a="1"/>
  <c r="AC37" i="47" s="1"/>
  <c r="L62" i="45" a="1"/>
  <c r="L62" i="45" s="1"/>
  <c r="AK104" i="43" a="1"/>
  <c r="AK104" i="43" s="1"/>
  <c r="AG31" i="41" a="1"/>
  <c r="AG31" i="41" s="1"/>
  <c r="AG30" i="41" s="1"/>
  <c r="AA71" i="46" a="1"/>
  <c r="AA71" i="46" s="1"/>
  <c r="AM41" i="47" a="1"/>
  <c r="AM41" i="47" s="1"/>
  <c r="E34" i="44" a="1"/>
  <c r="E34" i="44" s="1"/>
  <c r="E33" i="44" s="1"/>
  <c r="L46" i="43" a="1"/>
  <c r="L46" i="43" s="1"/>
  <c r="L45" i="43" s="1"/>
  <c r="AG94" i="41" a="1"/>
  <c r="AG94" i="41" s="1"/>
  <c r="AK91" i="33" a="1"/>
  <c r="AK91" i="33" s="1"/>
  <c r="C98" i="41" a="1"/>
  <c r="C98" i="41" s="1"/>
  <c r="S86" i="43" a="1"/>
  <c r="S86" i="43" s="1"/>
  <c r="AJ53" i="33" a="1"/>
  <c r="AJ53" i="33" s="1"/>
  <c r="AK49" i="45" a="1"/>
  <c r="AK49" i="45" s="1"/>
  <c r="AU17" i="43" a="1"/>
  <c r="AU17" i="43" s="1"/>
  <c r="AO94" i="42" a="1"/>
  <c r="AO94" i="42" s="1"/>
  <c r="AO93" i="42" s="1"/>
  <c r="Y17" i="41" a="1"/>
  <c r="Y17" i="41" s="1"/>
  <c r="S55" i="43" a="1"/>
  <c r="S55" i="43" s="1"/>
  <c r="AC50" i="47" a="1"/>
  <c r="AC50" i="47" s="1"/>
  <c r="Q37" i="47" a="1"/>
  <c r="Q37" i="47" s="1"/>
  <c r="J56" i="42" a="1"/>
  <c r="J56" i="42" s="1"/>
  <c r="AD50" i="45" a="1"/>
  <c r="AD50" i="45" s="1"/>
  <c r="AN19" i="41" a="1"/>
  <c r="AN19" i="41" s="1"/>
  <c r="R58" i="44" a="1"/>
  <c r="R58" i="44" s="1"/>
  <c r="R57" i="44" s="1"/>
  <c r="K55" i="33" a="1"/>
  <c r="K55" i="33" s="1"/>
  <c r="AQ28" i="44" a="1"/>
  <c r="AQ28" i="44" s="1"/>
  <c r="R44" i="41" a="1"/>
  <c r="R44" i="41" s="1"/>
  <c r="AF29" i="44" a="1"/>
  <c r="AF29" i="44" s="1"/>
  <c r="I29" i="44" a="1"/>
  <c r="I29" i="44" s="1"/>
  <c r="E43" i="42" a="1"/>
  <c r="E43" i="42" s="1"/>
  <c r="E42" i="42" s="1"/>
  <c r="X34" i="45" a="1"/>
  <c r="X34" i="45" s="1"/>
  <c r="X33" i="45" s="1"/>
  <c r="AB101" i="41" a="1"/>
  <c r="AB101" i="41" s="1"/>
  <c r="J71" i="33" a="1"/>
  <c r="J71" i="33" s="1"/>
  <c r="AJ34" i="41" a="1"/>
  <c r="AJ34" i="41" s="1"/>
  <c r="AJ33" i="41" s="1"/>
  <c r="AP31" i="43" a="1"/>
  <c r="AP31" i="43" s="1"/>
  <c r="AI16" i="47" a="1"/>
  <c r="AI16" i="47" s="1"/>
  <c r="AI15" i="47" s="1"/>
  <c r="AR50" i="43" a="1"/>
  <c r="AR50" i="43" s="1"/>
  <c r="AB92" i="44" a="1"/>
  <c r="AB92" i="44" s="1"/>
  <c r="AI71" i="41" a="1"/>
  <c r="AI71" i="41" s="1"/>
  <c r="AJ49" i="42" a="1"/>
  <c r="AJ49" i="42" s="1"/>
  <c r="AJ48" i="42" s="1"/>
  <c r="AC40" i="33" a="1"/>
  <c r="AC40" i="33" s="1"/>
  <c r="AN46" i="47" a="1"/>
  <c r="AN46" i="47" s="1"/>
  <c r="M98" i="33" a="1"/>
  <c r="M98" i="33" s="1"/>
  <c r="AE32" i="45" a="1"/>
  <c r="AE32" i="45" s="1"/>
  <c r="AE55" i="46" a="1"/>
  <c r="AE55" i="46" s="1"/>
  <c r="AE54" i="46" s="1"/>
  <c r="P49" i="42" a="1"/>
  <c r="P49" i="42" s="1"/>
  <c r="P48" i="42" s="1"/>
  <c r="G85" i="33" a="1"/>
  <c r="G85" i="33" s="1"/>
  <c r="AH79" i="45" a="1"/>
  <c r="AH79" i="45" s="1"/>
  <c r="AH78" i="45" s="1"/>
  <c r="G71" i="45" a="1"/>
  <c r="G71" i="45" s="1"/>
  <c r="AQ31" i="41" a="1"/>
  <c r="AQ31" i="41" s="1"/>
  <c r="AQ30" i="41" s="1"/>
  <c r="AJ43" i="46" a="1"/>
  <c r="AJ43" i="46" s="1"/>
  <c r="AQ91" i="45" a="1"/>
  <c r="AQ91" i="45" s="1"/>
  <c r="AQ90" i="45" s="1"/>
  <c r="AK62" i="42" a="1"/>
  <c r="AK62" i="42" s="1"/>
  <c r="AD47" i="33" a="1"/>
  <c r="AD47" i="33" s="1"/>
  <c r="AQ29" i="43" a="1"/>
  <c r="AQ29" i="43" s="1"/>
  <c r="P76" i="44" a="1"/>
  <c r="P76" i="44" s="1"/>
  <c r="F17" i="42" a="1"/>
  <c r="F17" i="42" s="1"/>
  <c r="C97" i="45" a="1"/>
  <c r="C97" i="45" s="1"/>
  <c r="C74" i="47" a="1"/>
  <c r="C74" i="47" s="1"/>
  <c r="A73" i="47" s="1"/>
  <c r="AV37" i="46" a="1"/>
  <c r="AV37" i="46" s="1"/>
  <c r="AV36" i="46" s="1"/>
  <c r="AS59" i="41" a="1"/>
  <c r="AS59" i="41" s="1"/>
  <c r="C68" i="33" a="1"/>
  <c r="C68" i="33" s="1"/>
  <c r="W35" i="45" a="1"/>
  <c r="W35" i="45" s="1"/>
  <c r="C20" i="45" a="1"/>
  <c r="C20" i="45" s="1"/>
  <c r="L64" i="33" a="1"/>
  <c r="L64" i="33" s="1"/>
  <c r="AS97" i="46" a="1"/>
  <c r="AS97" i="46" s="1"/>
  <c r="AK59" i="42" a="1"/>
  <c r="AK59" i="42" s="1"/>
  <c r="AJ61" i="47" a="1"/>
  <c r="AJ61" i="47" s="1"/>
  <c r="AJ60" i="47" s="1"/>
  <c r="AB29" i="33" a="1"/>
  <c r="AB29" i="33" s="1"/>
  <c r="AB27" i="33" s="1"/>
  <c r="C49" i="47" a="1"/>
  <c r="C49" i="47" s="1"/>
  <c r="AJ16" i="44" a="1"/>
  <c r="AJ16" i="44" s="1"/>
  <c r="AJ15" i="44" s="1"/>
  <c r="M61" i="43" a="1"/>
  <c r="M61" i="43" s="1"/>
  <c r="M60" i="43" s="1"/>
  <c r="AK11" i="43" a="1"/>
  <c r="AK11" i="43" s="1"/>
  <c r="AR91" i="33" a="1"/>
  <c r="AR91" i="33" s="1"/>
  <c r="AR90" i="33" s="1"/>
  <c r="AE100" i="44" a="1"/>
  <c r="AE100" i="44" s="1"/>
  <c r="AE99" i="44" s="1"/>
  <c r="AR52" i="46" a="1"/>
  <c r="AR52" i="46" s="1"/>
  <c r="AR51" i="46" s="1"/>
  <c r="Z73" i="43" a="1"/>
  <c r="Z73" i="43" s="1"/>
  <c r="Z72" i="43" s="1"/>
  <c r="Y41" i="45" a="1"/>
  <c r="Y41" i="45" s="1"/>
  <c r="AN98" i="47" a="1"/>
  <c r="AN98" i="47" s="1"/>
  <c r="AT61" i="41" a="1"/>
  <c r="AT61" i="41" s="1"/>
  <c r="AT60" i="41" s="1"/>
  <c r="P95" i="33" a="1"/>
  <c r="P95" i="33" s="1"/>
  <c r="T71" i="47" a="1"/>
  <c r="T71" i="47" s="1"/>
  <c r="U52" i="45" a="1"/>
  <c r="U52" i="45" s="1"/>
  <c r="U50" i="43" a="1"/>
  <c r="U50" i="43" s="1"/>
  <c r="C67" i="33" a="1"/>
  <c r="C67" i="33" s="1"/>
  <c r="S44" i="41" a="1"/>
  <c r="S44" i="41" s="1"/>
  <c r="AH10" i="33" a="1"/>
  <c r="AH10" i="33" s="1"/>
  <c r="V46" i="33" a="1"/>
  <c r="V46" i="33" s="1"/>
  <c r="AO11" i="41" a="1"/>
  <c r="AO11" i="41" s="1"/>
  <c r="AB104" i="33" a="1"/>
  <c r="AB104" i="33" s="1"/>
  <c r="C59" i="41" a="1"/>
  <c r="C59" i="41" s="1"/>
  <c r="M55" i="46" a="1"/>
  <c r="M55" i="46" s="1"/>
  <c r="M54" i="46" s="1"/>
  <c r="AQ68" i="42" a="1"/>
  <c r="AQ68" i="42" s="1"/>
  <c r="T101" i="44" a="1"/>
  <c r="T101" i="44" s="1"/>
  <c r="AA32" i="45" a="1"/>
  <c r="AA32" i="45" s="1"/>
  <c r="R20" i="41" a="1"/>
  <c r="R20" i="41" s="1"/>
  <c r="H68" i="33" a="1"/>
  <c r="H68" i="33" s="1"/>
  <c r="M70" i="44" a="1"/>
  <c r="M70" i="44" s="1"/>
  <c r="K91" i="33" a="1"/>
  <c r="K91" i="33" s="1"/>
  <c r="K90" i="33" s="1"/>
  <c r="AR89" i="43" a="1"/>
  <c r="AR89" i="43" s="1"/>
  <c r="L55" i="41" a="1"/>
  <c r="L55" i="41" s="1"/>
  <c r="Q31" i="44" a="1"/>
  <c r="Q31" i="44" s="1"/>
  <c r="Q30" i="44" s="1"/>
  <c r="AR101" i="45" a="1"/>
  <c r="AR101" i="45" s="1"/>
  <c r="M82" i="43" a="1"/>
  <c r="M82" i="43" s="1"/>
  <c r="V104" i="41" a="1"/>
  <c r="V104" i="41" s="1"/>
  <c r="I82" i="43" a="1"/>
  <c r="I82" i="43" s="1"/>
  <c r="I81" i="43" s="1"/>
  <c r="AP19" i="41" a="1"/>
  <c r="AP19" i="41" s="1"/>
  <c r="AG80" i="42" a="1"/>
  <c r="AG80" i="42" s="1"/>
  <c r="AH37" i="33" a="1"/>
  <c r="AH37" i="33" s="1"/>
  <c r="AH36" i="33" s="1"/>
  <c r="AE19" i="47" a="1"/>
  <c r="AE19" i="47" s="1"/>
  <c r="AE18" i="47" s="1"/>
  <c r="AD77" i="43" a="1"/>
  <c r="AD77" i="43" s="1"/>
  <c r="AR65" i="47" a="1"/>
  <c r="AR65" i="47" s="1"/>
  <c r="AP28" i="46" a="1"/>
  <c r="AP28" i="46" s="1"/>
  <c r="AP27" i="46" s="1"/>
  <c r="V103" i="43" a="1"/>
  <c r="V103" i="43" s="1"/>
  <c r="J61" i="33" a="1"/>
  <c r="J61" i="33" s="1"/>
  <c r="J60" i="33" s="1"/>
  <c r="Q47" i="44" a="1"/>
  <c r="Q47" i="44" s="1"/>
  <c r="AC19" i="33" a="1"/>
  <c r="AC19" i="33" s="1"/>
  <c r="AC18" i="33" s="1"/>
  <c r="M89" i="42" a="1"/>
  <c r="M89" i="42" s="1"/>
  <c r="Y26" i="41" a="1"/>
  <c r="Y26" i="41" s="1"/>
  <c r="AR100" i="47" a="1"/>
  <c r="AR100" i="47" s="1"/>
  <c r="AR99" i="47" s="1"/>
  <c r="F37" i="42" a="1"/>
  <c r="F37" i="42" s="1"/>
  <c r="AO100" i="44" a="1"/>
  <c r="AO100" i="44" s="1"/>
  <c r="AO99" i="44" s="1"/>
  <c r="AO37" i="33" a="1"/>
  <c r="AO37" i="33" s="1"/>
  <c r="AE77" i="44" a="1"/>
  <c r="AE77" i="44" s="1"/>
  <c r="AE75" i="44" s="1"/>
  <c r="AU95" i="47" a="1"/>
  <c r="AU95" i="47" s="1"/>
  <c r="Q10" i="41" a="1"/>
  <c r="Q10" i="41" s="1"/>
  <c r="AN58" i="47" a="1"/>
  <c r="AN58" i="47" s="1"/>
  <c r="T40" i="46" a="1"/>
  <c r="T40" i="46" s="1"/>
  <c r="AH46" i="47" a="1"/>
  <c r="AH46" i="47" s="1"/>
  <c r="I97" i="41" a="1"/>
  <c r="I97" i="41" s="1"/>
  <c r="Z104" i="45" a="1"/>
  <c r="Z104" i="45" s="1"/>
  <c r="AV40" i="41" a="1"/>
  <c r="AV40" i="41" s="1"/>
  <c r="AV39" i="41" s="1"/>
  <c r="Z56" i="33" a="1"/>
  <c r="Z56" i="33" s="1"/>
  <c r="AH32" i="45" a="1"/>
  <c r="AH32" i="45" s="1"/>
  <c r="AH30" i="45" s="1"/>
  <c r="N38" i="47" a="1"/>
  <c r="N38" i="47" s="1"/>
  <c r="AK22" i="47" a="1"/>
  <c r="AK22" i="47" s="1"/>
  <c r="AK21" i="47" s="1"/>
  <c r="AP32" i="44" a="1"/>
  <c r="AP32" i="44" s="1"/>
  <c r="AK43" i="42" a="1"/>
  <c r="AK43" i="42" s="1"/>
  <c r="AT29" i="47" a="1"/>
  <c r="AT29" i="47" s="1"/>
  <c r="AF11" i="33" a="1"/>
  <c r="AF11" i="33" s="1"/>
  <c r="Z37" i="42" a="1"/>
  <c r="Z37" i="42" s="1"/>
  <c r="R59" i="47" a="1"/>
  <c r="R59" i="47" s="1"/>
  <c r="K61" i="43" a="1"/>
  <c r="K61" i="43" s="1"/>
  <c r="K60" i="43" s="1"/>
  <c r="AJ67" i="42" a="1"/>
  <c r="AJ67" i="42" s="1"/>
  <c r="C95" i="42" a="1"/>
  <c r="C95" i="42" s="1"/>
  <c r="AI98" i="33" a="1"/>
  <c r="AI98" i="33" s="1"/>
  <c r="W98" i="47" a="1"/>
  <c r="W98" i="47" s="1"/>
  <c r="Z16" i="44" a="1"/>
  <c r="Z16" i="44" s="1"/>
  <c r="Z15" i="44" s="1"/>
  <c r="AN100" i="45" a="1"/>
  <c r="AN100" i="45" s="1"/>
  <c r="AN99" i="45" s="1"/>
  <c r="X11" i="46" a="1"/>
  <c r="X11" i="46" s="1"/>
  <c r="AK80" i="41" a="1"/>
  <c r="AK80" i="41" s="1"/>
  <c r="R104" i="33" a="1"/>
  <c r="R104" i="33" s="1"/>
  <c r="AO85" i="33" a="1"/>
  <c r="AO85" i="33" s="1"/>
  <c r="S94" i="46" a="1"/>
  <c r="S94" i="46" s="1"/>
  <c r="AG101" i="47" a="1"/>
  <c r="AG101" i="47" s="1"/>
  <c r="AR23" i="43" a="1"/>
  <c r="AR23" i="43" s="1"/>
  <c r="O80" i="45" a="1"/>
  <c r="O80" i="45" s="1"/>
  <c r="R85" i="47" a="1"/>
  <c r="R85" i="47" s="1"/>
  <c r="R84" i="47" s="1"/>
  <c r="O68" i="42" a="1"/>
  <c r="O68" i="42" s="1"/>
  <c r="W56" i="47" a="1"/>
  <c r="W56" i="47" s="1"/>
  <c r="AC50" i="43" a="1"/>
  <c r="AC50" i="43" s="1"/>
  <c r="R70" i="41" a="1"/>
  <c r="R70" i="41" s="1"/>
  <c r="R69" i="41" s="1"/>
  <c r="AP61" i="41" a="1"/>
  <c r="AP61" i="41" s="1"/>
  <c r="AP60" i="41" s="1"/>
  <c r="AU47" i="41" a="1"/>
  <c r="AU47" i="41" s="1"/>
  <c r="AP43" i="33" a="1"/>
  <c r="AP43" i="33" s="1"/>
  <c r="AP42" i="33" s="1"/>
  <c r="F64" i="33" a="1"/>
  <c r="F64" i="33" s="1"/>
  <c r="F63" i="33" s="1"/>
  <c r="H59" i="42" a="1"/>
  <c r="H59" i="42" s="1"/>
  <c r="AS10" i="46" a="1"/>
  <c r="AS10" i="46" s="1"/>
  <c r="E100" i="45" a="1"/>
  <c r="E100" i="45" s="1"/>
  <c r="P76" i="46" a="1"/>
  <c r="P76" i="46" s="1"/>
  <c r="P75" i="46" s="1"/>
  <c r="S104" i="45" a="1"/>
  <c r="S104" i="45" s="1"/>
  <c r="I101" i="41" a="1"/>
  <c r="I101" i="41" s="1"/>
  <c r="AE103" i="42" a="1"/>
  <c r="AE103" i="42" s="1"/>
  <c r="AM29" i="33" a="1"/>
  <c r="AM29" i="33" s="1"/>
  <c r="AM27" i="33" s="1"/>
  <c r="AL103" i="41" a="1"/>
  <c r="AL103" i="41" s="1"/>
  <c r="AL102" i="41" s="1"/>
  <c r="Z68" i="42" a="1"/>
  <c r="Z68" i="42" s="1"/>
  <c r="AB82" i="33" a="1"/>
  <c r="AB82" i="33" s="1"/>
  <c r="AB61" i="46" a="1"/>
  <c r="AB61" i="46" s="1"/>
  <c r="R71" i="44" a="1"/>
  <c r="R71" i="44" s="1"/>
  <c r="K67" i="33" a="1"/>
  <c r="K67" i="33" s="1"/>
  <c r="AR44" i="42" a="1"/>
  <c r="AR44" i="42" s="1"/>
  <c r="I23" i="45" a="1"/>
  <c r="I23" i="45" s="1"/>
  <c r="Q103" i="47" a="1"/>
  <c r="Q103" i="47" s="1"/>
  <c r="N62" i="33" a="1"/>
  <c r="N62" i="33" s="1"/>
  <c r="N64" i="33" a="1"/>
  <c r="N64" i="33" s="1"/>
  <c r="N63" i="33" s="1"/>
  <c r="R19" i="47" a="1"/>
  <c r="R19" i="47" s="1"/>
  <c r="R18" i="47" s="1"/>
  <c r="AH65" i="45" a="1"/>
  <c r="AH65" i="45" s="1"/>
  <c r="S20" i="33" a="1"/>
  <c r="S20" i="33" s="1"/>
  <c r="S18" i="33" s="1"/>
  <c r="T77" i="44" a="1"/>
  <c r="T77" i="44" s="1"/>
  <c r="X25" i="33" a="1"/>
  <c r="X25" i="33" s="1"/>
  <c r="AA65" i="42" a="1"/>
  <c r="AA65" i="42" s="1"/>
  <c r="AA85" i="47" a="1"/>
  <c r="AA85" i="47" s="1"/>
  <c r="J61" i="46" a="1"/>
  <c r="J61" i="46" s="1"/>
  <c r="AQ73" i="41" a="1"/>
  <c r="AQ73" i="41" s="1"/>
  <c r="AI16" i="45" a="1"/>
  <c r="AI16" i="45" s="1"/>
  <c r="T16" i="41" a="1"/>
  <c r="T16" i="41" s="1"/>
  <c r="R23" i="43" a="1"/>
  <c r="R23" i="43" s="1"/>
  <c r="AA92" i="33" a="1"/>
  <c r="AA92" i="33" s="1"/>
  <c r="T82" i="42" a="1"/>
  <c r="T82" i="42" s="1"/>
  <c r="AK85" i="41" a="1"/>
  <c r="AK85" i="41" s="1"/>
  <c r="G32" i="42" a="1"/>
  <c r="G32" i="42" s="1"/>
  <c r="P31" i="45" a="1"/>
  <c r="P31" i="45" s="1"/>
  <c r="L44" i="47" a="1"/>
  <c r="L44" i="47" s="1"/>
  <c r="AU29" i="41" a="1"/>
  <c r="AU29" i="41" s="1"/>
  <c r="H101" i="44" a="1"/>
  <c r="H101" i="44" s="1"/>
  <c r="AQ47" i="46" a="1"/>
  <c r="AQ47" i="46" s="1"/>
  <c r="AH77" i="44" a="1"/>
  <c r="AH77" i="44" s="1"/>
  <c r="H56" i="42" a="1"/>
  <c r="H56" i="42" s="1"/>
  <c r="AM29" i="41" a="1"/>
  <c r="AM29" i="41" s="1"/>
  <c r="AM23" i="46" a="1"/>
  <c r="AM23" i="46" s="1"/>
  <c r="Q11" i="45" a="1"/>
  <c r="Q11" i="45" s="1"/>
  <c r="AB73" i="33" a="1"/>
  <c r="AB73" i="33" s="1"/>
  <c r="AB72" i="33" s="1"/>
  <c r="Q61" i="42" a="1"/>
  <c r="Q61" i="42" s="1"/>
  <c r="AD65" i="45" a="1"/>
  <c r="AD65" i="45" s="1"/>
  <c r="AD63" i="45" s="1"/>
  <c r="AA26" i="33" a="1"/>
  <c r="AA26" i="33" s="1"/>
  <c r="AE79" i="42" a="1"/>
  <c r="AE79" i="42" s="1"/>
  <c r="S32" i="46" a="1"/>
  <c r="S32" i="46" s="1"/>
  <c r="N68" i="46" a="1"/>
  <c r="N68" i="46" s="1"/>
  <c r="AL55" i="43" a="1"/>
  <c r="AL55" i="43" s="1"/>
  <c r="AH92" i="47" a="1"/>
  <c r="AH92" i="47" s="1"/>
  <c r="AR64" i="43" a="1"/>
  <c r="AR64" i="43" s="1"/>
  <c r="AR63" i="43" s="1"/>
  <c r="AP40" i="47" a="1"/>
  <c r="AP40" i="47" s="1"/>
  <c r="AP39" i="47" s="1"/>
  <c r="W47" i="33" a="1"/>
  <c r="W47" i="33" s="1"/>
  <c r="AH40" i="44" a="1"/>
  <c r="AH40" i="44" s="1"/>
  <c r="AF17" i="33" a="1"/>
  <c r="AF17" i="33" s="1"/>
  <c r="AO37" i="42" a="1"/>
  <c r="AO37" i="42" s="1"/>
  <c r="N88" i="41" a="1"/>
  <c r="N88" i="41" s="1"/>
  <c r="N87" i="41" s="1"/>
  <c r="C95" i="33" a="1"/>
  <c r="C95" i="33" s="1"/>
  <c r="AI23" i="45" a="1"/>
  <c r="AI23" i="45" s="1"/>
  <c r="AQ56" i="41" a="1"/>
  <c r="AQ56" i="41" s="1"/>
  <c r="AI16" i="46" a="1"/>
  <c r="AI16" i="46" s="1"/>
  <c r="AI15" i="46" s="1"/>
  <c r="Z61" i="41" a="1"/>
  <c r="Z61" i="41" s="1"/>
  <c r="Z60" i="41" s="1"/>
  <c r="AC64" i="46" a="1"/>
  <c r="AC64" i="46" s="1"/>
  <c r="W16" i="44" a="1"/>
  <c r="W16" i="44" s="1"/>
  <c r="W15" i="44" s="1"/>
  <c r="AL43" i="43" a="1"/>
  <c r="AL43" i="43" s="1"/>
  <c r="K92" i="43" a="1"/>
  <c r="K92" i="43" s="1"/>
  <c r="AO35" i="41" a="1"/>
  <c r="AO35" i="41" s="1"/>
  <c r="AI104" i="44" a="1"/>
  <c r="AI104" i="44" s="1"/>
  <c r="AG40" i="33" a="1"/>
  <c r="AG40" i="33" s="1"/>
  <c r="X71" i="33" a="1"/>
  <c r="X71" i="33" s="1"/>
  <c r="X69" i="33" s="1"/>
  <c r="AH88" i="43" a="1"/>
  <c r="AH88" i="43" s="1"/>
  <c r="K44" i="33" a="1"/>
  <c r="K44" i="33" s="1"/>
  <c r="AG61" i="33" a="1"/>
  <c r="AG61" i="33" s="1"/>
  <c r="AG60" i="33" s="1"/>
  <c r="M85" i="46" a="1"/>
  <c r="M85" i="46" s="1"/>
  <c r="O26" i="47" a="1"/>
  <c r="O26" i="47" s="1"/>
  <c r="AM49" i="33" a="1"/>
  <c r="AM49" i="33" s="1"/>
  <c r="AM48" i="33" s="1"/>
  <c r="AC19" i="41" a="1"/>
  <c r="AC19" i="41" s="1"/>
  <c r="AC18" i="41" s="1"/>
  <c r="AE94" i="33" a="1"/>
  <c r="AE94" i="33" s="1"/>
  <c r="AE93" i="33" s="1"/>
  <c r="C97" i="43" a="1"/>
  <c r="C97" i="43" s="1"/>
  <c r="U71" i="46" a="1"/>
  <c r="U71" i="46" s="1"/>
  <c r="U69" i="46" s="1"/>
  <c r="F74" i="42" a="1"/>
  <c r="F74" i="42" s="1"/>
  <c r="W29" i="44" a="1"/>
  <c r="W29" i="44" s="1"/>
  <c r="S47" i="45" a="1"/>
  <c r="S47" i="45" s="1"/>
  <c r="AT38" i="46" a="1"/>
  <c r="AT38" i="46" s="1"/>
  <c r="O82" i="41" a="1"/>
  <c r="O82" i="41" s="1"/>
  <c r="AR79" i="43" a="1"/>
  <c r="AR79" i="43" s="1"/>
  <c r="AR78" i="43" s="1"/>
  <c r="AM77" i="46" a="1"/>
  <c r="AM77" i="46" s="1"/>
  <c r="AO65" i="47" a="1"/>
  <c r="AO65" i="47" s="1"/>
  <c r="AA25" i="46" a="1"/>
  <c r="AA25" i="46" s="1"/>
  <c r="Z43" i="41" a="1"/>
  <c r="Z43" i="41" s="1"/>
  <c r="Z42" i="41" s="1"/>
  <c r="C16" i="46" a="1"/>
  <c r="C16" i="46" s="1"/>
  <c r="W40" i="43" a="1"/>
  <c r="W40" i="43" s="1"/>
  <c r="AJ11" i="33" a="1"/>
  <c r="AJ11" i="33" s="1"/>
  <c r="AE94" i="45" a="1"/>
  <c r="AE94" i="45" s="1"/>
  <c r="AE93" i="45" s="1"/>
  <c r="W74" i="41" a="1"/>
  <c r="W74" i="41" s="1"/>
  <c r="AH103" i="45" a="1"/>
  <c r="AH103" i="45" s="1"/>
  <c r="AH102" i="45" s="1"/>
  <c r="W25" i="42" a="1"/>
  <c r="W25" i="42" s="1"/>
  <c r="W24" i="42" s="1"/>
  <c r="AM103" i="45" a="1"/>
  <c r="AM103" i="45" s="1"/>
  <c r="F44" i="44" a="1"/>
  <c r="F44" i="44" s="1"/>
  <c r="AF89" i="42" a="1"/>
  <c r="AF89" i="42" s="1"/>
  <c r="S40" i="33" a="1"/>
  <c r="S40" i="33" s="1"/>
  <c r="S39" i="33" s="1"/>
  <c r="AJ94" i="33" a="1"/>
  <c r="AJ94" i="33" s="1"/>
  <c r="AJ93" i="33" s="1"/>
  <c r="N62" i="43" a="1"/>
  <c r="N62" i="43" s="1"/>
  <c r="F83" i="33" a="1"/>
  <c r="F83" i="33" s="1"/>
  <c r="AN10" i="42" a="1"/>
  <c r="AN10" i="42" s="1"/>
  <c r="AJ92" i="33" a="1"/>
  <c r="AJ92" i="33" s="1"/>
  <c r="T82" i="47" a="1"/>
  <c r="T82" i="47" s="1"/>
  <c r="Y70" i="44" a="1"/>
  <c r="Y70" i="44" s="1"/>
  <c r="R26" i="47" a="1"/>
  <c r="R26" i="47" s="1"/>
  <c r="I10" i="42" a="1"/>
  <c r="I10" i="42" s="1"/>
  <c r="I9" i="42" s="1"/>
  <c r="AJ41" i="33" a="1"/>
  <c r="AJ41" i="33" s="1"/>
  <c r="T10" i="45" a="1"/>
  <c r="T10" i="45" s="1"/>
  <c r="AF47" i="47" a="1"/>
  <c r="AF47" i="47" s="1"/>
  <c r="AV65" i="47" a="1"/>
  <c r="AV65" i="47" s="1"/>
  <c r="I76" i="33" a="1"/>
  <c r="I76" i="33" s="1"/>
  <c r="I75" i="33" s="1"/>
  <c r="AU56" i="41" a="1"/>
  <c r="AU56" i="41" s="1"/>
  <c r="AM74" i="44" a="1"/>
  <c r="AM74" i="44" s="1"/>
  <c r="M64" i="41" a="1"/>
  <c r="M64" i="41" s="1"/>
  <c r="P58" i="41" a="1"/>
  <c r="P58" i="41" s="1"/>
  <c r="AE104" i="47" a="1"/>
  <c r="AE104" i="47" s="1"/>
  <c r="O44" i="45" a="1"/>
  <c r="O44" i="45" s="1"/>
  <c r="M88" i="46" a="1"/>
  <c r="M88" i="46" s="1"/>
  <c r="AO31" i="43" a="1"/>
  <c r="AO31" i="43" s="1"/>
  <c r="AL32" i="46" a="1"/>
  <c r="AL32" i="46" s="1"/>
  <c r="AF100" i="44" a="1"/>
  <c r="AF100" i="44" s="1"/>
  <c r="K82" i="46" a="1"/>
  <c r="K82" i="46" s="1"/>
  <c r="K81" i="46" s="1"/>
  <c r="AK52" i="44" a="1"/>
  <c r="AK52" i="44" s="1"/>
  <c r="AK51" i="44" s="1"/>
  <c r="AS23" i="46" a="1"/>
  <c r="AS23" i="46" s="1"/>
  <c r="AI65" i="46" a="1"/>
  <c r="AI65" i="46" s="1"/>
  <c r="N32" i="33" a="1"/>
  <c r="N32" i="33" s="1"/>
  <c r="AG67" i="33" a="1"/>
  <c r="AG67" i="33" s="1"/>
  <c r="AG66" i="33" s="1"/>
  <c r="AG83" i="47" a="1"/>
  <c r="AG83" i="47" s="1"/>
  <c r="X34" i="33" a="1"/>
  <c r="X34" i="33" s="1"/>
  <c r="X33" i="33" s="1"/>
  <c r="AS43" i="43" a="1"/>
  <c r="AS43" i="43" s="1"/>
  <c r="AL25" i="44" a="1"/>
  <c r="AL25" i="44" s="1"/>
  <c r="Z77" i="46" a="1"/>
  <c r="Z77" i="46" s="1"/>
  <c r="M34" i="46" a="1"/>
  <c r="M34" i="46" s="1"/>
  <c r="AN98" i="41" a="1"/>
  <c r="AN98" i="41" s="1"/>
  <c r="AF47" i="41" a="1"/>
  <c r="AF47" i="41" s="1"/>
  <c r="AM76" i="42" a="1"/>
  <c r="AM76" i="42" s="1"/>
  <c r="AM75" i="42" s="1"/>
  <c r="U11" i="47" a="1"/>
  <c r="U11" i="47" s="1"/>
  <c r="AF26" i="45" a="1"/>
  <c r="AF26" i="45" s="1"/>
  <c r="AP34" i="41" a="1"/>
  <c r="AP34" i="41" s="1"/>
  <c r="AG55" i="46" a="1"/>
  <c r="AG55" i="46" s="1"/>
  <c r="AG54" i="46" s="1"/>
  <c r="AQ80" i="33" a="1"/>
  <c r="AQ80" i="33" s="1"/>
  <c r="AT26" i="43" a="1"/>
  <c r="AT26" i="43" s="1"/>
  <c r="AE58" i="47" a="1"/>
  <c r="AE58" i="47" s="1"/>
  <c r="AG80" i="45" a="1"/>
  <c r="AG80" i="45" s="1"/>
  <c r="M59" i="41" a="1"/>
  <c r="M59" i="41" s="1"/>
  <c r="I104" i="33" a="1"/>
  <c r="I104" i="33" s="1"/>
  <c r="AC70" i="42" a="1"/>
  <c r="AC70" i="42" s="1"/>
  <c r="AC69" i="42" s="1"/>
  <c r="AQ61" i="44" a="1"/>
  <c r="AQ61" i="44" s="1"/>
  <c r="J92" i="42" a="1"/>
  <c r="J92" i="42" s="1"/>
  <c r="Y53" i="45" a="1"/>
  <c r="Y53" i="45" s="1"/>
  <c r="AD76" i="47" a="1"/>
  <c r="AD76" i="47" s="1"/>
  <c r="AD75" i="47" s="1"/>
  <c r="AC44" i="44" a="1"/>
  <c r="AC44" i="44" s="1"/>
  <c r="AH70" i="47" a="1"/>
  <c r="AH70" i="47" s="1"/>
  <c r="AB101" i="42" a="1"/>
  <c r="AB101" i="42" s="1"/>
  <c r="H11" i="45" a="1"/>
  <c r="H11" i="45" s="1"/>
  <c r="P59" i="43" a="1"/>
  <c r="P59" i="43" s="1"/>
  <c r="AU20" i="43" a="1"/>
  <c r="AU20" i="43" s="1"/>
  <c r="AQ26" i="44" a="1"/>
  <c r="AQ26" i="44" s="1"/>
  <c r="AB35" i="33" a="1"/>
  <c r="AB35" i="33" s="1"/>
  <c r="W59" i="47" a="1"/>
  <c r="W59" i="47" s="1"/>
  <c r="AB97" i="41" a="1"/>
  <c r="AB97" i="41" s="1"/>
  <c r="AB96" i="41" s="1"/>
  <c r="AO31" i="41" a="1"/>
  <c r="AO31" i="41" s="1"/>
  <c r="AO30" i="41" s="1"/>
  <c r="AQ25" i="43" a="1"/>
  <c r="AQ25" i="43" s="1"/>
  <c r="AQ24" i="43" s="1"/>
  <c r="P92" i="44" a="1"/>
  <c r="P92" i="44" s="1"/>
  <c r="S55" i="47" a="1"/>
  <c r="S55" i="47" s="1"/>
  <c r="S54" i="47" s="1"/>
  <c r="AK44" i="46" a="1"/>
  <c r="AK44" i="46" s="1"/>
  <c r="C28" i="44" a="1"/>
  <c r="C28" i="44" s="1"/>
  <c r="W103" i="46" a="1"/>
  <c r="W103" i="46" s="1"/>
  <c r="Z41" i="46" a="1"/>
  <c r="Z41" i="46" s="1"/>
  <c r="C28" i="41" a="1"/>
  <c r="C28" i="41" s="1"/>
  <c r="AO62" i="44" a="1"/>
  <c r="AO62" i="44" s="1"/>
  <c r="AL94" i="43" a="1"/>
  <c r="AL94" i="43" s="1"/>
  <c r="Y101" i="33" a="1"/>
  <c r="Y101" i="33" s="1"/>
  <c r="V40" i="43" a="1"/>
  <c r="V40" i="43" s="1"/>
  <c r="V39" i="43" s="1"/>
  <c r="X91" i="45" a="1"/>
  <c r="X91" i="45" s="1"/>
  <c r="T62" i="46" a="1"/>
  <c r="T62" i="46" s="1"/>
  <c r="U29" i="33" a="1"/>
  <c r="U29" i="33" s="1"/>
  <c r="Z86" i="41" a="1"/>
  <c r="Z86" i="41" s="1"/>
  <c r="AD19" i="41" a="1"/>
  <c r="AD19" i="41" s="1"/>
  <c r="Y47" i="41" a="1"/>
  <c r="Y47" i="41" s="1"/>
  <c r="AJ28" i="45" a="1"/>
  <c r="AJ28" i="45" s="1"/>
  <c r="AU92" i="43" a="1"/>
  <c r="AU92" i="43" s="1"/>
  <c r="AJ76" i="43" a="1"/>
  <c r="AJ76" i="43" s="1"/>
  <c r="Q25" i="46" a="1"/>
  <c r="Q25" i="46" s="1"/>
  <c r="Q24" i="46" s="1"/>
  <c r="AB83" i="44" a="1"/>
  <c r="AB83" i="44" s="1"/>
  <c r="V62" i="43" a="1"/>
  <c r="V62" i="43" s="1"/>
  <c r="AJ10" i="45" a="1"/>
  <c r="AJ10" i="45" s="1"/>
  <c r="C31" i="44" a="1"/>
  <c r="C31" i="44" s="1"/>
  <c r="A31" i="44" s="1"/>
  <c r="K46" i="33" a="1"/>
  <c r="K46" i="33" s="1"/>
  <c r="K45" i="33" s="1"/>
  <c r="O49" i="41" a="1"/>
  <c r="O49" i="41" s="1"/>
  <c r="P29" i="43" a="1"/>
  <c r="P29" i="43" s="1"/>
  <c r="S49" i="41" a="1"/>
  <c r="S49" i="41" s="1"/>
  <c r="S48" i="41" s="1"/>
  <c r="R37" i="33" a="1"/>
  <c r="R37" i="33" s="1"/>
  <c r="AM61" i="43" a="1"/>
  <c r="AM61" i="43" s="1"/>
  <c r="O28" i="45" a="1"/>
  <c r="O28" i="45" s="1"/>
  <c r="O27" i="45" s="1"/>
  <c r="H40" i="44" a="1"/>
  <c r="H40" i="44" s="1"/>
  <c r="H39" i="44" s="1"/>
  <c r="AV89" i="43" a="1"/>
  <c r="AV89" i="43" s="1"/>
  <c r="AO10" i="44" a="1"/>
  <c r="AO10" i="44" s="1"/>
  <c r="AO9" i="44" s="1"/>
  <c r="U64" i="33" a="1"/>
  <c r="U64" i="33" s="1"/>
  <c r="U63" i="33" s="1"/>
  <c r="AK34" i="46" a="1"/>
  <c r="AK34" i="46" s="1"/>
  <c r="AK33" i="46" s="1"/>
  <c r="AD46" i="33" a="1"/>
  <c r="AD46" i="33" s="1"/>
  <c r="AI100" i="43" a="1"/>
  <c r="AI100" i="43" s="1"/>
  <c r="AI99" i="43" s="1"/>
  <c r="AD101" i="42" a="1"/>
  <c r="AD101" i="42" s="1"/>
  <c r="AA71" i="44" a="1"/>
  <c r="AA71" i="44" s="1"/>
  <c r="J20" i="44" a="1"/>
  <c r="J20" i="44" s="1"/>
  <c r="P89" i="33" a="1"/>
  <c r="P89" i="33" s="1"/>
  <c r="AC71" i="44" a="1"/>
  <c r="AC71" i="44" s="1"/>
  <c r="Z31" i="33" a="1"/>
  <c r="Z31" i="33" s="1"/>
  <c r="AN29" i="43" a="1"/>
  <c r="AN29" i="43" s="1"/>
  <c r="AJ101" i="46" a="1"/>
  <c r="AJ101" i="46" s="1"/>
  <c r="T11" i="45" a="1"/>
  <c r="T11" i="45" s="1"/>
  <c r="H56" i="44" a="1"/>
  <c r="H56" i="44" s="1"/>
  <c r="AR64" i="47" a="1"/>
  <c r="AR64" i="47" s="1"/>
  <c r="V29" i="44" a="1"/>
  <c r="V29" i="44" s="1"/>
  <c r="AT82" i="46" a="1"/>
  <c r="AT82" i="46" s="1"/>
  <c r="O43" i="43" a="1"/>
  <c r="O43" i="43" s="1"/>
  <c r="AM62" i="33" a="1"/>
  <c r="AM62" i="33" s="1"/>
  <c r="AI103" i="41" a="1"/>
  <c r="AI103" i="41" s="1"/>
  <c r="AI102" i="41" s="1"/>
  <c r="T86" i="41" a="1"/>
  <c r="T86" i="41" s="1"/>
  <c r="X88" i="47" a="1"/>
  <c r="X88" i="47" s="1"/>
  <c r="V55" i="45" a="1"/>
  <c r="V55" i="45" s="1"/>
  <c r="AD22" i="41" a="1"/>
  <c r="AD22" i="41" s="1"/>
  <c r="AJ53" i="41" a="1"/>
  <c r="AJ53" i="41" s="1"/>
  <c r="AP83" i="47" a="1"/>
  <c r="AP83" i="47" s="1"/>
  <c r="M95" i="46" a="1"/>
  <c r="M95" i="46" s="1"/>
  <c r="M93" i="46" s="1"/>
  <c r="R31" i="47" a="1"/>
  <c r="R31" i="47" s="1"/>
  <c r="R30" i="47" s="1"/>
  <c r="P76" i="42" a="1"/>
  <c r="P76" i="42" s="1"/>
  <c r="P75" i="42" s="1"/>
  <c r="AH88" i="45" a="1"/>
  <c r="AH88" i="45" s="1"/>
  <c r="AH87" i="45" s="1"/>
  <c r="AL53" i="42" a="1"/>
  <c r="AL53" i="42" s="1"/>
  <c r="J31" i="43" a="1"/>
  <c r="J31" i="43" s="1"/>
  <c r="J30" i="43" s="1"/>
  <c r="AQ70" i="47" a="1"/>
  <c r="AQ70" i="47" s="1"/>
  <c r="Y41" i="43" a="1"/>
  <c r="Y41" i="43" s="1"/>
  <c r="N37" i="47" a="1"/>
  <c r="N37" i="47" s="1"/>
  <c r="N36" i="47" s="1"/>
  <c r="AL34" i="42" a="1"/>
  <c r="AL34" i="42" s="1"/>
  <c r="Q53" i="45" a="1"/>
  <c r="Q53" i="45" s="1"/>
  <c r="E31" i="42" a="1"/>
  <c r="E31" i="42" s="1"/>
  <c r="M91" i="44" a="1"/>
  <c r="M91" i="44" s="1"/>
  <c r="M90" i="44" s="1"/>
  <c r="AS35" i="46" a="1"/>
  <c r="AS35" i="46" s="1"/>
  <c r="R38" i="33" a="1"/>
  <c r="R38" i="33" s="1"/>
  <c r="S82" i="46" a="1"/>
  <c r="S82" i="46" s="1"/>
  <c r="R46" i="47" a="1"/>
  <c r="R46" i="47" s="1"/>
  <c r="O16" i="43" a="1"/>
  <c r="O16" i="43" s="1"/>
  <c r="AG10" i="46" a="1"/>
  <c r="AG10" i="46" s="1"/>
  <c r="AR47" i="42" a="1"/>
  <c r="AR47" i="42" s="1"/>
  <c r="L16" i="46" a="1"/>
  <c r="L16" i="46" s="1"/>
  <c r="L15" i="46" s="1"/>
  <c r="AO41" i="44" a="1"/>
  <c r="AO41" i="44" s="1"/>
  <c r="F11" i="33" a="1"/>
  <c r="F11" i="33" s="1"/>
  <c r="N35" i="42" a="1"/>
  <c r="N35" i="42" s="1"/>
  <c r="AM62" i="45" a="1"/>
  <c r="AM62" i="45" s="1"/>
  <c r="K85" i="42" a="1"/>
  <c r="K85" i="42" s="1"/>
  <c r="AI28" i="44" a="1"/>
  <c r="AI28" i="44" s="1"/>
  <c r="AI27" i="44" s="1"/>
  <c r="M41" i="33" a="1"/>
  <c r="M41" i="33" s="1"/>
  <c r="J19" i="33" a="1"/>
  <c r="J19" i="33" s="1"/>
  <c r="J18" i="33" s="1"/>
  <c r="AI83" i="41" a="1"/>
  <c r="AI83" i="41" s="1"/>
  <c r="L35" i="47" a="1"/>
  <c r="L35" i="47" s="1"/>
  <c r="AN98" i="45" a="1"/>
  <c r="AN98" i="45" s="1"/>
  <c r="AQ83" i="43" a="1"/>
  <c r="AQ83" i="43" s="1"/>
  <c r="Y25" i="33" a="1"/>
  <c r="Y25" i="33" s="1"/>
  <c r="W65" i="46" a="1"/>
  <c r="W65" i="46" s="1"/>
  <c r="AQ46" i="43" a="1"/>
  <c r="AQ46" i="43" s="1"/>
  <c r="P40" i="42" a="1"/>
  <c r="P40" i="42" s="1"/>
  <c r="P39" i="42" s="1"/>
  <c r="AL98" i="33" a="1"/>
  <c r="AL98" i="33" s="1"/>
  <c r="AI103" i="47" a="1"/>
  <c r="AI103" i="47" s="1"/>
  <c r="AI102" i="47" s="1"/>
  <c r="AL25" i="47" a="1"/>
  <c r="AL25" i="47" s="1"/>
  <c r="AL24" i="47" s="1"/>
  <c r="AA41" i="45" a="1"/>
  <c r="AA41" i="45" s="1"/>
  <c r="AO38" i="33" a="1"/>
  <c r="AO38" i="33" s="1"/>
  <c r="AE26" i="46" a="1"/>
  <c r="AE26" i="46" s="1"/>
  <c r="AG23" i="42" a="1"/>
  <c r="AG23" i="42" s="1"/>
  <c r="AG21" i="42" s="1"/>
  <c r="AR104" i="45" a="1"/>
  <c r="AR104" i="45" s="1"/>
  <c r="J67" i="43" a="1"/>
  <c r="J67" i="43" s="1"/>
  <c r="AK50" i="43" a="1"/>
  <c r="AK50" i="43" s="1"/>
  <c r="AK48" i="43" s="1"/>
  <c r="AR28" i="42" a="1"/>
  <c r="AR28" i="42" s="1"/>
  <c r="AR27" i="42" s="1"/>
  <c r="V67" i="43" a="1"/>
  <c r="V67" i="43" s="1"/>
  <c r="AI61" i="33" a="1"/>
  <c r="AI61" i="33" s="1"/>
  <c r="AI60" i="33" s="1"/>
  <c r="V26" i="45" a="1"/>
  <c r="V26" i="45" s="1"/>
  <c r="AS38" i="41" a="1"/>
  <c r="AS38" i="41" s="1"/>
  <c r="Z98" i="45" a="1"/>
  <c r="Z98" i="45" s="1"/>
  <c r="S80" i="41" a="1"/>
  <c r="S80" i="41" s="1"/>
  <c r="J55" i="33" a="1"/>
  <c r="J55" i="33" s="1"/>
  <c r="AG37" i="47" a="1"/>
  <c r="AG37" i="47" s="1"/>
  <c r="AK56" i="43" a="1"/>
  <c r="AK56" i="43" s="1"/>
  <c r="AB83" i="43" a="1"/>
  <c r="AB83" i="43" s="1"/>
  <c r="AL80" i="45" a="1"/>
  <c r="AL80" i="45" s="1"/>
  <c r="AN64" i="46" a="1"/>
  <c r="AN64" i="46" s="1"/>
  <c r="AN63" i="46" s="1"/>
  <c r="T89" i="33" a="1"/>
  <c r="T89" i="33" s="1"/>
  <c r="AR10" i="45" a="1"/>
  <c r="AR10" i="45" s="1"/>
  <c r="R26" i="46" a="1"/>
  <c r="R26" i="46" s="1"/>
  <c r="U52" i="47" a="1"/>
  <c r="U52" i="47" s="1"/>
  <c r="H31" i="44" a="1"/>
  <c r="H31" i="44" s="1"/>
  <c r="H30" i="44" s="1"/>
  <c r="AL25" i="41" a="1"/>
  <c r="AL25" i="41" s="1"/>
  <c r="AS26" i="46" a="1"/>
  <c r="AS26" i="46" s="1"/>
  <c r="AH19" i="43" a="1"/>
  <c r="AH19" i="43" s="1"/>
  <c r="E103" i="42" a="1"/>
  <c r="E103" i="42" s="1"/>
  <c r="E102" i="42" s="1"/>
  <c r="O70" i="43" a="1"/>
  <c r="O70" i="43" s="1"/>
  <c r="O69" i="43" s="1"/>
  <c r="AB76" i="44" a="1"/>
  <c r="AB76" i="44" s="1"/>
  <c r="T59" i="46" a="1"/>
  <c r="T59" i="46" s="1"/>
  <c r="H29" i="44" a="1"/>
  <c r="H29" i="44" s="1"/>
  <c r="AM88" i="42" a="1"/>
  <c r="AM88" i="42" s="1"/>
  <c r="AM87" i="42" s="1"/>
  <c r="AS89" i="41" a="1"/>
  <c r="AS89" i="41" s="1"/>
  <c r="P17" i="44" a="1"/>
  <c r="P17" i="44" s="1"/>
  <c r="AC94" i="33" a="1"/>
  <c r="AC94" i="33" s="1"/>
  <c r="Z11" i="47" a="1"/>
  <c r="Z11" i="47" s="1"/>
  <c r="AL91" i="47" a="1"/>
  <c r="AL91" i="47" s="1"/>
  <c r="AS104" i="46" a="1"/>
  <c r="AS104" i="46" s="1"/>
  <c r="AU40" i="47" a="1"/>
  <c r="AU40" i="47" s="1"/>
  <c r="AL67" i="43" a="1"/>
  <c r="AL67" i="43" s="1"/>
  <c r="X61" i="33" a="1"/>
  <c r="X61" i="33" s="1"/>
  <c r="Y26" i="33" a="1"/>
  <c r="Y26" i="33" s="1"/>
  <c r="O76" i="44" a="1"/>
  <c r="O76" i="44" s="1"/>
  <c r="O75" i="44" s="1"/>
  <c r="F95" i="45" a="1"/>
  <c r="F95" i="45" s="1"/>
  <c r="AG34" i="45" a="1"/>
  <c r="AG34" i="45" s="1"/>
  <c r="AG33" i="45" s="1"/>
  <c r="AJ77" i="46" a="1"/>
  <c r="AJ77" i="46" s="1"/>
  <c r="AJ75" i="46" s="1"/>
  <c r="AD89" i="33" a="1"/>
  <c r="AD89" i="33" s="1"/>
  <c r="N16" i="44" a="1"/>
  <c r="N16" i="44" s="1"/>
  <c r="AO44" i="44" a="1"/>
  <c r="AO44" i="44" s="1"/>
  <c r="AL76" i="41" a="1"/>
  <c r="AL76" i="41" s="1"/>
  <c r="AL75" i="41" s="1"/>
  <c r="AH23" i="43" a="1"/>
  <c r="AH23" i="43" s="1"/>
  <c r="J55" i="45" a="1"/>
  <c r="J55" i="45" s="1"/>
  <c r="S101" i="43" a="1"/>
  <c r="S101" i="43" s="1"/>
  <c r="P80" i="46" a="1"/>
  <c r="P80" i="46" s="1"/>
  <c r="AQ62" i="41" a="1"/>
  <c r="AQ62" i="41" s="1"/>
  <c r="AN91" i="41" a="1"/>
  <c r="AN91" i="41" s="1"/>
  <c r="N61" i="45" a="1"/>
  <c r="N61" i="45" s="1"/>
  <c r="AH23" i="33" a="1"/>
  <c r="AH23" i="33" s="1"/>
  <c r="AK80" i="44" a="1"/>
  <c r="AK80" i="44" s="1"/>
  <c r="AJ65" i="45" a="1"/>
  <c r="AJ65" i="45" s="1"/>
  <c r="AF74" i="43" a="1"/>
  <c r="AF74" i="43" s="1"/>
  <c r="AA76" i="44" a="1"/>
  <c r="AA76" i="44" s="1"/>
  <c r="AG95" i="44" a="1"/>
  <c r="AG95" i="44" s="1"/>
  <c r="AJ25" i="33" a="1"/>
  <c r="AJ25" i="33" s="1"/>
  <c r="AJ24" i="33" s="1"/>
  <c r="AD40" i="44" a="1"/>
  <c r="AD40" i="44" s="1"/>
  <c r="AD39" i="44" s="1"/>
  <c r="AU55" i="47" a="1"/>
  <c r="AU55" i="47" s="1"/>
  <c r="AU54" i="47" s="1"/>
  <c r="AC68" i="41" a="1"/>
  <c r="AC68" i="41" s="1"/>
  <c r="T73" i="46" a="1"/>
  <c r="T73" i="46" s="1"/>
  <c r="AT77" i="46" a="1"/>
  <c r="AT77" i="46" s="1"/>
  <c r="AP74" i="44" a="1"/>
  <c r="AP74" i="44" s="1"/>
  <c r="J58" i="44" a="1"/>
  <c r="J58" i="44" s="1"/>
  <c r="J57" i="44" s="1"/>
  <c r="K46" i="42" a="1"/>
  <c r="K46" i="42" s="1"/>
  <c r="K45" i="42" s="1"/>
  <c r="AN65" i="42" a="1"/>
  <c r="AN65" i="42" s="1"/>
  <c r="M54" i="41"/>
  <c r="L30" i="45"/>
  <c r="F33" i="44"/>
  <c r="AN93" i="42"/>
  <c r="X63" i="45"/>
  <c r="K51" i="41"/>
  <c r="K9" i="33"/>
  <c r="AH93" i="33"/>
  <c r="R69" i="46"/>
  <c r="R36" i="47"/>
  <c r="J48" i="46"/>
  <c r="AA60" i="43"/>
  <c r="AV66" i="46"/>
  <c r="L42" i="46"/>
  <c r="T72" i="43"/>
  <c r="AF84" i="42"/>
  <c r="AB30" i="33"/>
  <c r="AE15" i="45"/>
  <c r="W99" i="43"/>
  <c r="Z33" i="42"/>
  <c r="O84" i="41"/>
  <c r="AA78" i="43"/>
  <c r="AG45" i="33"/>
  <c r="AO33" i="44"/>
  <c r="AB18" i="46"/>
  <c r="AP15" i="45"/>
  <c r="I9" i="33"/>
  <c r="F39" i="44"/>
  <c r="O42" i="33"/>
  <c r="C68" i="41" a="1"/>
  <c r="C68" i="41" s="1"/>
  <c r="AC77" i="46" a="1"/>
  <c r="AC77" i="46" s="1"/>
  <c r="AA101" i="46" a="1"/>
  <c r="AA101" i="46" s="1"/>
  <c r="L53" i="33" a="1"/>
  <c r="L53" i="33" s="1"/>
  <c r="C35" i="47" a="1"/>
  <c r="C35" i="47" s="1"/>
  <c r="J89" i="46" a="1"/>
  <c r="J89" i="46" s="1"/>
  <c r="J94" i="46" a="1"/>
  <c r="J94" i="46" s="1"/>
  <c r="AS85" i="41" a="1"/>
  <c r="AS85" i="41" s="1"/>
  <c r="O97" i="43" a="1"/>
  <c r="O97" i="43" s="1"/>
  <c r="O96" i="43" s="1"/>
  <c r="AA85" i="41" a="1"/>
  <c r="AA85" i="41" s="1"/>
  <c r="E46" i="42" a="1"/>
  <c r="E46" i="42" s="1"/>
  <c r="M94" i="41" a="1"/>
  <c r="M94" i="41" s="1"/>
  <c r="M93" i="41" s="1"/>
  <c r="AN44" i="41" a="1"/>
  <c r="AN44" i="41" s="1"/>
  <c r="U43" i="41" a="1"/>
  <c r="U43" i="41" s="1"/>
  <c r="U42" i="41" s="1"/>
  <c r="U103" i="41" a="1"/>
  <c r="U103" i="41" s="1"/>
  <c r="M77" i="46" a="1"/>
  <c r="M77" i="46" s="1"/>
  <c r="M75" i="46" s="1"/>
  <c r="X11" i="47" a="1"/>
  <c r="X11" i="47" s="1"/>
  <c r="N56" i="42" a="1"/>
  <c r="N56" i="42" s="1"/>
  <c r="W89" i="47" a="1"/>
  <c r="W89" i="47" s="1"/>
  <c r="AU49" i="46" a="1"/>
  <c r="AU49" i="46" s="1"/>
  <c r="AH89" i="42" a="1"/>
  <c r="AH89" i="42" s="1"/>
  <c r="AG71" i="46" a="1"/>
  <c r="AG71" i="46" s="1"/>
  <c r="J38" i="41" a="1"/>
  <c r="J38" i="41" s="1"/>
  <c r="AA88" i="45" a="1"/>
  <c r="AA88" i="45" s="1"/>
  <c r="AA87" i="45" s="1"/>
  <c r="AN71" i="42" a="1"/>
  <c r="AN71" i="42" s="1"/>
  <c r="AL89" i="41" a="1"/>
  <c r="AL89" i="41" s="1"/>
  <c r="Z34" i="45" a="1"/>
  <c r="Z34" i="45" s="1"/>
  <c r="Y59" i="45" a="1"/>
  <c r="Y59" i="45" s="1"/>
  <c r="AK67" i="42" a="1"/>
  <c r="AK67" i="42" s="1"/>
  <c r="AR79" i="45" a="1"/>
  <c r="AR79" i="45" s="1"/>
  <c r="AG82" i="41" a="1"/>
  <c r="AG82" i="41" s="1"/>
  <c r="AG81" i="41" s="1"/>
  <c r="W46" i="45" a="1"/>
  <c r="W46" i="45" s="1"/>
  <c r="Z53" i="33" a="1"/>
  <c r="Z53" i="33" s="1"/>
  <c r="F79" i="33" a="1"/>
  <c r="F79" i="33" s="1"/>
  <c r="F78" i="33" s="1"/>
  <c r="AC92" i="46" a="1"/>
  <c r="AC92" i="46" s="1"/>
  <c r="AC90" i="46" s="1"/>
  <c r="AS98" i="46" a="1"/>
  <c r="AS98" i="46" s="1"/>
  <c r="AK103" i="33" a="1"/>
  <c r="AK103" i="33" s="1"/>
  <c r="I43" i="47" a="1"/>
  <c r="I43" i="47" s="1"/>
  <c r="J50" i="44" a="1"/>
  <c r="J50" i="44" s="1"/>
  <c r="AR56" i="46" a="1"/>
  <c r="AR56" i="46" s="1"/>
  <c r="AO34" i="47" a="1"/>
  <c r="AO34" i="47" s="1"/>
  <c r="T58" i="33" a="1"/>
  <c r="T58" i="33" s="1"/>
  <c r="L103" i="46" a="1"/>
  <c r="L103" i="46" s="1"/>
  <c r="L102" i="46" s="1"/>
  <c r="Y77" i="44" a="1"/>
  <c r="Y77" i="44" s="1"/>
  <c r="V32" i="42" a="1"/>
  <c r="V32" i="42" s="1"/>
  <c r="S85" i="46" a="1"/>
  <c r="S85" i="46" s="1"/>
  <c r="S84" i="46" s="1"/>
  <c r="AM41" i="42" a="1"/>
  <c r="AM41" i="42" s="1"/>
  <c r="AK38" i="45" a="1"/>
  <c r="AK38" i="45" s="1"/>
  <c r="L74" i="46" a="1"/>
  <c r="L74" i="46" s="1"/>
  <c r="AR11" i="47" a="1"/>
  <c r="AR11" i="47" s="1"/>
  <c r="Q38" i="44" a="1"/>
  <c r="Q38" i="44" s="1"/>
  <c r="AA97" i="43" a="1"/>
  <c r="AA97" i="43" s="1"/>
  <c r="AE32" i="43" a="1"/>
  <c r="AE32" i="43" s="1"/>
  <c r="AG91" i="41" a="1"/>
  <c r="AG91" i="41" s="1"/>
  <c r="AG90" i="41" s="1"/>
  <c r="AR55" i="42" a="1"/>
  <c r="AR55" i="42" s="1"/>
  <c r="AR54" i="42" s="1"/>
  <c r="AP88" i="47" a="1"/>
  <c r="AP88" i="47" s="1"/>
  <c r="AP87" i="47" s="1"/>
  <c r="Q64" i="43" a="1"/>
  <c r="Q64" i="43" s="1"/>
  <c r="Z31" i="45" a="1"/>
  <c r="Z31" i="45" s="1"/>
  <c r="Z30" i="45" s="1"/>
  <c r="AE46" i="46" a="1"/>
  <c r="AE46" i="46" s="1"/>
  <c r="AE45" i="46" s="1"/>
  <c r="W40" i="42" a="1"/>
  <c r="W40" i="42" s="1"/>
  <c r="AF62" i="44" a="1"/>
  <c r="AF62" i="44" s="1"/>
  <c r="T79" i="46" a="1"/>
  <c r="T79" i="46" s="1"/>
  <c r="T78" i="46" s="1"/>
  <c r="AV89" i="41" a="1"/>
  <c r="AV89" i="41" s="1"/>
  <c r="AB98" i="33" a="1"/>
  <c r="AB98" i="33" s="1"/>
  <c r="N31" i="46" a="1"/>
  <c r="N31" i="46" s="1"/>
  <c r="AL86" i="43" a="1"/>
  <c r="AL86" i="43" s="1"/>
  <c r="O50" i="44" a="1"/>
  <c r="O50" i="44" s="1"/>
  <c r="AC101" i="43" a="1"/>
  <c r="AC101" i="43" s="1"/>
  <c r="AU76" i="41" a="1"/>
  <c r="AU76" i="41" s="1"/>
  <c r="I89" i="42" a="1"/>
  <c r="I89" i="42" s="1"/>
  <c r="AC44" i="43" a="1"/>
  <c r="AC44" i="43" s="1"/>
  <c r="K73" i="46" a="1"/>
  <c r="K73" i="46" s="1"/>
  <c r="Q20" i="42" a="1"/>
  <c r="Q20" i="42" s="1"/>
  <c r="T53" i="33" a="1"/>
  <c r="T53" i="33" s="1"/>
  <c r="AJ41" i="43" a="1"/>
  <c r="AJ41" i="43" s="1"/>
  <c r="AA22" i="33" a="1"/>
  <c r="AA22" i="33" s="1"/>
  <c r="AA21" i="33" s="1"/>
  <c r="AQ58" i="43" a="1"/>
  <c r="AQ58" i="43" s="1"/>
  <c r="E64" i="44" a="1"/>
  <c r="E64" i="44" s="1"/>
  <c r="K76" i="33" a="1"/>
  <c r="K76" i="33" s="1"/>
  <c r="K75" i="33" s="1"/>
  <c r="AF19" i="47" a="1"/>
  <c r="AF19" i="47" s="1"/>
  <c r="AV58" i="46" a="1"/>
  <c r="AV58" i="46" s="1"/>
  <c r="AV57" i="46" s="1"/>
  <c r="AB82" i="44" a="1"/>
  <c r="AB82" i="44" s="1"/>
  <c r="Y73" i="41" a="1"/>
  <c r="Y73" i="41" s="1"/>
  <c r="Y72" i="41" s="1"/>
  <c r="AG22" i="46" a="1"/>
  <c r="AG22" i="46" s="1"/>
  <c r="AG21" i="46" s="1"/>
  <c r="L22" i="41" a="1"/>
  <c r="L22" i="41" s="1"/>
  <c r="Q86" i="43" a="1"/>
  <c r="Q86" i="43" s="1"/>
  <c r="AH32" i="41" a="1"/>
  <c r="AH32" i="41" s="1"/>
  <c r="N70" i="44" a="1"/>
  <c r="N70" i="44" s="1"/>
  <c r="N69" i="44" s="1"/>
  <c r="AQ58" i="33" a="1"/>
  <c r="AQ58" i="33" s="1"/>
  <c r="AQ57" i="33" s="1"/>
  <c r="AP31" i="42" a="1"/>
  <c r="AP31" i="42" s="1"/>
  <c r="AE64" i="43" a="1"/>
  <c r="AE64" i="43" s="1"/>
  <c r="AE63" i="43" s="1"/>
  <c r="AP19" i="33" a="1"/>
  <c r="AP19" i="33" s="1"/>
  <c r="AP18" i="33" s="1"/>
  <c r="AC83" i="41" a="1"/>
  <c r="AC83" i="41" s="1"/>
  <c r="S10" i="47" a="1"/>
  <c r="S10" i="47" s="1"/>
  <c r="S9" i="47" s="1"/>
  <c r="J70" i="33" a="1"/>
  <c r="J70" i="33" s="1"/>
  <c r="O35" i="44" a="1"/>
  <c r="O35" i="44" s="1"/>
  <c r="AC31" i="45" a="1"/>
  <c r="AC31" i="45" s="1"/>
  <c r="AC30" i="45" s="1"/>
  <c r="H25" i="42" a="1"/>
  <c r="H25" i="42" s="1"/>
  <c r="H24" i="42" s="1"/>
  <c r="Q49" i="43" a="1"/>
  <c r="Q49" i="43" s="1"/>
  <c r="Q48" i="43" s="1"/>
  <c r="X29" i="43" a="1"/>
  <c r="X29" i="43" s="1"/>
  <c r="AU22" i="46" a="1"/>
  <c r="AU22" i="46" s="1"/>
  <c r="AU21" i="46" s="1"/>
  <c r="AC53" i="45" a="1"/>
  <c r="AC53" i="45" s="1"/>
  <c r="AD16" i="45" a="1"/>
  <c r="AD16" i="45" s="1"/>
  <c r="AD15" i="45" s="1"/>
  <c r="L28" i="46" a="1"/>
  <c r="L28" i="46" s="1"/>
  <c r="AN34" i="33" a="1"/>
  <c r="AN34" i="33" s="1"/>
  <c r="M10" i="45" a="1"/>
  <c r="M10" i="45" s="1"/>
  <c r="AH17" i="47" a="1"/>
  <c r="AH17" i="47" s="1"/>
  <c r="AN52" i="43" a="1"/>
  <c r="AN52" i="43" s="1"/>
  <c r="T91" i="47" a="1"/>
  <c r="T91" i="47" s="1"/>
  <c r="T90" i="47" s="1"/>
  <c r="V73" i="46" a="1"/>
  <c r="V73" i="46" s="1"/>
  <c r="AP80" i="44" a="1"/>
  <c r="AP80" i="44" s="1"/>
  <c r="I70" i="47" a="1"/>
  <c r="I70" i="47" s="1"/>
  <c r="AJ37" i="47" a="1"/>
  <c r="AJ37" i="47" s="1"/>
  <c r="AJ36" i="47" s="1"/>
  <c r="E82" i="42" a="1"/>
  <c r="E82" i="42" s="1"/>
  <c r="E81" i="42" s="1"/>
  <c r="N59" i="44" a="1"/>
  <c r="N59" i="44" s="1"/>
  <c r="AR89" i="46" a="1"/>
  <c r="AR89" i="46" s="1"/>
  <c r="R20" i="45" a="1"/>
  <c r="R20" i="45" s="1"/>
  <c r="AN86" i="41" a="1"/>
  <c r="AN86" i="41" s="1"/>
  <c r="AP49" i="47" a="1"/>
  <c r="AP49" i="47" s="1"/>
  <c r="AP48" i="47" s="1"/>
  <c r="C89" i="42" a="1"/>
  <c r="C89" i="42" s="1"/>
  <c r="O101" i="43" a="1"/>
  <c r="O101" i="43" s="1"/>
  <c r="X62" i="46" a="1"/>
  <c r="X62" i="46" s="1"/>
  <c r="AS47" i="47" a="1"/>
  <c r="AS47" i="47" s="1"/>
  <c r="Z34" i="41" a="1"/>
  <c r="Z34" i="41" s="1"/>
  <c r="AE92" i="42" a="1"/>
  <c r="AE92" i="42" s="1"/>
  <c r="AQ83" i="47" a="1"/>
  <c r="AQ83" i="47" s="1"/>
  <c r="AQ81" i="47" s="1"/>
  <c r="AA62" i="45" a="1"/>
  <c r="AA62" i="45" s="1"/>
  <c r="L67" i="43" a="1"/>
  <c r="L67" i="43" s="1"/>
  <c r="X20" i="43" a="1"/>
  <c r="X20" i="43" s="1"/>
  <c r="AQ43" i="41" a="1"/>
  <c r="AQ43" i="41" s="1"/>
  <c r="AH98" i="43" a="1"/>
  <c r="AH98" i="43" s="1"/>
  <c r="AK43" i="47" a="1"/>
  <c r="AK43" i="47" s="1"/>
  <c r="M31" i="44" a="1"/>
  <c r="M31" i="44" s="1"/>
  <c r="K101" i="33" a="1"/>
  <c r="K101" i="33" s="1"/>
  <c r="T26" i="41" a="1"/>
  <c r="T26" i="41" s="1"/>
  <c r="C104" i="41" a="1"/>
  <c r="C104" i="41" s="1"/>
  <c r="O34" i="47" a="1"/>
  <c r="O34" i="47" s="1"/>
  <c r="Z65" i="41" a="1"/>
  <c r="Z65" i="41" s="1"/>
  <c r="AK61" i="43" a="1"/>
  <c r="AK61" i="43" s="1"/>
  <c r="AK60" i="43" s="1"/>
  <c r="AJ17" i="33" a="1"/>
  <c r="AJ17" i="33" s="1"/>
  <c r="V70" i="44" a="1"/>
  <c r="V70" i="44" s="1"/>
  <c r="S71" i="45" a="1"/>
  <c r="S71" i="45" s="1"/>
  <c r="AA46" i="43" a="1"/>
  <c r="AA46" i="43" s="1"/>
  <c r="AK25" i="43" a="1"/>
  <c r="AK25" i="43" s="1"/>
  <c r="AP40" i="43" a="1"/>
  <c r="AP40" i="43" s="1"/>
  <c r="AP39" i="43" s="1"/>
  <c r="AV11" i="43" a="1"/>
  <c r="AV11" i="43" s="1"/>
  <c r="I88" i="47" a="1"/>
  <c r="I88" i="47" s="1"/>
  <c r="I87" i="47" s="1"/>
  <c r="AE95" i="43" a="1"/>
  <c r="AE95" i="43" s="1"/>
  <c r="C56" i="47" a="1"/>
  <c r="C56" i="47" s="1"/>
  <c r="T88" i="45" a="1"/>
  <c r="T88" i="45" s="1"/>
  <c r="T87" i="45" s="1"/>
  <c r="H61" i="42" a="1"/>
  <c r="H61" i="42" s="1"/>
  <c r="H60" i="42" s="1"/>
  <c r="W43" i="43" a="1"/>
  <c r="W43" i="43" s="1"/>
  <c r="W42" i="43" s="1"/>
  <c r="L68" i="47" a="1"/>
  <c r="L68" i="47" s="1"/>
  <c r="H92" i="42" a="1"/>
  <c r="H92" i="42" s="1"/>
  <c r="AJ28" i="42" a="1"/>
  <c r="AJ28" i="42" s="1"/>
  <c r="AJ27" i="42" s="1"/>
  <c r="AJ86" i="42" a="1"/>
  <c r="AJ86" i="42" s="1"/>
  <c r="P98" i="41" a="1"/>
  <c r="P98" i="41" s="1"/>
  <c r="P96" i="41" s="1"/>
  <c r="O23" i="45" a="1"/>
  <c r="O23" i="45" s="1"/>
  <c r="AR17" i="45" a="1"/>
  <c r="AR17" i="45" s="1"/>
  <c r="AO101" i="45" a="1"/>
  <c r="AO101" i="45" s="1"/>
  <c r="Z64" i="42" a="1"/>
  <c r="Z64" i="42" s="1"/>
  <c r="AK71" i="45" a="1"/>
  <c r="AK71" i="45" s="1"/>
  <c r="AM20" i="41" a="1"/>
  <c r="AM20" i="41" s="1"/>
  <c r="AV20" i="41" a="1"/>
  <c r="AV20" i="41" s="1"/>
  <c r="AV18" i="41" s="1"/>
  <c r="AP62" i="43" a="1"/>
  <c r="AP62" i="43" s="1"/>
  <c r="AI23" i="33" a="1"/>
  <c r="AI23" i="33" s="1"/>
  <c r="AA68" i="33" a="1"/>
  <c r="AA68" i="33" s="1"/>
  <c r="I95" i="47" a="1"/>
  <c r="I95" i="47" s="1"/>
  <c r="O71" i="44" a="1"/>
  <c r="O71" i="44" s="1"/>
  <c r="Q103" i="41" a="1"/>
  <c r="Q103" i="41" s="1"/>
  <c r="AJ88" i="44" a="1"/>
  <c r="AJ88" i="44" s="1"/>
  <c r="R65" i="46" a="1"/>
  <c r="R65" i="46" s="1"/>
  <c r="AD56" i="45" a="1"/>
  <c r="AD56" i="45" s="1"/>
  <c r="I68" i="41" a="1"/>
  <c r="I68" i="41" s="1"/>
  <c r="U65" i="47" a="1"/>
  <c r="U65" i="47" s="1"/>
  <c r="AR64" i="46" a="1"/>
  <c r="AR64" i="46" s="1"/>
  <c r="AR103" i="47" a="1"/>
  <c r="AR103" i="47" s="1"/>
  <c r="AR102" i="47" s="1"/>
  <c r="AR64" i="45" a="1"/>
  <c r="AR64" i="45" s="1"/>
  <c r="AR63" i="45" s="1"/>
  <c r="AA26" i="44" a="1"/>
  <c r="AA26" i="44" s="1"/>
  <c r="W34" i="43" a="1"/>
  <c r="W34" i="43" s="1"/>
  <c r="W33" i="43" s="1"/>
  <c r="T94" i="45" a="1"/>
  <c r="T94" i="45" s="1"/>
  <c r="Q104" i="41" a="1"/>
  <c r="Q104" i="41" s="1"/>
  <c r="AS58" i="43" a="1"/>
  <c r="AS58" i="43" s="1"/>
  <c r="AQ95" i="44" a="1"/>
  <c r="AQ95" i="44" s="1"/>
  <c r="V64" i="47" a="1"/>
  <c r="V64" i="47" s="1"/>
  <c r="V63" i="47" s="1"/>
  <c r="F46" i="45" a="1"/>
  <c r="F46" i="45" s="1"/>
  <c r="F45" i="45" s="1"/>
  <c r="AK68" i="45" a="1"/>
  <c r="AK68" i="45" s="1"/>
  <c r="I83" i="45" a="1"/>
  <c r="I83" i="45" s="1"/>
  <c r="J46" i="44" a="1"/>
  <c r="J46" i="44" s="1"/>
  <c r="E10" i="42" a="1"/>
  <c r="E10" i="42" s="1"/>
  <c r="E9" i="42" s="1"/>
  <c r="AH104" i="41" a="1"/>
  <c r="AH104" i="41" s="1"/>
  <c r="S25" i="33" a="1"/>
  <c r="S25" i="33" s="1"/>
  <c r="F79" i="44" a="1"/>
  <c r="F79" i="44" s="1"/>
  <c r="AE98" i="41" a="1"/>
  <c r="AE98" i="41" s="1"/>
  <c r="AR62" i="41" a="1"/>
  <c r="AR62" i="41" s="1"/>
  <c r="AH35" i="44" a="1"/>
  <c r="AH35" i="44" s="1"/>
  <c r="AM25" i="44" a="1"/>
  <c r="AM25" i="44" s="1"/>
  <c r="AM24" i="44" s="1"/>
  <c r="AI100" i="47" a="1"/>
  <c r="AI100" i="47" s="1"/>
  <c r="N67" i="41" a="1"/>
  <c r="N67" i="41" s="1"/>
  <c r="N66" i="41" s="1"/>
  <c r="AA95" i="44" a="1"/>
  <c r="AA95" i="44" s="1"/>
  <c r="AU16" i="41" a="1"/>
  <c r="AU16" i="41" s="1"/>
  <c r="AK104" i="46" a="1"/>
  <c r="AK104" i="46" s="1"/>
  <c r="AN58" i="33" a="1"/>
  <c r="AN58" i="33" s="1"/>
  <c r="AC91" i="45" a="1"/>
  <c r="AC91" i="45" s="1"/>
  <c r="AC90" i="45" s="1"/>
  <c r="N82" i="47" a="1"/>
  <c r="N82" i="47" s="1"/>
  <c r="N81" i="47" s="1"/>
  <c r="P38" i="41" a="1"/>
  <c r="P38" i="41" s="1"/>
  <c r="AN71" i="46" a="1"/>
  <c r="AN71" i="46" s="1"/>
  <c r="AU73" i="41" a="1"/>
  <c r="AU73" i="41" s="1"/>
  <c r="AU72" i="41" s="1"/>
  <c r="W103" i="47" a="1"/>
  <c r="W103" i="47" s="1"/>
  <c r="W102" i="47" s="1"/>
  <c r="K56" i="33" a="1"/>
  <c r="K56" i="33" s="1"/>
  <c r="X49" i="42" a="1"/>
  <c r="X49" i="42" s="1"/>
  <c r="AN35" i="43" a="1"/>
  <c r="AN35" i="43" s="1"/>
  <c r="M58" i="41" a="1"/>
  <c r="M58" i="41" s="1"/>
  <c r="AM83" i="41" a="1"/>
  <c r="AM83" i="41" s="1"/>
  <c r="W11" i="43" a="1"/>
  <c r="W11" i="43" s="1"/>
  <c r="P76" i="45" a="1"/>
  <c r="P76" i="45" s="1"/>
  <c r="P75" i="45" s="1"/>
  <c r="X34" i="42" a="1"/>
  <c r="X34" i="42" s="1"/>
  <c r="X33" i="42" s="1"/>
  <c r="O86" i="45" a="1"/>
  <c r="O86" i="45" s="1"/>
  <c r="AF80" i="42" a="1"/>
  <c r="AF80" i="42" s="1"/>
  <c r="Q37" i="42" a="1"/>
  <c r="Q37" i="42" s="1"/>
  <c r="AF23" i="41" a="1"/>
  <c r="AF23" i="41" s="1"/>
  <c r="L37" i="45" a="1"/>
  <c r="L37" i="45" s="1"/>
  <c r="AJ28" i="46" a="1"/>
  <c r="AJ28" i="46" s="1"/>
  <c r="AJ27" i="46" s="1"/>
  <c r="AF49" i="41" a="1"/>
  <c r="AF49" i="41" s="1"/>
  <c r="AF48" i="41" s="1"/>
  <c r="AF83" i="44" a="1"/>
  <c r="AF83" i="44" s="1"/>
  <c r="AH43" i="45" a="1"/>
  <c r="AH43" i="45" s="1"/>
  <c r="AH42" i="45" s="1"/>
  <c r="N11" i="33" a="1"/>
  <c r="N11" i="33" s="1"/>
  <c r="T49" i="33" a="1"/>
  <c r="T49" i="33" s="1"/>
  <c r="AG35" i="43" a="1"/>
  <c r="AG35" i="43" s="1"/>
  <c r="S94" i="41" a="1"/>
  <c r="S94" i="41" s="1"/>
  <c r="AS11" i="43" a="1"/>
  <c r="AS11" i="43" s="1"/>
  <c r="AR80" i="41" a="1"/>
  <c r="AR80" i="41" s="1"/>
  <c r="AH74" i="46" a="1"/>
  <c r="AH74" i="46" s="1"/>
  <c r="AS86" i="47" a="1"/>
  <c r="AS86" i="47" s="1"/>
  <c r="J55" i="46" a="1"/>
  <c r="J55" i="46" s="1"/>
  <c r="AB62" i="47" a="1"/>
  <c r="AB62" i="47" s="1"/>
  <c r="AD58" i="44" a="1"/>
  <c r="AD58" i="44" s="1"/>
  <c r="AG76" i="45" a="1"/>
  <c r="AG76" i="45" s="1"/>
  <c r="P79" i="42" a="1"/>
  <c r="P79" i="42" s="1"/>
  <c r="Q74" i="43" a="1"/>
  <c r="Q74" i="43" s="1"/>
  <c r="AO95" i="46" a="1"/>
  <c r="AO95" i="46" s="1"/>
  <c r="I52" i="44" a="1"/>
  <c r="I52" i="44" s="1"/>
  <c r="O49" i="46" a="1"/>
  <c r="O49" i="46" s="1"/>
  <c r="O48" i="46" s="1"/>
  <c r="S86" i="44" a="1"/>
  <c r="S86" i="44" s="1"/>
  <c r="F71" i="44" a="1"/>
  <c r="F71" i="44" s="1"/>
  <c r="G82" i="42" a="1"/>
  <c r="G82" i="42" s="1"/>
  <c r="K70" i="47" a="1"/>
  <c r="K70" i="47" s="1"/>
  <c r="K69" i="47" s="1"/>
  <c r="AM31" i="33" a="1"/>
  <c r="AM31" i="33" s="1"/>
  <c r="AM30" i="33" s="1"/>
  <c r="AD71" i="33" a="1"/>
  <c r="AD71" i="33" s="1"/>
  <c r="V95" i="42" a="1"/>
  <c r="V95" i="42" s="1"/>
  <c r="AR20" i="47" a="1"/>
  <c r="AR20" i="47" s="1"/>
  <c r="O40" i="45" a="1"/>
  <c r="O40" i="45" s="1"/>
  <c r="AP47" i="43" a="1"/>
  <c r="AP47" i="43" s="1"/>
  <c r="AK65" i="45" a="1"/>
  <c r="AK65" i="45" s="1"/>
  <c r="P68" i="42" a="1"/>
  <c r="P68" i="42" s="1"/>
  <c r="L25" i="33" a="1"/>
  <c r="L25" i="33" s="1"/>
  <c r="U47" i="33" a="1"/>
  <c r="U47" i="33" s="1"/>
  <c r="U45" i="33" s="1"/>
  <c r="Y91" i="43" a="1"/>
  <c r="Y91" i="43" s="1"/>
  <c r="Y90" i="43" s="1"/>
  <c r="L65" i="45" a="1"/>
  <c r="L65" i="45" s="1"/>
  <c r="AN22" i="41" a="1"/>
  <c r="AN22" i="41" s="1"/>
  <c r="P53" i="47" a="1"/>
  <c r="P53" i="47" s="1"/>
  <c r="W26" i="43" a="1"/>
  <c r="W26" i="43" s="1"/>
  <c r="AF23" i="33" a="1"/>
  <c r="AF23" i="33" s="1"/>
  <c r="F67" i="44" a="1"/>
  <c r="F67" i="44" s="1"/>
  <c r="F66" i="44" s="1"/>
  <c r="K46" i="44" a="1"/>
  <c r="K46" i="44" s="1"/>
  <c r="K45" i="44" s="1"/>
  <c r="K16" i="44" a="1"/>
  <c r="K16" i="44" s="1"/>
  <c r="AQ19" i="43" a="1"/>
  <c r="AQ19" i="43" s="1"/>
  <c r="AQ18" i="43" s="1"/>
  <c r="T41" i="33" a="1"/>
  <c r="T41" i="33" s="1"/>
  <c r="U53" i="45" a="1"/>
  <c r="U53" i="45" s="1"/>
  <c r="AF88" i="42" a="1"/>
  <c r="AF88" i="42" s="1"/>
  <c r="N29" i="46" a="1"/>
  <c r="N29" i="46" s="1"/>
  <c r="AR89" i="45" a="1"/>
  <c r="AR89" i="45" s="1"/>
  <c r="AC97" i="33" a="1"/>
  <c r="AC97" i="33" s="1"/>
  <c r="AC96" i="33" s="1"/>
  <c r="O67" i="42" a="1"/>
  <c r="O67" i="42" s="1"/>
  <c r="AO86" i="33" a="1"/>
  <c r="AO86" i="33" s="1"/>
  <c r="AB56" i="41" a="1"/>
  <c r="AB56" i="41" s="1"/>
  <c r="AB54" i="41" s="1"/>
  <c r="Y55" i="44" a="1"/>
  <c r="Y55" i="44" s="1"/>
  <c r="AJ50" i="44" a="1"/>
  <c r="AJ50" i="44" s="1"/>
  <c r="O79" i="41" a="1"/>
  <c r="O79" i="41" s="1"/>
  <c r="AA34" i="47" a="1"/>
  <c r="AA34" i="47" s="1"/>
  <c r="M19" i="43" a="1"/>
  <c r="M19" i="43" s="1"/>
  <c r="M18" i="43" s="1"/>
  <c r="AT40" i="47" a="1"/>
  <c r="AT40" i="47" s="1"/>
  <c r="AT39" i="47" s="1"/>
  <c r="H52" i="42" a="1"/>
  <c r="H52" i="42" s="1"/>
  <c r="V94" i="46" a="1"/>
  <c r="V94" i="46" s="1"/>
  <c r="V93" i="46" s="1"/>
  <c r="AI16" i="41" a="1"/>
  <c r="AI16" i="41" s="1"/>
  <c r="W71" i="47" a="1"/>
  <c r="W71" i="47" s="1"/>
  <c r="K79" i="44" a="1"/>
  <c r="K79" i="44" s="1"/>
  <c r="K78" i="44" s="1"/>
  <c r="AK101" i="43" a="1"/>
  <c r="AK101" i="43" s="1"/>
  <c r="Z28" i="44" a="1"/>
  <c r="Z28" i="44" s="1"/>
  <c r="Z27" i="44" s="1"/>
  <c r="AB43" i="46" a="1"/>
  <c r="AB43" i="46" s="1"/>
  <c r="AE85" i="45" a="1"/>
  <c r="AE85" i="45" s="1"/>
  <c r="AE84" i="45" s="1"/>
  <c r="T10" i="42" a="1"/>
  <c r="T10" i="42" s="1"/>
  <c r="AB89" i="42" a="1"/>
  <c r="AB89" i="42" s="1"/>
  <c r="AL91" i="33" a="1"/>
  <c r="AL91" i="33" s="1"/>
  <c r="AU38" i="41" a="1"/>
  <c r="AU38" i="41" s="1"/>
  <c r="M32" i="42" a="1"/>
  <c r="M32" i="42" s="1"/>
  <c r="M30" i="42" s="1"/>
  <c r="AR76" i="41" a="1"/>
  <c r="AR76" i="41" s="1"/>
  <c r="AR75" i="41" s="1"/>
  <c r="T85" i="33" a="1"/>
  <c r="T85" i="33" s="1"/>
  <c r="AT83" i="43" a="1"/>
  <c r="AT83" i="43" s="1"/>
  <c r="AE61" i="47" a="1"/>
  <c r="AE61" i="47" s="1"/>
  <c r="AE60" i="47" s="1"/>
  <c r="AQ64" i="44" a="1"/>
  <c r="AQ64" i="44" s="1"/>
  <c r="N85" i="43" a="1"/>
  <c r="N85" i="43" s="1"/>
  <c r="AL53" i="47" a="1"/>
  <c r="AL53" i="47" s="1"/>
  <c r="AL51" i="47" s="1"/>
  <c r="AE43" i="47" a="1"/>
  <c r="AE43" i="47" s="1"/>
  <c r="AE42" i="47" s="1"/>
  <c r="I95" i="33" a="1"/>
  <c r="I95" i="33" s="1"/>
  <c r="R79" i="46" a="1"/>
  <c r="R79" i="46" s="1"/>
  <c r="R43" i="43" a="1"/>
  <c r="R43" i="43" s="1"/>
  <c r="X49" i="33" a="1"/>
  <c r="X49" i="33" s="1"/>
  <c r="O41" i="33" a="1"/>
  <c r="O41" i="33" s="1"/>
  <c r="AD70" i="44" a="1"/>
  <c r="AD70" i="44" s="1"/>
  <c r="AD69" i="44" s="1"/>
  <c r="N26" i="33" a="1"/>
  <c r="N26" i="33" s="1"/>
  <c r="N24" i="33" s="1"/>
  <c r="AH22" i="41" a="1"/>
  <c r="AH22" i="41" s="1"/>
  <c r="AH21" i="41" s="1"/>
  <c r="N10" i="47" a="1"/>
  <c r="N10" i="47" s="1"/>
  <c r="AP98" i="43" a="1"/>
  <c r="AP98" i="43" s="1"/>
  <c r="O64" i="41" a="1"/>
  <c r="O64" i="41" s="1"/>
  <c r="L38" i="33" a="1"/>
  <c r="L38" i="33" s="1"/>
  <c r="T98" i="42" a="1"/>
  <c r="T98" i="42" s="1"/>
  <c r="AJ19" i="41" a="1"/>
  <c r="AJ19" i="41" s="1"/>
  <c r="Z91" i="47" a="1"/>
  <c r="Z91" i="47" s="1"/>
  <c r="R86" i="44" a="1"/>
  <c r="R86" i="44" s="1"/>
  <c r="J16" i="43" a="1"/>
  <c r="J16" i="43" s="1"/>
  <c r="J15" i="43" s="1"/>
  <c r="V59" i="41" a="1"/>
  <c r="V59" i="41" s="1"/>
  <c r="Q89" i="41" a="1"/>
  <c r="Q89" i="41" s="1"/>
  <c r="AF59" i="46" a="1"/>
  <c r="AF59" i="46" s="1"/>
  <c r="X83" i="46" a="1"/>
  <c r="X83" i="46" s="1"/>
  <c r="AU61" i="47" a="1"/>
  <c r="AU61" i="47" s="1"/>
  <c r="U43" i="33" a="1"/>
  <c r="U43" i="33" s="1"/>
  <c r="U42" i="33" s="1"/>
  <c r="W67" i="47" a="1"/>
  <c r="W67" i="47" s="1"/>
  <c r="AE31" i="45" a="1"/>
  <c r="AE31" i="45" s="1"/>
  <c r="T44" i="41" a="1"/>
  <c r="T44" i="41" s="1"/>
  <c r="H49" i="42" a="1"/>
  <c r="H49" i="42" s="1"/>
  <c r="AP80" i="47" a="1"/>
  <c r="AP80" i="47" s="1"/>
  <c r="AH17" i="42" a="1"/>
  <c r="AH17" i="42" s="1"/>
  <c r="S49" i="46" a="1"/>
  <c r="S49" i="46" s="1"/>
  <c r="U40" i="47" a="1"/>
  <c r="U40" i="47" s="1"/>
  <c r="I59" i="43" a="1"/>
  <c r="I59" i="43" s="1"/>
  <c r="AB97" i="45" a="1"/>
  <c r="AB97" i="45" s="1"/>
  <c r="AB96" i="45" s="1"/>
  <c r="AK52" i="33" a="1"/>
  <c r="AK52" i="33" s="1"/>
  <c r="AK51" i="33" s="1"/>
  <c r="AU77" i="41" a="1"/>
  <c r="AU77" i="41" s="1"/>
  <c r="N35" i="46" a="1"/>
  <c r="N35" i="46" s="1"/>
  <c r="I38" i="43" a="1"/>
  <c r="I38" i="43" s="1"/>
  <c r="AN10" i="33" a="1"/>
  <c r="AN10" i="33" s="1"/>
  <c r="AN9" i="33" s="1"/>
  <c r="AD10" i="46" a="1"/>
  <c r="AD10" i="46" s="1"/>
  <c r="AD9" i="46" s="1"/>
  <c r="AC80" i="41" a="1"/>
  <c r="AC80" i="41" s="1"/>
  <c r="T23" i="44" a="1"/>
  <c r="T23" i="44" s="1"/>
  <c r="AB28" i="44" a="1"/>
  <c r="AB28" i="44" s="1"/>
  <c r="AB27" i="44" s="1"/>
  <c r="AK32" i="44" a="1"/>
  <c r="AK32" i="44" s="1"/>
  <c r="AB65" i="42" a="1"/>
  <c r="AB65" i="42" s="1"/>
  <c r="L47" i="33" a="1"/>
  <c r="L47" i="33" s="1"/>
  <c r="AH62" i="41" a="1"/>
  <c r="AH62" i="41" s="1"/>
  <c r="L22" i="43" a="1"/>
  <c r="L22" i="43" s="1"/>
  <c r="L21" i="43" s="1"/>
  <c r="AQ22" i="42" a="1"/>
  <c r="AQ22" i="42" s="1"/>
  <c r="AF46" i="44" a="1"/>
  <c r="AF46" i="44" s="1"/>
  <c r="AA92" i="45" a="1"/>
  <c r="AA92" i="45" s="1"/>
  <c r="AO74" i="46" a="1"/>
  <c r="AO74" i="46" s="1"/>
  <c r="M103" i="42" a="1"/>
  <c r="M103" i="42" s="1"/>
  <c r="M102" i="42" s="1"/>
  <c r="AK50" i="42" a="1"/>
  <c r="AK50" i="42" s="1"/>
  <c r="H25" i="33" a="1"/>
  <c r="H25" i="33" s="1"/>
  <c r="H24" i="33" s="1"/>
  <c r="AF17" i="45" a="1"/>
  <c r="AF17" i="45" s="1"/>
  <c r="W86" i="46" a="1"/>
  <c r="W86" i="46" s="1"/>
  <c r="W84" i="46" s="1"/>
  <c r="AF28" i="41" a="1"/>
  <c r="AF28" i="41" s="1"/>
  <c r="T55" i="33" a="1"/>
  <c r="T55" i="33" s="1"/>
  <c r="N50" i="42" a="1"/>
  <c r="N50" i="42" s="1"/>
  <c r="V43" i="41" a="1"/>
  <c r="V43" i="41" s="1"/>
  <c r="V42" i="41" s="1"/>
  <c r="AU49" i="41" a="1"/>
  <c r="AU49" i="41" s="1"/>
  <c r="AU48" i="41" s="1"/>
  <c r="AN49" i="41" a="1"/>
  <c r="AN49" i="41" s="1"/>
  <c r="AL71" i="45" a="1"/>
  <c r="AL71" i="45" s="1"/>
  <c r="S35" i="46" a="1"/>
  <c r="S35" i="46" s="1"/>
  <c r="K61" i="41" a="1"/>
  <c r="K61" i="41" s="1"/>
  <c r="AN47" i="47" a="1"/>
  <c r="AN47" i="47" s="1"/>
  <c r="K35" i="41" a="1"/>
  <c r="K35" i="41" s="1"/>
  <c r="X92" i="42" a="1"/>
  <c r="X92" i="42" s="1"/>
  <c r="J23" i="33" a="1"/>
  <c r="J23" i="33" s="1"/>
  <c r="AS49" i="46" a="1"/>
  <c r="AS49" i="46" s="1"/>
  <c r="AS48" i="46" s="1"/>
  <c r="S23" i="45" a="1"/>
  <c r="S23" i="45" s="1"/>
  <c r="AV16" i="46" a="1"/>
  <c r="AV16" i="46" s="1"/>
  <c r="T88" i="44" a="1"/>
  <c r="T88" i="44" s="1"/>
  <c r="T87" i="44" s="1"/>
  <c r="AR20" i="46" a="1"/>
  <c r="AR20" i="46" s="1"/>
  <c r="AF61" i="43" a="1"/>
  <c r="AF61" i="43" s="1"/>
  <c r="AF60" i="43" s="1"/>
  <c r="AM47" i="41" a="1"/>
  <c r="AM47" i="41" s="1"/>
  <c r="N95" i="42" a="1"/>
  <c r="N95" i="42" s="1"/>
  <c r="AN58" i="42" a="1"/>
  <c r="AN58" i="42" s="1"/>
  <c r="AN57" i="42" s="1"/>
  <c r="M88" i="47" a="1"/>
  <c r="M88" i="47" s="1"/>
  <c r="AK65" i="33" a="1"/>
  <c r="AK65" i="33" s="1"/>
  <c r="C74" i="33" a="1"/>
  <c r="C74" i="33" s="1"/>
  <c r="AN37" i="42" a="1"/>
  <c r="AN37" i="42" s="1"/>
  <c r="AN36" i="42" s="1"/>
  <c r="AF86" i="33" a="1"/>
  <c r="AF86" i="33" s="1"/>
  <c r="AV37" i="41" a="1"/>
  <c r="AV37" i="41" s="1"/>
  <c r="AV36" i="41" s="1"/>
  <c r="U74" i="43" a="1"/>
  <c r="U74" i="43" s="1"/>
  <c r="AG58" i="43" a="1"/>
  <c r="AG58" i="43" s="1"/>
  <c r="J76" i="47" a="1"/>
  <c r="J76" i="47" s="1"/>
  <c r="J75" i="47" s="1"/>
  <c r="K88" i="42" a="1"/>
  <c r="K88" i="42" s="1"/>
  <c r="K87" i="42" s="1"/>
  <c r="AM86" i="46" a="1"/>
  <c r="AM86" i="46" s="1"/>
  <c r="O40" i="42" a="1"/>
  <c r="O40" i="42" s="1"/>
  <c r="AT64" i="41" a="1"/>
  <c r="AT64" i="41" s="1"/>
  <c r="AT63" i="41" s="1"/>
  <c r="AD26" i="43" a="1"/>
  <c r="AD26" i="43" s="1"/>
  <c r="T100" i="44" a="1"/>
  <c r="T100" i="44" s="1"/>
  <c r="AP59" i="47" a="1"/>
  <c r="AP59" i="47" s="1"/>
  <c r="R98" i="33" a="1"/>
  <c r="R98" i="33" s="1"/>
  <c r="N49" i="44" a="1"/>
  <c r="N49" i="44" s="1"/>
  <c r="V82" i="43" a="1"/>
  <c r="V82" i="43" s="1"/>
  <c r="V81" i="43" s="1"/>
  <c r="N47" i="43" a="1"/>
  <c r="N47" i="43" s="1"/>
  <c r="AT67" i="47" a="1"/>
  <c r="AT67" i="47" s="1"/>
  <c r="AF10" i="45" a="1"/>
  <c r="AF10" i="45" s="1"/>
  <c r="M26" i="47" a="1"/>
  <c r="M26" i="47" s="1"/>
  <c r="M89" i="47" a="1"/>
  <c r="M89" i="47" s="1"/>
  <c r="AH68" i="45" a="1"/>
  <c r="AH68" i="45" s="1"/>
  <c r="AN26" i="43" a="1"/>
  <c r="AN26" i="43" s="1"/>
  <c r="AO97" i="42" a="1"/>
  <c r="AO97" i="42" s="1"/>
  <c r="H53" i="33" a="1"/>
  <c r="H53" i="33" s="1"/>
  <c r="AO46" i="41" a="1"/>
  <c r="AO46" i="41" s="1"/>
  <c r="AO45" i="41" s="1"/>
  <c r="M61" i="33" a="1"/>
  <c r="M61" i="33" s="1"/>
  <c r="M60" i="33" s="1"/>
  <c r="V10" i="46" a="1"/>
  <c r="V10" i="46" s="1"/>
  <c r="T61" i="47" a="1"/>
  <c r="T61" i="47" s="1"/>
  <c r="T60" i="47" s="1"/>
  <c r="AN10" i="41" a="1"/>
  <c r="AN10" i="41" s="1"/>
  <c r="AN9" i="41" s="1"/>
  <c r="X43" i="45" a="1"/>
  <c r="X43" i="45" s="1"/>
  <c r="X42" i="45" s="1"/>
  <c r="AG40" i="42" a="1"/>
  <c r="AG40" i="42" s="1"/>
  <c r="T61" i="43" a="1"/>
  <c r="T61" i="43" s="1"/>
  <c r="T60" i="43" s="1"/>
  <c r="AJ67" i="41" a="1"/>
  <c r="AJ67" i="41" s="1"/>
  <c r="AJ66" i="41" s="1"/>
  <c r="L86" i="46" a="1"/>
  <c r="L86" i="46" s="1"/>
  <c r="AK103" i="46" a="1"/>
  <c r="AK103" i="46" s="1"/>
  <c r="AP83" i="44" a="1"/>
  <c r="AP83" i="44" s="1"/>
  <c r="AF11" i="43" a="1"/>
  <c r="AF11" i="43" s="1"/>
  <c r="AD28" i="33" a="1"/>
  <c r="AD28" i="33" s="1"/>
  <c r="W40" i="45" a="1"/>
  <c r="W40" i="45" s="1"/>
  <c r="W39" i="45" s="1"/>
  <c r="AJ43" i="45" a="1"/>
  <c r="AJ43" i="45" s="1"/>
  <c r="E94" i="33" a="1"/>
  <c r="E94" i="33" s="1"/>
  <c r="E93" i="33" s="1"/>
  <c r="U40" i="42" a="1"/>
  <c r="U40" i="42" s="1"/>
  <c r="S56" i="45" a="1"/>
  <c r="S56" i="45" s="1"/>
  <c r="M68" i="42" a="1"/>
  <c r="M68" i="42" s="1"/>
  <c r="W46" i="44" a="1"/>
  <c r="W46" i="44" s="1"/>
  <c r="AE59" i="42" a="1"/>
  <c r="AE59" i="42" s="1"/>
  <c r="H25" i="44" a="1"/>
  <c r="H25" i="44" s="1"/>
  <c r="H24" i="44" s="1"/>
  <c r="C68" i="47" a="1"/>
  <c r="C68" i="47" s="1"/>
  <c r="Y97" i="44" a="1"/>
  <c r="Y97" i="44" s="1"/>
  <c r="Y96" i="44" s="1"/>
  <c r="T28" i="45" a="1"/>
  <c r="T28" i="45" s="1"/>
  <c r="P91" i="41" a="1"/>
  <c r="P91" i="41" s="1"/>
  <c r="AN104" i="46" a="1"/>
  <c r="AN104" i="46" s="1"/>
  <c r="AN102" i="46" s="1"/>
  <c r="AJ16" i="41" a="1"/>
  <c r="AJ16" i="41" s="1"/>
  <c r="AJ15" i="41" s="1"/>
  <c r="AQ37" i="47" a="1"/>
  <c r="AQ37" i="47" s="1"/>
  <c r="AH101" i="44" a="1"/>
  <c r="AH101" i="44" s="1"/>
  <c r="G94" i="45" a="1"/>
  <c r="G94" i="45" s="1"/>
  <c r="G93" i="45" s="1"/>
  <c r="H10" i="33" a="1"/>
  <c r="H10" i="33" s="1"/>
  <c r="Y68" i="42" a="1"/>
  <c r="Y68" i="42" s="1"/>
  <c r="Y34" i="44" a="1"/>
  <c r="Y34" i="44" s="1"/>
  <c r="AT100" i="47" a="1"/>
  <c r="AT100" i="47" s="1"/>
  <c r="AT99" i="47" s="1"/>
  <c r="AV32" i="41" a="1"/>
  <c r="AV32" i="41" s="1"/>
  <c r="AR94" i="43" a="1"/>
  <c r="AR94" i="43" s="1"/>
  <c r="P52" i="46" a="1"/>
  <c r="P52" i="46" s="1"/>
  <c r="P51" i="46" s="1"/>
  <c r="AJ28" i="33" a="1"/>
  <c r="AJ28" i="33" s="1"/>
  <c r="AJ27" i="33" s="1"/>
  <c r="AR10" i="46" a="1"/>
  <c r="AR10" i="46" s="1"/>
  <c r="AR9" i="46" s="1"/>
  <c r="R40" i="47" a="1"/>
  <c r="R40" i="47" s="1"/>
  <c r="U11" i="41" a="1"/>
  <c r="U11" i="41" s="1"/>
  <c r="M20" i="44" a="1"/>
  <c r="M20" i="44" s="1"/>
  <c r="M18" i="44" s="1"/>
  <c r="W25" i="41" a="1"/>
  <c r="W25" i="41" s="1"/>
  <c r="W24" i="41" s="1"/>
  <c r="AJ19" i="44" a="1"/>
  <c r="AJ19" i="44" s="1"/>
  <c r="AJ18" i="44" s="1"/>
  <c r="AO94" i="43" a="1"/>
  <c r="AO94" i="43" s="1"/>
  <c r="AL11" i="45" a="1"/>
  <c r="AL11" i="45" s="1"/>
  <c r="AB101" i="44" a="1"/>
  <c r="AB101" i="44" s="1"/>
  <c r="AD103" i="43" a="1"/>
  <c r="AD103" i="43" s="1"/>
  <c r="AN82" i="42" a="1"/>
  <c r="AN82" i="42" s="1"/>
  <c r="C22" i="33" a="1"/>
  <c r="C22" i="33" s="1"/>
  <c r="A22" i="33" s="1"/>
  <c r="P20" i="46" a="1"/>
  <c r="P20" i="46" s="1"/>
  <c r="I28" i="43" a="1"/>
  <c r="I28" i="43" s="1"/>
  <c r="I27" i="43" s="1"/>
  <c r="Z70" i="33" a="1"/>
  <c r="Z70" i="33" s="1"/>
  <c r="AK67" i="41" a="1"/>
  <c r="AK67" i="41" s="1"/>
  <c r="AK66" i="41" s="1"/>
  <c r="AF22" i="43" a="1"/>
  <c r="AF22" i="43" s="1"/>
  <c r="J59" i="43" a="1"/>
  <c r="J59" i="43" s="1"/>
  <c r="P35" i="43" a="1"/>
  <c r="P35" i="43" s="1"/>
  <c r="P33" i="43" s="1"/>
  <c r="AL31" i="47" a="1"/>
  <c r="AL31" i="47" s="1"/>
  <c r="AL30" i="47" s="1"/>
  <c r="U11" i="44" a="1"/>
  <c r="U11" i="44" s="1"/>
  <c r="AP59" i="43" a="1"/>
  <c r="AP59" i="43" s="1"/>
  <c r="AR20" i="33" a="1"/>
  <c r="AR20" i="33" s="1"/>
  <c r="AR74" i="42" a="1"/>
  <c r="AR74" i="42" s="1"/>
  <c r="V59" i="33" a="1"/>
  <c r="V59" i="33" s="1"/>
  <c r="R101" i="46" a="1"/>
  <c r="R101" i="46" s="1"/>
  <c r="Z104" i="47" a="1"/>
  <c r="Z104" i="47" s="1"/>
  <c r="R79" i="44" a="1"/>
  <c r="R79" i="44" s="1"/>
  <c r="L11" i="43" a="1"/>
  <c r="L11" i="43" s="1"/>
  <c r="P89" i="46" a="1"/>
  <c r="P89" i="46" s="1"/>
  <c r="L58" i="45" a="1"/>
  <c r="L58" i="45" s="1"/>
  <c r="L57" i="45" s="1"/>
  <c r="AO52" i="47" a="1"/>
  <c r="AO52" i="47" s="1"/>
  <c r="AO51" i="47" s="1"/>
  <c r="X53" i="42" a="1"/>
  <c r="X53" i="42" s="1"/>
  <c r="Z50" i="44" a="1"/>
  <c r="Z50" i="44" s="1"/>
  <c r="C55" i="42" a="1"/>
  <c r="C55" i="42" s="1"/>
  <c r="A55" i="42" s="1"/>
  <c r="Y11" i="42" a="1"/>
  <c r="Y11" i="42" s="1"/>
  <c r="AC100" i="41" a="1"/>
  <c r="AC100" i="41" s="1"/>
  <c r="AC99" i="41" s="1"/>
  <c r="AV64" i="47" a="1"/>
  <c r="AV64" i="47" s="1"/>
  <c r="Y73" i="47" a="1"/>
  <c r="Y73" i="47" s="1"/>
  <c r="Y72" i="47" s="1"/>
  <c r="AA58" i="44" a="1"/>
  <c r="AA58" i="44" s="1"/>
  <c r="AA57" i="44" s="1"/>
  <c r="U85" i="33" a="1"/>
  <c r="U85" i="33" s="1"/>
  <c r="U84" i="33" s="1"/>
  <c r="V38" i="33" a="1"/>
  <c r="V38" i="33" s="1"/>
  <c r="AO16" i="33" a="1"/>
  <c r="AO16" i="33" s="1"/>
  <c r="AF44" i="43" a="1"/>
  <c r="AF44" i="43" s="1"/>
  <c r="AF42" i="43" s="1"/>
  <c r="W91" i="45" a="1"/>
  <c r="W91" i="45" s="1"/>
  <c r="W90" i="45" s="1"/>
  <c r="L80" i="44" a="1"/>
  <c r="L80" i="44" s="1"/>
  <c r="AA91" i="43" a="1"/>
  <c r="AA91" i="43" s="1"/>
  <c r="AA100" i="44" a="1"/>
  <c r="AA100" i="44" s="1"/>
  <c r="AR67" i="45" a="1"/>
  <c r="AR67" i="45" s="1"/>
  <c r="AR66" i="45" s="1"/>
  <c r="U16" i="44" a="1"/>
  <c r="U16" i="44" s="1"/>
  <c r="U15" i="44" s="1"/>
  <c r="AA83" i="41" a="1"/>
  <c r="AA83" i="41" s="1"/>
  <c r="F59" i="44" a="1"/>
  <c r="F59" i="44" s="1"/>
  <c r="S35" i="33" a="1"/>
  <c r="S35" i="33" s="1"/>
  <c r="AB23" i="41" a="1"/>
  <c r="AB23" i="41" s="1"/>
  <c r="AQ31" i="46" a="1"/>
  <c r="AQ31" i="46" s="1"/>
  <c r="AQ30" i="46" s="1"/>
  <c r="P26" i="44" a="1"/>
  <c r="P26" i="44" s="1"/>
  <c r="AC77" i="44" a="1"/>
  <c r="AC77" i="44" s="1"/>
  <c r="O43" i="41" a="1"/>
  <c r="O43" i="41" s="1"/>
  <c r="AH77" i="46" a="1"/>
  <c r="AH77" i="46" s="1"/>
  <c r="N19" i="45" a="1"/>
  <c r="N19" i="45" s="1"/>
  <c r="N18" i="45" s="1"/>
  <c r="Q34" i="43" a="1"/>
  <c r="Q34" i="43" s="1"/>
  <c r="Q33" i="43" s="1"/>
  <c r="U79" i="47" a="1"/>
  <c r="U79" i="47" s="1"/>
  <c r="X104" i="47" a="1"/>
  <c r="X104" i="47" s="1"/>
  <c r="AB26" i="47" a="1"/>
  <c r="AB26" i="47" s="1"/>
  <c r="H95" i="44" a="1"/>
  <c r="H95" i="44" s="1"/>
  <c r="V98" i="45" a="1"/>
  <c r="V98" i="45" s="1"/>
  <c r="T97" i="44" a="1"/>
  <c r="T97" i="44" s="1"/>
  <c r="AF67" i="47" a="1"/>
  <c r="AF67" i="47" s="1"/>
  <c r="AF66" i="47" s="1"/>
  <c r="AR95" i="46" a="1"/>
  <c r="AR95" i="46" s="1"/>
  <c r="X59" i="44" a="1"/>
  <c r="X59" i="44" s="1"/>
  <c r="AV100" i="46" a="1"/>
  <c r="AV100" i="46" s="1"/>
  <c r="AV99" i="46" s="1"/>
  <c r="AQ40" i="42" a="1"/>
  <c r="AQ40" i="42" s="1"/>
  <c r="AQ39" i="42" s="1"/>
  <c r="J97" i="45" a="1"/>
  <c r="J97" i="45" s="1"/>
  <c r="J96" i="45" s="1"/>
  <c r="S73" i="42" a="1"/>
  <c r="S73" i="42" s="1"/>
  <c r="AR23" i="33" a="1"/>
  <c r="AR23" i="33" s="1"/>
  <c r="AR98" i="46" a="1"/>
  <c r="AR98" i="46" s="1"/>
  <c r="S88" i="33" a="1"/>
  <c r="S88" i="33" s="1"/>
  <c r="M58" i="46" a="1"/>
  <c r="M58" i="46" s="1"/>
  <c r="C80" i="45" a="1"/>
  <c r="C80" i="45" s="1"/>
  <c r="A79" i="45" s="1"/>
  <c r="L20" i="41" a="1"/>
  <c r="L20" i="41" s="1"/>
  <c r="M20" i="42" a="1"/>
  <c r="M20" i="42" s="1"/>
  <c r="AC35" i="47" a="1"/>
  <c r="AC35" i="47" s="1"/>
  <c r="X38" i="42" a="1"/>
  <c r="X38" i="42" s="1"/>
  <c r="AV82" i="46" a="1"/>
  <c r="AV82" i="46" s="1"/>
  <c r="S46" i="44" a="1"/>
  <c r="S46" i="44" s="1"/>
  <c r="S45" i="44" s="1"/>
  <c r="AO22" i="41" a="1"/>
  <c r="AO22" i="41" s="1"/>
  <c r="AO21" i="41" s="1"/>
  <c r="AP43" i="46" a="1"/>
  <c r="AP43" i="46" s="1"/>
  <c r="AP42" i="46" s="1"/>
  <c r="P34" i="44" a="1"/>
  <c r="P34" i="44" s="1"/>
  <c r="P33" i="44" s="1"/>
  <c r="AO28" i="42" a="1"/>
  <c r="AO28" i="42" s="1"/>
  <c r="C77" i="41" a="1"/>
  <c r="C77" i="41" s="1"/>
  <c r="AD104" i="47" a="1"/>
  <c r="AD104" i="47" s="1"/>
  <c r="AE25" i="44" a="1"/>
  <c r="AE25" i="44" s="1"/>
  <c r="Q64" i="42" a="1"/>
  <c r="Q64" i="42" s="1"/>
  <c r="Q63" i="42" s="1"/>
  <c r="AL67" i="47" a="1"/>
  <c r="AL67" i="47" s="1"/>
  <c r="AH20" i="47" a="1"/>
  <c r="AH20" i="47" s="1"/>
  <c r="U29" i="43" a="1"/>
  <c r="U29" i="43" s="1"/>
  <c r="AO80" i="46" a="1"/>
  <c r="AO80" i="46" s="1"/>
  <c r="Q91" i="33" a="1"/>
  <c r="Q91" i="33" s="1"/>
  <c r="Q90" i="33" s="1"/>
  <c r="AD79" i="47" a="1"/>
  <c r="AD79" i="47" s="1"/>
  <c r="X97" i="33" a="1"/>
  <c r="X97" i="33" s="1"/>
  <c r="X96" i="33" s="1"/>
  <c r="M58" i="47" a="1"/>
  <c r="M58" i="47" s="1"/>
  <c r="P31" i="42" a="1"/>
  <c r="P31" i="42" s="1"/>
  <c r="P30" i="42" s="1"/>
  <c r="H88" i="45" a="1"/>
  <c r="H88" i="45" s="1"/>
  <c r="H87" i="45" s="1"/>
  <c r="AO92" i="43" a="1"/>
  <c r="AO92" i="43" s="1"/>
  <c r="AO90" i="43" s="1"/>
  <c r="AG29" i="47" a="1"/>
  <c r="AG29" i="47" s="1"/>
  <c r="AR25" i="43" a="1"/>
  <c r="AR25" i="43" s="1"/>
  <c r="P25" i="46" a="1"/>
  <c r="P25" i="46" s="1"/>
  <c r="Q89" i="45" a="1"/>
  <c r="Q89" i="45" s="1"/>
  <c r="Q87" i="45" s="1"/>
  <c r="Q65" i="41" a="1"/>
  <c r="Q65" i="41" s="1"/>
  <c r="O64" i="46" a="1"/>
  <c r="O64" i="46" s="1"/>
  <c r="O63" i="46" s="1"/>
  <c r="J32" i="44" a="1"/>
  <c r="J32" i="44" s="1"/>
  <c r="J30" i="44" s="1"/>
  <c r="O70" i="44" a="1"/>
  <c r="O70" i="44" s="1"/>
  <c r="AH11" i="46" a="1"/>
  <c r="AH11" i="46" s="1"/>
  <c r="M47" i="43" a="1"/>
  <c r="M47" i="43" s="1"/>
  <c r="F47" i="33" a="1"/>
  <c r="F47" i="33" s="1"/>
  <c r="AF80" i="46" a="1"/>
  <c r="AF80" i="46" s="1"/>
  <c r="O101" i="42" a="1"/>
  <c r="O101" i="42" s="1"/>
  <c r="AO61" i="33" a="1"/>
  <c r="AO61" i="33" s="1"/>
  <c r="AO60" i="33" s="1"/>
  <c r="AR52" i="47" a="1"/>
  <c r="AR52" i="47" s="1"/>
  <c r="AF59" i="44" a="1"/>
  <c r="AF59" i="44" s="1"/>
  <c r="AE50" i="43" a="1"/>
  <c r="AE50" i="43" s="1"/>
  <c r="G86" i="44" a="1"/>
  <c r="G86" i="44" s="1"/>
  <c r="AE43" i="45" a="1"/>
  <c r="AE43" i="45" s="1"/>
  <c r="AE42" i="45" s="1"/>
  <c r="AR59" i="42" a="1"/>
  <c r="AR59" i="42" s="1"/>
  <c r="AF103" i="44" a="1"/>
  <c r="AF103" i="44" s="1"/>
  <c r="AF102" i="44" s="1"/>
  <c r="S41" i="47" a="1"/>
  <c r="S41" i="47" s="1"/>
  <c r="S39" i="47" s="1"/>
  <c r="G65" i="33" a="1"/>
  <c r="G65" i="33" s="1"/>
  <c r="L28" i="43" a="1"/>
  <c r="L28" i="43" s="1"/>
  <c r="M97" i="33" a="1"/>
  <c r="M97" i="33" s="1"/>
  <c r="AN62" i="45" a="1"/>
  <c r="AN62" i="45" s="1"/>
  <c r="AI46" i="45" a="1"/>
  <c r="AI46" i="45" s="1"/>
  <c r="AI45" i="45" s="1"/>
  <c r="U85" i="41" a="1"/>
  <c r="U85" i="41" s="1"/>
  <c r="U84" i="41" s="1"/>
  <c r="J23" i="46" a="1"/>
  <c r="J23" i="46" s="1"/>
  <c r="AI17" i="42" a="1"/>
  <c r="AI17" i="42" s="1"/>
  <c r="AC22" i="33" a="1"/>
  <c r="AC22" i="33" s="1"/>
  <c r="M49" i="44" a="1"/>
  <c r="M49" i="44" s="1"/>
  <c r="AP67" i="44" a="1"/>
  <c r="AP67" i="44" s="1"/>
  <c r="AP66" i="44" s="1"/>
  <c r="H70" i="45" a="1"/>
  <c r="H70" i="45" s="1"/>
  <c r="H69" i="45" s="1"/>
  <c r="AB94" i="47" a="1"/>
  <c r="AB94" i="47" s="1"/>
  <c r="AJ83" i="44" a="1"/>
  <c r="AJ83" i="44" s="1"/>
  <c r="AN38" i="33" a="1"/>
  <c r="AN38" i="33" s="1"/>
  <c r="AH49" i="45" a="1"/>
  <c r="AH49" i="45" s="1"/>
  <c r="U76" i="43" a="1"/>
  <c r="U76" i="43" s="1"/>
  <c r="U75" i="43" s="1"/>
  <c r="AG101" i="43" a="1"/>
  <c r="AG101" i="43" s="1"/>
  <c r="G11" i="45" a="1"/>
  <c r="G11" i="45" s="1"/>
  <c r="G56" i="33" a="1"/>
  <c r="G56" i="33" s="1"/>
  <c r="AV98" i="46" a="1"/>
  <c r="AV98" i="46" s="1"/>
  <c r="AV96" i="46" s="1"/>
  <c r="AV104" i="47" a="1"/>
  <c r="AV104" i="47" s="1"/>
  <c r="S26" i="47" a="1"/>
  <c r="S26" i="47" s="1"/>
  <c r="AA85" i="46" a="1"/>
  <c r="AA85" i="46" s="1"/>
  <c r="AA84" i="46" s="1"/>
  <c r="W50" i="42" a="1"/>
  <c r="W50" i="42" s="1"/>
  <c r="K35" i="47" a="1"/>
  <c r="K35" i="47" s="1"/>
  <c r="K33" i="47" s="1"/>
  <c r="AL43" i="42" a="1"/>
  <c r="AL43" i="42" s="1"/>
  <c r="AO41" i="33" a="1"/>
  <c r="AO41" i="33" s="1"/>
  <c r="AO39" i="33" s="1"/>
  <c r="AA91" i="46" a="1"/>
  <c r="AA91" i="46" s="1"/>
  <c r="AA90" i="46" s="1"/>
  <c r="Y23" i="47" a="1"/>
  <c r="Y23" i="47" s="1"/>
  <c r="L83" i="47" a="1"/>
  <c r="L83" i="47" s="1"/>
  <c r="P17" i="41" a="1"/>
  <c r="P17" i="41" s="1"/>
  <c r="Y79" i="33" a="1"/>
  <c r="Y79" i="33" s="1"/>
  <c r="Y78" i="33" s="1"/>
  <c r="O95" i="43" a="1"/>
  <c r="O95" i="43" s="1"/>
  <c r="AN92" i="44" a="1"/>
  <c r="AN92" i="44" s="1"/>
  <c r="AN90" i="44" s="1"/>
  <c r="V62" i="45" a="1"/>
  <c r="V62" i="45" s="1"/>
  <c r="AK29" i="47" a="1"/>
  <c r="AK29" i="47" s="1"/>
  <c r="AI74" i="46" a="1"/>
  <c r="AI74" i="46" s="1"/>
  <c r="AI72" i="46" s="1"/>
  <c r="O59" i="47" a="1"/>
  <c r="O59" i="47" s="1"/>
  <c r="O57" i="47" s="1"/>
  <c r="AK28" i="42" a="1"/>
  <c r="AK28" i="42" s="1"/>
  <c r="AC89" i="45" a="1"/>
  <c r="AC89" i="45" s="1"/>
  <c r="O20" i="46" a="1"/>
  <c r="O20" i="46" s="1"/>
  <c r="Z32" i="33" a="1"/>
  <c r="Z32" i="33" s="1"/>
  <c r="AB11" i="46" a="1"/>
  <c r="AB11" i="46" s="1"/>
  <c r="AC103" i="41" a="1"/>
  <c r="AC103" i="41" s="1"/>
  <c r="AC102" i="41" s="1"/>
  <c r="J26" i="41" a="1"/>
  <c r="J26" i="41" s="1"/>
  <c r="J24" i="41" s="1"/>
  <c r="AD101" i="45" a="1"/>
  <c r="AD101" i="45" s="1"/>
  <c r="G38" i="42" a="1"/>
  <c r="G38" i="42" s="1"/>
  <c r="AK34" i="47" a="1"/>
  <c r="AK34" i="47" s="1"/>
  <c r="Y67" i="44" a="1"/>
  <c r="Y67" i="44" s="1"/>
  <c r="N26" i="42" a="1"/>
  <c r="N26" i="42" s="1"/>
  <c r="AT28" i="47" a="1"/>
  <c r="AT28" i="47" s="1"/>
  <c r="AG29" i="45" a="1"/>
  <c r="AG29" i="45" s="1"/>
  <c r="AG27" i="45" s="1"/>
  <c r="Z101" i="47" a="1"/>
  <c r="Z101" i="47" s="1"/>
  <c r="M11" i="43" a="1"/>
  <c r="M11" i="43" s="1"/>
  <c r="M9" i="43" s="1"/>
  <c r="W52" i="33" a="1"/>
  <c r="W52" i="33" s="1"/>
  <c r="AO79" i="43" a="1"/>
  <c r="AO79" i="43" s="1"/>
  <c r="AO78" i="43" s="1"/>
  <c r="AF38" i="33" a="1"/>
  <c r="AF38" i="33" s="1"/>
  <c r="AE47" i="47" a="1"/>
  <c r="AE47" i="47" s="1"/>
  <c r="AD103" i="44" a="1"/>
  <c r="AD103" i="44" s="1"/>
  <c r="AM80" i="41" a="1"/>
  <c r="AM80" i="41" s="1"/>
  <c r="AB77" i="42" a="1"/>
  <c r="AB77" i="42" s="1"/>
  <c r="AM68" i="44" a="1"/>
  <c r="AM68" i="44" s="1"/>
  <c r="AC91" i="33" a="1"/>
  <c r="AC91" i="33" s="1"/>
  <c r="AR19" i="46" a="1"/>
  <c r="AR19" i="46" s="1"/>
  <c r="AU37" i="46" a="1"/>
  <c r="AU37" i="46" s="1"/>
  <c r="AU36" i="46" s="1"/>
  <c r="AP53" i="41" a="1"/>
  <c r="AP53" i="41" s="1"/>
  <c r="U104" i="45" a="1"/>
  <c r="U104" i="45" s="1"/>
  <c r="U102" i="45" s="1"/>
  <c r="K43" i="33" a="1"/>
  <c r="K43" i="33" s="1"/>
  <c r="U88" i="33" a="1"/>
  <c r="U88" i="33" s="1"/>
  <c r="N59" i="41" a="1"/>
  <c r="N59" i="41" s="1"/>
  <c r="AF23" i="45" a="1"/>
  <c r="AF23" i="45" s="1"/>
  <c r="J76" i="43" a="1"/>
  <c r="J76" i="43" s="1"/>
  <c r="AR49" i="33" a="1"/>
  <c r="AR49" i="33" s="1"/>
  <c r="AR48" i="33" s="1"/>
  <c r="S74" i="42" a="1"/>
  <c r="S74" i="42" s="1"/>
  <c r="S62" i="42" a="1"/>
  <c r="S62" i="42" s="1"/>
  <c r="AD97" i="42" a="1"/>
  <c r="AD97" i="42" s="1"/>
  <c r="AD96" i="42" s="1"/>
  <c r="H76" i="42" a="1"/>
  <c r="H76" i="42" s="1"/>
  <c r="AK52" i="43" a="1"/>
  <c r="AK52" i="43" s="1"/>
  <c r="P100" i="42" a="1"/>
  <c r="P100" i="42" s="1"/>
  <c r="J68" i="43" a="1"/>
  <c r="J68" i="43" s="1"/>
  <c r="AO50" i="47" a="1"/>
  <c r="AO50" i="47" s="1"/>
  <c r="Y20" i="33" a="1"/>
  <c r="Y20" i="33" s="1"/>
  <c r="AL34" i="44" a="1"/>
  <c r="AL34" i="44" s="1"/>
  <c r="AL33" i="44" s="1"/>
  <c r="AI17" i="41" a="1"/>
  <c r="AI17" i="41" s="1"/>
  <c r="AM46" i="43" a="1"/>
  <c r="AM46" i="43" s="1"/>
  <c r="R76" i="42" a="1"/>
  <c r="R76" i="42" s="1"/>
  <c r="R75" i="42" s="1"/>
  <c r="C52" i="33" a="1"/>
  <c r="C52" i="33" s="1"/>
  <c r="A52" i="33" s="1"/>
  <c r="AE17" i="47" a="1"/>
  <c r="AE17" i="47" s="1"/>
  <c r="S67" i="44" a="1"/>
  <c r="S67" i="44" s="1"/>
  <c r="S66" i="44" s="1"/>
  <c r="AC95" i="33" a="1"/>
  <c r="AC95" i="33" s="1"/>
  <c r="K62" i="42" a="1"/>
  <c r="K62" i="42" s="1"/>
  <c r="M64" i="44" a="1"/>
  <c r="M64" i="44" s="1"/>
  <c r="P80" i="41" a="1"/>
  <c r="P80" i="41" s="1"/>
  <c r="AV65" i="46" a="1"/>
  <c r="AV65" i="46" s="1"/>
  <c r="AA67" i="47" a="1"/>
  <c r="AA67" i="47" s="1"/>
  <c r="X29" i="33" a="1"/>
  <c r="X29" i="33" s="1"/>
  <c r="X27" i="33" s="1"/>
  <c r="AN56" i="44" a="1"/>
  <c r="AN56" i="44" s="1"/>
  <c r="AU101" i="43" a="1"/>
  <c r="AU101" i="43" s="1"/>
  <c r="X98" i="47" a="1"/>
  <c r="X98" i="47" s="1"/>
  <c r="AM17" i="33" a="1"/>
  <c r="AM17" i="33" s="1"/>
  <c r="AU79" i="41" a="1"/>
  <c r="AU79" i="41" s="1"/>
  <c r="AU78" i="41" s="1"/>
  <c r="Q29" i="41" a="1"/>
  <c r="Q29" i="41" s="1"/>
  <c r="T47" i="46" a="1"/>
  <c r="T47" i="46" s="1"/>
  <c r="AP17" i="33" a="1"/>
  <c r="AP17" i="33" s="1"/>
  <c r="X32" i="43" a="1"/>
  <c r="X32" i="43" s="1"/>
  <c r="K104" i="44" a="1"/>
  <c r="K104" i="44" s="1"/>
  <c r="U70" i="41" a="1"/>
  <c r="U70" i="41" s="1"/>
  <c r="Y40" i="43" a="1"/>
  <c r="Y40" i="43" s="1"/>
  <c r="AN85" i="42" a="1"/>
  <c r="AN85" i="42" s="1"/>
  <c r="AN84" i="42" s="1"/>
  <c r="K20" i="33" a="1"/>
  <c r="K20" i="33" s="1"/>
  <c r="C47" i="43" a="1"/>
  <c r="C47" i="43" s="1"/>
  <c r="AI71" i="47" a="1"/>
  <c r="AI71" i="47" s="1"/>
  <c r="X64" i="33" a="1"/>
  <c r="X64" i="33" s="1"/>
  <c r="H10" i="45" a="1"/>
  <c r="H10" i="45" s="1"/>
  <c r="AO16" i="47" a="1"/>
  <c r="AO16" i="47" s="1"/>
  <c r="AO15" i="47" s="1"/>
  <c r="AO71" i="41" a="1"/>
  <c r="AO71" i="41" s="1"/>
  <c r="O56" i="43" a="1"/>
  <c r="O56" i="43" s="1"/>
  <c r="AN19" i="47" a="1"/>
  <c r="AN19" i="47" s="1"/>
  <c r="AN18" i="47" s="1"/>
  <c r="AQ29" i="44" a="1"/>
  <c r="AQ29" i="44" s="1"/>
  <c r="J53" i="47" a="1"/>
  <c r="J53" i="47" s="1"/>
  <c r="AS74" i="43" a="1"/>
  <c r="AS74" i="43" s="1"/>
  <c r="AG31" i="45" a="1"/>
  <c r="AG31" i="45" s="1"/>
  <c r="AG30" i="45" s="1"/>
  <c r="R55" i="43" a="1"/>
  <c r="R55" i="43" s="1"/>
  <c r="R54" i="43" s="1"/>
  <c r="C64" i="43" a="1"/>
  <c r="C64" i="43" s="1"/>
  <c r="A64" i="43" s="1"/>
  <c r="U55" i="43" a="1"/>
  <c r="U55" i="43" s="1"/>
  <c r="U54" i="43" s="1"/>
  <c r="X68" i="42" a="1"/>
  <c r="X68" i="42" s="1"/>
  <c r="W62" i="41" a="1"/>
  <c r="W62" i="41" s="1"/>
  <c r="P16" i="47" a="1"/>
  <c r="P16" i="47" s="1"/>
  <c r="S44" i="45" a="1"/>
  <c r="S44" i="45" s="1"/>
  <c r="AG77" i="43" a="1"/>
  <c r="AG77" i="43" s="1"/>
  <c r="E91" i="44" a="1"/>
  <c r="E91" i="44" s="1"/>
  <c r="E90" i="44" s="1"/>
  <c r="V41" i="44" a="1"/>
  <c r="V41" i="44" s="1"/>
  <c r="AQ43" i="44" a="1"/>
  <c r="AQ43" i="44" s="1"/>
  <c r="AQ42" i="44" s="1"/>
  <c r="M68" i="43" a="1"/>
  <c r="M68" i="43" s="1"/>
  <c r="AB29" i="47" a="1"/>
  <c r="AB29" i="47" s="1"/>
  <c r="W46" i="43" a="1"/>
  <c r="W46" i="43" s="1"/>
  <c r="W45" i="43" s="1"/>
  <c r="P23" i="44" a="1"/>
  <c r="P23" i="44" s="1"/>
  <c r="Q92" i="42" a="1"/>
  <c r="Q92" i="42" s="1"/>
  <c r="O11" i="33" a="1"/>
  <c r="O11" i="33" s="1"/>
  <c r="U32" i="41" a="1"/>
  <c r="U32" i="41" s="1"/>
  <c r="AE101" i="33" a="1"/>
  <c r="AE101" i="33" s="1"/>
  <c r="N91" i="45" a="1"/>
  <c r="N91" i="45" s="1"/>
  <c r="AJ73" i="42" a="1"/>
  <c r="AJ73" i="42" s="1"/>
  <c r="AJ72" i="42" s="1"/>
  <c r="AG97" i="45" a="1"/>
  <c r="AG97" i="45" s="1"/>
  <c r="AA52" i="33" a="1"/>
  <c r="AA52" i="33" s="1"/>
  <c r="AA51" i="33" s="1"/>
  <c r="Q58" i="47" a="1"/>
  <c r="Q58" i="47" s="1"/>
  <c r="AC38" i="46" a="1"/>
  <c r="AC38" i="46" s="1"/>
  <c r="AQ67" i="44" a="1"/>
  <c r="AQ67" i="44" s="1"/>
  <c r="AQ66" i="44" s="1"/>
  <c r="AT70" i="41" a="1"/>
  <c r="AT70" i="41" s="1"/>
  <c r="AT69" i="41" s="1"/>
  <c r="AI46" i="41" a="1"/>
  <c r="AI46" i="41" s="1"/>
  <c r="Z77" i="45" a="1"/>
  <c r="Z77" i="45" s="1"/>
  <c r="Y38" i="33" a="1"/>
  <c r="Y38" i="33" s="1"/>
  <c r="P35" i="45" a="1"/>
  <c r="P35" i="45" s="1"/>
  <c r="AB22" i="43" a="1"/>
  <c r="AB22" i="43" s="1"/>
  <c r="AF73" i="44" a="1"/>
  <c r="AF73" i="44" s="1"/>
  <c r="AI94" i="46" a="1"/>
  <c r="AI94" i="46" s="1"/>
  <c r="W92" i="41" a="1"/>
  <c r="W92" i="41" s="1"/>
  <c r="K23" i="46" a="1"/>
  <c r="K23" i="46" s="1"/>
  <c r="AF34" i="46" a="1"/>
  <c r="AF34" i="46" s="1"/>
  <c r="AF33" i="46" s="1"/>
  <c r="AE41" i="45" a="1"/>
  <c r="AE41" i="45" s="1"/>
  <c r="AQ35" i="47" a="1"/>
  <c r="AQ35" i="47" s="1"/>
  <c r="AQ33" i="47" s="1"/>
  <c r="I31" i="44" a="1"/>
  <c r="I31" i="44" s="1"/>
  <c r="AP89" i="33" a="1"/>
  <c r="AP89" i="33" s="1"/>
  <c r="AP80" i="42" a="1"/>
  <c r="AP80" i="42" s="1"/>
  <c r="T37" i="44" a="1"/>
  <c r="T37" i="44" s="1"/>
  <c r="T36" i="44" s="1"/>
  <c r="AQ50" i="47" a="1"/>
  <c r="AQ50" i="47" s="1"/>
  <c r="L41" i="41" a="1"/>
  <c r="L41" i="41" s="1"/>
  <c r="X85" i="46" a="1"/>
  <c r="X85" i="46" s="1"/>
  <c r="X84" i="46" s="1"/>
  <c r="AJ44" i="47" a="1"/>
  <c r="AJ44" i="47" s="1"/>
  <c r="AS40" i="46" a="1"/>
  <c r="AS40" i="46" s="1"/>
  <c r="AR79" i="47" a="1"/>
  <c r="AR79" i="47" s="1"/>
  <c r="AR78" i="47" s="1"/>
  <c r="W38" i="45" a="1"/>
  <c r="W38" i="45" s="1"/>
  <c r="AP10" i="33" a="1"/>
  <c r="AP10" i="33" s="1"/>
  <c r="AH29" i="45" a="1"/>
  <c r="AH29" i="45" s="1"/>
  <c r="Y83" i="43" a="1"/>
  <c r="Y83" i="43" s="1"/>
  <c r="O98" i="46" a="1"/>
  <c r="O98" i="46" s="1"/>
  <c r="N89" i="45" a="1"/>
  <c r="N89" i="45" s="1"/>
  <c r="AU101" i="46" a="1"/>
  <c r="AU101" i="46" s="1"/>
  <c r="R34" i="42" a="1"/>
  <c r="R34" i="42" s="1"/>
  <c r="AJ32" i="47" a="1"/>
  <c r="AJ32" i="47" s="1"/>
  <c r="AJ29" i="45" a="1"/>
  <c r="AJ29" i="45" s="1"/>
  <c r="AO38" i="47" a="1"/>
  <c r="AO38" i="47" s="1"/>
  <c r="T56" i="41" a="1"/>
  <c r="T56" i="41" s="1"/>
  <c r="P37" i="44" a="1"/>
  <c r="P37" i="44" s="1"/>
  <c r="P36" i="44" s="1"/>
  <c r="N61" i="41" a="1"/>
  <c r="N61" i="41" s="1"/>
  <c r="N60" i="41" s="1"/>
  <c r="AB85" i="41" a="1"/>
  <c r="AB85" i="41" s="1"/>
  <c r="AB84" i="41" s="1"/>
  <c r="AL86" i="45" a="1"/>
  <c r="AL86" i="45" s="1"/>
  <c r="AC67" i="33" a="1"/>
  <c r="AC67" i="33" s="1"/>
  <c r="AC66" i="33" s="1"/>
  <c r="E62" i="33" a="1"/>
  <c r="E62" i="33" s="1"/>
  <c r="AI83" i="45" a="1"/>
  <c r="AI83" i="45" s="1"/>
  <c r="AI81" i="45" s="1"/>
  <c r="AC77" i="43" a="1"/>
  <c r="AC77" i="43" s="1"/>
  <c r="Z11" i="41" a="1"/>
  <c r="Z11" i="41" s="1"/>
  <c r="J67" i="45" a="1"/>
  <c r="J67" i="45" s="1"/>
  <c r="J66" i="45" s="1"/>
  <c r="H61" i="33" a="1"/>
  <c r="H61" i="33" s="1"/>
  <c r="S74" i="43" a="1"/>
  <c r="S74" i="43" s="1"/>
  <c r="V29" i="45" a="1"/>
  <c r="V29" i="45" s="1"/>
  <c r="R94" i="45" a="1"/>
  <c r="R94" i="45" s="1"/>
  <c r="P68" i="33" a="1"/>
  <c r="P68" i="33" s="1"/>
  <c r="N94" i="42" a="1"/>
  <c r="N94" i="42" s="1"/>
  <c r="AE35" i="44" a="1"/>
  <c r="AE35" i="44" s="1"/>
  <c r="AE33" i="44" s="1"/>
  <c r="AD43" i="44" a="1"/>
  <c r="AD43" i="44" s="1"/>
  <c r="K17" i="44" a="1"/>
  <c r="K17" i="44" s="1"/>
  <c r="R28" i="41" a="1"/>
  <c r="R28" i="41" s="1"/>
  <c r="AN23" i="43" a="1"/>
  <c r="AN23" i="43" s="1"/>
  <c r="AF82" i="45" a="1"/>
  <c r="AF82" i="45" s="1"/>
  <c r="AF81" i="45" s="1"/>
  <c r="L41" i="44" a="1"/>
  <c r="L41" i="44" s="1"/>
  <c r="L39" i="44" s="1"/>
  <c r="X19" i="43" a="1"/>
  <c r="X19" i="43" s="1"/>
  <c r="I44" i="42" a="1"/>
  <c r="I44" i="42" s="1"/>
  <c r="U65" i="46" a="1"/>
  <c r="U65" i="46" s="1"/>
  <c r="G29" i="33" a="1"/>
  <c r="G29" i="33" s="1"/>
  <c r="AN76" i="47" a="1"/>
  <c r="AN76" i="47" s="1"/>
  <c r="AN75" i="47" s="1"/>
  <c r="Q68" i="46" a="1"/>
  <c r="Q68" i="46" s="1"/>
  <c r="AD80" i="43" a="1"/>
  <c r="AD80" i="43" s="1"/>
  <c r="AC16" i="43" a="1"/>
  <c r="AC16" i="43" s="1"/>
  <c r="AC15" i="43" s="1"/>
  <c r="P56" i="47" a="1"/>
  <c r="P56" i="47" s="1"/>
  <c r="AI52" i="43" a="1"/>
  <c r="AI52" i="43" s="1"/>
  <c r="AI51" i="43" s="1"/>
  <c r="S65" i="45" a="1"/>
  <c r="S65" i="45" s="1"/>
  <c r="AE74" i="43" a="1"/>
  <c r="AE74" i="43" s="1"/>
  <c r="S82" i="43" a="1"/>
  <c r="S82" i="43" s="1"/>
  <c r="AM46" i="33" a="1"/>
  <c r="AM46" i="33" s="1"/>
  <c r="AM45" i="33" s="1"/>
  <c r="Y46" i="41" a="1"/>
  <c r="Y46" i="41" s="1"/>
  <c r="T35" i="45" a="1"/>
  <c r="T35" i="45" s="1"/>
  <c r="T33" i="45" s="1"/>
  <c r="AQ100" i="41" a="1"/>
  <c r="AQ100" i="41" s="1"/>
  <c r="Y32" i="33" a="1"/>
  <c r="Y32" i="33" s="1"/>
  <c r="V20" i="33" a="1"/>
  <c r="V20" i="33" s="1"/>
  <c r="T71" i="43" a="1"/>
  <c r="T71" i="43" s="1"/>
  <c r="AA82" i="44" a="1"/>
  <c r="AA82" i="44" s="1"/>
  <c r="J46" i="42" a="1"/>
  <c r="J46" i="42" s="1"/>
  <c r="J45" i="42" s="1"/>
  <c r="I76" i="45" a="1"/>
  <c r="I76" i="45" s="1"/>
  <c r="I75" i="45" s="1"/>
  <c r="AI95" i="47" a="1"/>
  <c r="AI95" i="47" s="1"/>
  <c r="K100" i="33" a="1"/>
  <c r="K100" i="33" s="1"/>
  <c r="X85" i="43" a="1"/>
  <c r="X85" i="43" s="1"/>
  <c r="I83" i="41" a="1"/>
  <c r="I83" i="41" s="1"/>
  <c r="L38" i="43" a="1"/>
  <c r="L38" i="43" s="1"/>
  <c r="J38" i="47" a="1"/>
  <c r="J38" i="47" s="1"/>
  <c r="AR58" i="45" a="1"/>
  <c r="AR58" i="45" s="1"/>
  <c r="AR57" i="45" s="1"/>
  <c r="W91" i="47" a="1"/>
  <c r="W91" i="47" s="1"/>
  <c r="W90" i="47" s="1"/>
  <c r="C91" i="44" a="1"/>
  <c r="C91" i="44" s="1"/>
  <c r="A91" i="44" s="1"/>
  <c r="AI50" i="44" a="1"/>
  <c r="AI50" i="44" s="1"/>
  <c r="AD83" i="44" a="1"/>
  <c r="AD83" i="44" s="1"/>
  <c r="AD81" i="44" s="1"/>
  <c r="V32" i="43" a="1"/>
  <c r="V32" i="43" s="1"/>
  <c r="AB62" i="33" a="1"/>
  <c r="AB62" i="33" s="1"/>
  <c r="AI104" i="46" a="1"/>
  <c r="AI104" i="46" s="1"/>
  <c r="AK83" i="41" a="1"/>
  <c r="AK83" i="41" s="1"/>
  <c r="AP52" i="33" a="1"/>
  <c r="AP52" i="33" s="1"/>
  <c r="AP51" i="33" s="1"/>
  <c r="AI101" i="33" a="1"/>
  <c r="AI101" i="33" s="1"/>
  <c r="Q16" i="41" a="1"/>
  <c r="Q16" i="41" s="1"/>
  <c r="Q15" i="41" s="1"/>
  <c r="M25" i="46" a="1"/>
  <c r="M25" i="46" s="1"/>
  <c r="Q23" i="46" a="1"/>
  <c r="Q23" i="46" s="1"/>
  <c r="G10" i="42" a="1"/>
  <c r="G10" i="42" s="1"/>
  <c r="M59" i="45" a="1"/>
  <c r="M59" i="45" s="1"/>
  <c r="AN95" i="46" a="1"/>
  <c r="AN95" i="46" s="1"/>
  <c r="K65" i="41" a="1"/>
  <c r="K65" i="41" s="1"/>
  <c r="AD58" i="46" a="1"/>
  <c r="AD58" i="46" s="1"/>
  <c r="N20" i="33" a="1"/>
  <c r="N20" i="33" s="1"/>
  <c r="AD97" i="44" a="1"/>
  <c r="AD97" i="44" s="1"/>
  <c r="J41" i="43" a="1"/>
  <c r="J41" i="43" s="1"/>
  <c r="AB62" i="42" a="1"/>
  <c r="AB62" i="42" s="1"/>
  <c r="AB60" i="42" s="1"/>
  <c r="AG103" i="46" a="1"/>
  <c r="AG103" i="46" s="1"/>
  <c r="AG102" i="46" s="1"/>
  <c r="AU70" i="47" a="1"/>
  <c r="AU70" i="47" s="1"/>
  <c r="AU69" i="47" s="1"/>
  <c r="AR86" i="42" a="1"/>
  <c r="AR86" i="42" s="1"/>
  <c r="F73" i="33" a="1"/>
  <c r="F73" i="33" s="1"/>
  <c r="F72" i="33" s="1"/>
  <c r="X40" i="41" a="1"/>
  <c r="X40" i="41" s="1"/>
  <c r="X39" i="41" s="1"/>
  <c r="AG73" i="33" a="1"/>
  <c r="AG73" i="33" s="1"/>
  <c r="AG72" i="33" s="1"/>
  <c r="AE71" i="41" a="1"/>
  <c r="AE71" i="41" s="1"/>
  <c r="C41" i="46" a="1"/>
  <c r="C41" i="46" s="1"/>
  <c r="A40" i="46" s="1"/>
  <c r="J103" i="41" a="1"/>
  <c r="J103" i="41" s="1"/>
  <c r="J102" i="41" s="1"/>
  <c r="I101" i="46" a="1"/>
  <c r="I101" i="46" s="1"/>
  <c r="AT92" i="43" a="1"/>
  <c r="AT92" i="43" s="1"/>
  <c r="AB46" i="46" a="1"/>
  <c r="AB46" i="46" s="1"/>
  <c r="AG103" i="42" a="1"/>
  <c r="AG103" i="42" s="1"/>
  <c r="AS34" i="47" a="1"/>
  <c r="AS34" i="47" s="1"/>
  <c r="K52" i="42" a="1"/>
  <c r="K52" i="42" s="1"/>
  <c r="K51" i="42" s="1"/>
  <c r="AV31" i="46" a="1"/>
  <c r="AV31" i="46" s="1"/>
  <c r="AO40" i="45" a="1"/>
  <c r="AO40" i="45" s="1"/>
  <c r="AP64" i="42" a="1"/>
  <c r="AP64" i="42" s="1"/>
  <c r="AE50" i="46" a="1"/>
  <c r="AE50" i="46" s="1"/>
  <c r="N85" i="33" a="1"/>
  <c r="N85" i="33" s="1"/>
  <c r="N84" i="33" s="1"/>
  <c r="AH22" i="42" a="1"/>
  <c r="AH22" i="42" s="1"/>
  <c r="AD65" i="43" a="1"/>
  <c r="AD65" i="43" s="1"/>
  <c r="AF74" i="47" a="1"/>
  <c r="AF74" i="47" s="1"/>
  <c r="R67" i="33" a="1"/>
  <c r="R67" i="33" s="1"/>
  <c r="R66" i="33" s="1"/>
  <c r="AF73" i="42" a="1"/>
  <c r="AF73" i="42" s="1"/>
  <c r="AF72" i="42" s="1"/>
  <c r="Z43" i="44" a="1"/>
  <c r="Z43" i="44" s="1"/>
  <c r="Z42" i="44" s="1"/>
  <c r="AO50" i="33" a="1"/>
  <c r="AO50" i="33" s="1"/>
  <c r="P53" i="44" a="1"/>
  <c r="P53" i="44" s="1"/>
  <c r="T58" i="41" a="1"/>
  <c r="T58" i="41" s="1"/>
  <c r="AP35" i="47" a="1"/>
  <c r="AP35" i="47" s="1"/>
  <c r="AK101" i="41" a="1"/>
  <c r="AK101" i="41" s="1"/>
  <c r="N58" i="33" a="1"/>
  <c r="N58" i="33" s="1"/>
  <c r="Z58" i="33" a="1"/>
  <c r="Z58" i="33" s="1"/>
  <c r="Z57" i="33" s="1"/>
  <c r="AL80" i="42" a="1"/>
  <c r="AL80" i="42" s="1"/>
  <c r="P61" i="42" a="1"/>
  <c r="P61" i="42" s="1"/>
  <c r="E59" i="42" a="1"/>
  <c r="E59" i="42" s="1"/>
  <c r="AQ49" i="41" a="1"/>
  <c r="AQ49" i="41" s="1"/>
  <c r="AQ48" i="41" s="1"/>
  <c r="AV65" i="41" a="1"/>
  <c r="AV65" i="41" s="1"/>
  <c r="F89" i="42" a="1"/>
  <c r="F89" i="42" s="1"/>
  <c r="AG91" i="45" a="1"/>
  <c r="AG91" i="45" s="1"/>
  <c r="AG90" i="45" s="1"/>
  <c r="AC52" i="43" a="1"/>
  <c r="AC52" i="43" s="1"/>
  <c r="AC51" i="43" s="1"/>
  <c r="R92" i="45" a="1"/>
  <c r="R92" i="45" s="1"/>
  <c r="AA71" i="41" a="1"/>
  <c r="AA71" i="41" s="1"/>
  <c r="Q52" i="45" a="1"/>
  <c r="Q52" i="45" s="1"/>
  <c r="G98" i="33" a="1"/>
  <c r="G98" i="33" s="1"/>
  <c r="AC29" i="46" a="1"/>
  <c r="AC29" i="46" s="1"/>
  <c r="AP104" i="41" a="1"/>
  <c r="AP104" i="41" s="1"/>
  <c r="I55" i="41" a="1"/>
  <c r="I55" i="41" s="1"/>
  <c r="I54" i="41" s="1"/>
  <c r="R68" i="43" a="1"/>
  <c r="R68" i="43" s="1"/>
  <c r="X19" i="46" a="1"/>
  <c r="X19" i="46" s="1"/>
  <c r="X18" i="46" s="1"/>
  <c r="AH88" i="33" a="1"/>
  <c r="AH88" i="33" s="1"/>
  <c r="AH87" i="33" s="1"/>
  <c r="F62" i="42" a="1"/>
  <c r="F62" i="42" s="1"/>
  <c r="AA95" i="33" a="1"/>
  <c r="AA95" i="33" s="1"/>
  <c r="E58" i="44" a="1"/>
  <c r="E58" i="44" s="1"/>
  <c r="AI22" i="43" a="1"/>
  <c r="AI22" i="43" s="1"/>
  <c r="AH16" i="43" a="1"/>
  <c r="AH16" i="43" s="1"/>
  <c r="Z73" i="47" a="1"/>
  <c r="Z73" i="47" s="1"/>
  <c r="Z72" i="47" s="1"/>
  <c r="Y83" i="41" a="1"/>
  <c r="Y83" i="41" s="1"/>
  <c r="Y81" i="41" s="1"/>
  <c r="V82" i="41" a="1"/>
  <c r="V82" i="41" s="1"/>
  <c r="V81" i="41" s="1"/>
  <c r="Y97" i="47" a="1"/>
  <c r="Y97" i="47" s="1"/>
  <c r="Y96" i="47" s="1"/>
  <c r="AQ68" i="45" a="1"/>
  <c r="AQ68" i="45" s="1"/>
  <c r="AK62" i="41" a="1"/>
  <c r="AK62" i="41" s="1"/>
  <c r="AK28" i="47" a="1"/>
  <c r="AK28" i="47" s="1"/>
  <c r="Y56" i="44" a="1"/>
  <c r="Y56" i="44" s="1"/>
  <c r="AM67" i="44" a="1"/>
  <c r="AM67" i="44" s="1"/>
  <c r="AM94" i="33" a="1"/>
  <c r="AM94" i="33" s="1"/>
  <c r="AP82" i="47" a="1"/>
  <c r="AP82" i="47" s="1"/>
  <c r="AM98" i="33" a="1"/>
  <c r="AM98" i="33" s="1"/>
  <c r="AJ88" i="47" a="1"/>
  <c r="AJ88" i="47" s="1"/>
  <c r="AJ44" i="45" a="1"/>
  <c r="AJ44" i="45" s="1"/>
  <c r="C89" i="41" a="1"/>
  <c r="C89" i="41" s="1"/>
  <c r="S64" i="46" a="1"/>
  <c r="S64" i="46" s="1"/>
  <c r="O46" i="44" a="1"/>
  <c r="O46" i="44" s="1"/>
  <c r="Q35" i="44" a="1"/>
  <c r="Q35" i="44" s="1"/>
  <c r="V22" i="47" a="1"/>
  <c r="V22" i="47" s="1"/>
  <c r="M31" i="45" a="1"/>
  <c r="M31" i="45" s="1"/>
  <c r="M30" i="45" s="1"/>
  <c r="AL56" i="43" a="1"/>
  <c r="AL56" i="43" s="1"/>
  <c r="AJ86" i="44" a="1"/>
  <c r="AJ86" i="44" s="1"/>
  <c r="I85" i="44" a="1"/>
  <c r="I85" i="44" s="1"/>
  <c r="I84" i="44" s="1"/>
  <c r="AF55" i="43" a="1"/>
  <c r="AF55" i="43" s="1"/>
  <c r="J64" i="33" a="1"/>
  <c r="J64" i="33" s="1"/>
  <c r="J63" i="33" s="1"/>
  <c r="J73" i="42" a="1"/>
  <c r="J73" i="42" s="1"/>
  <c r="J72" i="42" s="1"/>
  <c r="AN80" i="46" a="1"/>
  <c r="AN80" i="46" s="1"/>
  <c r="Z38" i="41" a="1"/>
  <c r="Z38" i="41" s="1"/>
  <c r="I16" i="43" a="1"/>
  <c r="I16" i="43" s="1"/>
  <c r="Z104" i="41" a="1"/>
  <c r="Z104" i="41" s="1"/>
  <c r="AH17" i="44" a="1"/>
  <c r="AH17" i="44" s="1"/>
  <c r="AR49" i="44" a="1"/>
  <c r="AR49" i="44" s="1"/>
  <c r="AM82" i="45" a="1"/>
  <c r="AM82" i="45" s="1"/>
  <c r="O82" i="46" a="1"/>
  <c r="O82" i="46" s="1"/>
  <c r="V86" i="46" a="1"/>
  <c r="V86" i="46" s="1"/>
  <c r="N76" i="44" a="1"/>
  <c r="N76" i="44" s="1"/>
  <c r="AA37" i="41" a="1"/>
  <c r="AA37" i="41" s="1"/>
  <c r="AA36" i="41" s="1"/>
  <c r="E32" i="44" a="1"/>
  <c r="E32" i="44" s="1"/>
  <c r="E30" i="44" s="1"/>
  <c r="AR61" i="33" a="1"/>
  <c r="AR61" i="33" s="1"/>
  <c r="AR60" i="33" s="1"/>
  <c r="Y56" i="33" a="1"/>
  <c r="Y56" i="33" s="1"/>
  <c r="Y54" i="33" s="1"/>
  <c r="AA19" i="43" a="1"/>
  <c r="AA19" i="43" s="1"/>
  <c r="M16" i="41" a="1"/>
  <c r="M16" i="41" s="1"/>
  <c r="E89" i="45" a="1"/>
  <c r="E89" i="45" s="1"/>
  <c r="F22" i="44" a="1"/>
  <c r="F22" i="44" s="1"/>
  <c r="X10" i="45" a="1"/>
  <c r="X10" i="45" s="1"/>
  <c r="X9" i="45" s="1"/>
  <c r="C83" i="46" a="1"/>
  <c r="C83" i="46" s="1"/>
  <c r="AE34" i="33" a="1"/>
  <c r="AE34" i="33" s="1"/>
  <c r="AE33" i="33" s="1"/>
  <c r="AP37" i="43" a="1"/>
  <c r="AP37" i="43" s="1"/>
  <c r="AP36" i="43" s="1"/>
  <c r="AM59" i="47" a="1"/>
  <c r="AM59" i="47" s="1"/>
  <c r="AA88" i="44" a="1"/>
  <c r="AA88" i="44" s="1"/>
  <c r="AA87" i="44" s="1"/>
  <c r="P88" i="33" a="1"/>
  <c r="P88" i="33" s="1"/>
  <c r="AF29" i="47" a="1"/>
  <c r="AF29" i="47" s="1"/>
  <c r="M88" i="33" a="1"/>
  <c r="M88" i="33" s="1"/>
  <c r="M87" i="33" s="1"/>
  <c r="E53" i="44" a="1"/>
  <c r="E53" i="44" s="1"/>
  <c r="K61" i="45" a="1"/>
  <c r="K61" i="45" s="1"/>
  <c r="AF52" i="43" a="1"/>
  <c r="AF52" i="43" s="1"/>
  <c r="AF51" i="43" s="1"/>
  <c r="S65" i="41" a="1"/>
  <c r="S65" i="41" s="1"/>
  <c r="J44" i="44" a="1"/>
  <c r="J44" i="44" s="1"/>
  <c r="AG88" i="45" a="1"/>
  <c r="AG88" i="45" s="1"/>
  <c r="P31" i="44" a="1"/>
  <c r="P31" i="44" s="1"/>
  <c r="N17" i="44" a="1"/>
  <c r="N17" i="44" s="1"/>
  <c r="P55" i="42" a="1"/>
  <c r="P55" i="42" s="1"/>
  <c r="O74" i="43" a="1"/>
  <c r="O74" i="43" s="1"/>
  <c r="AN53" i="44" a="1"/>
  <c r="AN53" i="44" s="1"/>
  <c r="N34" i="44" a="1"/>
  <c r="N34" i="44" s="1"/>
  <c r="N33" i="44" s="1"/>
  <c r="M26" i="42" a="1"/>
  <c r="M26" i="42" s="1"/>
  <c r="O67" i="33" a="1"/>
  <c r="O67" i="33" s="1"/>
  <c r="O66" i="33" s="1"/>
  <c r="U11" i="46" a="1"/>
  <c r="U11" i="46" s="1"/>
  <c r="T64" i="43" a="1"/>
  <c r="T64" i="43" s="1"/>
  <c r="AA73" i="46" a="1"/>
  <c r="AA73" i="46" s="1"/>
  <c r="J46" i="43" a="1"/>
  <c r="J46" i="43" s="1"/>
  <c r="J45" i="43" s="1"/>
  <c r="AF28" i="45" a="1"/>
  <c r="AF28" i="45" s="1"/>
  <c r="AF27" i="45" s="1"/>
  <c r="M35" i="41" a="1"/>
  <c r="M35" i="41" s="1"/>
  <c r="P56" i="43" a="1"/>
  <c r="P56" i="43" s="1"/>
  <c r="AA10" i="47" a="1"/>
  <c r="AA10" i="47" s="1"/>
  <c r="AA9" i="47" s="1"/>
  <c r="Q38" i="43" a="1"/>
  <c r="Q38" i="43" s="1"/>
  <c r="N89" i="42" a="1"/>
  <c r="N89" i="42" s="1"/>
  <c r="AO22" i="47" a="1"/>
  <c r="AO22" i="47" s="1"/>
  <c r="AO21" i="47" s="1"/>
  <c r="AJ55" i="47" a="1"/>
  <c r="AJ55" i="47" s="1"/>
  <c r="AJ54" i="47" s="1"/>
  <c r="AE49" i="46" a="1"/>
  <c r="AE49" i="46" s="1"/>
  <c r="E88" i="33" a="1"/>
  <c r="E88" i="33" s="1"/>
  <c r="L17" i="47" a="1"/>
  <c r="L17" i="47" s="1"/>
  <c r="AP101" i="46" a="1"/>
  <c r="AP101" i="46" s="1"/>
  <c r="G31" i="45" a="1"/>
  <c r="G31" i="45" s="1"/>
  <c r="Z89" i="47" a="1"/>
  <c r="Z89" i="47" s="1"/>
  <c r="S46" i="45" a="1"/>
  <c r="S46" i="45" s="1"/>
  <c r="Q67" i="42" a="1"/>
  <c r="Q67" i="42" s="1"/>
  <c r="I76" i="43" a="1"/>
  <c r="I76" i="43" s="1"/>
  <c r="I75" i="43" s="1"/>
  <c r="AL59" i="41" a="1"/>
  <c r="AL59" i="41" s="1"/>
  <c r="U10" i="41" a="1"/>
  <c r="U10" i="41" s="1"/>
  <c r="U9" i="41" s="1"/>
  <c r="AN82" i="46" a="1"/>
  <c r="AN82" i="46" s="1"/>
  <c r="AN81" i="46" s="1"/>
  <c r="Q55" i="43" a="1"/>
  <c r="Q55" i="43" s="1"/>
  <c r="Q54" i="43" s="1"/>
  <c r="AM79" i="45" a="1"/>
  <c r="AM79" i="45" s="1"/>
  <c r="O79" i="47" a="1"/>
  <c r="O79" i="47" s="1"/>
  <c r="O78" i="47" s="1"/>
  <c r="AJ37" i="44" a="1"/>
  <c r="AJ37" i="44" s="1"/>
  <c r="AD80" i="44" a="1"/>
  <c r="AD80" i="44" s="1"/>
  <c r="N22" i="33" a="1"/>
  <c r="N22" i="33" s="1"/>
  <c r="N21" i="33" s="1"/>
  <c r="AB50" i="45" a="1"/>
  <c r="AB50" i="45" s="1"/>
  <c r="AG29" i="41" a="1"/>
  <c r="AG29" i="41" s="1"/>
  <c r="P83" i="47" a="1"/>
  <c r="P83" i="47" s="1"/>
  <c r="R47" i="42" a="1"/>
  <c r="R47" i="42" s="1"/>
  <c r="Y44" i="47" a="1"/>
  <c r="Y44" i="47" s="1"/>
  <c r="Y53" i="41" a="1"/>
  <c r="Y53" i="41" s="1"/>
  <c r="L28" i="33" a="1"/>
  <c r="L28" i="33" s="1"/>
  <c r="AA35" i="41" a="1"/>
  <c r="AA35" i="41" s="1"/>
  <c r="O97" i="46" a="1"/>
  <c r="O97" i="46" s="1"/>
  <c r="R79" i="41" a="1"/>
  <c r="R79" i="41" s="1"/>
  <c r="AD43" i="46" a="1"/>
  <c r="AD43" i="46" s="1"/>
  <c r="AD42" i="46" s="1"/>
  <c r="AI37" i="42" a="1"/>
  <c r="AI37" i="42" s="1"/>
  <c r="AL68" i="47" a="1"/>
  <c r="AL68" i="47" s="1"/>
  <c r="AJ64" i="33" a="1"/>
  <c r="AJ64" i="33" s="1"/>
  <c r="AJ63" i="33" s="1"/>
  <c r="AG59" i="47" a="1"/>
  <c r="AG59" i="47" s="1"/>
  <c r="AM56" i="44" a="1"/>
  <c r="AM56" i="44" s="1"/>
  <c r="O10" i="33" a="1"/>
  <c r="O10" i="33" s="1"/>
  <c r="P29" i="44" a="1"/>
  <c r="P29" i="44" s="1"/>
  <c r="AE89" i="33" a="1"/>
  <c r="AE89" i="33" s="1"/>
  <c r="AB103" i="45" a="1"/>
  <c r="AB103" i="45" s="1"/>
  <c r="AR35" i="44" a="1"/>
  <c r="AR35" i="44" s="1"/>
  <c r="S64" i="42" a="1"/>
  <c r="S64" i="42" s="1"/>
  <c r="S63" i="42" s="1"/>
  <c r="AO38" i="45" a="1"/>
  <c r="AO38" i="45" s="1"/>
  <c r="K74" i="33" a="1"/>
  <c r="K74" i="33" s="1"/>
  <c r="AR40" i="41" a="1"/>
  <c r="AR40" i="41" s="1"/>
  <c r="AR39" i="41" s="1"/>
  <c r="P74" i="47" a="1"/>
  <c r="P74" i="47" s="1"/>
  <c r="AN37" i="43" a="1"/>
  <c r="AN37" i="43" s="1"/>
  <c r="AN36" i="43" s="1"/>
  <c r="G46" i="42" a="1"/>
  <c r="G46" i="42" s="1"/>
  <c r="C71" i="47" a="1"/>
  <c r="C71" i="47" s="1"/>
  <c r="K67" i="43" a="1"/>
  <c r="K67" i="43" s="1"/>
  <c r="K66" i="43" s="1"/>
  <c r="AF29" i="43" a="1"/>
  <c r="AF29" i="43" s="1"/>
  <c r="AF27" i="43" s="1"/>
  <c r="AL86" i="42" a="1"/>
  <c r="AL86" i="42" s="1"/>
  <c r="L91" i="46" a="1"/>
  <c r="L91" i="46" s="1"/>
  <c r="AR31" i="33" a="1"/>
  <c r="AR31" i="33" s="1"/>
  <c r="AR30" i="33" s="1"/>
  <c r="AH35" i="43" a="1"/>
  <c r="AH35" i="43" s="1"/>
  <c r="AL64" i="42" a="1"/>
  <c r="AL64" i="42" s="1"/>
  <c r="AL63" i="42" s="1"/>
  <c r="AV95" i="41" a="1"/>
  <c r="AV95" i="41" s="1"/>
  <c r="C73" i="44" a="1"/>
  <c r="C73" i="44" s="1"/>
  <c r="A73" i="44" s="1"/>
  <c r="AP17" i="44" a="1"/>
  <c r="AP17" i="44" s="1"/>
  <c r="AD88" i="43" a="1"/>
  <c r="AD88" i="43" s="1"/>
  <c r="AD87" i="43" s="1"/>
  <c r="M83" i="41" a="1"/>
  <c r="M83" i="41" s="1"/>
  <c r="Y41" i="42" a="1"/>
  <c r="Y41" i="42" s="1"/>
  <c r="L73" i="42" a="1"/>
  <c r="L73" i="42" s="1"/>
  <c r="L72" i="42" s="1"/>
  <c r="AT86" i="47" a="1"/>
  <c r="AT86" i="47" s="1"/>
  <c r="Y101" i="42" a="1"/>
  <c r="Y101" i="42" s="1"/>
  <c r="Y99" i="42" s="1"/>
  <c r="AK103" i="42" a="1"/>
  <c r="AK103" i="42" s="1"/>
  <c r="AK102" i="42" s="1"/>
  <c r="AB55" i="45" a="1"/>
  <c r="AB55" i="45" s="1"/>
  <c r="AR25" i="42" a="1"/>
  <c r="AR25" i="42" s="1"/>
  <c r="AR24" i="42" s="1"/>
  <c r="AV74" i="46" a="1"/>
  <c r="AV74" i="46" s="1"/>
  <c r="O28" i="43" a="1"/>
  <c r="O28" i="43" s="1"/>
  <c r="O27" i="43" s="1"/>
  <c r="AS73" i="46" a="1"/>
  <c r="AS73" i="46" s="1"/>
  <c r="AS72" i="46" s="1"/>
  <c r="AK82" i="41" a="1"/>
  <c r="AK82" i="41" s="1"/>
  <c r="Y37" i="42" a="1"/>
  <c r="Y37" i="42" s="1"/>
  <c r="Y36" i="42" s="1"/>
  <c r="U79" i="33" a="1"/>
  <c r="U79" i="33" s="1"/>
  <c r="U78" i="33" s="1"/>
  <c r="Q83" i="44" a="1"/>
  <c r="Q83" i="44" s="1"/>
  <c r="AF83" i="41" a="1"/>
  <c r="AF83" i="41" s="1"/>
  <c r="H41" i="33" a="1"/>
  <c r="H41" i="33" s="1"/>
  <c r="AO47" i="33" a="1"/>
  <c r="AO47" i="33" s="1"/>
  <c r="AI97" i="47" a="1"/>
  <c r="AI97" i="47" s="1"/>
  <c r="AM86" i="33" a="1"/>
  <c r="AM86" i="33" s="1"/>
  <c r="M28" i="45" a="1"/>
  <c r="M28" i="45" s="1"/>
  <c r="AJ61" i="46" a="1"/>
  <c r="AJ61" i="46" s="1"/>
  <c r="AV47" i="41" a="1"/>
  <c r="AV47" i="41" s="1"/>
  <c r="AE80" i="45" a="1"/>
  <c r="AE80" i="45" s="1"/>
  <c r="Z62" i="45" a="1"/>
  <c r="Z62" i="45" s="1"/>
  <c r="AQ61" i="47" a="1"/>
  <c r="AQ61" i="47" s="1"/>
  <c r="AQ60" i="47" s="1"/>
  <c r="F23" i="44" a="1"/>
  <c r="F23" i="44" s="1"/>
  <c r="AK59" i="33" a="1"/>
  <c r="AK59" i="33" s="1"/>
  <c r="AL65" i="46" a="1"/>
  <c r="AL65" i="46" s="1"/>
  <c r="AR88" i="33" a="1"/>
  <c r="AR88" i="33" s="1"/>
  <c r="AR87" i="33" s="1"/>
  <c r="S46" i="33" a="1"/>
  <c r="S46" i="33" s="1"/>
  <c r="X91" i="46" a="1"/>
  <c r="X91" i="46" s="1"/>
  <c r="X90" i="46" s="1"/>
  <c r="W82" i="46" a="1"/>
  <c r="W82" i="46" s="1"/>
  <c r="W81" i="46" s="1"/>
  <c r="Q52" i="43" a="1"/>
  <c r="Q52" i="43" s="1"/>
  <c r="Q51" i="43" s="1"/>
  <c r="AH31" i="46" a="1"/>
  <c r="AH31" i="46" s="1"/>
  <c r="AH30" i="46" s="1"/>
  <c r="AI80" i="43" a="1"/>
  <c r="AI80" i="43" s="1"/>
  <c r="AN95" i="41" a="1"/>
  <c r="AN95" i="41" s="1"/>
  <c r="AG64" i="44" a="1"/>
  <c r="AG64" i="44" s="1"/>
  <c r="E89" i="44" a="1"/>
  <c r="E89" i="44" s="1"/>
  <c r="AU11" i="47" a="1"/>
  <c r="AU11" i="47" s="1"/>
  <c r="S31" i="47" a="1"/>
  <c r="S31" i="47" s="1"/>
  <c r="S30" i="47" s="1"/>
  <c r="AO83" i="44" a="1"/>
  <c r="AO83" i="44" s="1"/>
  <c r="AI68" i="42" a="1"/>
  <c r="AI68" i="42" s="1"/>
  <c r="AD82" i="33" a="1"/>
  <c r="AD82" i="33" s="1"/>
  <c r="AF28" i="47" a="1"/>
  <c r="AF28" i="47" s="1"/>
  <c r="AM37" i="47" a="1"/>
  <c r="AM37" i="47" s="1"/>
  <c r="AM36" i="47" s="1"/>
  <c r="AA32" i="33" a="1"/>
  <c r="AA32" i="33" s="1"/>
  <c r="AG74" i="47" a="1"/>
  <c r="AG74" i="47" s="1"/>
  <c r="P101" i="33" a="1"/>
  <c r="P101" i="33" s="1"/>
  <c r="L94" i="47" a="1"/>
  <c r="L94" i="47" s="1"/>
  <c r="AD35" i="42" a="1"/>
  <c r="AD35" i="42" s="1"/>
  <c r="E59" i="45" a="1"/>
  <c r="E59" i="45" s="1"/>
  <c r="M37" i="41" a="1"/>
  <c r="M37" i="41" s="1"/>
  <c r="M36" i="41" s="1"/>
  <c r="AG28" i="42" a="1"/>
  <c r="AG28" i="42" s="1"/>
  <c r="AO83" i="41" a="1"/>
  <c r="AO83" i="41" s="1"/>
  <c r="AO81" i="41" s="1"/>
  <c r="C38" i="43" a="1"/>
  <c r="C38" i="43" s="1"/>
  <c r="A37" i="43" s="1"/>
  <c r="AO83" i="45" a="1"/>
  <c r="AO83" i="45" s="1"/>
  <c r="AB61" i="33" a="1"/>
  <c r="AB61" i="33" s="1"/>
  <c r="Q23" i="41" a="1"/>
  <c r="Q23" i="41" s="1"/>
  <c r="V104" i="43" a="1"/>
  <c r="V104" i="43" s="1"/>
  <c r="AE64" i="45" a="1"/>
  <c r="AE64" i="45" s="1"/>
  <c r="AV61" i="43" a="1"/>
  <c r="AV61" i="43" s="1"/>
  <c r="AV60" i="43" s="1"/>
  <c r="O94" i="46" a="1"/>
  <c r="O94" i="46" s="1"/>
  <c r="O93" i="46" s="1"/>
  <c r="K67" i="44" a="1"/>
  <c r="K67" i="44" s="1"/>
  <c r="AE95" i="41" a="1"/>
  <c r="AE95" i="41" s="1"/>
  <c r="N46" i="44" a="1"/>
  <c r="N46" i="44" s="1"/>
  <c r="N45" i="44" s="1"/>
  <c r="AL49" i="41" a="1"/>
  <c r="AL49" i="41" s="1"/>
  <c r="AL48" i="41" s="1"/>
  <c r="O23" i="41" a="1"/>
  <c r="O23" i="41" s="1"/>
  <c r="X17" i="44" a="1"/>
  <c r="X17" i="44" s="1"/>
  <c r="M100" i="43" a="1"/>
  <c r="M100" i="43" s="1"/>
  <c r="M99" i="43" s="1"/>
  <c r="R56" i="42" a="1"/>
  <c r="R56" i="42" s="1"/>
  <c r="Q92" i="41" a="1"/>
  <c r="Q92" i="41" s="1"/>
  <c r="AI82" i="33" a="1"/>
  <c r="AI82" i="33" s="1"/>
  <c r="AI81" i="33" s="1"/>
  <c r="AN16" i="33" a="1"/>
  <c r="AN16" i="33" s="1"/>
  <c r="AN15" i="33" s="1"/>
  <c r="AO77" i="44" a="1"/>
  <c r="AO77" i="44" s="1"/>
  <c r="K95" i="46" a="1"/>
  <c r="K95" i="46" s="1"/>
  <c r="Y82" i="43" a="1"/>
  <c r="Y82" i="43" s="1"/>
  <c r="F32" i="33" a="1"/>
  <c r="F32" i="33" s="1"/>
  <c r="Q91" i="47" a="1"/>
  <c r="Q91" i="47" s="1"/>
  <c r="Q90" i="47" s="1"/>
  <c r="M26" i="41" a="1"/>
  <c r="M26" i="41" s="1"/>
  <c r="AA50" i="33" a="1"/>
  <c r="AA50" i="33" s="1"/>
  <c r="AC56" i="41" a="1"/>
  <c r="AC56" i="41" s="1"/>
  <c r="Z28" i="42" a="1"/>
  <c r="Z28" i="42" s="1"/>
  <c r="Y40" i="45" a="1"/>
  <c r="Y40" i="45" s="1"/>
  <c r="S98" i="47" a="1"/>
  <c r="S98" i="47" s="1"/>
  <c r="R11" i="42" a="1"/>
  <c r="R11" i="42" s="1"/>
  <c r="V59" i="42" a="1"/>
  <c r="V59" i="42" s="1"/>
  <c r="H86" i="44" a="1"/>
  <c r="H86" i="44" s="1"/>
  <c r="AG89" i="41" a="1"/>
  <c r="AG89" i="41" s="1"/>
  <c r="AP40" i="42" a="1"/>
  <c r="AP40" i="42" s="1"/>
  <c r="AP39" i="42" s="1"/>
  <c r="I35" i="43" a="1"/>
  <c r="I35" i="43" s="1"/>
  <c r="I33" i="43" s="1"/>
  <c r="V47" i="41" a="1"/>
  <c r="V47" i="41" s="1"/>
  <c r="W92" i="43" a="1"/>
  <c r="W92" i="43" s="1"/>
  <c r="J23" i="42" a="1"/>
  <c r="J23" i="42" s="1"/>
  <c r="AD28" i="46" a="1"/>
  <c r="AD28" i="46" s="1"/>
  <c r="AD27" i="46" s="1"/>
  <c r="AM65" i="33" a="1"/>
  <c r="AM65" i="33" s="1"/>
  <c r="AF22" i="46" a="1"/>
  <c r="AF22" i="46" s="1"/>
  <c r="AJ88" i="45" a="1"/>
  <c r="AJ88" i="45" s="1"/>
  <c r="J77" i="46" a="1"/>
  <c r="J77" i="46" s="1"/>
  <c r="Z68" i="47" a="1"/>
  <c r="Z68" i="47" s="1"/>
  <c r="AL71" i="43" a="1"/>
  <c r="AL71" i="43" s="1"/>
  <c r="T74" i="46" a="1"/>
  <c r="T74" i="46" s="1"/>
  <c r="M77" i="44" a="1"/>
  <c r="M77" i="44" s="1"/>
  <c r="AH25" i="33" a="1"/>
  <c r="AH25" i="33" s="1"/>
  <c r="N43" i="41" a="1"/>
  <c r="N43" i="41" s="1"/>
  <c r="AB32" i="42" a="1"/>
  <c r="AB32" i="42" s="1"/>
  <c r="AE98" i="47" a="1"/>
  <c r="AE98" i="47" s="1"/>
  <c r="Q28" i="44" a="1"/>
  <c r="Q28" i="44" s="1"/>
  <c r="S40" i="45" a="1"/>
  <c r="S40" i="45" s="1"/>
  <c r="AU77" i="47" a="1"/>
  <c r="AU77" i="47" s="1"/>
  <c r="AD76" i="46" a="1"/>
  <c r="AD76" i="46" s="1"/>
  <c r="AD75" i="46" s="1"/>
  <c r="AQ34" i="43" a="1"/>
  <c r="AQ34" i="43" s="1"/>
  <c r="AQ33" i="43" s="1"/>
  <c r="AA29" i="41" a="1"/>
  <c r="AA29" i="41" s="1"/>
  <c r="AP71" i="44" a="1"/>
  <c r="AP71" i="44" s="1"/>
  <c r="AE38" i="43" a="1"/>
  <c r="AE38" i="43" s="1"/>
  <c r="AE36" i="43" s="1"/>
  <c r="AC29" i="33" a="1"/>
  <c r="AC29" i="33" s="1"/>
  <c r="AC27" i="33" s="1"/>
  <c r="L73" i="45" a="1"/>
  <c r="L73" i="45" s="1"/>
  <c r="AP32" i="47" a="1"/>
  <c r="AP32" i="47" s="1"/>
  <c r="V80" i="42" a="1"/>
  <c r="V80" i="42" s="1"/>
  <c r="AI23" i="42" a="1"/>
  <c r="AI23" i="42" s="1"/>
  <c r="AJ70" i="45" a="1"/>
  <c r="AJ70" i="45" s="1"/>
  <c r="AJ69" i="45" s="1"/>
  <c r="P37" i="33" a="1"/>
  <c r="P37" i="33" s="1"/>
  <c r="AQ46" i="46" a="1"/>
  <c r="AQ46" i="46" s="1"/>
  <c r="AM73" i="42" a="1"/>
  <c r="AM73" i="42" s="1"/>
  <c r="AM72" i="42" s="1"/>
  <c r="U11" i="42" a="1"/>
  <c r="U11" i="42" s="1"/>
  <c r="AF103" i="47" a="1"/>
  <c r="AF103" i="47" s="1"/>
  <c r="AF102" i="47" s="1"/>
  <c r="AA10" i="43" a="1"/>
  <c r="AA10" i="43" s="1"/>
  <c r="AA9" i="43" s="1"/>
  <c r="K85" i="41" a="1"/>
  <c r="K85" i="41" s="1"/>
  <c r="K84" i="41" s="1"/>
  <c r="AO58" i="45" a="1"/>
  <c r="AO58" i="45" s="1"/>
  <c r="T23" i="43" a="1"/>
  <c r="T23" i="43" s="1"/>
  <c r="AV22" i="43" a="1"/>
  <c r="AV22" i="43" s="1"/>
  <c r="AV21" i="43" s="1"/>
  <c r="AL37" i="41" a="1"/>
  <c r="AL37" i="41" s="1"/>
  <c r="Y88" i="42" a="1"/>
  <c r="Y88" i="42" s="1"/>
  <c r="AC98" i="44" a="1"/>
  <c r="AC98" i="44" s="1"/>
  <c r="AP40" i="44" a="1"/>
  <c r="AP40" i="44" s="1"/>
  <c r="M94" i="33" a="1"/>
  <c r="M94" i="33" s="1"/>
  <c r="AN98" i="42" a="1"/>
  <c r="AN98" i="42" s="1"/>
  <c r="M100" i="44" a="1"/>
  <c r="M100" i="44" s="1"/>
  <c r="AA11" i="33" a="1"/>
  <c r="AA11" i="33" s="1"/>
  <c r="AB65" i="33" a="1"/>
  <c r="AB65" i="33" s="1"/>
  <c r="AF49" i="42" a="1"/>
  <c r="AF49" i="42" s="1"/>
  <c r="AF48" i="42" s="1"/>
  <c r="AQ86" i="33" a="1"/>
  <c r="AQ86" i="33" s="1"/>
  <c r="AE83" i="45" a="1"/>
  <c r="AE83" i="45" s="1"/>
  <c r="AE81" i="45" s="1"/>
  <c r="V52" i="44" a="1"/>
  <c r="V52" i="44" s="1"/>
  <c r="T43" i="47" a="1"/>
  <c r="T43" i="47" s="1"/>
  <c r="AG76" i="42" a="1"/>
  <c r="AG76" i="42" s="1"/>
  <c r="J23" i="41" a="1"/>
  <c r="J23" i="41" s="1"/>
  <c r="J21" i="41" s="1"/>
  <c r="AK40" i="33" a="1"/>
  <c r="AK40" i="33" s="1"/>
  <c r="AC79" i="44" a="1"/>
  <c r="AC79" i="44" s="1"/>
  <c r="AC78" i="44" s="1"/>
  <c r="Z35" i="45" a="1"/>
  <c r="Z35" i="45" s="1"/>
  <c r="M88" i="44" a="1"/>
  <c r="M88" i="44" s="1"/>
  <c r="AJ80" i="42" a="1"/>
  <c r="AJ80" i="42" s="1"/>
  <c r="AH11" i="44" a="1"/>
  <c r="AH11" i="44" s="1"/>
  <c r="G28" i="33" a="1"/>
  <c r="G28" i="33" s="1"/>
  <c r="Z100" i="44" a="1"/>
  <c r="Z100" i="44" s="1"/>
  <c r="AA73" i="43" a="1"/>
  <c r="AA73" i="43" s="1"/>
  <c r="Q97" i="41" a="1"/>
  <c r="Q97" i="41" s="1"/>
  <c r="Q96" i="41" s="1"/>
  <c r="AN46" i="41" a="1"/>
  <c r="AN46" i="41" s="1"/>
  <c r="AN45" i="41" s="1"/>
  <c r="AM95" i="44" a="1"/>
  <c r="AM95" i="44" s="1"/>
  <c r="G104" i="42" a="1"/>
  <c r="G104" i="42" s="1"/>
  <c r="F26" i="42" a="1"/>
  <c r="F26" i="42" s="1"/>
  <c r="M73" i="44" a="1"/>
  <c r="M73" i="44" s="1"/>
  <c r="M72" i="44" s="1"/>
  <c r="K35" i="42" a="1"/>
  <c r="K35" i="42" s="1"/>
  <c r="AA46" i="41" a="1"/>
  <c r="AA46" i="41" s="1"/>
  <c r="J34" i="47" a="1"/>
  <c r="J34" i="47" s="1"/>
  <c r="AM11" i="47" a="1"/>
  <c r="AM11" i="47" s="1"/>
  <c r="AP58" i="44" a="1"/>
  <c r="AP58" i="44" s="1"/>
  <c r="AP57" i="44" s="1"/>
  <c r="AA100" i="42" a="1"/>
  <c r="AA100" i="42" s="1"/>
  <c r="AO74" i="43" a="1"/>
  <c r="AO74" i="43" s="1"/>
  <c r="Q35" i="46" a="1"/>
  <c r="Q35" i="46" s="1"/>
  <c r="AN50" i="41" a="1"/>
  <c r="AN50" i="41" s="1"/>
  <c r="AE55" i="45" a="1"/>
  <c r="AE55" i="45" s="1"/>
  <c r="AE54" i="45" s="1"/>
  <c r="AL38" i="33" a="1"/>
  <c r="AL38" i="33" s="1"/>
  <c r="P43" i="44" a="1"/>
  <c r="P43" i="44" s="1"/>
  <c r="P42" i="44" s="1"/>
  <c r="AF103" i="45" a="1"/>
  <c r="AF103" i="45" s="1"/>
  <c r="U91" i="33" a="1"/>
  <c r="U91" i="33" s="1"/>
  <c r="F38" i="42" a="1"/>
  <c r="F38" i="42" s="1"/>
  <c r="AB104" i="45" a="1"/>
  <c r="AB104" i="45" s="1"/>
  <c r="J95" i="46" a="1"/>
  <c r="J95" i="46" s="1"/>
  <c r="AQ56" i="42" a="1"/>
  <c r="AQ56" i="42" s="1"/>
  <c r="Z104" i="42" a="1"/>
  <c r="Z104" i="42" s="1"/>
  <c r="AJ58" i="41" a="1"/>
  <c r="AJ58" i="41" s="1"/>
  <c r="AJ57" i="41" s="1"/>
  <c r="AF52" i="45" a="1"/>
  <c r="AF52" i="45" s="1"/>
  <c r="AF51" i="45" s="1"/>
  <c r="C70" i="42" a="1"/>
  <c r="C70" i="42" s="1"/>
  <c r="A70" i="42" s="1"/>
  <c r="O17" i="33" a="1"/>
  <c r="O17" i="33" s="1"/>
  <c r="AB44" i="46" a="1"/>
  <c r="AB44" i="46" s="1"/>
  <c r="Q89" i="44" a="1"/>
  <c r="Q89" i="44" s="1"/>
  <c r="AI47" i="47" a="1"/>
  <c r="AI47" i="47" s="1"/>
  <c r="O29" i="46" a="1"/>
  <c r="O29" i="46" s="1"/>
  <c r="AO29" i="42" a="1"/>
  <c r="AO29" i="42" s="1"/>
  <c r="AC41" i="42" a="1"/>
  <c r="AC41" i="42" s="1"/>
  <c r="AC39" i="42" s="1"/>
  <c r="Y59" i="46" a="1"/>
  <c r="Y59" i="46" s="1"/>
  <c r="F50" i="44" a="1"/>
  <c r="F50" i="44" s="1"/>
  <c r="AP53" i="47" a="1"/>
  <c r="AP53" i="47" s="1"/>
  <c r="N70" i="33" a="1"/>
  <c r="N70" i="33" s="1"/>
  <c r="N69" i="33" s="1"/>
  <c r="L64" i="45" a="1"/>
  <c r="L64" i="45" s="1"/>
  <c r="AC100" i="42" a="1"/>
  <c r="AC100" i="42" s="1"/>
  <c r="AC99" i="42" s="1"/>
  <c r="L56" i="45" a="1"/>
  <c r="L56" i="45" s="1"/>
  <c r="AH100" i="41" a="1"/>
  <c r="AH100" i="41" s="1"/>
  <c r="AH99" i="41" s="1"/>
  <c r="AD71" i="41" a="1"/>
  <c r="AD71" i="41" s="1"/>
  <c r="U52" i="46" a="1"/>
  <c r="U52" i="46" s="1"/>
  <c r="U51" i="46" s="1"/>
  <c r="AG85" i="45" a="1"/>
  <c r="AG85" i="45" s="1"/>
  <c r="N91" i="44" a="1"/>
  <c r="N91" i="44" s="1"/>
  <c r="AC16" i="42" a="1"/>
  <c r="AC16" i="42" s="1"/>
  <c r="AC15" i="42" s="1"/>
  <c r="O82" i="44" a="1"/>
  <c r="O82" i="44" s="1"/>
  <c r="O81" i="44" s="1"/>
  <c r="AV52" i="43" a="1"/>
  <c r="AV52" i="43" s="1"/>
  <c r="P49" i="46" a="1"/>
  <c r="P49" i="46" s="1"/>
  <c r="P48" i="46" s="1"/>
  <c r="P58" i="45" a="1"/>
  <c r="P58" i="45" s="1"/>
  <c r="P57" i="45" s="1"/>
  <c r="AG50" i="43" a="1"/>
  <c r="AG50" i="43" s="1"/>
  <c r="AG48" i="43" s="1"/>
  <c r="AB82" i="43" a="1"/>
  <c r="AB82" i="43" s="1"/>
  <c r="Y47" i="45" a="1"/>
  <c r="Y47" i="45" s="1"/>
  <c r="V70" i="41" a="1"/>
  <c r="V70" i="41" s="1"/>
  <c r="V69" i="41" s="1"/>
  <c r="AC17" i="45" a="1"/>
  <c r="AC17" i="45" s="1"/>
  <c r="AK56" i="42" a="1"/>
  <c r="AK56" i="42" s="1"/>
  <c r="P55" i="33" a="1"/>
  <c r="P55" i="33" s="1"/>
  <c r="P54" i="33" s="1"/>
  <c r="AO16" i="46" a="1"/>
  <c r="AO16" i="46" s="1"/>
  <c r="AO15" i="46" s="1"/>
  <c r="K49" i="33" a="1"/>
  <c r="K49" i="33" s="1"/>
  <c r="AB11" i="45" a="1"/>
  <c r="AB11" i="45" s="1"/>
  <c r="W49" i="44" a="1"/>
  <c r="W49" i="44" s="1"/>
  <c r="AS22" i="41" a="1"/>
  <c r="AS22" i="41" s="1"/>
  <c r="AS21" i="41" s="1"/>
  <c r="P55" i="47" a="1"/>
  <c r="P55" i="47" s="1"/>
  <c r="AO50" i="42" a="1"/>
  <c r="AO50" i="42" s="1"/>
  <c r="AI10" i="43" a="1"/>
  <c r="AI10" i="43" s="1"/>
  <c r="Z49" i="46" a="1"/>
  <c r="Z49" i="46" s="1"/>
  <c r="Q97" i="33" a="1"/>
  <c r="Q97" i="33" s="1"/>
  <c r="X35" i="43" a="1"/>
  <c r="X35" i="43" s="1"/>
  <c r="Y74" i="45" a="1"/>
  <c r="Y74" i="45" s="1"/>
  <c r="Y72" i="45" s="1"/>
  <c r="AQ47" i="45" a="1"/>
  <c r="AQ47" i="45" s="1"/>
  <c r="AQ45" i="45" s="1"/>
  <c r="AQ104" i="42" a="1"/>
  <c r="AQ104" i="42" s="1"/>
  <c r="AU56" i="43" a="1"/>
  <c r="AU56" i="43" s="1"/>
  <c r="AH29" i="43" a="1"/>
  <c r="AH29" i="43" s="1"/>
  <c r="AF71" i="45" a="1"/>
  <c r="AF71" i="45" s="1"/>
  <c r="AP74" i="47" a="1"/>
  <c r="AP74" i="47" s="1"/>
  <c r="AH95" i="42" a="1"/>
  <c r="AH95" i="42" s="1"/>
  <c r="U10" i="43" a="1"/>
  <c r="U10" i="43" s="1"/>
  <c r="AI88" i="47" a="1"/>
  <c r="AI88" i="47" s="1"/>
  <c r="AR73" i="47" a="1"/>
  <c r="AR73" i="47" s="1"/>
  <c r="AR72" i="47" s="1"/>
  <c r="W53" i="46" a="1"/>
  <c r="W53" i="46" s="1"/>
  <c r="M68" i="45" a="1"/>
  <c r="M68" i="45" s="1"/>
  <c r="I55" i="44" a="1"/>
  <c r="I55" i="44" s="1"/>
  <c r="I54" i="44" s="1"/>
  <c r="AJ28" i="43" a="1"/>
  <c r="AJ28" i="43" s="1"/>
  <c r="AJ27" i="43" s="1"/>
  <c r="AC64" i="44" a="1"/>
  <c r="AC64" i="44" s="1"/>
  <c r="AG20" i="46" a="1"/>
  <c r="AG20" i="46" s="1"/>
  <c r="Q11" i="47" a="1"/>
  <c r="Q11" i="47" s="1"/>
  <c r="AN41" i="41" a="1"/>
  <c r="AN41" i="41" s="1"/>
  <c r="M104" i="46" a="1"/>
  <c r="M104" i="46" s="1"/>
  <c r="M102" i="46" s="1"/>
  <c r="J59" i="47" a="1"/>
  <c r="J59" i="47" s="1"/>
  <c r="AT28" i="41" a="1"/>
  <c r="AT28" i="41" s="1"/>
  <c r="AT27" i="41" s="1"/>
  <c r="P26" i="47" a="1"/>
  <c r="P26" i="47" s="1"/>
  <c r="P24" i="47" s="1"/>
  <c r="G40" i="42" a="1"/>
  <c r="G40" i="42" s="1"/>
  <c r="G39" i="42" s="1"/>
  <c r="AI62" i="43" a="1"/>
  <c r="AI62" i="43" s="1"/>
  <c r="AI60" i="43" s="1"/>
  <c r="R92" i="41" a="1"/>
  <c r="R92" i="41" s="1"/>
  <c r="AV92" i="46" a="1"/>
  <c r="AV92" i="46" s="1"/>
  <c r="O56" i="46" a="1"/>
  <c r="O56" i="46" s="1"/>
  <c r="K86" i="45" a="1"/>
  <c r="K86" i="45" s="1"/>
  <c r="L49" i="41" a="1"/>
  <c r="L49" i="41" s="1"/>
  <c r="L48" i="41" s="1"/>
  <c r="T38" i="43" a="1"/>
  <c r="T38" i="43" s="1"/>
  <c r="AM101" i="45" a="1"/>
  <c r="AM101" i="45" s="1"/>
  <c r="J77" i="44" a="1"/>
  <c r="J77" i="44" s="1"/>
  <c r="AM44" i="44" a="1"/>
  <c r="AM44" i="44" s="1"/>
  <c r="AH61" i="47" a="1"/>
  <c r="AH61" i="47" s="1"/>
  <c r="AH60" i="47" s="1"/>
  <c r="U25" i="44" a="1"/>
  <c r="U25" i="44" s="1"/>
  <c r="U24" i="44" s="1"/>
  <c r="AD53" i="46" a="1"/>
  <c r="AD53" i="46" s="1"/>
  <c r="AD51" i="46" s="1"/>
  <c r="W67" i="46" a="1"/>
  <c r="W67" i="46" s="1"/>
  <c r="W66" i="46" s="1"/>
  <c r="AJ55" i="45" a="1"/>
  <c r="AJ55" i="45" s="1"/>
  <c r="C43" i="42" a="1"/>
  <c r="C43" i="42" s="1"/>
  <c r="A43" i="42" s="1"/>
  <c r="AI16" i="43" a="1"/>
  <c r="AI16" i="43" s="1"/>
  <c r="E26" i="44" a="1"/>
  <c r="E26" i="44" s="1"/>
  <c r="E24" i="44" s="1"/>
  <c r="AB22" i="44" a="1"/>
  <c r="AB22" i="44" s="1"/>
  <c r="AB21" i="44" s="1"/>
  <c r="AQ86" i="42" a="1"/>
  <c r="AQ86" i="42" s="1"/>
  <c r="AC100" i="44" a="1"/>
  <c r="AC100" i="44" s="1"/>
  <c r="AC99" i="44" s="1"/>
  <c r="Z43" i="45" a="1"/>
  <c r="Z43" i="45" s="1"/>
  <c r="Z42" i="45" s="1"/>
  <c r="AB52" i="45" a="1"/>
  <c r="AB52" i="45" s="1"/>
  <c r="O53" i="43" a="1"/>
  <c r="O53" i="43" s="1"/>
  <c r="AG80" i="41" a="1"/>
  <c r="AG80" i="41" s="1"/>
  <c r="N76" i="43" a="1"/>
  <c r="N76" i="43" s="1"/>
  <c r="N75" i="43" s="1"/>
  <c r="I62" i="45" a="1"/>
  <c r="I62" i="45" s="1"/>
  <c r="W83" i="47" a="1"/>
  <c r="W83" i="47" s="1"/>
  <c r="W81" i="47" s="1"/>
  <c r="W62" i="43" a="1"/>
  <c r="W62" i="43" s="1"/>
  <c r="N74" i="41" a="1"/>
  <c r="N74" i="41" s="1"/>
  <c r="M101" i="44" a="1"/>
  <c r="M101" i="44" s="1"/>
  <c r="AE41" i="44" a="1"/>
  <c r="AE41" i="44" s="1"/>
  <c r="AH68" i="47" a="1"/>
  <c r="AH68" i="47" s="1"/>
  <c r="AQ32" i="44" a="1"/>
  <c r="AQ32" i="44" s="1"/>
  <c r="E68" i="42" a="1"/>
  <c r="E68" i="42" s="1"/>
  <c r="E66" i="42" s="1"/>
  <c r="AC86" i="42" a="1"/>
  <c r="AC86" i="42" s="1"/>
  <c r="W32" i="44" a="1"/>
  <c r="W32" i="44" s="1"/>
  <c r="P17" i="47" a="1"/>
  <c r="P17" i="47" s="1"/>
  <c r="W47" i="44" a="1"/>
  <c r="W47" i="44" s="1"/>
  <c r="E20" i="42" a="1"/>
  <c r="E20" i="42" s="1"/>
  <c r="AJ38" i="46" a="1"/>
  <c r="AJ38" i="46" s="1"/>
  <c r="AN55" i="41" a="1"/>
  <c r="AN55" i="41" s="1"/>
  <c r="AN54" i="41" s="1"/>
  <c r="R34" i="43" a="1"/>
  <c r="R34" i="43" s="1"/>
  <c r="R33" i="43" s="1"/>
  <c r="R100" i="46" a="1"/>
  <c r="R100" i="46" s="1"/>
  <c r="AI55" i="33" a="1"/>
  <c r="AI55" i="33" s="1"/>
  <c r="AI54" i="33" s="1"/>
  <c r="Y80" i="47" a="1"/>
  <c r="Y80" i="47" s="1"/>
  <c r="R95" i="42" a="1"/>
  <c r="R95" i="42" s="1"/>
  <c r="AV16" i="41" a="1"/>
  <c r="AV16" i="41" s="1"/>
  <c r="AL28" i="43" a="1"/>
  <c r="AL28" i="43" s="1"/>
  <c r="N19" i="46" a="1"/>
  <c r="N19" i="46" s="1"/>
  <c r="N18" i="46" s="1"/>
  <c r="AO89" i="43" a="1"/>
  <c r="AO89" i="43" s="1"/>
  <c r="C59" i="46" a="1"/>
  <c r="C59" i="46" s="1"/>
  <c r="AC16" i="47" a="1"/>
  <c r="AC16" i="47" s="1"/>
  <c r="R73" i="33" a="1"/>
  <c r="R73" i="33" s="1"/>
  <c r="R72" i="33" s="1"/>
  <c r="R70" i="42" a="1"/>
  <c r="R70" i="42" s="1"/>
  <c r="R69" i="42" s="1"/>
  <c r="AA82" i="42" a="1"/>
  <c r="AA82" i="42" s="1"/>
  <c r="AA81" i="42" s="1"/>
  <c r="AB67" i="41" a="1"/>
  <c r="AB67" i="41" s="1"/>
  <c r="AB66" i="41" s="1"/>
  <c r="AK94" i="43" a="1"/>
  <c r="AK94" i="43" s="1"/>
  <c r="AK93" i="43" s="1"/>
  <c r="K34" i="42" a="1"/>
  <c r="K34" i="42" s="1"/>
  <c r="W47" i="42" a="1"/>
  <c r="W47" i="42" s="1"/>
  <c r="AE26" i="44" a="1"/>
  <c r="AE26" i="44" s="1"/>
  <c r="Z73" i="46" a="1"/>
  <c r="Z73" i="46" s="1"/>
  <c r="AQ34" i="46" a="1"/>
  <c r="AQ34" i="46" s="1"/>
  <c r="AQ33" i="46" s="1"/>
  <c r="AA17" i="43" a="1"/>
  <c r="AA17" i="43" s="1"/>
  <c r="AA15" i="43" s="1"/>
  <c r="M86" i="45" a="1"/>
  <c r="M86" i="45" s="1"/>
  <c r="S95" i="41" a="1"/>
  <c r="S95" i="41" s="1"/>
  <c r="AN40" i="42" a="1"/>
  <c r="AN40" i="42" s="1"/>
  <c r="AN39" i="42" s="1"/>
  <c r="U38" i="47" a="1"/>
  <c r="U38" i="47" s="1"/>
  <c r="X11" i="41" a="1"/>
  <c r="X11" i="41" s="1"/>
  <c r="AT73" i="41" a="1"/>
  <c r="AT73" i="41" s="1"/>
  <c r="AT72" i="41" s="1"/>
  <c r="AB88" i="45" a="1"/>
  <c r="AB88" i="45" s="1"/>
  <c r="AB87" i="45" s="1"/>
  <c r="U104" i="44" a="1"/>
  <c r="U104" i="44" s="1"/>
  <c r="G101" i="33" a="1"/>
  <c r="G101" i="33" s="1"/>
  <c r="G99" i="33" s="1"/>
  <c r="Y88" i="45" a="1"/>
  <c r="Y88" i="45" s="1"/>
  <c r="Y87" i="45" s="1"/>
  <c r="T92" i="42" a="1"/>
  <c r="T92" i="42" s="1"/>
  <c r="AL40" i="44" a="1"/>
  <c r="AL40" i="44" s="1"/>
  <c r="AL39" i="44" s="1"/>
  <c r="M94" i="42" a="1"/>
  <c r="M94" i="42" s="1"/>
  <c r="AU47" i="46" a="1"/>
  <c r="AU47" i="46" s="1"/>
  <c r="AF38" i="41" a="1"/>
  <c r="AF38" i="41" s="1"/>
  <c r="W25" i="43" a="1"/>
  <c r="W25" i="43" s="1"/>
  <c r="W24" i="43" s="1"/>
  <c r="AB68" i="47" a="1"/>
  <c r="AB68" i="47" s="1"/>
  <c r="AF82" i="41" a="1"/>
  <c r="AF82" i="41" s="1"/>
  <c r="AK61" i="47" a="1"/>
  <c r="AK61" i="47" s="1"/>
  <c r="AK60" i="47" s="1"/>
  <c r="Y77" i="42" a="1"/>
  <c r="Y77" i="42" s="1"/>
  <c r="W50" i="47" a="1"/>
  <c r="W50" i="47" s="1"/>
  <c r="R83" i="42" a="1"/>
  <c r="R83" i="42" s="1"/>
  <c r="P19" i="42" a="1"/>
  <c r="P19" i="42" s="1"/>
  <c r="P18" i="42" s="1"/>
  <c r="AK43" i="45" a="1"/>
  <c r="AK43" i="45" s="1"/>
  <c r="AK42" i="45" s="1"/>
  <c r="Z71" i="46" a="1"/>
  <c r="Z71" i="46" s="1"/>
  <c r="K91" i="45" a="1"/>
  <c r="K91" i="45" s="1"/>
  <c r="Y103" i="44" a="1"/>
  <c r="Y103" i="44" s="1"/>
  <c r="AR70" i="46" a="1"/>
  <c r="AR70" i="46" s="1"/>
  <c r="AB44" i="42" a="1"/>
  <c r="AB44" i="42" s="1"/>
  <c r="X59" i="47" a="1"/>
  <c r="X59" i="47" s="1"/>
  <c r="P89" i="45" a="1"/>
  <c r="P89" i="45" s="1"/>
  <c r="AA77" i="43" a="1"/>
  <c r="AA77" i="43" s="1"/>
  <c r="S95" i="47" a="1"/>
  <c r="S95" i="47" s="1"/>
  <c r="AQ41" i="45" a="1"/>
  <c r="AQ41" i="45" s="1"/>
  <c r="AC43" i="42" a="1"/>
  <c r="AC43" i="42" s="1"/>
  <c r="AC42" i="42" s="1"/>
  <c r="AK19" i="45" a="1"/>
  <c r="AK19" i="45" s="1"/>
  <c r="AK18" i="45" s="1"/>
  <c r="V49" i="43" a="1"/>
  <c r="V49" i="43" s="1"/>
  <c r="AF26" i="46" a="1"/>
  <c r="AF26" i="46" s="1"/>
  <c r="AG29" i="42" a="1"/>
  <c r="AG29" i="42" s="1"/>
  <c r="AP97" i="41" a="1"/>
  <c r="AP97" i="41" s="1"/>
  <c r="AP96" i="41" s="1"/>
  <c r="AI101" i="45" a="1"/>
  <c r="AI101" i="45" s="1"/>
  <c r="AJ59" i="44" a="1"/>
  <c r="AJ59" i="44" s="1"/>
  <c r="Q98" i="33" a="1"/>
  <c r="Q98" i="33" s="1"/>
  <c r="U23" i="45" a="1"/>
  <c r="U23" i="45" s="1"/>
  <c r="AJ65" i="43" a="1"/>
  <c r="AJ65" i="43" s="1"/>
  <c r="AN88" i="47" a="1"/>
  <c r="AN88" i="47" s="1"/>
  <c r="C95" i="47" a="1"/>
  <c r="C95" i="47" s="1"/>
  <c r="K85" i="44" a="1"/>
  <c r="K85" i="44" s="1"/>
  <c r="K84" i="44" s="1"/>
  <c r="AK74" i="47" a="1"/>
  <c r="AK74" i="47" s="1"/>
  <c r="V50" i="43" a="1"/>
  <c r="V50" i="43" s="1"/>
  <c r="AP58" i="41" a="1"/>
  <c r="AP58" i="41" s="1"/>
  <c r="T59" i="47" a="1"/>
  <c r="T59" i="47" s="1"/>
  <c r="AH77" i="43" a="1"/>
  <c r="AH77" i="43" s="1"/>
  <c r="O22" i="43" a="1"/>
  <c r="O22" i="43" s="1"/>
  <c r="U17" i="45" a="1"/>
  <c r="U17" i="45" s="1"/>
  <c r="Z40" i="43" a="1"/>
  <c r="Z40" i="43" s="1"/>
  <c r="Z39" i="43" s="1"/>
  <c r="AB59" i="47" a="1"/>
  <c r="AB59" i="47" s="1"/>
  <c r="AM73" i="46" a="1"/>
  <c r="AM73" i="46" s="1"/>
  <c r="N76" i="33" a="1"/>
  <c r="N76" i="33" s="1"/>
  <c r="N75" i="33" s="1"/>
  <c r="K22" i="43" a="1"/>
  <c r="K22" i="43" s="1"/>
  <c r="K21" i="43" s="1"/>
  <c r="I49" i="46" a="1"/>
  <c r="I49" i="46" s="1"/>
  <c r="AH68" i="42" a="1"/>
  <c r="AH68" i="42" s="1"/>
  <c r="O64" i="47" a="1"/>
  <c r="O64" i="47" s="1"/>
  <c r="N86" i="43" a="1"/>
  <c r="N86" i="43" s="1"/>
  <c r="AE77" i="43" a="1"/>
  <c r="AE77" i="43" s="1"/>
  <c r="AE80" i="41" a="1"/>
  <c r="AE80" i="41" s="1"/>
  <c r="AM16" i="44" a="1"/>
  <c r="AM16" i="44" s="1"/>
  <c r="AN38" i="45" a="1"/>
  <c r="AN38" i="45" s="1"/>
  <c r="AE59" i="45" a="1"/>
  <c r="AE59" i="45" s="1"/>
  <c r="AM67" i="43" a="1"/>
  <c r="AM67" i="43" s="1"/>
  <c r="AM66" i="43" s="1"/>
  <c r="AL25" i="42" a="1"/>
  <c r="AL25" i="42" s="1"/>
  <c r="AL24" i="42" s="1"/>
  <c r="AV17" i="41" a="1"/>
  <c r="AV17" i="41" s="1"/>
  <c r="U25" i="43" a="1"/>
  <c r="U25" i="43" s="1"/>
  <c r="U24" i="43" s="1"/>
  <c r="AE103" i="41" a="1"/>
  <c r="AE103" i="41" s="1"/>
  <c r="AE102" i="41" s="1"/>
  <c r="J91" i="44" a="1"/>
  <c r="J91" i="44" s="1"/>
  <c r="I77" i="46" a="1"/>
  <c r="I77" i="46" s="1"/>
  <c r="AJ73" i="44" a="1"/>
  <c r="AJ73" i="44" s="1"/>
  <c r="AJ72" i="44" s="1"/>
  <c r="AP71" i="41" a="1"/>
  <c r="AP71" i="41" s="1"/>
  <c r="U89" i="33" a="1"/>
  <c r="U89" i="33" s="1"/>
  <c r="AE89" i="43" a="1"/>
  <c r="AE89" i="43" s="1"/>
  <c r="Q86" i="45" a="1"/>
  <c r="Q86" i="45" s="1"/>
  <c r="I26" i="42" a="1"/>
  <c r="I26" i="42" s="1"/>
  <c r="Q20" i="46" a="1"/>
  <c r="Q20" i="46" s="1"/>
  <c r="F22" i="42" a="1"/>
  <c r="F22" i="42" s="1"/>
  <c r="F21" i="42" s="1"/>
  <c r="F56" i="33" a="1"/>
  <c r="F56" i="33" s="1"/>
  <c r="AT86" i="43" a="1"/>
  <c r="AT86" i="43" s="1"/>
  <c r="AD41" i="45" a="1"/>
  <c r="AD41" i="45" s="1"/>
  <c r="AT37" i="47" a="1"/>
  <c r="AT37" i="47" s="1"/>
  <c r="AT36" i="47" s="1"/>
  <c r="K80" i="45" a="1"/>
  <c r="K80" i="45" s="1"/>
  <c r="K78" i="45" s="1"/>
  <c r="V40" i="47" a="1"/>
  <c r="V40" i="47" s="1"/>
  <c r="AJ83" i="41" a="1"/>
  <c r="AJ83" i="41" s="1"/>
  <c r="AQ71" i="45" a="1"/>
  <c r="AQ71" i="45" s="1"/>
  <c r="W34" i="41" a="1"/>
  <c r="W34" i="41" s="1"/>
  <c r="W33" i="41" s="1"/>
  <c r="C100" i="33" a="1"/>
  <c r="C100" i="33" s="1"/>
  <c r="Y23" i="43" a="1"/>
  <c r="Y23" i="43" s="1"/>
  <c r="Y21" i="43" s="1"/>
  <c r="AA82" i="43" a="1"/>
  <c r="AA82" i="43" s="1"/>
  <c r="L100" i="45" a="1"/>
  <c r="L100" i="45" s="1"/>
  <c r="L99" i="45" s="1"/>
  <c r="AO64" i="46" a="1"/>
  <c r="AO64" i="46" s="1"/>
  <c r="AG76" i="33" a="1"/>
  <c r="AG76" i="33" s="1"/>
  <c r="AG75" i="33" s="1"/>
  <c r="Y22" i="42" a="1"/>
  <c r="Y22" i="42" s="1"/>
  <c r="G86" i="33" a="1"/>
  <c r="G86" i="33" s="1"/>
  <c r="H31" i="33" a="1"/>
  <c r="H31" i="33" s="1"/>
  <c r="H30" i="33" s="1"/>
  <c r="AT74" i="46" a="1"/>
  <c r="AT74" i="46" s="1"/>
  <c r="X28" i="42" a="1"/>
  <c r="X28" i="42" s="1"/>
  <c r="X27" i="42" s="1"/>
  <c r="AR100" i="46" a="1"/>
  <c r="AR100" i="46" s="1"/>
  <c r="AR99" i="46" s="1"/>
  <c r="AD47" i="43" a="1"/>
  <c r="AD47" i="43" s="1"/>
  <c r="AV31" i="47" a="1"/>
  <c r="AV31" i="47" s="1"/>
  <c r="AV30" i="47" s="1"/>
  <c r="AG59" i="41" a="1"/>
  <c r="AG59" i="41" s="1"/>
  <c r="AG57" i="41" s="1"/>
  <c r="M56" i="43" a="1"/>
  <c r="M56" i="43" s="1"/>
  <c r="M54" i="43" s="1"/>
  <c r="AD80" i="41" a="1"/>
  <c r="AD80" i="41" s="1"/>
  <c r="I94" i="45" a="1"/>
  <c r="I94" i="45" s="1"/>
  <c r="I93" i="45" s="1"/>
  <c r="W11" i="33" a="1"/>
  <c r="W11" i="33" s="1"/>
  <c r="AM92" i="47" a="1"/>
  <c r="AM92" i="47" s="1"/>
  <c r="V17" i="43" a="1"/>
  <c r="V17" i="43" s="1"/>
  <c r="AV29" i="47" a="1"/>
  <c r="AV29" i="47" s="1"/>
  <c r="AF55" i="33" a="1"/>
  <c r="AF55" i="33" s="1"/>
  <c r="AF54" i="33" s="1"/>
  <c r="AO65" i="43" a="1"/>
  <c r="AO65" i="43" s="1"/>
  <c r="O34" i="33" a="1"/>
  <c r="O34" i="33" s="1"/>
  <c r="O33" i="33" s="1"/>
  <c r="O34" i="41" a="1"/>
  <c r="O34" i="41" s="1"/>
  <c r="O33" i="41" s="1"/>
  <c r="N40" i="47" a="1"/>
  <c r="N40" i="47" s="1"/>
  <c r="K37" i="47" a="1"/>
  <c r="K37" i="47" s="1"/>
  <c r="K36" i="47" s="1"/>
  <c r="AB65" i="44" a="1"/>
  <c r="AB65" i="44" s="1"/>
  <c r="AN92" i="41" a="1"/>
  <c r="AN92" i="41" s="1"/>
  <c r="AD53" i="41" a="1"/>
  <c r="AD53" i="41" s="1"/>
  <c r="AR49" i="45" a="1"/>
  <c r="AR49" i="45" s="1"/>
  <c r="AN52" i="42" a="1"/>
  <c r="AN52" i="42" s="1"/>
  <c r="AN51" i="42" s="1"/>
  <c r="L58" i="44" a="1"/>
  <c r="L58" i="44" s="1"/>
  <c r="L57" i="44" s="1"/>
  <c r="AE25" i="46" a="1"/>
  <c r="AE25" i="46" s="1"/>
  <c r="U80" i="43" a="1"/>
  <c r="U80" i="43" s="1"/>
  <c r="V77" i="41" a="1"/>
  <c r="V77" i="41" s="1"/>
  <c r="P95" i="42" a="1"/>
  <c r="P95" i="42" s="1"/>
  <c r="AG47" i="41" a="1"/>
  <c r="AG47" i="41" s="1"/>
  <c r="P59" i="41" a="1"/>
  <c r="P59" i="41" s="1"/>
  <c r="AB91" i="41" a="1"/>
  <c r="AB91" i="41" s="1"/>
  <c r="AB90" i="41" s="1"/>
  <c r="H37" i="45" a="1"/>
  <c r="H37" i="45" s="1"/>
  <c r="H36" i="45" s="1"/>
  <c r="AD94" i="45" a="1"/>
  <c r="AD94" i="45" s="1"/>
  <c r="AQ46" i="41" a="1"/>
  <c r="AQ46" i="41" s="1"/>
  <c r="AQ45" i="41" s="1"/>
  <c r="N38" i="45" a="1"/>
  <c r="N38" i="45" s="1"/>
  <c r="AN29" i="47" a="1"/>
  <c r="AN29" i="47" s="1"/>
  <c r="Y82" i="47" a="1"/>
  <c r="Y82" i="47" s="1"/>
  <c r="AP22" i="45" a="1"/>
  <c r="AP22" i="45" s="1"/>
  <c r="AP21" i="45" s="1"/>
  <c r="AT58" i="41" a="1"/>
  <c r="AT58" i="41" s="1"/>
  <c r="AT57" i="41" s="1"/>
  <c r="I53" i="46" a="1"/>
  <c r="I53" i="46" s="1"/>
  <c r="N44" i="33" a="1"/>
  <c r="N44" i="33" s="1"/>
  <c r="R17" i="33" a="1"/>
  <c r="R17" i="33" s="1"/>
  <c r="W32" i="43" a="1"/>
  <c r="W32" i="43" s="1"/>
  <c r="AU80" i="43" a="1"/>
  <c r="AU80" i="43" s="1"/>
  <c r="Q61" i="33" a="1"/>
  <c r="Q61" i="33" s="1"/>
  <c r="AN70" i="42" a="1"/>
  <c r="AN70" i="42" s="1"/>
  <c r="M53" i="46" a="1"/>
  <c r="M53" i="46" s="1"/>
  <c r="AM19" i="41" a="1"/>
  <c r="AM19" i="41" s="1"/>
  <c r="Z46" i="47" a="1"/>
  <c r="Z46" i="47" s="1"/>
  <c r="Z45" i="47" s="1"/>
  <c r="AA59" i="41" a="1"/>
  <c r="AA59" i="41" s="1"/>
  <c r="Q17" i="46" a="1"/>
  <c r="Q17" i="46" s="1"/>
  <c r="AT16" i="47" a="1"/>
  <c r="AT16" i="47" s="1"/>
  <c r="AT15" i="47" s="1"/>
  <c r="W88" i="41" a="1"/>
  <c r="W88" i="41" s="1"/>
  <c r="AK88" i="41" a="1"/>
  <c r="AK88" i="41" s="1"/>
  <c r="AK87" i="41" s="1"/>
  <c r="AG25" i="46" a="1"/>
  <c r="AG25" i="46" s="1"/>
  <c r="AG24" i="46" s="1"/>
  <c r="K103" i="41" a="1"/>
  <c r="K103" i="41" s="1"/>
  <c r="K102" i="41" s="1"/>
  <c r="AR100" i="42" a="1"/>
  <c r="AR100" i="42" s="1"/>
  <c r="AR99" i="42" s="1"/>
  <c r="AB68" i="42" a="1"/>
  <c r="AB68" i="42" s="1"/>
  <c r="Y11" i="44" a="1"/>
  <c r="Y11" i="44" s="1"/>
  <c r="R103" i="43" a="1"/>
  <c r="R103" i="43" s="1"/>
  <c r="R102" i="43" s="1"/>
  <c r="S100" i="44" a="1"/>
  <c r="S100" i="44" s="1"/>
  <c r="F77" i="42" a="1"/>
  <c r="F77" i="42" s="1"/>
  <c r="N89" i="44" a="1"/>
  <c r="N89" i="44" s="1"/>
  <c r="AG59" i="44" a="1"/>
  <c r="AG59" i="44" s="1"/>
  <c r="AM76" i="46" a="1"/>
  <c r="AM76" i="46" s="1"/>
  <c r="Z73" i="44" a="1"/>
  <c r="Z73" i="44" s="1"/>
  <c r="Z72" i="44" s="1"/>
  <c r="AF16" i="46" a="1"/>
  <c r="AF16" i="46" s="1"/>
  <c r="AF15" i="46" s="1"/>
  <c r="P79" i="33" a="1"/>
  <c r="P79" i="33" s="1"/>
  <c r="P78" i="33" s="1"/>
  <c r="Y76" i="42" a="1"/>
  <c r="Y76" i="42" s="1"/>
  <c r="Y75" i="42" s="1"/>
  <c r="AR11" i="41" a="1"/>
  <c r="AR11" i="41" s="1"/>
  <c r="AD79" i="41" a="1"/>
  <c r="AD79" i="41" s="1"/>
  <c r="AD78" i="41" s="1"/>
  <c r="AO29" i="41" a="1"/>
  <c r="AO29" i="41" s="1"/>
  <c r="P41" i="44" a="1"/>
  <c r="P41" i="44" s="1"/>
  <c r="P39" i="44" s="1"/>
  <c r="Z19" i="46" a="1"/>
  <c r="Z19" i="46" s="1"/>
  <c r="Z18" i="46" s="1"/>
  <c r="AJ40" i="44" a="1"/>
  <c r="AJ40" i="44" s="1"/>
  <c r="R10" i="46" a="1"/>
  <c r="R10" i="46" s="1"/>
  <c r="AB50" i="41" a="1"/>
  <c r="AB50" i="41" s="1"/>
  <c r="AK82" i="47" a="1"/>
  <c r="AK82" i="47" s="1"/>
  <c r="AF11" i="47" a="1"/>
  <c r="AF11" i="47" s="1"/>
  <c r="AR103" i="44" a="1"/>
  <c r="AR103" i="44" s="1"/>
  <c r="I20" i="33" a="1"/>
  <c r="I20" i="33" s="1"/>
  <c r="T17" i="44" a="1"/>
  <c r="T17" i="44" s="1"/>
  <c r="AG103" i="47" a="1"/>
  <c r="AG103" i="47" s="1"/>
  <c r="AD85" i="44" a="1"/>
  <c r="AD85" i="44" s="1"/>
  <c r="AD84" i="44" s="1"/>
  <c r="G89" i="45" a="1"/>
  <c r="G89" i="45" s="1"/>
  <c r="AG68" i="42" a="1"/>
  <c r="AG68" i="42" s="1"/>
  <c r="N23" i="47" a="1"/>
  <c r="N23" i="47" s="1"/>
  <c r="AG58" i="45" a="1"/>
  <c r="AG58" i="45" s="1"/>
  <c r="AA19" i="33" a="1"/>
  <c r="AA19" i="33" s="1"/>
  <c r="AF76" i="42" a="1"/>
  <c r="AF76" i="42" s="1"/>
  <c r="AF75" i="42" s="1"/>
  <c r="AL38" i="46" a="1"/>
  <c r="AL38" i="46" s="1"/>
  <c r="AI59" i="41" a="1"/>
  <c r="AI59" i="41" s="1"/>
  <c r="AI57" i="41" s="1"/>
  <c r="AV55" i="46" a="1"/>
  <c r="AV55" i="46" s="1"/>
  <c r="AL103" i="44" a="1"/>
  <c r="AL103" i="44" s="1"/>
  <c r="AL102" i="44" s="1"/>
  <c r="U35" i="44" a="1"/>
  <c r="U35" i="44" s="1"/>
  <c r="X10" i="47" a="1"/>
  <c r="X10" i="47" s="1"/>
  <c r="I103" i="47" a="1"/>
  <c r="I103" i="47" s="1"/>
  <c r="I102" i="47" s="1"/>
  <c r="AA28" i="41" a="1"/>
  <c r="AA28" i="41" s="1"/>
  <c r="AE52" i="47" a="1"/>
  <c r="AE52" i="47" s="1"/>
  <c r="AE51" i="47" s="1"/>
  <c r="AA85" i="44" a="1"/>
  <c r="AA85" i="44" s="1"/>
  <c r="AA84" i="44" s="1"/>
  <c r="AU16" i="46" a="1"/>
  <c r="AU16" i="46" s="1"/>
  <c r="AU15" i="46" s="1"/>
  <c r="AP70" i="44" a="1"/>
  <c r="AP70" i="44" s="1"/>
  <c r="AD23" i="47" a="1"/>
  <c r="AD23" i="47" s="1"/>
  <c r="S20" i="42" a="1"/>
  <c r="S20" i="42" s="1"/>
  <c r="U20" i="33" a="1"/>
  <c r="U20" i="33" s="1"/>
  <c r="AB37" i="46" a="1"/>
  <c r="AB37" i="46" s="1"/>
  <c r="AB36" i="46" s="1"/>
  <c r="K68" i="41" a="1"/>
  <c r="K68" i="41" s="1"/>
  <c r="X95" i="45" a="1"/>
  <c r="X95" i="45" s="1"/>
  <c r="X93" i="45" s="1"/>
  <c r="C52" i="44" a="1"/>
  <c r="C52" i="44" s="1"/>
  <c r="A52" i="44" s="1"/>
  <c r="AH83" i="33" a="1"/>
  <c r="AH83" i="33" s="1"/>
  <c r="J64" i="41" a="1"/>
  <c r="J64" i="41" s="1"/>
  <c r="AA104" i="41" a="1"/>
  <c r="AA104" i="41" s="1"/>
  <c r="X82" i="42" a="1"/>
  <c r="X82" i="42" s="1"/>
  <c r="X81" i="42" s="1"/>
  <c r="T46" i="47" a="1"/>
  <c r="T46" i="47" s="1"/>
  <c r="T45" i="47" s="1"/>
  <c r="H77" i="42" a="1"/>
  <c r="H77" i="42" s="1"/>
  <c r="AL37" i="46" a="1"/>
  <c r="AL37" i="46" s="1"/>
  <c r="W79" i="47" a="1"/>
  <c r="W79" i="47" s="1"/>
  <c r="W78" i="47" s="1"/>
  <c r="AE55" i="43" a="1"/>
  <c r="AE55" i="43" s="1"/>
  <c r="AE54" i="43" s="1"/>
  <c r="AN82" i="45" a="1"/>
  <c r="AN82" i="45" s="1"/>
  <c r="R55" i="33" a="1"/>
  <c r="R55" i="33" s="1"/>
  <c r="AE43" i="44" a="1"/>
  <c r="AE43" i="44" s="1"/>
  <c r="AE42" i="44" s="1"/>
  <c r="U44" i="46" a="1"/>
  <c r="U44" i="46" s="1"/>
  <c r="U42" i="46" s="1"/>
  <c r="Z55" i="47" a="1"/>
  <c r="Z55" i="47" s="1"/>
  <c r="Z54" i="47" s="1"/>
  <c r="AT47" i="46" a="1"/>
  <c r="AT47" i="46" s="1"/>
  <c r="AT45" i="46" s="1"/>
  <c r="AN83" i="44" a="1"/>
  <c r="AN83" i="44" s="1"/>
  <c r="U35" i="33" a="1"/>
  <c r="U35" i="33" s="1"/>
  <c r="P86" i="46" a="1"/>
  <c r="P86" i="46" s="1"/>
  <c r="AR41" i="43" a="1"/>
  <c r="AR41" i="43" s="1"/>
  <c r="S98" i="43" a="1"/>
  <c r="S98" i="43" s="1"/>
  <c r="AC85" i="33" a="1"/>
  <c r="AC85" i="33" s="1"/>
  <c r="L55" i="44" a="1"/>
  <c r="L55" i="44" s="1"/>
  <c r="L54" i="44" s="1"/>
  <c r="AQ55" i="47" a="1"/>
  <c r="AQ55" i="47" s="1"/>
  <c r="AQ54" i="47" s="1"/>
  <c r="AD61" i="44" a="1"/>
  <c r="AD61" i="44" s="1"/>
  <c r="H49" i="44" a="1"/>
  <c r="H49" i="44" s="1"/>
  <c r="Y95" i="46" a="1"/>
  <c r="Y95" i="46" s="1"/>
  <c r="Q40" i="43" a="1"/>
  <c r="Q40" i="43" s="1"/>
  <c r="Q39" i="43" s="1"/>
  <c r="R62" i="43" a="1"/>
  <c r="R62" i="43" s="1"/>
  <c r="Q59" i="44" a="1"/>
  <c r="Q59" i="44" s="1"/>
  <c r="M76" i="41" a="1"/>
  <c r="M76" i="41" s="1"/>
  <c r="AE44" i="46" a="1"/>
  <c r="AE44" i="46" s="1"/>
  <c r="AU82" i="47" a="1"/>
  <c r="AU82" i="47" s="1"/>
  <c r="AU81" i="47" s="1"/>
  <c r="C65" i="45" a="1"/>
  <c r="C65" i="45" s="1"/>
  <c r="V91" i="46" a="1"/>
  <c r="V91" i="46" s="1"/>
  <c r="Z82" i="43" a="1"/>
  <c r="Z82" i="43" s="1"/>
  <c r="Z81" i="43" s="1"/>
  <c r="AO37" i="43" a="1"/>
  <c r="AO37" i="43" s="1"/>
  <c r="AO36" i="43" s="1"/>
  <c r="AR47" i="45" a="1"/>
  <c r="AR47" i="45" s="1"/>
  <c r="AU65" i="47" a="1"/>
  <c r="AU65" i="47" s="1"/>
  <c r="R56" i="46" a="1"/>
  <c r="R56" i="46" s="1"/>
  <c r="I61" i="45" a="1"/>
  <c r="I61" i="45" s="1"/>
  <c r="AJ89" i="46" a="1"/>
  <c r="AJ89" i="46" s="1"/>
  <c r="AL22" i="42" a="1"/>
  <c r="AL22" i="42" s="1"/>
  <c r="AL21" i="42" s="1"/>
  <c r="AE50" i="45" a="1"/>
  <c r="AE50" i="45" s="1"/>
  <c r="AM79" i="44" a="1"/>
  <c r="AM79" i="44" s="1"/>
  <c r="E59" i="44" a="1"/>
  <c r="E59" i="44" s="1"/>
  <c r="AR74" i="43" a="1"/>
  <c r="AR74" i="43" s="1"/>
  <c r="AR72" i="43" s="1"/>
  <c r="C58" i="45" a="1"/>
  <c r="C58" i="45" s="1"/>
  <c r="AP10" i="41" a="1"/>
  <c r="AP10" i="41" s="1"/>
  <c r="AN58" i="43" a="1"/>
  <c r="AN58" i="43" s="1"/>
  <c r="AN57" i="43" s="1"/>
  <c r="M58" i="42" a="1"/>
  <c r="M58" i="42" s="1"/>
  <c r="AL61" i="42" a="1"/>
  <c r="AL61" i="42" s="1"/>
  <c r="AL60" i="42" s="1"/>
  <c r="L65" i="44" a="1"/>
  <c r="L65" i="44" s="1"/>
  <c r="AN97" i="45" a="1"/>
  <c r="AN97" i="45" s="1"/>
  <c r="U103" i="42" a="1"/>
  <c r="U103" i="42" s="1"/>
  <c r="U28" i="43" a="1"/>
  <c r="U28" i="43" s="1"/>
  <c r="M52" i="46" a="1"/>
  <c r="M52" i="46" s="1"/>
  <c r="L77" i="45" a="1"/>
  <c r="L77" i="45" s="1"/>
  <c r="AF31" i="45" a="1"/>
  <c r="AF31" i="45" s="1"/>
  <c r="AF30" i="45" s="1"/>
  <c r="U103" i="44" a="1"/>
  <c r="U103" i="44" s="1"/>
  <c r="V49" i="45" a="1"/>
  <c r="V49" i="45" s="1"/>
  <c r="T89" i="42" a="1"/>
  <c r="T89" i="42" s="1"/>
  <c r="AO47" i="44" a="1"/>
  <c r="AO47" i="44" s="1"/>
  <c r="AA71" i="45" a="1"/>
  <c r="AA71" i="45" s="1"/>
  <c r="N73" i="42" a="1"/>
  <c r="N73" i="42" s="1"/>
  <c r="C38" i="46" a="1"/>
  <c r="C38" i="46" s="1"/>
  <c r="AT80" i="47" a="1"/>
  <c r="AT80" i="47" s="1"/>
  <c r="AL103" i="43" a="1"/>
  <c r="AL103" i="43" s="1"/>
  <c r="AL102" i="43" s="1"/>
  <c r="W79" i="45" a="1"/>
  <c r="W79" i="45" s="1"/>
  <c r="W78" i="45" s="1"/>
  <c r="AE76" i="41" a="1"/>
  <c r="AE76" i="41" s="1"/>
  <c r="AE75" i="41" s="1"/>
  <c r="E17" i="42" a="1"/>
  <c r="E17" i="42" s="1"/>
  <c r="AM98" i="41" a="1"/>
  <c r="AM98" i="41" s="1"/>
  <c r="I85" i="46" a="1"/>
  <c r="I85" i="46" s="1"/>
  <c r="AA43" i="46" a="1"/>
  <c r="AA43" i="46" s="1"/>
  <c r="AA42" i="46" s="1"/>
  <c r="AT50" i="41" a="1"/>
  <c r="AT50" i="41" s="1"/>
  <c r="AH67" i="45" a="1"/>
  <c r="AH67" i="45" s="1"/>
  <c r="I43" i="33" a="1"/>
  <c r="I43" i="33" s="1"/>
  <c r="L59" i="42" a="1"/>
  <c r="L59" i="42" s="1"/>
  <c r="N47" i="41" a="1"/>
  <c r="N47" i="41" s="1"/>
  <c r="N45" i="41" s="1"/>
  <c r="C104" i="47" a="1"/>
  <c r="C104" i="47" s="1"/>
  <c r="S103" i="33" a="1"/>
  <c r="S103" i="33" s="1"/>
  <c r="T37" i="46" a="1"/>
  <c r="T37" i="46" s="1"/>
  <c r="V71" i="45" a="1"/>
  <c r="V71" i="45" s="1"/>
  <c r="AE80" i="44" a="1"/>
  <c r="AE80" i="44" s="1"/>
  <c r="Y47" i="44" a="1"/>
  <c r="Y47" i="44" s="1"/>
  <c r="AA43" i="44" a="1"/>
  <c r="AA43" i="44" s="1"/>
  <c r="AI103" i="45" a="1"/>
  <c r="AI103" i="45" s="1"/>
  <c r="AI102" i="45" s="1"/>
  <c r="AM61" i="33" a="1"/>
  <c r="AM61" i="33" s="1"/>
  <c r="K73" i="33" a="1"/>
  <c r="K73" i="33" s="1"/>
  <c r="C16" i="44" a="1"/>
  <c r="C16" i="44" s="1"/>
  <c r="AE10" i="42" a="1"/>
  <c r="AE10" i="42" s="1"/>
  <c r="AE9" i="42" s="1"/>
  <c r="R62" i="41" a="1"/>
  <c r="R62" i="41" s="1"/>
  <c r="AJ44" i="46" a="1"/>
  <c r="AJ44" i="46" s="1"/>
  <c r="K28" i="33" a="1"/>
  <c r="K28" i="33" s="1"/>
  <c r="C59" i="45" a="1"/>
  <c r="C59" i="45" s="1"/>
  <c r="R88" i="41" a="1"/>
  <c r="R88" i="41" s="1"/>
  <c r="R87" i="41" s="1"/>
  <c r="W79" i="46" a="1"/>
  <c r="W79" i="46" s="1"/>
  <c r="AH104" i="46" a="1"/>
  <c r="AH104" i="46" s="1"/>
  <c r="F52" i="44" a="1"/>
  <c r="F52" i="44" s="1"/>
  <c r="F51" i="44" s="1"/>
  <c r="T52" i="43" a="1"/>
  <c r="T52" i="43" s="1"/>
  <c r="T51" i="43" s="1"/>
  <c r="AL23" i="41" a="1"/>
  <c r="AL23" i="41" s="1"/>
  <c r="U10" i="47" a="1"/>
  <c r="U10" i="47" s="1"/>
  <c r="R86" i="43" a="1"/>
  <c r="R86" i="43" s="1"/>
  <c r="I64" i="46" a="1"/>
  <c r="I64" i="46" s="1"/>
  <c r="Q43" i="46" a="1"/>
  <c r="Q43" i="46" s="1"/>
  <c r="Q42" i="46" s="1"/>
  <c r="AO79" i="42" a="1"/>
  <c r="AO79" i="42" s="1"/>
  <c r="AL19" i="47" a="1"/>
  <c r="AL19" i="47" s="1"/>
  <c r="C74" i="46" a="1"/>
  <c r="C74" i="46" s="1"/>
  <c r="N92" i="44" a="1"/>
  <c r="N92" i="44" s="1"/>
  <c r="AB59" i="42" a="1"/>
  <c r="AB59" i="42" s="1"/>
  <c r="S46" i="42" a="1"/>
  <c r="S46" i="42" s="1"/>
  <c r="AF97" i="41" a="1"/>
  <c r="AF97" i="41" s="1"/>
  <c r="P16" i="43" a="1"/>
  <c r="P16" i="43" s="1"/>
  <c r="AD53" i="42" a="1"/>
  <c r="AD53" i="42" s="1"/>
  <c r="AH10" i="47" a="1"/>
  <c r="AH10" i="47" s="1"/>
  <c r="R65" i="44" a="1"/>
  <c r="R65" i="44" s="1"/>
  <c r="AR28" i="44" a="1"/>
  <c r="AR28" i="44" s="1"/>
  <c r="M76" i="43" a="1"/>
  <c r="M76" i="43" s="1"/>
  <c r="AJ22" i="43" a="1"/>
  <c r="AJ22" i="43" s="1"/>
  <c r="L19" i="44" a="1"/>
  <c r="L19" i="44" s="1"/>
  <c r="R25" i="46" a="1"/>
  <c r="R25" i="46" s="1"/>
  <c r="AM92" i="43" a="1"/>
  <c r="AM92" i="43" s="1"/>
  <c r="AH55" i="47" a="1"/>
  <c r="AH55" i="47" s="1"/>
  <c r="AH54" i="47" s="1"/>
  <c r="AB26" i="45" a="1"/>
  <c r="AB26" i="45" s="1"/>
  <c r="AL20" i="44" a="1"/>
  <c r="AL20" i="44" s="1"/>
  <c r="AB53" i="47" a="1"/>
  <c r="AB53" i="47" s="1"/>
  <c r="S77" i="42" a="1"/>
  <c r="S77" i="42" s="1"/>
  <c r="Y89" i="42" a="1"/>
  <c r="Y89" i="42" s="1"/>
  <c r="L92" i="33" a="1"/>
  <c r="L92" i="33" s="1"/>
  <c r="AL83" i="43" a="1"/>
  <c r="AL83" i="43" s="1"/>
  <c r="AL81" i="43" s="1"/>
  <c r="AM41" i="43" a="1"/>
  <c r="AM41" i="43" s="1"/>
  <c r="Q52" i="46" a="1"/>
  <c r="Q52" i="46" s="1"/>
  <c r="Q51" i="46" s="1"/>
  <c r="AO44" i="42" a="1"/>
  <c r="AO44" i="42" s="1"/>
  <c r="AO42" i="42" s="1"/>
  <c r="U47" i="45" a="1"/>
  <c r="U47" i="45" s="1"/>
  <c r="U45" i="45" s="1"/>
  <c r="AC47" i="33" a="1"/>
  <c r="AC47" i="33" s="1"/>
  <c r="AF10" i="47" a="1"/>
  <c r="AF10" i="47" s="1"/>
  <c r="Q56" i="42" a="1"/>
  <c r="Q56" i="42" s="1"/>
  <c r="AT86" i="41" a="1"/>
  <c r="AT86" i="41" s="1"/>
  <c r="U103" i="46" a="1"/>
  <c r="U103" i="46" s="1"/>
  <c r="AE22" i="33" a="1"/>
  <c r="AE22" i="33" s="1"/>
  <c r="AE21" i="33" s="1"/>
  <c r="AB20" i="43" a="1"/>
  <c r="AB20" i="43" s="1"/>
  <c r="AB18" i="43" s="1"/>
  <c r="AO35" i="46" a="1"/>
  <c r="AO35" i="46" s="1"/>
  <c r="Q79" i="47" a="1"/>
  <c r="Q79" i="47" s="1"/>
  <c r="AE31" i="33" a="1"/>
  <c r="AE31" i="33" s="1"/>
  <c r="AG16" i="44" a="1"/>
  <c r="AG16" i="44" s="1"/>
  <c r="AG15" i="44" s="1"/>
  <c r="M47" i="44" a="1"/>
  <c r="M47" i="44" s="1"/>
  <c r="V38" i="41" a="1"/>
  <c r="V38" i="41" s="1"/>
  <c r="N92" i="45" a="1"/>
  <c r="N92" i="45" s="1"/>
  <c r="Y62" i="46" a="1"/>
  <c r="Y62" i="46" s="1"/>
  <c r="AQ70" i="46" a="1"/>
  <c r="AQ70" i="46" s="1"/>
  <c r="N100" i="45" a="1"/>
  <c r="N100" i="45" s="1"/>
  <c r="N99" i="45" s="1"/>
  <c r="P50" i="47" a="1"/>
  <c r="P50" i="47" s="1"/>
  <c r="AI56" i="46" a="1"/>
  <c r="AI56" i="46" s="1"/>
  <c r="O53" i="45" a="1"/>
  <c r="O53" i="45" s="1"/>
  <c r="O51" i="45" s="1"/>
  <c r="AG77" i="44" a="1"/>
  <c r="AG77" i="44" s="1"/>
  <c r="K58" i="43" a="1"/>
  <c r="K58" i="43" s="1"/>
  <c r="AV103" i="46" a="1"/>
  <c r="AV103" i="46" s="1"/>
  <c r="P89" i="47" a="1"/>
  <c r="P89" i="47" s="1"/>
  <c r="T43" i="43" a="1"/>
  <c r="T43" i="43" s="1"/>
  <c r="I86" i="42" a="1"/>
  <c r="I86" i="42" s="1"/>
  <c r="AG53" i="45" a="1"/>
  <c r="AG53" i="45" s="1"/>
  <c r="P94" i="47" a="1"/>
  <c r="P94" i="47" s="1"/>
  <c r="AC40" i="41" a="1"/>
  <c r="AC40" i="41" s="1"/>
  <c r="AC39" i="41" s="1"/>
  <c r="X52" i="44" a="1"/>
  <c r="X52" i="44" s="1"/>
  <c r="X51" i="44" s="1"/>
  <c r="AO52" i="41" a="1"/>
  <c r="AO52" i="41" s="1"/>
  <c r="AO51" i="41" s="1"/>
  <c r="AI26" i="45" a="1"/>
  <c r="AI26" i="45" s="1"/>
  <c r="AD47" i="42" a="1"/>
  <c r="AD47" i="42" s="1"/>
  <c r="W41" i="43" a="1"/>
  <c r="W41" i="43" s="1"/>
  <c r="N47" i="47" a="1"/>
  <c r="N47" i="47" s="1"/>
  <c r="M50" i="46" a="1"/>
  <c r="M50" i="46" s="1"/>
  <c r="R49" i="47" a="1"/>
  <c r="R49" i="47" s="1"/>
  <c r="R48" i="47" s="1"/>
  <c r="G58" i="33" a="1"/>
  <c r="G58" i="33" s="1"/>
  <c r="G57" i="33" s="1"/>
  <c r="Z53" i="47" a="1"/>
  <c r="Z53" i="47" s="1"/>
  <c r="AA73" i="41" a="1"/>
  <c r="AA73" i="41" s="1"/>
  <c r="AA72" i="41" s="1"/>
  <c r="X20" i="45" a="1"/>
  <c r="X20" i="45" s="1"/>
  <c r="AF26" i="43" a="1"/>
  <c r="AF26" i="43" s="1"/>
  <c r="P10" i="42" a="1"/>
  <c r="P10" i="42" s="1"/>
  <c r="P9" i="42" s="1"/>
  <c r="Y79" i="41" a="1"/>
  <c r="Y79" i="41" s="1"/>
  <c r="N97" i="33" a="1"/>
  <c r="N97" i="33" s="1"/>
  <c r="Q77" i="33" a="1"/>
  <c r="Q77" i="33" s="1"/>
  <c r="AR61" i="45" a="1"/>
  <c r="AR61" i="45" s="1"/>
  <c r="AR60" i="45" s="1"/>
  <c r="S10" i="42" a="1"/>
  <c r="S10" i="42" s="1"/>
  <c r="S9" i="42" s="1"/>
  <c r="Q94" i="47" a="1"/>
  <c r="Q94" i="47" s="1"/>
  <c r="Q93" i="47" s="1"/>
  <c r="AF47" i="43" a="1"/>
  <c r="AF47" i="43" s="1"/>
  <c r="E23" i="45" a="1"/>
  <c r="E23" i="45" s="1"/>
  <c r="AQ44" i="47" a="1"/>
  <c r="AQ44" i="47" s="1"/>
  <c r="AL85" i="43" a="1"/>
  <c r="AL85" i="43" s="1"/>
  <c r="AC92" i="42" a="1"/>
  <c r="AC92" i="42" s="1"/>
  <c r="N65" i="43" a="1"/>
  <c r="N65" i="43" s="1"/>
  <c r="C88" i="42" a="1"/>
  <c r="C88" i="42" s="1"/>
  <c r="R92" i="46" a="1"/>
  <c r="R92" i="46" s="1"/>
  <c r="AI82" i="41" a="1"/>
  <c r="AI82" i="41" s="1"/>
  <c r="AL71" i="46" a="1"/>
  <c r="AL71" i="46" s="1"/>
  <c r="AL69" i="46" s="1"/>
  <c r="AL70" i="33" a="1"/>
  <c r="AL70" i="33" s="1"/>
  <c r="AC16" i="33" a="1"/>
  <c r="AC16" i="33" s="1"/>
  <c r="AC15" i="33" s="1"/>
  <c r="I67" i="46" a="1"/>
  <c r="I67" i="46" s="1"/>
  <c r="R83" i="41" a="1"/>
  <c r="R83" i="41" s="1"/>
  <c r="AO89" i="42" a="1"/>
  <c r="AO89" i="42" s="1"/>
  <c r="I61" i="46" a="1"/>
  <c r="I61" i="46" s="1"/>
  <c r="I60" i="46" s="1"/>
  <c r="S88" i="47" a="1"/>
  <c r="S88" i="47" s="1"/>
  <c r="S87" i="47" s="1"/>
  <c r="L25" i="45" a="1"/>
  <c r="L25" i="45" s="1"/>
  <c r="L24" i="45" s="1"/>
  <c r="V55" i="44" a="1"/>
  <c r="V55" i="44" s="1"/>
  <c r="V54" i="44" s="1"/>
  <c r="AC34" i="42" a="1"/>
  <c r="AC34" i="42" s="1"/>
  <c r="AC33" i="42" s="1"/>
  <c r="J41" i="45" a="1"/>
  <c r="J41" i="45" s="1"/>
  <c r="AP34" i="43" a="1"/>
  <c r="AP34" i="43" s="1"/>
  <c r="X41" i="43" a="1"/>
  <c r="X41" i="43" s="1"/>
  <c r="AF29" i="46" a="1"/>
  <c r="AF29" i="46" s="1"/>
  <c r="Q38" i="42" a="1"/>
  <c r="Q38" i="42" s="1"/>
  <c r="AG47" i="46" a="1"/>
  <c r="AG47" i="46" s="1"/>
  <c r="J28" i="42" a="1"/>
  <c r="J28" i="42" s="1"/>
  <c r="J27" i="42" s="1"/>
  <c r="AG28" i="46" a="1"/>
  <c r="AG28" i="46" s="1"/>
  <c r="AG97" i="44" a="1"/>
  <c r="AG97" i="44" s="1"/>
  <c r="AG46" i="46" a="1"/>
  <c r="AG46" i="46" s="1"/>
  <c r="AF44" i="47" a="1"/>
  <c r="AF44" i="47" s="1"/>
  <c r="AH28" i="41" a="1"/>
  <c r="AH28" i="41" s="1"/>
  <c r="AH27" i="41" s="1"/>
  <c r="AQ91" i="46" a="1"/>
  <c r="AQ91" i="46" s="1"/>
  <c r="AQ90" i="46" s="1"/>
  <c r="S31" i="41" a="1"/>
  <c r="S31" i="41" s="1"/>
  <c r="N71" i="42" a="1"/>
  <c r="N71" i="42" s="1"/>
  <c r="AH56" i="46" a="1"/>
  <c r="AH56" i="46" s="1"/>
  <c r="I88" i="43" a="1"/>
  <c r="I88" i="43" s="1"/>
  <c r="V28" i="41" a="1"/>
  <c r="V28" i="41" s="1"/>
  <c r="V27" i="41" s="1"/>
  <c r="AK38" i="47" a="1"/>
  <c r="AK38" i="47" s="1"/>
  <c r="C20" i="44" a="1"/>
  <c r="C20" i="44" s="1"/>
  <c r="F95" i="44" a="1"/>
  <c r="F95" i="44" s="1"/>
  <c r="W29" i="46" a="1"/>
  <c r="W29" i="46" s="1"/>
  <c r="Z92" i="33" a="1"/>
  <c r="Z92" i="33" s="1"/>
  <c r="AC100" i="46" a="1"/>
  <c r="AC100" i="46" s="1"/>
  <c r="L32" i="47" a="1"/>
  <c r="L32" i="47" s="1"/>
  <c r="H79" i="45" a="1"/>
  <c r="H79" i="45" s="1"/>
  <c r="H78" i="45" s="1"/>
  <c r="V68" i="42" a="1"/>
  <c r="V68" i="42" s="1"/>
  <c r="H43" i="33" a="1"/>
  <c r="H43" i="33" s="1"/>
  <c r="H42" i="33" s="1"/>
  <c r="AF70" i="33" a="1"/>
  <c r="AF70" i="33" s="1"/>
  <c r="AF69" i="33" s="1"/>
  <c r="AJ64" i="41" a="1"/>
  <c r="AJ64" i="41" s="1"/>
  <c r="AJ63" i="41" s="1"/>
  <c r="S83" i="43" a="1"/>
  <c r="S83" i="43" s="1"/>
  <c r="T29" i="43" a="1"/>
  <c r="T29" i="43" s="1"/>
  <c r="O53" i="47" a="1"/>
  <c r="O53" i="47" s="1"/>
  <c r="AT40" i="46" a="1"/>
  <c r="AT40" i="46" s="1"/>
  <c r="AT39" i="46" s="1"/>
  <c r="E77" i="45" a="1"/>
  <c r="E77" i="45" s="1"/>
  <c r="S59" i="46" a="1"/>
  <c r="S59" i="46" s="1"/>
  <c r="E29" i="33" a="1"/>
  <c r="E29" i="33" s="1"/>
  <c r="AE50" i="41" a="1"/>
  <c r="AE50" i="41" s="1"/>
  <c r="M88" i="43" a="1"/>
  <c r="M88" i="43" s="1"/>
  <c r="M87" i="43" s="1"/>
  <c r="Y26" i="43" a="1"/>
  <c r="Y26" i="43" s="1"/>
  <c r="AQ25" i="42" a="1"/>
  <c r="AQ25" i="42" s="1"/>
  <c r="AD10" i="45" a="1"/>
  <c r="AD10" i="45" s="1"/>
  <c r="AD9" i="45" s="1"/>
  <c r="C22" i="42" a="1"/>
  <c r="C22" i="42" s="1"/>
  <c r="AO73" i="47" a="1"/>
  <c r="AO73" i="47" s="1"/>
  <c r="C38" i="33" a="1"/>
  <c r="C38" i="33" s="1"/>
  <c r="T77" i="46" a="1"/>
  <c r="T77" i="46" s="1"/>
  <c r="T95" i="46" a="1"/>
  <c r="T95" i="46" s="1"/>
  <c r="AG40" i="47" a="1"/>
  <c r="AG40" i="47" s="1"/>
  <c r="AG39" i="47" s="1"/>
  <c r="M35" i="43" a="1"/>
  <c r="M35" i="43" s="1"/>
  <c r="AP91" i="46" a="1"/>
  <c r="AP91" i="46" s="1"/>
  <c r="AP90" i="46" s="1"/>
  <c r="C34" i="47" a="1"/>
  <c r="C34" i="47" s="1"/>
  <c r="P20" i="47" a="1"/>
  <c r="P20" i="47" s="1"/>
  <c r="K73" i="42" a="1"/>
  <c r="K73" i="42" s="1"/>
  <c r="K72" i="42" s="1"/>
  <c r="E101" i="44" a="1"/>
  <c r="E101" i="44" s="1"/>
  <c r="W10" i="43" a="1"/>
  <c r="W10" i="43" s="1"/>
  <c r="U65" i="42" a="1"/>
  <c r="U65" i="42" s="1"/>
  <c r="AC77" i="41" a="1"/>
  <c r="AC77" i="41" s="1"/>
  <c r="AJ23" i="33" a="1"/>
  <c r="AJ23" i="33" s="1"/>
  <c r="P32" i="45" a="1"/>
  <c r="P32" i="45" s="1"/>
  <c r="AE92" i="33" a="1"/>
  <c r="AE92" i="33" s="1"/>
  <c r="AE90" i="33" s="1"/>
  <c r="G23" i="44" a="1"/>
  <c r="G23" i="44" s="1"/>
  <c r="N71" i="43" a="1"/>
  <c r="N71" i="43" s="1"/>
  <c r="M10" i="33" a="1"/>
  <c r="M10" i="33" s="1"/>
  <c r="AP25" i="44" a="1"/>
  <c r="AP25" i="44" s="1"/>
  <c r="AP24" i="44" s="1"/>
  <c r="Q17" i="44" a="1"/>
  <c r="Q17" i="44" s="1"/>
  <c r="AS65" i="43" a="1"/>
  <c r="AS65" i="43" s="1"/>
  <c r="AL34" i="46" a="1"/>
  <c r="AL34" i="46" s="1"/>
  <c r="O40" i="33" a="1"/>
  <c r="O40" i="33" s="1"/>
  <c r="AO59" i="44" a="1"/>
  <c r="AO59" i="44" s="1"/>
  <c r="Q47" i="46" a="1"/>
  <c r="Q47" i="46" s="1"/>
  <c r="AA46" i="33" a="1"/>
  <c r="AA46" i="33" s="1"/>
  <c r="L82" i="46" a="1"/>
  <c r="L82" i="46" s="1"/>
  <c r="AA98" i="43" a="1"/>
  <c r="AA98" i="43" s="1"/>
  <c r="AO68" i="44" a="1"/>
  <c r="AO68" i="44" s="1"/>
  <c r="U91" i="46" a="1"/>
  <c r="U91" i="46" s="1"/>
  <c r="U90" i="46" s="1"/>
  <c r="AL46" i="33" a="1"/>
  <c r="AL46" i="33" s="1"/>
  <c r="AL45" i="33" s="1"/>
  <c r="AM40" i="47" a="1"/>
  <c r="AM40" i="47" s="1"/>
  <c r="AM39" i="47" s="1"/>
  <c r="R22" i="46" a="1"/>
  <c r="R22" i="46" s="1"/>
  <c r="AF71" i="42" a="1"/>
  <c r="AF71" i="42" s="1"/>
  <c r="AH76" i="41" a="1"/>
  <c r="AH76" i="41" s="1"/>
  <c r="AH75" i="41" s="1"/>
  <c r="U23" i="33" a="1"/>
  <c r="U23" i="33" s="1"/>
  <c r="AI59" i="47" a="1"/>
  <c r="AI59" i="47" s="1"/>
  <c r="AR53" i="44" a="1"/>
  <c r="AR53" i="44" s="1"/>
  <c r="AH61" i="41" a="1"/>
  <c r="AH61" i="41" s="1"/>
  <c r="N16" i="41" a="1"/>
  <c r="N16" i="41" s="1"/>
  <c r="N15" i="41" s="1"/>
  <c r="Z25" i="45" a="1"/>
  <c r="Z25" i="45" s="1"/>
  <c r="T68" i="42" a="1"/>
  <c r="T68" i="42" s="1"/>
  <c r="AS91" i="47" a="1"/>
  <c r="AS91" i="47" s="1"/>
  <c r="AS90" i="47" s="1"/>
  <c r="T44" i="46" a="1"/>
  <c r="T44" i="46" s="1"/>
  <c r="O76" i="47" a="1"/>
  <c r="O76" i="47" s="1"/>
  <c r="O75" i="47" s="1"/>
  <c r="AQ101" i="43" a="1"/>
  <c r="AQ101" i="43" s="1"/>
  <c r="AM86" i="45" a="1"/>
  <c r="AM86" i="45" s="1"/>
  <c r="AD94" i="46" a="1"/>
  <c r="AD94" i="46" s="1"/>
  <c r="AD93" i="46" s="1"/>
  <c r="AF41" i="47" a="1"/>
  <c r="AF41" i="47" s="1"/>
  <c r="V28" i="45" a="1"/>
  <c r="V28" i="45" s="1"/>
  <c r="I17" i="33" a="1"/>
  <c r="I17" i="33" s="1"/>
  <c r="M64" i="47" a="1"/>
  <c r="M64" i="47" s="1"/>
  <c r="M63" i="47" s="1"/>
  <c r="T92" i="46" a="1"/>
  <c r="T92" i="46" s="1"/>
  <c r="U79" i="43" a="1"/>
  <c r="U79" i="43" s="1"/>
  <c r="U78" i="43" s="1"/>
  <c r="AD86" i="43" a="1"/>
  <c r="AD86" i="43" s="1"/>
  <c r="AJ88" i="42" a="1"/>
  <c r="AJ88" i="42" s="1"/>
  <c r="AJ87" i="42" s="1"/>
  <c r="E10" i="44" a="1"/>
  <c r="E10" i="44" s="1"/>
  <c r="E9" i="44" s="1"/>
  <c r="Y40" i="47" a="1"/>
  <c r="Y40" i="47" s="1"/>
  <c r="Y39" i="47" s="1"/>
  <c r="AS56" i="43" a="1"/>
  <c r="AS56" i="43" s="1"/>
  <c r="AR38" i="44" a="1"/>
  <c r="AR38" i="44" s="1"/>
  <c r="J35" i="33" a="1"/>
  <c r="J35" i="33" s="1"/>
  <c r="AJ80" i="41" a="1"/>
  <c r="AJ80" i="41" s="1"/>
  <c r="R58" i="45" a="1"/>
  <c r="R58" i="45" s="1"/>
  <c r="R57" i="45" s="1"/>
  <c r="AE103" i="47" a="1"/>
  <c r="AE103" i="47" s="1"/>
  <c r="AQ65" i="45" a="1"/>
  <c r="AQ65" i="45" s="1"/>
  <c r="AA82" i="47" a="1"/>
  <c r="AA82" i="47" s="1"/>
  <c r="AK92" i="33" a="1"/>
  <c r="AK92" i="33" s="1"/>
  <c r="N17" i="43" a="1"/>
  <c r="N17" i="43" s="1"/>
  <c r="AJ62" i="46" a="1"/>
  <c r="AJ62" i="46" s="1"/>
  <c r="AP46" i="44" a="1"/>
  <c r="AP46" i="44" s="1"/>
  <c r="AP45" i="44" s="1"/>
  <c r="AN58" i="41" a="1"/>
  <c r="AN58" i="41" s="1"/>
  <c r="AN57" i="41" s="1"/>
  <c r="R80" i="41" a="1"/>
  <c r="R80" i="41" s="1"/>
  <c r="AB61" i="44" a="1"/>
  <c r="AB61" i="44" s="1"/>
  <c r="U103" i="33" a="1"/>
  <c r="U103" i="33" s="1"/>
  <c r="L16" i="33" a="1"/>
  <c r="L16" i="33" s="1"/>
  <c r="R94" i="42" a="1"/>
  <c r="R94" i="42" s="1"/>
  <c r="R93" i="42" s="1"/>
  <c r="R35" i="42" a="1"/>
  <c r="R35" i="42" s="1"/>
  <c r="AK67" i="43" a="1"/>
  <c r="AK67" i="43" s="1"/>
  <c r="U34" i="46" a="1"/>
  <c r="U34" i="46" s="1"/>
  <c r="U33" i="46" s="1"/>
  <c r="AT73" i="43" a="1"/>
  <c r="AT73" i="43" s="1"/>
  <c r="AT72" i="43" s="1"/>
  <c r="AN55" i="47" a="1"/>
  <c r="AN55" i="47" s="1"/>
  <c r="AR17" i="46" a="1"/>
  <c r="AR17" i="46" s="1"/>
  <c r="P82" i="42" a="1"/>
  <c r="P82" i="42" s="1"/>
  <c r="R97" i="44" a="1"/>
  <c r="R97" i="44" s="1"/>
  <c r="R96" i="44" s="1"/>
  <c r="J73" i="43" a="1"/>
  <c r="J73" i="43" s="1"/>
  <c r="J72" i="43" s="1"/>
  <c r="T55" i="43" a="1"/>
  <c r="T55" i="43" s="1"/>
  <c r="T54" i="43" s="1"/>
  <c r="I47" i="42" a="1"/>
  <c r="I47" i="42" s="1"/>
  <c r="AO77" i="33" a="1"/>
  <c r="AO77" i="33" s="1"/>
  <c r="AM52" i="41" a="1"/>
  <c r="AM52" i="41" s="1"/>
  <c r="AM51" i="41" s="1"/>
  <c r="G52" i="45" a="1"/>
  <c r="G52" i="45" s="1"/>
  <c r="G51" i="45" s="1"/>
  <c r="AA49" i="42" a="1"/>
  <c r="AA49" i="42" s="1"/>
  <c r="AO68" i="45" a="1"/>
  <c r="AO68" i="45" s="1"/>
  <c r="N88" i="43" a="1"/>
  <c r="N88" i="43" s="1"/>
  <c r="I52" i="33" a="1"/>
  <c r="I52" i="33" s="1"/>
  <c r="I51" i="33" s="1"/>
  <c r="AQ73" i="46" a="1"/>
  <c r="AQ73" i="46" s="1"/>
  <c r="AQ72" i="46" s="1"/>
  <c r="L25" i="46" a="1"/>
  <c r="L25" i="46" s="1"/>
  <c r="L24" i="46" s="1"/>
  <c r="AD71" i="46" a="1"/>
  <c r="AD71" i="46" s="1"/>
  <c r="Z68" i="45" a="1"/>
  <c r="Z68" i="45" s="1"/>
  <c r="S76" i="33" a="1"/>
  <c r="S76" i="33" s="1"/>
  <c r="S75" i="33" s="1"/>
  <c r="AQ70" i="44" a="1"/>
  <c r="AQ70" i="44" s="1"/>
  <c r="AS10" i="43" a="1"/>
  <c r="AS10" i="43" s="1"/>
  <c r="U92" i="41" a="1"/>
  <c r="U92" i="41" s="1"/>
  <c r="AE65" i="45" a="1"/>
  <c r="AE65" i="45" s="1"/>
  <c r="AO41" i="46" a="1"/>
  <c r="AO41" i="46" s="1"/>
  <c r="AO39" i="46" s="1"/>
  <c r="J65" i="44" a="1"/>
  <c r="J65" i="44" s="1"/>
  <c r="P61" i="44" a="1"/>
  <c r="P61" i="44" s="1"/>
  <c r="P60" i="44" s="1"/>
  <c r="AH82" i="47" a="1"/>
  <c r="AH82" i="47" s="1"/>
  <c r="AH81" i="47" s="1"/>
  <c r="Q70" i="46" a="1"/>
  <c r="Q70" i="46" s="1"/>
  <c r="H11" i="42" a="1"/>
  <c r="H11" i="42" s="1"/>
  <c r="U100" i="45" a="1"/>
  <c r="U100" i="45" s="1"/>
  <c r="U99" i="45" s="1"/>
  <c r="AD16" i="42" a="1"/>
  <c r="AD16" i="42" s="1"/>
  <c r="AF43" i="44" a="1"/>
  <c r="AF43" i="44" s="1"/>
  <c r="E101" i="33" a="1"/>
  <c r="E101" i="33" s="1"/>
  <c r="AO35" i="42" a="1"/>
  <c r="AO35" i="42" s="1"/>
  <c r="N73" i="47" a="1"/>
  <c r="N73" i="47" s="1"/>
  <c r="N72" i="47" s="1"/>
  <c r="C26" i="46" a="1"/>
  <c r="C26" i="46" s="1"/>
  <c r="O11" i="47" a="1"/>
  <c r="O11" i="47" s="1"/>
  <c r="C79" i="44" a="1"/>
  <c r="C79" i="44" s="1"/>
  <c r="A79" i="44" s="1"/>
  <c r="AC59" i="46" a="1"/>
  <c r="AC59" i="46" s="1"/>
  <c r="AA79" i="41" a="1"/>
  <c r="AA79" i="41" s="1"/>
  <c r="AA78" i="41" s="1"/>
  <c r="AO10" i="43" a="1"/>
  <c r="AO10" i="43" s="1"/>
  <c r="AO9" i="43" s="1"/>
  <c r="AC29" i="43" a="1"/>
  <c r="AC29" i="43" s="1"/>
  <c r="AD26" i="41" a="1"/>
  <c r="AD26" i="41" s="1"/>
  <c r="Z79" i="41" a="1"/>
  <c r="Z79" i="41" s="1"/>
  <c r="Z78" i="41" s="1"/>
  <c r="X101" i="47" a="1"/>
  <c r="X101" i="47" s="1"/>
  <c r="X99" i="47" s="1"/>
  <c r="AN59" i="47" a="1"/>
  <c r="AN59" i="47" s="1"/>
  <c r="AS82" i="47" a="1"/>
  <c r="AS82" i="47" s="1"/>
  <c r="X85" i="41" a="1"/>
  <c r="X85" i="41" s="1"/>
  <c r="X84" i="41" s="1"/>
  <c r="AO37" i="45" a="1"/>
  <c r="AO37" i="45" s="1"/>
  <c r="AN91" i="45" a="1"/>
  <c r="AN91" i="45" s="1"/>
  <c r="AN90" i="45" s="1"/>
  <c r="AJ101" i="44" a="1"/>
  <c r="AJ101" i="44" s="1"/>
  <c r="K29" i="47" a="1"/>
  <c r="K29" i="47" s="1"/>
  <c r="AF71" i="44" a="1"/>
  <c r="AF71" i="44" s="1"/>
  <c r="Y35" i="42" a="1"/>
  <c r="Y35" i="42" s="1"/>
  <c r="O16" i="33" a="1"/>
  <c r="O16" i="33" s="1"/>
  <c r="AK16" i="47" a="1"/>
  <c r="AK16" i="47" s="1"/>
  <c r="AK15" i="47" s="1"/>
  <c r="Q62" i="43" a="1"/>
  <c r="Q62" i="43" s="1"/>
  <c r="C25" i="46" a="1"/>
  <c r="C25" i="46" s="1"/>
  <c r="R83" i="45" a="1"/>
  <c r="R83" i="45" s="1"/>
  <c r="AE91" i="41" a="1"/>
  <c r="AE91" i="41" s="1"/>
  <c r="AE90" i="41" s="1"/>
  <c r="U58" i="41" a="1"/>
  <c r="U58" i="41" s="1"/>
  <c r="U57" i="41" s="1"/>
  <c r="AH97" i="45" a="1"/>
  <c r="AH97" i="45" s="1"/>
  <c r="AH96" i="45" s="1"/>
  <c r="I64" i="43" a="1"/>
  <c r="I64" i="43" s="1"/>
  <c r="I63" i="43" s="1"/>
  <c r="Z31" i="41" a="1"/>
  <c r="Z31" i="41" s="1"/>
  <c r="J46" i="47" a="1"/>
  <c r="J46" i="47" s="1"/>
  <c r="J45" i="47" s="1"/>
  <c r="AP47" i="42" a="1"/>
  <c r="AP47" i="42" s="1"/>
  <c r="V83" i="45" a="1"/>
  <c r="V83" i="45" s="1"/>
  <c r="AT59" i="43" a="1"/>
  <c r="AT59" i="43" s="1"/>
  <c r="AJ26" i="46" a="1"/>
  <c r="AJ26" i="46" s="1"/>
  <c r="U95" i="41" a="1"/>
  <c r="U95" i="41" s="1"/>
  <c r="Q94" i="46" a="1"/>
  <c r="Q94" i="46" s="1"/>
  <c r="Q93" i="46" s="1"/>
  <c r="P64" i="43" a="1"/>
  <c r="P64" i="43" s="1"/>
  <c r="P63" i="43" s="1"/>
  <c r="H17" i="44" a="1"/>
  <c r="H17" i="44" s="1"/>
  <c r="AA95" i="46" a="1"/>
  <c r="AA95" i="46" s="1"/>
  <c r="AG94" i="42" a="1"/>
  <c r="AG94" i="42" s="1"/>
  <c r="S83" i="45" a="1"/>
  <c r="S83" i="45" s="1"/>
  <c r="AE94" i="47" a="1"/>
  <c r="AE94" i="47" s="1"/>
  <c r="AE93" i="47" s="1"/>
  <c r="AR43" i="43" a="1"/>
  <c r="AR43" i="43" s="1"/>
  <c r="AH52" i="33" a="1"/>
  <c r="AH52" i="33" s="1"/>
  <c r="G101" i="45" a="1"/>
  <c r="G101" i="45" s="1"/>
  <c r="AN62" i="44" a="1"/>
  <c r="AN62" i="44" s="1"/>
  <c r="AG104" i="47" a="1"/>
  <c r="AG104" i="47" s="1"/>
  <c r="G31" i="44" a="1"/>
  <c r="G31" i="44" s="1"/>
  <c r="AA77" i="41" a="1"/>
  <c r="AA77" i="41" s="1"/>
  <c r="AD73" i="42" a="1"/>
  <c r="AD73" i="42" s="1"/>
  <c r="AD72" i="42" s="1"/>
  <c r="W100" i="47" a="1"/>
  <c r="W100" i="47" s="1"/>
  <c r="W99" i="47" s="1"/>
  <c r="O98" i="42" a="1"/>
  <c r="O98" i="42" s="1"/>
  <c r="AG50" i="45" a="1"/>
  <c r="AG50" i="45" s="1"/>
  <c r="J80" i="44" a="1"/>
  <c r="J80" i="44" s="1"/>
  <c r="L82" i="33" a="1"/>
  <c r="L82" i="33" s="1"/>
  <c r="L81" i="33" s="1"/>
  <c r="AQ94" i="43" a="1"/>
  <c r="AQ94" i="43" s="1"/>
  <c r="V88" i="42" a="1"/>
  <c r="V88" i="42" s="1"/>
  <c r="V87" i="42" s="1"/>
  <c r="AF40" i="46" a="1"/>
  <c r="AF40" i="46" s="1"/>
  <c r="AL100" i="45" a="1"/>
  <c r="AL100" i="45" s="1"/>
  <c r="AF25" i="33" a="1"/>
  <c r="AF25" i="33" s="1"/>
  <c r="AF24" i="33" s="1"/>
  <c r="AS79" i="41" a="1"/>
  <c r="AS79" i="41" s="1"/>
  <c r="AS78" i="41" s="1"/>
  <c r="AH22" i="33" a="1"/>
  <c r="AH22" i="33" s="1"/>
  <c r="J82" i="43" a="1"/>
  <c r="J82" i="43" s="1"/>
  <c r="J81" i="43" s="1"/>
  <c r="AB11" i="33" a="1"/>
  <c r="AB11" i="33" s="1"/>
  <c r="AK59" i="41" a="1"/>
  <c r="AK59" i="41" s="1"/>
  <c r="E40" i="44" a="1"/>
  <c r="E40" i="44" s="1"/>
  <c r="E39" i="44" s="1"/>
  <c r="AD83" i="41" a="1"/>
  <c r="AD83" i="41" s="1"/>
  <c r="AC47" i="46" a="1"/>
  <c r="AC47" i="46" s="1"/>
  <c r="N83" i="44" a="1"/>
  <c r="N83" i="44" s="1"/>
  <c r="N81" i="44" s="1"/>
  <c r="Y61" i="47" a="1"/>
  <c r="Y61" i="47" s="1"/>
  <c r="Y60" i="47" s="1"/>
  <c r="J82" i="44" a="1"/>
  <c r="J82" i="44" s="1"/>
  <c r="J81" i="44" s="1"/>
  <c r="AH70" i="43" a="1"/>
  <c r="AH70" i="43" s="1"/>
  <c r="AI61" i="47" a="1"/>
  <c r="AI61" i="47" s="1"/>
  <c r="AI60" i="47" s="1"/>
  <c r="Z94" i="33" a="1"/>
  <c r="Z94" i="33" s="1"/>
  <c r="V92" i="46" a="1"/>
  <c r="V92" i="46" s="1"/>
  <c r="AU103" i="47" a="1"/>
  <c r="AU103" i="47" s="1"/>
  <c r="AU102" i="47" s="1"/>
  <c r="T20" i="47" a="1"/>
  <c r="T20" i="47" s="1"/>
  <c r="T61" i="33" a="1"/>
  <c r="T61" i="33" s="1"/>
  <c r="AB94" i="42" a="1"/>
  <c r="AB94" i="42" s="1"/>
  <c r="AJ52" i="47" a="1"/>
  <c r="AJ52" i="47" s="1"/>
  <c r="AJ51" i="47" s="1"/>
  <c r="O92" i="43" a="1"/>
  <c r="O92" i="43" s="1"/>
  <c r="AJ35" i="44" a="1"/>
  <c r="AJ35" i="44" s="1"/>
  <c r="AJ33" i="44" s="1"/>
  <c r="Q52" i="47" a="1"/>
  <c r="Q52" i="47" s="1"/>
  <c r="X65" i="43" a="1"/>
  <c r="X65" i="43" s="1"/>
  <c r="O44" i="47" a="1"/>
  <c r="O44" i="47" s="1"/>
  <c r="AK44" i="42" a="1"/>
  <c r="AK44" i="42" s="1"/>
  <c r="C49" i="43" a="1"/>
  <c r="C49" i="43" s="1"/>
  <c r="AP59" i="41" a="1"/>
  <c r="AP59" i="41" s="1"/>
  <c r="AP62" i="47" a="1"/>
  <c r="AP62" i="47" s="1"/>
  <c r="AN25" i="42" a="1"/>
  <c r="AN25" i="42" s="1"/>
  <c r="AN24" i="42" s="1"/>
  <c r="R47" i="41" a="1"/>
  <c r="R47" i="41" s="1"/>
  <c r="P80" i="44" a="1"/>
  <c r="P80" i="44" s="1"/>
  <c r="AI50" i="43" a="1"/>
  <c r="AI50" i="43" s="1"/>
  <c r="AI68" i="41" a="1"/>
  <c r="AI68" i="41" s="1"/>
  <c r="AP46" i="33" a="1"/>
  <c r="AP46" i="33" s="1"/>
  <c r="AP45" i="33" s="1"/>
  <c r="AG65" i="47" a="1"/>
  <c r="AG65" i="47" s="1"/>
  <c r="AJ11" i="46" a="1"/>
  <c r="AJ11" i="46" s="1"/>
  <c r="AC20" i="47" a="1"/>
  <c r="AC20" i="47" s="1"/>
  <c r="P29" i="41" a="1"/>
  <c r="P29" i="41" s="1"/>
  <c r="AP65" i="44" a="1"/>
  <c r="AP65" i="44" s="1"/>
  <c r="O28" i="42" a="1"/>
  <c r="O28" i="42" s="1"/>
  <c r="O27" i="42" s="1"/>
  <c r="AG76" i="43" a="1"/>
  <c r="AG76" i="43" s="1"/>
  <c r="AU35" i="47" a="1"/>
  <c r="AU35" i="47" s="1"/>
  <c r="I59" i="42" a="1"/>
  <c r="I59" i="42" s="1"/>
  <c r="AE79" i="44" a="1"/>
  <c r="AE79" i="44" s="1"/>
  <c r="AE78" i="44" s="1"/>
  <c r="AM64" i="33" a="1"/>
  <c r="AM64" i="33" s="1"/>
  <c r="AG46" i="44" a="1"/>
  <c r="AG46" i="44" s="1"/>
  <c r="J104" i="42" a="1"/>
  <c r="J104" i="42" s="1"/>
  <c r="C100" i="41" a="1"/>
  <c r="C100" i="41" s="1"/>
  <c r="A100" i="41" s="1"/>
  <c r="Y35" i="46" a="1"/>
  <c r="Y35" i="46" s="1"/>
  <c r="Y33" i="46" s="1"/>
  <c r="AK25" i="42" a="1"/>
  <c r="AK25" i="42" s="1"/>
  <c r="AQ32" i="33" a="1"/>
  <c r="AQ32" i="33" s="1"/>
  <c r="R76" i="46" a="1"/>
  <c r="R76" i="46" s="1"/>
  <c r="R75" i="46" s="1"/>
  <c r="AC101" i="46" a="1"/>
  <c r="AC101" i="46" s="1"/>
  <c r="AD100" i="42" a="1"/>
  <c r="AD100" i="42" s="1"/>
  <c r="M16" i="33" a="1"/>
  <c r="M16" i="33" s="1"/>
  <c r="M15" i="33" s="1"/>
  <c r="AN41" i="45" a="1"/>
  <c r="AN41" i="45" s="1"/>
  <c r="AH53" i="42" a="1"/>
  <c r="AH53" i="42" s="1"/>
  <c r="AQ88" i="33" a="1"/>
  <c r="AQ88" i="33" s="1"/>
  <c r="AA83" i="43" a="1"/>
  <c r="AA83" i="43" s="1"/>
  <c r="AK79" i="42" a="1"/>
  <c r="AK79" i="42" s="1"/>
  <c r="AK78" i="42" s="1"/>
  <c r="Y74" i="44" a="1"/>
  <c r="Y74" i="44" s="1"/>
  <c r="X100" i="46" a="1"/>
  <c r="X100" i="46" s="1"/>
  <c r="AP88" i="43" a="1"/>
  <c r="AP88" i="43" s="1"/>
  <c r="AN103" i="45" a="1"/>
  <c r="AN103" i="45" s="1"/>
  <c r="AN102" i="45" s="1"/>
  <c r="U64" i="42" a="1"/>
  <c r="U64" i="42" s="1"/>
  <c r="AJ38" i="33" a="1"/>
  <c r="AJ38" i="33" s="1"/>
  <c r="K88" i="44" a="1"/>
  <c r="K88" i="44" s="1"/>
  <c r="K87" i="44" s="1"/>
  <c r="L85" i="47" a="1"/>
  <c r="L85" i="47" s="1"/>
  <c r="E38" i="33" a="1"/>
  <c r="E38" i="33" s="1"/>
  <c r="L26" i="42" a="1"/>
  <c r="L26" i="42" s="1"/>
  <c r="AO82" i="44" a="1"/>
  <c r="AO82" i="44" s="1"/>
  <c r="AK104" i="44" a="1"/>
  <c r="AK104" i="44" s="1"/>
  <c r="V98" i="42" a="1"/>
  <c r="V98" i="42" s="1"/>
  <c r="AJ79" i="46" a="1"/>
  <c r="AJ79" i="46" s="1"/>
  <c r="AJ78" i="46" s="1"/>
  <c r="X97" i="47" a="1"/>
  <c r="X97" i="47" s="1"/>
  <c r="X96" i="47" s="1"/>
  <c r="L28" i="47" a="1"/>
  <c r="L28" i="47" s="1"/>
  <c r="L27" i="47" s="1"/>
  <c r="AM62" i="44" a="1"/>
  <c r="AM62" i="44" s="1"/>
  <c r="AJ52" i="33" a="1"/>
  <c r="AJ52" i="33" s="1"/>
  <c r="AA77" i="44" a="1"/>
  <c r="AA77" i="44" s="1"/>
  <c r="R89" i="33" a="1"/>
  <c r="R89" i="33" s="1"/>
  <c r="AU38" i="43" a="1"/>
  <c r="AU38" i="43" s="1"/>
  <c r="AK28" i="41" a="1"/>
  <c r="AK28" i="41" s="1"/>
  <c r="AK27" i="41" s="1"/>
  <c r="G80" i="33" a="1"/>
  <c r="G80" i="33" s="1"/>
  <c r="AI82" i="47" a="1"/>
  <c r="AI82" i="47" s="1"/>
  <c r="R41" i="44" a="1"/>
  <c r="R41" i="44" s="1"/>
  <c r="N62" i="45" a="1"/>
  <c r="N62" i="45" s="1"/>
  <c r="AK71" i="33" a="1"/>
  <c r="AK71" i="33" s="1"/>
  <c r="AG98" i="41" a="1"/>
  <c r="AG98" i="41" s="1"/>
  <c r="AP86" i="33" a="1"/>
  <c r="AP86" i="33" s="1"/>
  <c r="AP10" i="44" a="1"/>
  <c r="AP10" i="44" s="1"/>
  <c r="Y94" i="43" a="1"/>
  <c r="Y94" i="43" s="1"/>
  <c r="Y93" i="43" s="1"/>
  <c r="AJ68" i="42" a="1"/>
  <c r="AJ68" i="42" s="1"/>
  <c r="AF82" i="43" a="1"/>
  <c r="AF82" i="43" s="1"/>
  <c r="AF81" i="43" s="1"/>
  <c r="V29" i="42" a="1"/>
  <c r="V29" i="42" s="1"/>
  <c r="M77" i="41" a="1"/>
  <c r="M77" i="41" s="1"/>
  <c r="AF41" i="41" a="1"/>
  <c r="AF41" i="41" s="1"/>
  <c r="AM83" i="45" a="1"/>
  <c r="AM83" i="45" s="1"/>
  <c r="AG31" i="33" a="1"/>
  <c r="AG31" i="33" s="1"/>
  <c r="AG30" i="33" s="1"/>
  <c r="AN74" i="43" a="1"/>
  <c r="AN74" i="43" s="1"/>
  <c r="S23" i="44" a="1"/>
  <c r="S23" i="44" s="1"/>
  <c r="AR28" i="43" a="1"/>
  <c r="AR28" i="43" s="1"/>
  <c r="AR27" i="43" s="1"/>
  <c r="AE68" i="41" a="1"/>
  <c r="AE68" i="41" s="1"/>
  <c r="AE66" i="41" s="1"/>
  <c r="AN77" i="33" a="1"/>
  <c r="AN77" i="33" s="1"/>
  <c r="AO85" i="46" a="1"/>
  <c r="AO85" i="46" s="1"/>
  <c r="AO84" i="46" s="1"/>
  <c r="AK62" i="46" a="1"/>
  <c r="AK62" i="46" s="1"/>
  <c r="C44" i="33" a="1"/>
  <c r="C44" i="33" s="1"/>
  <c r="Q85" i="47" a="1"/>
  <c r="Q85" i="47" s="1"/>
  <c r="N85" i="46" a="1"/>
  <c r="N85" i="46" s="1"/>
  <c r="N84" i="46" s="1"/>
  <c r="U56" i="47" a="1"/>
  <c r="U56" i="47" s="1"/>
  <c r="V62" i="44" a="1"/>
  <c r="V62" i="44" s="1"/>
  <c r="AL95" i="46" a="1"/>
  <c r="AL95" i="46" s="1"/>
  <c r="AL93" i="46" s="1"/>
  <c r="AE46" i="45" a="1"/>
  <c r="AE46" i="45" s="1"/>
  <c r="AQ74" i="33" a="1"/>
  <c r="AQ74" i="33" s="1"/>
  <c r="AF61" i="42" a="1"/>
  <c r="AF61" i="42" s="1"/>
  <c r="AF60" i="42" s="1"/>
  <c r="C86" i="44" a="1"/>
  <c r="C86" i="44" s="1"/>
  <c r="Y76" i="47" a="1"/>
  <c r="Y76" i="47" s="1"/>
  <c r="Y75" i="47" s="1"/>
  <c r="L73" i="41" a="1"/>
  <c r="L73" i="41" s="1"/>
  <c r="L72" i="41" s="1"/>
  <c r="M26" i="43" a="1"/>
  <c r="M26" i="43" s="1"/>
  <c r="K67" i="42" a="1"/>
  <c r="K67" i="42" s="1"/>
  <c r="AJ44" i="44" a="1"/>
  <c r="AJ44" i="44" s="1"/>
  <c r="AP23" i="46" a="1"/>
  <c r="AP23" i="46" s="1"/>
  <c r="J91" i="45" a="1"/>
  <c r="J91" i="45" s="1"/>
  <c r="J90" i="45" s="1"/>
  <c r="G98" i="42" a="1"/>
  <c r="G98" i="42" s="1"/>
  <c r="J103" i="45" a="1"/>
  <c r="J103" i="45" s="1"/>
  <c r="AL17" i="43" a="1"/>
  <c r="AL17" i="43" s="1"/>
  <c r="AM41" i="44" a="1"/>
  <c r="AM41" i="44" s="1"/>
  <c r="AN28" i="46" a="1"/>
  <c r="AN28" i="46" s="1"/>
  <c r="AM76" i="44" a="1"/>
  <c r="AM76" i="44" s="1"/>
  <c r="AH62" i="42" a="1"/>
  <c r="AH62" i="42" s="1"/>
  <c r="AH60" i="42" s="1"/>
  <c r="P50" i="45" a="1"/>
  <c r="P50" i="45" s="1"/>
  <c r="K40" i="43" a="1"/>
  <c r="K40" i="43" s="1"/>
  <c r="K39" i="43" s="1"/>
  <c r="S34" i="44" a="1"/>
  <c r="S34" i="44" s="1"/>
  <c r="S33" i="44" s="1"/>
  <c r="S50" i="46" a="1"/>
  <c r="S50" i="46" s="1"/>
  <c r="AO91" i="45" a="1"/>
  <c r="AO91" i="45" s="1"/>
  <c r="AO90" i="45" s="1"/>
  <c r="U28" i="41" a="1"/>
  <c r="U28" i="41" s="1"/>
  <c r="AH80" i="41" a="1"/>
  <c r="AH80" i="41" s="1"/>
  <c r="AD73" i="45" a="1"/>
  <c r="AD73" i="45" s="1"/>
  <c r="AO64" i="47" a="1"/>
  <c r="AO64" i="47" s="1"/>
  <c r="AV23" i="47" a="1"/>
  <c r="AV23" i="47" s="1"/>
  <c r="W89" i="45" a="1"/>
  <c r="W89" i="45" s="1"/>
  <c r="M91" i="47" a="1"/>
  <c r="M91" i="47" s="1"/>
  <c r="M90" i="47" s="1"/>
  <c r="I49" i="42" a="1"/>
  <c r="I49" i="42" s="1"/>
  <c r="C20" i="47" a="1"/>
  <c r="C20" i="47" s="1"/>
  <c r="T23" i="41" a="1"/>
  <c r="T23" i="41" s="1"/>
  <c r="T21" i="41" s="1"/>
  <c r="X61" i="43" a="1"/>
  <c r="X61" i="43" s="1"/>
  <c r="X60" i="43" s="1"/>
  <c r="AO44" i="45" a="1"/>
  <c r="AO44" i="45" s="1"/>
  <c r="AO95" i="44" a="1"/>
  <c r="AO95" i="44" s="1"/>
  <c r="C92" i="47" a="1"/>
  <c r="C92" i="47" s="1"/>
  <c r="R29" i="33" a="1"/>
  <c r="R29" i="33" s="1"/>
  <c r="R47" i="46" a="1"/>
  <c r="R47" i="46" s="1"/>
  <c r="AH23" i="47" a="1"/>
  <c r="AH23" i="47" s="1"/>
  <c r="AN79" i="42" a="1"/>
  <c r="AN79" i="42" s="1"/>
  <c r="AF83" i="33" a="1"/>
  <c r="AF83" i="33" s="1"/>
  <c r="S80" i="44" a="1"/>
  <c r="S80" i="44" s="1"/>
  <c r="S78" i="44" s="1"/>
  <c r="Z38" i="45" a="1"/>
  <c r="Z38" i="45" s="1"/>
  <c r="AA29" i="44" a="1"/>
  <c r="AA29" i="44" s="1"/>
  <c r="L74" i="45" a="1"/>
  <c r="L74" i="45" s="1"/>
  <c r="T85" i="44" a="1"/>
  <c r="T85" i="44" s="1"/>
  <c r="N73" i="41" a="1"/>
  <c r="N73" i="41" s="1"/>
  <c r="AL92" i="43" a="1"/>
  <c r="AL92" i="43" s="1"/>
  <c r="L34" i="46" a="1"/>
  <c r="L34" i="46" s="1"/>
  <c r="L33" i="46" s="1"/>
  <c r="X31" i="43" a="1"/>
  <c r="X31" i="43" s="1"/>
  <c r="AV56" i="41" a="1"/>
  <c r="AV56" i="41" s="1"/>
  <c r="W77" i="46" a="1"/>
  <c r="W77" i="46" s="1"/>
  <c r="AN53" i="41" a="1"/>
  <c r="AN53" i="41" s="1"/>
  <c r="AN51" i="41" s="1"/>
  <c r="AO67" i="33" a="1"/>
  <c r="AO67" i="33" s="1"/>
  <c r="AN20" i="43" a="1"/>
  <c r="AN20" i="43" s="1"/>
  <c r="G74" i="45" a="1"/>
  <c r="G74" i="45" s="1"/>
  <c r="C61" i="44" a="1"/>
  <c r="C61" i="44" s="1"/>
  <c r="A61" i="44" s="1"/>
  <c r="Q43" i="45" a="1"/>
  <c r="Q43" i="45" s="1"/>
  <c r="Q42" i="45" s="1"/>
  <c r="AQ80" i="41" a="1"/>
  <c r="AQ80" i="41" s="1"/>
  <c r="AO41" i="41" a="1"/>
  <c r="AO41" i="41" s="1"/>
  <c r="M61" i="44" a="1"/>
  <c r="M61" i="44" s="1"/>
  <c r="M60" i="44" s="1"/>
  <c r="M22" i="42" a="1"/>
  <c r="M22" i="42" s="1"/>
  <c r="M21" i="42" s="1"/>
  <c r="AH28" i="47" a="1"/>
  <c r="AH28" i="47" s="1"/>
  <c r="AH27" i="47" s="1"/>
  <c r="N26" i="41" a="1"/>
  <c r="N26" i="41" s="1"/>
  <c r="AV22" i="41" a="1"/>
  <c r="AV22" i="41" s="1"/>
  <c r="AV21" i="41" s="1"/>
  <c r="O53" i="41" a="1"/>
  <c r="O53" i="41" s="1"/>
  <c r="F77" i="33" a="1"/>
  <c r="F77" i="33" s="1"/>
  <c r="Z26" i="46" a="1"/>
  <c r="Z26" i="46" s="1"/>
  <c r="S101" i="44" a="1"/>
  <c r="S101" i="44" s="1"/>
  <c r="S62" i="44" a="1"/>
  <c r="S62" i="44" s="1"/>
  <c r="M22" i="33" a="1"/>
  <c r="M22" i="33" s="1"/>
  <c r="M21" i="33" s="1"/>
  <c r="AV89" i="47" a="1"/>
  <c r="AV89" i="47" s="1"/>
  <c r="AP34" i="42" a="1"/>
  <c r="AP34" i="42" s="1"/>
  <c r="AP33" i="42" s="1"/>
  <c r="AC65" i="44" a="1"/>
  <c r="AC65" i="44" s="1"/>
  <c r="AC62" i="47" a="1"/>
  <c r="AC62" i="47" s="1"/>
  <c r="AR59" i="46" a="1"/>
  <c r="AR59" i="46" s="1"/>
  <c r="S10" i="45" a="1"/>
  <c r="S10" i="45" s="1"/>
  <c r="S9" i="45" s="1"/>
  <c r="AD31" i="33" a="1"/>
  <c r="AD31" i="33" s="1"/>
  <c r="AD30" i="33" s="1"/>
  <c r="AC82" i="43" a="1"/>
  <c r="AC82" i="43" s="1"/>
  <c r="AC81" i="43" s="1"/>
  <c r="N28" i="43" a="1"/>
  <c r="N28" i="43" s="1"/>
  <c r="N27" i="43" s="1"/>
  <c r="P37" i="42" a="1"/>
  <c r="P37" i="42" s="1"/>
  <c r="P36" i="42" s="1"/>
  <c r="AQ64" i="43" a="1"/>
  <c r="AQ64" i="43" s="1"/>
  <c r="AQ63" i="43" s="1"/>
  <c r="S85" i="43" a="1"/>
  <c r="S85" i="43" s="1"/>
  <c r="AB70" i="33" a="1"/>
  <c r="AB70" i="33" s="1"/>
  <c r="AC25" i="42" a="1"/>
  <c r="AC25" i="42" s="1"/>
  <c r="J77" i="45" a="1"/>
  <c r="J77" i="45" s="1"/>
  <c r="C43" i="45" a="1"/>
  <c r="C43" i="45" s="1"/>
  <c r="A43" i="45" s="1"/>
  <c r="G28" i="42" a="1"/>
  <c r="G28" i="42" s="1"/>
  <c r="G27" i="42" s="1"/>
  <c r="AJ79" i="47" a="1"/>
  <c r="AJ79" i="47" s="1"/>
  <c r="AB92" i="42" a="1"/>
  <c r="AB92" i="42" s="1"/>
  <c r="AS103" i="46" a="1"/>
  <c r="AS103" i="46" s="1"/>
  <c r="U83" i="43" a="1"/>
  <c r="U83" i="43" s="1"/>
  <c r="E101" i="45" a="1"/>
  <c r="E101" i="45" s="1"/>
  <c r="AD73" i="33" a="1"/>
  <c r="AD73" i="33" s="1"/>
  <c r="AD72" i="33" s="1"/>
  <c r="AA22" i="42" a="1"/>
  <c r="AA22" i="42" s="1"/>
  <c r="AA21" i="42" s="1"/>
  <c r="P11" i="45" a="1"/>
  <c r="P11" i="45" s="1"/>
  <c r="C10" i="46" a="1"/>
  <c r="C10" i="46" s="1"/>
  <c r="AJ82" i="41" a="1"/>
  <c r="AJ82" i="41" s="1"/>
  <c r="U16" i="47" a="1"/>
  <c r="U16" i="47" s="1"/>
  <c r="AK23" i="44" a="1"/>
  <c r="AK23" i="44" s="1"/>
  <c r="AK21" i="44" s="1"/>
  <c r="AV50" i="43" a="1"/>
  <c r="AV50" i="43" s="1"/>
  <c r="AF58" i="33" a="1"/>
  <c r="AF58" i="33" s="1"/>
  <c r="P56" i="42" a="1"/>
  <c r="P56" i="42" s="1"/>
  <c r="U49" i="47" a="1"/>
  <c r="U49" i="47" s="1"/>
  <c r="U48" i="47" s="1"/>
  <c r="AJ53" i="43" a="1"/>
  <c r="AJ53" i="43" s="1"/>
  <c r="AR85" i="42" a="1"/>
  <c r="AR85" i="42" s="1"/>
  <c r="AK17" i="42" a="1"/>
  <c r="AK17" i="42" s="1"/>
  <c r="AK15" i="42" s="1"/>
  <c r="U95" i="44" a="1"/>
  <c r="U95" i="44" s="1"/>
  <c r="AF74" i="41" a="1"/>
  <c r="AF74" i="41" s="1"/>
  <c r="AD64" i="46" a="1"/>
  <c r="AD64" i="46" s="1"/>
  <c r="AU86" i="46" a="1"/>
  <c r="AU86" i="46" s="1"/>
  <c r="R77" i="45" a="1"/>
  <c r="R77" i="45" s="1"/>
  <c r="Z55" i="45" a="1"/>
  <c r="Z55" i="45" s="1"/>
  <c r="Z54" i="45" s="1"/>
  <c r="I22" i="44" a="1"/>
  <c r="I22" i="44" s="1"/>
  <c r="Z91" i="33" a="1"/>
  <c r="Z91" i="33" s="1"/>
  <c r="Z55" i="33" a="1"/>
  <c r="Z55" i="33" s="1"/>
  <c r="S31" i="43" a="1"/>
  <c r="S31" i="43" s="1"/>
  <c r="S30" i="43" s="1"/>
  <c r="M25" i="44" a="1"/>
  <c r="M25" i="44" s="1"/>
  <c r="M24" i="44" s="1"/>
  <c r="X43" i="33" a="1"/>
  <c r="X43" i="33" s="1"/>
  <c r="X16" i="44" a="1"/>
  <c r="X16" i="44" s="1"/>
  <c r="X15" i="44" s="1"/>
  <c r="O74" i="47" a="1"/>
  <c r="O74" i="47" s="1"/>
  <c r="C10" i="45" a="1"/>
  <c r="C10" i="45" s="1"/>
  <c r="C47" i="46" a="1"/>
  <c r="C47" i="46" s="1"/>
  <c r="T50" i="47" a="1"/>
  <c r="T50" i="47" s="1"/>
  <c r="AJ26" i="43" a="1"/>
  <c r="AJ26" i="43" s="1"/>
  <c r="AJ24" i="43" s="1"/>
  <c r="AF94" i="46" a="1"/>
  <c r="AF94" i="46" s="1"/>
  <c r="AT20" i="47" a="1"/>
  <c r="AT20" i="47" s="1"/>
  <c r="AE25" i="45" a="1"/>
  <c r="AE25" i="45" s="1"/>
  <c r="AC73" i="44" a="1"/>
  <c r="AC73" i="44" s="1"/>
  <c r="AC72" i="44" s="1"/>
  <c r="AS34" i="43" a="1"/>
  <c r="AS34" i="43" s="1"/>
  <c r="AS33" i="43" s="1"/>
  <c r="P16" i="46" a="1"/>
  <c r="P16" i="46" s="1"/>
  <c r="P15" i="46" s="1"/>
  <c r="AL59" i="33" a="1"/>
  <c r="AL59" i="33" s="1"/>
  <c r="P55" i="43" a="1"/>
  <c r="P55" i="43" s="1"/>
  <c r="T86" i="43" a="1"/>
  <c r="T86" i="43" s="1"/>
  <c r="T84" i="43" s="1"/>
  <c r="Z101" i="44" a="1"/>
  <c r="Z101" i="44" s="1"/>
  <c r="Y104" i="44" a="1"/>
  <c r="Y104" i="44" s="1"/>
  <c r="AF22" i="33" a="1"/>
  <c r="AF22" i="33" s="1"/>
  <c r="Y80" i="42" a="1"/>
  <c r="Y80" i="42" s="1"/>
  <c r="AQ67" i="43" a="1"/>
  <c r="AQ67" i="43" s="1"/>
  <c r="AQ66" i="43" s="1"/>
  <c r="AG41" i="45" a="1"/>
  <c r="AG41" i="45" s="1"/>
  <c r="AN52" i="33" a="1"/>
  <c r="AN52" i="33" s="1"/>
  <c r="AN51" i="33" s="1"/>
  <c r="R23" i="33" a="1"/>
  <c r="R23" i="33" s="1"/>
  <c r="L79" i="33" a="1"/>
  <c r="L79" i="33" s="1"/>
  <c r="AR53" i="41" a="1"/>
  <c r="AR53" i="41" s="1"/>
  <c r="AC71" i="47" a="1"/>
  <c r="AC71" i="47" s="1"/>
  <c r="AC69" i="47" s="1"/>
  <c r="AI101" i="47" a="1"/>
  <c r="AI101" i="47" s="1"/>
  <c r="AJ10" i="44" a="1"/>
  <c r="AJ10" i="44" s="1"/>
  <c r="AJ9" i="44" s="1"/>
  <c r="F86" i="45" a="1"/>
  <c r="F86" i="45" s="1"/>
  <c r="AL71" i="41" a="1"/>
  <c r="AL71" i="41" s="1"/>
  <c r="AG38" i="47" a="1"/>
  <c r="AG38" i="47" s="1"/>
  <c r="S92" i="33" a="1"/>
  <c r="S92" i="33" s="1"/>
  <c r="AB25" i="42" a="1"/>
  <c r="AB25" i="42" s="1"/>
  <c r="AB24" i="42" s="1"/>
  <c r="T89" i="46" a="1"/>
  <c r="T89" i="46" s="1"/>
  <c r="V100" i="33" a="1"/>
  <c r="V100" i="33" s="1"/>
  <c r="AT52" i="47" a="1"/>
  <c r="AT52" i="47" s="1"/>
  <c r="AT51" i="47" s="1"/>
  <c r="AJ65" i="44" a="1"/>
  <c r="AJ65" i="44" s="1"/>
  <c r="AF74" i="33" a="1"/>
  <c r="AF74" i="33" s="1"/>
  <c r="AE73" i="33" a="1"/>
  <c r="AE73" i="33" s="1"/>
  <c r="AE72" i="33" s="1"/>
  <c r="AD37" i="47" a="1"/>
  <c r="AD37" i="47" s="1"/>
  <c r="AD36" i="47" s="1"/>
  <c r="AJ44" i="42" a="1"/>
  <c r="AJ44" i="42" s="1"/>
  <c r="AI25" i="46" a="1"/>
  <c r="AI25" i="46" s="1"/>
  <c r="AI24" i="46" s="1"/>
  <c r="M34" i="47" a="1"/>
  <c r="M34" i="47" s="1"/>
  <c r="M33" i="47" s="1"/>
  <c r="AI22" i="46" a="1"/>
  <c r="AI22" i="46" s="1"/>
  <c r="Q103" i="45" a="1"/>
  <c r="Q103" i="45" s="1"/>
  <c r="AF55" i="47" a="1"/>
  <c r="AF55" i="47" s="1"/>
  <c r="AF54" i="47" s="1"/>
  <c r="AN85" i="43" a="1"/>
  <c r="AN85" i="43" s="1"/>
  <c r="W71" i="41" a="1"/>
  <c r="W71" i="41" s="1"/>
  <c r="AR101" i="44" a="1"/>
  <c r="AR101" i="44" s="1"/>
  <c r="C95" i="43" a="1"/>
  <c r="C95" i="43" s="1"/>
  <c r="A94" i="43" s="1"/>
  <c r="H58" i="44" a="1"/>
  <c r="H58" i="44" s="1"/>
  <c r="H57" i="44" s="1"/>
  <c r="P41" i="41" a="1"/>
  <c r="P41" i="41" s="1"/>
  <c r="U65" i="41" a="1"/>
  <c r="U65" i="41" s="1"/>
  <c r="U63" i="41" s="1"/>
  <c r="X34" i="46" a="1"/>
  <c r="X34" i="46" s="1"/>
  <c r="AH17" i="43" a="1"/>
  <c r="AH17" i="43" s="1"/>
  <c r="S44" i="47" a="1"/>
  <c r="S44" i="47" s="1"/>
  <c r="AE62" i="45" a="1"/>
  <c r="AE62" i="45" s="1"/>
  <c r="AH88" i="42" a="1"/>
  <c r="AH88" i="42" s="1"/>
  <c r="AK22" i="45" a="1"/>
  <c r="AK22" i="45" s="1"/>
  <c r="AD22" i="46" a="1"/>
  <c r="AD22" i="46" s="1"/>
  <c r="M26" i="33" a="1"/>
  <c r="M26" i="33" s="1"/>
  <c r="T65" i="41" a="1"/>
  <c r="T65" i="41" s="1"/>
  <c r="AM34" i="43" a="1"/>
  <c r="AM34" i="43" s="1"/>
  <c r="AM33" i="43" s="1"/>
  <c r="AE85" i="47" a="1"/>
  <c r="AE85" i="47" s="1"/>
  <c r="AE103" i="33" a="1"/>
  <c r="AE103" i="33" s="1"/>
  <c r="AE102" i="33" s="1"/>
  <c r="O92" i="42" a="1"/>
  <c r="O92" i="42" s="1"/>
  <c r="R61" i="41" a="1"/>
  <c r="R61" i="41" s="1"/>
  <c r="O97" i="44" a="1"/>
  <c r="O97" i="44" s="1"/>
  <c r="O96" i="44" s="1"/>
  <c r="AB92" i="46" a="1"/>
  <c r="AB92" i="46" s="1"/>
  <c r="AQ55" i="41" a="1"/>
  <c r="AQ55" i="41" s="1"/>
  <c r="AQ54" i="41" s="1"/>
  <c r="E50" i="45" a="1"/>
  <c r="E50" i="45" s="1"/>
  <c r="Z73" i="42" a="1"/>
  <c r="Z73" i="42" s="1"/>
  <c r="Z72" i="42" s="1"/>
  <c r="I37" i="45" a="1"/>
  <c r="I37" i="45" s="1"/>
  <c r="I36" i="45" s="1"/>
  <c r="Y28" i="47" a="1"/>
  <c r="Y28" i="47" s="1"/>
  <c r="Y27" i="47" s="1"/>
  <c r="O41" i="46" a="1"/>
  <c r="O41" i="46" s="1"/>
  <c r="AJ70" i="47" a="1"/>
  <c r="AJ70" i="47" s="1"/>
  <c r="AJ69" i="47" s="1"/>
  <c r="AG41" i="33" a="1"/>
  <c r="AG41" i="33" s="1"/>
  <c r="F103" i="33" a="1"/>
  <c r="F103" i="33" s="1"/>
  <c r="P79" i="41" a="1"/>
  <c r="P79" i="41" s="1"/>
  <c r="AR35" i="42" a="1"/>
  <c r="AR35" i="42" s="1"/>
  <c r="M76" i="33" a="1"/>
  <c r="M76" i="33" s="1"/>
  <c r="T76" i="46" a="1"/>
  <c r="T76" i="46" s="1"/>
  <c r="T75" i="46" s="1"/>
  <c r="Y46" i="46" a="1"/>
  <c r="Y46" i="46" s="1"/>
  <c r="Y45" i="46" s="1"/>
  <c r="M65" i="33" a="1"/>
  <c r="M65" i="33" s="1"/>
  <c r="AK11" i="41" a="1"/>
  <c r="AK11" i="41" s="1"/>
  <c r="AK9" i="41" s="1"/>
  <c r="G49" i="44" a="1"/>
  <c r="G49" i="44" s="1"/>
  <c r="AI95" i="46" a="1"/>
  <c r="AI95" i="46" s="1"/>
  <c r="P31" i="33" a="1"/>
  <c r="P31" i="33" s="1"/>
  <c r="P30" i="33" s="1"/>
  <c r="AN76" i="33" a="1"/>
  <c r="AN76" i="33" s="1"/>
  <c r="T46" i="46" a="1"/>
  <c r="T46" i="46" s="1"/>
  <c r="AB34" i="44" a="1"/>
  <c r="AB34" i="44" s="1"/>
  <c r="AC89" i="44" a="1"/>
  <c r="AC89" i="44" s="1"/>
  <c r="AH10" i="41" a="1"/>
  <c r="AH10" i="41" s="1"/>
  <c r="AB40" i="42" a="1"/>
  <c r="AB40" i="42" s="1"/>
  <c r="AB39" i="42" s="1"/>
  <c r="AN20" i="41" a="1"/>
  <c r="AN20" i="41" s="1"/>
  <c r="AD86" i="46" a="1"/>
  <c r="AD86" i="46" s="1"/>
  <c r="S82" i="45" a="1"/>
  <c r="S82" i="45" s="1"/>
  <c r="AF61" i="41" a="1"/>
  <c r="AF61" i="41" s="1"/>
  <c r="AF60" i="41" s="1"/>
  <c r="AE17" i="41" a="1"/>
  <c r="AE17" i="41" s="1"/>
  <c r="AK98" i="46" a="1"/>
  <c r="AK98" i="46" s="1"/>
  <c r="AR91" i="45" a="1"/>
  <c r="AR91" i="45" s="1"/>
  <c r="AR90" i="45" s="1"/>
  <c r="AR40" i="42" a="1"/>
  <c r="AR40" i="42" s="1"/>
  <c r="AH19" i="33" a="1"/>
  <c r="AH19" i="33" s="1"/>
  <c r="AH18" i="33" s="1"/>
  <c r="AG82" i="47" a="1"/>
  <c r="AG82" i="47" s="1"/>
  <c r="AG81" i="47" s="1"/>
  <c r="AO73" i="42" a="1"/>
  <c r="AO73" i="42" s="1"/>
  <c r="AO72" i="42" s="1"/>
  <c r="H103" i="45" a="1"/>
  <c r="H103" i="45" s="1"/>
  <c r="L92" i="46" a="1"/>
  <c r="L92" i="46" s="1"/>
  <c r="AR46" i="43" a="1"/>
  <c r="AR46" i="43" s="1"/>
  <c r="AR45" i="43" s="1"/>
  <c r="AN88" i="44" a="1"/>
  <c r="AN88" i="44" s="1"/>
  <c r="AN87" i="44" s="1"/>
  <c r="AF91" i="46" a="1"/>
  <c r="AF91" i="46" s="1"/>
  <c r="AF90" i="46" s="1"/>
  <c r="N65" i="47" a="1"/>
  <c r="N65" i="47" s="1"/>
  <c r="I37" i="42" a="1"/>
  <c r="I37" i="42" s="1"/>
  <c r="I36" i="42" s="1"/>
  <c r="O77" i="43" a="1"/>
  <c r="O77" i="43" s="1"/>
  <c r="O75" i="43" s="1"/>
  <c r="Y93" i="33"/>
  <c r="AB27" i="41"/>
  <c r="AM15" i="46"/>
  <c r="AU51" i="43"/>
  <c r="A61" i="45"/>
  <c r="G48" i="45"/>
  <c r="AF30" i="33"/>
  <c r="S15" i="42"/>
  <c r="I63" i="45"/>
  <c r="AQ60" i="33"/>
  <c r="Q84" i="46"/>
  <c r="G93" i="42"/>
  <c r="AR27" i="46"/>
  <c r="Y30" i="42"/>
  <c r="AK18" i="33"/>
  <c r="AN42" i="47"/>
  <c r="AJ84" i="41"/>
  <c r="X36" i="46"/>
  <c r="A78" i="42"/>
  <c r="A80" i="42"/>
  <c r="AH102" i="47"/>
  <c r="AU45" i="41"/>
  <c r="AL27" i="44"/>
  <c r="X24" i="44"/>
  <c r="AR9" i="42"/>
  <c r="J84" i="47"/>
  <c r="L15" i="45"/>
  <c r="R27" i="44"/>
  <c r="L51" i="47"/>
  <c r="L21" i="46"/>
  <c r="O18" i="44"/>
  <c r="AR96" i="44"/>
  <c r="U60" i="43"/>
  <c r="U96" i="46"/>
  <c r="AP9" i="46"/>
  <c r="T48" i="46"/>
  <c r="N24" i="45"/>
  <c r="N57" i="45"/>
  <c r="Z75" i="41"/>
  <c r="T66" i="33"/>
  <c r="AQ36" i="41"/>
  <c r="M63" i="43"/>
  <c r="AK84" i="42"/>
  <c r="AD30" i="41"/>
  <c r="X9" i="44"/>
  <c r="A16" i="33"/>
  <c r="AD57" i="47"/>
  <c r="S87" i="45"/>
  <c r="L33" i="33"/>
  <c r="AA75" i="46"/>
  <c r="X45" i="41"/>
  <c r="C61" i="43" a="1"/>
  <c r="C61" i="43" s="1"/>
  <c r="J10" i="47" a="1"/>
  <c r="J10" i="47" s="1"/>
  <c r="L37" i="47" a="1"/>
  <c r="L37" i="47" s="1"/>
  <c r="L36" i="47" s="1"/>
  <c r="X37" i="33" a="1"/>
  <c r="X37" i="33" s="1"/>
  <c r="X36" i="33" s="1"/>
  <c r="S49" i="45" a="1"/>
  <c r="S49" i="45" s="1"/>
  <c r="S48" i="45" s="1"/>
  <c r="AG101" i="45" a="1"/>
  <c r="AG101" i="45" s="1"/>
  <c r="Q32" i="42" a="1"/>
  <c r="Q32" i="42" s="1"/>
  <c r="AH52" i="47" a="1"/>
  <c r="AH52" i="47" s="1"/>
  <c r="AH51" i="47" s="1"/>
  <c r="O82" i="47" a="1"/>
  <c r="O82" i="47" s="1"/>
  <c r="O81" i="47" s="1"/>
  <c r="AV73" i="47" a="1"/>
  <c r="AV73" i="47" s="1"/>
  <c r="AV72" i="47" s="1"/>
  <c r="K94" i="41" a="1"/>
  <c r="K94" i="41" s="1"/>
  <c r="K93" i="41" s="1"/>
  <c r="AI92" i="46" a="1"/>
  <c r="AI92" i="46" s="1"/>
  <c r="AE35" i="45" a="1"/>
  <c r="AE35" i="45" s="1"/>
  <c r="Q74" i="47" a="1"/>
  <c r="Q74" i="47" s="1"/>
  <c r="AF73" i="47" a="1"/>
  <c r="AF73" i="47" s="1"/>
  <c r="AT58" i="46" a="1"/>
  <c r="AT58" i="46" s="1"/>
  <c r="AT57" i="46" s="1"/>
  <c r="AM85" i="45" a="1"/>
  <c r="AM85" i="45" s="1"/>
  <c r="I44" i="46" a="1"/>
  <c r="I44" i="46" s="1"/>
  <c r="AS92" i="46" a="1"/>
  <c r="AS92" i="46" s="1"/>
  <c r="V10" i="44" a="1"/>
  <c r="V10" i="44" s="1"/>
  <c r="AL73" i="43" a="1"/>
  <c r="AL73" i="43" s="1"/>
  <c r="AL72" i="43" s="1"/>
  <c r="AT20" i="41" a="1"/>
  <c r="AT20" i="41" s="1"/>
  <c r="U71" i="41" a="1"/>
  <c r="U71" i="41" s="1"/>
  <c r="AO71" i="44" a="1"/>
  <c r="AO71" i="44" s="1"/>
  <c r="X85" i="45" a="1"/>
  <c r="X85" i="45" s="1"/>
  <c r="C56" i="41" a="1"/>
  <c r="C56" i="41" s="1"/>
  <c r="AK80" i="33" a="1"/>
  <c r="AK80" i="33" s="1"/>
  <c r="AI67" i="46" a="1"/>
  <c r="AI67" i="46" s="1"/>
  <c r="AI66" i="46" s="1"/>
  <c r="AD59" i="42" a="1"/>
  <c r="AD59" i="42" s="1"/>
  <c r="AB101" i="33" a="1"/>
  <c r="AB101" i="33" s="1"/>
  <c r="I43" i="41" a="1"/>
  <c r="I43" i="41" s="1"/>
  <c r="I42" i="41" s="1"/>
  <c r="R32" i="43" a="1"/>
  <c r="R32" i="43" s="1"/>
  <c r="AQ74" i="42" a="1"/>
  <c r="AQ74" i="42" s="1"/>
  <c r="M97" i="43" a="1"/>
  <c r="M97" i="43" s="1"/>
  <c r="AG101" i="44" a="1"/>
  <c r="AG101" i="44" s="1"/>
  <c r="L49" i="45" a="1"/>
  <c r="L49" i="45" s="1"/>
  <c r="AK37" i="43" a="1"/>
  <c r="AK37" i="43" s="1"/>
  <c r="AK36" i="43" s="1"/>
  <c r="N11" i="43" a="1"/>
  <c r="N11" i="43" s="1"/>
  <c r="AG88" i="41" a="1"/>
  <c r="AG88" i="41" s="1"/>
  <c r="N58" i="47" a="1"/>
  <c r="N58" i="47" s="1"/>
  <c r="AH17" i="46" a="1"/>
  <c r="AH17" i="46" s="1"/>
  <c r="J17" i="47" a="1"/>
  <c r="J17" i="47" s="1"/>
  <c r="S91" i="43" a="1"/>
  <c r="S91" i="43" s="1"/>
  <c r="N38" i="41" a="1"/>
  <c r="N38" i="41" s="1"/>
  <c r="S49" i="44" a="1"/>
  <c r="S49" i="44" s="1"/>
  <c r="S48" i="44" s="1"/>
  <c r="G32" i="45" a="1"/>
  <c r="G32" i="45" s="1"/>
  <c r="J53" i="33" a="1"/>
  <c r="J53" i="33" s="1"/>
  <c r="AP91" i="47" a="1"/>
  <c r="AP91" i="47" s="1"/>
  <c r="AP90" i="47" s="1"/>
  <c r="AM55" i="46" a="1"/>
  <c r="AM55" i="46" s="1"/>
  <c r="AM54" i="46" s="1"/>
  <c r="AI56" i="44" a="1"/>
  <c r="AI56" i="44" s="1"/>
  <c r="AR16" i="43" a="1"/>
  <c r="AR16" i="43" s="1"/>
  <c r="AJ25" i="47" a="1"/>
  <c r="AJ25" i="47" s="1"/>
  <c r="AJ24" i="47" s="1"/>
  <c r="AJ25" i="46" a="1"/>
  <c r="AJ25" i="46" s="1"/>
  <c r="J52" i="44" a="1"/>
  <c r="J52" i="44" s="1"/>
  <c r="J51" i="44" s="1"/>
  <c r="AA71" i="43" a="1"/>
  <c r="AA71" i="43" s="1"/>
  <c r="AK85" i="43" a="1"/>
  <c r="AK85" i="43" s="1"/>
  <c r="AK84" i="43" s="1"/>
  <c r="AK40" i="47" a="1"/>
  <c r="AK40" i="47" s="1"/>
  <c r="AK39" i="47" s="1"/>
  <c r="AE29" i="42" a="1"/>
  <c r="AE29" i="42" s="1"/>
  <c r="AR104" i="43" a="1"/>
  <c r="AR104" i="43" s="1"/>
  <c r="AN49" i="45" a="1"/>
  <c r="AN49" i="45" s="1"/>
  <c r="AN48" i="45" s="1"/>
  <c r="W79" i="42" a="1"/>
  <c r="W79" i="42" s="1"/>
  <c r="W78" i="42" s="1"/>
  <c r="U23" i="41" a="1"/>
  <c r="U23" i="41" s="1"/>
  <c r="AK103" i="43" a="1"/>
  <c r="AK103" i="43" s="1"/>
  <c r="R83" i="46" a="1"/>
  <c r="R83" i="46" s="1"/>
  <c r="L59" i="46" a="1"/>
  <c r="L59" i="46" s="1"/>
  <c r="L57" i="46" s="1"/>
  <c r="V100" i="44" a="1"/>
  <c r="V100" i="44" s="1"/>
  <c r="AK20" i="46" a="1"/>
  <c r="AK20" i="46" s="1"/>
  <c r="AB64" i="42" a="1"/>
  <c r="AB64" i="42" s="1"/>
  <c r="AS26" i="47" a="1"/>
  <c r="AS26" i="47" s="1"/>
  <c r="AN62" i="41" a="1"/>
  <c r="AN62" i="41" s="1"/>
  <c r="AQ26" i="42" a="1"/>
  <c r="AQ26" i="42" s="1"/>
  <c r="K82" i="47" a="1"/>
  <c r="K82" i="47" s="1"/>
  <c r="K81" i="47" s="1"/>
  <c r="L70" i="43" a="1"/>
  <c r="L70" i="43" s="1"/>
  <c r="L69" i="43" s="1"/>
  <c r="U73" i="41" a="1"/>
  <c r="U73" i="41" s="1"/>
  <c r="AB53" i="44" a="1"/>
  <c r="AB53" i="44" s="1"/>
  <c r="J97" i="44" a="1"/>
  <c r="J97" i="44" s="1"/>
  <c r="J96" i="44" s="1"/>
  <c r="AM95" i="47" a="1"/>
  <c r="AM95" i="47" s="1"/>
  <c r="AP74" i="33" a="1"/>
  <c r="AP74" i="33" s="1"/>
  <c r="I70" i="43" a="1"/>
  <c r="I70" i="43" s="1"/>
  <c r="I69" i="43" s="1"/>
  <c r="AG65" i="44" a="1"/>
  <c r="AG65" i="44" s="1"/>
  <c r="J37" i="47" a="1"/>
  <c r="J37" i="47" s="1"/>
  <c r="U73" i="33" a="1"/>
  <c r="U73" i="33" s="1"/>
  <c r="AI70" i="45" a="1"/>
  <c r="AI70" i="45" s="1"/>
  <c r="AI69" i="45" s="1"/>
  <c r="V41" i="33" a="1"/>
  <c r="V41" i="33" s="1"/>
  <c r="AA47" i="44" a="1"/>
  <c r="AA47" i="44" s="1"/>
  <c r="S89" i="44" a="1"/>
  <c r="S89" i="44" s="1"/>
  <c r="AH62" i="43" a="1"/>
  <c r="AH62" i="43" s="1"/>
  <c r="AL86" i="46" a="1"/>
  <c r="AL86" i="46" s="1"/>
  <c r="M98" i="45" a="1"/>
  <c r="M98" i="45" s="1"/>
  <c r="K55" i="41" a="1"/>
  <c r="K55" i="41" s="1"/>
  <c r="R86" i="45" a="1"/>
  <c r="R86" i="45" s="1"/>
  <c r="L73" i="47" a="1"/>
  <c r="L73" i="47" s="1"/>
  <c r="L72" i="47" s="1"/>
  <c r="C26" i="43" a="1"/>
  <c r="C26" i="43" s="1"/>
  <c r="AA38" i="45" a="1"/>
  <c r="AA38" i="45" s="1"/>
  <c r="AO89" i="47" a="1"/>
  <c r="AO89" i="47" s="1"/>
  <c r="Q29" i="44" a="1"/>
  <c r="Q29" i="44" s="1"/>
  <c r="Y32" i="43" a="1"/>
  <c r="Y32" i="43" s="1"/>
  <c r="M10" i="41" a="1"/>
  <c r="M10" i="41" s="1"/>
  <c r="M9" i="41" s="1"/>
  <c r="X64" i="47" a="1"/>
  <c r="X64" i="47" s="1"/>
  <c r="X63" i="47" s="1"/>
  <c r="AM68" i="45" a="1"/>
  <c r="AM68" i="45" s="1"/>
  <c r="AO85" i="43" a="1"/>
  <c r="AO85" i="43" s="1"/>
  <c r="L31" i="43" a="1"/>
  <c r="L31" i="43" s="1"/>
  <c r="L30" i="43" s="1"/>
  <c r="AK49" i="41" a="1"/>
  <c r="AK49" i="41" s="1"/>
  <c r="AN70" i="41" a="1"/>
  <c r="AN70" i="41" s="1"/>
  <c r="AN69" i="41" s="1"/>
  <c r="AG80" i="33" a="1"/>
  <c r="AG80" i="33" s="1"/>
  <c r="T58" i="42" a="1"/>
  <c r="T58" i="42" s="1"/>
  <c r="K47" i="45" a="1"/>
  <c r="K47" i="45" s="1"/>
  <c r="AK92" i="45" a="1"/>
  <c r="AK92" i="45" s="1"/>
  <c r="AH34" i="45" a="1"/>
  <c r="AH34" i="45" s="1"/>
  <c r="AH33" i="45" s="1"/>
  <c r="AM65" i="44" a="1"/>
  <c r="AM65" i="44" s="1"/>
  <c r="P100" i="47" a="1"/>
  <c r="P100" i="47" s="1"/>
  <c r="P99" i="47" s="1"/>
  <c r="N22" i="41" a="1"/>
  <c r="N22" i="41" s="1"/>
  <c r="AA97" i="42" a="1"/>
  <c r="AA97" i="42" s="1"/>
  <c r="AA96" i="42" s="1"/>
  <c r="M11" i="44" a="1"/>
  <c r="M11" i="44" s="1"/>
  <c r="AB88" i="47" a="1"/>
  <c r="AB88" i="47" s="1"/>
  <c r="AB87" i="47" s="1"/>
  <c r="AN74" i="46" a="1"/>
  <c r="AN74" i="46" s="1"/>
  <c r="AQ19" i="46" a="1"/>
  <c r="AQ19" i="46" s="1"/>
  <c r="AQ18" i="46" s="1"/>
  <c r="AN38" i="46" a="1"/>
  <c r="AN38" i="46" s="1"/>
  <c r="L68" i="43" a="1"/>
  <c r="L68" i="43" s="1"/>
  <c r="AT71" i="47" a="1"/>
  <c r="AT71" i="47" s="1"/>
  <c r="S91" i="41" a="1"/>
  <c r="S91" i="41" s="1"/>
  <c r="AP19" i="46" a="1"/>
  <c r="AP19" i="46" s="1"/>
  <c r="N98" i="46" a="1"/>
  <c r="N98" i="46" s="1"/>
  <c r="AT50" i="47" a="1"/>
  <c r="AT50" i="47" s="1"/>
  <c r="J97" i="43" a="1"/>
  <c r="J97" i="43" s="1"/>
  <c r="R85" i="41" a="1"/>
  <c r="R85" i="41" s="1"/>
  <c r="R84" i="41" s="1"/>
  <c r="G103" i="45" a="1"/>
  <c r="G103" i="45" s="1"/>
  <c r="G102" i="45" s="1"/>
  <c r="AJ58" i="46" a="1"/>
  <c r="AJ58" i="46" s="1"/>
  <c r="AJ57" i="46" s="1"/>
  <c r="E95" i="45" a="1"/>
  <c r="E95" i="45" s="1"/>
  <c r="AI34" i="33" a="1"/>
  <c r="AI34" i="33" s="1"/>
  <c r="AF41" i="43" a="1"/>
  <c r="AF41" i="43" s="1"/>
  <c r="H85" i="44" a="1"/>
  <c r="H85" i="44" s="1"/>
  <c r="V88" i="46" a="1"/>
  <c r="V88" i="46" s="1"/>
  <c r="V87" i="46" s="1"/>
  <c r="J16" i="42" a="1"/>
  <c r="J16" i="42" s="1"/>
  <c r="Y68" i="46" a="1"/>
  <c r="Y68" i="46" s="1"/>
  <c r="AA44" i="45" a="1"/>
  <c r="AA44" i="45" s="1"/>
  <c r="AA42" i="45" s="1"/>
  <c r="E20" i="44" a="1"/>
  <c r="E20" i="44" s="1"/>
  <c r="U95" i="42" a="1"/>
  <c r="U95" i="42" s="1"/>
  <c r="I25" i="42" a="1"/>
  <c r="I25" i="42" s="1"/>
  <c r="F68" i="42" a="1"/>
  <c r="F68" i="42" s="1"/>
  <c r="P17" i="33" a="1"/>
  <c r="P17" i="33" s="1"/>
  <c r="AH59" i="46" a="1"/>
  <c r="AH59" i="46" s="1"/>
  <c r="F55" i="33" a="1"/>
  <c r="F55" i="33" s="1"/>
  <c r="AJ22" i="44" a="1"/>
  <c r="AJ22" i="44" s="1"/>
  <c r="AJ21" i="44" s="1"/>
  <c r="C85" i="45" a="1"/>
  <c r="C85" i="45" s="1"/>
  <c r="AE38" i="45" a="1"/>
  <c r="AE38" i="45" s="1"/>
  <c r="AN25" i="46" a="1"/>
  <c r="AN25" i="46" s="1"/>
  <c r="AN24" i="46" s="1"/>
  <c r="P71" i="46" a="1"/>
  <c r="P71" i="46" s="1"/>
  <c r="AP34" i="45" a="1"/>
  <c r="AP34" i="45" s="1"/>
  <c r="H98" i="33" a="1"/>
  <c r="H98" i="33" s="1"/>
  <c r="AO49" i="47" a="1"/>
  <c r="AO49" i="47" s="1"/>
  <c r="L20" i="43" a="1"/>
  <c r="L20" i="43" s="1"/>
  <c r="T95" i="45" a="1"/>
  <c r="T95" i="45" s="1"/>
  <c r="L22" i="44" a="1"/>
  <c r="L22" i="44" s="1"/>
  <c r="L21" i="44" s="1"/>
  <c r="AJ20" i="46" a="1"/>
  <c r="AJ20" i="46" s="1"/>
  <c r="W26" i="33" a="1"/>
  <c r="W26" i="33" s="1"/>
  <c r="R23" i="41" a="1"/>
  <c r="R23" i="41" s="1"/>
  <c r="AF68" i="45" a="1"/>
  <c r="AF68" i="45" s="1"/>
  <c r="AD56" i="43" a="1"/>
  <c r="AD56" i="43" s="1"/>
  <c r="I94" i="47" a="1"/>
  <c r="I94" i="47" s="1"/>
  <c r="L62" i="43" a="1"/>
  <c r="L62" i="43" s="1"/>
  <c r="Y23" i="41" a="1"/>
  <c r="Y23" i="41" s="1"/>
  <c r="AR16" i="44" a="1"/>
  <c r="AR16" i="44" s="1"/>
  <c r="AR15" i="44" s="1"/>
  <c r="AB86" i="45" a="1"/>
  <c r="AB86" i="45" s="1"/>
  <c r="K25" i="41" a="1"/>
  <c r="K25" i="41" s="1"/>
  <c r="K24" i="41" s="1"/>
  <c r="AQ44" i="41" a="1"/>
  <c r="AQ44" i="41" s="1"/>
  <c r="AO89" i="41" a="1"/>
  <c r="AO89" i="41" s="1"/>
  <c r="S77" i="47" a="1"/>
  <c r="S77" i="47" s="1"/>
  <c r="P67" i="41" a="1"/>
  <c r="P67" i="41" s="1"/>
  <c r="P66" i="41" s="1"/>
  <c r="AM79" i="43" a="1"/>
  <c r="AM79" i="43" s="1"/>
  <c r="AF19" i="41" a="1"/>
  <c r="AF19" i="41" s="1"/>
  <c r="AF18" i="41" s="1"/>
  <c r="L59" i="33" a="1"/>
  <c r="L59" i="33" s="1"/>
  <c r="AA43" i="33" a="1"/>
  <c r="AA43" i="33" s="1"/>
  <c r="AH46" i="44" a="1"/>
  <c r="AH46" i="44" s="1"/>
  <c r="Y41" i="46" a="1"/>
  <c r="Y41" i="46" s="1"/>
  <c r="V16" i="33" a="1"/>
  <c r="V16" i="33" s="1"/>
  <c r="V15" i="33" s="1"/>
  <c r="L79" i="41" a="1"/>
  <c r="L79" i="41" s="1"/>
  <c r="L78" i="41" s="1"/>
  <c r="AA28" i="43" a="1"/>
  <c r="AA28" i="43" s="1"/>
  <c r="AA27" i="43" s="1"/>
  <c r="AL101" i="44" a="1"/>
  <c r="AL101" i="44" s="1"/>
  <c r="AO53" i="43" a="1"/>
  <c r="AO53" i="43" s="1"/>
  <c r="AM35" i="33" a="1"/>
  <c r="AM35" i="33" s="1"/>
  <c r="L97" i="44" a="1"/>
  <c r="L97" i="44" s="1"/>
  <c r="AE67" i="46" a="1"/>
  <c r="AE67" i="46" s="1"/>
  <c r="AE66" i="46" s="1"/>
  <c r="S53" i="44" a="1"/>
  <c r="S53" i="44" s="1"/>
  <c r="AS37" i="41" a="1"/>
  <c r="AS37" i="41" s="1"/>
  <c r="C86" i="46" a="1"/>
  <c r="C86" i="46" s="1"/>
  <c r="M85" i="42" a="1"/>
  <c r="M85" i="42" s="1"/>
  <c r="M84" i="42" s="1"/>
  <c r="AC59" i="43" a="1"/>
  <c r="AC59" i="43" s="1"/>
  <c r="AH55" i="43" a="1"/>
  <c r="AH55" i="43" s="1"/>
  <c r="K26" i="44" a="1"/>
  <c r="K26" i="44" s="1"/>
  <c r="AA59" i="45" a="1"/>
  <c r="AA59" i="45" s="1"/>
  <c r="M31" i="33" a="1"/>
  <c r="M31" i="33" s="1"/>
  <c r="M30" i="33" s="1"/>
  <c r="X67" i="33" a="1"/>
  <c r="X67" i="33" s="1"/>
  <c r="AH88" i="46" a="1"/>
  <c r="AH88" i="46" s="1"/>
  <c r="AG47" i="44" a="1"/>
  <c r="AG47" i="44" s="1"/>
  <c r="AN62" i="47" a="1"/>
  <c r="AN62" i="47" s="1"/>
  <c r="P86" i="33" a="1"/>
  <c r="P86" i="33" s="1"/>
  <c r="AB40" i="33" a="1"/>
  <c r="AB40" i="33" s="1"/>
  <c r="AB39" i="33" s="1"/>
  <c r="AJ59" i="45" a="1"/>
  <c r="AJ59" i="45" s="1"/>
  <c r="AR103" i="42" a="1"/>
  <c r="AR103" i="42" s="1"/>
  <c r="AR102" i="42" s="1"/>
  <c r="N58" i="43" a="1"/>
  <c r="N58" i="43" s="1"/>
  <c r="AB37" i="45" a="1"/>
  <c r="AB37" i="45" s="1"/>
  <c r="G83" i="45" a="1"/>
  <c r="G83" i="45" s="1"/>
  <c r="AJ85" i="47" a="1"/>
  <c r="AJ85" i="47" s="1"/>
  <c r="AJ84" i="47" s="1"/>
  <c r="AN43" i="43" a="1"/>
  <c r="AN43" i="43" s="1"/>
  <c r="R16" i="45" a="1"/>
  <c r="R16" i="45" s="1"/>
  <c r="R15" i="45" s="1"/>
  <c r="P82" i="47" a="1"/>
  <c r="P82" i="47" s="1"/>
  <c r="AN56" i="43" a="1"/>
  <c r="AN56" i="43" s="1"/>
  <c r="R85" i="42" a="1"/>
  <c r="R85" i="42" s="1"/>
  <c r="R84" i="42" s="1"/>
  <c r="AC65" i="46" a="1"/>
  <c r="AC65" i="46" s="1"/>
  <c r="N17" i="33" a="1"/>
  <c r="N17" i="33" s="1"/>
  <c r="N15" i="33" s="1"/>
  <c r="AR98" i="33" a="1"/>
  <c r="AR98" i="33" s="1"/>
  <c r="AA97" i="47" a="1"/>
  <c r="AA97" i="47" s="1"/>
  <c r="AK62" i="44" a="1"/>
  <c r="AK62" i="44" s="1"/>
  <c r="AK60" i="44" s="1"/>
  <c r="I64" i="33" a="1"/>
  <c r="I64" i="33" s="1"/>
  <c r="AU44" i="43" a="1"/>
  <c r="AU44" i="43" s="1"/>
  <c r="W94" i="42" a="1"/>
  <c r="W94" i="42" s="1"/>
  <c r="V52" i="33" a="1"/>
  <c r="V52" i="33" s="1"/>
  <c r="V51" i="33" s="1"/>
  <c r="AA28" i="44" a="1"/>
  <c r="AA28" i="44" s="1"/>
  <c r="AR58" i="42" a="1"/>
  <c r="AR58" i="42" s="1"/>
  <c r="AU88" i="47" a="1"/>
  <c r="AU88" i="47" s="1"/>
  <c r="AK71" i="47" a="1"/>
  <c r="AK71" i="47" s="1"/>
  <c r="J61" i="43" a="1"/>
  <c r="J61" i="43" s="1"/>
  <c r="J60" i="43" s="1"/>
  <c r="AJ97" i="33" a="1"/>
  <c r="AJ97" i="33" s="1"/>
  <c r="AJ96" i="33" s="1"/>
  <c r="P34" i="33" a="1"/>
  <c r="P34" i="33" s="1"/>
  <c r="S88" i="41" a="1"/>
  <c r="S88" i="41" s="1"/>
  <c r="N104" i="41" a="1"/>
  <c r="N104" i="41" s="1"/>
  <c r="AV29" i="46" a="1"/>
  <c r="AV29" i="46" s="1"/>
  <c r="X47" i="42" a="1"/>
  <c r="X47" i="42" s="1"/>
  <c r="T70" i="45" a="1"/>
  <c r="T70" i="45" s="1"/>
  <c r="T69" i="45" s="1"/>
  <c r="AP11" i="33" a="1"/>
  <c r="AP11" i="33" s="1"/>
  <c r="AD19" i="43" a="1"/>
  <c r="AD19" i="43" s="1"/>
  <c r="AD18" i="43" s="1"/>
  <c r="L29" i="33" a="1"/>
  <c r="L29" i="33" s="1"/>
  <c r="P47" i="41" a="1"/>
  <c r="P47" i="41" s="1"/>
  <c r="P45" i="41" s="1"/>
  <c r="AA28" i="42" a="1"/>
  <c r="AA28" i="42" s="1"/>
  <c r="AI79" i="45" a="1"/>
  <c r="AI79" i="45" s="1"/>
  <c r="AD16" i="33" a="1"/>
  <c r="AD16" i="33" s="1"/>
  <c r="Q38" i="46" a="1"/>
  <c r="Q38" i="46" s="1"/>
  <c r="Q36" i="46" s="1"/>
  <c r="AH23" i="42" a="1"/>
  <c r="AH23" i="42" s="1"/>
  <c r="AP85" i="45" a="1"/>
  <c r="AP85" i="45" s="1"/>
  <c r="E86" i="45" a="1"/>
  <c r="E86" i="45" s="1"/>
  <c r="AO56" i="33" a="1"/>
  <c r="AO56" i="33" s="1"/>
  <c r="AK23" i="45" a="1"/>
  <c r="AK23" i="45" s="1"/>
  <c r="L94" i="41" a="1"/>
  <c r="L94" i="41" s="1"/>
  <c r="N56" i="41" a="1"/>
  <c r="N56" i="41" s="1"/>
  <c r="Y83" i="47" a="1"/>
  <c r="Y83" i="47" s="1"/>
  <c r="R71" i="33" a="1"/>
  <c r="R71" i="33" s="1"/>
  <c r="P47" i="45" a="1"/>
  <c r="P47" i="45" s="1"/>
  <c r="P45" i="45" s="1"/>
  <c r="AR73" i="44" a="1"/>
  <c r="AR73" i="44" s="1"/>
  <c r="AG37" i="43" a="1"/>
  <c r="AG37" i="43" s="1"/>
  <c r="AG36" i="43" s="1"/>
  <c r="W55" i="33" a="1"/>
  <c r="W55" i="33" s="1"/>
  <c r="W54" i="33" s="1"/>
  <c r="M53" i="45" a="1"/>
  <c r="M53" i="45" s="1"/>
  <c r="K49" i="41" a="1"/>
  <c r="K49" i="41" s="1"/>
  <c r="K48" i="41" s="1"/>
  <c r="W86" i="44" a="1"/>
  <c r="W86" i="44" s="1"/>
  <c r="T62" i="33" a="1"/>
  <c r="T62" i="33" s="1"/>
  <c r="AF11" i="45" a="1"/>
  <c r="AF11" i="45" s="1"/>
  <c r="AN59" i="33" a="1"/>
  <c r="AN59" i="33" s="1"/>
  <c r="M37" i="43" a="1"/>
  <c r="M37" i="43" s="1"/>
  <c r="M36" i="43" s="1"/>
  <c r="AQ76" i="33" a="1"/>
  <c r="AQ76" i="33" s="1"/>
  <c r="E52" i="33" a="1"/>
  <c r="E52" i="33" s="1"/>
  <c r="E51" i="33" s="1"/>
  <c r="L23" i="41" a="1"/>
  <c r="L23" i="41" s="1"/>
  <c r="AF50" i="44" a="1"/>
  <c r="AF50" i="44" s="1"/>
  <c r="G23" i="45" a="1"/>
  <c r="G23" i="45" s="1"/>
  <c r="Z26" i="33" a="1"/>
  <c r="Z26" i="33" s="1"/>
  <c r="AF25" i="46" a="1"/>
  <c r="AF25" i="46" s="1"/>
  <c r="AN80" i="43" a="1"/>
  <c r="AN80" i="43" s="1"/>
  <c r="Z92" i="47" a="1"/>
  <c r="Z92" i="47" s="1"/>
  <c r="AC46" i="44" a="1"/>
  <c r="AC46" i="44" s="1"/>
  <c r="O17" i="47" a="1"/>
  <c r="O17" i="47" s="1"/>
  <c r="AE88" i="44" a="1"/>
  <c r="AE88" i="44" s="1"/>
  <c r="AE87" i="44" s="1"/>
  <c r="AN37" i="45" a="1"/>
  <c r="AN37" i="45" s="1"/>
  <c r="C71" i="44" a="1"/>
  <c r="C71" i="44" s="1"/>
  <c r="S35" i="43" a="1"/>
  <c r="S35" i="43" s="1"/>
  <c r="Q79" i="46" a="1"/>
  <c r="Q79" i="46" s="1"/>
  <c r="Q78" i="46" s="1"/>
  <c r="AB20" i="45" a="1"/>
  <c r="AB20" i="45" s="1"/>
  <c r="Z25" i="47" a="1"/>
  <c r="Z25" i="47" s="1"/>
  <c r="Z24" i="47" s="1"/>
  <c r="U59" i="43" a="1"/>
  <c r="U59" i="43" s="1"/>
  <c r="AQ88" i="43" a="1"/>
  <c r="AQ88" i="43" s="1"/>
  <c r="AQ87" i="43" s="1"/>
  <c r="AG98" i="43" a="1"/>
  <c r="AG98" i="43" s="1"/>
  <c r="AL68" i="33" a="1"/>
  <c r="AL68" i="33" s="1"/>
  <c r="E46" i="44" a="1"/>
  <c r="E46" i="44" s="1"/>
  <c r="E45" i="44" s="1"/>
  <c r="AL52" i="46" a="1"/>
  <c r="AL52" i="46" s="1"/>
  <c r="AL51" i="46" s="1"/>
  <c r="O41" i="44" a="1"/>
  <c r="O41" i="44" s="1"/>
  <c r="W92" i="42" a="1"/>
  <c r="W92" i="42" s="1"/>
  <c r="W90" i="42" s="1"/>
  <c r="T19" i="46" a="1"/>
  <c r="T19" i="46" s="1"/>
  <c r="AF19" i="44" a="1"/>
  <c r="AF19" i="44" s="1"/>
  <c r="AF18" i="44" s="1"/>
  <c r="V71" i="42" a="1"/>
  <c r="V71" i="42" s="1"/>
  <c r="G73" i="33" a="1"/>
  <c r="G73" i="33" s="1"/>
  <c r="G72" i="33" s="1"/>
  <c r="AO88" i="33" a="1"/>
  <c r="AO88" i="33" s="1"/>
  <c r="AO87" i="33" s="1"/>
  <c r="H50" i="42" a="1"/>
  <c r="H50" i="42" s="1"/>
  <c r="V89" i="45" a="1"/>
  <c r="V89" i="45" s="1"/>
  <c r="AO41" i="42" a="1"/>
  <c r="AO41" i="42" s="1"/>
  <c r="AN22" i="45" a="1"/>
  <c r="AN22" i="45" s="1"/>
  <c r="AN21" i="45" s="1"/>
  <c r="W58" i="44" a="1"/>
  <c r="W58" i="44" s="1"/>
  <c r="L41" i="47" a="1"/>
  <c r="L41" i="47" s="1"/>
  <c r="AU73" i="47" a="1"/>
  <c r="AU73" i="47" s="1"/>
  <c r="AU72" i="47" s="1"/>
  <c r="Y88" i="44" a="1"/>
  <c r="Y88" i="44" s="1"/>
  <c r="Y87" i="44" s="1"/>
  <c r="AQ59" i="42" a="1"/>
  <c r="AQ59" i="42" s="1"/>
  <c r="Z62" i="46" a="1"/>
  <c r="Z62" i="46" s="1"/>
  <c r="Z60" i="46" s="1"/>
  <c r="R85" i="43" a="1"/>
  <c r="R85" i="43" s="1"/>
  <c r="AM29" i="47" a="1"/>
  <c r="AM29" i="47" s="1"/>
  <c r="AG46" i="43" a="1"/>
  <c r="AG46" i="43" s="1"/>
  <c r="AB68" i="46" a="1"/>
  <c r="AB68" i="46" s="1"/>
  <c r="Y55" i="46" a="1"/>
  <c r="Y55" i="46" s="1"/>
  <c r="Y54" i="46" s="1"/>
  <c r="AT101" i="46" a="1"/>
  <c r="AT101" i="46" s="1"/>
  <c r="S53" i="46" a="1"/>
  <c r="S53" i="46" s="1"/>
  <c r="K101" i="41" a="1"/>
  <c r="K101" i="41" s="1"/>
  <c r="M79" i="41" a="1"/>
  <c r="M79" i="41" s="1"/>
  <c r="M78" i="41" s="1"/>
  <c r="AD46" i="45" a="1"/>
  <c r="AD46" i="45" s="1"/>
  <c r="AJ40" i="45" a="1"/>
  <c r="AJ40" i="45" s="1"/>
  <c r="AJ39" i="45" s="1"/>
  <c r="X56" i="47" a="1"/>
  <c r="X56" i="47" s="1"/>
  <c r="P23" i="41" a="1"/>
  <c r="P23" i="41" s="1"/>
  <c r="W94" i="41" a="1"/>
  <c r="W94" i="41" s="1"/>
  <c r="W93" i="41" s="1"/>
  <c r="W85" i="33" a="1"/>
  <c r="W85" i="33" s="1"/>
  <c r="W84" i="33" s="1"/>
  <c r="E55" i="44" a="1"/>
  <c r="E55" i="44" s="1"/>
  <c r="AI31" i="47" a="1"/>
  <c r="AI31" i="47" s="1"/>
  <c r="AC103" i="42" a="1"/>
  <c r="AC103" i="42" s="1"/>
  <c r="I55" i="46" a="1"/>
  <c r="I55" i="46" s="1"/>
  <c r="I54" i="46" s="1"/>
  <c r="AI19" i="46" a="1"/>
  <c r="AI19" i="46" s="1"/>
  <c r="R19" i="44" a="1"/>
  <c r="R19" i="44" s="1"/>
  <c r="AL100" i="43" a="1"/>
  <c r="AL100" i="43" s="1"/>
  <c r="AL99" i="43" s="1"/>
  <c r="K52" i="33" a="1"/>
  <c r="K52" i="33" s="1"/>
  <c r="K51" i="33" s="1"/>
  <c r="Q47" i="42" a="1"/>
  <c r="Q47" i="42" s="1"/>
  <c r="X65" i="33" a="1"/>
  <c r="X65" i="33" s="1"/>
  <c r="N31" i="44" a="1"/>
  <c r="N31" i="44" s="1"/>
  <c r="N30" i="44" s="1"/>
  <c r="AT56" i="41" a="1"/>
  <c r="AT56" i="41" s="1"/>
  <c r="AM64" i="45" a="1"/>
  <c r="AM64" i="45" s="1"/>
  <c r="AM63" i="45" s="1"/>
  <c r="AE61" i="43" a="1"/>
  <c r="AE61" i="43" s="1"/>
  <c r="AG104" i="44" a="1"/>
  <c r="AG104" i="44" s="1"/>
  <c r="AG102" i="44" s="1"/>
  <c r="AJ23" i="47" a="1"/>
  <c r="AJ23" i="47" s="1"/>
  <c r="AJ21" i="47" s="1"/>
  <c r="O76" i="41" a="1"/>
  <c r="O76" i="41" s="1"/>
  <c r="Z16" i="43" a="1"/>
  <c r="Z16" i="43" s="1"/>
  <c r="Z15" i="43" s="1"/>
  <c r="P31" i="43" a="1"/>
  <c r="P31" i="43" s="1"/>
  <c r="S52" i="44" a="1"/>
  <c r="S52" i="44" s="1"/>
  <c r="S64" i="47" a="1"/>
  <c r="S64" i="47" s="1"/>
  <c r="S63" i="47" s="1"/>
  <c r="AR76" i="45" a="1"/>
  <c r="AR76" i="45" s="1"/>
  <c r="AR75" i="45" s="1"/>
  <c r="AO32" i="46" a="1"/>
  <c r="AO32" i="46" s="1"/>
  <c r="AC49" i="47" a="1"/>
  <c r="AC49" i="47" s="1"/>
  <c r="AC48" i="47" s="1"/>
  <c r="AU73" i="46" a="1"/>
  <c r="AU73" i="46" s="1"/>
  <c r="AU72" i="46" s="1"/>
  <c r="AR23" i="46" a="1"/>
  <c r="AR23" i="46" s="1"/>
  <c r="W37" i="33" a="1"/>
  <c r="W37" i="33" s="1"/>
  <c r="W36" i="33" s="1"/>
  <c r="J65" i="45" a="1"/>
  <c r="J65" i="45" s="1"/>
  <c r="AC92" i="33" a="1"/>
  <c r="AC92" i="33" s="1"/>
  <c r="AE74" i="44" a="1"/>
  <c r="AE74" i="44" s="1"/>
  <c r="AE72" i="44" s="1"/>
  <c r="Y22" i="44" a="1"/>
  <c r="Y22" i="44" s="1"/>
  <c r="Y21" i="44" s="1"/>
  <c r="AG22" i="47" a="1"/>
  <c r="AG22" i="47" s="1"/>
  <c r="AG21" i="47" s="1"/>
  <c r="Q34" i="45" a="1"/>
  <c r="Q34" i="45" s="1"/>
  <c r="Q33" i="45" s="1"/>
  <c r="AN25" i="47" a="1"/>
  <c r="AN25" i="47" s="1"/>
  <c r="AN24" i="47" s="1"/>
  <c r="Z82" i="47" a="1"/>
  <c r="Z82" i="47" s="1"/>
  <c r="Z81" i="47" s="1"/>
  <c r="AF98" i="42" a="1"/>
  <c r="AF98" i="42" s="1"/>
  <c r="R53" i="45" a="1"/>
  <c r="R53" i="45" s="1"/>
  <c r="AB98" i="43" a="1"/>
  <c r="AB98" i="43" s="1"/>
  <c r="AS74" i="41" a="1"/>
  <c r="AS74" i="41" s="1"/>
  <c r="AS72" i="41" s="1"/>
  <c r="U92" i="33" a="1"/>
  <c r="U92" i="33" s="1"/>
  <c r="AN70" i="43" a="1"/>
  <c r="AN70" i="43" s="1"/>
  <c r="AC85" i="45" a="1"/>
  <c r="AC85" i="45" s="1"/>
  <c r="AC84" i="45" s="1"/>
  <c r="P82" i="45" a="1"/>
  <c r="P82" i="45" s="1"/>
  <c r="P81" i="45" s="1"/>
  <c r="Z83" i="45" a="1"/>
  <c r="Z83" i="45" s="1"/>
  <c r="M101" i="41" a="1"/>
  <c r="M101" i="41" s="1"/>
  <c r="AG86" i="44" a="1"/>
  <c r="AG86" i="44" s="1"/>
  <c r="AH73" i="43" a="1"/>
  <c r="AH73" i="43" s="1"/>
  <c r="Q91" i="44" a="1"/>
  <c r="Q91" i="44" s="1"/>
  <c r="Q90" i="44" s="1"/>
  <c r="AB56" i="44" a="1"/>
  <c r="AB56" i="44" s="1"/>
  <c r="J91" i="47" a="1"/>
  <c r="J91" i="47" s="1"/>
  <c r="J90" i="47" s="1"/>
  <c r="AF82" i="47" a="1"/>
  <c r="AF82" i="47" s="1"/>
  <c r="AF81" i="47" s="1"/>
  <c r="AP101" i="45" a="1"/>
  <c r="AP101" i="45" s="1"/>
  <c r="U31" i="47" a="1"/>
  <c r="U31" i="47" s="1"/>
  <c r="U30" i="47" s="1"/>
  <c r="AT26" i="41" a="1"/>
  <c r="AT26" i="41" s="1"/>
  <c r="X49" i="43" a="1"/>
  <c r="X49" i="43" s="1"/>
  <c r="X48" i="43" s="1"/>
  <c r="H56" i="45" a="1"/>
  <c r="H56" i="45" s="1"/>
  <c r="O68" i="45" a="1"/>
  <c r="O68" i="45" s="1"/>
  <c r="AK104" i="45" a="1"/>
  <c r="AK104" i="45" s="1"/>
  <c r="I49" i="47" a="1"/>
  <c r="I49" i="47" s="1"/>
  <c r="I48" i="47" s="1"/>
  <c r="AB17" i="44" a="1"/>
  <c r="AB17" i="44" s="1"/>
  <c r="R86" i="33" a="1"/>
  <c r="R86" i="33" s="1"/>
  <c r="S103" i="45" a="1"/>
  <c r="S103" i="45" s="1"/>
  <c r="AM50" i="44" a="1"/>
  <c r="AM50" i="44" s="1"/>
  <c r="Q32" i="46" a="1"/>
  <c r="Q32" i="46" s="1"/>
  <c r="K89" i="43" a="1"/>
  <c r="K89" i="43" s="1"/>
  <c r="K87" i="43" s="1"/>
  <c r="C32" i="47" a="1"/>
  <c r="C32" i="47" s="1"/>
  <c r="AC68" i="46" a="1"/>
  <c r="AC68" i="46" s="1"/>
  <c r="R49" i="33" a="1"/>
  <c r="R49" i="33" s="1"/>
  <c r="R48" i="33" s="1"/>
  <c r="AN83" i="42" a="1"/>
  <c r="AN83" i="42" s="1"/>
  <c r="J68" i="47" a="1"/>
  <c r="J68" i="47" s="1"/>
  <c r="V17" i="46" a="1"/>
  <c r="V17" i="46" s="1"/>
  <c r="W31" i="44" a="1"/>
  <c r="W31" i="44" s="1"/>
  <c r="AM70" i="47" a="1"/>
  <c r="AM70" i="47" s="1"/>
  <c r="AM69" i="47" s="1"/>
  <c r="X41" i="45" a="1"/>
  <c r="X41" i="45" s="1"/>
  <c r="L88" i="46" a="1"/>
  <c r="L88" i="46" s="1"/>
  <c r="L87" i="46" s="1"/>
  <c r="O38" i="45" a="1"/>
  <c r="O38" i="45" s="1"/>
  <c r="T44" i="43" a="1"/>
  <c r="T44" i="43" s="1"/>
  <c r="AA32" i="46" a="1"/>
  <c r="AA32" i="46" s="1"/>
  <c r="AC104" i="42" a="1"/>
  <c r="AC104" i="42" s="1"/>
  <c r="R73" i="41" a="1"/>
  <c r="R73" i="41" s="1"/>
  <c r="R72" i="41" s="1"/>
  <c r="AM76" i="47" a="1"/>
  <c r="AM76" i="47" s="1"/>
  <c r="R49" i="44" a="1"/>
  <c r="R49" i="44" s="1"/>
  <c r="R48" i="44" s="1"/>
  <c r="W94" i="47" a="1"/>
  <c r="W94" i="47" s="1"/>
  <c r="W82" i="42" a="1"/>
  <c r="W82" i="42" s="1"/>
  <c r="W81" i="42" s="1"/>
  <c r="AN98" i="44" a="1"/>
  <c r="AN98" i="44" s="1"/>
  <c r="W67" i="45" a="1"/>
  <c r="W67" i="45" s="1"/>
  <c r="AC19" i="45" a="1"/>
  <c r="AC19" i="45" s="1"/>
  <c r="AL44" i="43" a="1"/>
  <c r="AL44" i="43" s="1"/>
  <c r="AL71" i="42" a="1"/>
  <c r="AL71" i="42" s="1"/>
  <c r="J73" i="46" a="1"/>
  <c r="J73" i="46" s="1"/>
  <c r="AN100" i="33" a="1"/>
  <c r="AN100" i="33" s="1"/>
  <c r="AN99" i="33" s="1"/>
  <c r="AR46" i="41" a="1"/>
  <c r="AR46" i="41" s="1"/>
  <c r="AR45" i="41" s="1"/>
  <c r="AC20" i="45" a="1"/>
  <c r="AC20" i="45" s="1"/>
  <c r="W37" i="41" a="1"/>
  <c r="W37" i="41" s="1"/>
  <c r="W36" i="41" s="1"/>
  <c r="AM37" i="46" a="1"/>
  <c r="AM37" i="46" s="1"/>
  <c r="S85" i="41" a="1"/>
  <c r="S85" i="41" s="1"/>
  <c r="S84" i="41" s="1"/>
  <c r="AN65" i="47" a="1"/>
  <c r="AN65" i="47" s="1"/>
  <c r="Y23" i="42" a="1"/>
  <c r="Y23" i="42" s="1"/>
  <c r="AE85" i="41" a="1"/>
  <c r="AE85" i="41" s="1"/>
  <c r="U67" i="44" a="1"/>
  <c r="U67" i="44" s="1"/>
  <c r="U66" i="44" s="1"/>
  <c r="E86" i="33" a="1"/>
  <c r="E86" i="33" s="1"/>
  <c r="L29" i="41" a="1"/>
  <c r="L29" i="41" s="1"/>
  <c r="S47" i="46" a="1"/>
  <c r="S47" i="46" s="1"/>
  <c r="AJ101" i="45" a="1"/>
  <c r="AJ101" i="45" s="1"/>
  <c r="AB98" i="44" a="1"/>
  <c r="AB98" i="44" s="1"/>
  <c r="W28" i="41" a="1"/>
  <c r="W28" i="41" s="1"/>
  <c r="W27" i="41" s="1"/>
  <c r="Z71" i="45" a="1"/>
  <c r="Z71" i="45" s="1"/>
  <c r="AH44" i="41" a="1"/>
  <c r="AH44" i="41" s="1"/>
  <c r="AD47" i="46" a="1"/>
  <c r="AD47" i="46" s="1"/>
  <c r="AL11" i="46" a="1"/>
  <c r="AL11" i="46" s="1"/>
  <c r="S94" i="44" a="1"/>
  <c r="S94" i="44" s="1"/>
  <c r="S93" i="44" s="1"/>
  <c r="N11" i="41" a="1"/>
  <c r="N11" i="41" s="1"/>
  <c r="AO92" i="42" a="1"/>
  <c r="AO92" i="42" s="1"/>
  <c r="AR59" i="33" a="1"/>
  <c r="AR59" i="33" s="1"/>
  <c r="AR57" i="33" s="1"/>
  <c r="Y94" i="46" a="1"/>
  <c r="Y94" i="46" s="1"/>
  <c r="P103" i="43" a="1"/>
  <c r="P103" i="43" s="1"/>
  <c r="AU10" i="46" a="1"/>
  <c r="AU10" i="46" s="1"/>
  <c r="AU9" i="46" s="1"/>
  <c r="AM43" i="46" a="1"/>
  <c r="AM43" i="46" s="1"/>
  <c r="AM42" i="46" s="1"/>
  <c r="AD92" i="41" a="1"/>
  <c r="AD92" i="41" s="1"/>
  <c r="AG56" i="45" a="1"/>
  <c r="AG56" i="45" s="1"/>
  <c r="AK73" i="33" a="1"/>
  <c r="AK73" i="33" s="1"/>
  <c r="AL20" i="45" a="1"/>
  <c r="AL20" i="45" s="1"/>
  <c r="AI77" i="41" a="1"/>
  <c r="AI77" i="41" s="1"/>
  <c r="AN26" i="33" a="1"/>
  <c r="AN26" i="33" s="1"/>
  <c r="AJ85" i="43" a="1"/>
  <c r="AJ85" i="43" s="1"/>
  <c r="AJ84" i="43" s="1"/>
  <c r="AM25" i="45" a="1"/>
  <c r="AM25" i="45" s="1"/>
  <c r="AM24" i="45" s="1"/>
  <c r="AR22" i="44" a="1"/>
  <c r="AR22" i="44" s="1"/>
  <c r="AR21" i="44" s="1"/>
  <c r="S44" i="33" a="1"/>
  <c r="S44" i="33" s="1"/>
  <c r="AQ104" i="45" a="1"/>
  <c r="AQ104" i="45" s="1"/>
  <c r="AQ102" i="45" s="1"/>
  <c r="AC52" i="41" a="1"/>
  <c r="AC52" i="41" s="1"/>
  <c r="AV53" i="41" a="1"/>
  <c r="AV53" i="41" s="1"/>
  <c r="C94" i="33" a="1"/>
  <c r="C94" i="33" s="1"/>
  <c r="A94" i="33" s="1"/>
  <c r="AP23" i="44" a="1"/>
  <c r="AP23" i="44" s="1"/>
  <c r="I94" i="44" a="1"/>
  <c r="I94" i="44" s="1"/>
  <c r="I93" i="44" s="1"/>
  <c r="AO20" i="43" a="1"/>
  <c r="AO20" i="43" s="1"/>
  <c r="N79" i="43" a="1"/>
  <c r="N79" i="43" s="1"/>
  <c r="AO88" i="47" a="1"/>
  <c r="AO88" i="47" s="1"/>
  <c r="H11" i="33" a="1"/>
  <c r="H11" i="33" s="1"/>
  <c r="AR50" i="45" a="1"/>
  <c r="AR50" i="45" s="1"/>
  <c r="X103" i="45" a="1"/>
  <c r="X103" i="45" s="1"/>
  <c r="X102" i="45" s="1"/>
  <c r="Y43" i="42" a="1"/>
  <c r="Y43" i="42" s="1"/>
  <c r="K104" i="42" a="1"/>
  <c r="K104" i="42" s="1"/>
  <c r="I97" i="46" a="1"/>
  <c r="I97" i="46" s="1"/>
  <c r="I96" i="46" s="1"/>
  <c r="AM34" i="42" a="1"/>
  <c r="AM34" i="42" s="1"/>
  <c r="AM33" i="42" s="1"/>
  <c r="F50" i="33" a="1"/>
  <c r="F50" i="33" s="1"/>
  <c r="AR37" i="43" a="1"/>
  <c r="AR37" i="43" s="1"/>
  <c r="AR36" i="43" s="1"/>
  <c r="AH26" i="41" a="1"/>
  <c r="AH26" i="41" s="1"/>
  <c r="X35" i="46" a="1"/>
  <c r="X35" i="46" s="1"/>
  <c r="S67" i="42" a="1"/>
  <c r="S67" i="42" s="1"/>
  <c r="V83" i="47" a="1"/>
  <c r="V83" i="47" s="1"/>
  <c r="AA101" i="41" a="1"/>
  <c r="AA101" i="41" s="1"/>
  <c r="AJ85" i="45" a="1"/>
  <c r="AJ85" i="45" s="1"/>
  <c r="AJ84" i="45" s="1"/>
  <c r="N97" i="43" a="1"/>
  <c r="N97" i="43" s="1"/>
  <c r="N96" i="43" s="1"/>
  <c r="H50" i="44" a="1"/>
  <c r="H50" i="44" s="1"/>
  <c r="F70" i="33" a="1"/>
  <c r="F70" i="33" s="1"/>
  <c r="P53" i="41" a="1"/>
  <c r="P53" i="41" s="1"/>
  <c r="Z50" i="41" a="1"/>
  <c r="Z50" i="41" s="1"/>
  <c r="AQ44" i="33" a="1"/>
  <c r="AQ44" i="33" s="1"/>
  <c r="AQ42" i="33" s="1"/>
  <c r="X50" i="46" a="1"/>
  <c r="X50" i="46" s="1"/>
  <c r="AV83" i="47" a="1"/>
  <c r="AV83" i="47" s="1"/>
  <c r="N49" i="45" a="1"/>
  <c r="N49" i="45" s="1"/>
  <c r="K26" i="47" a="1"/>
  <c r="K26" i="47" s="1"/>
  <c r="P35" i="47" a="1"/>
  <c r="P35" i="47" s="1"/>
  <c r="AF73" i="46" a="1"/>
  <c r="AF73" i="46" s="1"/>
  <c r="AF72" i="46" s="1"/>
  <c r="AM103" i="44" a="1"/>
  <c r="AM103" i="44" s="1"/>
  <c r="AM102" i="44" s="1"/>
  <c r="F86" i="44" a="1"/>
  <c r="F86" i="44" s="1"/>
  <c r="AJ82" i="46" a="1"/>
  <c r="AJ82" i="46" s="1"/>
  <c r="AJ81" i="46" s="1"/>
  <c r="E62" i="45" a="1"/>
  <c r="E62" i="45" s="1"/>
  <c r="AC44" i="45" a="1"/>
  <c r="AC44" i="45" s="1"/>
  <c r="L67" i="47" a="1"/>
  <c r="L67" i="47" s="1"/>
  <c r="AL37" i="47" a="1"/>
  <c r="AL37" i="47" s="1"/>
  <c r="AC28" i="45" a="1"/>
  <c r="AC28" i="45" s="1"/>
  <c r="AC27" i="45" s="1"/>
  <c r="Y71" i="44" a="1"/>
  <c r="Y71" i="44" s="1"/>
  <c r="I32" i="42" a="1"/>
  <c r="I32" i="42" s="1"/>
  <c r="I30" i="42" s="1"/>
  <c r="K28" i="41" a="1"/>
  <c r="K28" i="41" s="1"/>
  <c r="K27" i="41" s="1"/>
  <c r="I83" i="44" a="1"/>
  <c r="I83" i="44" s="1"/>
  <c r="I81" i="44" s="1"/>
  <c r="AP65" i="46" a="1"/>
  <c r="AP65" i="46" s="1"/>
  <c r="AG88" i="43" a="1"/>
  <c r="AG88" i="43" s="1"/>
  <c r="AG87" i="43" s="1"/>
  <c r="AD103" i="41" a="1"/>
  <c r="AD103" i="41" s="1"/>
  <c r="AD102" i="41" s="1"/>
  <c r="I71" i="45" a="1"/>
  <c r="I71" i="45" s="1"/>
  <c r="I69" i="45" s="1"/>
  <c r="O50" i="43" a="1"/>
  <c r="O50" i="43" s="1"/>
  <c r="T25" i="33" a="1"/>
  <c r="T25" i="33" s="1"/>
  <c r="T24" i="33" s="1"/>
  <c r="F28" i="33" a="1"/>
  <c r="F28" i="33" s="1"/>
  <c r="X50" i="42" a="1"/>
  <c r="X50" i="42" s="1"/>
  <c r="AG101" i="46" a="1"/>
  <c r="AG101" i="46" s="1"/>
  <c r="AO97" i="46" a="1"/>
  <c r="AO97" i="46" s="1"/>
  <c r="AO96" i="46" s="1"/>
  <c r="S79" i="42" a="1"/>
  <c r="S79" i="42" s="1"/>
  <c r="S78" i="42" s="1"/>
  <c r="AL88" i="33" a="1"/>
  <c r="AL88" i="33" s="1"/>
  <c r="AL87" i="33" s="1"/>
  <c r="E100" i="42" a="1"/>
  <c r="E100" i="42" s="1"/>
  <c r="E99" i="42" s="1"/>
  <c r="P70" i="41" a="1"/>
  <c r="P70" i="41" s="1"/>
  <c r="AI61" i="46" a="1"/>
  <c r="AI61" i="46" s="1"/>
  <c r="AI60" i="46" s="1"/>
  <c r="AO49" i="46" a="1"/>
  <c r="AO49" i="46" s="1"/>
  <c r="AO48" i="46" s="1"/>
  <c r="AK32" i="45" a="1"/>
  <c r="AK32" i="45" s="1"/>
  <c r="Z50" i="46" a="1"/>
  <c r="Z50" i="46" s="1"/>
  <c r="Y85" i="42" a="1"/>
  <c r="Y85" i="42" s="1"/>
  <c r="Y84" i="42" s="1"/>
  <c r="AO77" i="43" a="1"/>
  <c r="AO77" i="43" s="1"/>
  <c r="M29" i="47" a="1"/>
  <c r="M29" i="47" s="1"/>
  <c r="AV56" i="46" a="1"/>
  <c r="AV56" i="46" s="1"/>
  <c r="S82" i="42" a="1"/>
  <c r="S82" i="42" s="1"/>
  <c r="S81" i="42" s="1"/>
  <c r="AH85" i="45" a="1"/>
  <c r="AH85" i="45" s="1"/>
  <c r="AH84" i="45" s="1"/>
  <c r="AQ79" i="42" a="1"/>
  <c r="AQ79" i="42" s="1"/>
  <c r="I29" i="46" a="1"/>
  <c r="I29" i="46" s="1"/>
  <c r="AD62" i="44" a="1"/>
  <c r="AD62" i="44" s="1"/>
  <c r="M46" i="46" a="1"/>
  <c r="M46" i="46" s="1"/>
  <c r="M45" i="46" s="1"/>
  <c r="Y20" i="44" a="1"/>
  <c r="Y20" i="44" s="1"/>
  <c r="AA40" i="43" a="1"/>
  <c r="AA40" i="43" s="1"/>
  <c r="AA39" i="43" s="1"/>
  <c r="E37" i="44" a="1"/>
  <c r="E37" i="44" s="1"/>
  <c r="AL68" i="43" a="1"/>
  <c r="AL68" i="43" s="1"/>
  <c r="AI44" i="45" a="1"/>
  <c r="AI44" i="45" s="1"/>
  <c r="Q64" i="33" a="1"/>
  <c r="Q64" i="33" s="1"/>
  <c r="AI44" i="33" a="1"/>
  <c r="AI44" i="33" s="1"/>
  <c r="AN20" i="42" a="1"/>
  <c r="AN20" i="42" s="1"/>
  <c r="AC95" i="45" a="1"/>
  <c r="AC95" i="45" s="1"/>
  <c r="AK34" i="43" a="1"/>
  <c r="AK34" i="43" s="1"/>
  <c r="S47" i="43" a="1"/>
  <c r="S47" i="43" s="1"/>
  <c r="AI77" i="44" a="1"/>
  <c r="AI77" i="44" s="1"/>
  <c r="AN104" i="47" a="1"/>
  <c r="AN104" i="47" s="1"/>
  <c r="W83" i="44" a="1"/>
  <c r="W83" i="44" s="1"/>
  <c r="AJ77" i="33" a="1"/>
  <c r="AJ77" i="33" s="1"/>
  <c r="AK97" i="43" a="1"/>
  <c r="AK97" i="43" s="1"/>
  <c r="AK96" i="43" s="1"/>
  <c r="AK29" i="45" a="1"/>
  <c r="AK29" i="45" s="1"/>
  <c r="AD62" i="33" a="1"/>
  <c r="AD62" i="33" s="1"/>
  <c r="N46" i="47" a="1"/>
  <c r="N46" i="47" s="1"/>
  <c r="O74" i="33" a="1"/>
  <c r="O74" i="33" s="1"/>
  <c r="E49" i="42" a="1"/>
  <c r="E49" i="42" s="1"/>
  <c r="E48" i="42" s="1"/>
  <c r="V82" i="42" a="1"/>
  <c r="V82" i="42" s="1"/>
  <c r="V81" i="42" s="1"/>
  <c r="AP103" i="44" a="1"/>
  <c r="AP103" i="44" s="1"/>
  <c r="H22" i="45" a="1"/>
  <c r="H22" i="45" s="1"/>
  <c r="H21" i="45" s="1"/>
  <c r="AA56" i="43" a="1"/>
  <c r="AA56" i="43" s="1"/>
  <c r="AS47" i="41" a="1"/>
  <c r="AS47" i="41" s="1"/>
  <c r="AN88" i="45" a="1"/>
  <c r="AN88" i="45" s="1"/>
  <c r="H67" i="33" a="1"/>
  <c r="H67" i="33" s="1"/>
  <c r="AI25" i="43" a="1"/>
  <c r="AI25" i="43" s="1"/>
  <c r="AI24" i="43" s="1"/>
  <c r="X74" i="42" a="1"/>
  <c r="X74" i="42" s="1"/>
  <c r="N37" i="45" a="1"/>
  <c r="N37" i="45" s="1"/>
  <c r="AP103" i="47" a="1"/>
  <c r="AP103" i="47" s="1"/>
  <c r="AP102" i="47" s="1"/>
  <c r="J70" i="46" a="1"/>
  <c r="J70" i="46" s="1"/>
  <c r="AA89" i="46" a="1"/>
  <c r="AA89" i="46" s="1"/>
  <c r="G31" i="42" a="1"/>
  <c r="G31" i="42" s="1"/>
  <c r="AF77" i="43" a="1"/>
  <c r="AF77" i="43" s="1"/>
  <c r="L94" i="43" a="1"/>
  <c r="L94" i="43" s="1"/>
  <c r="AQ31" i="33" a="1"/>
  <c r="AQ31" i="33" s="1"/>
  <c r="AS53" i="43" a="1"/>
  <c r="AS53" i="43" s="1"/>
  <c r="AK83" i="42" a="1"/>
  <c r="AK83" i="42" s="1"/>
  <c r="AT65" i="46" a="1"/>
  <c r="AT65" i="46" s="1"/>
  <c r="AJ98" i="47" a="1"/>
  <c r="AJ98" i="47" s="1"/>
  <c r="X38" i="45" a="1"/>
  <c r="X38" i="45" s="1"/>
  <c r="I52" i="42" a="1"/>
  <c r="I52" i="42" s="1"/>
  <c r="I51" i="42" s="1"/>
  <c r="AM50" i="47" a="1"/>
  <c r="AM50" i="47" s="1"/>
  <c r="N64" i="42" a="1"/>
  <c r="N64" i="42" s="1"/>
  <c r="N63" i="42" s="1"/>
  <c r="AQ94" i="44" a="1"/>
  <c r="AQ94" i="44" s="1"/>
  <c r="W65" i="45" a="1"/>
  <c r="W65" i="45" s="1"/>
  <c r="Q35" i="33" a="1"/>
  <c r="Q35" i="33" s="1"/>
  <c r="AS46" i="46" a="1"/>
  <c r="AS46" i="46" s="1"/>
  <c r="AS45" i="46" s="1"/>
  <c r="AQ68" i="33" a="1"/>
  <c r="AQ68" i="33" s="1"/>
  <c r="AD103" i="42" a="1"/>
  <c r="AD103" i="42" s="1"/>
  <c r="AD102" i="42" s="1"/>
  <c r="AG49" i="46" a="1"/>
  <c r="AG49" i="46" s="1"/>
  <c r="AG48" i="46" s="1"/>
  <c r="M95" i="33" a="1"/>
  <c r="M95" i="33" s="1"/>
  <c r="AR37" i="46" a="1"/>
  <c r="AR37" i="46" s="1"/>
  <c r="AR36" i="46" s="1"/>
  <c r="K68" i="44" a="1"/>
  <c r="K68" i="44" s="1"/>
  <c r="AL88" i="43" a="1"/>
  <c r="AL88" i="43" s="1"/>
  <c r="AL87" i="43" s="1"/>
  <c r="T85" i="47" a="1"/>
  <c r="T85" i="47" s="1"/>
  <c r="T84" i="47" s="1"/>
  <c r="AR62" i="46" a="1"/>
  <c r="AR62" i="46" s="1"/>
  <c r="AI28" i="43" a="1"/>
  <c r="AI28" i="43" s="1"/>
  <c r="AI27" i="43" s="1"/>
  <c r="AS94" i="47" a="1"/>
  <c r="AS94" i="47" s="1"/>
  <c r="M76" i="45" a="1"/>
  <c r="M76" i="45" s="1"/>
  <c r="M75" i="45" s="1"/>
  <c r="V64" i="42" a="1"/>
  <c r="V64" i="42" s="1"/>
  <c r="V63" i="42" s="1"/>
  <c r="X40" i="44" a="1"/>
  <c r="X40" i="44" s="1"/>
  <c r="X39" i="44" s="1"/>
  <c r="AN67" i="33" a="1"/>
  <c r="AN67" i="33" s="1"/>
  <c r="AN66" i="33" s="1"/>
  <c r="AV67" i="41" a="1"/>
  <c r="AV67" i="41" s="1"/>
  <c r="AV66" i="41" s="1"/>
  <c r="I11" i="45" a="1"/>
  <c r="I11" i="45" s="1"/>
  <c r="AV43" i="41" a="1"/>
  <c r="AV43" i="41" s="1"/>
  <c r="AV42" i="41" s="1"/>
  <c r="AP67" i="45" a="1"/>
  <c r="AP67" i="45" s="1"/>
  <c r="AP66" i="45" s="1"/>
  <c r="T101" i="42" a="1"/>
  <c r="T101" i="42" s="1"/>
  <c r="AU59" i="43" a="1"/>
  <c r="AU59" i="43" s="1"/>
  <c r="AP28" i="44" a="1"/>
  <c r="AP28" i="44" s="1"/>
  <c r="AP27" i="44" s="1"/>
  <c r="U61" i="41" a="1"/>
  <c r="U61" i="41" s="1"/>
  <c r="U60" i="41" s="1"/>
  <c r="C32" i="46" a="1"/>
  <c r="C32" i="46" s="1"/>
  <c r="T65" i="42" a="1"/>
  <c r="T65" i="42" s="1"/>
  <c r="C20" i="46" a="1"/>
  <c r="C20" i="46" s="1"/>
  <c r="AQ101" i="46" a="1"/>
  <c r="AQ101" i="46" s="1"/>
  <c r="H56" i="33" a="1"/>
  <c r="H56" i="33" s="1"/>
  <c r="AM74" i="41" a="1"/>
  <c r="AM74" i="41" s="1"/>
  <c r="AA70" i="47" a="1"/>
  <c r="AA70" i="47" s="1"/>
  <c r="AA69" i="47" s="1"/>
  <c r="X44" i="44" a="1"/>
  <c r="X44" i="44" s="1"/>
  <c r="AU79" i="47" a="1"/>
  <c r="AU79" i="47" s="1"/>
  <c r="AU78" i="47" s="1"/>
  <c r="AN59" i="44" a="1"/>
  <c r="AN59" i="44" s="1"/>
  <c r="AO28" i="47" a="1"/>
  <c r="AO28" i="47" s="1"/>
  <c r="AO27" i="47" s="1"/>
  <c r="AG26" i="43" a="1"/>
  <c r="AG26" i="43" s="1"/>
  <c r="AF98" i="43" a="1"/>
  <c r="AF98" i="43" s="1"/>
  <c r="AN40" i="44" a="1"/>
  <c r="AN40" i="44" s="1"/>
  <c r="AN39" i="44" s="1"/>
  <c r="AC65" i="42" a="1"/>
  <c r="AC65" i="42" s="1"/>
  <c r="J31" i="42" a="1"/>
  <c r="J31" i="42" s="1"/>
  <c r="J30" i="42" s="1"/>
  <c r="C83" i="47" a="1"/>
  <c r="C83" i="47" s="1"/>
  <c r="AK10" i="45" a="1"/>
  <c r="AK10" i="45" s="1"/>
  <c r="AK9" i="45" s="1"/>
  <c r="U55" i="33" a="1"/>
  <c r="U55" i="33" s="1"/>
  <c r="U54" i="33" s="1"/>
  <c r="AD32" i="46" a="1"/>
  <c r="AD32" i="46" s="1"/>
  <c r="I62" i="33" a="1"/>
  <c r="I62" i="33" s="1"/>
  <c r="AH11" i="42" a="1"/>
  <c r="AH11" i="42" s="1"/>
  <c r="AL43" i="44" a="1"/>
  <c r="AL43" i="44" s="1"/>
  <c r="AL42" i="44" s="1"/>
  <c r="AL52" i="43" a="1"/>
  <c r="AL52" i="43" s="1"/>
  <c r="AV47" i="46" a="1"/>
  <c r="AV47" i="46" s="1"/>
  <c r="AL46" i="45" a="1"/>
  <c r="AL46" i="45" s="1"/>
  <c r="AO29" i="45" a="1"/>
  <c r="AO29" i="45" s="1"/>
  <c r="AB86" i="47" a="1"/>
  <c r="AB86" i="47" s="1"/>
  <c r="AQ41" i="41" a="1"/>
  <c r="AQ41" i="41" s="1"/>
  <c r="AO56" i="42" a="1"/>
  <c r="AO56" i="42" s="1"/>
  <c r="AC44" i="41" a="1"/>
  <c r="AC44" i="41" s="1"/>
  <c r="AO104" i="46" a="1"/>
  <c r="AO104" i="46" s="1"/>
  <c r="E71" i="45" a="1"/>
  <c r="E71" i="45" s="1"/>
  <c r="AP89" i="44" a="1"/>
  <c r="AP89" i="44" s="1"/>
  <c r="L26" i="44" a="1"/>
  <c r="L26" i="44" s="1"/>
  <c r="W82" i="41" a="1"/>
  <c r="W82" i="41" s="1"/>
  <c r="AG104" i="45" a="1"/>
  <c r="AG104" i="45" s="1"/>
  <c r="AH28" i="46" a="1"/>
  <c r="AH28" i="46" s="1"/>
  <c r="AD23" i="45" a="1"/>
  <c r="AD23" i="45" s="1"/>
  <c r="AU46" i="43" a="1"/>
  <c r="AU46" i="43" s="1"/>
  <c r="AU45" i="43" s="1"/>
  <c r="AP73" i="33" a="1"/>
  <c r="AP73" i="33" s="1"/>
  <c r="AV77" i="43" a="1"/>
  <c r="AV77" i="43" s="1"/>
  <c r="AG41" i="43" a="1"/>
  <c r="AG41" i="43" s="1"/>
  <c r="AN40" i="46" a="1"/>
  <c r="AN40" i="46" s="1"/>
  <c r="AN39" i="46" s="1"/>
  <c r="AV86" i="46" a="1"/>
  <c r="AV86" i="46" s="1"/>
  <c r="U58" i="42" a="1"/>
  <c r="U58" i="42" s="1"/>
  <c r="U57" i="42" s="1"/>
  <c r="AM23" i="43" a="1"/>
  <c r="AM23" i="43" s="1"/>
  <c r="AB22" i="46" a="1"/>
  <c r="AB22" i="46" s="1"/>
  <c r="P101" i="44" a="1"/>
  <c r="P101" i="44" s="1"/>
  <c r="R49" i="41" a="1"/>
  <c r="R49" i="41" s="1"/>
  <c r="R48" i="41" s="1"/>
  <c r="AE34" i="42" a="1"/>
  <c r="AE34" i="42" s="1"/>
  <c r="K68" i="45" a="1"/>
  <c r="K68" i="45" s="1"/>
  <c r="N32" i="46" a="1"/>
  <c r="N32" i="46" s="1"/>
  <c r="AQ22" i="43" a="1"/>
  <c r="AQ22" i="43" s="1"/>
  <c r="AQ21" i="43" s="1"/>
  <c r="J91" i="41" a="1"/>
  <c r="J91" i="41" s="1"/>
  <c r="J90" i="41" s="1"/>
  <c r="R97" i="43" a="1"/>
  <c r="R97" i="43" s="1"/>
  <c r="AN31" i="42" a="1"/>
  <c r="AN31" i="42" s="1"/>
  <c r="AN30" i="42" s="1"/>
  <c r="AK55" i="44" a="1"/>
  <c r="AK55" i="44" s="1"/>
  <c r="AK54" i="44" s="1"/>
  <c r="U104" i="46" a="1"/>
  <c r="U104" i="46" s="1"/>
  <c r="AB65" i="43" a="1"/>
  <c r="AB65" i="43" s="1"/>
  <c r="AC85" i="44" a="1"/>
  <c r="AC85" i="44" s="1"/>
  <c r="AJ59" i="33" a="1"/>
  <c r="AJ59" i="33" s="1"/>
  <c r="AS29" i="46" a="1"/>
  <c r="AS29" i="46" s="1"/>
  <c r="I50" i="42" a="1"/>
  <c r="I50" i="42" s="1"/>
  <c r="Q71" i="41" a="1"/>
  <c r="Q71" i="41" s="1"/>
  <c r="Q38" i="45" a="1"/>
  <c r="Q38" i="45" s="1"/>
  <c r="Q59" i="43" a="1"/>
  <c r="Q59" i="43" s="1"/>
  <c r="N19" i="47" a="1"/>
  <c r="N19" i="47" s="1"/>
  <c r="N18" i="47" s="1"/>
  <c r="AN22" i="44" a="1"/>
  <c r="AN22" i="44" s="1"/>
  <c r="AN21" i="44" s="1"/>
  <c r="AU19" i="43" a="1"/>
  <c r="AU19" i="43" s="1"/>
  <c r="AN11" i="44" a="1"/>
  <c r="AN11" i="44" s="1"/>
  <c r="AN9" i="44" s="1"/>
  <c r="E61" i="44" a="1"/>
  <c r="E61" i="44" s="1"/>
  <c r="E60" i="44" s="1"/>
  <c r="I103" i="46" a="1"/>
  <c r="I103" i="46" s="1"/>
  <c r="I102" i="46" s="1"/>
  <c r="R16" i="33" a="1"/>
  <c r="R16" i="33" s="1"/>
  <c r="AA55" i="33" a="1"/>
  <c r="AA55" i="33" s="1"/>
  <c r="P67" i="42" a="1"/>
  <c r="P67" i="42" s="1"/>
  <c r="Q58" i="45" a="1"/>
  <c r="Q58" i="45" s="1"/>
  <c r="Q57" i="45" s="1"/>
  <c r="O80" i="41" a="1"/>
  <c r="O80" i="41" s="1"/>
  <c r="X50" i="33" a="1"/>
  <c r="X50" i="33" s="1"/>
  <c r="V61" i="33" a="1"/>
  <c r="V61" i="33" s="1"/>
  <c r="S31" i="44" a="1"/>
  <c r="S31" i="44" s="1"/>
  <c r="AV64" i="43" a="1"/>
  <c r="AV64" i="43" s="1"/>
  <c r="AV63" i="43" s="1"/>
  <c r="T44" i="33" a="1"/>
  <c r="T44" i="33" s="1"/>
  <c r="F85" i="45" a="1"/>
  <c r="F85" i="45" s="1"/>
  <c r="Z88" i="41" a="1"/>
  <c r="Z88" i="41" s="1"/>
  <c r="AO83" i="47" a="1"/>
  <c r="AO83" i="47" s="1"/>
  <c r="X22" i="43" a="1"/>
  <c r="X22" i="43" s="1"/>
  <c r="X21" i="43" s="1"/>
  <c r="K35" i="43" a="1"/>
  <c r="K35" i="43" s="1"/>
  <c r="T28" i="47" a="1"/>
  <c r="T28" i="47" s="1"/>
  <c r="T27" i="47" s="1"/>
  <c r="G55" i="45" a="1"/>
  <c r="G55" i="45" s="1"/>
  <c r="AH68" i="44" a="1"/>
  <c r="AH68" i="44" s="1"/>
  <c r="AI55" i="47" a="1"/>
  <c r="AI55" i="47" s="1"/>
  <c r="AI54" i="47" s="1"/>
  <c r="X64" i="42" a="1"/>
  <c r="X64" i="42" s="1"/>
  <c r="H79" i="33" a="1"/>
  <c r="H79" i="33" s="1"/>
  <c r="H78" i="33" s="1"/>
  <c r="J11" i="47" a="1"/>
  <c r="J11" i="47" s="1"/>
  <c r="AH74" i="47" a="1"/>
  <c r="AH74" i="47" s="1"/>
  <c r="F86" i="42" a="1"/>
  <c r="F86" i="42" s="1"/>
  <c r="AS19" i="46" a="1"/>
  <c r="AS19" i="46" s="1"/>
  <c r="AP47" i="45" a="1"/>
  <c r="AP47" i="45" s="1"/>
  <c r="AP45" i="45" s="1"/>
  <c r="K80" i="33" a="1"/>
  <c r="K80" i="33" s="1"/>
  <c r="J100" i="42" a="1"/>
  <c r="J100" i="42" s="1"/>
  <c r="J99" i="42" s="1"/>
  <c r="E70" i="44" a="1"/>
  <c r="E70" i="44" s="1"/>
  <c r="H55" i="44" a="1"/>
  <c r="H55" i="44" s="1"/>
  <c r="H54" i="44" s="1"/>
  <c r="W43" i="42" a="1"/>
  <c r="W43" i="42" s="1"/>
  <c r="W42" i="42" s="1"/>
  <c r="AA32" i="43" a="1"/>
  <c r="AA32" i="43" s="1"/>
  <c r="AG70" i="46" a="1"/>
  <c r="AG70" i="46" s="1"/>
  <c r="AG69" i="46" s="1"/>
  <c r="AK32" i="42" a="1"/>
  <c r="AK32" i="42" s="1"/>
  <c r="AL95" i="33" a="1"/>
  <c r="AL95" i="33" s="1"/>
  <c r="AC104" i="45" a="1"/>
  <c r="AC104" i="45" s="1"/>
  <c r="AQ16" i="45" a="1"/>
  <c r="AQ16" i="45" s="1"/>
  <c r="AQ15" i="45" s="1"/>
  <c r="AC89" i="47" a="1"/>
  <c r="AC89" i="47" s="1"/>
  <c r="AC87" i="47" s="1"/>
  <c r="C32" i="43" a="1"/>
  <c r="C32" i="43" s="1"/>
  <c r="AR31" i="42" a="1"/>
  <c r="AR31" i="42" s="1"/>
  <c r="AR30" i="42" s="1"/>
  <c r="Z92" i="43" a="1"/>
  <c r="Z92" i="43" s="1"/>
  <c r="AJ49" i="43" a="1"/>
  <c r="AJ49" i="43" s="1"/>
  <c r="X11" i="42" a="1"/>
  <c r="X11" i="42" s="1"/>
  <c r="G88" i="44" a="1"/>
  <c r="G88" i="44" s="1"/>
  <c r="G87" i="44" s="1"/>
  <c r="K25" i="46" a="1"/>
  <c r="K25" i="46" s="1"/>
  <c r="K24" i="46" s="1"/>
  <c r="AH37" i="42" a="1"/>
  <c r="AH37" i="42" s="1"/>
  <c r="AH36" i="42" s="1"/>
  <c r="O31" i="33" a="1"/>
  <c r="O31" i="33" s="1"/>
  <c r="O30" i="33" s="1"/>
  <c r="AA86" i="47" a="1"/>
  <c r="AA86" i="47" s="1"/>
  <c r="Q71" i="44" a="1"/>
  <c r="Q71" i="44" s="1"/>
  <c r="V68" i="43" a="1"/>
  <c r="V68" i="43" s="1"/>
  <c r="AA19" i="45" a="1"/>
  <c r="AA19" i="45" s="1"/>
  <c r="AA18" i="45" s="1"/>
  <c r="R95" i="45" a="1"/>
  <c r="R95" i="45" s="1"/>
  <c r="Q68" i="47" a="1"/>
  <c r="Q68" i="47" s="1"/>
  <c r="AD38" i="41" a="1"/>
  <c r="AD38" i="41" s="1"/>
  <c r="AK67" i="45" a="1"/>
  <c r="AK67" i="45" s="1"/>
  <c r="AK66" i="45" s="1"/>
  <c r="AH56" i="42" a="1"/>
  <c r="AH56" i="42" s="1"/>
  <c r="Y100" i="43" a="1"/>
  <c r="Y100" i="43" s="1"/>
  <c r="Y99" i="43" s="1"/>
  <c r="T56" i="33" a="1"/>
  <c r="T56" i="33" s="1"/>
  <c r="AI98" i="47" a="1"/>
  <c r="AI98" i="47" s="1"/>
  <c r="AF76" i="43" a="1"/>
  <c r="AF76" i="43" s="1"/>
  <c r="AS22" i="47" a="1"/>
  <c r="AS22" i="47" s="1"/>
  <c r="AS21" i="47" s="1"/>
  <c r="AF74" i="44" a="1"/>
  <c r="AF74" i="44" s="1"/>
  <c r="S92" i="43" a="1"/>
  <c r="S92" i="43" s="1"/>
  <c r="AI76" i="43" a="1"/>
  <c r="AI76" i="43" s="1"/>
  <c r="AP100" i="41" a="1"/>
  <c r="AP100" i="41" s="1"/>
  <c r="AP99" i="41" s="1"/>
  <c r="T95" i="42" a="1"/>
  <c r="T95" i="42" s="1"/>
  <c r="AK76" i="41" a="1"/>
  <c r="AK76" i="41" s="1"/>
  <c r="AM16" i="42" a="1"/>
  <c r="AM16" i="42" s="1"/>
  <c r="AM15" i="42" s="1"/>
  <c r="O80" i="43" a="1"/>
  <c r="O80" i="43" s="1"/>
  <c r="AN28" i="45" a="1"/>
  <c r="AN28" i="45" s="1"/>
  <c r="AN27" i="45" s="1"/>
  <c r="AQ71" i="46" a="1"/>
  <c r="AQ71" i="46" s="1"/>
  <c r="AD11" i="47" a="1"/>
  <c r="AD11" i="47" s="1"/>
  <c r="AR31" i="43" a="1"/>
  <c r="AR31" i="43" s="1"/>
  <c r="P43" i="43" a="1"/>
  <c r="P43" i="43" s="1"/>
  <c r="P42" i="43" s="1"/>
  <c r="AF17" i="44" a="1"/>
  <c r="AF17" i="44" s="1"/>
  <c r="AU71" i="41" a="1"/>
  <c r="AU71" i="41" s="1"/>
  <c r="Q71" i="33" a="1"/>
  <c r="Q71" i="33" s="1"/>
  <c r="AR32" i="43" a="1"/>
  <c r="AR32" i="43" s="1"/>
  <c r="AC103" i="46" a="1"/>
  <c r="AC103" i="46" s="1"/>
  <c r="AC102" i="46" s="1"/>
  <c r="AC49" i="42" a="1"/>
  <c r="AC49" i="42" s="1"/>
  <c r="AC48" i="42" s="1"/>
  <c r="L35" i="42" a="1"/>
  <c r="L35" i="42" s="1"/>
  <c r="L26" i="33" a="1"/>
  <c r="L26" i="33" s="1"/>
  <c r="V89" i="43" a="1"/>
  <c r="V89" i="43" s="1"/>
  <c r="AD11" i="43" a="1"/>
  <c r="AD11" i="43" s="1"/>
  <c r="L95" i="45" a="1"/>
  <c r="L95" i="45" s="1"/>
  <c r="AR58" i="46" a="1"/>
  <c r="AR58" i="46" s="1"/>
  <c r="Z70" i="42" a="1"/>
  <c r="Z70" i="42" s="1"/>
  <c r="AR89" i="41" a="1"/>
  <c r="AR89" i="41" s="1"/>
  <c r="AH97" i="43" a="1"/>
  <c r="AH97" i="43" s="1"/>
  <c r="E11" i="45" a="1"/>
  <c r="E11" i="45" s="1"/>
  <c r="AO91" i="44" a="1"/>
  <c r="AO91" i="44" s="1"/>
  <c r="AO90" i="44" s="1"/>
  <c r="AD43" i="43" a="1"/>
  <c r="AD43" i="43" s="1"/>
  <c r="AD42" i="43" s="1"/>
  <c r="G76" i="33" a="1"/>
  <c r="G76" i="33" s="1"/>
  <c r="L49" i="43" a="1"/>
  <c r="L49" i="43" s="1"/>
  <c r="L48" i="43" s="1"/>
  <c r="R65" i="33" a="1"/>
  <c r="R65" i="33" s="1"/>
  <c r="AA61" i="45" a="1"/>
  <c r="AA61" i="45" s="1"/>
  <c r="Q76" i="47" a="1"/>
  <c r="Q76" i="47" s="1"/>
  <c r="Q75" i="47" s="1"/>
  <c r="AC58" i="41" a="1"/>
  <c r="AC58" i="41" s="1"/>
  <c r="AC57" i="41" s="1"/>
  <c r="Z100" i="45" a="1"/>
  <c r="Z100" i="45" s="1"/>
  <c r="Z99" i="45" s="1"/>
  <c r="AU65" i="41" a="1"/>
  <c r="AU65" i="41" s="1"/>
  <c r="AU63" i="41" s="1"/>
  <c r="Y37" i="33" a="1"/>
  <c r="Y37" i="33" s="1"/>
  <c r="AP16" i="33" a="1"/>
  <c r="AP16" i="33" s="1"/>
  <c r="G11" i="33" a="1"/>
  <c r="G11" i="33" s="1"/>
  <c r="AB89" i="43" a="1"/>
  <c r="AB89" i="43" s="1"/>
  <c r="AH101" i="33" a="1"/>
  <c r="AH101" i="33" s="1"/>
  <c r="AV10" i="41" a="1"/>
  <c r="AV10" i="41" s="1"/>
  <c r="Z34" i="47" a="1"/>
  <c r="Z34" i="47" s="1"/>
  <c r="Z33" i="47" s="1"/>
  <c r="Y71" i="33" a="1"/>
  <c r="Y71" i="33" s="1"/>
  <c r="AN80" i="42" a="1"/>
  <c r="AN80" i="42" s="1"/>
  <c r="M82" i="44" a="1"/>
  <c r="M82" i="44" s="1"/>
  <c r="M81" i="44" s="1"/>
  <c r="AC79" i="42" a="1"/>
  <c r="AC79" i="42" s="1"/>
  <c r="AC78" i="42" s="1"/>
  <c r="AM43" i="43" a="1"/>
  <c r="AM43" i="43" s="1"/>
  <c r="AM42" i="43" s="1"/>
  <c r="T82" i="33" a="1"/>
  <c r="T82" i="33" s="1"/>
  <c r="T81" i="33" s="1"/>
  <c r="AF53" i="44" a="1"/>
  <c r="AF53" i="44" s="1"/>
  <c r="R74" i="47" a="1"/>
  <c r="R74" i="47" s="1"/>
  <c r="AM103" i="42" a="1"/>
  <c r="AM103" i="42" s="1"/>
  <c r="AJ79" i="44" a="1"/>
  <c r="AJ79" i="44" s="1"/>
  <c r="AJ78" i="44" s="1"/>
  <c r="Q43" i="33" a="1"/>
  <c r="Q43" i="33" s="1"/>
  <c r="Q42" i="33" s="1"/>
  <c r="AB82" i="41" a="1"/>
  <c r="AB82" i="41" s="1"/>
  <c r="L86" i="33" a="1"/>
  <c r="L86" i="33" s="1"/>
  <c r="L84" i="33" s="1"/>
  <c r="AR55" i="33" a="1"/>
  <c r="AR55" i="33" s="1"/>
  <c r="AR54" i="33" s="1"/>
  <c r="P32" i="44" a="1"/>
  <c r="P32" i="44" s="1"/>
  <c r="AJ58" i="43" a="1"/>
  <c r="AJ58" i="43" s="1"/>
  <c r="AU89" i="47" a="1"/>
  <c r="AU89" i="47" s="1"/>
  <c r="AH26" i="42" a="1"/>
  <c r="AH26" i="42" s="1"/>
  <c r="AB58" i="47" a="1"/>
  <c r="AB58" i="47" s="1"/>
  <c r="AB57" i="47" s="1"/>
  <c r="AI52" i="33" a="1"/>
  <c r="AI52" i="33" s="1"/>
  <c r="AI51" i="33" s="1"/>
  <c r="V46" i="45" a="1"/>
  <c r="V46" i="45" s="1"/>
  <c r="V45" i="45" s="1"/>
  <c r="C19" i="45" a="1"/>
  <c r="C19" i="45" s="1"/>
  <c r="AB25" i="44" a="1"/>
  <c r="AB25" i="44" s="1"/>
  <c r="Z38" i="44" a="1"/>
  <c r="Z38" i="44" s="1"/>
  <c r="AD29" i="47" a="1"/>
  <c r="AD29" i="47" s="1"/>
  <c r="AI70" i="46" a="1"/>
  <c r="AI70" i="46" s="1"/>
  <c r="AC56" i="42" a="1"/>
  <c r="AC56" i="42" s="1"/>
  <c r="AC54" i="42" s="1"/>
  <c r="N26" i="46" a="1"/>
  <c r="N26" i="46" s="1"/>
  <c r="AK49" i="46" a="1"/>
  <c r="AK49" i="46" s="1"/>
  <c r="AK48" i="46" s="1"/>
  <c r="AE85" i="42" a="1"/>
  <c r="AE85" i="42" s="1"/>
  <c r="AH86" i="46" a="1"/>
  <c r="AH86" i="46" s="1"/>
  <c r="S19" i="41" a="1"/>
  <c r="S19" i="41" s="1"/>
  <c r="S18" i="41" s="1"/>
  <c r="AV46" i="47" a="1"/>
  <c r="AV46" i="47" s="1"/>
  <c r="S77" i="41" a="1"/>
  <c r="S77" i="41" s="1"/>
  <c r="N58" i="41" a="1"/>
  <c r="N58" i="41" s="1"/>
  <c r="N57" i="41" s="1"/>
  <c r="Z32" i="41" a="1"/>
  <c r="Z32" i="41" s="1"/>
  <c r="U23" i="47" a="1"/>
  <c r="U23" i="47" s="1"/>
  <c r="AD52" i="41" a="1"/>
  <c r="AD52" i="41" s="1"/>
  <c r="L91" i="42" a="1"/>
  <c r="L91" i="42" s="1"/>
  <c r="L90" i="42" s="1"/>
  <c r="AK58" i="45" a="1"/>
  <c r="AK58" i="45" s="1"/>
  <c r="Q49" i="44" a="1"/>
  <c r="Q49" i="44" s="1"/>
  <c r="Q48" i="44" s="1"/>
  <c r="S32" i="41" a="1"/>
  <c r="S32" i="41" s="1"/>
  <c r="AF37" i="44" a="1"/>
  <c r="AF37" i="44" s="1"/>
  <c r="AF36" i="44" s="1"/>
  <c r="AP104" i="44" a="1"/>
  <c r="AP104" i="44" s="1"/>
  <c r="AQ95" i="43" a="1"/>
  <c r="AQ95" i="43" s="1"/>
  <c r="AA70" i="33" a="1"/>
  <c r="AA70" i="33" s="1"/>
  <c r="AA69" i="33" s="1"/>
  <c r="V35" i="41" a="1"/>
  <c r="V35" i="41" s="1"/>
  <c r="I56" i="33" a="1"/>
  <c r="I56" i="33" s="1"/>
  <c r="U49" i="42" a="1"/>
  <c r="U49" i="42" s="1"/>
  <c r="U48" i="42" s="1"/>
  <c r="AS38" i="43" a="1"/>
  <c r="AS38" i="43" s="1"/>
  <c r="K20" i="47" a="1"/>
  <c r="K20" i="47" s="1"/>
  <c r="AF26" i="42" a="1"/>
  <c r="AF26" i="42" s="1"/>
  <c r="AF24" i="42" s="1"/>
  <c r="AR91" i="46" a="1"/>
  <c r="AR91" i="46" s="1"/>
  <c r="AR90" i="46" s="1"/>
  <c r="J94" i="41" a="1"/>
  <c r="J94" i="41" s="1"/>
  <c r="J93" i="41" s="1"/>
  <c r="AL101" i="33" a="1"/>
  <c r="AL101" i="33" s="1"/>
  <c r="AH47" i="33" a="1"/>
  <c r="AH47" i="33" s="1"/>
  <c r="AF11" i="46" a="1"/>
  <c r="AF11" i="46" s="1"/>
  <c r="P22" i="47" a="1"/>
  <c r="P22" i="47" s="1"/>
  <c r="P29" i="33" a="1"/>
  <c r="P29" i="33" s="1"/>
  <c r="AI55" i="43" a="1"/>
  <c r="AI55" i="43" s="1"/>
  <c r="Y34" i="41" a="1"/>
  <c r="Y34" i="41" s="1"/>
  <c r="Y33" i="41" s="1"/>
  <c r="Y20" i="47" a="1"/>
  <c r="Y20" i="47" s="1"/>
  <c r="W91" i="44" a="1"/>
  <c r="W91" i="44" s="1"/>
  <c r="Z86" i="33" a="1"/>
  <c r="Z86" i="33" s="1"/>
  <c r="I40" i="41" a="1"/>
  <c r="I40" i="41" s="1"/>
  <c r="I39" i="41" s="1"/>
  <c r="J103" i="33" a="1"/>
  <c r="J103" i="33" s="1"/>
  <c r="J102" i="33" s="1"/>
  <c r="AP52" i="45" a="1"/>
  <c r="AP52" i="45" s="1"/>
  <c r="AP51" i="45" s="1"/>
  <c r="AA103" i="42" a="1"/>
  <c r="AA103" i="42" s="1"/>
  <c r="AA102" i="42" s="1"/>
  <c r="AI37" i="44" a="1"/>
  <c r="AI37" i="44" s="1"/>
  <c r="AI36" i="44" s="1"/>
  <c r="AC91" i="42" a="1"/>
  <c r="AC91" i="42" s="1"/>
  <c r="AP94" i="44" a="1"/>
  <c r="AP94" i="44" s="1"/>
  <c r="AP93" i="44" s="1"/>
  <c r="AS58" i="47" a="1"/>
  <c r="AS58" i="47" s="1"/>
  <c r="AS57" i="47" s="1"/>
  <c r="AC10" i="44" a="1"/>
  <c r="AC10" i="44" s="1"/>
  <c r="AC9" i="44" s="1"/>
  <c r="M77" i="42" a="1"/>
  <c r="M77" i="42" s="1"/>
  <c r="J88" i="41" a="1"/>
  <c r="J88" i="41" s="1"/>
  <c r="J87" i="41" s="1"/>
  <c r="R86" i="46" a="1"/>
  <c r="R86" i="46" s="1"/>
  <c r="AP88" i="33" a="1"/>
  <c r="AP88" i="33" s="1"/>
  <c r="X88" i="46" a="1"/>
  <c r="X88" i="46" s="1"/>
  <c r="X87" i="46" s="1"/>
  <c r="AB91" i="45" a="1"/>
  <c r="AB91" i="45" s="1"/>
  <c r="AB90" i="45" s="1"/>
  <c r="N23" i="46" a="1"/>
  <c r="N23" i="46" s="1"/>
  <c r="AL94" i="42" a="1"/>
  <c r="AL94" i="42" s="1"/>
  <c r="AL93" i="42" s="1"/>
  <c r="M29" i="43" a="1"/>
  <c r="M29" i="43" s="1"/>
  <c r="M27" i="43" s="1"/>
  <c r="U76" i="44" a="1"/>
  <c r="U76" i="44" s="1"/>
  <c r="U75" i="44" s="1"/>
  <c r="AA46" i="44" a="1"/>
  <c r="AA46" i="44" s="1"/>
  <c r="AR35" i="33" a="1"/>
  <c r="AR35" i="33" s="1"/>
  <c r="N103" i="44" a="1"/>
  <c r="N103" i="44" s="1"/>
  <c r="R19" i="46" a="1"/>
  <c r="R19" i="46" s="1"/>
  <c r="M47" i="47" a="1"/>
  <c r="M47" i="47" s="1"/>
  <c r="AL52" i="33" a="1"/>
  <c r="AL52" i="33" s="1"/>
  <c r="AL51" i="33" s="1"/>
  <c r="P101" i="42" a="1"/>
  <c r="P101" i="42" s="1"/>
  <c r="C62" i="43" a="1"/>
  <c r="C62" i="43" s="1"/>
  <c r="V26" i="33" a="1"/>
  <c r="V26" i="33" s="1"/>
  <c r="Q44" i="43" a="1"/>
  <c r="Q44" i="43" s="1"/>
  <c r="J38" i="44" a="1"/>
  <c r="J38" i="44" s="1"/>
  <c r="AO59" i="33" a="1"/>
  <c r="AO59" i="33" s="1"/>
  <c r="S71" i="41" a="1"/>
  <c r="S71" i="41" s="1"/>
  <c r="AD37" i="45" a="1"/>
  <c r="AD37" i="45" s="1"/>
  <c r="N43" i="43" a="1"/>
  <c r="N43" i="43" s="1"/>
  <c r="N42" i="43" s="1"/>
  <c r="W100" i="46" a="1"/>
  <c r="W100" i="46" s="1"/>
  <c r="W99" i="46" s="1"/>
  <c r="AH31" i="44" a="1"/>
  <c r="AH31" i="44" s="1"/>
  <c r="S61" i="43" a="1"/>
  <c r="S61" i="43" s="1"/>
  <c r="S60" i="43" s="1"/>
  <c r="R68" i="45" a="1"/>
  <c r="R68" i="45" s="1"/>
  <c r="H104" i="45" a="1"/>
  <c r="H104" i="45" s="1"/>
  <c r="AE34" i="43" a="1"/>
  <c r="AE34" i="43" s="1"/>
  <c r="AE33" i="43" s="1"/>
  <c r="AQ41" i="44" a="1"/>
  <c r="AQ41" i="44" s="1"/>
  <c r="F34" i="42" a="1"/>
  <c r="F34" i="42" s="1"/>
  <c r="M10" i="44" a="1"/>
  <c r="M10" i="44" s="1"/>
  <c r="M9" i="44" s="1"/>
  <c r="O85" i="42" a="1"/>
  <c r="O85" i="42" s="1"/>
  <c r="O84" i="42" s="1"/>
  <c r="AS56" i="46" a="1"/>
  <c r="AS56" i="46" s="1"/>
  <c r="AS54" i="46" s="1"/>
  <c r="AQ101" i="47" a="1"/>
  <c r="AQ101" i="47" s="1"/>
  <c r="AT43" i="47" a="1"/>
  <c r="AT43" i="47" s="1"/>
  <c r="AT42" i="47" s="1"/>
  <c r="Z49" i="41" a="1"/>
  <c r="Z49" i="41" s="1"/>
  <c r="AR85" i="33" a="1"/>
  <c r="AR85" i="33" s="1"/>
  <c r="AR84" i="33" s="1"/>
  <c r="AN97" i="46" a="1"/>
  <c r="AN97" i="46" s="1"/>
  <c r="AN96" i="46" s="1"/>
  <c r="AP53" i="46" a="1"/>
  <c r="AP53" i="46" s="1"/>
  <c r="M55" i="33" a="1"/>
  <c r="M55" i="33" s="1"/>
  <c r="R91" i="41" a="1"/>
  <c r="R91" i="41" s="1"/>
  <c r="I11" i="46" a="1"/>
  <c r="I11" i="46" s="1"/>
  <c r="W86" i="45" a="1"/>
  <c r="W86" i="45" s="1"/>
  <c r="AM38" i="33" a="1"/>
  <c r="AM38" i="33" s="1"/>
  <c r="C55" i="44" a="1"/>
  <c r="C55" i="44" s="1"/>
  <c r="A55" i="44" s="1"/>
  <c r="Q101" i="43" a="1"/>
  <c r="Q101" i="43" s="1"/>
  <c r="AU79" i="46" a="1"/>
  <c r="AU79" i="46" s="1"/>
  <c r="AU78" i="46" s="1"/>
  <c r="AA20" i="43" a="1"/>
  <c r="AA20" i="43" s="1"/>
  <c r="AU31" i="41" a="1"/>
  <c r="AU31" i="41" s="1"/>
  <c r="AU30" i="41" s="1"/>
  <c r="Y26" i="46" a="1"/>
  <c r="Y26" i="46" s="1"/>
  <c r="C94" i="42" a="1"/>
  <c r="C94" i="42" s="1"/>
  <c r="N19" i="33" a="1"/>
  <c r="N19" i="33" s="1"/>
  <c r="V74" i="44" a="1"/>
  <c r="V74" i="44" s="1"/>
  <c r="W28" i="45" a="1"/>
  <c r="W28" i="45" s="1"/>
  <c r="AS35" i="41" a="1"/>
  <c r="AS35" i="41" s="1"/>
  <c r="AL25" i="45" a="1"/>
  <c r="AL25" i="45" s="1"/>
  <c r="AL24" i="45" s="1"/>
  <c r="K62" i="45" a="1"/>
  <c r="K62" i="45" s="1"/>
  <c r="U41" i="41" a="1"/>
  <c r="U41" i="41" s="1"/>
  <c r="AB38" i="43" a="1"/>
  <c r="AB38" i="43" s="1"/>
  <c r="AG38" i="41" a="1"/>
  <c r="AG38" i="41" s="1"/>
  <c r="N38" i="42" a="1"/>
  <c r="N38" i="42" s="1"/>
  <c r="X20" i="42" a="1"/>
  <c r="X20" i="42" s="1"/>
  <c r="AR44" i="43" a="1"/>
  <c r="AR44" i="43" s="1"/>
  <c r="AL73" i="45" a="1"/>
  <c r="AL73" i="45" s="1"/>
  <c r="AH62" i="45" a="1"/>
  <c r="AH62" i="45" s="1"/>
  <c r="G83" i="42" a="1"/>
  <c r="G83" i="42" s="1"/>
  <c r="AN17" i="45" a="1"/>
  <c r="AN17" i="45" s="1"/>
  <c r="G29" i="44" a="1"/>
  <c r="G29" i="44" s="1"/>
  <c r="S82" i="47" a="1"/>
  <c r="S82" i="47" s="1"/>
  <c r="S81" i="47" s="1"/>
  <c r="R44" i="43" a="1"/>
  <c r="R44" i="43" s="1"/>
  <c r="I100" i="47" a="1"/>
  <c r="I100" i="47" s="1"/>
  <c r="I99" i="47" s="1"/>
  <c r="AT67" i="41" a="1"/>
  <c r="AT67" i="41" s="1"/>
  <c r="AT66" i="41" s="1"/>
  <c r="AB44" i="44" a="1"/>
  <c r="AB44" i="44" s="1"/>
  <c r="AB42" i="44" s="1"/>
  <c r="T82" i="45" a="1"/>
  <c r="T82" i="45" s="1"/>
  <c r="AC37" i="44" a="1"/>
  <c r="AC37" i="44" s="1"/>
  <c r="AC36" i="44" s="1"/>
  <c r="AJ88" i="33" a="1"/>
  <c r="AJ88" i="33" s="1"/>
  <c r="AJ87" i="33" s="1"/>
  <c r="S65" i="33" a="1"/>
  <c r="S65" i="33" s="1"/>
  <c r="K29" i="33" a="1"/>
  <c r="K29" i="33" s="1"/>
  <c r="AN16" i="47" a="1"/>
  <c r="AN16" i="47" s="1"/>
  <c r="AN15" i="47" s="1"/>
  <c r="Z64" i="46" a="1"/>
  <c r="Z64" i="46" s="1"/>
  <c r="Z63" i="46" s="1"/>
  <c r="AC40" i="45" a="1"/>
  <c r="AC40" i="45" s="1"/>
  <c r="AC39" i="45" s="1"/>
  <c r="T52" i="47" a="1"/>
  <c r="T52" i="47" s="1"/>
  <c r="P85" i="44" a="1"/>
  <c r="P85" i="44" s="1"/>
  <c r="P84" i="44" s="1"/>
  <c r="N67" i="43" a="1"/>
  <c r="N67" i="43" s="1"/>
  <c r="N66" i="43" s="1"/>
  <c r="P73" i="41" a="1"/>
  <c r="P73" i="41" s="1"/>
  <c r="P72" i="41" s="1"/>
  <c r="AG95" i="42" a="1"/>
  <c r="AG95" i="42" s="1"/>
  <c r="AV95" i="43" a="1"/>
  <c r="AV95" i="43" s="1"/>
  <c r="AV93" i="43" s="1"/>
  <c r="AE37" i="44" a="1"/>
  <c r="AE37" i="44" s="1"/>
  <c r="AE36" i="44" s="1"/>
  <c r="AI83" i="43" a="1"/>
  <c r="AI83" i="43" s="1"/>
  <c r="AA98" i="47" a="1"/>
  <c r="AA98" i="47" s="1"/>
  <c r="F97" i="33" a="1"/>
  <c r="F97" i="33" s="1"/>
  <c r="F96" i="33" s="1"/>
  <c r="AQ40" i="45" a="1"/>
  <c r="AQ40" i="45" s="1"/>
  <c r="K62" i="47" a="1"/>
  <c r="K62" i="47" s="1"/>
  <c r="I55" i="43" a="1"/>
  <c r="I55" i="43" s="1"/>
  <c r="I54" i="43" s="1"/>
  <c r="AS98" i="47" a="1"/>
  <c r="AS98" i="47" s="1"/>
  <c r="AP41" i="46" a="1"/>
  <c r="AP41" i="46" s="1"/>
  <c r="N55" i="46" a="1"/>
  <c r="N55" i="46" s="1"/>
  <c r="N54" i="46" s="1"/>
  <c r="AN77" i="42" a="1"/>
  <c r="AN77" i="42" s="1"/>
  <c r="AJ10" i="33" a="1"/>
  <c r="AJ10" i="33" s="1"/>
  <c r="AL56" i="45" a="1"/>
  <c r="AL56" i="45" s="1"/>
  <c r="I47" i="47" a="1"/>
  <c r="I47" i="47" s="1"/>
  <c r="O31" i="43" a="1"/>
  <c r="O31" i="43" s="1"/>
  <c r="O30" i="43" s="1"/>
  <c r="AD17" i="33" a="1"/>
  <c r="AD17" i="33" s="1"/>
  <c r="AD53" i="45" a="1"/>
  <c r="AD53" i="45" s="1"/>
  <c r="N25" i="41" a="1"/>
  <c r="N25" i="41" s="1"/>
  <c r="AF83" i="46" a="1"/>
  <c r="AF83" i="46" s="1"/>
  <c r="N103" i="33" a="1"/>
  <c r="N103" i="33" s="1"/>
  <c r="N102" i="33" s="1"/>
  <c r="C101" i="43" a="1"/>
  <c r="C101" i="43" s="1"/>
  <c r="K31" i="46" a="1"/>
  <c r="K31" i="46" s="1"/>
  <c r="K30" i="46" s="1"/>
  <c r="AA17" i="42" a="1"/>
  <c r="AA17" i="42" s="1"/>
  <c r="R49" i="46" a="1"/>
  <c r="R49" i="46" s="1"/>
  <c r="R48" i="46" s="1"/>
  <c r="R64" i="44" a="1"/>
  <c r="R64" i="44" s="1"/>
  <c r="AC34" i="45" a="1"/>
  <c r="AC34" i="45" s="1"/>
  <c r="AC33" i="45" s="1"/>
  <c r="M20" i="45" a="1"/>
  <c r="M20" i="45" s="1"/>
  <c r="AB49" i="47" a="1"/>
  <c r="AB49" i="47" s="1"/>
  <c r="AB48" i="47" s="1"/>
  <c r="AD73" i="46" a="1"/>
  <c r="AD73" i="46" s="1"/>
  <c r="AD72" i="46" s="1"/>
  <c r="W74" i="43" a="1"/>
  <c r="W74" i="43" s="1"/>
  <c r="AD101" i="33" a="1"/>
  <c r="AD101" i="33" s="1"/>
  <c r="AD99" i="33" s="1"/>
  <c r="AG43" i="45" a="1"/>
  <c r="AG43" i="45" s="1"/>
  <c r="M23" i="47" a="1"/>
  <c r="M23" i="47" s="1"/>
  <c r="Y68" i="45" a="1"/>
  <c r="Y68" i="45" s="1"/>
  <c r="AL65" i="41" a="1"/>
  <c r="AL65" i="41" s="1"/>
  <c r="AH95" i="45" a="1"/>
  <c r="AH95" i="45" s="1"/>
  <c r="AR61" i="46" a="1"/>
  <c r="AR61" i="46" s="1"/>
  <c r="U64" i="44" a="1"/>
  <c r="U64" i="44" s="1"/>
  <c r="V28" i="47" a="1"/>
  <c r="V28" i="47" s="1"/>
  <c r="AK70" i="45" a="1"/>
  <c r="AK70" i="45" s="1"/>
  <c r="AK69" i="45" s="1"/>
  <c r="AC53" i="47" a="1"/>
  <c r="AC53" i="47" s="1"/>
  <c r="AL95" i="43" a="1"/>
  <c r="AL95" i="43" s="1"/>
  <c r="J76" i="41" a="1"/>
  <c r="J76" i="41" s="1"/>
  <c r="J75" i="41" s="1"/>
  <c r="T71" i="41" a="1"/>
  <c r="T71" i="41" s="1"/>
  <c r="AG52" i="44" a="1"/>
  <c r="AG52" i="44" s="1"/>
  <c r="F59" i="42" a="1"/>
  <c r="F59" i="42" s="1"/>
  <c r="J70" i="43" a="1"/>
  <c r="J70" i="43" s="1"/>
  <c r="V28" i="43" a="1"/>
  <c r="V28" i="43" s="1"/>
  <c r="V27" i="43" s="1"/>
  <c r="AD59" i="44" a="1"/>
  <c r="AD59" i="44" s="1"/>
  <c r="AD76" i="41" a="1"/>
  <c r="AD76" i="41" s="1"/>
  <c r="AD75" i="41" s="1"/>
  <c r="AG68" i="41" a="1"/>
  <c r="AG68" i="41" s="1"/>
  <c r="V82" i="46" a="1"/>
  <c r="V82" i="46" s="1"/>
  <c r="V81" i="46" s="1"/>
  <c r="AU29" i="47" a="1"/>
  <c r="AU29" i="47" s="1"/>
  <c r="AG34" i="41" a="1"/>
  <c r="AG34" i="41" s="1"/>
  <c r="AL67" i="46" a="1"/>
  <c r="AL67" i="46" s="1"/>
  <c r="AL66" i="46" s="1"/>
  <c r="N79" i="42" a="1"/>
  <c r="N79" i="42" s="1"/>
  <c r="N78" i="42" s="1"/>
  <c r="AQ38" i="43" a="1"/>
  <c r="AQ38" i="43" s="1"/>
  <c r="N103" i="46" a="1"/>
  <c r="N103" i="46" s="1"/>
  <c r="AA22" i="44" a="1"/>
  <c r="AA22" i="44" s="1"/>
  <c r="AA21" i="44" s="1"/>
  <c r="C101" i="45" a="1"/>
  <c r="C101" i="45" s="1"/>
  <c r="AE61" i="45" a="1"/>
  <c r="AE61" i="45" s="1"/>
  <c r="AO17" i="45" a="1"/>
  <c r="AO17" i="45" s="1"/>
  <c r="AB100" i="47" a="1"/>
  <c r="AB100" i="47" s="1"/>
  <c r="AB99" i="47" s="1"/>
  <c r="N85" i="44" a="1"/>
  <c r="N85" i="44" s="1"/>
  <c r="N84" i="44" s="1"/>
  <c r="AJ16" i="33" a="1"/>
  <c r="AJ16" i="33" s="1"/>
  <c r="AJ15" i="33" s="1"/>
  <c r="AE100" i="41" a="1"/>
  <c r="AE100" i="41" s="1"/>
  <c r="AQ98" i="33" a="1"/>
  <c r="AQ98" i="33" s="1"/>
  <c r="AP70" i="42" a="1"/>
  <c r="AP70" i="42" s="1"/>
  <c r="AP69" i="42" s="1"/>
  <c r="AG46" i="42" a="1"/>
  <c r="AG46" i="42" s="1"/>
  <c r="AG45" i="42" s="1"/>
  <c r="P49" i="43" a="1"/>
  <c r="P49" i="43" s="1"/>
  <c r="AQ79" i="43" a="1"/>
  <c r="AQ79" i="43" s="1"/>
  <c r="AQ78" i="43" s="1"/>
  <c r="AT34" i="41" a="1"/>
  <c r="AT34" i="41" s="1"/>
  <c r="AT33" i="41" s="1"/>
  <c r="AA44" i="33" a="1"/>
  <c r="AA44" i="33" s="1"/>
  <c r="AK83" i="43" a="1"/>
  <c r="AK83" i="43" s="1"/>
  <c r="L37" i="44" a="1"/>
  <c r="L37" i="44" s="1"/>
  <c r="L36" i="44" s="1"/>
  <c r="AA101" i="33" a="1"/>
  <c r="AA101" i="33" s="1"/>
  <c r="AN34" i="46" a="1"/>
  <c r="AN34" i="46" s="1"/>
  <c r="V32" i="46" a="1"/>
  <c r="V32" i="46" s="1"/>
  <c r="AM10" i="47" a="1"/>
  <c r="AM10" i="47" s="1"/>
  <c r="P61" i="47" a="1"/>
  <c r="P61" i="47" s="1"/>
  <c r="P60" i="47" s="1"/>
  <c r="T71" i="33" a="1"/>
  <c r="T71" i="33" s="1"/>
  <c r="T69" i="33" s="1"/>
  <c r="AO100" i="33" a="1"/>
  <c r="AO100" i="33" s="1"/>
  <c r="AO99" i="33" s="1"/>
  <c r="AR97" i="46" a="1"/>
  <c r="AR97" i="46" s="1"/>
  <c r="AR96" i="46" s="1"/>
  <c r="AR71" i="41" a="1"/>
  <c r="AR71" i="41" s="1"/>
  <c r="AR69" i="41" s="1"/>
  <c r="AN86" i="43" a="1"/>
  <c r="AN86" i="43" s="1"/>
  <c r="I68" i="46" a="1"/>
  <c r="I68" i="46" s="1"/>
  <c r="AI74" i="45" a="1"/>
  <c r="AI74" i="45" s="1"/>
  <c r="AQ94" i="47" a="1"/>
  <c r="AQ94" i="47" s="1"/>
  <c r="R31" i="46" a="1"/>
  <c r="R31" i="46" s="1"/>
  <c r="R30" i="46" s="1"/>
  <c r="M44" i="42" a="1"/>
  <c r="M44" i="42" s="1"/>
  <c r="C20" i="41" a="1"/>
  <c r="C20" i="41" s="1"/>
  <c r="A19" i="41" s="1"/>
  <c r="AM31" i="44" a="1"/>
  <c r="AM31" i="44" s="1"/>
  <c r="AS35" i="47" a="1"/>
  <c r="AS35" i="47" s="1"/>
  <c r="S28" i="45" a="1"/>
  <c r="S28" i="45" s="1"/>
  <c r="S27" i="45" s="1"/>
  <c r="AO80" i="42" a="1"/>
  <c r="AO80" i="42" s="1"/>
  <c r="AH46" i="45" a="1"/>
  <c r="AH46" i="45" s="1"/>
  <c r="AH45" i="45" s="1"/>
  <c r="AE52" i="44" a="1"/>
  <c r="AE52" i="44" s="1"/>
  <c r="AP86" i="47" a="1"/>
  <c r="AP86" i="47" s="1"/>
  <c r="V80" i="47" a="1"/>
  <c r="V80" i="47" s="1"/>
  <c r="K31" i="45" a="1"/>
  <c r="K31" i="45" s="1"/>
  <c r="I71" i="47" a="1"/>
  <c r="I71" i="47" s="1"/>
  <c r="Q61" i="43" a="1"/>
  <c r="Q61" i="43" s="1"/>
  <c r="AA29" i="42" a="1"/>
  <c r="AA29" i="42" s="1"/>
  <c r="AR82" i="41" a="1"/>
  <c r="AR82" i="41" s="1"/>
  <c r="AR81" i="41" s="1"/>
  <c r="AG28" i="47" a="1"/>
  <c r="AG28" i="47" s="1"/>
  <c r="AG27" i="47" s="1"/>
  <c r="AM22" i="46" a="1"/>
  <c r="AM22" i="46" s="1"/>
  <c r="N83" i="46" a="1"/>
  <c r="N83" i="46" s="1"/>
  <c r="AS83" i="46" a="1"/>
  <c r="AS83" i="46" s="1"/>
  <c r="AS81" i="46" s="1"/>
  <c r="AG100" i="44" a="1"/>
  <c r="AG100" i="44" s="1"/>
  <c r="AG99" i="44" s="1"/>
  <c r="AV28" i="46" a="1"/>
  <c r="AV28" i="46" s="1"/>
  <c r="AV27" i="46" s="1"/>
  <c r="AL47" i="45" a="1"/>
  <c r="AL47" i="45" s="1"/>
  <c r="AV83" i="43" a="1"/>
  <c r="AV83" i="43" s="1"/>
  <c r="AV81" i="43" s="1"/>
  <c r="AF76" i="41" a="1"/>
  <c r="AF76" i="41" s="1"/>
  <c r="AU88" i="46" a="1"/>
  <c r="AU88" i="46" s="1"/>
  <c r="AU87" i="46" s="1"/>
  <c r="AF83" i="42" a="1"/>
  <c r="AF83" i="42" s="1"/>
  <c r="I79" i="43" a="1"/>
  <c r="I79" i="43" s="1"/>
  <c r="I78" i="43" s="1"/>
  <c r="AK77" i="45" a="1"/>
  <c r="AK77" i="45" s="1"/>
  <c r="AO64" i="41" a="1"/>
  <c r="AO64" i="41" s="1"/>
  <c r="AO63" i="41" s="1"/>
  <c r="Z83" i="33" a="1"/>
  <c r="Z83" i="33" s="1"/>
  <c r="T19" i="47" a="1"/>
  <c r="T19" i="47" s="1"/>
  <c r="AD70" i="41" a="1"/>
  <c r="AD70" i="41" s="1"/>
  <c r="AD69" i="41" s="1"/>
  <c r="AG64" i="46" a="1"/>
  <c r="AG64" i="46" s="1"/>
  <c r="L95" i="43" a="1"/>
  <c r="L95" i="43" s="1"/>
  <c r="C23" i="42" a="1"/>
  <c r="C23" i="42" s="1"/>
  <c r="AD35" i="41" a="1"/>
  <c r="AD35" i="41" s="1"/>
  <c r="AR43" i="45" a="1"/>
  <c r="AR43" i="45" s="1"/>
  <c r="AR42" i="45" s="1"/>
  <c r="W32" i="33" a="1"/>
  <c r="W32" i="33" s="1"/>
  <c r="E49" i="45" a="1"/>
  <c r="E49" i="45" s="1"/>
  <c r="E48" i="45" s="1"/>
  <c r="S50" i="47" a="1"/>
  <c r="S50" i="47" s="1"/>
  <c r="AJ103" i="33" a="1"/>
  <c r="AJ103" i="33" s="1"/>
  <c r="AL26" i="44" a="1"/>
  <c r="AL26" i="44" s="1"/>
  <c r="AO32" i="33" a="1"/>
  <c r="AO32" i="33" s="1"/>
  <c r="U62" i="42" a="1"/>
  <c r="U62" i="42" s="1"/>
  <c r="X28" i="46" a="1"/>
  <c r="X28" i="46" s="1"/>
  <c r="X27" i="46" s="1"/>
  <c r="I25" i="45" a="1"/>
  <c r="I25" i="45" s="1"/>
  <c r="J56" i="47" a="1"/>
  <c r="J56" i="47" s="1"/>
  <c r="W89" i="43" a="1"/>
  <c r="W89" i="43" s="1"/>
  <c r="AL98" i="44" a="1"/>
  <c r="AL98" i="44" s="1"/>
  <c r="AL61" i="45" a="1"/>
  <c r="AL61" i="45" s="1"/>
  <c r="AL60" i="45" s="1"/>
  <c r="O22" i="44" a="1"/>
  <c r="O22" i="44" s="1"/>
  <c r="AJ89" i="44" a="1"/>
  <c r="AJ89" i="44" s="1"/>
  <c r="T97" i="42" a="1"/>
  <c r="T97" i="42" s="1"/>
  <c r="T96" i="42" s="1"/>
  <c r="Z35" i="44" a="1"/>
  <c r="Z35" i="44" s="1"/>
  <c r="AI83" i="47" a="1"/>
  <c r="AI83" i="47" s="1"/>
  <c r="AD85" i="46" a="1"/>
  <c r="AD85" i="46" s="1"/>
  <c r="AL77" i="47" a="1"/>
  <c r="AL77" i="47" s="1"/>
  <c r="O52" i="46" a="1"/>
  <c r="O52" i="46" s="1"/>
  <c r="AV41" i="43" a="1"/>
  <c r="AV41" i="43" s="1"/>
  <c r="J95" i="33" a="1"/>
  <c r="J95" i="33" s="1"/>
  <c r="AI22" i="45" a="1"/>
  <c r="AI22" i="45" s="1"/>
  <c r="Z74" i="45" a="1"/>
  <c r="Z74" i="45" s="1"/>
  <c r="K80" i="41" a="1"/>
  <c r="K80" i="41" s="1"/>
  <c r="AF95" i="47" a="1"/>
  <c r="AF95" i="47" s="1"/>
  <c r="AF93" i="47" s="1"/>
  <c r="C17" i="41" a="1"/>
  <c r="C17" i="41" s="1"/>
  <c r="AJ38" i="45" a="1"/>
  <c r="AJ38" i="45" s="1"/>
  <c r="I19" i="41" a="1"/>
  <c r="I19" i="41" s="1"/>
  <c r="I18" i="41" s="1"/>
  <c r="AO43" i="43" a="1"/>
  <c r="AO43" i="43" s="1"/>
  <c r="AO42" i="43" s="1"/>
  <c r="W59" i="44" a="1"/>
  <c r="W59" i="44" s="1"/>
  <c r="AP74" i="41" a="1"/>
  <c r="AP74" i="41" s="1"/>
  <c r="V65" i="43" a="1"/>
  <c r="V65" i="43" s="1"/>
  <c r="AE61" i="46" a="1"/>
  <c r="AE61" i="46" s="1"/>
  <c r="AE60" i="46" s="1"/>
  <c r="T22" i="45" a="1"/>
  <c r="T22" i="45" s="1"/>
  <c r="T21" i="45" s="1"/>
  <c r="O77" i="41" a="1"/>
  <c r="O77" i="41" s="1"/>
  <c r="AN35" i="33" a="1"/>
  <c r="AN35" i="33" s="1"/>
  <c r="V40" i="44" a="1"/>
  <c r="V40" i="44" s="1"/>
  <c r="AC44" i="33" a="1"/>
  <c r="AC44" i="33" s="1"/>
  <c r="AG11" i="44" a="1"/>
  <c r="AG11" i="44" s="1"/>
  <c r="M82" i="42" a="1"/>
  <c r="M82" i="42" s="1"/>
  <c r="M81" i="42" s="1"/>
  <c r="AR16" i="45" a="1"/>
  <c r="AR16" i="45" s="1"/>
  <c r="AI34" i="46" a="1"/>
  <c r="AI34" i="46" s="1"/>
  <c r="AI33" i="46" s="1"/>
  <c r="AJ10" i="46" a="1"/>
  <c r="AJ10" i="46" s="1"/>
  <c r="K40" i="45" a="1"/>
  <c r="K40" i="45" s="1"/>
  <c r="K39" i="45" s="1"/>
  <c r="AM10" i="33" a="1"/>
  <c r="AM10" i="33" s="1"/>
  <c r="AT67" i="46" a="1"/>
  <c r="AT67" i="46" s="1"/>
  <c r="AT66" i="46" s="1"/>
  <c r="AP37" i="47" a="1"/>
  <c r="AP37" i="47" s="1"/>
  <c r="AD32" i="45" a="1"/>
  <c r="AD32" i="45" s="1"/>
  <c r="J20" i="41" a="1"/>
  <c r="J20" i="41" s="1"/>
  <c r="J18" i="41" s="1"/>
  <c r="AC55" i="44" a="1"/>
  <c r="AC55" i="44" s="1"/>
  <c r="AH76" i="43" a="1"/>
  <c r="AH76" i="43" s="1"/>
  <c r="V37" i="41" a="1"/>
  <c r="V37" i="41" s="1"/>
  <c r="AF91" i="45" a="1"/>
  <c r="AF91" i="45" s="1"/>
  <c r="AF94" i="33" a="1"/>
  <c r="AF94" i="33" s="1"/>
  <c r="AF93" i="33" s="1"/>
  <c r="AN67" i="44" a="1"/>
  <c r="AN67" i="44" s="1"/>
  <c r="AN66" i="44" s="1"/>
  <c r="AG59" i="42" a="1"/>
  <c r="AG59" i="42" s="1"/>
  <c r="AC23" i="44" a="1"/>
  <c r="AC23" i="44" s="1"/>
  <c r="AC21" i="44" s="1"/>
  <c r="E73" i="44" a="1"/>
  <c r="E73" i="44" s="1"/>
  <c r="L22" i="33" a="1"/>
  <c r="L22" i="33" s="1"/>
  <c r="L19" i="43" a="1"/>
  <c r="L19" i="43" s="1"/>
  <c r="AI88" i="46" a="1"/>
  <c r="AI88" i="46" s="1"/>
  <c r="AI87" i="46" s="1"/>
  <c r="AN91" i="47" a="1"/>
  <c r="AN91" i="47" s="1"/>
  <c r="AN90" i="47" s="1"/>
  <c r="S16" i="47" a="1"/>
  <c r="S16" i="47" s="1"/>
  <c r="S15" i="47" s="1"/>
  <c r="L95" i="41" a="1"/>
  <c r="L95" i="41" s="1"/>
  <c r="AH32" i="42" a="1"/>
  <c r="AH32" i="42" s="1"/>
  <c r="AH30" i="42" s="1"/>
  <c r="AO95" i="33" a="1"/>
  <c r="AO95" i="33" s="1"/>
  <c r="AC59" i="45" a="1"/>
  <c r="AC59" i="45" s="1"/>
  <c r="AF95" i="45" a="1"/>
  <c r="AF95" i="45" s="1"/>
  <c r="AR70" i="42" a="1"/>
  <c r="AR70" i="42" s="1"/>
  <c r="AR69" i="42" s="1"/>
  <c r="R61" i="45" a="1"/>
  <c r="R61" i="45" s="1"/>
  <c r="R60" i="45" s="1"/>
  <c r="AP103" i="42" a="1"/>
  <c r="AP103" i="42" s="1"/>
  <c r="AP102" i="42" s="1"/>
  <c r="AA70" i="41" a="1"/>
  <c r="AA70" i="41" s="1"/>
  <c r="AA69" i="41" s="1"/>
  <c r="Q82" i="47" a="1"/>
  <c r="Q82" i="47" s="1"/>
  <c r="Q81" i="47" s="1"/>
  <c r="AT79" i="46" a="1"/>
  <c r="AT79" i="46" s="1"/>
  <c r="AE43" i="42" a="1"/>
  <c r="AE43" i="42" s="1"/>
  <c r="AE42" i="42" s="1"/>
  <c r="S73" i="43" a="1"/>
  <c r="S73" i="43" s="1"/>
  <c r="I97" i="43" a="1"/>
  <c r="I97" i="43" s="1"/>
  <c r="S89" i="41" a="1"/>
  <c r="S89" i="41" s="1"/>
  <c r="K91" i="47" a="1"/>
  <c r="K91" i="47" s="1"/>
  <c r="K90" i="47" s="1"/>
  <c r="P26" i="45" a="1"/>
  <c r="P26" i="45" s="1"/>
  <c r="V19" i="33" a="1"/>
  <c r="V19" i="33" s="1"/>
  <c r="AV34" i="46" a="1"/>
  <c r="AV34" i="46" s="1"/>
  <c r="AV33" i="46" s="1"/>
  <c r="K53" i="43" a="1"/>
  <c r="K53" i="43" s="1"/>
  <c r="AF58" i="41" a="1"/>
  <c r="AF58" i="41" s="1"/>
  <c r="J68" i="42" a="1"/>
  <c r="J68" i="42" s="1"/>
  <c r="AO49" i="42" a="1"/>
  <c r="AO49" i="42" s="1"/>
  <c r="AK49" i="44" a="1"/>
  <c r="AK49" i="44" s="1"/>
  <c r="AU97" i="47" a="1"/>
  <c r="AU97" i="47" s="1"/>
  <c r="AA74" i="46" a="1"/>
  <c r="AA74" i="46" s="1"/>
  <c r="Q95" i="42" a="1"/>
  <c r="Q95" i="42" s="1"/>
  <c r="Y17" i="43" a="1"/>
  <c r="Y17" i="43" s="1"/>
  <c r="Y15" i="43" s="1"/>
  <c r="I68" i="42" a="1"/>
  <c r="I68" i="42" s="1"/>
  <c r="AJ31" i="46" a="1"/>
  <c r="AJ31" i="46" s="1"/>
  <c r="AJ30" i="46" s="1"/>
  <c r="W104" i="33" a="1"/>
  <c r="W104" i="33" s="1"/>
  <c r="AN52" i="45" a="1"/>
  <c r="AN52" i="45" s="1"/>
  <c r="AT97" i="47" a="1"/>
  <c r="AT97" i="47" s="1"/>
  <c r="AT96" i="47" s="1"/>
  <c r="C92" i="42" a="1"/>
  <c r="C92" i="42" s="1"/>
  <c r="AB83" i="45" a="1"/>
  <c r="AB83" i="45" s="1"/>
  <c r="Z61" i="44" a="1"/>
  <c r="Z61" i="44" s="1"/>
  <c r="Z60" i="44" s="1"/>
  <c r="M43" i="43" a="1"/>
  <c r="M43" i="43" s="1"/>
  <c r="M42" i="43" s="1"/>
  <c r="AB26" i="46" a="1"/>
  <c r="AB26" i="46" s="1"/>
  <c r="E28" i="45" a="1"/>
  <c r="E28" i="45" s="1"/>
  <c r="AA43" i="47" a="1"/>
  <c r="AA43" i="47" s="1"/>
  <c r="AA42" i="47" s="1"/>
  <c r="W44" i="44" a="1"/>
  <c r="W44" i="44" s="1"/>
  <c r="AN74" i="42" a="1"/>
  <c r="AN74" i="42" s="1"/>
  <c r="C56" i="43" a="1"/>
  <c r="C56" i="43" s="1"/>
  <c r="W70" i="43" a="1"/>
  <c r="W70" i="43" s="1"/>
  <c r="AJ104" i="41" a="1"/>
  <c r="AJ104" i="41" s="1"/>
  <c r="AA41" i="41" a="1"/>
  <c r="AA41" i="41" s="1"/>
  <c r="AM68" i="41" a="1"/>
  <c r="AM68" i="41" s="1"/>
  <c r="I76" i="41" a="1"/>
  <c r="I76" i="41" s="1"/>
  <c r="I75" i="41" s="1"/>
  <c r="AH25" i="43" a="1"/>
  <c r="AH25" i="43" s="1"/>
  <c r="AH24" i="43" s="1"/>
  <c r="AI31" i="43" a="1"/>
  <c r="AI31" i="43" s="1"/>
  <c r="O19" i="46" a="1"/>
  <c r="O19" i="46" s="1"/>
  <c r="K44" i="42" a="1"/>
  <c r="K44" i="42" s="1"/>
  <c r="O91" i="45" a="1"/>
  <c r="O91" i="45" s="1"/>
  <c r="O90" i="45" s="1"/>
  <c r="AM68" i="46" a="1"/>
  <c r="AM68" i="46" s="1"/>
  <c r="U86" i="46" a="1"/>
  <c r="U86" i="46" s="1"/>
  <c r="U84" i="46" s="1"/>
  <c r="T76" i="44" a="1"/>
  <c r="T76" i="44" s="1"/>
  <c r="O53" i="42" a="1"/>
  <c r="O53" i="42" s="1"/>
  <c r="T103" i="46" a="1"/>
  <c r="T103" i="46" s="1"/>
  <c r="T102" i="46" s="1"/>
  <c r="AP103" i="46" a="1"/>
  <c r="AP103" i="46" s="1"/>
  <c r="AP102" i="46" s="1"/>
  <c r="AU56" i="46" a="1"/>
  <c r="AU56" i="46" s="1"/>
  <c r="V44" i="45" a="1"/>
  <c r="V44" i="45" s="1"/>
  <c r="AM49" i="47" a="1"/>
  <c r="AM49" i="47" s="1"/>
  <c r="AM48" i="47" s="1"/>
  <c r="AJ22" i="46" a="1"/>
  <c r="AJ22" i="46" s="1"/>
  <c r="AJ21" i="46" s="1"/>
  <c r="I19" i="44" a="1"/>
  <c r="I19" i="44" s="1"/>
  <c r="I18" i="44" s="1"/>
  <c r="AA103" i="33" a="1"/>
  <c r="AA103" i="33" s="1"/>
  <c r="AA102" i="33" s="1"/>
  <c r="AI50" i="41" a="1"/>
  <c r="AI50" i="41" s="1"/>
  <c r="L41" i="33" a="1"/>
  <c r="L41" i="33" s="1"/>
  <c r="AC104" i="47" a="1"/>
  <c r="AC104" i="47" s="1"/>
  <c r="AA74" i="42" a="1"/>
  <c r="AA74" i="42" s="1"/>
  <c r="Y71" i="46" a="1"/>
  <c r="Y71" i="46" s="1"/>
  <c r="AI100" i="45" a="1"/>
  <c r="AI100" i="45" s="1"/>
  <c r="F77" i="44" a="1"/>
  <c r="F77" i="44" s="1"/>
  <c r="Y104" i="47" a="1"/>
  <c r="Y104" i="47" s="1"/>
  <c r="N40" i="43" a="1"/>
  <c r="N40" i="43" s="1"/>
  <c r="N39" i="43" s="1"/>
  <c r="I86" i="46" a="1"/>
  <c r="I86" i="46" s="1"/>
  <c r="AP95" i="42" a="1"/>
  <c r="AP95" i="42" s="1"/>
  <c r="O65" i="43" a="1"/>
  <c r="O65" i="43" s="1"/>
  <c r="AL26" i="46" a="1"/>
  <c r="AL26" i="46" s="1"/>
  <c r="S70" i="43" a="1"/>
  <c r="S70" i="43" s="1"/>
  <c r="S69" i="43" s="1"/>
  <c r="AE71" i="47" a="1"/>
  <c r="AE71" i="47" s="1"/>
  <c r="E26" i="42" a="1"/>
  <c r="E26" i="42" s="1"/>
  <c r="W82" i="44" a="1"/>
  <c r="W82" i="44" s="1"/>
  <c r="G47" i="42" a="1"/>
  <c r="G47" i="42" s="1"/>
  <c r="AL22" i="43" a="1"/>
  <c r="AL22" i="43" s="1"/>
  <c r="X61" i="41" a="1"/>
  <c r="X61" i="41" s="1"/>
  <c r="AA17" i="33" a="1"/>
  <c r="AA17" i="33" s="1"/>
  <c r="AI26" i="33" a="1"/>
  <c r="AI26" i="33" s="1"/>
  <c r="AM17" i="47" a="1"/>
  <c r="AM17" i="47" s="1"/>
  <c r="AR16" i="46" a="1"/>
  <c r="AR16" i="46" s="1"/>
  <c r="Q37" i="43" a="1"/>
  <c r="Q37" i="43" s="1"/>
  <c r="C43" i="44" a="1"/>
  <c r="C43" i="44" s="1"/>
  <c r="K38" i="42" a="1"/>
  <c r="K38" i="42" s="1"/>
  <c r="AV98" i="41" a="1"/>
  <c r="AV98" i="41" s="1"/>
  <c r="N46" i="46" a="1"/>
  <c r="N46" i="46" s="1"/>
  <c r="N45" i="46" s="1"/>
  <c r="Q97" i="42" a="1"/>
  <c r="Q97" i="42" s="1"/>
  <c r="Q96" i="42" s="1"/>
  <c r="L55" i="45" a="1"/>
  <c r="L55" i="45" s="1"/>
  <c r="Z29" i="42" a="1"/>
  <c r="Z29" i="42" s="1"/>
  <c r="AH89" i="46" a="1"/>
  <c r="AH89" i="46" s="1"/>
  <c r="J58" i="46" a="1"/>
  <c r="J58" i="46" s="1"/>
  <c r="J57" i="46" s="1"/>
  <c r="AR86" i="44" a="1"/>
  <c r="AR86" i="44" s="1"/>
  <c r="AS20" i="46" a="1"/>
  <c r="AS20" i="46" s="1"/>
  <c r="S50" i="33" a="1"/>
  <c r="S50" i="33" s="1"/>
  <c r="S40" i="44" a="1"/>
  <c r="S40" i="44" s="1"/>
  <c r="S39" i="44" s="1"/>
  <c r="C41" i="45" a="1"/>
  <c r="C41" i="45" s="1"/>
  <c r="C74" i="45" a="1"/>
  <c r="C74" i="45" s="1"/>
  <c r="AI95" i="41" a="1"/>
  <c r="AI95" i="41" s="1"/>
  <c r="M82" i="47" a="1"/>
  <c r="M82" i="47" s="1"/>
  <c r="M81" i="47" s="1"/>
  <c r="AG61" i="41" a="1"/>
  <c r="AG61" i="41" s="1"/>
  <c r="AG60" i="41" s="1"/>
  <c r="O89" i="44" a="1"/>
  <c r="O89" i="44" s="1"/>
  <c r="AI74" i="43" a="1"/>
  <c r="AI74" i="43" s="1"/>
  <c r="AP92" i="41" a="1"/>
  <c r="AP92" i="41" s="1"/>
  <c r="AJ89" i="45" a="1"/>
  <c r="AJ89" i="45" s="1"/>
  <c r="Y55" i="43" a="1"/>
  <c r="Y55" i="43" s="1"/>
  <c r="Y54" i="43" s="1"/>
  <c r="AE68" i="42" a="1"/>
  <c r="AE68" i="42" s="1"/>
  <c r="Q31" i="45" a="1"/>
  <c r="Q31" i="45" s="1"/>
  <c r="Q30" i="45" s="1"/>
  <c r="Z25" i="43" a="1"/>
  <c r="Z25" i="43" s="1"/>
  <c r="Z24" i="43" s="1"/>
  <c r="W25" i="47" a="1"/>
  <c r="W25" i="47" s="1"/>
  <c r="S70" i="44" a="1"/>
  <c r="S70" i="44" s="1"/>
  <c r="S69" i="44" s="1"/>
  <c r="Z97" i="41" a="1"/>
  <c r="Z97" i="41" s="1"/>
  <c r="AF92" i="33" a="1"/>
  <c r="AF92" i="33" s="1"/>
  <c r="P73" i="46" a="1"/>
  <c r="P73" i="46" s="1"/>
  <c r="P72" i="46" s="1"/>
  <c r="AJ58" i="44" a="1"/>
  <c r="AJ58" i="44" s="1"/>
  <c r="AT46" i="43" a="1"/>
  <c r="AT46" i="43" s="1"/>
  <c r="J100" i="41" a="1"/>
  <c r="J100" i="41" s="1"/>
  <c r="AL47" i="46" a="1"/>
  <c r="AL47" i="46" s="1"/>
  <c r="AC104" i="33" a="1"/>
  <c r="AC104" i="33" s="1"/>
  <c r="W80" i="46" a="1"/>
  <c r="W80" i="46" s="1"/>
  <c r="T38" i="45" a="1"/>
  <c r="T38" i="45" s="1"/>
  <c r="J74" i="33" a="1"/>
  <c r="J74" i="33" s="1"/>
  <c r="C76" i="43" a="1"/>
  <c r="C76" i="43" s="1"/>
  <c r="A76" i="43" s="1"/>
  <c r="O77" i="42" a="1"/>
  <c r="O77" i="42" s="1"/>
  <c r="P62" i="46" a="1"/>
  <c r="P62" i="46" s="1"/>
  <c r="AH47" i="46" a="1"/>
  <c r="AH47" i="46" s="1"/>
  <c r="AH45" i="46" s="1"/>
  <c r="F104" i="33" a="1"/>
  <c r="F104" i="33" s="1"/>
  <c r="AV83" i="46" a="1"/>
  <c r="AV83" i="46" s="1"/>
  <c r="AL103" i="46" a="1"/>
  <c r="AL103" i="46" s="1"/>
  <c r="AL102" i="46" s="1"/>
  <c r="W52" i="41" a="1"/>
  <c r="W52" i="41" s="1"/>
  <c r="W51" i="41" s="1"/>
  <c r="Y56" i="47" a="1"/>
  <c r="Y56" i="47" s="1"/>
  <c r="O55" i="41" a="1"/>
  <c r="O55" i="41" s="1"/>
  <c r="O54" i="41" s="1"/>
  <c r="S73" i="47" a="1"/>
  <c r="S73" i="47" s="1"/>
  <c r="S72" i="47" s="1"/>
  <c r="K97" i="44" a="1"/>
  <c r="K97" i="44" s="1"/>
  <c r="K96" i="44" s="1"/>
  <c r="AM100" i="43" a="1"/>
  <c r="AM100" i="43" s="1"/>
  <c r="AM99" i="43" s="1"/>
  <c r="AP50" i="33" a="1"/>
  <c r="AP50" i="33" s="1"/>
  <c r="Q62" i="42" a="1"/>
  <c r="Q62" i="42" s="1"/>
  <c r="M65" i="42" a="1"/>
  <c r="M65" i="42" s="1"/>
  <c r="O83" i="41" a="1"/>
  <c r="O83" i="41" s="1"/>
  <c r="AH73" i="45" a="1"/>
  <c r="AH73" i="45" s="1"/>
  <c r="AO35" i="47" a="1"/>
  <c r="AO35" i="47" s="1"/>
  <c r="J71" i="42" a="1"/>
  <c r="J71" i="42" s="1"/>
  <c r="AS17" i="43" a="1"/>
  <c r="AS17" i="43" s="1"/>
  <c r="W94" i="44" a="1"/>
  <c r="W94" i="44" s="1"/>
  <c r="W93" i="44" s="1"/>
  <c r="U89" i="42" a="1"/>
  <c r="U89" i="42" s="1"/>
  <c r="AM71" i="41" a="1"/>
  <c r="AM71" i="41" s="1"/>
  <c r="AA59" i="47" a="1"/>
  <c r="AA59" i="47" s="1"/>
  <c r="AA57" i="47" s="1"/>
  <c r="I56" i="45" a="1"/>
  <c r="I56" i="45" s="1"/>
  <c r="K97" i="47" a="1"/>
  <c r="K97" i="47" s="1"/>
  <c r="K96" i="47" s="1"/>
  <c r="AD17" i="47" a="1"/>
  <c r="AD17" i="47" s="1"/>
  <c r="R22" i="42" a="1"/>
  <c r="R22" i="42" s="1"/>
  <c r="AF53" i="42" a="1"/>
  <c r="AF53" i="42" s="1"/>
  <c r="AT49" i="46" a="1"/>
  <c r="AT49" i="46" s="1"/>
  <c r="AT48" i="46" s="1"/>
  <c r="AM50" i="41" a="1"/>
  <c r="AM50" i="41" s="1"/>
  <c r="AM86" i="43" a="1"/>
  <c r="AM86" i="43" s="1"/>
  <c r="AH19" i="42" a="1"/>
  <c r="AH19" i="42" s="1"/>
  <c r="AH18" i="42" s="1"/>
  <c r="C55" i="41" a="1"/>
  <c r="C55" i="41" s="1"/>
  <c r="A55" i="41" s="1"/>
  <c r="Y38" i="46" a="1"/>
  <c r="Y38" i="46" s="1"/>
  <c r="AN29" i="44" a="1"/>
  <c r="AN29" i="44" s="1"/>
  <c r="O50" i="45" a="1"/>
  <c r="O50" i="45" s="1"/>
  <c r="X29" i="45" a="1"/>
  <c r="X29" i="45" s="1"/>
  <c r="J19" i="43" a="1"/>
  <c r="J19" i="43" s="1"/>
  <c r="J18" i="43" s="1"/>
  <c r="Q29" i="33" a="1"/>
  <c r="Q29" i="33" s="1"/>
  <c r="I17" i="41" a="1"/>
  <c r="I17" i="41" s="1"/>
  <c r="AK37" i="45" a="1"/>
  <c r="AK37" i="45" s="1"/>
  <c r="AR71" i="44" a="1"/>
  <c r="AR71" i="44" s="1"/>
  <c r="AH19" i="45" a="1"/>
  <c r="AH19" i="45" s="1"/>
  <c r="Y61" i="46" a="1"/>
  <c r="Y61" i="46" s="1"/>
  <c r="AC16" i="44" a="1"/>
  <c r="AC16" i="44" s="1"/>
  <c r="AC15" i="44" s="1"/>
  <c r="AF10" i="44" a="1"/>
  <c r="AF10" i="44" s="1"/>
  <c r="AF9" i="44" s="1"/>
  <c r="AD70" i="45" a="1"/>
  <c r="AD70" i="45" s="1"/>
  <c r="V38" i="43" a="1"/>
  <c r="V38" i="43" s="1"/>
  <c r="K55" i="45" a="1"/>
  <c r="K55" i="45" s="1"/>
  <c r="K54" i="45" s="1"/>
  <c r="V53" i="42" a="1"/>
  <c r="V53" i="42" s="1"/>
  <c r="V51" i="42" s="1"/>
  <c r="AO59" i="43" a="1"/>
  <c r="AO59" i="43" s="1"/>
  <c r="AP25" i="43" a="1"/>
  <c r="AP25" i="43" s="1"/>
  <c r="C38" i="47" a="1"/>
  <c r="C38" i="47" s="1"/>
  <c r="AS16" i="41" a="1"/>
  <c r="AS16" i="41" s="1"/>
  <c r="AS15" i="41" s="1"/>
  <c r="H23" i="44" a="1"/>
  <c r="H23" i="44" s="1"/>
  <c r="AR85" i="46" a="1"/>
  <c r="AR85" i="46" s="1"/>
  <c r="AT55" i="41" a="1"/>
  <c r="AT55" i="41" s="1"/>
  <c r="X103" i="44" a="1"/>
  <c r="X103" i="44" s="1"/>
  <c r="X102" i="44" s="1"/>
  <c r="AO91" i="47" a="1"/>
  <c r="AO91" i="47" s="1"/>
  <c r="AO90" i="47" s="1"/>
  <c r="AF55" i="45" a="1"/>
  <c r="AF55" i="45" s="1"/>
  <c r="AF54" i="45" s="1"/>
  <c r="AG91" i="47" a="1"/>
  <c r="AG91" i="47" s="1"/>
  <c r="AG90" i="47" s="1"/>
  <c r="AP62" i="42" a="1"/>
  <c r="AP62" i="42" s="1"/>
  <c r="N23" i="44" a="1"/>
  <c r="N23" i="44" s="1"/>
  <c r="W52" i="43" a="1"/>
  <c r="W52" i="43" s="1"/>
  <c r="W51" i="43" s="1"/>
  <c r="N61" i="46" a="1"/>
  <c r="N61" i="46" s="1"/>
  <c r="N60" i="46" s="1"/>
  <c r="W97" i="45" a="1"/>
  <c r="W97" i="45" s="1"/>
  <c r="W96" i="45" s="1"/>
  <c r="V31" i="33" a="1"/>
  <c r="V31" i="33" s="1"/>
  <c r="V30" i="33" s="1"/>
  <c r="AL52" i="41" a="1"/>
  <c r="AL52" i="41" s="1"/>
  <c r="L68" i="44" a="1"/>
  <c r="L68" i="44" s="1"/>
  <c r="U25" i="42" a="1"/>
  <c r="U25" i="42" s="1"/>
  <c r="U24" i="42" s="1"/>
  <c r="AH95" i="44" a="1"/>
  <c r="AH95" i="44" s="1"/>
  <c r="AS92" i="41" a="1"/>
  <c r="AS92" i="41" s="1"/>
  <c r="W59" i="33" a="1"/>
  <c r="W59" i="33" s="1"/>
  <c r="AP65" i="41" a="1"/>
  <c r="AP65" i="41" s="1"/>
  <c r="AM47" i="46" a="1"/>
  <c r="AM47" i="46" s="1"/>
  <c r="AL80" i="46" a="1"/>
  <c r="AL80" i="46" s="1"/>
  <c r="G49" i="42" a="1"/>
  <c r="G49" i="42" s="1"/>
  <c r="G48" i="42" s="1"/>
  <c r="W53" i="47" a="1"/>
  <c r="W53" i="47" s="1"/>
  <c r="AC77" i="33" a="1"/>
  <c r="AC77" i="33" s="1"/>
  <c r="W34" i="45" a="1"/>
  <c r="W34" i="45" s="1"/>
  <c r="AC23" i="43" a="1"/>
  <c r="AC23" i="43" s="1"/>
  <c r="AC21" i="43" s="1"/>
  <c r="R80" i="42" a="1"/>
  <c r="R80" i="42" s="1"/>
  <c r="AD88" i="45" a="1"/>
  <c r="AD88" i="45" s="1"/>
  <c r="AK64" i="47" a="1"/>
  <c r="AK64" i="47" s="1"/>
  <c r="AK63" i="47" s="1"/>
  <c r="AU46" i="47" a="1"/>
  <c r="AU46" i="47" s="1"/>
  <c r="AU45" i="47" s="1"/>
  <c r="P28" i="33" a="1"/>
  <c r="P28" i="33" s="1"/>
  <c r="P27" i="33" s="1"/>
  <c r="Y62" i="42" a="1"/>
  <c r="Y62" i="42" s="1"/>
  <c r="AD35" i="43" a="1"/>
  <c r="AD35" i="43" s="1"/>
  <c r="F16" i="42" a="1"/>
  <c r="F16" i="42" s="1"/>
  <c r="V100" i="45" a="1"/>
  <c r="V100" i="45" s="1"/>
  <c r="V99" i="45" s="1"/>
  <c r="P65" i="41" a="1"/>
  <c r="P65" i="41" s="1"/>
  <c r="AR41" i="46" a="1"/>
  <c r="AR41" i="46" s="1"/>
  <c r="AC32" i="44" a="1"/>
  <c r="AC32" i="44" s="1"/>
  <c r="AL56" i="47" a="1"/>
  <c r="AL56" i="47" s="1"/>
  <c r="AD76" i="43" a="1"/>
  <c r="AD76" i="43" s="1"/>
  <c r="T52" i="44" a="1"/>
  <c r="T52" i="44" s="1"/>
  <c r="T51" i="44" s="1"/>
  <c r="AR37" i="45" a="1"/>
  <c r="AR37" i="45" s="1"/>
  <c r="Y37" i="45" a="1"/>
  <c r="Y37" i="45" s="1"/>
  <c r="Y36" i="45" s="1"/>
  <c r="Z53" i="46" a="1"/>
  <c r="Z53" i="46" s="1"/>
  <c r="V28" i="46" a="1"/>
  <c r="V28" i="46" s="1"/>
  <c r="V27" i="46" s="1"/>
  <c r="Q92" i="43" a="1"/>
  <c r="Q92" i="43" s="1"/>
  <c r="U98" i="45" a="1"/>
  <c r="U98" i="45" s="1"/>
  <c r="O49" i="43" a="1"/>
  <c r="O49" i="43" s="1"/>
  <c r="O48" i="43" s="1"/>
  <c r="R52" i="46" a="1"/>
  <c r="R52" i="46" s="1"/>
  <c r="R51" i="46" s="1"/>
  <c r="O103" i="46" a="1"/>
  <c r="O103" i="46" s="1"/>
  <c r="P73" i="44" a="1"/>
  <c r="P73" i="44" s="1"/>
  <c r="P72" i="44" s="1"/>
  <c r="AH55" i="33" a="1"/>
  <c r="AH55" i="33" s="1"/>
  <c r="AH54" i="33" s="1"/>
  <c r="AO61" i="45" a="1"/>
  <c r="AO61" i="45" s="1"/>
  <c r="O23" i="43" a="1"/>
  <c r="O23" i="43" s="1"/>
  <c r="AC64" i="47" a="1"/>
  <c r="AC64" i="47" s="1"/>
  <c r="AC63" i="47" s="1"/>
  <c r="AO82" i="33" a="1"/>
  <c r="AO82" i="33" s="1"/>
  <c r="AO81" i="33" s="1"/>
  <c r="S89" i="33" a="1"/>
  <c r="S89" i="33" s="1"/>
  <c r="N62" i="47" a="1"/>
  <c r="N62" i="47" s="1"/>
  <c r="AC43" i="46" a="1"/>
  <c r="AC43" i="46" s="1"/>
  <c r="AC42" i="46" s="1"/>
  <c r="AN28" i="42" a="1"/>
  <c r="AN28" i="42" s="1"/>
  <c r="AN27" i="42" s="1"/>
  <c r="Q83" i="41" a="1"/>
  <c r="Q83" i="41" s="1"/>
  <c r="AG70" i="45" a="1"/>
  <c r="AG70" i="45" s="1"/>
  <c r="AG69" i="45" s="1"/>
  <c r="X101" i="46" a="1"/>
  <c r="X101" i="46" s="1"/>
  <c r="AJ40" i="33" a="1"/>
  <c r="AJ40" i="33" s="1"/>
  <c r="Z100" i="47" a="1"/>
  <c r="Z100" i="47" s="1"/>
  <c r="M104" i="45" a="1"/>
  <c r="M104" i="45" s="1"/>
  <c r="AS62" i="43" a="1"/>
  <c r="AS62" i="43" s="1"/>
  <c r="R71" i="43" a="1"/>
  <c r="R71" i="43" s="1"/>
  <c r="I89" i="46" a="1"/>
  <c r="I89" i="46" s="1"/>
  <c r="AD55" i="33" a="1"/>
  <c r="AD55" i="33" s="1"/>
  <c r="AD54" i="33" s="1"/>
  <c r="AD68" i="45" a="1"/>
  <c r="AD68" i="45" s="1"/>
  <c r="AB20" i="47" a="1"/>
  <c r="AB20" i="47" s="1"/>
  <c r="E52" i="42" a="1"/>
  <c r="E52" i="42" s="1"/>
  <c r="E51" i="42" s="1"/>
  <c r="O89" i="46" a="1"/>
  <c r="O89" i="46" s="1"/>
  <c r="U17" i="33" a="1"/>
  <c r="U17" i="33" s="1"/>
  <c r="AB61" i="43" a="1"/>
  <c r="AB61" i="43" s="1"/>
  <c r="AB60" i="43" s="1"/>
  <c r="AM59" i="42" a="1"/>
  <c r="AM59" i="42" s="1"/>
  <c r="AM57" i="42" s="1"/>
  <c r="O11" i="44" a="1"/>
  <c r="O11" i="44" s="1"/>
  <c r="K25" i="42" a="1"/>
  <c r="K25" i="42" s="1"/>
  <c r="K24" i="42" s="1"/>
  <c r="L52" i="46" a="1"/>
  <c r="L52" i="46" s="1"/>
  <c r="L51" i="46" s="1"/>
  <c r="AR73" i="46" a="1"/>
  <c r="AR73" i="46" s="1"/>
  <c r="AI53" i="41" a="1"/>
  <c r="AI53" i="41" s="1"/>
  <c r="AP83" i="41" a="1"/>
  <c r="AP83" i="41" s="1"/>
  <c r="L103" i="33" a="1"/>
  <c r="L103" i="33" s="1"/>
  <c r="L102" i="33" s="1"/>
  <c r="AG38" i="42" a="1"/>
  <c r="AG38" i="42" s="1"/>
  <c r="AB56" i="45" a="1"/>
  <c r="AB56" i="45" s="1"/>
  <c r="AA56" i="41" a="1"/>
  <c r="AA56" i="41" s="1"/>
  <c r="AT32" i="43" a="1"/>
  <c r="AT32" i="43" s="1"/>
  <c r="I20" i="46" a="1"/>
  <c r="I20" i="46" s="1"/>
  <c r="I18" i="46" s="1"/>
  <c r="X94" i="44" a="1"/>
  <c r="X94" i="44" s="1"/>
  <c r="X93" i="44" s="1"/>
  <c r="AG104" i="43" a="1"/>
  <c r="AG104" i="43" s="1"/>
  <c r="AG102" i="43" s="1"/>
  <c r="AD64" i="41" a="1"/>
  <c r="AD64" i="41" s="1"/>
  <c r="AD63" i="41" s="1"/>
  <c r="AJ82" i="33" a="1"/>
  <c r="AJ82" i="33" s="1"/>
  <c r="AJ81" i="33" s="1"/>
  <c r="AU38" i="47" a="1"/>
  <c r="AU38" i="47" s="1"/>
  <c r="P17" i="43" a="1"/>
  <c r="P17" i="43" s="1"/>
  <c r="W65" i="33" a="1"/>
  <c r="W65" i="33" s="1"/>
  <c r="C62" i="47" a="1"/>
  <c r="C62" i="47" s="1"/>
  <c r="A61" i="47" s="1"/>
  <c r="AQ100" i="45" a="1"/>
  <c r="AQ100" i="45" s="1"/>
  <c r="AQ99" i="45" s="1"/>
  <c r="L62" i="42" a="1"/>
  <c r="L62" i="42" s="1"/>
  <c r="AA68" i="41" a="1"/>
  <c r="AA68" i="41" s="1"/>
  <c r="AM98" i="47" a="1"/>
  <c r="AM98" i="47" s="1"/>
  <c r="Y64" i="44" a="1"/>
  <c r="Y64" i="44" s="1"/>
  <c r="Y63" i="44" s="1"/>
  <c r="AE104" i="45" a="1"/>
  <c r="AE104" i="45" s="1"/>
  <c r="P68" i="47" a="1"/>
  <c r="P68" i="47" s="1"/>
  <c r="P66" i="47" s="1"/>
  <c r="AJ20" i="47" a="1"/>
  <c r="AJ20" i="47" s="1"/>
  <c r="AG43" i="46" a="1"/>
  <c r="AG43" i="46" s="1"/>
  <c r="AH41" i="47" a="1"/>
  <c r="AH41" i="47" s="1"/>
  <c r="AF59" i="41" a="1"/>
  <c r="AF59" i="41" s="1"/>
  <c r="AI46" i="43" a="1"/>
  <c r="AI46" i="43" s="1"/>
  <c r="AI45" i="43" s="1"/>
  <c r="AL73" i="42" a="1"/>
  <c r="AL73" i="42" s="1"/>
  <c r="AL72" i="42" s="1"/>
  <c r="G26" i="42" a="1"/>
  <c r="G26" i="42" s="1"/>
  <c r="T25" i="42" a="1"/>
  <c r="T25" i="42" s="1"/>
  <c r="T24" i="42" s="1"/>
  <c r="E16" i="33" a="1"/>
  <c r="E16" i="33" s="1"/>
  <c r="AF94" i="44" a="1"/>
  <c r="AF94" i="44" s="1"/>
  <c r="AP43" i="43" a="1"/>
  <c r="AP43" i="43" s="1"/>
  <c r="AP42" i="43" s="1"/>
  <c r="R100" i="41" a="1"/>
  <c r="R100" i="41" s="1"/>
  <c r="R99" i="41" s="1"/>
  <c r="X58" i="43" a="1"/>
  <c r="X58" i="43" s="1"/>
  <c r="X57" i="43" s="1"/>
  <c r="R67" i="45" a="1"/>
  <c r="R67" i="45" s="1"/>
  <c r="AV50" i="46" a="1"/>
  <c r="AV50" i="46" s="1"/>
  <c r="Z20" i="44" a="1"/>
  <c r="Z20" i="44" s="1"/>
  <c r="AP29" i="42" a="1"/>
  <c r="AP29" i="42" s="1"/>
  <c r="I22" i="33" a="1"/>
  <c r="I22" i="33" s="1"/>
  <c r="I21" i="33" s="1"/>
  <c r="C19" i="47" a="1"/>
  <c r="C19" i="47" s="1"/>
  <c r="T89" i="43" a="1"/>
  <c r="T89" i="43" s="1"/>
  <c r="AE23" i="46" a="1"/>
  <c r="AE23" i="46" s="1"/>
  <c r="T22" i="33" a="1"/>
  <c r="T22" i="33" s="1"/>
  <c r="T21" i="33" s="1"/>
  <c r="J104" i="45" a="1"/>
  <c r="J104" i="45" s="1"/>
  <c r="AA49" i="33" a="1"/>
  <c r="AA49" i="33" s="1"/>
  <c r="M34" i="41" a="1"/>
  <c r="M34" i="41" s="1"/>
  <c r="AC23" i="33" a="1"/>
  <c r="AC23" i="33" s="1"/>
  <c r="R40" i="33" a="1"/>
  <c r="R40" i="33" s="1"/>
  <c r="R39" i="33" s="1"/>
  <c r="AC28" i="44" a="1"/>
  <c r="AC28" i="44" s="1"/>
  <c r="AC27" i="44" s="1"/>
  <c r="AB50" i="43" a="1"/>
  <c r="AB50" i="43" s="1"/>
  <c r="Z37" i="47" a="1"/>
  <c r="Z37" i="47" s="1"/>
  <c r="Z36" i="47" s="1"/>
  <c r="AJ46" i="45" a="1"/>
  <c r="AJ46" i="45" s="1"/>
  <c r="Y92" i="44" a="1"/>
  <c r="Y92" i="44" s="1"/>
  <c r="AA80" i="47" a="1"/>
  <c r="AA80" i="47" s="1"/>
  <c r="AJ52" i="41" a="1"/>
  <c r="AJ52" i="41" s="1"/>
  <c r="V86" i="43" a="1"/>
  <c r="V86" i="43" s="1"/>
  <c r="AM86" i="47" a="1"/>
  <c r="AM86" i="47" s="1"/>
  <c r="AG85" i="43" a="1"/>
  <c r="AG85" i="43" s="1"/>
  <c r="W82" i="45" a="1"/>
  <c r="W82" i="45" s="1"/>
  <c r="W81" i="45" s="1"/>
  <c r="G10" i="33" a="1"/>
  <c r="G10" i="33" s="1"/>
  <c r="AM19" i="47" a="1"/>
  <c r="AM19" i="47" s="1"/>
  <c r="AM18" i="47" s="1"/>
  <c r="V25" i="45" a="1"/>
  <c r="V25" i="45" s="1"/>
  <c r="Q59" i="47" a="1"/>
  <c r="Q59" i="47" s="1"/>
  <c r="F79" i="42" a="1"/>
  <c r="F79" i="42" s="1"/>
  <c r="F78" i="42" s="1"/>
  <c r="AA55" i="41" a="1"/>
  <c r="AA55" i="41" s="1"/>
  <c r="AM49" i="42" a="1"/>
  <c r="AM49" i="42" s="1"/>
  <c r="AM48" i="42" s="1"/>
  <c r="AM64" i="44" a="1"/>
  <c r="AM64" i="44" s="1"/>
  <c r="U41" i="47" a="1"/>
  <c r="U41" i="47" s="1"/>
  <c r="AL29" i="43" a="1"/>
  <c r="AL29" i="43" s="1"/>
  <c r="AV73" i="43" a="1"/>
  <c r="AV73" i="43" s="1"/>
  <c r="AV72" i="43" s="1"/>
  <c r="G31" i="33" a="1"/>
  <c r="G31" i="33" s="1"/>
  <c r="G30" i="33" s="1"/>
  <c r="O104" i="47" a="1"/>
  <c r="O104" i="47" s="1"/>
  <c r="AG89" i="45" a="1"/>
  <c r="AG89" i="45" s="1"/>
  <c r="Q38" i="47" a="1"/>
  <c r="Q38" i="47" s="1"/>
  <c r="AG92" i="33" a="1"/>
  <c r="AG92" i="33" s="1"/>
  <c r="AB26" i="43" a="1"/>
  <c r="AB26" i="43" s="1"/>
  <c r="AL88" i="42" a="1"/>
  <c r="AL88" i="42" s="1"/>
  <c r="AL87" i="42" s="1"/>
  <c r="I38" i="33" a="1"/>
  <c r="I38" i="33" s="1"/>
  <c r="AH32" i="33" a="1"/>
  <c r="AH32" i="33" s="1"/>
  <c r="AC17" i="47" a="1"/>
  <c r="AC17" i="47" s="1"/>
  <c r="C77" i="47" a="1"/>
  <c r="C77" i="47" s="1"/>
  <c r="A76" i="47" s="1"/>
  <c r="O61" i="46" a="1"/>
  <c r="O61" i="46" s="1"/>
  <c r="O60" i="46" s="1"/>
  <c r="AE31" i="41" a="1"/>
  <c r="AE31" i="41" s="1"/>
  <c r="AV97" i="41" a="1"/>
  <c r="AV97" i="41" s="1"/>
  <c r="I23" i="41" a="1"/>
  <c r="I23" i="41" s="1"/>
  <c r="AG80" i="47" a="1"/>
  <c r="AG80" i="47" s="1"/>
  <c r="P49" i="45" a="1"/>
  <c r="P49" i="45" s="1"/>
  <c r="N74" i="42" a="1"/>
  <c r="N74" i="42" s="1"/>
  <c r="AM73" i="33" a="1"/>
  <c r="AM73" i="33" s="1"/>
  <c r="AM72" i="33" s="1"/>
  <c r="G41" i="45" a="1"/>
  <c r="G41" i="45" s="1"/>
  <c r="C22" i="46" a="1"/>
  <c r="C22" i="46" s="1"/>
  <c r="A22" i="46" s="1"/>
  <c r="AP86" i="43" a="1"/>
  <c r="AP86" i="43" s="1"/>
  <c r="T38" i="42" a="1"/>
  <c r="T38" i="42" s="1"/>
  <c r="AQ95" i="47" a="1"/>
  <c r="AQ95" i="47" s="1"/>
  <c r="AJ92" i="46" a="1"/>
  <c r="AJ92" i="46" s="1"/>
  <c r="AB34" i="41" a="1"/>
  <c r="AB34" i="41" s="1"/>
  <c r="X68" i="44" a="1"/>
  <c r="X68" i="44" s="1"/>
  <c r="U37" i="42" a="1"/>
  <c r="U37" i="42" s="1"/>
  <c r="T49" i="44" a="1"/>
  <c r="T49" i="44" s="1"/>
  <c r="T48" i="44" s="1"/>
  <c r="AB86" i="42" a="1"/>
  <c r="AB86" i="42" s="1"/>
  <c r="AB84" i="42" s="1"/>
  <c r="K55" i="47" a="1"/>
  <c r="K55" i="47" s="1"/>
  <c r="K54" i="47" s="1"/>
  <c r="AM97" i="42" a="1"/>
  <c r="AM97" i="42" s="1"/>
  <c r="O76" i="45" a="1"/>
  <c r="O76" i="45" s="1"/>
  <c r="V97" i="47" a="1"/>
  <c r="V97" i="47" s="1"/>
  <c r="V96" i="47" s="1"/>
  <c r="AQ68" i="41" a="1"/>
  <c r="AQ68" i="41" s="1"/>
  <c r="AG83" i="43" a="1"/>
  <c r="AG83" i="43" s="1"/>
  <c r="Y71" i="41" a="1"/>
  <c r="Y71" i="41" s="1"/>
  <c r="AA37" i="43" a="1"/>
  <c r="AA37" i="43" s="1"/>
  <c r="AA36" i="43" s="1"/>
  <c r="AK23" i="43" a="1"/>
  <c r="AK23" i="43" s="1"/>
  <c r="AR29" i="45" a="1"/>
  <c r="AR29" i="45" s="1"/>
  <c r="R20" i="44" a="1"/>
  <c r="R20" i="44" s="1"/>
  <c r="AD38" i="45" a="1"/>
  <c r="AD38" i="45" s="1"/>
  <c r="AH73" i="33" a="1"/>
  <c r="AH73" i="33" s="1"/>
  <c r="AE79" i="45" a="1"/>
  <c r="AE79" i="45" s="1"/>
  <c r="W37" i="43" a="1"/>
  <c r="W37" i="43" s="1"/>
  <c r="W36" i="43" s="1"/>
  <c r="J79" i="46" a="1"/>
  <c r="J79" i="46" s="1"/>
  <c r="J78" i="46" s="1"/>
  <c r="L35" i="45" a="1"/>
  <c r="L35" i="45" s="1"/>
  <c r="AV11" i="41" a="1"/>
  <c r="AV11" i="41" s="1"/>
  <c r="Q26" i="43" a="1"/>
  <c r="Q26" i="43" s="1"/>
  <c r="Q24" i="43" s="1"/>
  <c r="W58" i="46" a="1"/>
  <c r="W58" i="46" s="1"/>
  <c r="I19" i="43" a="1"/>
  <c r="I19" i="43" s="1"/>
  <c r="I18" i="43" s="1"/>
  <c r="AK55" i="43" a="1"/>
  <c r="AK55" i="43" s="1"/>
  <c r="AO98" i="41" a="1"/>
  <c r="AO98" i="41" s="1"/>
  <c r="AA83" i="46" a="1"/>
  <c r="AA83" i="46" s="1"/>
  <c r="AQ59" i="43" a="1"/>
  <c r="AQ59" i="43" s="1"/>
  <c r="AG10" i="41" a="1"/>
  <c r="AG10" i="41" s="1"/>
  <c r="AG9" i="41" s="1"/>
  <c r="Q34" i="47" a="1"/>
  <c r="Q34" i="47" s="1"/>
  <c r="E19" i="33" a="1"/>
  <c r="E19" i="33" s="1"/>
  <c r="AQ80" i="42" a="1"/>
  <c r="AQ80" i="42" s="1"/>
  <c r="O76" i="46" a="1"/>
  <c r="O76" i="46" s="1"/>
  <c r="O75" i="46" s="1"/>
  <c r="R53" i="43" a="1"/>
  <c r="R53" i="43" s="1"/>
  <c r="R11" i="46" a="1"/>
  <c r="R11" i="46" s="1"/>
  <c r="AN29" i="46" a="1"/>
  <c r="AN29" i="46" s="1"/>
  <c r="AP89" i="46" a="1"/>
  <c r="AP89" i="46" s="1"/>
  <c r="AI49" i="46" a="1"/>
  <c r="AI49" i="46" s="1"/>
  <c r="AI48" i="46" s="1"/>
  <c r="O86" i="47" a="1"/>
  <c r="O86" i="47" s="1"/>
  <c r="T59" i="33" a="1"/>
  <c r="T59" i="33" s="1"/>
  <c r="AB35" i="42" a="1"/>
  <c r="AB35" i="42" s="1"/>
  <c r="T44" i="47" a="1"/>
  <c r="T44" i="47" s="1"/>
  <c r="AQ64" i="47" a="1"/>
  <c r="AQ64" i="47" s="1"/>
  <c r="AQ63" i="47" s="1"/>
  <c r="U70" i="43" a="1"/>
  <c r="U70" i="43" s="1"/>
  <c r="U69" i="43" s="1"/>
  <c r="AQ70" i="33" a="1"/>
  <c r="AQ70" i="33" s="1"/>
  <c r="AQ69" i="33" s="1"/>
  <c r="O40" i="43" a="1"/>
  <c r="O40" i="43" s="1"/>
  <c r="O39" i="43" s="1"/>
  <c r="AL40" i="47" a="1"/>
  <c r="AL40" i="47" s="1"/>
  <c r="AL39" i="47" s="1"/>
  <c r="AL79" i="41" a="1"/>
  <c r="AL79" i="41" s="1"/>
  <c r="P55" i="45" a="1"/>
  <c r="P55" i="45" s="1"/>
  <c r="P54" i="45" s="1"/>
  <c r="Q46" i="45" a="1"/>
  <c r="Q46" i="45" s="1"/>
  <c r="Z92" i="44" a="1"/>
  <c r="Z92" i="44" s="1"/>
  <c r="AJ16" i="45" a="1"/>
  <c r="AJ16" i="45" s="1"/>
  <c r="L103" i="41" a="1"/>
  <c r="L103" i="41" s="1"/>
  <c r="L102" i="41" s="1"/>
  <c r="X98" i="46" a="1"/>
  <c r="X98" i="46" s="1"/>
  <c r="X96" i="46" s="1"/>
  <c r="AA31" i="43" a="1"/>
  <c r="AA31" i="43" s="1"/>
  <c r="U37" i="47" a="1"/>
  <c r="U37" i="47" s="1"/>
  <c r="P49" i="44" a="1"/>
  <c r="P49" i="44" s="1"/>
  <c r="P48" i="44" s="1"/>
  <c r="AG101" i="41" a="1"/>
  <c r="AG101" i="41" s="1"/>
  <c r="AR19" i="43" a="1"/>
  <c r="AR19" i="43" s="1"/>
  <c r="AR18" i="43" s="1"/>
  <c r="AH67" i="43" a="1"/>
  <c r="AH67" i="43" s="1"/>
  <c r="AH66" i="43" s="1"/>
  <c r="O94" i="47" a="1"/>
  <c r="O94" i="47" s="1"/>
  <c r="O93" i="47" s="1"/>
  <c r="Y10" i="33" a="1"/>
  <c r="Y10" i="33" s="1"/>
  <c r="Y9" i="33" s="1"/>
  <c r="R101" i="47" a="1"/>
  <c r="R101" i="47" s="1"/>
  <c r="AF29" i="33" a="1"/>
  <c r="AF29" i="33" s="1"/>
  <c r="AF27" i="33" s="1"/>
  <c r="AB20" i="41" a="1"/>
  <c r="AB20" i="41" s="1"/>
  <c r="AK55" i="33" a="1"/>
  <c r="AK55" i="33" s="1"/>
  <c r="AK54" i="33" s="1"/>
  <c r="M37" i="47" a="1"/>
  <c r="M37" i="47" s="1"/>
  <c r="M36" i="47" s="1"/>
  <c r="T29" i="45" a="1"/>
  <c r="T29" i="45" s="1"/>
  <c r="AD67" i="45" a="1"/>
  <c r="AD67" i="45" s="1"/>
  <c r="N70" i="43" a="1"/>
  <c r="N70" i="43" s="1"/>
  <c r="AC98" i="47" a="1"/>
  <c r="AC98" i="47" s="1"/>
  <c r="AH86" i="47" a="1"/>
  <c r="AH86" i="47" s="1"/>
  <c r="U53" i="47" a="1"/>
  <c r="U53" i="47" s="1"/>
  <c r="AE41" i="42" a="1"/>
  <c r="AE41" i="42" s="1"/>
  <c r="Z16" i="33" a="1"/>
  <c r="Z16" i="33" s="1"/>
  <c r="Z15" i="33" s="1"/>
  <c r="K58" i="47" a="1"/>
  <c r="K58" i="47" s="1"/>
  <c r="K57" i="47" s="1"/>
  <c r="AN100" i="44" a="1"/>
  <c r="AN100" i="44" s="1"/>
  <c r="K35" i="45" a="1"/>
  <c r="K35" i="45" s="1"/>
  <c r="G10" i="45" a="1"/>
  <c r="G10" i="45" s="1"/>
  <c r="V53" i="47" a="1"/>
  <c r="V53" i="47" s="1"/>
  <c r="AQ62" i="44" a="1"/>
  <c r="AQ62" i="44" s="1"/>
  <c r="AF58" i="46" a="1"/>
  <c r="AF58" i="46" s="1"/>
  <c r="AN79" i="44" a="1"/>
  <c r="AN79" i="44" s="1"/>
  <c r="AN78" i="44" s="1"/>
  <c r="U46" i="46" a="1"/>
  <c r="U46" i="46" s="1"/>
  <c r="U45" i="46" s="1"/>
  <c r="AJ61" i="44" a="1"/>
  <c r="AJ61" i="44" s="1"/>
  <c r="AJ60" i="44" s="1"/>
  <c r="G97" i="42" a="1"/>
  <c r="G97" i="42" s="1"/>
  <c r="G96" i="42" s="1"/>
  <c r="W31" i="47" a="1"/>
  <c r="W31" i="47" s="1"/>
  <c r="W30" i="47" s="1"/>
  <c r="F41" i="33" a="1"/>
  <c r="F41" i="33" s="1"/>
  <c r="N82" i="33" a="1"/>
  <c r="N82" i="33" s="1"/>
  <c r="H40" i="45" a="1"/>
  <c r="H40" i="45" s="1"/>
  <c r="N86" i="42" a="1"/>
  <c r="N86" i="42" s="1"/>
  <c r="AO34" i="33" a="1"/>
  <c r="AO34" i="33" s="1"/>
  <c r="AO33" i="33" s="1"/>
  <c r="O16" i="44" a="1"/>
  <c r="O16" i="44" s="1"/>
  <c r="O15" i="44" s="1"/>
  <c r="Z62" i="33" a="1"/>
  <c r="Z62" i="33" s="1"/>
  <c r="AB41" i="44" a="1"/>
  <c r="AB41" i="44" s="1"/>
  <c r="H34" i="33" a="1"/>
  <c r="H34" i="33" s="1"/>
  <c r="AQ92" i="44" a="1"/>
  <c r="AQ92" i="44" s="1"/>
  <c r="P92" i="41" a="1"/>
  <c r="P92" i="41" s="1"/>
  <c r="AM67" i="41" a="1"/>
  <c r="AM67" i="41" s="1"/>
  <c r="W23" i="45" a="1"/>
  <c r="W23" i="45" s="1"/>
  <c r="AO17" i="41" a="1"/>
  <c r="AO17" i="41" s="1"/>
  <c r="I28" i="42" a="1"/>
  <c r="I28" i="42" s="1"/>
  <c r="I27" i="42" s="1"/>
  <c r="AQ85" i="42" a="1"/>
  <c r="AQ85" i="42" s="1"/>
  <c r="AO37" i="46" a="1"/>
  <c r="AO37" i="46" s="1"/>
  <c r="AO36" i="46" s="1"/>
  <c r="AC26" i="46" a="1"/>
  <c r="AC26" i="46" s="1"/>
  <c r="AH100" i="42" a="1"/>
  <c r="AH100" i="42" s="1"/>
  <c r="AH99" i="42" s="1"/>
  <c r="Q101" i="45" a="1"/>
  <c r="Q101" i="45" s="1"/>
  <c r="AC77" i="47" a="1"/>
  <c r="AC77" i="47" s="1"/>
  <c r="AB67" i="43" a="1"/>
  <c r="AB67" i="43" s="1"/>
  <c r="AO73" i="33" a="1"/>
  <c r="AO73" i="33" s="1"/>
  <c r="AO72" i="33" s="1"/>
  <c r="AF77" i="46" a="1"/>
  <c r="AF77" i="46" s="1"/>
  <c r="Q20" i="41" a="1"/>
  <c r="Q20" i="41" s="1"/>
  <c r="K103" i="43" a="1"/>
  <c r="K103" i="43" s="1"/>
  <c r="K102" i="43" s="1"/>
  <c r="AG44" i="41" a="1"/>
  <c r="AG44" i="41" s="1"/>
  <c r="P34" i="47" a="1"/>
  <c r="P34" i="47" s="1"/>
  <c r="P33" i="47" s="1"/>
  <c r="AC74" i="46" a="1"/>
  <c r="AC74" i="46" s="1"/>
  <c r="AG59" i="33" a="1"/>
  <c r="AG59" i="33" s="1"/>
  <c r="Z22" i="41" a="1"/>
  <c r="Z22" i="41" s="1"/>
  <c r="Z21" i="41" s="1"/>
  <c r="X28" i="43" a="1"/>
  <c r="X28" i="43" s="1"/>
  <c r="C38" i="42" a="1"/>
  <c r="C38" i="42" s="1"/>
  <c r="AN76" i="42" a="1"/>
  <c r="AN76" i="42" s="1"/>
  <c r="S29" i="46" a="1"/>
  <c r="S29" i="46" s="1"/>
  <c r="AM11" i="42" a="1"/>
  <c r="AM11" i="42" s="1"/>
  <c r="U25" i="33" a="1"/>
  <c r="U25" i="33" s="1"/>
  <c r="U24" i="33" s="1"/>
  <c r="AI43" i="45" a="1"/>
  <c r="AI43" i="45" s="1"/>
  <c r="X56" i="41" a="1"/>
  <c r="X56" i="41" s="1"/>
  <c r="AD23" i="46" a="1"/>
  <c r="AD23" i="46" s="1"/>
  <c r="AH32" i="44" a="1"/>
  <c r="AH32" i="44" s="1"/>
  <c r="AB101" i="45" a="1"/>
  <c r="AB101" i="45" s="1"/>
  <c r="AB99" i="45" s="1"/>
  <c r="AC76" i="42" a="1"/>
  <c r="AC76" i="42" s="1"/>
  <c r="AC75" i="42" s="1"/>
  <c r="AL17" i="45" a="1"/>
  <c r="AL17" i="45" s="1"/>
  <c r="O61" i="44" a="1"/>
  <c r="O61" i="44" s="1"/>
  <c r="S16" i="45" a="1"/>
  <c r="S16" i="45" s="1"/>
  <c r="S15" i="45" s="1"/>
  <c r="AU58" i="46" a="1"/>
  <c r="AU58" i="46" s="1"/>
  <c r="AL41" i="43" a="1"/>
  <c r="AL41" i="43" s="1"/>
  <c r="AN82" i="33" a="1"/>
  <c r="AN82" i="33" s="1"/>
  <c r="AN81" i="33" s="1"/>
  <c r="I34" i="33" a="1"/>
  <c r="I34" i="33" s="1"/>
  <c r="I33" i="33" s="1"/>
  <c r="AG79" i="46" a="1"/>
  <c r="AG79" i="46" s="1"/>
  <c r="AG78" i="46" s="1"/>
  <c r="AV56" i="43" a="1"/>
  <c r="AV56" i="43" s="1"/>
  <c r="N64" i="46" a="1"/>
  <c r="N64" i="46" s="1"/>
  <c r="N63" i="46" s="1"/>
  <c r="AB89" i="46" a="1"/>
  <c r="AB89" i="46" s="1"/>
  <c r="AK28" i="44" a="1"/>
  <c r="AK28" i="44" s="1"/>
  <c r="AK27" i="44" s="1"/>
  <c r="I92" i="42" a="1"/>
  <c r="I92" i="42" s="1"/>
  <c r="AE17" i="44" a="1"/>
  <c r="AE17" i="44" s="1"/>
  <c r="AE15" i="44" s="1"/>
  <c r="W70" i="44" a="1"/>
  <c r="W70" i="44" s="1"/>
  <c r="AT43" i="46" a="1"/>
  <c r="AT43" i="46" s="1"/>
  <c r="AT42" i="46" s="1"/>
  <c r="AO10" i="47" a="1"/>
  <c r="AO10" i="47" s="1"/>
  <c r="AH43" i="33" a="1"/>
  <c r="AH43" i="33" s="1"/>
  <c r="AM83" i="33" a="1"/>
  <c r="AM83" i="33" s="1"/>
  <c r="Z38" i="42" a="1"/>
  <c r="Z38" i="42" s="1"/>
  <c r="Y88" i="41" a="1"/>
  <c r="Y88" i="41" s="1"/>
  <c r="Y87" i="41" s="1"/>
  <c r="Y88" i="33" a="1"/>
  <c r="Y88" i="33" s="1"/>
  <c r="O73" i="42" a="1"/>
  <c r="O73" i="42" s="1"/>
  <c r="T100" i="46" a="1"/>
  <c r="T100" i="46" s="1"/>
  <c r="AR97" i="47" a="1"/>
  <c r="AR97" i="47" s="1"/>
  <c r="AR96" i="47" s="1"/>
  <c r="Z41" i="42" a="1"/>
  <c r="Z41" i="42" s="1"/>
  <c r="I49" i="41" a="1"/>
  <c r="I49" i="41" s="1"/>
  <c r="I48" i="41" s="1"/>
  <c r="J53" i="41" a="1"/>
  <c r="J53" i="41" s="1"/>
  <c r="V88" i="33" a="1"/>
  <c r="V88" i="33" s="1"/>
  <c r="V87" i="33" s="1"/>
  <c r="Y10" i="42" a="1"/>
  <c r="Y10" i="42" s="1"/>
  <c r="F25" i="44" a="1"/>
  <c r="F25" i="44" s="1"/>
  <c r="R98" i="47" a="1"/>
  <c r="R98" i="47" s="1"/>
  <c r="AJ20" i="43" a="1"/>
  <c r="AJ20" i="43" s="1"/>
  <c r="Q20" i="47" a="1"/>
  <c r="Q20" i="47" s="1"/>
  <c r="V86" i="47" a="1"/>
  <c r="V86" i="47" s="1"/>
  <c r="AE17" i="33" a="1"/>
  <c r="AE17" i="33" s="1"/>
  <c r="K94" i="47" a="1"/>
  <c r="K94" i="47" s="1"/>
  <c r="AC65" i="45" a="1"/>
  <c r="AC65" i="45" s="1"/>
  <c r="AL64" i="46" a="1"/>
  <c r="AL64" i="46" s="1"/>
  <c r="T28" i="44" a="1"/>
  <c r="T28" i="44" s="1"/>
  <c r="T27" i="44" s="1"/>
  <c r="M29" i="44" a="1"/>
  <c r="M29" i="44" s="1"/>
  <c r="M27" i="44" s="1"/>
  <c r="AC37" i="46" a="1"/>
  <c r="AC37" i="46" s="1"/>
  <c r="AC36" i="46" s="1"/>
  <c r="G71" i="42" a="1"/>
  <c r="G71" i="42" s="1"/>
  <c r="I53" i="45" a="1"/>
  <c r="I53" i="45" s="1"/>
  <c r="P35" i="33" a="1"/>
  <c r="P35" i="33" s="1"/>
  <c r="K77" i="43" a="1"/>
  <c r="K77" i="43" s="1"/>
  <c r="Z98" i="41" a="1"/>
  <c r="Z98" i="41" s="1"/>
  <c r="P28" i="46" a="1"/>
  <c r="P28" i="46" s="1"/>
  <c r="P27" i="46" s="1"/>
  <c r="AV101" i="47" a="1"/>
  <c r="AV101" i="47" s="1"/>
  <c r="AN77" i="45" a="1"/>
  <c r="AN77" i="45" s="1"/>
  <c r="K49" i="47" a="1"/>
  <c r="K49" i="47" s="1"/>
  <c r="K48" i="47" s="1"/>
  <c r="M98" i="47" a="1"/>
  <c r="M98" i="47" s="1"/>
  <c r="AI100" i="41" a="1"/>
  <c r="AI100" i="41" s="1"/>
  <c r="AI99" i="41" s="1"/>
  <c r="AF35" i="44" a="1"/>
  <c r="AF35" i="44" s="1"/>
  <c r="AV79" i="43" a="1"/>
  <c r="AV79" i="43" s="1"/>
  <c r="AV78" i="43" s="1"/>
  <c r="K40" i="42" a="1"/>
  <c r="K40" i="42" s="1"/>
  <c r="K39" i="42" s="1"/>
  <c r="H83" i="44" a="1"/>
  <c r="H83" i="44" s="1"/>
  <c r="AP32" i="42" a="1"/>
  <c r="AP32" i="42" s="1"/>
  <c r="J97" i="46" a="1"/>
  <c r="J97" i="46" s="1"/>
  <c r="J96" i="46" s="1"/>
  <c r="Z56" i="46" a="1"/>
  <c r="Z56" i="46" s="1"/>
  <c r="AA49" i="41" a="1"/>
  <c r="AA49" i="41" s="1"/>
  <c r="AA48" i="41" s="1"/>
  <c r="I58" i="43" a="1"/>
  <c r="I58" i="43" s="1"/>
  <c r="Q10" i="47" a="1"/>
  <c r="Q10" i="47" s="1"/>
  <c r="Z23" i="47" a="1"/>
  <c r="Z23" i="47" s="1"/>
  <c r="C85" i="47" a="1"/>
  <c r="C85" i="47" s="1"/>
  <c r="A85" i="47" s="1"/>
  <c r="K44" i="43" a="1"/>
  <c r="K44" i="43" s="1"/>
  <c r="R25" i="42" a="1"/>
  <c r="R25" i="42" s="1"/>
  <c r="R24" i="42" s="1"/>
  <c r="Y103" i="33" a="1"/>
  <c r="Y103" i="33" s="1"/>
  <c r="Y102" i="33" s="1"/>
  <c r="J83" i="47" a="1"/>
  <c r="J83" i="47" s="1"/>
  <c r="AM92" i="45" a="1"/>
  <c r="AM92" i="45" s="1"/>
  <c r="AB76" i="33" a="1"/>
  <c r="AB76" i="33" s="1"/>
  <c r="AB75" i="33" s="1"/>
  <c r="Z16" i="42" a="1"/>
  <c r="Z16" i="42" s="1"/>
  <c r="AB49" i="43" a="1"/>
  <c r="AB49" i="43" s="1"/>
  <c r="J11" i="41" a="1"/>
  <c r="J11" i="41" s="1"/>
  <c r="J25" i="33" a="1"/>
  <c r="J25" i="33" s="1"/>
  <c r="AF22" i="45" a="1"/>
  <c r="AF22" i="45" s="1"/>
  <c r="H46" i="44" a="1"/>
  <c r="H46" i="44" s="1"/>
  <c r="H45" i="44" s="1"/>
  <c r="R74" i="44" a="1"/>
  <c r="R74" i="44" s="1"/>
  <c r="AT100" i="46" a="1"/>
  <c r="AT100" i="46" s="1"/>
  <c r="P28" i="47" a="1"/>
  <c r="P28" i="47" s="1"/>
  <c r="AB22" i="42" a="1"/>
  <c r="AB22" i="42" s="1"/>
  <c r="AB21" i="42" s="1"/>
  <c r="Z50" i="42" a="1"/>
  <c r="Z50" i="42" s="1"/>
  <c r="AF82" i="42" a="1"/>
  <c r="AF82" i="42" s="1"/>
  <c r="AP59" i="42" a="1"/>
  <c r="AP59" i="42" s="1"/>
  <c r="AL53" i="41" a="1"/>
  <c r="AL53" i="41" s="1"/>
  <c r="L89" i="41" a="1"/>
  <c r="L89" i="41" s="1"/>
  <c r="Y103" i="41" a="1"/>
  <c r="Y103" i="41" s="1"/>
  <c r="Y102" i="41" s="1"/>
  <c r="P19" i="47" a="1"/>
  <c r="P19" i="47" s="1"/>
  <c r="U94" i="43" a="1"/>
  <c r="U94" i="43" s="1"/>
  <c r="U93" i="43" s="1"/>
  <c r="S70" i="47" a="1"/>
  <c r="S70" i="47" s="1"/>
  <c r="S69" i="47" s="1"/>
  <c r="G32" i="44" a="1"/>
  <c r="G32" i="44" s="1"/>
  <c r="M26" i="45" a="1"/>
  <c r="M26" i="45" s="1"/>
  <c r="U28" i="46" a="1"/>
  <c r="U28" i="46" s="1"/>
  <c r="U27" i="46" s="1"/>
  <c r="O70" i="45" a="1"/>
  <c r="O70" i="45" s="1"/>
  <c r="O69" i="45" s="1"/>
  <c r="AH103" i="42" a="1"/>
  <c r="AH103" i="42" s="1"/>
  <c r="AH102" i="42" s="1"/>
  <c r="T31" i="41" a="1"/>
  <c r="T31" i="41" s="1"/>
  <c r="T30" i="41" s="1"/>
  <c r="J26" i="33" a="1"/>
  <c r="J26" i="33" s="1"/>
  <c r="AK38" i="41" a="1"/>
  <c r="AK38" i="41" s="1"/>
  <c r="AK83" i="44" a="1"/>
  <c r="AK83" i="44" s="1"/>
  <c r="AI85" i="43" a="1"/>
  <c r="AI85" i="43" s="1"/>
  <c r="AI84" i="43" s="1"/>
  <c r="AA34" i="45" a="1"/>
  <c r="AA34" i="45" s="1"/>
  <c r="V19" i="46" a="1"/>
  <c r="V19" i="46" s="1"/>
  <c r="V18" i="46" s="1"/>
  <c r="AK76" i="47" a="1"/>
  <c r="AK76" i="47" s="1"/>
  <c r="AK75" i="47" s="1"/>
  <c r="P68" i="44" a="1"/>
  <c r="P68" i="44" s="1"/>
  <c r="G44" i="44" a="1"/>
  <c r="G44" i="44" s="1"/>
  <c r="AN53" i="43" a="1"/>
  <c r="AN53" i="43" s="1"/>
  <c r="AH92" i="43" a="1"/>
  <c r="AH92" i="43" s="1"/>
  <c r="AD25" i="42" a="1"/>
  <c r="AD25" i="42" s="1"/>
  <c r="AD24" i="42" s="1"/>
  <c r="AR52" i="41" a="1"/>
  <c r="AR52" i="41" s="1"/>
  <c r="AH49" i="46" a="1"/>
  <c r="AH49" i="46" s="1"/>
  <c r="AH48" i="46" s="1"/>
  <c r="AG62" i="43" a="1"/>
  <c r="AG62" i="43" s="1"/>
  <c r="X77" i="46" a="1"/>
  <c r="X77" i="46" s="1"/>
  <c r="AI10" i="42" a="1"/>
  <c r="AI10" i="42" s="1"/>
  <c r="AI9" i="42" s="1"/>
  <c r="O91" i="41" a="1"/>
  <c r="O91" i="41" s="1"/>
  <c r="AM38" i="45" a="1"/>
  <c r="AM38" i="45" s="1"/>
  <c r="AQ97" i="33" a="1"/>
  <c r="AQ97" i="33" s="1"/>
  <c r="AQ96" i="33" s="1"/>
  <c r="J52" i="43" a="1"/>
  <c r="J52" i="43" s="1"/>
  <c r="J51" i="43" s="1"/>
  <c r="W86" i="47" a="1"/>
  <c r="W86" i="47" s="1"/>
  <c r="Z58" i="47" a="1"/>
  <c r="Z58" i="47" s="1"/>
  <c r="Z57" i="47" s="1"/>
  <c r="I73" i="43" a="1"/>
  <c r="I73" i="43" s="1"/>
  <c r="AB83" i="41" a="1"/>
  <c r="AB83" i="41" s="1"/>
  <c r="AT76" i="43" a="1"/>
  <c r="AT76" i="43" s="1"/>
  <c r="AG37" i="44" a="1"/>
  <c r="AG37" i="44" s="1"/>
  <c r="AG36" i="44" s="1"/>
  <c r="Y71" i="45" a="1"/>
  <c r="Y71" i="45" s="1"/>
  <c r="AS28" i="43" a="1"/>
  <c r="AS28" i="43" s="1"/>
  <c r="AS27" i="43" s="1"/>
  <c r="N59" i="33" a="1"/>
  <c r="N59" i="33" s="1"/>
  <c r="AA56" i="42" a="1"/>
  <c r="AA56" i="42" s="1"/>
  <c r="N11" i="44" a="1"/>
  <c r="N11" i="44" s="1"/>
  <c r="V73" i="42" a="1"/>
  <c r="V73" i="42" s="1"/>
  <c r="V72" i="42" s="1"/>
  <c r="N100" i="47" a="1"/>
  <c r="N100" i="47" s="1"/>
  <c r="N99" i="47" s="1"/>
  <c r="L82" i="41" a="1"/>
  <c r="L82" i="41" s="1"/>
  <c r="L81" i="41" s="1"/>
  <c r="AK17" i="45" a="1"/>
  <c r="AK17" i="45" s="1"/>
  <c r="AK15" i="45" s="1"/>
  <c r="S11" i="44" a="1"/>
  <c r="S11" i="44" s="1"/>
  <c r="E82" i="45" a="1"/>
  <c r="E82" i="45" s="1"/>
  <c r="AC46" i="46" a="1"/>
  <c r="AC46" i="46" s="1"/>
  <c r="S83" i="46" a="1"/>
  <c r="S83" i="46" s="1"/>
  <c r="AM53" i="47" a="1"/>
  <c r="AM53" i="47" s="1"/>
  <c r="AK65" i="44" a="1"/>
  <c r="AK65" i="44" s="1"/>
  <c r="M37" i="45" a="1"/>
  <c r="M37" i="45" s="1"/>
  <c r="M36" i="45" s="1"/>
  <c r="AK59" i="45" a="1"/>
  <c r="AK59" i="45" s="1"/>
  <c r="F20" i="44" a="1"/>
  <c r="F20" i="44" s="1"/>
  <c r="AN97" i="47" a="1"/>
  <c r="AN97" i="47" s="1"/>
  <c r="M50" i="44" a="1"/>
  <c r="M50" i="44" s="1"/>
  <c r="AF62" i="33" a="1"/>
  <c r="AF62" i="33" s="1"/>
  <c r="AD98" i="44" a="1"/>
  <c r="AD98" i="44" s="1"/>
  <c r="AD62" i="46" a="1"/>
  <c r="AD62" i="46" s="1"/>
  <c r="AL61" i="46" a="1"/>
  <c r="AL61" i="46" s="1"/>
  <c r="AL60" i="46" s="1"/>
  <c r="M98" i="46" a="1"/>
  <c r="M98" i="46" s="1"/>
  <c r="M96" i="46" s="1"/>
  <c r="AJ77" i="43" a="1"/>
  <c r="AJ77" i="43" s="1"/>
  <c r="N41" i="47" a="1"/>
  <c r="N41" i="47" s="1"/>
  <c r="AB64" i="44" a="1"/>
  <c r="AB64" i="44" s="1"/>
  <c r="AI38" i="43" a="1"/>
  <c r="AI38" i="43" s="1"/>
  <c r="AL38" i="41" a="1"/>
  <c r="AL38" i="41" s="1"/>
  <c r="T79" i="33" a="1"/>
  <c r="T79" i="33" s="1"/>
  <c r="T78" i="33" s="1"/>
  <c r="H46" i="33" a="1"/>
  <c r="H46" i="33" s="1"/>
  <c r="H45" i="33" s="1"/>
  <c r="AR43" i="41" a="1"/>
  <c r="AR43" i="41" s="1"/>
  <c r="AR42" i="41" s="1"/>
  <c r="AQ16" i="33" a="1"/>
  <c r="AQ16" i="33" s="1"/>
  <c r="AQ15" i="33" s="1"/>
  <c r="AH65" i="33" a="1"/>
  <c r="AH65" i="33" s="1"/>
  <c r="AR74" i="44" a="1"/>
  <c r="AR74" i="44" s="1"/>
  <c r="AM100" i="46" a="1"/>
  <c r="AM100" i="46" s="1"/>
  <c r="AM99" i="46" s="1"/>
  <c r="J74" i="46" a="1"/>
  <c r="J74" i="46" s="1"/>
  <c r="AR68" i="47" a="1"/>
  <c r="AR68" i="47" s="1"/>
  <c r="AK70" i="41" a="1"/>
  <c r="AK70" i="41" s="1"/>
  <c r="AK69" i="41" s="1"/>
  <c r="R38" i="41" a="1"/>
  <c r="R38" i="41" s="1"/>
  <c r="AJ52" i="43" a="1"/>
  <c r="AJ52" i="43" s="1"/>
  <c r="K65" i="43" a="1"/>
  <c r="K65" i="43" s="1"/>
  <c r="Q46" i="46" a="1"/>
  <c r="Q46" i="46" s="1"/>
  <c r="T80" i="42" a="1"/>
  <c r="T80" i="42" s="1"/>
  <c r="AD77" i="44" a="1"/>
  <c r="AD77" i="44" s="1"/>
  <c r="L59" i="47" a="1"/>
  <c r="L59" i="47" s="1"/>
  <c r="L57" i="47" s="1"/>
  <c r="AQ76" i="43" a="1"/>
  <c r="AQ76" i="43" s="1"/>
  <c r="AM47" i="42" a="1"/>
  <c r="AM47" i="42" s="1"/>
  <c r="AF53" i="33" a="1"/>
  <c r="AF53" i="33" s="1"/>
  <c r="U101" i="47" a="1"/>
  <c r="U101" i="47" s="1"/>
  <c r="N41" i="45" a="1"/>
  <c r="N41" i="45" s="1"/>
  <c r="AB11" i="41" a="1"/>
  <c r="AB11" i="41" s="1"/>
  <c r="X67" i="45" a="1"/>
  <c r="X67" i="45" s="1"/>
  <c r="X66" i="45" s="1"/>
  <c r="AJ44" i="33" a="1"/>
  <c r="AJ44" i="33" s="1"/>
  <c r="H31" i="42" a="1"/>
  <c r="H31" i="42" s="1"/>
  <c r="H30" i="42" s="1"/>
  <c r="AJ32" i="33" a="1"/>
  <c r="AJ32" i="33" s="1"/>
  <c r="X92" i="33" a="1"/>
  <c r="X92" i="33" s="1"/>
  <c r="L71" i="46" a="1"/>
  <c r="L71" i="46" s="1"/>
  <c r="AI19" i="33" a="1"/>
  <c r="AI19" i="33" s="1"/>
  <c r="AI18" i="33" s="1"/>
  <c r="Q101" i="47" a="1"/>
  <c r="Q101" i="47" s="1"/>
  <c r="I65" i="47" a="1"/>
  <c r="I65" i="47" s="1"/>
  <c r="AH53" i="33" a="1"/>
  <c r="AH53" i="33" s="1"/>
  <c r="AD97" i="33" a="1"/>
  <c r="AD97" i="33" s="1"/>
  <c r="AG44" i="45" a="1"/>
  <c r="AG44" i="45" s="1"/>
  <c r="AN88" i="41" a="1"/>
  <c r="AN88" i="41" s="1"/>
  <c r="AN87" i="41" s="1"/>
  <c r="L28" i="41" a="1"/>
  <c r="L28" i="41" s="1"/>
  <c r="S26" i="33" a="1"/>
  <c r="S26" i="33" s="1"/>
  <c r="AQ37" i="46" a="1"/>
  <c r="AQ37" i="46" s="1"/>
  <c r="AQ36" i="46" s="1"/>
  <c r="C92" i="41" a="1"/>
  <c r="C92" i="41" s="1"/>
  <c r="AK61" i="41" a="1"/>
  <c r="AK61" i="41" s="1"/>
  <c r="AJ41" i="44" a="1"/>
  <c r="AJ41" i="44" s="1"/>
  <c r="AV34" i="43" a="1"/>
  <c r="AV34" i="43" s="1"/>
  <c r="AV33" i="43" s="1"/>
  <c r="C50" i="43" a="1"/>
  <c r="C50" i="43" s="1"/>
  <c r="AM68" i="47" a="1"/>
  <c r="AM68" i="47" s="1"/>
  <c r="AT79" i="43" a="1"/>
  <c r="AT79" i="43" s="1"/>
  <c r="AT78" i="43" s="1"/>
  <c r="V20" i="44" a="1"/>
  <c r="V20" i="44" s="1"/>
  <c r="V18" i="44" s="1"/>
  <c r="AG74" i="44" a="1"/>
  <c r="AG74" i="44" s="1"/>
  <c r="AQ52" i="45" a="1"/>
  <c r="AQ52" i="45" s="1"/>
  <c r="AK25" i="45" a="1"/>
  <c r="AK25" i="45" s="1"/>
  <c r="AK24" i="45" s="1"/>
  <c r="AE49" i="47" a="1"/>
  <c r="AE49" i="47" s="1"/>
  <c r="AE48" i="47" s="1"/>
  <c r="AR70" i="45" a="1"/>
  <c r="AR70" i="45" s="1"/>
  <c r="AR69" i="45" s="1"/>
  <c r="AL41" i="42" a="1"/>
  <c r="AL41" i="42" s="1"/>
  <c r="J11" i="45" a="1"/>
  <c r="J11" i="45" s="1"/>
  <c r="Q29" i="45" a="1"/>
  <c r="Q29" i="45" s="1"/>
  <c r="AB76" i="41" a="1"/>
  <c r="AB76" i="41" s="1"/>
  <c r="AB75" i="41" s="1"/>
  <c r="Q62" i="46" a="1"/>
  <c r="Q62" i="46" s="1"/>
  <c r="AA82" i="33" a="1"/>
  <c r="AA82" i="33" s="1"/>
  <c r="AA81" i="33" s="1"/>
  <c r="AO100" i="43" a="1"/>
  <c r="AO100" i="43" s="1"/>
  <c r="AO99" i="43" s="1"/>
  <c r="R104" i="47" a="1"/>
  <c r="R104" i="47" s="1"/>
  <c r="U95" i="46" a="1"/>
  <c r="U95" i="46" s="1"/>
  <c r="L65" i="42" a="1"/>
  <c r="L65" i="42" s="1"/>
  <c r="L63" i="42" s="1"/>
  <c r="AM11" i="44" a="1"/>
  <c r="AM11" i="44" s="1"/>
  <c r="AH16" i="41" a="1"/>
  <c r="AH16" i="41" s="1"/>
  <c r="AH15" i="41" s="1"/>
  <c r="R38" i="42" a="1"/>
  <c r="R38" i="42" s="1"/>
  <c r="R36" i="42" s="1"/>
  <c r="M89" i="46" a="1"/>
  <c r="M89" i="46" s="1"/>
  <c r="W59" i="41" a="1"/>
  <c r="W59" i="41" s="1"/>
  <c r="V101" i="42" a="1"/>
  <c r="V101" i="42" s="1"/>
  <c r="Q11" i="42" a="1"/>
  <c r="Q11" i="42" s="1"/>
  <c r="C83" i="42" a="1"/>
  <c r="C83" i="42" s="1"/>
  <c r="AG52" i="43" a="1"/>
  <c r="AG52" i="43" s="1"/>
  <c r="AG51" i="43" s="1"/>
  <c r="Q92" i="46" a="1"/>
  <c r="Q92" i="46" s="1"/>
  <c r="AD31" i="47" a="1"/>
  <c r="AD31" i="47" s="1"/>
  <c r="AD30" i="47" s="1"/>
  <c r="AO29" i="46" a="1"/>
  <c r="AO29" i="46" s="1"/>
  <c r="AP100" i="33" a="1"/>
  <c r="AP100" i="33" s="1"/>
  <c r="AP99" i="33" s="1"/>
  <c r="AA80" i="33" a="1"/>
  <c r="AA80" i="33" s="1"/>
  <c r="I74" i="45" a="1"/>
  <c r="I74" i="45" s="1"/>
  <c r="I72" i="45" s="1"/>
  <c r="I26" i="33" a="1"/>
  <c r="I26" i="33" s="1"/>
  <c r="AJ32" i="45" a="1"/>
  <c r="AJ32" i="45" s="1"/>
  <c r="C104" i="43" a="1"/>
  <c r="C104" i="43" s="1"/>
  <c r="U74" i="33" a="1"/>
  <c r="U74" i="33" s="1"/>
  <c r="AC11" i="46" a="1"/>
  <c r="AC11" i="46" s="1"/>
  <c r="T101" i="47" a="1"/>
  <c r="T101" i="47" s="1"/>
  <c r="AH64" i="45" a="1"/>
  <c r="AH64" i="45" s="1"/>
  <c r="AH63" i="45" s="1"/>
  <c r="P22" i="45" a="1"/>
  <c r="P22" i="45" s="1"/>
  <c r="I10" i="45" a="1"/>
  <c r="I10" i="45" s="1"/>
  <c r="AG79" i="33" a="1"/>
  <c r="AG79" i="33" s="1"/>
  <c r="AB94" i="43" a="1"/>
  <c r="AB94" i="43" s="1"/>
  <c r="AB93" i="43" s="1"/>
  <c r="W68" i="45" a="1"/>
  <c r="W68" i="45" s="1"/>
  <c r="J35" i="47" a="1"/>
  <c r="J35" i="47" s="1"/>
  <c r="Z70" i="44" a="1"/>
  <c r="Z70" i="44" s="1"/>
  <c r="Z69" i="44" s="1"/>
  <c r="AD64" i="33" a="1"/>
  <c r="AD64" i="33" s="1"/>
  <c r="AD63" i="33" s="1"/>
  <c r="O35" i="43" a="1"/>
  <c r="O35" i="43" s="1"/>
  <c r="AE53" i="46" a="1"/>
  <c r="AE53" i="46" s="1"/>
  <c r="AE51" i="46" s="1"/>
  <c r="T11" i="46" a="1"/>
  <c r="T11" i="46" s="1"/>
  <c r="AB77" i="44" a="1"/>
  <c r="AB77" i="44" s="1"/>
  <c r="AH89" i="43" a="1"/>
  <c r="AH89" i="43" s="1"/>
  <c r="F65" i="44" a="1"/>
  <c r="F65" i="44" s="1"/>
  <c r="AP22" i="44" a="1"/>
  <c r="AP22" i="44" s="1"/>
  <c r="AG34" i="33" a="1"/>
  <c r="AG34" i="33" s="1"/>
  <c r="AG33" i="33" s="1"/>
  <c r="AE32" i="33" a="1"/>
  <c r="AE32" i="33" s="1"/>
  <c r="AD77" i="33" a="1"/>
  <c r="AD77" i="33" s="1"/>
  <c r="AP46" i="43" a="1"/>
  <c r="AP46" i="43" s="1"/>
  <c r="AP79" i="45" a="1"/>
  <c r="AP79" i="45" s="1"/>
  <c r="P23" i="42" a="1"/>
  <c r="P23" i="42" s="1"/>
  <c r="U73" i="47" a="1"/>
  <c r="U73" i="47" s="1"/>
  <c r="U72" i="47" s="1"/>
  <c r="N28" i="41" a="1"/>
  <c r="N28" i="41" s="1"/>
  <c r="N27" i="41" s="1"/>
  <c r="AA62" i="33" a="1"/>
  <c r="AA62" i="33" s="1"/>
  <c r="AT103" i="47" a="1"/>
  <c r="AT103" i="47" s="1"/>
  <c r="AT102" i="47" s="1"/>
  <c r="K41" i="44" a="1"/>
  <c r="K41" i="44" s="1"/>
  <c r="X76" i="43" a="1"/>
  <c r="X76" i="43" s="1"/>
  <c r="X75" i="43" s="1"/>
  <c r="J100" i="45" a="1"/>
  <c r="J100" i="45" s="1"/>
  <c r="J99" i="45" s="1"/>
  <c r="V94" i="47" a="1"/>
  <c r="V94" i="47" s="1"/>
  <c r="V93" i="47" s="1"/>
  <c r="X50" i="45" a="1"/>
  <c r="X50" i="45" s="1"/>
  <c r="W101" i="41" a="1"/>
  <c r="W101" i="41" s="1"/>
  <c r="W61" i="46" a="1"/>
  <c r="W61" i="46" s="1"/>
  <c r="W60" i="46" s="1"/>
  <c r="R20" i="46" a="1"/>
  <c r="R20" i="46" s="1"/>
  <c r="AM11" i="33" a="1"/>
  <c r="AM11" i="33" s="1"/>
  <c r="K62" i="46" a="1"/>
  <c r="K62" i="46" s="1"/>
  <c r="AV53" i="47" a="1"/>
  <c r="AV53" i="47" s="1"/>
  <c r="X104" i="33" a="1"/>
  <c r="X104" i="33" s="1"/>
  <c r="AP35" i="43" a="1"/>
  <c r="AP35" i="43" s="1"/>
  <c r="U65" i="44" a="1"/>
  <c r="U65" i="44" s="1"/>
  <c r="Q28" i="33" a="1"/>
  <c r="Q28" i="33" s="1"/>
  <c r="AE37" i="33" a="1"/>
  <c r="AE37" i="33" s="1"/>
  <c r="AE36" i="33" s="1"/>
  <c r="X26" i="45" a="1"/>
  <c r="X26" i="45" s="1"/>
  <c r="AU52" i="46" a="1"/>
  <c r="AU52" i="46" s="1"/>
  <c r="AU51" i="46" s="1"/>
  <c r="AH40" i="46" a="1"/>
  <c r="AH40" i="46" s="1"/>
  <c r="AA89" i="33" a="1"/>
  <c r="AA89" i="33" s="1"/>
  <c r="E74" i="44" a="1"/>
  <c r="E74" i="44" s="1"/>
  <c r="AT103" i="41" a="1"/>
  <c r="AT103" i="41" s="1"/>
  <c r="AT102" i="41" s="1"/>
  <c r="K58" i="44" a="1"/>
  <c r="K58" i="44" s="1"/>
  <c r="P25" i="41" a="1"/>
  <c r="P25" i="41" s="1"/>
  <c r="S97" i="42" a="1"/>
  <c r="S97" i="42" s="1"/>
  <c r="S96" i="42" s="1"/>
  <c r="AJ50" i="41" a="1"/>
  <c r="AJ50" i="41" s="1"/>
  <c r="AJ48" i="41" s="1"/>
  <c r="L98" i="44" a="1"/>
  <c r="L98" i="44" s="1"/>
  <c r="N67" i="47" a="1"/>
  <c r="N67" i="47" s="1"/>
  <c r="N66" i="47" s="1"/>
  <c r="W61" i="42" a="1"/>
  <c r="W61" i="42" s="1"/>
  <c r="W60" i="42" s="1"/>
  <c r="AH11" i="41" a="1"/>
  <c r="AH11" i="41" s="1"/>
  <c r="H104" i="44" a="1"/>
  <c r="H104" i="44" s="1"/>
  <c r="S80" i="33" a="1"/>
  <c r="S80" i="33" s="1"/>
  <c r="AH40" i="41" a="1"/>
  <c r="AH40" i="41" s="1"/>
  <c r="T74" i="44" a="1"/>
  <c r="T74" i="44" s="1"/>
  <c r="H65" i="44" a="1"/>
  <c r="H65" i="44" s="1"/>
  <c r="U68" i="46" a="1"/>
  <c r="U68" i="46" s="1"/>
  <c r="AL95" i="41" a="1"/>
  <c r="AL95" i="41" s="1"/>
  <c r="AG70" i="42" a="1"/>
  <c r="AG70" i="42" s="1"/>
  <c r="AG69" i="42" s="1"/>
  <c r="AA31" i="42" a="1"/>
  <c r="AA31" i="42" s="1"/>
  <c r="AD82" i="47" a="1"/>
  <c r="AD82" i="47" s="1"/>
  <c r="AD81" i="47" s="1"/>
  <c r="V85" i="42" a="1"/>
  <c r="V85" i="42" s="1"/>
  <c r="V84" i="42" s="1"/>
  <c r="R104" i="44" a="1"/>
  <c r="R104" i="44" s="1"/>
  <c r="AF53" i="47" a="1"/>
  <c r="AF53" i="47" s="1"/>
  <c r="F94" i="44" a="1"/>
  <c r="F94" i="44" s="1"/>
  <c r="AA32" i="44" a="1"/>
  <c r="AA32" i="44" s="1"/>
  <c r="Z26" i="41" a="1"/>
  <c r="Z26" i="41" s="1"/>
  <c r="AM19" i="33" a="1"/>
  <c r="AM19" i="33" s="1"/>
  <c r="Y89" i="33" a="1"/>
  <c r="Y89" i="33" s="1"/>
  <c r="P95" i="43" a="1"/>
  <c r="P95" i="43" s="1"/>
  <c r="AK64" i="46" a="1"/>
  <c r="AK64" i="46" s="1"/>
  <c r="AE68" i="43" a="1"/>
  <c r="AE68" i="43" s="1"/>
  <c r="AR77" i="43" a="1"/>
  <c r="AR77" i="43" s="1"/>
  <c r="AD50" i="46" a="1"/>
  <c r="AD50" i="46" s="1"/>
  <c r="AH86" i="43" a="1"/>
  <c r="AH86" i="43" s="1"/>
  <c r="L20" i="44" a="1"/>
  <c r="L20" i="44" s="1"/>
  <c r="AE70" i="33" a="1"/>
  <c r="AE70" i="33" s="1"/>
  <c r="AE69" i="33" s="1"/>
  <c r="Y56" i="41" a="1"/>
  <c r="Y56" i="41" s="1"/>
  <c r="AR82" i="43" a="1"/>
  <c r="AR82" i="43" s="1"/>
  <c r="AR81" i="43" s="1"/>
  <c r="AJ83" i="47" a="1"/>
  <c r="AJ83" i="47" s="1"/>
  <c r="S59" i="47" a="1"/>
  <c r="S59" i="47" s="1"/>
  <c r="I61" i="42" a="1"/>
  <c r="I61" i="42" s="1"/>
  <c r="AM32" i="44" a="1"/>
  <c r="AM32" i="44" s="1"/>
  <c r="AA68" i="42" a="1"/>
  <c r="AA68" i="42" s="1"/>
  <c r="P29" i="42" a="1"/>
  <c r="P29" i="42" s="1"/>
  <c r="P85" i="46" a="1"/>
  <c r="P85" i="46" s="1"/>
  <c r="AC22" i="45" a="1"/>
  <c r="AC22" i="45" s="1"/>
  <c r="AC21" i="45" s="1"/>
  <c r="N34" i="33" a="1"/>
  <c r="N34" i="33" s="1"/>
  <c r="N33" i="33" s="1"/>
  <c r="AP74" i="45" a="1"/>
  <c r="AP74" i="45" s="1"/>
  <c r="V83" i="44" a="1"/>
  <c r="V83" i="44" s="1"/>
  <c r="U67" i="45" a="1"/>
  <c r="U67" i="45" s="1"/>
  <c r="U66" i="45" s="1"/>
  <c r="C53" i="43" a="1"/>
  <c r="C53" i="43" s="1"/>
  <c r="A52" i="43" s="1"/>
  <c r="M29" i="33" a="1"/>
  <c r="M29" i="33" s="1"/>
  <c r="S35" i="45" a="1"/>
  <c r="S35" i="45" s="1"/>
  <c r="AN77" i="44" a="1"/>
  <c r="AN77" i="44" s="1"/>
  <c r="AH64" i="43" a="1"/>
  <c r="AH64" i="43" s="1"/>
  <c r="AH63" i="43" s="1"/>
  <c r="AK100" i="46" a="1"/>
  <c r="AK100" i="46" s="1"/>
  <c r="Q104" i="33" a="1"/>
  <c r="Q104" i="33" s="1"/>
  <c r="X10" i="41" a="1"/>
  <c r="X10" i="41" s="1"/>
  <c r="R82" i="41" a="1"/>
  <c r="R82" i="41" s="1"/>
  <c r="N98" i="42" a="1"/>
  <c r="N98" i="42" s="1"/>
  <c r="Z22" i="33" a="1"/>
  <c r="Z22" i="33" s="1"/>
  <c r="Z21" i="33" s="1"/>
  <c r="AL16" i="43" a="1"/>
  <c r="AL16" i="43" s="1"/>
  <c r="AM104" i="45" a="1"/>
  <c r="AM104" i="45" s="1"/>
  <c r="S43" i="43" a="1"/>
  <c r="S43" i="43" s="1"/>
  <c r="S42" i="43" s="1"/>
  <c r="Y22" i="41" a="1"/>
  <c r="Y22" i="41" s="1"/>
  <c r="Y21" i="41" s="1"/>
  <c r="L64" i="47" a="1"/>
  <c r="L64" i="47" s="1"/>
  <c r="L63" i="47" s="1"/>
  <c r="N46" i="45" a="1"/>
  <c r="N46" i="45" s="1"/>
  <c r="N45" i="45" s="1"/>
  <c r="J59" i="33" a="1"/>
  <c r="J59" i="33" s="1"/>
  <c r="Z28" i="43" a="1"/>
  <c r="Z28" i="43" s="1"/>
  <c r="Z27" i="43" s="1"/>
  <c r="Q68" i="45" a="1"/>
  <c r="Q68" i="45" s="1"/>
  <c r="AN89" i="45" a="1"/>
  <c r="AN89" i="45" s="1"/>
  <c r="AD26" i="45" a="1"/>
  <c r="AD26" i="45" s="1"/>
  <c r="AO11" i="47" a="1"/>
  <c r="AO11" i="47" s="1"/>
  <c r="AE26" i="45" a="1"/>
  <c r="AE26" i="45" s="1"/>
  <c r="AN73" i="45" a="1"/>
  <c r="AN73" i="45" s="1"/>
  <c r="C94" i="46" a="1"/>
  <c r="C94" i="46" s="1"/>
  <c r="A94" i="46" s="1"/>
  <c r="V41" i="46" a="1"/>
  <c r="V41" i="46" s="1"/>
  <c r="AR71" i="43" a="1"/>
  <c r="AR71" i="43" s="1"/>
  <c r="J79" i="45" a="1"/>
  <c r="J79" i="45" s="1"/>
  <c r="J78" i="45" s="1"/>
  <c r="N98" i="41" a="1"/>
  <c r="N98" i="41" s="1"/>
  <c r="G91" i="45" a="1"/>
  <c r="G91" i="45" s="1"/>
  <c r="G90" i="45" s="1"/>
  <c r="K31" i="42" a="1"/>
  <c r="K31" i="42" s="1"/>
  <c r="K30" i="42" s="1"/>
  <c r="AP23" i="43" a="1"/>
  <c r="AP23" i="43" s="1"/>
  <c r="AV43" i="46" a="1"/>
  <c r="AV43" i="46" s="1"/>
  <c r="J100" i="33" a="1"/>
  <c r="J100" i="33" s="1"/>
  <c r="J99" i="33" s="1"/>
  <c r="Q76" i="45" a="1"/>
  <c r="Q76" i="45" s="1"/>
  <c r="Q75" i="45" s="1"/>
  <c r="W26" i="47" a="1"/>
  <c r="W26" i="47" s="1"/>
  <c r="N23" i="42" a="1"/>
  <c r="N23" i="42" s="1"/>
  <c r="AJ70" i="44" a="1"/>
  <c r="AJ70" i="44" s="1"/>
  <c r="AJ69" i="44" s="1"/>
  <c r="V70" i="42" a="1"/>
  <c r="V70" i="42" s="1"/>
  <c r="AL97" i="47" a="1"/>
  <c r="AL97" i="47" s="1"/>
  <c r="AL96" i="47" s="1"/>
  <c r="AO19" i="33" a="1"/>
  <c r="AO19" i="33" s="1"/>
  <c r="AG83" i="45" a="1"/>
  <c r="AG83" i="45" s="1"/>
  <c r="Z26" i="45" a="1"/>
  <c r="Z26" i="45" s="1"/>
  <c r="X101" i="45" a="1"/>
  <c r="X101" i="45" s="1"/>
  <c r="AC85" i="42" a="1"/>
  <c r="AC85" i="42" s="1"/>
  <c r="AM28" i="47" a="1"/>
  <c r="AM28" i="47" s="1"/>
  <c r="N76" i="41" a="1"/>
  <c r="N76" i="41" s="1"/>
  <c r="X37" i="43" a="1"/>
  <c r="X37" i="43" s="1"/>
  <c r="J46" i="41" a="1"/>
  <c r="J46" i="41" s="1"/>
  <c r="J45" i="41" s="1"/>
  <c r="L20" i="47" a="1"/>
  <c r="L20" i="47" s="1"/>
  <c r="M77" i="33" a="1"/>
  <c r="M77" i="33" s="1"/>
  <c r="AS76" i="43" a="1"/>
  <c r="AS76" i="43" s="1"/>
  <c r="AS75" i="43" s="1"/>
  <c r="R59" i="42" a="1"/>
  <c r="R59" i="42" s="1"/>
  <c r="AO97" i="47" a="1"/>
  <c r="AO97" i="47" s="1"/>
  <c r="AO96" i="47" s="1"/>
  <c r="S104" i="41" a="1"/>
  <c r="S104" i="41" s="1"/>
  <c r="AT40" i="43" a="1"/>
  <c r="AT40" i="43" s="1"/>
  <c r="E32" i="33" a="1"/>
  <c r="E32" i="33" s="1"/>
  <c r="AO86" i="42" a="1"/>
  <c r="AO86" i="42" s="1"/>
  <c r="M40" i="47" a="1"/>
  <c r="M40" i="47" s="1"/>
  <c r="AT31" i="43" a="1"/>
  <c r="AT31" i="43" s="1"/>
  <c r="AR65" i="41" a="1"/>
  <c r="AR65" i="41" s="1"/>
  <c r="AR63" i="41" s="1"/>
  <c r="X64" i="43" a="1"/>
  <c r="X64" i="43" s="1"/>
  <c r="W19" i="43" a="1"/>
  <c r="W19" i="43" s="1"/>
  <c r="W18" i="43" s="1"/>
  <c r="AR68" i="41" a="1"/>
  <c r="AR68" i="41" s="1"/>
  <c r="K52" i="47" a="1"/>
  <c r="K52" i="47" s="1"/>
  <c r="AV28" i="41" a="1"/>
  <c r="AV28" i="41" s="1"/>
  <c r="AV27" i="41" s="1"/>
  <c r="P26" i="42" a="1"/>
  <c r="P26" i="42" s="1"/>
  <c r="P91" i="33" a="1"/>
  <c r="P91" i="33" s="1"/>
  <c r="P90" i="33" s="1"/>
  <c r="E19" i="44" a="1"/>
  <c r="E19" i="44" s="1"/>
  <c r="AK46" i="45" a="1"/>
  <c r="AK46" i="45" s="1"/>
  <c r="AK45" i="45" s="1"/>
  <c r="E71" i="42" a="1"/>
  <c r="E71" i="42" s="1"/>
  <c r="AO38" i="41" a="1"/>
  <c r="AO38" i="41" s="1"/>
  <c r="AO36" i="41" s="1"/>
  <c r="AQ38" i="44" a="1"/>
  <c r="AQ38" i="44" s="1"/>
  <c r="AK17" i="46" a="1"/>
  <c r="AK17" i="46" s="1"/>
  <c r="K56" i="41" a="1"/>
  <c r="K56" i="41" s="1"/>
  <c r="AJ38" i="44" a="1"/>
  <c r="AJ38" i="44" s="1"/>
  <c r="AR82" i="47" a="1"/>
  <c r="AR82" i="47" s="1"/>
  <c r="AR81" i="47" s="1"/>
  <c r="AU97" i="43" a="1"/>
  <c r="AU97" i="43" s="1"/>
  <c r="AU96" i="43" s="1"/>
  <c r="AK35" i="45" a="1"/>
  <c r="AK35" i="45" s="1"/>
  <c r="P62" i="43" a="1"/>
  <c r="P62" i="43" s="1"/>
  <c r="AP61" i="43" a="1"/>
  <c r="AP61" i="43" s="1"/>
  <c r="Q97" i="47" a="1"/>
  <c r="Q97" i="47" s="1"/>
  <c r="Q96" i="47" s="1"/>
  <c r="L64" i="43" a="1"/>
  <c r="L64" i="43" s="1"/>
  <c r="L63" i="43" s="1"/>
  <c r="L38" i="41" a="1"/>
  <c r="L38" i="41" s="1"/>
  <c r="L36" i="41" s="1"/>
  <c r="AK40" i="44" a="1"/>
  <c r="AK40" i="44" s="1"/>
  <c r="AK39" i="44" s="1"/>
  <c r="AP25" i="46" a="1"/>
  <c r="AP25" i="46" s="1"/>
  <c r="AP24" i="46" s="1"/>
  <c r="S68" i="41" a="1"/>
  <c r="S68" i="41" s="1"/>
  <c r="W16" i="45" a="1"/>
  <c r="W16" i="45" s="1"/>
  <c r="W15" i="45" s="1"/>
  <c r="AK97" i="47" a="1"/>
  <c r="AK97" i="47" s="1"/>
  <c r="AK96" i="47" s="1"/>
  <c r="AK70" i="43" a="1"/>
  <c r="AK70" i="43" s="1"/>
  <c r="AE89" i="42" a="1"/>
  <c r="AE89" i="42" s="1"/>
  <c r="AN104" i="33" a="1"/>
  <c r="AN104" i="33" s="1"/>
  <c r="AD88" i="41" a="1"/>
  <c r="AD88" i="41" s="1"/>
  <c r="AD87" i="41" s="1"/>
  <c r="AN20" i="33" a="1"/>
  <c r="AN20" i="33" s="1"/>
  <c r="AI79" i="43" a="1"/>
  <c r="AI79" i="43" s="1"/>
  <c r="AP89" i="43" a="1"/>
  <c r="AP89" i="43" s="1"/>
  <c r="AQ92" i="33" a="1"/>
  <c r="AQ92" i="33" s="1"/>
  <c r="M46" i="41" a="1"/>
  <c r="M46" i="41" s="1"/>
  <c r="M45" i="41" s="1"/>
  <c r="AM82" i="41" a="1"/>
  <c r="AM82" i="41" s="1"/>
  <c r="Y59" i="43" a="1"/>
  <c r="Y59" i="43" s="1"/>
  <c r="O38" i="41" a="1"/>
  <c r="O38" i="41" s="1"/>
  <c r="AR94" i="41" a="1"/>
  <c r="AR94" i="41" s="1"/>
  <c r="AR93" i="41" s="1"/>
  <c r="C37" i="33" a="1"/>
  <c r="C37" i="33" s="1"/>
  <c r="G44" i="45" a="1"/>
  <c r="G44" i="45" s="1"/>
  <c r="G42" i="45" s="1"/>
  <c r="AH40" i="45" a="1"/>
  <c r="AH40" i="45" s="1"/>
  <c r="AH39" i="45" s="1"/>
  <c r="AE43" i="43" a="1"/>
  <c r="AE43" i="43" s="1"/>
  <c r="AE42" i="43" s="1"/>
  <c r="J29" i="45" a="1"/>
  <c r="J29" i="45" s="1"/>
  <c r="AE62" i="42" a="1"/>
  <c r="AE62" i="42" s="1"/>
  <c r="AA95" i="43" a="1"/>
  <c r="AA95" i="43" s="1"/>
  <c r="AI82" i="46" a="1"/>
  <c r="AI82" i="46" s="1"/>
  <c r="G37" i="42" a="1"/>
  <c r="G37" i="42" s="1"/>
  <c r="S74" i="45" a="1"/>
  <c r="S74" i="45" s="1"/>
  <c r="AB86" i="44" a="1"/>
  <c r="AB86" i="44" s="1"/>
  <c r="AN53" i="45" a="1"/>
  <c r="AN53" i="45" s="1"/>
  <c r="L85" i="41" a="1"/>
  <c r="L85" i="41" s="1"/>
  <c r="L84" i="41" s="1"/>
  <c r="AG79" i="45" a="1"/>
  <c r="AG79" i="45" s="1"/>
  <c r="AG78" i="45" s="1"/>
  <c r="Y94" i="45" a="1"/>
  <c r="Y94" i="45" s="1"/>
  <c r="Y93" i="45" s="1"/>
  <c r="P37" i="47" a="1"/>
  <c r="P37" i="47" s="1"/>
  <c r="L38" i="45" a="1"/>
  <c r="L38" i="45" s="1"/>
  <c r="AJ100" i="41" a="1"/>
  <c r="AJ100" i="41" s="1"/>
  <c r="O92" i="46" a="1"/>
  <c r="O92" i="46" s="1"/>
  <c r="R53" i="41" a="1"/>
  <c r="R53" i="41" s="1"/>
  <c r="J23" i="45" a="1"/>
  <c r="J23" i="45" s="1"/>
  <c r="AT56" i="46" a="1"/>
  <c r="AT56" i="46" s="1"/>
  <c r="Z19" i="43" a="1"/>
  <c r="Z19" i="43" s="1"/>
  <c r="Z18" i="43" s="1"/>
  <c r="AS70" i="47" a="1"/>
  <c r="AS70" i="47" s="1"/>
  <c r="AS69" i="47" s="1"/>
  <c r="AA89" i="43" a="1"/>
  <c r="AA89" i="43" s="1"/>
  <c r="AN32" i="47" a="1"/>
  <c r="AN32" i="47" s="1"/>
  <c r="AL25" i="43" a="1"/>
  <c r="AL25" i="43" s="1"/>
  <c r="AL24" i="43" s="1"/>
  <c r="C49" i="33" a="1"/>
  <c r="C49" i="33" s="1"/>
  <c r="AH92" i="45" a="1"/>
  <c r="AH92" i="45" s="1"/>
  <c r="K76" i="45" a="1"/>
  <c r="K76" i="45" s="1"/>
  <c r="K75" i="45" s="1"/>
  <c r="AG65" i="46" a="1"/>
  <c r="AG65" i="46" s="1"/>
  <c r="S46" i="46" a="1"/>
  <c r="S46" i="46" s="1"/>
  <c r="H89" i="33" a="1"/>
  <c r="H89" i="33" s="1"/>
  <c r="AP68" i="42" a="1"/>
  <c r="AP68" i="42" s="1"/>
  <c r="AD85" i="42" a="1"/>
  <c r="AD85" i="42" s="1"/>
  <c r="AD84" i="42" s="1"/>
  <c r="U38" i="42" a="1"/>
  <c r="U38" i="42" s="1"/>
  <c r="AS40" i="41" a="1"/>
  <c r="AS40" i="41" s="1"/>
  <c r="AS39" i="41" s="1"/>
  <c r="N80" i="43" a="1"/>
  <c r="N80" i="43" s="1"/>
  <c r="K97" i="41" a="1"/>
  <c r="K97" i="41" s="1"/>
  <c r="K96" i="41" s="1"/>
  <c r="C17" i="44" a="1"/>
  <c r="C17" i="44" s="1"/>
  <c r="I40" i="45" a="1"/>
  <c r="I40" i="45" s="1"/>
  <c r="I39" i="45" s="1"/>
  <c r="AC73" i="45" a="1"/>
  <c r="AC73" i="45" s="1"/>
  <c r="AC72" i="45" s="1"/>
  <c r="L40" i="41" a="1"/>
  <c r="L40" i="41" s="1"/>
  <c r="T26" i="46" a="1"/>
  <c r="T26" i="46" s="1"/>
  <c r="W94" i="46" a="1"/>
  <c r="W94" i="46" s="1"/>
  <c r="W93" i="46" s="1"/>
  <c r="L73" i="43" a="1"/>
  <c r="L73" i="43" s="1"/>
  <c r="L72" i="43" s="1"/>
  <c r="L49" i="42" a="1"/>
  <c r="L49" i="42" s="1"/>
  <c r="L48" i="42" s="1"/>
  <c r="AS95" i="47" a="1"/>
  <c r="AS95" i="47" s="1"/>
  <c r="W56" i="41" a="1"/>
  <c r="W56" i="41" s="1"/>
  <c r="I83" i="46" a="1"/>
  <c r="I83" i="46" s="1"/>
  <c r="H101" i="33" a="1"/>
  <c r="H101" i="33" s="1"/>
  <c r="H99" i="33" s="1"/>
  <c r="N76" i="45" a="1"/>
  <c r="N76" i="45" s="1"/>
  <c r="N75" i="45" s="1"/>
  <c r="AM61" i="47" a="1"/>
  <c r="AM61" i="47" s="1"/>
  <c r="AM60" i="47" s="1"/>
  <c r="AU28" i="43" a="1"/>
  <c r="AU28" i="43" s="1"/>
  <c r="AU27" i="43" s="1"/>
  <c r="AG62" i="44" a="1"/>
  <c r="AG62" i="44" s="1"/>
  <c r="AV40" i="46" a="1"/>
  <c r="AV40" i="46" s="1"/>
  <c r="AV39" i="46" s="1"/>
  <c r="K59" i="43" a="1"/>
  <c r="K59" i="43" s="1"/>
  <c r="AL92" i="33" a="1"/>
  <c r="AL92" i="33" s="1"/>
  <c r="AE40" i="46" a="1"/>
  <c r="AE40" i="46" s="1"/>
  <c r="AE39" i="46" s="1"/>
  <c r="W19" i="46" a="1"/>
  <c r="W19" i="46" s="1"/>
  <c r="W18" i="46" s="1"/>
  <c r="K70" i="44" a="1"/>
  <c r="K70" i="44" s="1"/>
  <c r="K69" i="44" s="1"/>
  <c r="AK101" i="42" a="1"/>
  <c r="AK101" i="42" s="1"/>
  <c r="V47" i="47" a="1"/>
  <c r="V47" i="47" s="1"/>
  <c r="K98" i="42" a="1"/>
  <c r="K98" i="42" s="1"/>
  <c r="K96" i="42" s="1"/>
  <c r="AK71" i="43" a="1"/>
  <c r="AK71" i="43" s="1"/>
  <c r="X58" i="46" a="1"/>
  <c r="X58" i="46" s="1"/>
  <c r="F85" i="33" a="1"/>
  <c r="F85" i="33" s="1"/>
  <c r="F84" i="33" s="1"/>
  <c r="AI98" i="45" a="1"/>
  <c r="AI98" i="45" s="1"/>
  <c r="W41" i="47" a="1"/>
  <c r="W41" i="47" s="1"/>
  <c r="J67" i="33" a="1"/>
  <c r="J67" i="33" s="1"/>
  <c r="W17" i="46" a="1"/>
  <c r="W17" i="46" s="1"/>
  <c r="V11" i="43" a="1"/>
  <c r="V11" i="43" s="1"/>
  <c r="AE68" i="33" a="1"/>
  <c r="AE68" i="33" s="1"/>
  <c r="AV62" i="47" a="1"/>
  <c r="AV62" i="47" s="1"/>
  <c r="AG73" i="42" a="1"/>
  <c r="AG73" i="42" s="1"/>
  <c r="AG72" i="42" s="1"/>
  <c r="AK70" i="46" a="1"/>
  <c r="AK70" i="46" s="1"/>
  <c r="AK69" i="46" s="1"/>
  <c r="V16" i="46" a="1"/>
  <c r="V16" i="46" s="1"/>
  <c r="AT91" i="47" a="1"/>
  <c r="AT91" i="47" s="1"/>
  <c r="W64" i="42" a="1"/>
  <c r="W64" i="42" s="1"/>
  <c r="V25" i="41" a="1"/>
  <c r="V25" i="41" s="1"/>
  <c r="V24" i="41" s="1"/>
  <c r="AN101" i="46" a="1"/>
  <c r="AN101" i="46" s="1"/>
  <c r="AM92" i="33" a="1"/>
  <c r="AM92" i="33" s="1"/>
  <c r="Z94" i="46" a="1"/>
  <c r="Z94" i="46" s="1"/>
  <c r="Z93" i="46" s="1"/>
  <c r="AM20" i="33" a="1"/>
  <c r="AM20" i="33" s="1"/>
  <c r="T43" i="41" a="1"/>
  <c r="T43" i="41" s="1"/>
  <c r="AS101" i="46" a="1"/>
  <c r="AS101" i="46" s="1"/>
  <c r="Z80" i="42" a="1"/>
  <c r="Z80" i="42" s="1"/>
  <c r="K40" i="41" a="1"/>
  <c r="K40" i="41" s="1"/>
  <c r="N44" i="41" a="1"/>
  <c r="N44" i="41" s="1"/>
  <c r="N40" i="44" a="1"/>
  <c r="N40" i="44" s="1"/>
  <c r="AU28" i="46" a="1"/>
  <c r="AU28" i="46" s="1"/>
  <c r="AC52" i="47" a="1"/>
  <c r="AC52" i="47" s="1"/>
  <c r="V79" i="43" a="1"/>
  <c r="V79" i="43" s="1"/>
  <c r="V78" i="43" s="1"/>
  <c r="AK92" i="46" a="1"/>
  <c r="AK92" i="46" s="1"/>
  <c r="S88" i="42" a="1"/>
  <c r="S88" i="42" s="1"/>
  <c r="S87" i="42" s="1"/>
  <c r="AL44" i="47" a="1"/>
  <c r="AL44" i="47" s="1"/>
  <c r="AM11" i="41" a="1"/>
  <c r="AM11" i="41" s="1"/>
  <c r="AJ88" i="43" a="1"/>
  <c r="AJ88" i="43" s="1"/>
  <c r="AJ87" i="43" s="1"/>
  <c r="AF52" i="33" a="1"/>
  <c r="AF52" i="33" s="1"/>
  <c r="K22" i="42" a="1"/>
  <c r="K22" i="42" s="1"/>
  <c r="K21" i="42" s="1"/>
  <c r="AB97" i="46" a="1"/>
  <c r="AB97" i="46" s="1"/>
  <c r="AJ59" i="42" a="1"/>
  <c r="AJ59" i="42" s="1"/>
  <c r="L76" i="44" a="1"/>
  <c r="L76" i="44" s="1"/>
  <c r="J22" i="47" a="1"/>
  <c r="J22" i="47" s="1"/>
  <c r="J21" i="47" s="1"/>
  <c r="J17" i="42" a="1"/>
  <c r="J17" i="42" s="1"/>
  <c r="P61" i="46" a="1"/>
  <c r="P61" i="46" s="1"/>
  <c r="AP62" i="44" a="1"/>
  <c r="AP62" i="44" s="1"/>
  <c r="O92" i="41" a="1"/>
  <c r="O92" i="41" s="1"/>
  <c r="W22" i="33" a="1"/>
  <c r="W22" i="33" s="1"/>
  <c r="W21" i="33" s="1"/>
  <c r="X62" i="42" a="1"/>
  <c r="X62" i="42" s="1"/>
  <c r="X60" i="42" s="1"/>
  <c r="P100" i="33" a="1"/>
  <c r="P100" i="33" s="1"/>
  <c r="O29" i="41" a="1"/>
  <c r="O29" i="41" s="1"/>
  <c r="O52" i="33" a="1"/>
  <c r="O52" i="33" s="1"/>
  <c r="AI17" i="45" a="1"/>
  <c r="AI17" i="45" s="1"/>
  <c r="C89" i="46" a="1"/>
  <c r="C89" i="46" s="1"/>
  <c r="M34" i="33" a="1"/>
  <c r="M34" i="33" s="1"/>
  <c r="M33" i="33" s="1"/>
  <c r="AB68" i="43" a="1"/>
  <c r="AB68" i="43" s="1"/>
  <c r="AN70" i="33" a="1"/>
  <c r="AN70" i="33" s="1"/>
  <c r="AN69" i="33" s="1"/>
  <c r="O35" i="47" a="1"/>
  <c r="O35" i="47" s="1"/>
  <c r="AL40" i="42" a="1"/>
  <c r="AL40" i="42" s="1"/>
  <c r="AC56" i="44" a="1"/>
  <c r="AC56" i="44" s="1"/>
  <c r="Z80" i="45" a="1"/>
  <c r="Z80" i="45" s="1"/>
  <c r="AM17" i="44" a="1"/>
  <c r="AM17" i="44" s="1"/>
  <c r="U52" i="41" a="1"/>
  <c r="U52" i="41" s="1"/>
  <c r="U51" i="41" s="1"/>
  <c r="F41" i="45" a="1"/>
  <c r="F41" i="45" s="1"/>
  <c r="N40" i="41" a="1"/>
  <c r="N40" i="41" s="1"/>
  <c r="N39" i="41" s="1"/>
  <c r="J71" i="46" a="1"/>
  <c r="J71" i="46" s="1"/>
  <c r="AF100" i="41" a="1"/>
  <c r="AF100" i="41" s="1"/>
  <c r="Y83" i="33" a="1"/>
  <c r="Y83" i="33" s="1"/>
  <c r="O47" i="33" a="1"/>
  <c r="O47" i="33" s="1"/>
  <c r="L83" i="43" a="1"/>
  <c r="L83" i="43" s="1"/>
  <c r="L81" i="43" s="1"/>
  <c r="AN71" i="47" a="1"/>
  <c r="AN71" i="47" s="1"/>
  <c r="V89" i="47" a="1"/>
  <c r="V89" i="47" s="1"/>
  <c r="J56" i="41" a="1"/>
  <c r="J56" i="41" s="1"/>
  <c r="F19" i="45" a="1"/>
  <c r="F19" i="45" s="1"/>
  <c r="F18" i="45" s="1"/>
  <c r="R65" i="42" a="1"/>
  <c r="R65" i="42" s="1"/>
  <c r="U59" i="45" a="1"/>
  <c r="U59" i="45" s="1"/>
  <c r="AN80" i="45" a="1"/>
  <c r="AN80" i="45" s="1"/>
  <c r="I11" i="43" a="1"/>
  <c r="I11" i="43" s="1"/>
  <c r="AL101" i="41" a="1"/>
  <c r="AL101" i="41" s="1"/>
  <c r="S62" i="47" a="1"/>
  <c r="S62" i="47" s="1"/>
  <c r="S60" i="47" s="1"/>
  <c r="W88" i="42" a="1"/>
  <c r="W88" i="42" s="1"/>
  <c r="W87" i="42" s="1"/>
  <c r="V37" i="43" a="1"/>
  <c r="V37" i="43" s="1"/>
  <c r="Q25" i="33" a="1"/>
  <c r="Q25" i="33" s="1"/>
  <c r="Q24" i="33" s="1"/>
  <c r="AU92" i="46" a="1"/>
  <c r="AU92" i="46" s="1"/>
  <c r="AU90" i="46" s="1"/>
  <c r="H88" i="44" a="1"/>
  <c r="H88" i="44" s="1"/>
  <c r="H87" i="44" s="1"/>
  <c r="J73" i="44" a="1"/>
  <c r="J73" i="44" s="1"/>
  <c r="J72" i="44" s="1"/>
  <c r="AB74" i="42" a="1"/>
  <c r="AB74" i="42" s="1"/>
  <c r="L16" i="47" a="1"/>
  <c r="L16" i="47" s="1"/>
  <c r="W46" i="33" a="1"/>
  <c r="W46" i="33" s="1"/>
  <c r="W45" i="33" s="1"/>
  <c r="S55" i="41" a="1"/>
  <c r="S55" i="41" s="1"/>
  <c r="S54" i="41" s="1"/>
  <c r="E23" i="33" a="1"/>
  <c r="E23" i="33" s="1"/>
  <c r="Y62" i="33" a="1"/>
  <c r="Y62" i="33" s="1"/>
  <c r="Y60" i="33" s="1"/>
  <c r="K95" i="42" a="1"/>
  <c r="K95" i="42" s="1"/>
  <c r="AL28" i="42" a="1"/>
  <c r="AL28" i="42" s="1"/>
  <c r="AL27" i="42" s="1"/>
  <c r="AB103" i="46" a="1"/>
  <c r="AB103" i="46" s="1"/>
  <c r="AB102" i="46" s="1"/>
  <c r="U64" i="47" a="1"/>
  <c r="U64" i="47" s="1"/>
  <c r="Z64" i="45" a="1"/>
  <c r="Z64" i="45" s="1"/>
  <c r="Z63" i="45" s="1"/>
  <c r="H55" i="33" a="1"/>
  <c r="H55" i="33" s="1"/>
  <c r="AA73" i="33" a="1"/>
  <c r="AA73" i="33" s="1"/>
  <c r="AA72" i="33" s="1"/>
  <c r="O17" i="45" a="1"/>
  <c r="O17" i="45" s="1"/>
  <c r="O15" i="45" s="1"/>
  <c r="V58" i="47" a="1"/>
  <c r="V58" i="47" s="1"/>
  <c r="V57" i="47" s="1"/>
  <c r="AV85" i="47" a="1"/>
  <c r="AV85" i="47" s="1"/>
  <c r="AV84" i="47" s="1"/>
  <c r="AE44" i="33" a="1"/>
  <c r="AE44" i="33" s="1"/>
  <c r="AE42" i="33" s="1"/>
  <c r="G94" i="33" a="1"/>
  <c r="G94" i="33" s="1"/>
  <c r="G93" i="33" s="1"/>
  <c r="AF95" i="42" a="1"/>
  <c r="AF95" i="42" s="1"/>
  <c r="F38" i="44" a="1"/>
  <c r="F38" i="44" s="1"/>
  <c r="R67" i="46" a="1"/>
  <c r="R67" i="46" s="1"/>
  <c r="R66" i="46" s="1"/>
  <c r="AB11" i="44" a="1"/>
  <c r="AB11" i="44" s="1"/>
  <c r="H89" i="42" a="1"/>
  <c r="H89" i="42" s="1"/>
  <c r="O95" i="33" a="1"/>
  <c r="O95" i="33" s="1"/>
  <c r="AK35" i="42" a="1"/>
  <c r="AK35" i="42" s="1"/>
  <c r="C44" i="43" a="1"/>
  <c r="C44" i="43" s="1"/>
  <c r="AH41" i="46" a="1"/>
  <c r="AH41" i="46" s="1"/>
  <c r="O29" i="44" a="1"/>
  <c r="O29" i="44" s="1"/>
  <c r="AG77" i="47" a="1"/>
  <c r="AG77" i="47" s="1"/>
  <c r="O43" i="44" a="1"/>
  <c r="O43" i="44" s="1"/>
  <c r="AB59" i="41" a="1"/>
  <c r="AB59" i="41" s="1"/>
  <c r="K47" i="41" a="1"/>
  <c r="K47" i="41" s="1"/>
  <c r="M74" i="33" a="1"/>
  <c r="M74" i="33" s="1"/>
  <c r="M72" i="33" s="1"/>
  <c r="P71" i="41" a="1"/>
  <c r="P71" i="41" s="1"/>
  <c r="AM55" i="43" a="1"/>
  <c r="AM55" i="43" s="1"/>
  <c r="AP44" i="47" a="1"/>
  <c r="AP44" i="47" s="1"/>
  <c r="Z86" i="44" a="1"/>
  <c r="Z86" i="44" s="1"/>
  <c r="AK41" i="46" a="1"/>
  <c r="AK41" i="46" s="1"/>
  <c r="J98" i="41" a="1"/>
  <c r="J98" i="41" s="1"/>
  <c r="AF97" i="33" a="1"/>
  <c r="AF97" i="33" s="1"/>
  <c r="AF96" i="33" s="1"/>
  <c r="AI32" i="43" a="1"/>
  <c r="AI32" i="43" s="1"/>
  <c r="AD100" i="45" a="1"/>
  <c r="AD100" i="45" s="1"/>
  <c r="AP98" i="33" a="1"/>
  <c r="AP98" i="33" s="1"/>
  <c r="U19" i="44" a="1"/>
  <c r="U19" i="44" s="1"/>
  <c r="U18" i="44" s="1"/>
  <c r="AO89" i="45" a="1"/>
  <c r="AO89" i="45" s="1"/>
  <c r="AU31" i="46" a="1"/>
  <c r="AU31" i="46" s="1"/>
  <c r="AN92" i="46" a="1"/>
  <c r="AN92" i="46" s="1"/>
  <c r="AJ101" i="43" a="1"/>
  <c r="AJ101" i="43" s="1"/>
  <c r="J34" i="43" a="1"/>
  <c r="J34" i="43" s="1"/>
  <c r="J33" i="43" s="1"/>
  <c r="AB70" i="42" a="1"/>
  <c r="AB70" i="42" s="1"/>
  <c r="AB69" i="42" s="1"/>
  <c r="AN44" i="43" a="1"/>
  <c r="AN44" i="43" s="1"/>
  <c r="J59" i="45" a="1"/>
  <c r="J59" i="45" s="1"/>
  <c r="C100" i="46" a="1"/>
  <c r="C100" i="46" s="1"/>
  <c r="AF29" i="41" a="1"/>
  <c r="AF29" i="41" s="1"/>
  <c r="E43" i="45" a="1"/>
  <c r="E43" i="45" s="1"/>
  <c r="E42" i="45" s="1"/>
  <c r="AP82" i="33" a="1"/>
  <c r="AP82" i="33" s="1"/>
  <c r="AP81" i="33" s="1"/>
  <c r="F56" i="42" a="1"/>
  <c r="F56" i="42" s="1"/>
  <c r="AG73" i="45" a="1"/>
  <c r="AG73" i="45" s="1"/>
  <c r="AG72" i="45" s="1"/>
  <c r="AC38" i="47" a="1"/>
  <c r="AC38" i="47" s="1"/>
  <c r="W19" i="44" a="1"/>
  <c r="W19" i="44" s="1"/>
  <c r="W18" i="44" s="1"/>
  <c r="T104" i="33" a="1"/>
  <c r="T104" i="33" s="1"/>
  <c r="T102" i="33" s="1"/>
  <c r="AN79" i="47" a="1"/>
  <c r="AN79" i="47" s="1"/>
  <c r="AN78" i="47" s="1"/>
  <c r="AN50" i="44" a="1"/>
  <c r="AN50" i="44" s="1"/>
  <c r="AF59" i="33" a="1"/>
  <c r="AF59" i="33" s="1"/>
  <c r="AN43" i="46" a="1"/>
  <c r="AN43" i="46" s="1"/>
  <c r="AN42" i="46" s="1"/>
  <c r="AE35" i="42" a="1"/>
  <c r="AE35" i="42" s="1"/>
  <c r="L100" i="46" a="1"/>
  <c r="L100" i="46" s="1"/>
  <c r="L99" i="46" s="1"/>
  <c r="P104" i="43" a="1"/>
  <c r="P104" i="43" s="1"/>
  <c r="Y92" i="46" a="1"/>
  <c r="Y92" i="46" s="1"/>
  <c r="Y90" i="46" s="1"/>
  <c r="H16" i="45" a="1"/>
  <c r="H16" i="45" s="1"/>
  <c r="H15" i="45" s="1"/>
  <c r="U31" i="42" a="1"/>
  <c r="U31" i="42" s="1"/>
  <c r="U30" i="42" s="1"/>
  <c r="Q37" i="45" a="1"/>
  <c r="Q37" i="45" s="1"/>
  <c r="AA16" i="44" a="1"/>
  <c r="AA16" i="44" s="1"/>
  <c r="AA15" i="44" s="1"/>
  <c r="L77" i="43" a="1"/>
  <c r="L77" i="43" s="1"/>
  <c r="AA71" i="42" a="1"/>
  <c r="AA71" i="42" s="1"/>
  <c r="M29" i="45" a="1"/>
  <c r="M29" i="45" s="1"/>
  <c r="K89" i="33" a="1"/>
  <c r="K89" i="33" s="1"/>
  <c r="C40" i="43" a="1"/>
  <c r="C40" i="43" s="1"/>
  <c r="A40" i="43" s="1"/>
  <c r="P71" i="33" a="1"/>
  <c r="P71" i="33" s="1"/>
  <c r="F35" i="42" a="1"/>
  <c r="F35" i="42" s="1"/>
  <c r="N41" i="44" a="1"/>
  <c r="N41" i="44" s="1"/>
  <c r="AA94" i="43" a="1"/>
  <c r="AA94" i="43" s="1"/>
  <c r="AM100" i="47" a="1"/>
  <c r="AM100" i="47" s="1"/>
  <c r="AM99" i="47" s="1"/>
  <c r="J16" i="41" a="1"/>
  <c r="J16" i="41" s="1"/>
  <c r="J15" i="41" s="1"/>
  <c r="J58" i="42" a="1"/>
  <c r="J58" i="42" s="1"/>
  <c r="S83" i="33" a="1"/>
  <c r="S83" i="33" s="1"/>
  <c r="AS41" i="47" a="1"/>
  <c r="AS41" i="47" s="1"/>
  <c r="S40" i="41" a="1"/>
  <c r="S40" i="41" s="1"/>
  <c r="S39" i="41" s="1"/>
  <c r="X25" i="41" a="1"/>
  <c r="X25" i="41" s="1"/>
  <c r="X24" i="41" s="1"/>
  <c r="R100" i="42" a="1"/>
  <c r="R100" i="42" s="1"/>
  <c r="R99" i="42" s="1"/>
  <c r="M37" i="44" a="1"/>
  <c r="M37" i="44" s="1"/>
  <c r="M36" i="44" s="1"/>
  <c r="AL89" i="46" a="1"/>
  <c r="AL89" i="46" s="1"/>
  <c r="P38" i="47" a="1"/>
  <c r="P38" i="47" s="1"/>
  <c r="C103" i="33" a="1"/>
  <c r="C103" i="33" s="1"/>
  <c r="A103" i="33" s="1"/>
  <c r="AE47" i="45" a="1"/>
  <c r="AE47" i="45" s="1"/>
  <c r="V16" i="43" a="1"/>
  <c r="V16" i="43" s="1"/>
  <c r="R58" i="43" a="1"/>
  <c r="R58" i="43" s="1"/>
  <c r="R57" i="43" s="1"/>
  <c r="G74" i="44" a="1"/>
  <c r="G74" i="44" s="1"/>
  <c r="S41" i="42" a="1"/>
  <c r="S41" i="42" s="1"/>
  <c r="AU23" i="47" a="1"/>
  <c r="AU23" i="47" s="1"/>
  <c r="AR32" i="47" a="1"/>
  <c r="AR32" i="47" s="1"/>
  <c r="AV43" i="43" a="1"/>
  <c r="AV43" i="43" s="1"/>
  <c r="AV42" i="43" s="1"/>
  <c r="I100" i="46" a="1"/>
  <c r="I100" i="46" s="1"/>
  <c r="AO67" i="47" a="1"/>
  <c r="AO67" i="47" s="1"/>
  <c r="AO66" i="47" s="1"/>
  <c r="Y104" i="46" a="1"/>
  <c r="Y104" i="46" s="1"/>
  <c r="AH20" i="43" a="1"/>
  <c r="AH20" i="43" s="1"/>
  <c r="AD35" i="47" a="1"/>
  <c r="AD35" i="47" s="1"/>
  <c r="AG34" i="43" a="1"/>
  <c r="AG34" i="43" s="1"/>
  <c r="Q100" i="42" a="1"/>
  <c r="Q100" i="42" s="1"/>
  <c r="Q99" i="42" s="1"/>
  <c r="Q29" i="46" a="1"/>
  <c r="Q29" i="46" s="1"/>
  <c r="AF34" i="44" a="1"/>
  <c r="AF34" i="44" s="1"/>
  <c r="AL19" i="45" a="1"/>
  <c r="AL19" i="45" s="1"/>
  <c r="L89" i="44" a="1"/>
  <c r="L89" i="44" s="1"/>
  <c r="AH47" i="44" a="1"/>
  <c r="AH47" i="44" s="1"/>
  <c r="AM23" i="45" a="1"/>
  <c r="AM23" i="45" s="1"/>
  <c r="R25" i="45" a="1"/>
  <c r="R25" i="45" s="1"/>
  <c r="R24" i="45" s="1"/>
  <c r="AM10" i="41" a="1"/>
  <c r="AM10" i="41" s="1"/>
  <c r="U101" i="44" a="1"/>
  <c r="U101" i="44" s="1"/>
  <c r="N88" i="47" a="1"/>
  <c r="N88" i="47" s="1"/>
  <c r="N87" i="47" s="1"/>
  <c r="AB62" i="45" a="1"/>
  <c r="AB62" i="45" s="1"/>
  <c r="AA79" i="33" a="1"/>
  <c r="AA79" i="33" s="1"/>
  <c r="AT43" i="43" a="1"/>
  <c r="AT43" i="43" s="1"/>
  <c r="AT42" i="43" s="1"/>
  <c r="Y31" i="33" a="1"/>
  <c r="Y31" i="33" s="1"/>
  <c r="Z83" i="44" a="1"/>
  <c r="Z83" i="44" s="1"/>
  <c r="AN86" i="46" a="1"/>
  <c r="AN86" i="46" s="1"/>
  <c r="X53" i="45" a="1"/>
  <c r="X53" i="45" s="1"/>
  <c r="AS73" i="47" a="1"/>
  <c r="AS73" i="47" s="1"/>
  <c r="AS72" i="47" s="1"/>
  <c r="S79" i="46" a="1"/>
  <c r="S79" i="46" s="1"/>
  <c r="S78" i="46" s="1"/>
  <c r="U89" i="43" a="1"/>
  <c r="U89" i="43" s="1"/>
  <c r="AC43" i="45" a="1"/>
  <c r="AC43" i="45" s="1"/>
  <c r="E29" i="45" a="1"/>
  <c r="E29" i="45" s="1"/>
  <c r="M22" i="41" a="1"/>
  <c r="M22" i="41" s="1"/>
  <c r="M21" i="41" s="1"/>
  <c r="AK77" i="42" a="1"/>
  <c r="AK77" i="42" s="1"/>
  <c r="AM56" i="43" a="1"/>
  <c r="AM56" i="43" s="1"/>
  <c r="I16" i="42" a="1"/>
  <c r="I16" i="42" s="1"/>
  <c r="I15" i="42" s="1"/>
  <c r="N31" i="47" a="1"/>
  <c r="N31" i="47" s="1"/>
  <c r="N30" i="47" s="1"/>
  <c r="AM103" i="33" a="1"/>
  <c r="AM103" i="33" s="1"/>
  <c r="AM102" i="33" s="1"/>
  <c r="AJ55" i="43" a="1"/>
  <c r="AJ55" i="43" s="1"/>
  <c r="AD56" i="47" a="1"/>
  <c r="AD56" i="47" s="1"/>
  <c r="AJ67" i="33" a="1"/>
  <c r="AJ67" i="33" s="1"/>
  <c r="AJ66" i="33" s="1"/>
  <c r="U68" i="47" a="1"/>
  <c r="U68" i="47" s="1"/>
  <c r="P98" i="45" a="1"/>
  <c r="P98" i="45" s="1"/>
  <c r="AE70" i="41" a="1"/>
  <c r="AE70" i="41" s="1"/>
  <c r="N53" i="46" a="1"/>
  <c r="N53" i="46" s="1"/>
  <c r="AN77" i="41" a="1"/>
  <c r="AN77" i="41" s="1"/>
  <c r="AA26" i="42" a="1"/>
  <c r="AA26" i="42" s="1"/>
  <c r="M71" i="44" a="1"/>
  <c r="M71" i="44" s="1"/>
  <c r="AP50" i="46" a="1"/>
  <c r="AP50" i="46" s="1"/>
  <c r="T100" i="33" a="1"/>
  <c r="T100" i="33" s="1"/>
  <c r="T99" i="33" s="1"/>
  <c r="C35" i="43" a="1"/>
  <c r="C35" i="43" s="1"/>
  <c r="AR80" i="44" a="1"/>
  <c r="AR80" i="44" s="1"/>
  <c r="AH50" i="41" a="1"/>
  <c r="AH50" i="41" s="1"/>
  <c r="AA79" i="45" a="1"/>
  <c r="AA79" i="45" s="1"/>
  <c r="AA78" i="45" s="1"/>
  <c r="AI29" i="46" a="1"/>
  <c r="AI29" i="46" s="1"/>
  <c r="S98" i="33" a="1"/>
  <c r="S98" i="33" s="1"/>
  <c r="AB11" i="42" a="1"/>
  <c r="AB11" i="42" s="1"/>
  <c r="O43" i="47" a="1"/>
  <c r="O43" i="47" s="1"/>
  <c r="S82" i="33" a="1"/>
  <c r="S82" i="33" s="1"/>
  <c r="S81" i="33" s="1"/>
  <c r="AJ29" i="47" a="1"/>
  <c r="AJ29" i="47" s="1"/>
  <c r="AJ27" i="47" s="1"/>
  <c r="AI56" i="43" a="1"/>
  <c r="AI56" i="43" s="1"/>
  <c r="L52" i="33" a="1"/>
  <c r="L52" i="33" s="1"/>
  <c r="AC67" i="46" a="1"/>
  <c r="AC67" i="46" s="1"/>
  <c r="AC66" i="46" s="1"/>
  <c r="Y65" i="33" a="1"/>
  <c r="Y65" i="33" s="1"/>
  <c r="O44" i="43" a="1"/>
  <c r="O44" i="43" s="1"/>
  <c r="AU35" i="46" a="1"/>
  <c r="AU35" i="46" s="1"/>
  <c r="AK65" i="46" a="1"/>
  <c r="AK65" i="46" s="1"/>
  <c r="T10" i="41" a="1"/>
  <c r="T10" i="41" s="1"/>
  <c r="T9" i="41" s="1"/>
  <c r="P53" i="43" a="1"/>
  <c r="P53" i="43" s="1"/>
  <c r="AV62" i="46" a="1"/>
  <c r="AV62" i="46" s="1"/>
  <c r="C10" i="44" a="1"/>
  <c r="C10" i="44" s="1"/>
  <c r="P59" i="33" a="1"/>
  <c r="P59" i="33" s="1"/>
  <c r="Q49" i="46" a="1"/>
  <c r="Q49" i="46" s="1"/>
  <c r="AG25" i="33" a="1"/>
  <c r="AG25" i="33" s="1"/>
  <c r="R92" i="43" a="1"/>
  <c r="R92" i="43" s="1"/>
  <c r="AE101" i="45" a="1"/>
  <c r="AE101" i="45" s="1"/>
  <c r="AL76" i="46" a="1"/>
  <c r="AL76" i="46" s="1"/>
  <c r="AL75" i="46" s="1"/>
  <c r="W85" i="45" a="1"/>
  <c r="W85" i="45" s="1"/>
  <c r="AG47" i="43" a="1"/>
  <c r="AG47" i="43" s="1"/>
  <c r="AL38" i="47" a="1"/>
  <c r="AL38" i="47" s="1"/>
  <c r="E28" i="44" a="1"/>
  <c r="E28" i="44" s="1"/>
  <c r="F46" i="33" a="1"/>
  <c r="F46" i="33" s="1"/>
  <c r="F45" i="33" s="1"/>
  <c r="AG32" i="46" a="1"/>
  <c r="AG32" i="46" s="1"/>
  <c r="AE19" i="43" a="1"/>
  <c r="AE19" i="43" s="1"/>
  <c r="AE18" i="43" s="1"/>
  <c r="T52" i="33" a="1"/>
  <c r="T52" i="33" s="1"/>
  <c r="AH44" i="47" a="1"/>
  <c r="AH44" i="47" s="1"/>
  <c r="AI89" i="44" a="1"/>
  <c r="AI89" i="44" s="1"/>
  <c r="U79" i="42" a="1"/>
  <c r="U79" i="42" s="1"/>
  <c r="U78" i="42" s="1"/>
  <c r="AQ70" i="42" a="1"/>
  <c r="AQ70" i="42" s="1"/>
  <c r="U47" i="43" a="1"/>
  <c r="U47" i="43" s="1"/>
  <c r="P43" i="41" a="1"/>
  <c r="P43" i="41" s="1"/>
  <c r="AQ49" i="46" a="1"/>
  <c r="AQ49" i="46" s="1"/>
  <c r="AQ48" i="46" s="1"/>
  <c r="Q79" i="42" a="1"/>
  <c r="Q79" i="42" s="1"/>
  <c r="Q78" i="42" s="1"/>
  <c r="AJ38" i="41" a="1"/>
  <c r="AJ38" i="41" s="1"/>
  <c r="AB73" i="45" a="1"/>
  <c r="AB73" i="45" s="1"/>
  <c r="AB72" i="45" s="1"/>
  <c r="C28" i="46" a="1"/>
  <c r="C28" i="46" s="1"/>
  <c r="K50" i="42" a="1"/>
  <c r="K50" i="42" s="1"/>
  <c r="X61" i="47" a="1"/>
  <c r="X61" i="47" s="1"/>
  <c r="X60" i="47" s="1"/>
  <c r="O58" i="43" a="1"/>
  <c r="O58" i="43" s="1"/>
  <c r="O57" i="43" s="1"/>
  <c r="AV67" i="47" a="1"/>
  <c r="AV67" i="47" s="1"/>
  <c r="AV66" i="47" s="1"/>
  <c r="AV76" i="41" a="1"/>
  <c r="AV76" i="41" s="1"/>
  <c r="AV75" i="41" s="1"/>
  <c r="AR67" i="47" a="1"/>
  <c r="AR67" i="47" s="1"/>
  <c r="AQ91" i="47" a="1"/>
  <c r="AQ91" i="47" s="1"/>
  <c r="W50" i="43" a="1"/>
  <c r="W50" i="43" s="1"/>
  <c r="I70" i="44" a="1"/>
  <c r="I70" i="44" s="1"/>
  <c r="I69" i="44" s="1"/>
  <c r="P101" i="43" a="1"/>
  <c r="P101" i="43" s="1"/>
  <c r="K43" i="41" a="1"/>
  <c r="K43" i="41" s="1"/>
  <c r="K42" i="41" s="1"/>
  <c r="J73" i="45" a="1"/>
  <c r="J73" i="45" s="1"/>
  <c r="J72" i="45" s="1"/>
  <c r="S62" i="46" a="1"/>
  <c r="S62" i="46" s="1"/>
  <c r="C76" i="42" a="1"/>
  <c r="C76" i="42" s="1"/>
  <c r="A76" i="42" s="1"/>
  <c r="Z70" i="47" a="1"/>
  <c r="Z70" i="47" s="1"/>
  <c r="AC94" i="42" a="1"/>
  <c r="AC94" i="42" s="1"/>
  <c r="AC93" i="42" s="1"/>
  <c r="AB23" i="45" a="1"/>
  <c r="AB23" i="45" s="1"/>
  <c r="F44" i="45" a="1"/>
  <c r="F44" i="45" s="1"/>
  <c r="O26" i="46" a="1"/>
  <c r="O26" i="46"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A28"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C84" i="44" l="1"/>
  <c r="L66" i="47"/>
  <c r="AT42" i="41"/>
  <c r="G87" i="42"/>
  <c r="K33" i="44"/>
  <c r="AP75" i="47"/>
  <c r="AL30" i="33"/>
  <c r="AL21" i="47"/>
  <c r="AN45" i="43"/>
  <c r="J39" i="47"/>
  <c r="J48" i="41"/>
  <c r="R99" i="43"/>
  <c r="T63" i="47"/>
  <c r="M42" i="33"/>
  <c r="I96" i="43"/>
  <c r="AN33" i="46"/>
  <c r="W81" i="41"/>
  <c r="P78" i="42"/>
  <c r="AA66" i="43"/>
  <c r="AB33" i="45"/>
  <c r="T66" i="44"/>
  <c r="K27" i="42"/>
  <c r="V63" i="41"/>
  <c r="AT30" i="47"/>
  <c r="Q60" i="41"/>
  <c r="M93" i="44"/>
  <c r="AP15" i="42"/>
  <c r="AH48" i="42"/>
  <c r="AB15" i="42"/>
  <c r="AR27" i="44"/>
  <c r="P60" i="42"/>
  <c r="I42" i="47"/>
  <c r="T81" i="47"/>
  <c r="S78" i="43"/>
  <c r="AQ84" i="41"/>
  <c r="Q78" i="41"/>
  <c r="AE45" i="42"/>
  <c r="N72" i="33"/>
  <c r="AA42" i="43"/>
  <c r="AU81" i="43"/>
  <c r="AH81" i="41"/>
  <c r="AR60" i="44"/>
  <c r="A19" i="45"/>
  <c r="A85" i="45"/>
  <c r="E27" i="42"/>
  <c r="AD99" i="47"/>
  <c r="U27" i="42"/>
  <c r="X99" i="33"/>
  <c r="AR78" i="42"/>
  <c r="AS39" i="43"/>
  <c r="A25" i="33"/>
  <c r="AC51" i="42"/>
  <c r="M69" i="43"/>
  <c r="W93" i="43"/>
  <c r="N48" i="41"/>
  <c r="AP30" i="45"/>
  <c r="Z36" i="33"/>
  <c r="U33" i="45"/>
  <c r="O42" i="47"/>
  <c r="AM27" i="47"/>
  <c r="AH24" i="33"/>
  <c r="E87" i="33"/>
  <c r="R39" i="47"/>
  <c r="AV75" i="46"/>
  <c r="AD24" i="33"/>
  <c r="AB84" i="33"/>
  <c r="AL21" i="44"/>
  <c r="U84" i="43"/>
  <c r="AD69" i="45"/>
  <c r="X87" i="47"/>
  <c r="AP54" i="41"/>
  <c r="W48" i="45"/>
  <c r="R54" i="41"/>
  <c r="O96" i="33"/>
  <c r="Q60" i="45"/>
  <c r="A22" i="43"/>
  <c r="Z93" i="47"/>
  <c r="AM18" i="43"/>
  <c r="A58" i="47"/>
  <c r="A57" i="47" s="1"/>
  <c r="T51" i="42"/>
  <c r="M9" i="45"/>
  <c r="O30" i="41"/>
  <c r="AM54" i="42"/>
  <c r="X21" i="44"/>
  <c r="V72" i="46"/>
  <c r="AR42" i="46"/>
  <c r="P90" i="46"/>
  <c r="AS60" i="46"/>
  <c r="O102" i="46"/>
  <c r="AT78" i="46"/>
  <c r="AS102" i="46"/>
  <c r="Q48" i="46"/>
  <c r="J54" i="46"/>
  <c r="AG51" i="46"/>
  <c r="AF54" i="46"/>
  <c r="AR69" i="46"/>
  <c r="V36" i="46"/>
  <c r="AD63" i="46"/>
  <c r="AB96" i="46"/>
  <c r="AH27" i="46"/>
  <c r="X72" i="46"/>
  <c r="AB93" i="46"/>
  <c r="O45" i="43"/>
  <c r="AI39" i="44"/>
  <c r="AQ72" i="41"/>
  <c r="AB36" i="44"/>
  <c r="K72" i="44"/>
  <c r="T54" i="44"/>
  <c r="F99" i="33"/>
  <c r="S90" i="42"/>
  <c r="AK96" i="41"/>
  <c r="AD9" i="44"/>
  <c r="L81" i="42"/>
  <c r="AM102" i="46"/>
  <c r="X39" i="42"/>
  <c r="R30" i="42"/>
  <c r="AC93" i="44"/>
  <c r="R66" i="42"/>
  <c r="AF90" i="45"/>
  <c r="AK75" i="41"/>
  <c r="AR15" i="43"/>
  <c r="AO66" i="33"/>
  <c r="M75" i="43"/>
  <c r="AI15" i="43"/>
  <c r="AB45" i="46"/>
  <c r="AK51" i="43"/>
  <c r="U102" i="41"/>
  <c r="S60" i="46"/>
  <c r="T51" i="33"/>
  <c r="AH72" i="33"/>
  <c r="AD87" i="45"/>
  <c r="AE69" i="41"/>
  <c r="M15" i="43"/>
  <c r="R15" i="42"/>
  <c r="AH9" i="33"/>
  <c r="K36" i="46"/>
  <c r="Z66" i="43"/>
  <c r="AJ24" i="45"/>
  <c r="R99" i="44"/>
  <c r="AR99" i="33"/>
  <c r="AP21" i="42"/>
  <c r="AI96" i="43"/>
  <c r="U36" i="47"/>
  <c r="AG24" i="47"/>
  <c r="R45" i="47"/>
  <c r="AH18" i="45"/>
  <c r="Q102" i="44"/>
  <c r="AE9" i="41"/>
  <c r="Y81" i="45"/>
  <c r="O90" i="44"/>
  <c r="I36" i="46"/>
  <c r="X57" i="46"/>
  <c r="AJ99" i="41"/>
  <c r="AN72" i="45"/>
  <c r="AA30" i="42"/>
  <c r="K93" i="47"/>
  <c r="AQ84" i="42"/>
  <c r="E18" i="33"/>
  <c r="W90" i="44"/>
  <c r="AA54" i="33"/>
  <c r="AM78" i="43"/>
  <c r="G48" i="44"/>
  <c r="AC24" i="42"/>
  <c r="Z93" i="33"/>
  <c r="AF39" i="46"/>
  <c r="I42" i="33"/>
  <c r="V48" i="45"/>
  <c r="AG84" i="45"/>
  <c r="AG75" i="42"/>
  <c r="V21" i="47"/>
  <c r="AM45" i="43"/>
  <c r="R78" i="44"/>
  <c r="AG57" i="43"/>
  <c r="AU60" i="47"/>
  <c r="AJ18" i="41"/>
  <c r="E63" i="44"/>
  <c r="AR78" i="45"/>
  <c r="W102" i="46"/>
  <c r="AK48" i="45"/>
  <c r="Y66" i="33"/>
  <c r="AH24" i="46"/>
  <c r="AF45" i="33"/>
  <c r="AR72" i="45"/>
  <c r="AC84" i="46"/>
  <c r="AD72" i="47"/>
  <c r="AU33" i="43"/>
  <c r="Q57" i="41"/>
  <c r="A55" i="45"/>
  <c r="U78" i="44"/>
  <c r="V63" i="44"/>
  <c r="Y60" i="41"/>
  <c r="AA63" i="44"/>
  <c r="W96" i="46"/>
  <c r="AP84" i="44"/>
  <c r="Z54" i="42"/>
  <c r="L69" i="44"/>
  <c r="L90" i="43"/>
  <c r="AK93" i="47"/>
  <c r="Z45" i="41"/>
  <c r="U51" i="33"/>
  <c r="AA36" i="46"/>
  <c r="P18" i="33"/>
  <c r="S9" i="41"/>
  <c r="AC39" i="43"/>
  <c r="S66" i="46"/>
  <c r="L63" i="41"/>
  <c r="AU30" i="46"/>
  <c r="O42" i="44"/>
  <c r="O51" i="33"/>
  <c r="N75" i="41"/>
  <c r="AU57" i="46"/>
  <c r="O75" i="45"/>
  <c r="AF93" i="44"/>
  <c r="J99" i="41"/>
  <c r="W69" i="43"/>
  <c r="T51" i="47"/>
  <c r="T81" i="45"/>
  <c r="N102" i="44"/>
  <c r="G54" i="45"/>
  <c r="E36" i="44"/>
  <c r="F27" i="33"/>
  <c r="AM36" i="46"/>
  <c r="AH72" i="43"/>
  <c r="N57" i="43"/>
  <c r="X66" i="33"/>
  <c r="AS36" i="41"/>
  <c r="S90" i="41"/>
  <c r="AB69" i="33"/>
  <c r="L84" i="47"/>
  <c r="Q69" i="46"/>
  <c r="AG57" i="45"/>
  <c r="AF21" i="46"/>
  <c r="M63" i="44"/>
  <c r="P24" i="46"/>
  <c r="AD78" i="47"/>
  <c r="AO15" i="33"/>
  <c r="M30" i="44"/>
  <c r="AL90" i="47"/>
  <c r="AQ69" i="47"/>
  <c r="X90" i="45"/>
  <c r="AE57" i="47"/>
  <c r="A16" i="46"/>
  <c r="J42" i="42"/>
  <c r="X51" i="47"/>
  <c r="AF99" i="45"/>
  <c r="F30" i="45"/>
  <c r="AN42" i="45"/>
  <c r="V48" i="47"/>
  <c r="AC81" i="44"/>
  <c r="AQ21" i="46"/>
  <c r="AJ54" i="33"/>
  <c r="AF33" i="41"/>
  <c r="AG66" i="43"/>
  <c r="AG63" i="45"/>
  <c r="W87" i="46"/>
  <c r="AP99" i="43"/>
  <c r="X18" i="47"/>
  <c r="S69" i="46"/>
  <c r="X45" i="45"/>
  <c r="N57" i="42"/>
  <c r="AR60" i="47"/>
  <c r="W15" i="42"/>
  <c r="Q9" i="43"/>
  <c r="S75" i="45"/>
  <c r="Y24" i="45"/>
  <c r="U48" i="46"/>
  <c r="AD99" i="43"/>
  <c r="AD21" i="42"/>
  <c r="Y93" i="42"/>
  <c r="AH69" i="42"/>
  <c r="AD45" i="47"/>
  <c r="AG24" i="33"/>
  <c r="J57" i="42"/>
  <c r="AF99" i="41"/>
  <c r="K39" i="41"/>
  <c r="AI42" i="45"/>
  <c r="AN99" i="44"/>
  <c r="AM96" i="42"/>
  <c r="E15" i="33"/>
  <c r="AR72" i="46"/>
  <c r="W33" i="45"/>
  <c r="AR84" i="46"/>
  <c r="O18" i="46"/>
  <c r="AJ102" i="33"/>
  <c r="AM21" i="46"/>
  <c r="N102" i="46"/>
  <c r="AA60" i="45"/>
  <c r="S30" i="44"/>
  <c r="AK33" i="43"/>
  <c r="AI21" i="46"/>
  <c r="AH69" i="43"/>
  <c r="AA48" i="42"/>
  <c r="L15" i="33"/>
  <c r="L81" i="46"/>
  <c r="N96" i="33"/>
  <c r="AH9" i="47"/>
  <c r="AN81" i="45"/>
  <c r="R27" i="41"/>
  <c r="AD102" i="44"/>
  <c r="AR24" i="43"/>
  <c r="O42" i="41"/>
  <c r="AD102" i="43"/>
  <c r="O39" i="45"/>
  <c r="AK75" i="43"/>
  <c r="AU21" i="43"/>
  <c r="Z87" i="44"/>
  <c r="AN93" i="44"/>
  <c r="AC30" i="47"/>
  <c r="AI36" i="41"/>
  <c r="A73" i="43"/>
  <c r="Q99" i="44"/>
  <c r="W63" i="44"/>
  <c r="AD54" i="46"/>
  <c r="J60" i="47"/>
  <c r="Q75" i="43"/>
  <c r="H81" i="42"/>
  <c r="V48" i="42"/>
  <c r="Z30" i="44"/>
  <c r="Y36" i="43"/>
  <c r="A97" i="46"/>
  <c r="P102" i="41"/>
  <c r="AI30" i="42"/>
  <c r="AU90" i="47"/>
  <c r="AQ69" i="42"/>
  <c r="E27" i="44"/>
  <c r="L75" i="44"/>
  <c r="W63" i="42"/>
  <c r="AC84" i="42"/>
  <c r="AK99" i="46"/>
  <c r="AQ51" i="45"/>
  <c r="AT75" i="43"/>
  <c r="AH42" i="33"/>
  <c r="O60" i="44"/>
  <c r="AJ15" i="45"/>
  <c r="AD75" i="43"/>
  <c r="Q36" i="43"/>
  <c r="V18" i="33"/>
  <c r="AR15" i="45"/>
  <c r="AF75" i="41"/>
  <c r="AE51" i="44"/>
  <c r="AL72" i="45"/>
  <c r="Z69" i="42"/>
  <c r="R96" i="43"/>
  <c r="S66" i="42"/>
  <c r="Y42" i="42"/>
  <c r="I63" i="33"/>
  <c r="AO48" i="47"/>
  <c r="AF72" i="47"/>
  <c r="I21" i="44"/>
  <c r="AQ87" i="33"/>
  <c r="AK24" i="42"/>
  <c r="U102" i="33"/>
  <c r="M9" i="33"/>
  <c r="P93" i="47"/>
  <c r="T36" i="46"/>
  <c r="AK81" i="47"/>
  <c r="M93" i="42"/>
  <c r="AI9" i="43"/>
  <c r="AF102" i="45"/>
  <c r="S45" i="33"/>
  <c r="S63" i="46"/>
  <c r="AV30" i="46"/>
  <c r="I30" i="44"/>
  <c r="AF21" i="43"/>
  <c r="AT66" i="47"/>
  <c r="AN9" i="42"/>
  <c r="AP18" i="41"/>
  <c r="N66" i="44"/>
  <c r="AJ54" i="41"/>
  <c r="AM27" i="43"/>
  <c r="S18" i="44"/>
  <c r="P9" i="47"/>
  <c r="AK30" i="46"/>
  <c r="AR93" i="45"/>
  <c r="AQ87" i="44"/>
  <c r="AJ39" i="41"/>
  <c r="X60" i="44"/>
  <c r="Y63" i="46"/>
  <c r="H15" i="33"/>
  <c r="AR24" i="44"/>
  <c r="L39" i="45"/>
  <c r="O18" i="43"/>
  <c r="AN9" i="47"/>
  <c r="V102" i="47"/>
  <c r="K15" i="33"/>
  <c r="M69" i="45"/>
  <c r="AO42" i="46"/>
  <c r="O9" i="45"/>
  <c r="J75" i="33"/>
  <c r="O60" i="47"/>
  <c r="W27" i="43"/>
  <c r="AJ69" i="42"/>
  <c r="AP93" i="43"/>
  <c r="Y15" i="47"/>
  <c r="AH54" i="44"/>
  <c r="AH81" i="44"/>
  <c r="X30" i="46"/>
  <c r="AU15" i="47"/>
  <c r="U45" i="47"/>
  <c r="Z102" i="46"/>
  <c r="AB75" i="46"/>
  <c r="W78" i="43"/>
  <c r="Z69" i="47"/>
  <c r="AQ90" i="47"/>
  <c r="AJ54" i="43"/>
  <c r="AD99" i="45"/>
  <c r="U63" i="47"/>
  <c r="T42" i="41"/>
  <c r="M39" i="47"/>
  <c r="I72" i="43"/>
  <c r="P27" i="47"/>
  <c r="Z15" i="42"/>
  <c r="T99" i="46"/>
  <c r="H39" i="45"/>
  <c r="AE30" i="41"/>
  <c r="J69" i="43"/>
  <c r="V27" i="47"/>
  <c r="G75" i="33"/>
  <c r="F69" i="33"/>
  <c r="T18" i="46"/>
  <c r="AF42" i="44"/>
  <c r="M24" i="46"/>
  <c r="AG96" i="45"/>
  <c r="J75" i="43"/>
  <c r="K60" i="41"/>
  <c r="N9" i="47"/>
  <c r="AP33" i="41"/>
  <c r="AB81" i="33"/>
  <c r="L63" i="33"/>
  <c r="Z57" i="43"/>
  <c r="AT81" i="41"/>
  <c r="T24" i="47"/>
  <c r="M96" i="42"/>
  <c r="N63" i="45"/>
  <c r="AE69" i="44"/>
  <c r="P96" i="46"/>
  <c r="AI18" i="42"/>
  <c r="AI57" i="46"/>
  <c r="AE9" i="47"/>
  <c r="AL60" i="41"/>
  <c r="K39" i="46"/>
  <c r="T30" i="44"/>
  <c r="AM90" i="42"/>
  <c r="G78" i="42"/>
  <c r="AJ72" i="43"/>
  <c r="AG57" i="46"/>
  <c r="AD93" i="33"/>
  <c r="U60" i="46"/>
  <c r="AQ102" i="44"/>
  <c r="K42" i="45"/>
  <c r="AD96" i="45"/>
  <c r="P42" i="47"/>
  <c r="AG33" i="47"/>
  <c r="O9" i="41"/>
  <c r="G96" i="45"/>
  <c r="G45" i="45"/>
  <c r="AJ45" i="46"/>
  <c r="AB63" i="45"/>
  <c r="AH39" i="41"/>
  <c r="O72" i="42"/>
  <c r="W69" i="44"/>
  <c r="N81" i="33"/>
  <c r="AP24" i="43"/>
  <c r="AI99" i="45"/>
  <c r="P48" i="43"/>
  <c r="Z87" i="41"/>
  <c r="Q63" i="33"/>
  <c r="AI30" i="47"/>
  <c r="AC45" i="44"/>
  <c r="AE84" i="47"/>
  <c r="L78" i="33"/>
  <c r="AD15" i="42"/>
  <c r="AO72" i="47"/>
  <c r="Q78" i="47"/>
  <c r="AJ21" i="43"/>
  <c r="AO63" i="46"/>
  <c r="AA45" i="41"/>
  <c r="AJ87" i="47"/>
  <c r="T57" i="41"/>
  <c r="AG102" i="42"/>
  <c r="AA66" i="47"/>
  <c r="AK27" i="42"/>
  <c r="AH48" i="45"/>
  <c r="AR93" i="43"/>
  <c r="AD27" i="33"/>
  <c r="N48" i="44"/>
  <c r="L27" i="46"/>
  <c r="O15" i="43"/>
  <c r="AM60" i="43"/>
  <c r="AH39" i="44"/>
  <c r="AS9" i="46"/>
  <c r="M81" i="43"/>
  <c r="AE39" i="41"/>
  <c r="AC75" i="45"/>
  <c r="AN93" i="45"/>
  <c r="AN9" i="43"/>
  <c r="U90" i="45"/>
  <c r="S90" i="47"/>
  <c r="O54" i="33"/>
  <c r="AO54" i="46"/>
  <c r="AC87" i="42"/>
  <c r="AR15" i="33"/>
  <c r="AD84" i="45"/>
  <c r="O102" i="44"/>
  <c r="AC66" i="47"/>
  <c r="AK90" i="42"/>
  <c r="O78" i="44"/>
  <c r="AF18" i="46"/>
  <c r="G99" i="42"/>
  <c r="AJ75" i="42"/>
  <c r="Y102" i="43"/>
  <c r="AO63" i="45"/>
  <c r="Q78" i="43"/>
  <c r="AE9" i="43"/>
  <c r="AC60" i="44"/>
  <c r="AM15" i="43"/>
  <c r="Z99" i="46"/>
  <c r="AC9" i="42"/>
  <c r="AS96" i="43"/>
  <c r="AG33" i="43"/>
  <c r="P99" i="33"/>
  <c r="AP60" i="43"/>
  <c r="AK60" i="41"/>
  <c r="AA48" i="33"/>
  <c r="AJ39" i="33"/>
  <c r="V39" i="44"/>
  <c r="AL51" i="43"/>
  <c r="Q84" i="47"/>
  <c r="M57" i="46"/>
  <c r="U39" i="42"/>
  <c r="AK24" i="43"/>
  <c r="R93" i="46"/>
  <c r="AM9" i="46"/>
  <c r="T30" i="43"/>
  <c r="X30" i="45"/>
  <c r="AM36" i="44"/>
  <c r="R96" i="46"/>
  <c r="O69" i="47"/>
  <c r="AH93" i="43"/>
  <c r="Z27" i="41"/>
  <c r="I66" i="44"/>
  <c r="O60" i="43"/>
  <c r="AL30" i="44"/>
  <c r="F93" i="42"/>
  <c r="X99" i="42"/>
  <c r="X72" i="41"/>
  <c r="AR18" i="42"/>
  <c r="I54" i="47"/>
  <c r="AI63" i="43"/>
  <c r="M27" i="42"/>
  <c r="Y96" i="33"/>
  <c r="Q15" i="45"/>
  <c r="O48" i="47"/>
  <c r="J42" i="47"/>
  <c r="Q93" i="45"/>
  <c r="AI72" i="44"/>
  <c r="U54" i="46"/>
  <c r="AI27" i="45"/>
  <c r="AQ87" i="42"/>
  <c r="AT9" i="43"/>
  <c r="W75" i="33"/>
  <c r="V63" i="45"/>
  <c r="I36" i="44"/>
  <c r="AI27" i="47"/>
  <c r="Y30" i="33"/>
  <c r="I99" i="46"/>
  <c r="AR51" i="41"/>
  <c r="T18" i="47"/>
  <c r="AP15" i="33"/>
  <c r="A34" i="47"/>
  <c r="T54" i="46"/>
  <c r="W57" i="43"/>
  <c r="U21" i="46"/>
  <c r="AT15" i="41"/>
  <c r="P54" i="46"/>
  <c r="AA24" i="47"/>
  <c r="AH42" i="43"/>
  <c r="AQ45" i="33"/>
  <c r="I48" i="44"/>
  <c r="U33" i="41"/>
  <c r="W45" i="41"/>
  <c r="AM81" i="42"/>
  <c r="V45" i="44"/>
  <c r="R36" i="43"/>
  <c r="AI66" i="33"/>
  <c r="AR75" i="44"/>
  <c r="AB42" i="45"/>
  <c r="X69" i="43"/>
  <c r="AJ51" i="44"/>
  <c r="O96" i="47"/>
  <c r="W54" i="46"/>
  <c r="AP90" i="43"/>
  <c r="AT75" i="41"/>
  <c r="N93" i="45"/>
  <c r="V102" i="44"/>
  <c r="AU99" i="47"/>
  <c r="K9" i="44"/>
  <c r="L66" i="33"/>
  <c r="AM81" i="44"/>
  <c r="T57" i="43"/>
  <c r="J66" i="41"/>
  <c r="AQ96" i="44"/>
  <c r="AQ84" i="43"/>
  <c r="AE93" i="42"/>
  <c r="I99" i="42"/>
  <c r="M48" i="41"/>
  <c r="AC27" i="41"/>
  <c r="AO99" i="47"/>
  <c r="L15" i="47"/>
  <c r="A37" i="33"/>
  <c r="AP45" i="43"/>
  <c r="Q33" i="47"/>
  <c r="AJ51" i="41"/>
  <c r="AR36" i="45"/>
  <c r="AH87" i="42"/>
  <c r="A97" i="45"/>
  <c r="AJ48" i="33"/>
  <c r="X21" i="42"/>
  <c r="V72" i="43"/>
  <c r="G63" i="45"/>
  <c r="AU9" i="41"/>
  <c r="V69" i="46"/>
  <c r="AH84" i="41"/>
  <c r="AM57" i="44"/>
  <c r="AB45" i="45"/>
  <c r="AH84" i="33"/>
  <c r="AE21" i="45"/>
  <c r="U99" i="46"/>
  <c r="K96" i="43"/>
  <c r="M45" i="42"/>
  <c r="P30" i="46"/>
  <c r="AE21" i="41"/>
  <c r="AN21" i="42"/>
  <c r="H36" i="44"/>
  <c r="AN87" i="33"/>
  <c r="U57" i="44"/>
  <c r="A88" i="33"/>
  <c r="I24" i="47"/>
  <c r="N63" i="41"/>
  <c r="V30" i="41"/>
  <c r="AD15" i="43"/>
  <c r="Z66" i="46"/>
  <c r="W60" i="44"/>
  <c r="V66" i="41"/>
  <c r="AI21" i="44"/>
  <c r="W72" i="47"/>
  <c r="AI60" i="45"/>
  <c r="AG15" i="33"/>
  <c r="AQ36" i="45"/>
  <c r="T60" i="41"/>
  <c r="AL69" i="33"/>
  <c r="H51" i="42"/>
  <c r="R99" i="33"/>
  <c r="L42" i="41"/>
  <c r="AE54" i="47"/>
  <c r="AJ45" i="42"/>
  <c r="A22" i="44"/>
  <c r="A23" i="44" s="1"/>
  <c r="J66" i="33"/>
  <c r="AF57" i="46"/>
  <c r="AO84" i="43"/>
  <c r="AD72" i="45"/>
  <c r="U63" i="42"/>
  <c r="R21" i="46"/>
  <c r="K72" i="33"/>
  <c r="M51" i="46"/>
  <c r="R99" i="46"/>
  <c r="AV51" i="43"/>
  <c r="AI21" i="43"/>
  <c r="AD42" i="44"/>
  <c r="Y66" i="44"/>
  <c r="AA99" i="44"/>
  <c r="T84" i="33"/>
  <c r="AG66" i="46"/>
  <c r="AQ75" i="42"/>
  <c r="J87" i="43"/>
  <c r="K54" i="44"/>
  <c r="K21" i="47"/>
  <c r="I60" i="44"/>
  <c r="AC36" i="45"/>
  <c r="AA39" i="46"/>
  <c r="AC63" i="43"/>
  <c r="AR54" i="45"/>
  <c r="Q54" i="46"/>
  <c r="AP78" i="45"/>
  <c r="L51" i="33"/>
  <c r="P84" i="46"/>
  <c r="AK54" i="43"/>
  <c r="AE78" i="45"/>
  <c r="AI21" i="45"/>
  <c r="AM102" i="42"/>
  <c r="X63" i="42"/>
  <c r="AB63" i="42"/>
  <c r="AI81" i="41"/>
  <c r="AM60" i="33"/>
  <c r="J90" i="44"/>
  <c r="S39" i="45"/>
  <c r="X84" i="43"/>
  <c r="AK33" i="47"/>
  <c r="Z69" i="33"/>
  <c r="AO93" i="43"/>
  <c r="AO96" i="42"/>
  <c r="AF45" i="44"/>
  <c r="AE30" i="45"/>
  <c r="M18" i="33"/>
  <c r="Z54" i="43"/>
  <c r="AQ81" i="41"/>
  <c r="AM51" i="44"/>
  <c r="K42" i="47"/>
  <c r="V78" i="46"/>
  <c r="AO18" i="46"/>
  <c r="AT27" i="43"/>
  <c r="AH57" i="47"/>
  <c r="AJ102" i="45"/>
  <c r="W96" i="42"/>
  <c r="AK78" i="46"/>
  <c r="H42" i="45"/>
  <c r="AC90" i="44"/>
  <c r="Z54" i="41"/>
  <c r="Y18" i="43"/>
  <c r="AN96" i="47"/>
  <c r="AK72" i="33"/>
  <c r="AN69" i="43"/>
  <c r="X42" i="33"/>
  <c r="K66" i="42"/>
  <c r="S45" i="42"/>
  <c r="K90" i="45"/>
  <c r="AI87" i="47"/>
  <c r="AA72" i="43"/>
  <c r="AD81" i="33"/>
  <c r="AI36" i="42"/>
  <c r="T63" i="43"/>
  <c r="I15" i="43"/>
  <c r="AQ36" i="47"/>
  <c r="AQ21" i="42"/>
  <c r="AS84" i="41"/>
  <c r="J60" i="46"/>
  <c r="AP84" i="42"/>
  <c r="M51" i="43"/>
  <c r="X87" i="33"/>
  <c r="Y42" i="43"/>
  <c r="O39" i="47"/>
  <c r="AH51" i="45"/>
  <c r="AK45" i="46"/>
  <c r="AJ66" i="44"/>
  <c r="AL87" i="44"/>
  <c r="AM96" i="46"/>
  <c r="AV78" i="41"/>
  <c r="AC90" i="47"/>
  <c r="U66" i="42"/>
  <c r="AA78" i="46"/>
  <c r="Q9" i="46"/>
  <c r="AO78" i="44"/>
  <c r="AM42" i="41"/>
  <c r="L78" i="46"/>
  <c r="R81" i="41"/>
  <c r="AA33" i="45"/>
  <c r="X27" i="43"/>
  <c r="X60" i="41"/>
  <c r="S72" i="43"/>
  <c r="O21" i="44"/>
  <c r="AJ9" i="33"/>
  <c r="AI33" i="33"/>
  <c r="M96" i="43"/>
  <c r="AJ51" i="33"/>
  <c r="Q51" i="47"/>
  <c r="AL99" i="45"/>
  <c r="N75" i="44"/>
  <c r="AI45" i="41"/>
  <c r="AS57" i="43"/>
  <c r="AA45" i="43"/>
  <c r="AL33" i="42"/>
  <c r="M63" i="41"/>
  <c r="AK84" i="41"/>
  <c r="R42" i="44"/>
  <c r="AO54" i="45"/>
  <c r="AG27" i="43"/>
  <c r="AB18" i="42"/>
  <c r="P102" i="47"/>
  <c r="AR24" i="47"/>
  <c r="T9" i="43"/>
  <c r="N54" i="45"/>
  <c r="P66" i="46"/>
  <c r="J36" i="47"/>
  <c r="AR39" i="42"/>
  <c r="AV102" i="46"/>
  <c r="AM78" i="44"/>
  <c r="P36" i="33"/>
  <c r="AF99" i="44"/>
  <c r="AC87" i="43"/>
  <c r="I60" i="42"/>
  <c r="AQ75" i="43"/>
  <c r="M33" i="41"/>
  <c r="AH72" i="45"/>
  <c r="AE99" i="41"/>
  <c r="AP87" i="33"/>
  <c r="AI75" i="43"/>
  <c r="N21" i="41"/>
  <c r="N57" i="47"/>
  <c r="AG96" i="44"/>
  <c r="M15" i="41"/>
  <c r="AK66" i="42"/>
  <c r="P93" i="41"/>
  <c r="J60" i="44"/>
  <c r="W18" i="33"/>
  <c r="T48" i="45"/>
  <c r="H15" i="42"/>
  <c r="L24" i="41"/>
  <c r="AE15" i="42"/>
  <c r="L30" i="33"/>
  <c r="AL18" i="45"/>
  <c r="AG51" i="44"/>
  <c r="N48" i="45"/>
  <c r="AQ75" i="33"/>
  <c r="AL18" i="47"/>
  <c r="L54" i="41"/>
  <c r="M99" i="47"/>
  <c r="AL93" i="47"/>
  <c r="AT87" i="47"/>
  <c r="S57" i="42"/>
  <c r="S84" i="33"/>
  <c r="AA39" i="44"/>
  <c r="AQ33" i="33"/>
  <c r="H99" i="42"/>
  <c r="AQ21" i="41"/>
  <c r="AF63" i="42"/>
  <c r="AQ96" i="41"/>
  <c r="AF48" i="45"/>
  <c r="AQ18" i="44"/>
  <c r="AH9" i="43"/>
  <c r="AA90" i="47"/>
  <c r="AH54" i="45"/>
  <c r="AN48" i="47"/>
  <c r="AL63" i="43"/>
  <c r="AO24" i="42"/>
  <c r="J69" i="44"/>
  <c r="J48" i="47"/>
  <c r="G57" i="44"/>
  <c r="AF42" i="41"/>
  <c r="M15" i="47"/>
  <c r="Y63" i="45"/>
  <c r="A58" i="44"/>
  <c r="A57" i="44" s="1"/>
  <c r="I42" i="43"/>
  <c r="AB75" i="43"/>
  <c r="AR78" i="46"/>
  <c r="X18" i="44"/>
  <c r="U21" i="43"/>
  <c r="G63" i="44"/>
  <c r="S39" i="46"/>
  <c r="I66" i="33"/>
  <c r="AC57" i="42"/>
  <c r="AK45" i="44"/>
  <c r="I57" i="41"/>
  <c r="AG60" i="42"/>
  <c r="W48" i="41"/>
  <c r="X45" i="46"/>
  <c r="AH27" i="44"/>
  <c r="W54" i="43"/>
  <c r="M72" i="43"/>
  <c r="AC96" i="42"/>
  <c r="AE48" i="45"/>
  <c r="Q9" i="47"/>
  <c r="AT39" i="43"/>
  <c r="X36" i="43"/>
  <c r="W57" i="46"/>
  <c r="AA81" i="47"/>
  <c r="I48" i="46"/>
  <c r="AP39" i="44"/>
  <c r="AR48" i="44"/>
  <c r="AF54" i="43"/>
  <c r="AL42" i="42"/>
  <c r="G36" i="42"/>
  <c r="AI78" i="43"/>
  <c r="AK36" i="45"/>
  <c r="AL21" i="43"/>
  <c r="AJ9" i="46"/>
  <c r="AC90" i="42"/>
  <c r="AE84" i="42"/>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I81" i="46"/>
  <c r="X63" i="43"/>
  <c r="AD96" i="33"/>
  <c r="V24" i="45"/>
  <c r="AT45" i="43"/>
  <c r="A43" i="44"/>
  <c r="AE60" i="43"/>
  <c r="AM75" i="44"/>
  <c r="AR51" i="47"/>
  <c r="AC84" i="33"/>
  <c r="X45" i="33"/>
  <c r="M42" i="46"/>
  <c r="Q45" i="45"/>
  <c r="AE84" i="41"/>
  <c r="AA18" i="33"/>
  <c r="L93" i="47"/>
  <c r="T93" i="41"/>
  <c r="AE33" i="46"/>
  <c r="Q57" i="33"/>
  <c r="I87" i="43"/>
  <c r="O81" i="46"/>
  <c r="Y54" i="45"/>
  <c r="E42" i="33"/>
  <c r="K57" i="44"/>
  <c r="AB33" i="41"/>
  <c r="A19" i="47"/>
  <c r="AA72" i="42"/>
  <c r="K30" i="45"/>
  <c r="AB24" i="44"/>
  <c r="AJ48" i="43"/>
  <c r="L21" i="33"/>
  <c r="W93" i="42"/>
  <c r="V48" i="33"/>
  <c r="J18" i="47"/>
  <c r="AP42" i="44"/>
  <c r="F96" i="45"/>
  <c r="AM51" i="42"/>
  <c r="O51" i="46"/>
  <c r="U66" i="47"/>
  <c r="AP84" i="45"/>
  <c r="AE102" i="47"/>
  <c r="G21" i="44"/>
  <c r="S45" i="45"/>
  <c r="AG39" i="42"/>
  <c r="AU15" i="41"/>
  <c r="F78" i="44"/>
  <c r="Q63" i="43"/>
  <c r="M54" i="33"/>
  <c r="V24" i="33"/>
  <c r="V60" i="33"/>
  <c r="AB21" i="46"/>
  <c r="AI18" i="46"/>
  <c r="AK48" i="41"/>
  <c r="S90" i="33"/>
  <c r="U102" i="42"/>
  <c r="AM72" i="46"/>
  <c r="K72" i="46"/>
  <c r="AE102" i="42"/>
  <c r="R18" i="43"/>
  <c r="AD48" i="44"/>
  <c r="AD57" i="41"/>
  <c r="N21" i="42"/>
  <c r="AT90" i="47"/>
  <c r="AJ45" i="45"/>
  <c r="M63" i="42"/>
  <c r="AF93" i="46"/>
  <c r="T84" i="44"/>
  <c r="AM39" i="44"/>
  <c r="AA42" i="44"/>
  <c r="U9" i="43"/>
  <c r="W48" i="44"/>
  <c r="J54" i="45"/>
  <c r="AM60" i="44"/>
  <c r="N87" i="43"/>
  <c r="AD93" i="45"/>
  <c r="W69" i="47"/>
  <c r="AG75" i="45"/>
  <c r="V54" i="45"/>
  <c r="M45" i="33"/>
  <c r="J36" i="46"/>
  <c r="M96" i="44"/>
  <c r="AD66" i="42"/>
  <c r="P45" i="47"/>
  <c r="AM93" i="46"/>
  <c r="A49" i="33"/>
  <c r="A50" i="33" s="1"/>
  <c r="AG33" i="41"/>
  <c r="AC51" i="41"/>
  <c r="AF99" i="47"/>
  <c r="AH39" i="42"/>
  <c r="Q78" i="33"/>
  <c r="N9" i="45"/>
  <c r="AB90" i="33"/>
  <c r="J69" i="47"/>
  <c r="X69" i="46"/>
  <c r="AJ30" i="41"/>
  <c r="AL78" i="33"/>
  <c r="G51" i="42"/>
  <c r="AN66" i="41"/>
  <c r="AJ60" i="33"/>
  <c r="W15" i="33"/>
  <c r="S96" i="45"/>
  <c r="R75" i="41"/>
  <c r="E60" i="42"/>
  <c r="AP87" i="42"/>
  <c r="AC60" i="42"/>
  <c r="AO51" i="44"/>
  <c r="AR45" i="33"/>
  <c r="A31" i="33"/>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AP63" i="42"/>
  <c r="W36" i="45"/>
  <c r="AB93" i="47"/>
  <c r="AA81" i="41"/>
  <c r="Y33" i="44"/>
  <c r="V9" i="46"/>
  <c r="AQ63" i="44"/>
  <c r="J45" i="44"/>
  <c r="AJ9" i="45"/>
  <c r="AD18" i="41"/>
  <c r="A97" i="43"/>
  <c r="AH45" i="47"/>
  <c r="AC39" i="33"/>
  <c r="AG93" i="41"/>
  <c r="V66" i="33"/>
  <c r="J63" i="42"/>
  <c r="AF60" i="46"/>
  <c r="E90" i="45"/>
  <c r="X54" i="44"/>
  <c r="AQ72" i="44"/>
  <c r="AH90" i="33"/>
  <c r="P21" i="46"/>
  <c r="K90" i="42"/>
  <c r="J45" i="33"/>
  <c r="P45" i="43"/>
  <c r="AI78" i="45"/>
  <c r="V9" i="44"/>
  <c r="S84" i="43"/>
  <c r="P81" i="42"/>
  <c r="AG27" i="46"/>
  <c r="AG75" i="44"/>
  <c r="M57" i="42"/>
  <c r="A100" i="33"/>
  <c r="AN87" i="47"/>
  <c r="Y78" i="47"/>
  <c r="T9" i="42"/>
  <c r="AN21" i="41"/>
  <c r="AL24" i="41"/>
  <c r="Y24" i="33"/>
  <c r="K84" i="42"/>
  <c r="AS42" i="43"/>
  <c r="AE78" i="42"/>
  <c r="N60" i="33"/>
  <c r="T39" i="46"/>
  <c r="V45" i="33"/>
  <c r="P75" i="44"/>
  <c r="M42" i="41"/>
  <c r="Q24" i="44"/>
  <c r="V18" i="42"/>
  <c r="AQ18" i="45"/>
  <c r="AG78" i="44"/>
  <c r="AC33" i="44"/>
  <c r="U18" i="42"/>
  <c r="O72" i="45"/>
  <c r="AN66" i="47"/>
  <c r="AI63" i="44"/>
  <c r="AA63" i="47"/>
  <c r="V90" i="41"/>
  <c r="AH42" i="46"/>
  <c r="AQ42" i="43"/>
  <c r="Z81" i="42"/>
  <c r="J78" i="41"/>
  <c r="AT69" i="46"/>
  <c r="AA72" i="47"/>
  <c r="AB57" i="33"/>
  <c r="AA66" i="46"/>
  <c r="V75" i="42"/>
  <c r="AS87" i="43"/>
  <c r="AO42" i="33"/>
  <c r="K81" i="41"/>
  <c r="M21" i="43"/>
  <c r="AN87" i="42"/>
  <c r="AI84" i="46"/>
  <c r="K30" i="33"/>
  <c r="W99" i="45"/>
  <c r="V15" i="43"/>
  <c r="Q36" i="45"/>
  <c r="AU27" i="46"/>
  <c r="L39" i="41"/>
  <c r="K51" i="47"/>
  <c r="AO18" i="33"/>
  <c r="AV42" i="46"/>
  <c r="P24" i="41"/>
  <c r="L27" i="41"/>
  <c r="K63" i="43"/>
  <c r="E81" i="45"/>
  <c r="I57" i="43"/>
  <c r="Y9" i="42"/>
  <c r="H33" i="33"/>
  <c r="F39" i="33"/>
  <c r="AL78" i="41"/>
  <c r="R21" i="42"/>
  <c r="AQ39" i="45"/>
  <c r="N18" i="33"/>
  <c r="AJ57" i="43"/>
  <c r="P66" i="42"/>
  <c r="AG99" i="46"/>
  <c r="AM75" i="47"/>
  <c r="E54" i="44"/>
  <c r="AL99" i="44"/>
  <c r="I24" i="42"/>
  <c r="AB33" i="44"/>
  <c r="V99" i="33"/>
  <c r="X30" i="43"/>
  <c r="AO63" i="47"/>
  <c r="AP9" i="44"/>
  <c r="AB93" i="42"/>
  <c r="AA45" i="33"/>
  <c r="W9" i="43"/>
  <c r="Y78" i="41"/>
  <c r="M87" i="44"/>
  <c r="G9" i="42"/>
  <c r="AE72" i="43"/>
  <c r="H60" i="33"/>
  <c r="AS39" i="46"/>
  <c r="AB21" i="43"/>
  <c r="O63" i="41"/>
  <c r="AF78" i="42"/>
  <c r="E45" i="42"/>
  <c r="AQ60" i="41"/>
  <c r="AD87" i="33"/>
  <c r="AU39" i="47"/>
  <c r="AN27" i="43"/>
  <c r="AH69" i="47"/>
  <c r="R24" i="47"/>
  <c r="T81" i="42"/>
  <c r="Q102" i="47"/>
  <c r="K75" i="47"/>
  <c r="AN84" i="47"/>
  <c r="Y90" i="45"/>
  <c r="AL75" i="33"/>
  <c r="AF78" i="41"/>
  <c r="AG24" i="44"/>
  <c r="Z30" i="42"/>
  <c r="AK81" i="46"/>
  <c r="V36" i="45"/>
  <c r="AP48" i="42"/>
  <c r="T45" i="45"/>
  <c r="J72" i="41"/>
  <c r="AH45" i="43"/>
  <c r="U96" i="33"/>
  <c r="E90" i="33"/>
  <c r="AP69" i="46"/>
  <c r="AM39" i="45"/>
  <c r="J48" i="33"/>
  <c r="X15" i="45"/>
  <c r="AB36" i="45"/>
  <c r="A85" i="46"/>
  <c r="A84" i="46" s="1"/>
  <c r="AP18" i="46"/>
  <c r="T57" i="42"/>
  <c r="U72" i="41"/>
  <c r="V99" i="44"/>
  <c r="T45" i="46"/>
  <c r="AF21" i="33"/>
  <c r="AJ78" i="47"/>
  <c r="AH21" i="33"/>
  <c r="AB60" i="44"/>
  <c r="E21" i="45"/>
  <c r="R24" i="46"/>
  <c r="W87" i="41"/>
  <c r="AU75" i="47"/>
  <c r="Q66" i="42"/>
  <c r="O93" i="43"/>
  <c r="L27" i="43"/>
  <c r="O39" i="42"/>
  <c r="R78" i="46"/>
  <c r="I51" i="44"/>
  <c r="N54" i="42"/>
  <c r="X24" i="33"/>
  <c r="AF9" i="42"/>
  <c r="AK57" i="47"/>
  <c r="H45" i="42"/>
  <c r="U42" i="44"/>
  <c r="Q42" i="44"/>
  <c r="K18" i="45"/>
  <c r="E36" i="42"/>
  <c r="AH66" i="46"/>
  <c r="U75" i="41"/>
  <c r="AB36" i="47"/>
  <c r="AH51" i="41"/>
  <c r="AP21" i="33"/>
  <c r="AP63" i="43"/>
  <c r="T57" i="44"/>
  <c r="AM42" i="33"/>
  <c r="AM24" i="47"/>
  <c r="AP18" i="42"/>
  <c r="AJ30" i="42"/>
  <c r="AQ84" i="44"/>
  <c r="I84" i="33"/>
  <c r="AO69" i="45"/>
  <c r="Q30" i="43"/>
  <c r="S39" i="43"/>
  <c r="O45" i="45"/>
  <c r="AR21" i="45"/>
  <c r="I87" i="44"/>
  <c r="S75" i="44"/>
  <c r="T93" i="44"/>
  <c r="I78" i="33"/>
  <c r="F21" i="33"/>
  <c r="S84" i="47"/>
  <c r="J84" i="44"/>
  <c r="AR21" i="47"/>
  <c r="L54" i="43"/>
  <c r="X54" i="45"/>
  <c r="AU60" i="41"/>
  <c r="AT78" i="41"/>
  <c r="AL63" i="33"/>
  <c r="AK48" i="33"/>
  <c r="E66" i="45"/>
  <c r="M39" i="43"/>
  <c r="I99" i="45"/>
  <c r="AQ18" i="42"/>
  <c r="AM96" i="44"/>
  <c r="W15" i="41"/>
  <c r="AP36" i="33"/>
  <c r="T30" i="47"/>
  <c r="N99" i="33"/>
  <c r="L33" i="41"/>
  <c r="X81" i="41"/>
  <c r="AI72" i="47"/>
  <c r="P87" i="41"/>
  <c r="AR33" i="41"/>
  <c r="AP99" i="47"/>
  <c r="AD54" i="41"/>
  <c r="AB66" i="33"/>
  <c r="AM63" i="42"/>
  <c r="F9" i="45"/>
  <c r="A34" i="42"/>
  <c r="A35" i="42" s="1"/>
  <c r="AE9" i="44"/>
  <c r="V102" i="33"/>
  <c r="Z51" i="41"/>
  <c r="P9" i="46"/>
  <c r="AB66" i="45"/>
  <c r="Q51" i="41"/>
  <c r="AQ99" i="42"/>
  <c r="L45" i="42"/>
  <c r="V90" i="33"/>
  <c r="AG48" i="41"/>
  <c r="AD66" i="43"/>
  <c r="AK72" i="44"/>
  <c r="AT96" i="41"/>
  <c r="AI90" i="45"/>
  <c r="I18" i="47"/>
  <c r="Q39" i="47"/>
  <c r="U39" i="43"/>
  <c r="X93" i="47"/>
  <c r="AC96" i="41"/>
  <c r="F18" i="33"/>
  <c r="U33" i="42"/>
  <c r="AK18" i="42"/>
  <c r="T93" i="43"/>
  <c r="AA96" i="33"/>
  <c r="K36" i="41"/>
  <c r="AO45" i="43"/>
  <c r="AN51" i="47"/>
  <c r="AP42" i="42"/>
  <c r="X78" i="33"/>
  <c r="AE69" i="42"/>
  <c r="AE75" i="45"/>
  <c r="AB45" i="47"/>
  <c r="R39" i="45"/>
  <c r="AO45" i="42"/>
  <c r="P21" i="43"/>
  <c r="AF78" i="33"/>
  <c r="AL60" i="43"/>
  <c r="AD45" i="41"/>
  <c r="V24" i="46"/>
  <c r="N18" i="42"/>
  <c r="AA9" i="42"/>
  <c r="AP90" i="44"/>
  <c r="K69" i="46"/>
  <c r="AJ30" i="44"/>
  <c r="Q99" i="41"/>
  <c r="T81" i="43"/>
  <c r="AD90" i="47"/>
  <c r="AE81" i="43"/>
  <c r="AA9" i="41"/>
  <c r="AF24" i="41"/>
  <c r="M54" i="45"/>
  <c r="AE39" i="43"/>
  <c r="AO48" i="41"/>
  <c r="M72" i="41"/>
  <c r="AS42" i="47"/>
  <c r="P87" i="44"/>
  <c r="W42" i="41"/>
  <c r="J36" i="33"/>
  <c r="AL63" i="47"/>
  <c r="T9" i="33"/>
  <c r="V93" i="45"/>
  <c r="S21" i="47"/>
  <c r="AC24" i="33"/>
  <c r="AC36" i="41"/>
  <c r="AE57" i="33"/>
  <c r="U99" i="42"/>
  <c r="AJ45" i="43"/>
  <c r="AF63" i="33"/>
  <c r="AU39" i="43"/>
  <c r="AK87" i="47"/>
  <c r="AD15" i="41"/>
  <c r="AE57" i="43"/>
  <c r="H90" i="33"/>
  <c r="AS84" i="43"/>
  <c r="V54" i="33"/>
  <c r="AS93" i="41"/>
  <c r="AK9" i="42"/>
  <c r="U51" i="43"/>
  <c r="Q30" i="41"/>
  <c r="N24" i="47"/>
  <c r="AT33" i="47"/>
  <c r="S36" i="44"/>
  <c r="AO75" i="46"/>
  <c r="X66" i="41"/>
  <c r="AP9" i="43"/>
  <c r="S99" i="46"/>
  <c r="AE63" i="47"/>
  <c r="AE75" i="46"/>
  <c r="V57" i="44"/>
  <c r="AL75" i="42"/>
  <c r="AN54" i="33"/>
  <c r="AQ27" i="46"/>
  <c r="AQ30" i="47"/>
  <c r="AB90" i="43"/>
  <c r="AI18" i="44"/>
  <c r="V45" i="43"/>
  <c r="AR27" i="47"/>
  <c r="AC9" i="47"/>
  <c r="AR18" i="44"/>
  <c r="AV69" i="47"/>
  <c r="S51" i="42"/>
  <c r="H45" i="45"/>
  <c r="U96" i="42"/>
  <c r="T75" i="42"/>
  <c r="A64" i="42"/>
  <c r="AR42" i="44"/>
  <c r="O72" i="41"/>
  <c r="AQ72" i="45"/>
  <c r="M42" i="45"/>
  <c r="AE33" i="41"/>
  <c r="T78" i="45"/>
  <c r="F27" i="45"/>
  <c r="AD42" i="47"/>
  <c r="F27" i="44"/>
  <c r="R66" i="44"/>
  <c r="M15" i="42"/>
  <c r="AR93" i="44"/>
  <c r="T96" i="41"/>
  <c r="AN33" i="45"/>
  <c r="AH48" i="43"/>
  <c r="AP30" i="41"/>
  <c r="AO42" i="41"/>
  <c r="O102" i="41"/>
  <c r="Y99" i="41"/>
  <c r="N30" i="43"/>
  <c r="AG69" i="33"/>
  <c r="I33" i="45"/>
  <c r="AP36" i="46"/>
  <c r="H102" i="42"/>
  <c r="R33" i="33"/>
  <c r="N66" i="42"/>
  <c r="Y99" i="45"/>
  <c r="S27" i="41"/>
  <c r="AE78" i="46"/>
  <c r="AN57" i="46"/>
  <c r="E48" i="33"/>
  <c r="I102" i="45"/>
  <c r="Z69" i="43"/>
  <c r="G33" i="42"/>
  <c r="U15" i="46"/>
  <c r="AQ54" i="45"/>
  <c r="AU66" i="46"/>
  <c r="AQ36" i="33"/>
  <c r="AG90" i="46"/>
  <c r="S57" i="45"/>
  <c r="AM51" i="46"/>
  <c r="AP66" i="43"/>
  <c r="Y27" i="42"/>
  <c r="AJ81" i="45"/>
  <c r="L75" i="41"/>
  <c r="AR93" i="42"/>
  <c r="Z48" i="33"/>
  <c r="E96" i="44"/>
  <c r="AP90" i="42"/>
  <c r="T18" i="42"/>
  <c r="AN96" i="43"/>
  <c r="K75" i="46"/>
  <c r="E102" i="45"/>
  <c r="AH24" i="45"/>
  <c r="O99" i="33"/>
  <c r="AI78" i="41"/>
  <c r="AR75" i="47"/>
  <c r="AS63" i="41"/>
  <c r="AH48" i="44"/>
  <c r="AH81" i="46"/>
  <c r="P39" i="45"/>
  <c r="AB30" i="44"/>
  <c r="AR57" i="41"/>
  <c r="E63" i="42"/>
  <c r="E72" i="33"/>
  <c r="AO60" i="46"/>
  <c r="AQ54" i="46"/>
  <c r="O24" i="42"/>
  <c r="T48" i="42"/>
  <c r="AH96" i="44"/>
  <c r="O9" i="46"/>
  <c r="U36" i="44"/>
  <c r="N78" i="44"/>
  <c r="O21" i="46"/>
  <c r="S30" i="33"/>
  <c r="X75" i="41"/>
  <c r="U30" i="46"/>
  <c r="M102" i="44"/>
  <c r="L30" i="46"/>
  <c r="AT72" i="47"/>
  <c r="X87" i="45"/>
  <c r="R39" i="42"/>
  <c r="L24" i="43"/>
  <c r="J93" i="42"/>
  <c r="F30" i="44"/>
  <c r="Q21" i="43"/>
  <c r="U69" i="44"/>
  <c r="AQ90" i="43"/>
  <c r="AS99" i="41"/>
  <c r="AK87" i="43"/>
  <c r="K66" i="46"/>
  <c r="Q27" i="43"/>
  <c r="AT87" i="41"/>
  <c r="X42" i="47"/>
  <c r="Q51" i="42"/>
  <c r="J87" i="45"/>
  <c r="AR36" i="42"/>
  <c r="AO102" i="47"/>
  <c r="T102" i="47"/>
  <c r="AF30" i="46"/>
  <c r="K36" i="43"/>
  <c r="R75" i="43"/>
  <c r="AF84" i="43"/>
  <c r="W72" i="42"/>
  <c r="AP102" i="43"/>
  <c r="P39" i="47"/>
  <c r="AB57" i="44"/>
  <c r="V84" i="33"/>
  <c r="Y57" i="44"/>
  <c r="AQ75" i="47"/>
  <c r="AK54" i="41"/>
  <c r="AU30" i="47"/>
  <c r="M57" i="44"/>
  <c r="S93" i="33"/>
  <c r="V21" i="46"/>
  <c r="AG63" i="43"/>
  <c r="I78" i="42"/>
  <c r="M39" i="41"/>
  <c r="S54" i="33"/>
  <c r="AK63" i="43"/>
  <c r="AO72" i="45"/>
  <c r="Y60" i="43"/>
  <c r="X48" i="47"/>
  <c r="Q45" i="33"/>
  <c r="K45" i="47"/>
  <c r="AN30" i="45"/>
  <c r="O87" i="42"/>
  <c r="AF90" i="44"/>
  <c r="O54" i="47"/>
  <c r="U90" i="43"/>
  <c r="AL54" i="33"/>
  <c r="K45" i="43"/>
  <c r="N99" i="46"/>
  <c r="AE27" i="45"/>
  <c r="V30" i="45"/>
  <c r="W9" i="44"/>
  <c r="V48" i="46"/>
  <c r="N18" i="44"/>
  <c r="Y84" i="41"/>
  <c r="U54" i="45"/>
  <c r="AL27" i="45"/>
  <c r="AM93" i="42"/>
  <c r="AV9" i="47"/>
  <c r="Q96" i="44"/>
  <c r="K9" i="46"/>
  <c r="T33" i="42"/>
  <c r="AE84" i="44"/>
  <c r="Z84" i="45"/>
  <c r="H66" i="45"/>
  <c r="AJ72" i="45"/>
  <c r="S75" i="46"/>
  <c r="AM69" i="42"/>
  <c r="AQ96" i="43"/>
  <c r="S18" i="46"/>
  <c r="AN102" i="42"/>
  <c r="N27" i="33"/>
  <c r="AD33" i="46"/>
  <c r="AL21" i="33"/>
  <c r="F81" i="44"/>
  <c r="AG51" i="33"/>
  <c r="AH66" i="41"/>
  <c r="T96" i="46"/>
  <c r="K30" i="44"/>
  <c r="AT21" i="47"/>
  <c r="T15" i="43"/>
  <c r="AF21" i="44"/>
  <c r="N24" i="43"/>
  <c r="AM63" i="47"/>
  <c r="AB78" i="47"/>
  <c r="Q30" i="33"/>
  <c r="AJ45" i="41"/>
  <c r="AP78" i="41"/>
  <c r="AB96" i="42"/>
  <c r="AK81" i="45"/>
  <c r="M93" i="47"/>
  <c r="A61" i="46"/>
  <c r="AK27" i="46"/>
  <c r="AQ96" i="45"/>
  <c r="P30" i="47"/>
  <c r="AH45" i="42"/>
  <c r="Y45" i="43"/>
  <c r="T90" i="41"/>
  <c r="AD60" i="47"/>
  <c r="K30" i="43"/>
  <c r="AI57" i="42"/>
  <c r="T60" i="45"/>
  <c r="AE75" i="47"/>
  <c r="G66" i="33"/>
  <c r="H33" i="44"/>
  <c r="J33" i="46"/>
  <c r="F60" i="44"/>
  <c r="AQ33" i="41"/>
  <c r="M27" i="46"/>
  <c r="U27" i="45"/>
  <c r="AB57" i="46"/>
  <c r="L84" i="42"/>
  <c r="F33" i="45"/>
  <c r="AM81" i="46"/>
  <c r="AM45" i="44"/>
  <c r="T36" i="47"/>
  <c r="X33" i="47"/>
  <c r="AI51" i="46"/>
  <c r="AK69" i="44"/>
  <c r="AE69" i="46"/>
  <c r="N27" i="44"/>
  <c r="AB78" i="33"/>
  <c r="Z27" i="47"/>
  <c r="V54" i="42"/>
  <c r="AA84" i="33"/>
  <c r="AL96" i="45"/>
  <c r="AK24" i="44"/>
  <c r="Q57" i="46"/>
  <c r="AK69" i="42"/>
  <c r="AJ102" i="47"/>
  <c r="AD33" i="45"/>
  <c r="AM78" i="46"/>
  <c r="T15" i="46"/>
  <c r="AO39" i="43"/>
  <c r="E81" i="33"/>
  <c r="AN54" i="45"/>
  <c r="Y57" i="42"/>
  <c r="AA39" i="33"/>
  <c r="U69" i="33"/>
  <c r="T90" i="44"/>
  <c r="AL48" i="44"/>
  <c r="E24" i="45"/>
  <c r="AI33" i="41"/>
  <c r="N24" i="41"/>
  <c r="S102" i="45"/>
  <c r="AK39" i="33"/>
  <c r="AM78" i="45"/>
  <c r="U78" i="47"/>
  <c r="AV15" i="46"/>
  <c r="AA33" i="47"/>
  <c r="AF18" i="47"/>
  <c r="J54" i="33"/>
  <c r="AT81" i="46"/>
  <c r="AO30" i="43"/>
  <c r="AE69" i="43"/>
  <c r="V48" i="44"/>
  <c r="AR9" i="33"/>
  <c r="G21" i="42"/>
  <c r="AN72" i="47"/>
  <c r="AB30" i="43"/>
  <c r="R42" i="45"/>
  <c r="AD90" i="33"/>
  <c r="G36" i="45"/>
  <c r="Z42" i="46"/>
  <c r="Q87" i="33"/>
  <c r="AE63" i="42"/>
  <c r="U36" i="33"/>
  <c r="AM57" i="41"/>
  <c r="R15" i="44"/>
  <c r="AO99" i="41"/>
  <c r="O27" i="33"/>
  <c r="Z99" i="47"/>
  <c r="F54" i="33"/>
  <c r="AK102" i="43"/>
  <c r="P78" i="41"/>
  <c r="AK66" i="43"/>
  <c r="AL33" i="46"/>
  <c r="U9" i="47"/>
  <c r="AN96" i="45"/>
  <c r="AQ45" i="46"/>
  <c r="AD21" i="41"/>
  <c r="O48" i="41"/>
  <c r="T15" i="41"/>
  <c r="K66" i="33"/>
  <c r="AL90" i="44"/>
  <c r="H93" i="42"/>
  <c r="AA93" i="47"/>
  <c r="AF33" i="43"/>
  <c r="G18" i="42"/>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AR57" i="42"/>
  <c r="J63" i="41"/>
  <c r="Z72" i="46"/>
  <c r="V51" i="44"/>
  <c r="AK42" i="47"/>
  <c r="Z33" i="41"/>
  <c r="X60" i="33"/>
  <c r="AG9" i="46"/>
  <c r="V72" i="41"/>
  <c r="AH102" i="33"/>
  <c r="O45" i="42"/>
  <c r="O54" i="44"/>
  <c r="AA48" i="47"/>
  <c r="U48" i="41"/>
  <c r="AA39" i="42"/>
  <c r="T63" i="45"/>
  <c r="AB63" i="41"/>
  <c r="AR84" i="42"/>
  <c r="AN90" i="43"/>
  <c r="S36" i="41"/>
  <c r="AO24" i="44"/>
  <c r="P99" i="45"/>
  <c r="AA21" i="46"/>
  <c r="AG99" i="33"/>
  <c r="R51" i="44"/>
  <c r="I84" i="41"/>
  <c r="AJ96" i="42"/>
  <c r="N51" i="44"/>
  <c r="AA84" i="41"/>
  <c r="AD45" i="33"/>
  <c r="AO57" i="46"/>
  <c r="R96" i="41"/>
  <c r="AU24" i="41"/>
  <c r="AO51" i="45"/>
  <c r="AI48" i="45"/>
  <c r="F9" i="42"/>
  <c r="AH21" i="45"/>
  <c r="AG21" i="41"/>
  <c r="F48" i="42"/>
  <c r="AB66" i="43"/>
  <c r="AM60" i="42"/>
  <c r="AD75" i="42"/>
  <c r="AG75" i="41"/>
  <c r="Z102" i="43"/>
  <c r="AA21" i="47"/>
  <c r="V57" i="45"/>
  <c r="Y30" i="47"/>
  <c r="N15" i="46"/>
  <c r="AJ39" i="42"/>
  <c r="AT36" i="41"/>
  <c r="X48" i="41"/>
  <c r="AA93" i="42"/>
  <c r="L51" i="43"/>
  <c r="J93" i="44"/>
  <c r="U69" i="45"/>
  <c r="P60" i="46"/>
  <c r="Y90" i="42"/>
  <c r="L57" i="43"/>
  <c r="W75" i="43"/>
  <c r="E81" i="44"/>
  <c r="AH99" i="47"/>
  <c r="Q72" i="33"/>
  <c r="K54" i="43"/>
  <c r="Y96" i="46"/>
  <c r="L15" i="44"/>
  <c r="L93" i="46"/>
  <c r="S36" i="47"/>
  <c r="H42" i="44"/>
  <c r="A61" i="41"/>
  <c r="A60" i="41" s="1"/>
  <c r="M36" i="33"/>
  <c r="AI42" i="46"/>
  <c r="Y78" i="46"/>
  <c r="P18" i="41"/>
  <c r="L96" i="41"/>
  <c r="J15" i="45"/>
  <c r="L9" i="41"/>
  <c r="Q27" i="47"/>
  <c r="AG102" i="41"/>
  <c r="M9" i="42"/>
  <c r="S87" i="43"/>
  <c r="O45" i="47"/>
  <c r="W84" i="45"/>
  <c r="AL63" i="46"/>
  <c r="P87" i="33"/>
  <c r="AP81" i="47"/>
  <c r="AF87" i="42"/>
  <c r="AC15" i="46"/>
  <c r="AF36" i="45"/>
  <c r="P84" i="43"/>
  <c r="AD39" i="47"/>
  <c r="R33" i="41"/>
  <c r="K72" i="47"/>
  <c r="AD36" i="46"/>
  <c r="AH78" i="47"/>
  <c r="M57" i="41"/>
  <c r="AK102" i="33"/>
  <c r="A28" i="46"/>
  <c r="V69" i="42"/>
  <c r="X9" i="41"/>
  <c r="AP21" i="44"/>
  <c r="N69" i="43"/>
  <c r="P48" i="45"/>
  <c r="AG42" i="46"/>
  <c r="F15" i="42"/>
  <c r="AT54" i="41"/>
  <c r="AH75" i="43"/>
  <c r="AD51" i="41"/>
  <c r="AH96" i="43"/>
  <c r="AR30" i="43"/>
  <c r="AL45" i="45"/>
  <c r="G30" i="42"/>
  <c r="N45" i="47"/>
  <c r="AC18" i="45"/>
  <c r="AF24" i="46"/>
  <c r="X84" i="45"/>
  <c r="AQ24" i="42"/>
  <c r="AH66" i="45"/>
  <c r="R54" i="33"/>
  <c r="AR102" i="44"/>
  <c r="AM18" i="41"/>
  <c r="AO57" i="45"/>
  <c r="O9" i="33"/>
  <c r="K42" i="33"/>
  <c r="AK102" i="46"/>
  <c r="Y54" i="44"/>
  <c r="AU75" i="41"/>
  <c r="M33" i="46"/>
  <c r="AA24" i="46"/>
  <c r="AP30" i="43"/>
  <c r="AC69" i="45"/>
  <c r="F66" i="45"/>
  <c r="AL51" i="45"/>
  <c r="R15" i="46"/>
  <c r="AE24" i="33"/>
  <c r="AE81" i="42"/>
  <c r="AM87" i="43"/>
  <c r="AH36" i="41"/>
  <c r="AE99" i="43"/>
  <c r="AI9" i="47"/>
  <c r="M60" i="42"/>
  <c r="P99" i="41"/>
  <c r="AQ9" i="33"/>
  <c r="G75" i="44"/>
  <c r="J30" i="47"/>
  <c r="A88" i="43"/>
  <c r="AQ57" i="41"/>
  <c r="AF18" i="45"/>
  <c r="M102" i="47"/>
  <c r="AE63" i="44"/>
  <c r="AP33" i="46"/>
  <c r="AV18" i="47"/>
  <c r="O36" i="46"/>
  <c r="AG36" i="46"/>
  <c r="T39" i="42"/>
  <c r="AH78" i="46"/>
  <c r="S42" i="42"/>
  <c r="A73" i="42"/>
  <c r="P69" i="47"/>
  <c r="AQ57" i="47"/>
  <c r="AR48" i="41"/>
  <c r="O36" i="33"/>
  <c r="T39" i="43"/>
  <c r="V9" i="42"/>
  <c r="AN15" i="42"/>
  <c r="N87" i="33"/>
  <c r="X30" i="41"/>
  <c r="L72" i="44"/>
  <c r="R39" i="41"/>
  <c r="V75" i="33"/>
  <c r="U84" i="45"/>
  <c r="W96" i="33"/>
  <c r="AG63" i="46"/>
  <c r="U15" i="47"/>
  <c r="AO39" i="45"/>
  <c r="M69" i="46"/>
  <c r="AB93" i="45"/>
  <c r="L48" i="44"/>
  <c r="V102" i="46"/>
  <c r="Z84" i="46"/>
  <c r="AT24" i="46"/>
  <c r="Y72" i="46"/>
  <c r="AT30" i="43"/>
  <c r="G9" i="33"/>
  <c r="P102" i="43"/>
  <c r="AG75" i="43"/>
  <c r="T60" i="33"/>
  <c r="AO36" i="45"/>
  <c r="A19" i="33"/>
  <c r="A20" i="33" s="1"/>
  <c r="Y27" i="44"/>
  <c r="AA63" i="45"/>
  <c r="AD33" i="44"/>
  <c r="AF63" i="43"/>
  <c r="AI39" i="43"/>
  <c r="H57" i="45"/>
  <c r="AA93" i="43"/>
  <c r="E69" i="44"/>
  <c r="Y93" i="46"/>
  <c r="AN78" i="42"/>
  <c r="AF9" i="47"/>
  <c r="AF96" i="41"/>
  <c r="I63" i="46"/>
  <c r="AP57" i="41"/>
  <c r="P15" i="47"/>
  <c r="AM81" i="43"/>
  <c r="T99" i="43"/>
  <c r="N66" i="45"/>
  <c r="W54" i="44"/>
  <c r="AJ15" i="42"/>
  <c r="AF30" i="42"/>
  <c r="I45" i="33"/>
  <c r="AT18" i="46"/>
  <c r="AK60" i="33"/>
  <c r="T45" i="44"/>
  <c r="AE21" i="47"/>
  <c r="AR15" i="42"/>
  <c r="AJ36" i="42"/>
  <c r="AH30" i="43"/>
  <c r="AG72" i="46"/>
  <c r="M66" i="33"/>
  <c r="AR51" i="42"/>
  <c r="U21" i="44"/>
  <c r="AR15" i="46"/>
  <c r="AR66" i="47"/>
  <c r="AC51" i="47"/>
  <c r="Q45" i="46"/>
  <c r="F24" i="44"/>
  <c r="AG84" i="43"/>
  <c r="AO60" i="45"/>
  <c r="AO48" i="42"/>
  <c r="Q60" i="43"/>
  <c r="AV45" i="47"/>
  <c r="AU87" i="47"/>
  <c r="AQ30" i="33"/>
  <c r="H84" i="44"/>
  <c r="L48" i="45"/>
  <c r="U27" i="41"/>
  <c r="AS81" i="47"/>
  <c r="W66" i="47"/>
  <c r="AR63" i="46"/>
  <c r="Z30" i="33"/>
  <c r="Q9" i="41"/>
  <c r="A49" i="47"/>
  <c r="N51" i="33"/>
  <c r="E21" i="42"/>
  <c r="Z27" i="46"/>
  <c r="W81" i="33"/>
  <c r="F87" i="45"/>
  <c r="AD42" i="45"/>
  <c r="AG84" i="33"/>
  <c r="AR90" i="44"/>
  <c r="I63" i="44"/>
  <c r="K93" i="43"/>
  <c r="AJ63" i="47"/>
  <c r="X21" i="47"/>
  <c r="P15" i="45"/>
  <c r="AA51" i="41"/>
  <c r="AC48" i="41"/>
  <c r="AL60" i="44"/>
  <c r="AL36" i="42"/>
  <c r="K66" i="47"/>
  <c r="Z24" i="44"/>
  <c r="Z21" i="44"/>
  <c r="S57" i="43"/>
  <c r="AL54" i="41"/>
  <c r="L36" i="42"/>
  <c r="AE51" i="41"/>
  <c r="AH96" i="41"/>
  <c r="AR51" i="33"/>
  <c r="AD27" i="43"/>
  <c r="AH51" i="44"/>
  <c r="Z48" i="41"/>
  <c r="AO87" i="47"/>
  <c r="S90" i="43"/>
  <c r="I48" i="42"/>
  <c r="AD99" i="42"/>
  <c r="Q51" i="45"/>
  <c r="AD57" i="46"/>
  <c r="M57" i="47"/>
  <c r="J69" i="33"/>
  <c r="P63" i="45"/>
  <c r="AH69" i="33"/>
  <c r="W87" i="44"/>
  <c r="AR63" i="42"/>
  <c r="A40" i="41"/>
  <c r="A41" i="41" s="1"/>
  <c r="L87" i="42"/>
  <c r="AF33" i="44"/>
  <c r="N39" i="44"/>
  <c r="AM18" i="33"/>
  <c r="Q27" i="33"/>
  <c r="AJ51" i="43"/>
  <c r="G9" i="45"/>
  <c r="AA30" i="43"/>
  <c r="L18" i="43"/>
  <c r="V36" i="41"/>
  <c r="A94" i="42"/>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59" i="45" s="1"/>
  <c r="AL36" i="46"/>
  <c r="K33" i="42"/>
  <c r="P54" i="47"/>
  <c r="L72" i="45"/>
  <c r="Y81" i="43"/>
  <c r="AE63" i="45"/>
  <c r="AF27" i="47"/>
  <c r="M27" i="45"/>
  <c r="AA72" i="46"/>
  <c r="P54" i="42"/>
  <c r="E57" i="44"/>
  <c r="AR18" i="46"/>
  <c r="AA90" i="43"/>
  <c r="Z63" i="42"/>
  <c r="P57" i="41"/>
  <c r="AO84" i="33"/>
  <c r="K54" i="33"/>
  <c r="N15" i="44"/>
  <c r="AI15" i="42"/>
  <c r="AL39" i="42"/>
  <c r="R90" i="41"/>
  <c r="AP72" i="33"/>
  <c r="W66" i="45"/>
  <c r="I93" i="47"/>
  <c r="A88" i="42"/>
  <c r="AQ69" i="46"/>
  <c r="Z99" i="44"/>
  <c r="R36" i="33"/>
  <c r="AB27" i="47"/>
  <c r="AT84" i="47"/>
  <c r="AC69" i="41"/>
  <c r="AS21" i="46"/>
  <c r="AM9" i="41"/>
  <c r="S45" i="46"/>
  <c r="AF81" i="42"/>
  <c r="J24" i="33"/>
  <c r="AD66" i="45"/>
  <c r="AN27" i="46"/>
  <c r="AJ57" i="44"/>
  <c r="AD84" i="46"/>
  <c r="P54" i="43"/>
  <c r="AG45" i="46"/>
  <c r="AB81" i="43"/>
  <c r="AP9" i="33"/>
  <c r="H75" i="42"/>
  <c r="S93" i="41"/>
  <c r="P60" i="45"/>
  <c r="AJ48" i="46"/>
  <c r="X78" i="42"/>
  <c r="AC42" i="45"/>
  <c r="V15" i="46"/>
  <c r="AG78" i="33"/>
  <c r="P18" i="47"/>
  <c r="AM63" i="44"/>
  <c r="L54" i="45"/>
  <c r="AM9" i="47"/>
  <c r="AQ93" i="44"/>
  <c r="N36" i="45"/>
  <c r="AP102" i="44"/>
  <c r="AA42" i="33"/>
  <c r="AJ24" i="46"/>
  <c r="Z90" i="33"/>
  <c r="AL84" i="43"/>
  <c r="AA99" i="42"/>
  <c r="O45" i="44"/>
  <c r="AA81" i="44"/>
  <c r="S72" i="42"/>
  <c r="T48" i="33"/>
  <c r="W39" i="42"/>
  <c r="AU48" i="46"/>
  <c r="M84" i="46"/>
  <c r="I9" i="45"/>
  <c r="AB63" i="44"/>
  <c r="AC45" i="46"/>
  <c r="AT99" i="46"/>
  <c r="AN75" i="42"/>
  <c r="AF75" i="43"/>
  <c r="R84" i="43"/>
  <c r="R60" i="41"/>
  <c r="AK21" i="45"/>
  <c r="V48" i="43"/>
  <c r="AC93" i="33"/>
  <c r="AR63" i="47"/>
  <c r="AL54" i="43"/>
  <c r="S15" i="44"/>
  <c r="X78" i="46"/>
  <c r="AH33" i="42"/>
  <c r="Y57" i="47"/>
  <c r="AN60" i="46"/>
  <c r="U96" i="44"/>
  <c r="U57" i="33"/>
  <c r="AK21" i="46"/>
  <c r="AN39" i="47"/>
  <c r="U18" i="45"/>
  <c r="A85" i="41"/>
  <c r="A86" i="41" s="1"/>
  <c r="AI72" i="42"/>
  <c r="Y78" i="44"/>
  <c r="AQ39" i="43"/>
  <c r="V99" i="46"/>
  <c r="AP54" i="45"/>
  <c r="AA18" i="46"/>
  <c r="AA45" i="47"/>
  <c r="AK51" i="47"/>
  <c r="Z30" i="47"/>
  <c r="AD39" i="43"/>
  <c r="F90" i="33"/>
  <c r="J99" i="44"/>
  <c r="J69" i="41"/>
  <c r="O48" i="33"/>
  <c r="AK63" i="42"/>
  <c r="AJ45" i="33"/>
  <c r="AP27" i="45"/>
  <c r="U18" i="41"/>
  <c r="P81" i="41"/>
  <c r="Z42" i="43"/>
  <c r="AB72" i="46"/>
  <c r="AP54" i="43"/>
  <c r="L96" i="47"/>
  <c r="AC54" i="45"/>
  <c r="H75" i="33"/>
  <c r="AF69" i="46"/>
  <c r="V24" i="44"/>
  <c r="AH72" i="42"/>
  <c r="F57" i="33"/>
  <c r="AR51" i="45"/>
  <c r="Y39" i="44"/>
  <c r="AH36" i="45"/>
  <c r="AN33" i="44"/>
  <c r="O24" i="41"/>
  <c r="AD48" i="41"/>
  <c r="H66" i="42"/>
  <c r="AA60" i="46"/>
  <c r="X84" i="33"/>
  <c r="X33" i="41"/>
  <c r="V78" i="33"/>
  <c r="AI84" i="33"/>
  <c r="N102" i="43"/>
  <c r="H63" i="45"/>
  <c r="O87" i="33"/>
  <c r="AC60" i="43"/>
  <c r="J30" i="41"/>
  <c r="AI87" i="42"/>
  <c r="M72" i="46"/>
  <c r="AI9" i="46"/>
  <c r="AD27" i="41"/>
  <c r="I96" i="42"/>
  <c r="AI78" i="44"/>
  <c r="AL18" i="33"/>
  <c r="AL96" i="42"/>
  <c r="AA60" i="41"/>
  <c r="X18" i="41"/>
  <c r="AB45" i="41"/>
  <c r="AP99" i="42"/>
  <c r="AN21" i="46"/>
  <c r="A103" i="42"/>
  <c r="AO84" i="45"/>
  <c r="AT81" i="47"/>
  <c r="S15" i="41"/>
  <c r="AP33" i="33"/>
  <c r="Y84" i="45"/>
  <c r="AF57" i="47"/>
  <c r="X48" i="44"/>
  <c r="K75" i="44"/>
  <c r="R33" i="47"/>
  <c r="O45" i="41"/>
  <c r="AQ51" i="47"/>
  <c r="Z18" i="45"/>
  <c r="AC51" i="33"/>
  <c r="AA60" i="42"/>
  <c r="J102" i="44"/>
  <c r="AE54" i="33"/>
  <c r="Y9" i="46"/>
  <c r="J99" i="43"/>
  <c r="S72" i="41"/>
  <c r="M99" i="33"/>
  <c r="AG87" i="42"/>
  <c r="AS81" i="43"/>
  <c r="AN33" i="42"/>
  <c r="AD90" i="45"/>
  <c r="AC27" i="42"/>
  <c r="H18" i="33"/>
  <c r="AO24" i="33"/>
  <c r="P90" i="47"/>
  <c r="AB78" i="44"/>
  <c r="N69" i="45"/>
  <c r="P66" i="43"/>
  <c r="AQ27" i="42"/>
  <c r="AT54" i="43"/>
  <c r="AD18" i="33"/>
  <c r="AM72" i="45"/>
  <c r="AC48" i="46"/>
  <c r="A52" i="47"/>
  <c r="A53" i="47" s="1"/>
  <c r="AI54" i="41"/>
  <c r="P102" i="46"/>
  <c r="X78" i="45"/>
  <c r="AH39" i="43"/>
  <c r="AL36" i="44"/>
  <c r="AH48" i="47"/>
  <c r="G84" i="45"/>
  <c r="AV24" i="43"/>
  <c r="W84" i="42"/>
  <c r="Y81" i="46"/>
  <c r="AL102" i="33"/>
  <c r="AS27" i="41"/>
  <c r="AL42" i="45"/>
  <c r="AT69" i="43"/>
  <c r="AK30" i="41"/>
  <c r="AP63" i="33"/>
  <c r="AL33" i="41"/>
  <c r="AO18" i="47"/>
  <c r="U84" i="42"/>
  <c r="AE90" i="47"/>
  <c r="I96" i="45"/>
  <c r="W21" i="46"/>
  <c r="AO99" i="42"/>
  <c r="AA63" i="43"/>
  <c r="R24" i="44"/>
  <c r="AH57" i="45"/>
  <c r="K69" i="33"/>
  <c r="AC24" i="45"/>
  <c r="AL39" i="46"/>
  <c r="AN36" i="44"/>
  <c r="AI30" i="44"/>
  <c r="L96" i="33"/>
  <c r="N78" i="41"/>
  <c r="Z33" i="43"/>
  <c r="AM99" i="41"/>
  <c r="AD51" i="33"/>
  <c r="U30" i="44"/>
  <c r="N33" i="45"/>
  <c r="AL33" i="33"/>
  <c r="S21" i="43"/>
  <c r="AQ63" i="42"/>
  <c r="X54" i="42"/>
  <c r="AH36" i="44"/>
  <c r="X42" i="41"/>
  <c r="P78" i="47"/>
  <c r="I33" i="46"/>
  <c r="AN30" i="44"/>
  <c r="Q60" i="47"/>
  <c r="Y99" i="44"/>
  <c r="A76" i="46"/>
  <c r="A75" i="46" s="1"/>
  <c r="N78" i="47"/>
  <c r="AN39" i="43"/>
  <c r="P81" i="46"/>
  <c r="AG45" i="47"/>
  <c r="AL93" i="44"/>
  <c r="AC54" i="46"/>
  <c r="AE72" i="46"/>
  <c r="AC96" i="46"/>
  <c r="G102" i="44"/>
  <c r="AT51" i="43"/>
  <c r="G72" i="42"/>
  <c r="O42" i="42"/>
  <c r="AF39" i="42"/>
  <c r="AO96" i="43"/>
  <c r="W9" i="41"/>
  <c r="AI87" i="45"/>
  <c r="W72" i="44"/>
  <c r="AV24" i="46"/>
  <c r="AJ78" i="43"/>
  <c r="Y90" i="33"/>
  <c r="Z18" i="47"/>
  <c r="V15" i="47"/>
  <c r="L69" i="41"/>
  <c r="Z27" i="33"/>
  <c r="Z33" i="33"/>
  <c r="Q21" i="42"/>
  <c r="K81" i="33"/>
  <c r="I72" i="46"/>
  <c r="AA24" i="41"/>
  <c r="E39" i="45"/>
  <c r="Q75" i="44"/>
  <c r="AA48" i="45"/>
  <c r="AQ48" i="33"/>
  <c r="A67" i="45"/>
  <c r="A68" i="45" s="1"/>
  <c r="F96" i="42"/>
  <c r="AI21" i="47"/>
  <c r="AE18" i="45"/>
  <c r="AM84" i="44"/>
  <c r="U27" i="47"/>
  <c r="V90" i="44"/>
  <c r="Z87" i="46"/>
  <c r="AG18" i="44"/>
  <c r="K45" i="46"/>
  <c r="AO87" i="44"/>
  <c r="R63" i="47"/>
  <c r="AI36" i="47"/>
  <c r="AG51" i="47"/>
  <c r="F63" i="45"/>
  <c r="L99" i="42"/>
  <c r="O24" i="45"/>
  <c r="AA21" i="45"/>
  <c r="AP75" i="42"/>
  <c r="U33" i="47"/>
  <c r="AF69" i="43"/>
  <c r="AN48" i="43"/>
  <c r="O36" i="44"/>
  <c r="L48" i="33"/>
  <c r="AR84" i="47"/>
  <c r="AL63" i="45"/>
  <c r="AH99" i="45"/>
  <c r="L96" i="43"/>
  <c r="T63" i="44"/>
  <c r="F24" i="45"/>
  <c r="AG99" i="42"/>
  <c r="F57" i="45"/>
  <c r="AB75" i="45"/>
  <c r="AR36" i="33"/>
  <c r="AA75" i="45"/>
  <c r="M18" i="47"/>
  <c r="AB54" i="42"/>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78" i="45"/>
  <c r="A80" i="45"/>
  <c r="AF51" i="33"/>
  <c r="A95" i="46"/>
  <c r="A93" i="46"/>
  <c r="P21" i="45"/>
  <c r="Y87" i="33"/>
  <c r="AA54" i="41"/>
  <c r="AM9" i="33"/>
  <c r="AE60" i="45"/>
  <c r="AR60" i="46"/>
  <c r="AK57" i="45"/>
  <c r="F84" i="45"/>
  <c r="AS93" i="47"/>
  <c r="L93" i="43"/>
  <c r="AQ78" i="42"/>
  <c r="O75" i="41"/>
  <c r="AA27" i="42"/>
  <c r="AA27" i="44"/>
  <c r="AD21" i="46"/>
  <c r="AQ93" i="43"/>
  <c r="G30" i="44"/>
  <c r="AG93" i="42"/>
  <c r="AC99" i="46"/>
  <c r="U102" i="46"/>
  <c r="V90" i="46"/>
  <c r="A99" i="33"/>
  <c r="A101" i="33"/>
  <c r="O21" i="43"/>
  <c r="Z48" i="46"/>
  <c r="A69" i="42"/>
  <c r="A71" i="42"/>
  <c r="U90" i="33"/>
  <c r="M93" i="33"/>
  <c r="K66" i="44"/>
  <c r="AA18" i="43"/>
  <c r="AM81" i="45"/>
  <c r="AM66" i="44"/>
  <c r="S81" i="43"/>
  <c r="R33" i="42"/>
  <c r="AF72" i="44"/>
  <c r="U69" i="41"/>
  <c r="AT27" i="47"/>
  <c r="T27" i="45"/>
  <c r="AF9" i="45"/>
  <c r="X48" i="33"/>
  <c r="Q36" i="42"/>
  <c r="AN51" i="43"/>
  <c r="AA96" i="43"/>
  <c r="AA75" i="44"/>
  <c r="U51" i="47"/>
  <c r="AG36" i="47"/>
  <c r="S81" i="46"/>
  <c r="O42" i="43"/>
  <c r="Y69" i="44"/>
  <c r="W39" i="43"/>
  <c r="A48" i="47"/>
  <c r="A50" i="47"/>
  <c r="U33" i="44"/>
  <c r="AI36" i="33"/>
  <c r="M66" i="42"/>
  <c r="T36" i="45"/>
  <c r="L21" i="45"/>
  <c r="AO51" i="43"/>
  <c r="I84" i="42"/>
  <c r="AK63" i="45"/>
  <c r="AO9" i="46"/>
  <c r="AL78" i="45"/>
  <c r="AH9" i="46"/>
  <c r="Y57" i="46"/>
  <c r="R9" i="42"/>
  <c r="A82" i="42"/>
  <c r="AE45" i="47"/>
  <c r="AJ18" i="46"/>
  <c r="I81" i="41"/>
  <c r="AK57" i="33"/>
  <c r="AK90" i="45"/>
  <c r="G102" i="42"/>
  <c r="A68" i="42"/>
  <c r="A66" i="42"/>
  <c r="M33" i="43"/>
  <c r="AC81" i="41"/>
  <c r="M87" i="42"/>
  <c r="AI36" i="43"/>
  <c r="AA57" i="41"/>
  <c r="W72" i="43"/>
  <c r="I15" i="33"/>
  <c r="O27" i="44"/>
  <c r="W63" i="45"/>
  <c r="P57" i="43"/>
  <c r="AI81" i="43"/>
  <c r="R75" i="45"/>
  <c r="M90" i="46"/>
  <c r="AO42" i="44"/>
  <c r="L36" i="43"/>
  <c r="A25" i="44"/>
  <c r="AS54" i="43"/>
  <c r="AH9" i="42"/>
  <c r="AN93" i="47"/>
  <c r="H9" i="42"/>
  <c r="AH42" i="44"/>
  <c r="L87" i="43"/>
  <c r="AE33" i="45"/>
  <c r="T102" i="42"/>
  <c r="AN27" i="44"/>
  <c r="AE48" i="43"/>
  <c r="AR66" i="41"/>
  <c r="AB9" i="33"/>
  <c r="J54" i="47"/>
  <c r="T42" i="33"/>
  <c r="A84" i="41"/>
  <c r="AS63" i="43"/>
  <c r="AK96" i="46"/>
  <c r="AO9" i="41"/>
  <c r="AR60" i="41"/>
  <c r="E78" i="44"/>
  <c r="N96" i="45"/>
  <c r="AC87" i="41"/>
  <c r="AK9" i="46"/>
  <c r="Z60" i="45"/>
  <c r="A19" i="44"/>
  <c r="N96" i="42"/>
  <c r="X87" i="44"/>
  <c r="V42" i="47"/>
  <c r="AA54" i="43"/>
  <c r="AN78" i="43"/>
  <c r="AB18" i="41"/>
  <c r="AO57" i="43"/>
  <c r="K24" i="47"/>
  <c r="AK72" i="43"/>
  <c r="F99" i="42"/>
  <c r="L78" i="42"/>
  <c r="V30" i="43"/>
  <c r="AV63" i="46"/>
  <c r="T84" i="41"/>
  <c r="AC69" i="44"/>
  <c r="AH75" i="47"/>
  <c r="Y66" i="45"/>
  <c r="N27" i="42"/>
  <c r="O93" i="42"/>
  <c r="X87" i="43"/>
  <c r="AO24" i="47"/>
  <c r="AB84" i="44"/>
  <c r="O24" i="46"/>
  <c r="AI48" i="41"/>
  <c r="V78" i="42"/>
  <c r="AE27" i="46"/>
  <c r="E72" i="42"/>
  <c r="AA27" i="45"/>
  <c r="AP84" i="47"/>
  <c r="AM42" i="42"/>
  <c r="AF30" i="47"/>
  <c r="AP42" i="47"/>
  <c r="R87" i="45"/>
  <c r="AR102" i="45"/>
  <c r="P51" i="44"/>
  <c r="S27" i="46"/>
  <c r="AR102" i="33"/>
  <c r="Y42" i="45"/>
  <c r="Y66" i="41"/>
  <c r="AO75" i="44"/>
  <c r="Q69" i="47"/>
  <c r="L69" i="42"/>
  <c r="V78" i="45"/>
  <c r="S93" i="47"/>
  <c r="AR21" i="33"/>
  <c r="L87" i="44"/>
  <c r="AL84" i="46"/>
  <c r="AP99" i="45"/>
  <c r="R84" i="46"/>
  <c r="G51" i="33"/>
  <c r="U75" i="33"/>
  <c r="AV57" i="41"/>
  <c r="M9" i="46"/>
  <c r="AA90" i="42"/>
  <c r="V69" i="47"/>
  <c r="AK75" i="42"/>
  <c r="J90" i="43"/>
  <c r="AK72" i="47"/>
  <c r="Z15" i="46"/>
  <c r="J36" i="44"/>
  <c r="AH102" i="41"/>
  <c r="AN87" i="46"/>
  <c r="Y24" i="46"/>
  <c r="Y33" i="43"/>
  <c r="AH84" i="47"/>
  <c r="AG57" i="42"/>
  <c r="Q9" i="45"/>
  <c r="W75" i="41"/>
  <c r="A90" i="33"/>
  <c r="A92" i="33"/>
  <c r="E36" i="45"/>
  <c r="Z15" i="47"/>
  <c r="I69" i="33"/>
  <c r="AK78" i="33"/>
  <c r="Z69" i="45"/>
  <c r="AA39" i="41"/>
  <c r="AH93" i="44"/>
  <c r="W57" i="41"/>
  <c r="G99" i="44"/>
  <c r="K66" i="45"/>
  <c r="AU90" i="43"/>
  <c r="U72" i="44"/>
  <c r="A100" i="47"/>
  <c r="A55" i="46"/>
  <c r="L57" i="33"/>
  <c r="AV45" i="46"/>
  <c r="T45" i="33"/>
  <c r="AM72" i="47"/>
  <c r="O24" i="43"/>
  <c r="S36" i="43"/>
  <c r="K36" i="42"/>
  <c r="I30" i="33"/>
  <c r="AD54" i="47"/>
  <c r="AQ102" i="46"/>
  <c r="AA51" i="47"/>
  <c r="AJ72" i="41"/>
  <c r="Z33" i="46"/>
  <c r="J78" i="44"/>
  <c r="AG78" i="42"/>
  <c r="AL18" i="43"/>
  <c r="L90" i="41"/>
  <c r="AK93" i="46"/>
  <c r="AB30" i="42"/>
  <c r="A51" i="42"/>
  <c r="A53" i="42"/>
  <c r="AB9" i="47"/>
  <c r="AO75" i="45"/>
  <c r="O99" i="41"/>
  <c r="AI9" i="41"/>
  <c r="O39" i="44"/>
  <c r="V75" i="46"/>
  <c r="AD24" i="41"/>
  <c r="AL57" i="33"/>
  <c r="AM21" i="47"/>
  <c r="AD99" i="46"/>
  <c r="K57" i="46"/>
  <c r="J54" i="43"/>
  <c r="AH60" i="45"/>
  <c r="AK33" i="45"/>
  <c r="R69" i="44"/>
  <c r="M27" i="41"/>
  <c r="X90" i="33"/>
  <c r="I27" i="46"/>
  <c r="L33" i="43"/>
  <c r="AG84" i="47"/>
  <c r="AN66" i="42"/>
  <c r="A67" i="43"/>
  <c r="AL87" i="47"/>
  <c r="W27" i="46"/>
  <c r="AT75" i="46"/>
  <c r="S42" i="47"/>
  <c r="I15" i="41"/>
  <c r="AL81" i="42"/>
  <c r="AQ96" i="42"/>
  <c r="S9" i="44"/>
  <c r="G33" i="33"/>
  <c r="V81" i="45"/>
  <c r="R21" i="45"/>
  <c r="AS87" i="46"/>
  <c r="AM87" i="41"/>
  <c r="M21" i="47"/>
  <c r="AG81" i="45"/>
  <c r="Q84" i="33"/>
  <c r="AP90" i="33"/>
  <c r="AM69" i="43"/>
  <c r="V75" i="43"/>
  <c r="K15" i="43"/>
  <c r="H66" i="44"/>
  <c r="AE81" i="44"/>
  <c r="AO33" i="41"/>
  <c r="S54" i="45"/>
  <c r="AO21" i="45"/>
  <c r="S27" i="43"/>
  <c r="Q15" i="44"/>
  <c r="W96" i="47"/>
  <c r="Z102" i="42"/>
  <c r="AR42" i="33"/>
  <c r="AF63" i="41"/>
  <c r="AI102" i="44"/>
  <c r="I81" i="42"/>
  <c r="W21" i="42"/>
  <c r="R66" i="43"/>
  <c r="X9" i="46"/>
  <c r="AM90" i="43"/>
  <c r="AU51" i="47"/>
  <c r="AJ42" i="47"/>
  <c r="T39" i="45"/>
  <c r="H75" i="44"/>
  <c r="AE27" i="33"/>
  <c r="AJ30" i="45"/>
  <c r="J57" i="47"/>
  <c r="AI63" i="46"/>
  <c r="AF24" i="43"/>
  <c r="AQ60" i="42"/>
  <c r="S63" i="45"/>
  <c r="AF69" i="47"/>
  <c r="Y87" i="46"/>
  <c r="AM87" i="33"/>
  <c r="AU36" i="41"/>
  <c r="Z72" i="41"/>
  <c r="AH60" i="33"/>
  <c r="Y69" i="42"/>
  <c r="AM51" i="43"/>
  <c r="AS33" i="41"/>
  <c r="Q42" i="41"/>
  <c r="T78" i="42"/>
  <c r="AP84" i="33"/>
  <c r="F48" i="44"/>
  <c r="S78" i="41"/>
  <c r="AQ84" i="47"/>
  <c r="V72" i="45"/>
  <c r="Z90" i="43"/>
  <c r="H21" i="42"/>
  <c r="O75" i="42"/>
  <c r="AB99" i="44"/>
  <c r="A67" i="41"/>
  <c r="J27" i="47"/>
  <c r="I45" i="45"/>
  <c r="L69" i="33"/>
  <c r="AS75" i="46"/>
  <c r="I27" i="47"/>
  <c r="U78" i="46"/>
  <c r="AR36" i="44"/>
  <c r="U48" i="43"/>
  <c r="N72" i="46"/>
  <c r="T60" i="46"/>
  <c r="N45" i="43"/>
  <c r="AF9" i="33"/>
  <c r="AN96" i="42"/>
  <c r="A31" i="41"/>
  <c r="AQ96" i="47"/>
  <c r="U72" i="45"/>
  <c r="AF9" i="43"/>
  <c r="AU63" i="47"/>
  <c r="Y63" i="33"/>
  <c r="AH75" i="45"/>
  <c r="K27" i="43"/>
  <c r="V102" i="42"/>
  <c r="AU27" i="47"/>
  <c r="AI48" i="33"/>
  <c r="Q33" i="33"/>
  <c r="M45" i="44"/>
  <c r="AM87" i="47"/>
  <c r="AB18" i="44"/>
  <c r="A40" i="47"/>
  <c r="A19" i="46"/>
  <c r="Q57" i="44"/>
  <c r="AF90" i="42"/>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R33" i="42"/>
  <c r="A58" i="41"/>
  <c r="W75" i="47"/>
  <c r="Z81" i="46"/>
  <c r="J84" i="43"/>
  <c r="AT66" i="43"/>
  <c r="AB72" i="43"/>
  <c r="AE36" i="45"/>
  <c r="AA78" i="47"/>
  <c r="AD18" i="45"/>
  <c r="U75" i="47"/>
  <c r="AG36" i="33"/>
  <c r="AP24" i="41"/>
  <c r="X51" i="45"/>
  <c r="AP57" i="42"/>
  <c r="AF42" i="46"/>
  <c r="W60" i="43"/>
  <c r="AM27" i="41"/>
  <c r="AQ75" i="45"/>
  <c r="W63" i="41"/>
  <c r="AO33" i="46"/>
  <c r="AA57" i="42"/>
  <c r="AI48" i="42"/>
  <c r="S24" i="42"/>
  <c r="J66" i="46"/>
  <c r="K84" i="46"/>
  <c r="Q63" i="46"/>
  <c r="AR36" i="47"/>
  <c r="AI63" i="47"/>
  <c r="AK90" i="44"/>
  <c r="AM30" i="47"/>
  <c r="AI75" i="47"/>
  <c r="AK39" i="42"/>
  <c r="H93" i="33"/>
  <c r="X45" i="42"/>
  <c r="AO78" i="41"/>
  <c r="A62" i="41"/>
  <c r="AL33" i="43"/>
  <c r="AL84" i="33"/>
  <c r="G69" i="42"/>
  <c r="Z96" i="44"/>
  <c r="AR45" i="45"/>
  <c r="H21" i="44"/>
  <c r="J63" i="45"/>
  <c r="V39" i="45"/>
  <c r="K93" i="45"/>
  <c r="Y48" i="47"/>
  <c r="AV33" i="41"/>
  <c r="AD93" i="44"/>
  <c r="AM84" i="33"/>
  <c r="N72" i="45"/>
  <c r="AR18" i="47"/>
  <c r="AE51" i="33"/>
  <c r="K102" i="33"/>
  <c r="AK57" i="46"/>
  <c r="AI30" i="46"/>
  <c r="O84" i="46"/>
  <c r="V18" i="43"/>
  <c r="F99" i="45"/>
  <c r="AO18" i="42"/>
  <c r="J60" i="41"/>
  <c r="AH75" i="42"/>
  <c r="AS60" i="43"/>
  <c r="L27" i="44"/>
  <c r="AK90" i="47"/>
  <c r="P96" i="47"/>
  <c r="AB33" i="33"/>
  <c r="K51" i="44"/>
  <c r="AD30" i="42"/>
  <c r="AI90" i="47"/>
  <c r="N87" i="46"/>
  <c r="AB45" i="43"/>
  <c r="I24" i="44"/>
  <c r="AK54" i="42"/>
  <c r="AF51" i="42"/>
  <c r="AC18" i="47"/>
  <c r="I102" i="42"/>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18" i="42"/>
  <c r="AL93" i="33"/>
  <c r="AV99" i="43"/>
  <c r="Y18" i="44"/>
  <c r="AC96" i="45"/>
  <c r="I81" i="47"/>
  <c r="AG84" i="44"/>
  <c r="A103" i="46"/>
  <c r="AK24" i="46"/>
  <c r="AO69" i="33"/>
  <c r="V33" i="43"/>
  <c r="AL96" i="43"/>
  <c r="G39" i="44"/>
  <c r="AM99" i="33"/>
  <c r="K54" i="42"/>
  <c r="R81" i="42"/>
  <c r="Q21" i="46"/>
  <c r="K75" i="43"/>
  <c r="AD54" i="43"/>
  <c r="AR60" i="43"/>
  <c r="V87" i="43"/>
  <c r="L102" i="45"/>
  <c r="AT9" i="46"/>
  <c r="AU102" i="41"/>
  <c r="Q18" i="41"/>
  <c r="J60" i="45"/>
  <c r="AA63" i="46"/>
  <c r="AF51" i="44"/>
  <c r="P99" i="43"/>
  <c r="K72" i="43"/>
  <c r="L45" i="33"/>
  <c r="Y75" i="33"/>
  <c r="AK84" i="46"/>
  <c r="AV87" i="43"/>
  <c r="AA84" i="42"/>
  <c r="AD63" i="43"/>
  <c r="Q42" i="42"/>
  <c r="I51" i="45"/>
  <c r="L39" i="42"/>
  <c r="AG51" i="41"/>
  <c r="A58" i="43"/>
  <c r="Q81" i="44"/>
  <c r="AP54" i="44"/>
  <c r="AI75" i="45"/>
  <c r="AN57" i="44"/>
  <c r="AR48" i="47"/>
  <c r="O30" i="46"/>
  <c r="H84" i="45"/>
  <c r="AA72" i="44"/>
  <c r="AG21" i="45"/>
  <c r="J15" i="47"/>
  <c r="L66" i="44"/>
  <c r="Y15" i="45"/>
  <c r="P24" i="43"/>
  <c r="Y24" i="47"/>
  <c r="AA24" i="42"/>
  <c r="P63" i="46"/>
  <c r="AJ9" i="42"/>
  <c r="T39" i="33"/>
  <c r="AO69" i="44"/>
  <c r="R81" i="47"/>
  <c r="Y57" i="33"/>
  <c r="R84" i="44"/>
  <c r="Y9" i="43"/>
  <c r="AO90" i="42"/>
  <c r="S39" i="42"/>
  <c r="J48" i="43"/>
  <c r="AK39" i="46"/>
  <c r="AM36" i="41"/>
  <c r="V69" i="43"/>
  <c r="AC60" i="45"/>
  <c r="AJ87" i="46"/>
  <c r="AN75" i="41"/>
  <c r="L54" i="33"/>
  <c r="Y18" i="46"/>
  <c r="AU81" i="41"/>
  <c r="I90" i="41"/>
  <c r="Z84" i="33"/>
  <c r="AC45" i="33"/>
  <c r="I81" i="46"/>
  <c r="H90" i="45"/>
  <c r="AH15" i="47"/>
  <c r="A18" i="47"/>
  <c r="A20" i="47"/>
  <c r="W24" i="47"/>
  <c r="AM30" i="44"/>
  <c r="A95" i="42"/>
  <c r="A93" i="42"/>
  <c r="R18" i="46"/>
  <c r="AV9" i="41"/>
  <c r="AE33" i="42"/>
  <c r="N78" i="43"/>
  <c r="S87" i="41"/>
  <c r="K54" i="41"/>
  <c r="J9" i="47"/>
  <c r="AJ81" i="41"/>
  <c r="A49" i="43"/>
  <c r="A25" i="46"/>
  <c r="V27" i="45"/>
  <c r="AO78" i="42"/>
  <c r="A16" i="44"/>
  <c r="H48" i="44"/>
  <c r="AP69" i="44"/>
  <c r="AN69" i="42"/>
  <c r="AR48" i="45"/>
  <c r="AC15" i="47"/>
  <c r="AB54" i="45"/>
  <c r="L27" i="33"/>
  <c r="AE48" i="46"/>
  <c r="AH15" i="43"/>
  <c r="N57" i="33"/>
  <c r="Q57" i="47"/>
  <c r="H9" i="45"/>
  <c r="M96" i="33"/>
  <c r="AO27" i="42"/>
  <c r="H9" i="33"/>
  <c r="H48" i="42"/>
  <c r="R42" i="43"/>
  <c r="X48" i="42"/>
  <c r="AN57" i="33"/>
  <c r="AJ87" i="44"/>
  <c r="Z33" i="45"/>
  <c r="AB75" i="44"/>
  <c r="AJ75" i="43"/>
  <c r="A15" i="46"/>
  <c r="A17" i="46"/>
  <c r="Q60" i="42"/>
  <c r="Z36" i="42"/>
  <c r="A67" i="33"/>
  <c r="E93" i="45"/>
  <c r="AG30" i="46"/>
  <c r="J102" i="42"/>
  <c r="AI66" i="42"/>
  <c r="J18" i="44"/>
  <c r="F18" i="44"/>
  <c r="O42" i="45"/>
  <c r="AV48" i="43"/>
  <c r="W30" i="43"/>
  <c r="V60" i="43"/>
  <c r="AT54" i="46"/>
  <c r="AG39" i="43"/>
  <c r="N84" i="42"/>
  <c r="U39" i="41"/>
  <c r="AM84" i="43"/>
  <c r="AH15" i="45"/>
  <c r="AJ60" i="41"/>
  <c r="AP69" i="41"/>
  <c r="AB99" i="33"/>
  <c r="A94" i="47"/>
  <c r="N57" i="44"/>
  <c r="AD45" i="46"/>
  <c r="AO60" i="44"/>
  <c r="AC48" i="43"/>
  <c r="AC87" i="45"/>
  <c r="AV27" i="47"/>
  <c r="L30" i="47"/>
  <c r="AA93" i="44"/>
  <c r="T57" i="46"/>
  <c r="AD57" i="43"/>
  <c r="Z90" i="44"/>
  <c r="R45" i="42"/>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M42" i="42"/>
  <c r="V18" i="47"/>
  <c r="R63" i="42"/>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H84" i="42"/>
  <c r="AV9" i="46"/>
  <c r="U57" i="45"/>
  <c r="AP24" i="42"/>
  <c r="Z48" i="42"/>
  <c r="P21" i="33"/>
  <c r="AO57" i="33"/>
  <c r="H90" i="42"/>
  <c r="AG24" i="45"/>
  <c r="G78" i="44"/>
  <c r="AE87" i="45"/>
  <c r="Y60" i="45"/>
  <c r="V90" i="47"/>
  <c r="AN78" i="46"/>
  <c r="AQ84" i="33"/>
  <c r="AE30" i="43"/>
  <c r="Y18" i="42"/>
  <c r="S51" i="43"/>
  <c r="AF48" i="43"/>
  <c r="T99" i="42"/>
  <c r="T90" i="45"/>
  <c r="AJ21" i="41"/>
  <c r="AB54" i="44"/>
  <c r="Q42" i="43"/>
  <c r="G39" i="45"/>
  <c r="N48" i="47"/>
  <c r="L87" i="41"/>
  <c r="AF75" i="46"/>
  <c r="AH90" i="44"/>
  <c r="AP27" i="43"/>
  <c r="AV57" i="47"/>
  <c r="X81" i="43"/>
  <c r="AG96" i="47"/>
  <c r="W63" i="47"/>
  <c r="AD72" i="44"/>
  <c r="AP54" i="42"/>
  <c r="W75" i="46"/>
  <c r="AN72" i="43"/>
  <c r="W18" i="41"/>
  <c r="AO60" i="47"/>
  <c r="AJ99" i="42"/>
  <c r="P75" i="41"/>
  <c r="AF60" i="44"/>
  <c r="AT78" i="47"/>
  <c r="Y81" i="44"/>
  <c r="Z66" i="45"/>
  <c r="N30" i="42"/>
  <c r="AK33" i="42"/>
  <c r="AC15" i="45"/>
  <c r="AK30" i="44"/>
  <c r="AF30" i="43"/>
  <c r="AM72" i="43"/>
  <c r="O84" i="45"/>
  <c r="AH42" i="41"/>
  <c r="AG99" i="43"/>
  <c r="A73" i="33"/>
  <c r="E9" i="45"/>
  <c r="AH90" i="41"/>
  <c r="AR27" i="41"/>
  <c r="N96" i="46"/>
  <c r="A42" i="41"/>
  <c r="A44" i="41"/>
  <c r="X90" i="42"/>
  <c r="AK36" i="44"/>
  <c r="H93" i="44"/>
  <c r="Q81" i="45"/>
  <c r="AE9" i="46"/>
  <c r="AH18" i="47"/>
  <c r="T9" i="44"/>
  <c r="Q45" i="41"/>
  <c r="AQ42" i="42"/>
  <c r="S99" i="42"/>
  <c r="AM66" i="45"/>
  <c r="T75" i="43"/>
  <c r="F54" i="45"/>
  <c r="R102" i="42"/>
  <c r="AK72" i="42"/>
  <c r="AJ15" i="47"/>
  <c r="A69" i="43"/>
  <c r="A71" i="43"/>
  <c r="Z102" i="41"/>
  <c r="R90" i="46"/>
  <c r="Q18" i="43"/>
  <c r="AS24" i="46"/>
  <c r="AC96" i="47"/>
  <c r="AN93" i="41"/>
  <c r="AN36" i="46"/>
  <c r="M81" i="41"/>
  <c r="AQ15" i="46"/>
  <c r="A97" i="44"/>
  <c r="W48" i="33"/>
  <c r="I96" i="44"/>
  <c r="AM57" i="45"/>
  <c r="AF15" i="45"/>
  <c r="AE84" i="33"/>
  <c r="L60" i="42"/>
  <c r="T87" i="42"/>
  <c r="AF45" i="43"/>
  <c r="E24" i="42"/>
  <c r="AT15" i="46"/>
  <c r="I36" i="47"/>
  <c r="L60" i="45"/>
  <c r="AL42" i="33"/>
  <c r="AG87" i="46"/>
  <c r="AA33" i="42"/>
  <c r="V9" i="41"/>
  <c r="I36" i="33"/>
  <c r="W69" i="42"/>
  <c r="AN9" i="46"/>
  <c r="K21" i="46"/>
  <c r="AD39" i="42"/>
  <c r="AL30" i="46"/>
  <c r="AA15" i="47"/>
  <c r="R72" i="45"/>
  <c r="Z54" i="46"/>
  <c r="AR99" i="41"/>
  <c r="AH15" i="42"/>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H36" i="42"/>
  <c r="O60" i="33"/>
  <c r="A96" i="47"/>
  <c r="A98" i="47"/>
  <c r="Z9" i="42"/>
  <c r="AG9" i="44"/>
  <c r="A88" i="46"/>
  <c r="AK102" i="41"/>
  <c r="AJ93" i="42"/>
  <c r="G27" i="44"/>
  <c r="K51" i="46"/>
  <c r="J69" i="42"/>
  <c r="AP36" i="42"/>
  <c r="AD27" i="47"/>
  <c r="M51" i="41"/>
  <c r="AB48" i="46"/>
  <c r="Q69" i="43"/>
  <c r="V60" i="45"/>
  <c r="R78" i="42"/>
  <c r="K18" i="33"/>
  <c r="AS45" i="43"/>
  <c r="V102" i="45"/>
  <c r="AK15" i="44"/>
  <c r="S99" i="43"/>
  <c r="U54" i="47"/>
  <c r="AL72" i="44"/>
  <c r="F42" i="33"/>
  <c r="S27" i="33"/>
  <c r="I9" i="43"/>
  <c r="L72" i="33"/>
  <c r="AB51" i="44"/>
  <c r="V84" i="43"/>
  <c r="U63" i="43"/>
  <c r="AD48" i="47"/>
  <c r="I9" i="41"/>
  <c r="Q93" i="33"/>
  <c r="U96" i="41"/>
  <c r="AM75" i="43"/>
  <c r="J15" i="33"/>
  <c r="N21" i="45"/>
  <c r="N51" i="45"/>
  <c r="AD75" i="45"/>
  <c r="AO24" i="43"/>
  <c r="E15" i="42"/>
  <c r="AH69" i="41"/>
  <c r="AM45" i="42"/>
  <c r="M78" i="45"/>
  <c r="AC81" i="42"/>
  <c r="M54" i="44"/>
  <c r="AE90" i="46"/>
  <c r="A58" i="42"/>
  <c r="Y69" i="46"/>
  <c r="AB87" i="43"/>
  <c r="AM21" i="33"/>
  <c r="W24" i="45"/>
  <c r="AH78" i="33"/>
  <c r="H81" i="44"/>
  <c r="S81" i="44"/>
  <c r="AN72" i="41"/>
  <c r="T48" i="41"/>
  <c r="O45" i="46"/>
  <c r="AC63" i="42"/>
  <c r="L60" i="44"/>
  <c r="O102" i="45"/>
  <c r="A25" i="45"/>
  <c r="F45" i="42"/>
  <c r="AG72" i="41"/>
  <c r="AA9" i="45"/>
  <c r="AS78" i="43"/>
  <c r="R102" i="41"/>
  <c r="AF96" i="44"/>
  <c r="AB90" i="46"/>
  <c r="AO69" i="43"/>
  <c r="AE87" i="43"/>
  <c r="N51" i="46"/>
  <c r="W30" i="46"/>
  <c r="AA72" i="45"/>
  <c r="AB57" i="41"/>
  <c r="F87" i="42"/>
  <c r="G93" i="44"/>
  <c r="AQ9" i="43"/>
  <c r="A31" i="45"/>
  <c r="O84" i="33"/>
  <c r="AG84" i="42"/>
  <c r="R75" i="44"/>
  <c r="AL36" i="43"/>
  <c r="I57" i="47"/>
  <c r="AA24" i="44"/>
  <c r="M48" i="47"/>
  <c r="AR84" i="43"/>
  <c r="Y24" i="44"/>
  <c r="F15" i="45"/>
  <c r="AE21" i="42"/>
  <c r="W45" i="46"/>
  <c r="AQ81" i="43"/>
  <c r="M75" i="42"/>
  <c r="N102" i="41"/>
  <c r="N72" i="44"/>
  <c r="AL96" i="44"/>
  <c r="V33" i="41"/>
  <c r="I60" i="47"/>
  <c r="AS42" i="41"/>
  <c r="AA48" i="44"/>
  <c r="T21" i="47"/>
  <c r="AR39" i="46"/>
  <c r="AK60" i="46"/>
  <c r="AK93" i="42"/>
  <c r="X57" i="42"/>
  <c r="AC42" i="33"/>
  <c r="Y69" i="41"/>
  <c r="T96" i="47"/>
  <c r="AA90" i="41"/>
  <c r="L60" i="41"/>
  <c r="X87" i="41"/>
  <c r="Y30" i="43"/>
  <c r="R81" i="43"/>
  <c r="Q18" i="46"/>
  <c r="P18" i="43"/>
  <c r="AH69" i="44"/>
  <c r="AL81" i="47"/>
  <c r="P36" i="43"/>
  <c r="E69" i="33"/>
  <c r="R51" i="45"/>
  <c r="AI75" i="41"/>
  <c r="N33" i="41"/>
  <c r="AM51" i="33"/>
  <c r="AE66" i="45"/>
  <c r="AR48" i="42"/>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F39" i="42"/>
  <c r="AO39" i="47"/>
  <c r="F30" i="33"/>
  <c r="AQ21" i="47"/>
  <c r="G63" i="42"/>
  <c r="L9" i="42"/>
  <c r="AI96" i="44"/>
  <c r="M90" i="42"/>
  <c r="A46" i="42"/>
  <c r="M99" i="42"/>
  <c r="J87" i="42"/>
  <c r="AQ66" i="42"/>
  <c r="W93" i="33"/>
  <c r="K81" i="45"/>
  <c r="AQ81" i="33"/>
  <c r="AB87" i="42"/>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H87" i="42"/>
  <c r="Z99" i="33"/>
  <c r="AJ60" i="42"/>
  <c r="W39" i="46"/>
  <c r="AS102" i="41"/>
  <c r="AD45" i="42"/>
  <c r="AQ57" i="45"/>
  <c r="AP96" i="43"/>
  <c r="AO75" i="47"/>
  <c r="AK48" i="47"/>
  <c r="AE27" i="47"/>
  <c r="O30" i="45"/>
  <c r="G75" i="42"/>
  <c r="AH81" i="42"/>
  <c r="M60" i="45"/>
  <c r="L18" i="46"/>
  <c r="AN21" i="33"/>
  <c r="N42" i="46"/>
  <c r="AC102" i="43"/>
  <c r="V39" i="46"/>
  <c r="I69" i="42"/>
  <c r="AB93" i="41"/>
  <c r="AG27" i="33"/>
  <c r="AO45" i="47"/>
  <c r="U102" i="47"/>
  <c r="F21" i="45"/>
  <c r="AG96" i="42"/>
  <c r="E78" i="33"/>
  <c r="AV36" i="43"/>
  <c r="Y18" i="45"/>
  <c r="AD93" i="43"/>
  <c r="K9" i="43"/>
  <c r="K39" i="44"/>
  <c r="L99" i="44"/>
  <c r="I69" i="41"/>
  <c r="Z51" i="42"/>
  <c r="U42" i="47"/>
  <c r="K99" i="42"/>
  <c r="S36" i="42"/>
  <c r="M15" i="45"/>
  <c r="K102" i="42"/>
  <c r="AV48" i="47"/>
  <c r="AS99" i="43"/>
  <c r="N99" i="42"/>
  <c r="AC18" i="44"/>
  <c r="P93" i="46"/>
  <c r="X15" i="41"/>
  <c r="AG9" i="42"/>
  <c r="AP81" i="44"/>
  <c r="Z39" i="41"/>
  <c r="A102" i="33"/>
  <c r="A104" i="33"/>
  <c r="A41" i="43"/>
  <c r="A39" i="43"/>
  <c r="A36" i="33"/>
  <c r="A38" i="33"/>
  <c r="A54" i="41"/>
  <c r="A56" i="41"/>
  <c r="A20" i="45"/>
  <c r="A18" i="45"/>
  <c r="AS18" i="46"/>
  <c r="AN87" i="45"/>
  <c r="AR72" i="44"/>
  <c r="P33" i="33"/>
  <c r="A86" i="45"/>
  <c r="A84" i="45"/>
  <c r="A61" i="43"/>
  <c r="A59" i="44"/>
  <c r="H102" i="45"/>
  <c r="A60" i="44"/>
  <c r="A62" i="44"/>
  <c r="Z24" i="45"/>
  <c r="S30" i="41"/>
  <c r="P15" i="43"/>
  <c r="W78" i="46"/>
  <c r="I84" i="46"/>
  <c r="N72" i="42"/>
  <c r="I60" i="45"/>
  <c r="AD60" i="44"/>
  <c r="A51" i="44"/>
  <c r="A53" i="44"/>
  <c r="AV54" i="46"/>
  <c r="S99" i="44"/>
  <c r="Y81" i="47"/>
  <c r="Y21" i="42"/>
  <c r="AG27" i="42"/>
  <c r="AG63" i="44"/>
  <c r="AJ60" i="46"/>
  <c r="A74" i="44"/>
  <c r="A72" i="44"/>
  <c r="AJ36" i="44"/>
  <c r="K60" i="45"/>
  <c r="AK27" i="47"/>
  <c r="X63" i="33"/>
  <c r="M48" i="44"/>
  <c r="O69" i="44"/>
  <c r="AJ42" i="45"/>
  <c r="T54" i="33"/>
  <c r="AB42" i="46"/>
  <c r="O66" i="42"/>
  <c r="K15" i="44"/>
  <c r="Q102" i="41"/>
  <c r="AQ42" i="41"/>
  <c r="AP30" i="42"/>
  <c r="AB81" i="44"/>
  <c r="T57" i="33"/>
  <c r="T72" i="46"/>
  <c r="J66" i="43"/>
  <c r="M87" i="46"/>
  <c r="AM102" i="45"/>
  <c r="Q36" i="47"/>
  <c r="AE99" i="45"/>
  <c r="AD72" i="43"/>
  <c r="F36" i="44"/>
  <c r="AM93" i="44"/>
  <c r="R69" i="43"/>
  <c r="O72" i="47"/>
  <c r="S96" i="43"/>
  <c r="AO72" i="43"/>
  <c r="K63" i="41"/>
  <c r="AG99" i="47"/>
  <c r="AC9" i="46"/>
  <c r="J75" i="45"/>
  <c r="H96" i="33"/>
  <c r="V30" i="42"/>
  <c r="O78" i="43"/>
  <c r="AB66" i="46"/>
  <c r="V39" i="33"/>
  <c r="AK36" i="47"/>
  <c r="AD51" i="45"/>
  <c r="G66" i="44"/>
  <c r="J9" i="41"/>
  <c r="A45" i="47"/>
  <c r="A47" i="47"/>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N102" i="42"/>
  <c r="V69" i="45"/>
  <c r="AE57" i="45"/>
  <c r="F81" i="42"/>
  <c r="AD78" i="42"/>
  <c r="AO39" i="44"/>
  <c r="AK21" i="43"/>
  <c r="U57" i="43"/>
  <c r="V57" i="42"/>
  <c r="J9" i="42"/>
  <c r="V81" i="44"/>
  <c r="AK63" i="33"/>
  <c r="AP96" i="33"/>
  <c r="AI93" i="41"/>
  <c r="AH72" i="46"/>
  <c r="Q66" i="45"/>
  <c r="AV87" i="41"/>
  <c r="AM87" i="46"/>
  <c r="Q18" i="42"/>
  <c r="R51" i="43"/>
  <c r="AQ90" i="42"/>
  <c r="J66" i="42"/>
  <c r="AN60" i="44"/>
  <c r="AJ42" i="44"/>
  <c r="V27" i="42"/>
  <c r="AA81" i="46"/>
  <c r="L18" i="42"/>
  <c r="AC27" i="43"/>
  <c r="AD15" i="46"/>
  <c r="Y96" i="45"/>
  <c r="AQ27" i="33"/>
  <c r="O33" i="43"/>
  <c r="AS45" i="41"/>
  <c r="Q72" i="47"/>
  <c r="AU63" i="43"/>
  <c r="Z24" i="46"/>
  <c r="Y33" i="42"/>
  <c r="AE66" i="47"/>
  <c r="AB54" i="33"/>
  <c r="AK51" i="41"/>
  <c r="AO87" i="42"/>
  <c r="S48" i="33"/>
  <c r="A73" i="45"/>
  <c r="Z18" i="44"/>
  <c r="G54" i="44"/>
  <c r="K60" i="33"/>
  <c r="Y66" i="42"/>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AE87" i="42"/>
  <c r="Q81" i="41"/>
  <c r="AO15" i="45"/>
  <c r="R78" i="33"/>
  <c r="Q81" i="46"/>
  <c r="AQ102" i="42"/>
  <c r="AQ90" i="41"/>
  <c r="AO75" i="43"/>
  <c r="AQ69" i="45"/>
  <c r="AF102" i="43"/>
  <c r="AU36" i="47"/>
  <c r="AV99" i="47"/>
  <c r="Y75" i="43"/>
  <c r="AP45" i="42"/>
  <c r="H69" i="33"/>
  <c r="Z48" i="44"/>
  <c r="W48" i="47"/>
  <c r="AD33" i="43"/>
  <c r="AB60" i="47"/>
  <c r="V51" i="45"/>
  <c r="AA33" i="41"/>
  <c r="I60" i="41"/>
  <c r="AQ66" i="41"/>
  <c r="Q102" i="33"/>
  <c r="K45" i="45"/>
  <c r="AK57" i="41"/>
  <c r="K48" i="42"/>
  <c r="AA57" i="45"/>
  <c r="AJ99" i="33"/>
  <c r="AP45" i="41"/>
  <c r="AP51" i="41"/>
  <c r="AG30" i="43"/>
  <c r="K75" i="41"/>
  <c r="AE90" i="43"/>
  <c r="AM42" i="47"/>
  <c r="AE24" i="47"/>
  <c r="V96" i="33"/>
  <c r="Q36" i="41"/>
  <c r="AR93" i="46"/>
  <c r="R21" i="33"/>
  <c r="U18" i="46"/>
  <c r="F93" i="45"/>
  <c r="AB24" i="41"/>
  <c r="Y45" i="45"/>
  <c r="A34" i="43"/>
  <c r="V96" i="46"/>
  <c r="W90" i="43"/>
  <c r="AB39" i="44"/>
  <c r="O51" i="42"/>
  <c r="W39" i="41"/>
  <c r="E51" i="45"/>
  <c r="Z102" i="33"/>
  <c r="AD15" i="44"/>
  <c r="AV60" i="47"/>
  <c r="A52" i="46"/>
  <c r="AE33" i="47"/>
  <c r="AO87" i="45"/>
  <c r="AK39" i="41"/>
  <c r="AC78" i="46"/>
  <c r="T42" i="44"/>
  <c r="AO63" i="42"/>
  <c r="X84" i="44"/>
  <c r="L60" i="43"/>
  <c r="T36" i="41"/>
  <c r="K60" i="46"/>
  <c r="AV24" i="47"/>
  <c r="AE96" i="46"/>
  <c r="O9" i="47"/>
  <c r="AK15" i="46"/>
  <c r="AK99" i="43"/>
  <c r="W84" i="41"/>
  <c r="Z84" i="43"/>
  <c r="AS66" i="46"/>
  <c r="AF21" i="41"/>
  <c r="AI66" i="41"/>
  <c r="M24" i="47"/>
  <c r="AC57" i="33"/>
  <c r="AO102" i="46"/>
  <c r="AG75" i="47"/>
  <c r="L75" i="47"/>
  <c r="AC75" i="41"/>
  <c r="Y99" i="33"/>
  <c r="A33" i="33"/>
  <c r="A35" i="33"/>
  <c r="AI81" i="44"/>
  <c r="M75" i="44"/>
  <c r="AQ78" i="47"/>
  <c r="O99" i="42"/>
  <c r="Q93" i="41"/>
  <c r="AT87" i="46"/>
  <c r="K15" i="42"/>
  <c r="AN93" i="43"/>
  <c r="W84" i="47"/>
  <c r="I51" i="41"/>
  <c r="X69" i="44"/>
  <c r="G33" i="45"/>
  <c r="AV60" i="46"/>
  <c r="O57" i="41"/>
  <c r="AE15" i="41"/>
  <c r="AO45" i="33"/>
  <c r="AL57" i="46"/>
  <c r="W102" i="41"/>
  <c r="AC102" i="44"/>
  <c r="AL54" i="44"/>
  <c r="AC30" i="44"/>
  <c r="Y36" i="44"/>
  <c r="R48" i="45"/>
  <c r="G36" i="33"/>
  <c r="N36" i="44"/>
  <c r="Q96" i="43"/>
  <c r="N39" i="45"/>
  <c r="R60" i="44"/>
  <c r="Q87" i="42"/>
  <c r="L93" i="44"/>
  <c r="AF9" i="46"/>
  <c r="K60" i="47"/>
  <c r="AD60" i="46"/>
  <c r="M69" i="47"/>
  <c r="AM87" i="45"/>
  <c r="R15" i="47"/>
  <c r="J72" i="33"/>
  <c r="W60" i="33"/>
  <c r="AV90" i="43"/>
  <c r="AT102" i="46"/>
  <c r="AU33" i="46"/>
  <c r="AL21" i="41"/>
  <c r="AO57" i="41"/>
  <c r="AA27" i="33"/>
  <c r="AJ48" i="45"/>
  <c r="AC42" i="43"/>
  <c r="AH84" i="46"/>
  <c r="AG9" i="45"/>
  <c r="F48" i="33"/>
  <c r="H78" i="42"/>
  <c r="AI87" i="33"/>
  <c r="AE60" i="41"/>
  <c r="I15" i="44"/>
  <c r="AH9" i="44"/>
  <c r="N90" i="46"/>
  <c r="AR33" i="46"/>
  <c r="Q99" i="47"/>
  <c r="AO27" i="41"/>
  <c r="M24" i="42"/>
  <c r="I75" i="44"/>
  <c r="AG18" i="46"/>
  <c r="A81" i="44"/>
  <c r="A83" i="44"/>
  <c r="G24" i="44"/>
  <c r="A43" i="47"/>
  <c r="T87" i="46"/>
  <c r="J21" i="33"/>
  <c r="Z78" i="45"/>
  <c r="K18" i="43"/>
  <c r="AJ18" i="33"/>
  <c r="E93" i="44"/>
  <c r="AI63" i="42"/>
  <c r="X72" i="42"/>
  <c r="R15" i="43"/>
  <c r="AE39" i="47"/>
  <c r="O84" i="47"/>
  <c r="AG18" i="45"/>
  <c r="A40" i="45"/>
  <c r="AH57" i="46"/>
  <c r="AG96" i="43"/>
  <c r="AP27" i="42"/>
  <c r="O45" i="33"/>
  <c r="A64" i="46"/>
  <c r="G27" i="45"/>
  <c r="AC78" i="41"/>
  <c r="AK57" i="43"/>
  <c r="AQ30" i="42"/>
  <c r="AQ90" i="33"/>
  <c r="AQ99" i="33"/>
  <c r="AP42" i="45"/>
  <c r="AS18" i="47"/>
  <c r="X75" i="46"/>
  <c r="U87" i="44"/>
  <c r="AR9" i="41"/>
  <c r="AR45" i="44"/>
  <c r="AK36" i="41"/>
  <c r="W18" i="45"/>
  <c r="AE96" i="47"/>
  <c r="S42" i="33"/>
  <c r="A46" i="43"/>
  <c r="AG78" i="47"/>
  <c r="U33" i="43"/>
  <c r="R42" i="33"/>
  <c r="G96" i="44"/>
  <c r="K87" i="33"/>
  <c r="AH54" i="46"/>
  <c r="W78" i="41"/>
  <c r="AV15" i="47"/>
  <c r="K48" i="44"/>
  <c r="T51" i="45"/>
  <c r="AI84" i="42"/>
  <c r="I39" i="44"/>
  <c r="F90" i="44"/>
  <c r="R90" i="47"/>
  <c r="I90" i="43"/>
  <c r="M48" i="45"/>
  <c r="AO48" i="33"/>
  <c r="AC45" i="45"/>
  <c r="AS15" i="43"/>
  <c r="AO102" i="44"/>
  <c r="AI75" i="42"/>
  <c r="M18" i="45"/>
  <c r="AO90" i="41"/>
  <c r="AJ81" i="42"/>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P63" i="42"/>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AK30" i="42"/>
  <c r="U69" i="42"/>
  <c r="L39" i="47"/>
  <c r="A25" i="41"/>
  <c r="P45" i="42"/>
  <c r="AA102" i="47"/>
  <c r="Y51" i="45"/>
  <c r="P96" i="44"/>
  <c r="AF96" i="42"/>
  <c r="AL57" i="47"/>
  <c r="T15" i="42"/>
  <c r="AH21" i="44"/>
  <c r="M39" i="45"/>
  <c r="AI84" i="47"/>
  <c r="Z45" i="43"/>
  <c r="N30" i="45"/>
  <c r="AS9" i="41"/>
  <c r="K36" i="44"/>
  <c r="L18" i="45"/>
  <c r="Z39" i="47"/>
  <c r="T69" i="41"/>
  <c r="AF78" i="45"/>
  <c r="AR18" i="33"/>
  <c r="AG36" i="42"/>
  <c r="AO87" i="41"/>
  <c r="J45" i="46"/>
  <c r="AL15" i="47"/>
  <c r="W42" i="46"/>
  <c r="AN60" i="47"/>
  <c r="AH24" i="42"/>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U51" i="42"/>
  <c r="AA102" i="45"/>
  <c r="AE72" i="42"/>
  <c r="W96" i="44"/>
  <c r="AL54" i="47"/>
  <c r="K84" i="43"/>
  <c r="S30" i="42"/>
  <c r="AP87" i="44"/>
  <c r="AN93" i="33"/>
  <c r="AI42" i="47"/>
  <c r="AE57" i="42"/>
  <c r="AN69" i="47"/>
  <c r="AB57" i="42"/>
  <c r="AF60" i="45"/>
  <c r="AR84" i="45"/>
  <c r="AP33" i="44"/>
  <c r="W57" i="33"/>
  <c r="S102" i="42"/>
  <c r="AM18" i="46"/>
  <c r="AL36" i="33"/>
  <c r="Y27" i="33"/>
  <c r="AK72" i="46"/>
  <c r="Q42" i="47"/>
  <c r="AM48" i="44"/>
  <c r="AG18" i="41"/>
  <c r="AA42" i="42"/>
  <c r="Z102" i="45"/>
  <c r="T45" i="43"/>
  <c r="W84" i="43"/>
  <c r="A16" i="47"/>
  <c r="T33" i="46"/>
  <c r="V33" i="33"/>
  <c r="U96" i="45"/>
  <c r="AF69" i="41"/>
  <c r="AH45" i="41"/>
  <c r="Y57" i="41"/>
  <c r="AJ84" i="33"/>
  <c r="A101" i="46"/>
  <c r="A99" i="46"/>
  <c r="P36" i="47"/>
  <c r="P69" i="41"/>
  <c r="R18" i="44"/>
  <c r="AE24" i="45"/>
  <c r="AE45" i="45"/>
  <c r="A101" i="41"/>
  <c r="A99" i="41"/>
  <c r="R9" i="46"/>
  <c r="AM15" i="44"/>
  <c r="Y102" i="44"/>
  <c r="J33" i="47"/>
  <c r="Y87" i="42"/>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V66" i="42"/>
  <c r="AI54" i="46"/>
  <c r="Z51" i="46"/>
  <c r="AJ99" i="45"/>
  <c r="AN39" i="45"/>
  <c r="G42" i="44"/>
  <c r="Q57" i="43"/>
  <c r="F84" i="44"/>
  <c r="O27" i="41"/>
  <c r="J75" i="46"/>
  <c r="AU54" i="46"/>
  <c r="AS36" i="43"/>
  <c r="W51" i="46"/>
  <c r="H18" i="42"/>
  <c r="AT69" i="47"/>
  <c r="A86" i="42"/>
  <c r="A84" i="42"/>
  <c r="AI75" i="44"/>
  <c r="W45" i="42"/>
  <c r="AG96" i="41"/>
  <c r="AD24" i="45"/>
  <c r="A103" i="41"/>
  <c r="AM54" i="44"/>
  <c r="AJ36" i="46"/>
  <c r="AP51" i="47"/>
  <c r="AG54" i="45"/>
  <c r="AK81" i="43"/>
  <c r="Z63" i="44"/>
  <c r="AG57" i="44"/>
  <c r="A66" i="44"/>
  <c r="A68" i="44"/>
  <c r="J81" i="47"/>
  <c r="X90" i="44"/>
  <c r="AI39" i="45"/>
  <c r="Y24" i="43"/>
  <c r="AE36" i="41"/>
  <c r="U9" i="46"/>
  <c r="X84" i="47"/>
  <c r="A71" i="41"/>
  <c r="AE78" i="47"/>
  <c r="AB81" i="46"/>
  <c r="AC99" i="43"/>
  <c r="Q27" i="41"/>
  <c r="N96" i="47"/>
  <c r="Y15" i="44"/>
  <c r="AG21" i="44"/>
  <c r="AD33" i="41"/>
  <c r="O54" i="45"/>
  <c r="AJ63" i="42"/>
  <c r="AB96" i="33"/>
  <c r="R57" i="42"/>
  <c r="T33" i="43"/>
  <c r="AB84" i="46"/>
  <c r="A100" i="43"/>
  <c r="AB36" i="43"/>
  <c r="AF69" i="42"/>
  <c r="AT87" i="43"/>
  <c r="AB60" i="45"/>
  <c r="J87" i="46"/>
  <c r="AD21" i="45"/>
  <c r="AH84" i="43"/>
  <c r="AS90" i="46"/>
  <c r="AF51" i="46"/>
  <c r="F9" i="33"/>
  <c r="AF84" i="47"/>
  <c r="J21" i="46"/>
  <c r="P93" i="42"/>
  <c r="L75" i="33"/>
  <c r="Q54" i="42"/>
  <c r="AI96" i="45"/>
  <c r="AH63" i="33"/>
  <c r="K27" i="47"/>
  <c r="L54" i="46"/>
  <c r="AG90" i="43"/>
  <c r="AD45" i="44"/>
  <c r="AG93" i="47"/>
  <c r="AO69" i="47"/>
  <c r="AH51" i="42"/>
  <c r="AP81" i="41"/>
  <c r="O51" i="41"/>
  <c r="AE36" i="47"/>
  <c r="AE99" i="33"/>
  <c r="AH90" i="47"/>
  <c r="AD48" i="33"/>
  <c r="AC60" i="47"/>
  <c r="AB81" i="45"/>
  <c r="T48" i="47"/>
  <c r="AO27" i="43"/>
  <c r="AC57" i="45"/>
  <c r="J21" i="42"/>
  <c r="AM84" i="46"/>
  <c r="F69" i="44"/>
  <c r="U27" i="33"/>
  <c r="AM78" i="41"/>
  <c r="R18" i="33"/>
  <c r="AC30" i="43"/>
  <c r="W87" i="45"/>
  <c r="AN96" i="44"/>
  <c r="R75" i="33"/>
  <c r="N87" i="42"/>
  <c r="W51" i="44"/>
  <c r="AH57" i="43"/>
  <c r="AG66" i="42"/>
  <c r="S48" i="47"/>
  <c r="AO45" i="44"/>
  <c r="W90" i="41"/>
  <c r="AL69" i="41"/>
  <c r="AM99" i="45"/>
  <c r="T69" i="43"/>
  <c r="E96" i="33"/>
  <c r="Y96" i="43"/>
  <c r="O21" i="33"/>
  <c r="AN45" i="46"/>
  <c r="K63" i="44"/>
  <c r="AR33" i="33"/>
  <c r="R60" i="43"/>
  <c r="Y39" i="46"/>
  <c r="P15" i="44"/>
  <c r="H99" i="45"/>
  <c r="P87" i="46"/>
  <c r="R84" i="33"/>
  <c r="T84" i="45"/>
  <c r="AN30" i="43"/>
  <c r="A63" i="42"/>
  <c r="A65" i="42"/>
  <c r="N36" i="42"/>
  <c r="AO36" i="47"/>
  <c r="W57" i="42"/>
  <c r="AN75" i="46"/>
  <c r="W66" i="43"/>
  <c r="AQ102" i="41"/>
  <c r="AM21" i="43"/>
  <c r="AK81" i="33"/>
  <c r="AS60" i="47"/>
  <c r="AP51" i="42"/>
  <c r="Q45" i="42"/>
  <c r="K33" i="45"/>
  <c r="I99" i="44"/>
  <c r="I63" i="47"/>
  <c r="AR60" i="42"/>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Y60" i="42"/>
  <c r="AI90" i="43"/>
  <c r="AJ90" i="42"/>
  <c r="AF18" i="33"/>
  <c r="H33" i="42"/>
  <c r="E45" i="45"/>
  <c r="AL78" i="43"/>
  <c r="AM78" i="42"/>
  <c r="AC45" i="41"/>
  <c r="O48" i="42"/>
  <c r="AF54" i="41"/>
  <c r="AL69" i="45"/>
  <c r="M63" i="33"/>
  <c r="W75" i="42"/>
  <c r="L24" i="42"/>
  <c r="E84" i="45"/>
  <c r="Z87" i="33"/>
  <c r="U99" i="44"/>
  <c r="AM21" i="41"/>
  <c r="AO48" i="45"/>
  <c r="H90" i="44"/>
  <c r="T69" i="47"/>
  <c r="M72" i="45"/>
  <c r="L9" i="47"/>
  <c r="AE99" i="46"/>
  <c r="AE45" i="44"/>
  <c r="AF81" i="33"/>
  <c r="R36" i="46"/>
  <c r="AP60" i="42"/>
  <c r="AJ63" i="43"/>
  <c r="AR39" i="45"/>
  <c r="Q15" i="43"/>
  <c r="U15" i="33"/>
  <c r="O36" i="42"/>
  <c r="AD93" i="41"/>
  <c r="AB27" i="43"/>
  <c r="AK102" i="44"/>
  <c r="AJ102" i="41"/>
  <c r="AN18" i="44"/>
  <c r="AD21" i="43"/>
  <c r="M66" i="43"/>
  <c r="AG54" i="33"/>
  <c r="AL9" i="44"/>
  <c r="AF93" i="42"/>
  <c r="V42" i="33"/>
  <c r="V60" i="46"/>
  <c r="U84" i="44"/>
  <c r="AH27" i="42"/>
  <c r="AB9" i="45"/>
  <c r="AN42" i="42"/>
  <c r="V27" i="33"/>
  <c r="F75" i="45"/>
  <c r="AP39" i="45"/>
  <c r="AO21" i="33"/>
  <c r="Y90" i="44"/>
  <c r="X36" i="42"/>
  <c r="AG15" i="47"/>
  <c r="A82" i="46"/>
  <c r="G81" i="45"/>
  <c r="AQ57" i="42"/>
  <c r="AA99" i="33"/>
  <c r="AL78" i="47"/>
  <c r="AI54" i="45"/>
  <c r="AH87" i="47"/>
  <c r="AL90" i="43"/>
  <c r="P36" i="41"/>
  <c r="N87" i="45"/>
  <c r="W9" i="47"/>
  <c r="W69" i="41"/>
  <c r="Z75" i="33"/>
  <c r="V15" i="42"/>
  <c r="AP72" i="44"/>
  <c r="X102" i="42"/>
  <c r="W24" i="46"/>
  <c r="E87" i="42"/>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D9" i="42"/>
  <c r="AV81" i="41"/>
  <c r="W102" i="33"/>
  <c r="AO9" i="45"/>
  <c r="G42" i="33"/>
  <c r="P102" i="33"/>
  <c r="U9" i="44"/>
  <c r="AB39" i="45"/>
  <c r="AF87" i="45"/>
  <c r="AQ39" i="44"/>
  <c r="I78" i="47"/>
  <c r="Q39" i="46"/>
  <c r="AK9" i="33"/>
  <c r="AB75" i="42"/>
  <c r="AF57" i="44"/>
  <c r="R30" i="41"/>
  <c r="AE51" i="43"/>
  <c r="AO9" i="33"/>
  <c r="F27" i="42"/>
  <c r="AU54" i="43"/>
  <c r="U81" i="41"/>
  <c r="U87" i="43"/>
  <c r="AM30" i="45"/>
  <c r="AH81" i="45"/>
  <c r="AQ15" i="42"/>
  <c r="AD81" i="41"/>
  <c r="U27" i="44"/>
  <c r="AJ87" i="41"/>
  <c r="AQ72" i="33"/>
  <c r="AO75" i="33"/>
  <c r="AQ54" i="42"/>
  <c r="O63" i="43"/>
  <c r="AO30" i="45"/>
  <c r="N87" i="44"/>
  <c r="AQ69" i="41"/>
  <c r="AP18" i="47"/>
  <c r="X24" i="42"/>
  <c r="U75" i="42"/>
  <c r="AD90" i="41"/>
  <c r="N18" i="43"/>
  <c r="T54" i="42"/>
  <c r="AO54" i="33"/>
  <c r="AN57" i="45"/>
  <c r="AQ93" i="45"/>
  <c r="AT48" i="47"/>
  <c r="AP84" i="43"/>
  <c r="Y69" i="33"/>
  <c r="O48" i="44"/>
  <c r="AJ24" i="42"/>
  <c r="L90" i="47"/>
  <c r="N39" i="33"/>
  <c r="AG60" i="43"/>
  <c r="AA84" i="43"/>
  <c r="A51" i="41"/>
  <c r="A53" i="41"/>
  <c r="R45" i="44"/>
  <c r="N69" i="47"/>
  <c r="T72" i="33"/>
  <c r="AQ93" i="33"/>
  <c r="AO54" i="47"/>
  <c r="P90" i="45"/>
  <c r="AU24" i="43"/>
  <c r="A48" i="44"/>
  <c r="A50" i="44"/>
  <c r="P24" i="42"/>
  <c r="I66" i="43"/>
  <c r="A46" i="33"/>
  <c r="T102" i="43"/>
  <c r="AV36" i="47"/>
  <c r="AL21" i="45"/>
  <c r="AA69" i="45"/>
  <c r="AJ18" i="47"/>
  <c r="AA87" i="33"/>
  <c r="AK30" i="47"/>
  <c r="J48" i="42"/>
  <c r="N93" i="33"/>
  <c r="AQ63" i="46"/>
  <c r="AB9" i="41"/>
  <c r="AK30" i="43"/>
  <c r="Y51" i="33"/>
  <c r="E69" i="42"/>
  <c r="AM75" i="33"/>
  <c r="AP27" i="41"/>
  <c r="AN42" i="33"/>
  <c r="K90" i="44"/>
  <c r="AI93" i="47"/>
  <c r="I72" i="42"/>
  <c r="P51" i="43"/>
  <c r="J39" i="43"/>
  <c r="O15" i="46"/>
  <c r="A88" i="45"/>
  <c r="V15" i="44"/>
  <c r="V60" i="42"/>
  <c r="AA36" i="45"/>
  <c r="I42" i="44"/>
  <c r="M54" i="47"/>
  <c r="R81" i="33"/>
  <c r="M21" i="44"/>
  <c r="AO93" i="47"/>
  <c r="Q63" i="44"/>
  <c r="AN45" i="33"/>
  <c r="AS54" i="41"/>
  <c r="O81" i="33"/>
  <c r="AU84" i="47"/>
  <c r="AN36" i="47"/>
  <c r="AL99" i="47"/>
  <c r="A76" i="41"/>
  <c r="M30" i="41"/>
  <c r="AJ75" i="47"/>
  <c r="G15" i="45"/>
  <c r="V9" i="43"/>
  <c r="S102" i="46"/>
  <c r="O84" i="44"/>
  <c r="AC30" i="33"/>
  <c r="AH72" i="44"/>
  <c r="U96" i="47"/>
  <c r="AB18" i="45"/>
  <c r="Z75" i="42"/>
  <c r="G18" i="44"/>
  <c r="AQ30" i="44"/>
  <c r="AN102" i="44"/>
  <c r="AD102" i="33"/>
  <c r="Z9" i="47"/>
  <c r="AN66" i="46"/>
  <c r="AA15" i="42"/>
  <c r="AC72" i="46"/>
  <c r="AJ93" i="47"/>
  <c r="U30" i="33"/>
  <c r="L24" i="44"/>
  <c r="AP54" i="46"/>
  <c r="AM60" i="46"/>
  <c r="R57" i="47"/>
  <c r="AP57" i="43"/>
  <c r="AD69" i="46"/>
  <c r="V63" i="33"/>
  <c r="O63" i="42"/>
  <c r="AC51" i="45"/>
  <c r="AK78" i="44"/>
  <c r="Q84" i="43"/>
  <c r="A76" i="45"/>
  <c r="AI57" i="43"/>
  <c r="AA99" i="41"/>
  <c r="R78" i="45"/>
  <c r="A82" i="33"/>
  <c r="AN39" i="33"/>
  <c r="P87" i="43"/>
  <c r="Q69" i="42"/>
  <c r="P69" i="44"/>
  <c r="X57" i="47"/>
  <c r="AQ30" i="45"/>
  <c r="AC96" i="43"/>
  <c r="Y15" i="33"/>
  <c r="AQ39" i="47"/>
  <c r="A73" i="46"/>
  <c r="K96" i="45"/>
  <c r="A34" i="41"/>
  <c r="A37" i="41"/>
  <c r="AM93" i="47"/>
  <c r="S66" i="33"/>
  <c r="AE54" i="44"/>
  <c r="AR99" i="43"/>
  <c r="S60" i="44"/>
  <c r="P9" i="41"/>
  <c r="T87" i="43"/>
  <c r="J81" i="45"/>
  <c r="Q90" i="42"/>
  <c r="R21" i="47"/>
  <c r="R90" i="42"/>
  <c r="A91" i="46"/>
  <c r="A82" i="41"/>
  <c r="AM45" i="45"/>
  <c r="AF57" i="45"/>
  <c r="AA75" i="42"/>
  <c r="AL30" i="41"/>
  <c r="Z69" i="46"/>
  <c r="AT96" i="43"/>
  <c r="AO18" i="43"/>
  <c r="AB102" i="42"/>
  <c r="H15" i="44"/>
  <c r="Q99" i="43"/>
  <c r="Z18" i="42"/>
  <c r="W39" i="33"/>
  <c r="AC57" i="44"/>
  <c r="AK21" i="33"/>
  <c r="AL69" i="42"/>
  <c r="AD75" i="44"/>
  <c r="A58" i="46"/>
  <c r="Y15" i="42"/>
  <c r="AC75" i="47"/>
  <c r="AI57" i="45"/>
  <c r="R9" i="33"/>
  <c r="I87" i="41"/>
  <c r="AB84" i="45"/>
  <c r="AB21" i="41"/>
  <c r="AQ99" i="43"/>
  <c r="AI51" i="47"/>
  <c r="N48" i="42"/>
  <c r="AA9" i="33"/>
  <c r="A44" i="44"/>
  <c r="A42" i="44"/>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G45" i="42"/>
  <c r="AB102" i="45"/>
  <c r="AH21" i="42"/>
  <c r="K99" i="33"/>
  <c r="AQ99" i="41"/>
  <c r="X18" i="43"/>
  <c r="N93" i="42"/>
  <c r="A53" i="33"/>
  <c r="A51" i="33"/>
  <c r="P99" i="42"/>
  <c r="AC90" i="33"/>
  <c r="W51" i="33"/>
  <c r="AL66" i="47"/>
  <c r="AV63" i="47"/>
  <c r="L24" i="33"/>
  <c r="S24" i="33"/>
  <c r="L66" i="43"/>
  <c r="I69" i="47"/>
  <c r="W45" i="45"/>
  <c r="AH18" i="43"/>
  <c r="AQ45" i="43"/>
  <c r="E30" i="42"/>
  <c r="A32" i="44"/>
  <c r="A30" i="44"/>
  <c r="AL93" i="43"/>
  <c r="AQ60" i="44"/>
  <c r="T9" i="45"/>
  <c r="AO36" i="42"/>
  <c r="P30" i="45"/>
  <c r="AB60" i="46"/>
  <c r="AK42" i="42"/>
  <c r="V102" i="43"/>
  <c r="M69" i="44"/>
  <c r="AS96" i="46"/>
  <c r="A98" i="45"/>
  <c r="A96" i="45"/>
  <c r="AN45" i="47"/>
  <c r="AQ27" i="44"/>
  <c r="AK90" i="33"/>
  <c r="P51" i="47"/>
  <c r="A25" i="42"/>
  <c r="AG15" i="43"/>
  <c r="J27" i="45"/>
  <c r="AL90" i="41"/>
  <c r="AP90" i="41"/>
  <c r="O87" i="44"/>
  <c r="P9" i="45"/>
  <c r="V36" i="33"/>
  <c r="AA15" i="33"/>
  <c r="R45" i="41"/>
  <c r="I87" i="42"/>
  <c r="J96" i="42"/>
  <c r="AB96" i="44"/>
  <c r="AI24" i="33"/>
  <c r="Q15" i="46"/>
  <c r="AP48" i="44"/>
  <c r="V99" i="42"/>
  <c r="AT60" i="47"/>
  <c r="AR78" i="41"/>
  <c r="AP78" i="47"/>
  <c r="Y21" i="47"/>
  <c r="R54" i="46"/>
  <c r="I27" i="41"/>
  <c r="AN81" i="44"/>
  <c r="AJ21" i="33"/>
  <c r="I93" i="42"/>
  <c r="Z63" i="41"/>
  <c r="W21" i="45"/>
  <c r="Z51" i="43"/>
  <c r="M18" i="42"/>
  <c r="AG63" i="33"/>
  <c r="AC42" i="41"/>
  <c r="AP72" i="45"/>
  <c r="P66" i="33"/>
  <c r="AD39" i="46"/>
  <c r="AL96" i="33"/>
  <c r="AU45" i="46"/>
  <c r="W15" i="46"/>
  <c r="R81" i="46"/>
  <c r="AT84" i="43"/>
  <c r="AF15" i="41"/>
  <c r="AO48" i="43"/>
  <c r="AR33" i="44"/>
  <c r="K84" i="45"/>
  <c r="AV9" i="43"/>
  <c r="AJ36" i="41"/>
  <c r="F60" i="33"/>
  <c r="Q30" i="42"/>
  <c r="P33" i="46"/>
  <c r="AH57" i="44"/>
  <c r="Z21" i="47"/>
  <c r="U39" i="44"/>
  <c r="AO30" i="47"/>
  <c r="N63" i="47"/>
  <c r="AH48" i="41"/>
  <c r="A70" i="47"/>
  <c r="X69" i="42"/>
  <c r="AC33" i="47"/>
  <c r="R81" i="45"/>
  <c r="AA87" i="47"/>
  <c r="AF60" i="33"/>
  <c r="J72" i="47"/>
  <c r="AG66" i="41"/>
  <c r="H63" i="44"/>
  <c r="S84" i="44"/>
  <c r="AB102" i="43"/>
  <c r="K60" i="42"/>
  <c r="AH90" i="45"/>
  <c r="AJ93" i="41"/>
  <c r="AB87" i="46"/>
  <c r="S54" i="42"/>
  <c r="AN24" i="41"/>
  <c r="P33" i="45"/>
  <c r="L21" i="42"/>
  <c r="AJ81" i="47"/>
  <c r="J51" i="46"/>
  <c r="S78" i="45"/>
  <c r="I99" i="43"/>
  <c r="AL66" i="33"/>
  <c r="Y102" i="45"/>
  <c r="A15" i="43"/>
  <c r="A17" i="43"/>
  <c r="O54" i="46"/>
  <c r="AG99" i="45"/>
  <c r="K69" i="42"/>
  <c r="I15" i="47"/>
  <c r="W66" i="41"/>
  <c r="AL99" i="33"/>
  <c r="A103" i="47"/>
  <c r="J81" i="33"/>
  <c r="A66" i="46"/>
  <c r="A68" i="46"/>
  <c r="V60" i="44"/>
  <c r="AP30" i="44"/>
  <c r="AC87" i="46"/>
  <c r="U21" i="41"/>
  <c r="V90" i="42"/>
  <c r="AS63" i="46"/>
  <c r="M99" i="46"/>
  <c r="AD48" i="46"/>
  <c r="AG102" i="45"/>
  <c r="Q54" i="33"/>
  <c r="AV87" i="47"/>
  <c r="AB93" i="33"/>
  <c r="AA87" i="43"/>
  <c r="J57" i="33"/>
  <c r="J36" i="41"/>
  <c r="AE48" i="41"/>
  <c r="M96" i="45"/>
  <c r="AM18" i="45"/>
  <c r="R18" i="42"/>
  <c r="AL42" i="47"/>
  <c r="T63" i="42"/>
  <c r="AJ15" i="46"/>
  <c r="O48" i="45"/>
  <c r="AG81" i="42"/>
  <c r="I54" i="42"/>
  <c r="AG45" i="41"/>
  <c r="AC90" i="43"/>
  <c r="A31" i="47"/>
  <c r="K48" i="46"/>
  <c r="Z36" i="45"/>
  <c r="AR21" i="46"/>
  <c r="M24" i="43"/>
  <c r="X51" i="42"/>
  <c r="AM66" i="46"/>
  <c r="AK96" i="33"/>
  <c r="S96" i="33"/>
  <c r="W87" i="43"/>
  <c r="AB57" i="43"/>
  <c r="I84" i="45"/>
  <c r="R81" i="44"/>
  <c r="AI9" i="33"/>
  <c r="N42" i="45"/>
  <c r="AE18" i="42"/>
  <c r="M78" i="46"/>
  <c r="W33" i="46"/>
  <c r="M45" i="45"/>
  <c r="AL51" i="44"/>
  <c r="AU36" i="43"/>
  <c r="AH99" i="46"/>
  <c r="AR39" i="44"/>
  <c r="AS39" i="47"/>
  <c r="AM9" i="44"/>
  <c r="AH90" i="46"/>
  <c r="T63" i="41"/>
  <c r="AB9" i="42"/>
  <c r="Z57" i="42"/>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I54" i="42"/>
  <c r="AL87" i="41"/>
  <c r="AF45" i="45"/>
  <c r="I75" i="46"/>
  <c r="J87" i="44"/>
  <c r="T72" i="41"/>
  <c r="AC72" i="42"/>
  <c r="G78" i="45"/>
  <c r="T33" i="47"/>
  <c r="AE39" i="42"/>
  <c r="A46" i="46"/>
  <c r="AA24" i="33"/>
  <c r="AC27" i="46"/>
  <c r="AB63" i="33"/>
  <c r="AS33" i="46"/>
  <c r="W57" i="45"/>
  <c r="Y51" i="41"/>
  <c r="AB36" i="33"/>
  <c r="V72" i="47"/>
  <c r="AG78" i="41"/>
  <c r="AB72" i="42"/>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T90" i="42"/>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AK87" i="42"/>
  <c r="J51" i="41"/>
  <c r="F36" i="33"/>
  <c r="AC81" i="47"/>
  <c r="AB66" i="47"/>
  <c r="L42" i="47"/>
  <c r="AM51" i="45"/>
  <c r="A88" i="41"/>
  <c r="AQ48" i="45"/>
  <c r="K99" i="43"/>
  <c r="S42" i="44"/>
  <c r="O72" i="33"/>
  <c r="R96" i="42"/>
  <c r="J96" i="33"/>
  <c r="AI84" i="45"/>
  <c r="AS51" i="41"/>
  <c r="AQ36" i="44"/>
  <c r="Y81" i="33"/>
  <c r="Z96" i="33"/>
  <c r="I21" i="42"/>
  <c r="AN90" i="33"/>
  <c r="AL48" i="45"/>
  <c r="Z15" i="41"/>
  <c r="J51" i="42"/>
  <c r="AI48" i="43"/>
  <c r="AO24" i="46"/>
  <c r="Q69" i="44"/>
  <c r="AP93" i="42"/>
  <c r="F66" i="42"/>
  <c r="AE27" i="42"/>
  <c r="AO81" i="45"/>
  <c r="P69" i="43"/>
  <c r="AG33" i="42"/>
  <c r="AR102" i="41"/>
  <c r="I18" i="42"/>
  <c r="Y72" i="43"/>
  <c r="V96" i="42"/>
  <c r="P9" i="44"/>
  <c r="AR75" i="33"/>
  <c r="T24" i="41"/>
  <c r="I42" i="42"/>
  <c r="AU96" i="47"/>
  <c r="R42" i="41"/>
  <c r="AH75" i="33"/>
  <c r="AM90" i="45"/>
  <c r="L48" i="46"/>
  <c r="I51" i="47"/>
  <c r="AR57" i="43"/>
  <c r="F18" i="42"/>
  <c r="AD57" i="45"/>
  <c r="M99" i="41"/>
  <c r="AV21" i="47"/>
  <c r="T21" i="44"/>
  <c r="T21" i="42"/>
  <c r="L87" i="47"/>
  <c r="E24" i="33"/>
  <c r="O99" i="43"/>
  <c r="AO93" i="33"/>
  <c r="P72" i="42"/>
  <c r="S72" i="44"/>
  <c r="AJ33" i="43"/>
  <c r="M60" i="47"/>
  <c r="Q48" i="41"/>
  <c r="Z78" i="33"/>
  <c r="P75" i="43"/>
  <c r="E18" i="42"/>
  <c r="AS75" i="41"/>
  <c r="E99" i="33"/>
  <c r="U87" i="45"/>
  <c r="O15" i="47"/>
  <c r="AF42" i="42"/>
  <c r="AA33" i="46"/>
  <c r="X39" i="46"/>
  <c r="V15" i="45"/>
  <c r="AH60" i="43"/>
  <c r="AF99" i="43"/>
  <c r="AA39" i="45"/>
  <c r="V87" i="47"/>
  <c r="M30" i="47"/>
  <c r="AN48" i="33"/>
  <c r="P57" i="33"/>
  <c r="AM18" i="42"/>
  <c r="AF66" i="44"/>
  <c r="AP60" i="33"/>
  <c r="AC24" i="46"/>
  <c r="AF39" i="45"/>
  <c r="AU66" i="47"/>
  <c r="W102" i="43"/>
  <c r="AE60" i="42"/>
  <c r="G90" i="44"/>
  <c r="AI90" i="33"/>
  <c r="N81" i="41"/>
  <c r="K93" i="33"/>
  <c r="W75" i="45"/>
  <c r="A103" i="44"/>
  <c r="AJ96" i="41"/>
  <c r="AE48" i="33"/>
  <c r="X15" i="46"/>
  <c r="T30" i="45"/>
  <c r="F102" i="45"/>
  <c r="AG57" i="47"/>
  <c r="N75" i="46"/>
  <c r="AH57" i="41"/>
  <c r="AI102" i="46"/>
  <c r="Y57" i="45"/>
  <c r="AO54" i="42"/>
  <c r="T45" i="41"/>
  <c r="S102" i="43"/>
  <c r="T99" i="47"/>
  <c r="X66" i="42"/>
  <c r="Z81" i="45"/>
  <c r="A67" i="47"/>
  <c r="R9" i="47"/>
  <c r="AF81" i="44"/>
  <c r="O102" i="47"/>
  <c r="Y21" i="45"/>
  <c r="W9" i="46"/>
  <c r="AA66" i="42"/>
  <c r="R78" i="47"/>
  <c r="AI33" i="47"/>
  <c r="AL18" i="46"/>
  <c r="T90" i="46"/>
  <c r="AL102" i="42"/>
  <c r="AE27" i="41"/>
  <c r="Q99" i="46"/>
  <c r="T93" i="42"/>
  <c r="AD51" i="44"/>
  <c r="AJ63" i="45"/>
  <c r="AU87" i="43"/>
  <c r="AV75" i="43"/>
  <c r="AD84" i="33"/>
  <c r="Y9" i="41"/>
  <c r="AF57" i="42"/>
  <c r="AB9" i="44"/>
  <c r="O99" i="45"/>
  <c r="R60" i="33"/>
  <c r="AR21" i="41"/>
  <c r="E69" i="45"/>
  <c r="AV30" i="41"/>
  <c r="L15" i="43"/>
  <c r="AR45" i="42"/>
  <c r="AF36" i="33"/>
  <c r="X9" i="42"/>
  <c r="F24" i="42"/>
  <c r="AQ21" i="44"/>
  <c r="L63" i="44"/>
  <c r="AV21" i="46"/>
  <c r="AL75" i="43"/>
  <c r="AJ90" i="47"/>
  <c r="AH84" i="44"/>
  <c r="O21" i="47"/>
  <c r="P18" i="46"/>
  <c r="AH57" i="33"/>
  <c r="AM39" i="42"/>
  <c r="T66" i="41"/>
  <c r="P69" i="33"/>
  <c r="AE18" i="46"/>
  <c r="AH93" i="46"/>
  <c r="L9" i="33"/>
  <c r="AI30" i="45"/>
  <c r="AM90" i="47"/>
  <c r="E18" i="45"/>
  <c r="AN54" i="43"/>
  <c r="AC81" i="45"/>
  <c r="W39" i="44"/>
  <c r="A16" i="41"/>
  <c r="AN78" i="45"/>
  <c r="T54" i="45"/>
  <c r="Y9" i="44"/>
  <c r="AR48" i="43"/>
  <c r="I24" i="46"/>
  <c r="AF24" i="45"/>
  <c r="AE96" i="33"/>
  <c r="AK36" i="42"/>
  <c r="AC99" i="45"/>
  <c r="Q87" i="41"/>
  <c r="AQ78" i="33"/>
  <c r="AH60" i="46"/>
  <c r="AL84" i="47"/>
  <c r="AR87" i="43"/>
  <c r="AI45" i="42"/>
  <c r="X102" i="46"/>
  <c r="AK63" i="44"/>
  <c r="AJ90" i="43"/>
  <c r="AP54" i="33"/>
  <c r="AB72" i="47"/>
  <c r="AT81" i="43"/>
  <c r="AB81" i="47"/>
  <c r="AP72" i="47"/>
  <c r="AU102" i="46"/>
  <c r="AN60" i="41"/>
  <c r="AR66" i="43"/>
  <c r="X57" i="45"/>
  <c r="I66" i="41"/>
  <c r="AR72" i="42"/>
  <c r="K60" i="44"/>
  <c r="J42" i="33"/>
  <c r="AO99" i="46"/>
  <c r="AB87" i="44"/>
  <c r="AU63" i="46"/>
  <c r="AQ78" i="44"/>
  <c r="V21" i="43"/>
  <c r="R33" i="45"/>
  <c r="AE57" i="46"/>
  <c r="Q87" i="46"/>
  <c r="AP72" i="46"/>
  <c r="AO99" i="45"/>
  <c r="AM69" i="33"/>
  <c r="AI48" i="47"/>
  <c r="AB66" i="44"/>
  <c r="X27" i="45"/>
  <c r="X87" i="42"/>
  <c r="AQ66" i="45"/>
  <c r="AK96" i="44"/>
  <c r="AK18" i="46"/>
  <c r="Q72" i="44"/>
  <c r="V84" i="41"/>
  <c r="R42" i="46"/>
  <c r="Q93" i="44"/>
  <c r="P36" i="46"/>
  <c r="AJ60" i="45"/>
  <c r="AC102" i="47"/>
  <c r="X84" i="42"/>
  <c r="P66" i="44"/>
  <c r="AI72" i="45"/>
  <c r="AG72" i="44"/>
  <c r="Y21" i="33"/>
  <c r="P69" i="46"/>
  <c r="S99" i="47"/>
  <c r="I63" i="41"/>
  <c r="S57" i="41"/>
  <c r="AL48" i="47"/>
  <c r="AN60" i="43"/>
  <c r="Y33" i="33"/>
  <c r="W24" i="44"/>
  <c r="J45" i="45"/>
  <c r="Y54" i="41"/>
  <c r="V66" i="44"/>
  <c r="AC57" i="46"/>
  <c r="AN21" i="43"/>
  <c r="U54" i="42"/>
  <c r="H72" i="33"/>
  <c r="AM54" i="43"/>
  <c r="AH39" i="46"/>
  <c r="AB48" i="43"/>
  <c r="A86" i="47"/>
  <c r="A84" i="47"/>
  <c r="AO9" i="47"/>
  <c r="AM66" i="41"/>
  <c r="AV96" i="41"/>
  <c r="AQ93" i="47"/>
  <c r="AG42" i="45"/>
  <c r="AR57" i="46"/>
  <c r="A95" i="33"/>
  <c r="A93" i="33"/>
  <c r="S51" i="44"/>
  <c r="AG45" i="43"/>
  <c r="W57" i="44"/>
  <c r="L96" i="44"/>
  <c r="AH45" i="44"/>
  <c r="J15" i="42"/>
  <c r="AN84" i="43"/>
  <c r="AF57" i="33"/>
  <c r="X99" i="46"/>
  <c r="AG45" i="44"/>
  <c r="AR42" i="43"/>
  <c r="A80" i="44"/>
  <c r="A78" i="44"/>
  <c r="A35" i="47"/>
  <c r="A33" i="47"/>
  <c r="A22" i="42"/>
  <c r="A87" i="42"/>
  <c r="A89" i="42"/>
  <c r="K27" i="33"/>
  <c r="AA27" i="41"/>
  <c r="AL27" i="43"/>
  <c r="N90" i="44"/>
  <c r="Z27" i="42"/>
  <c r="AI96" i="47"/>
  <c r="G30" i="45"/>
  <c r="P30" i="44"/>
  <c r="F21" i="44"/>
  <c r="A92" i="44"/>
  <c r="A90" i="44"/>
  <c r="N90" i="45"/>
  <c r="S87" i="33"/>
  <c r="W45" i="44"/>
  <c r="M87" i="47"/>
  <c r="U39" i="47"/>
  <c r="Z90" i="47"/>
  <c r="O78" i="41"/>
  <c r="J93" i="46"/>
  <c r="N60" i="45"/>
  <c r="AL24" i="44"/>
  <c r="A98" i="43"/>
  <c r="A96" i="43"/>
  <c r="AH87" i="43"/>
  <c r="AC63" i="46"/>
  <c r="E99" i="45"/>
  <c r="F36" i="42"/>
  <c r="AC36" i="47"/>
  <c r="AF39" i="47"/>
  <c r="X24" i="45"/>
  <c r="AA93" i="46"/>
  <c r="I102" i="33"/>
  <c r="AM45" i="41"/>
  <c r="AL63" i="41"/>
  <c r="I54" i="45"/>
  <c r="AE39" i="44"/>
  <c r="M27" i="47"/>
  <c r="AV39" i="43"/>
  <c r="AF78" i="46"/>
  <c r="T27" i="43"/>
  <c r="A23" i="45"/>
  <c r="A21" i="45"/>
  <c r="AN93" i="46"/>
  <c r="U33" i="33"/>
  <c r="AN81" i="43"/>
  <c r="O90" i="42"/>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F75" i="42"/>
  <c r="E75" i="42"/>
  <c r="AG90" i="42"/>
  <c r="AF21" i="42"/>
  <c r="R63" i="33"/>
  <c r="AQ99" i="47"/>
  <c r="A103" i="43"/>
  <c r="AN96" i="41"/>
  <c r="Z24" i="33"/>
  <c r="V78" i="47"/>
  <c r="R30" i="44"/>
  <c r="E99" i="44"/>
  <c r="K63" i="33"/>
  <c r="AR42" i="47"/>
  <c r="O66" i="46"/>
  <c r="S78" i="33"/>
  <c r="E57" i="33"/>
  <c r="AE102" i="44"/>
  <c r="AH33" i="33"/>
  <c r="AD48" i="45"/>
  <c r="AJ51" i="45"/>
  <c r="AA87" i="46"/>
  <c r="AB57" i="45"/>
  <c r="T66" i="42"/>
  <c r="AJ75" i="33"/>
  <c r="AA75" i="41"/>
  <c r="V39" i="42"/>
  <c r="S51" i="46"/>
  <c r="A77" i="33"/>
  <c r="A75" i="33"/>
  <c r="V57" i="41"/>
  <c r="A98" i="33"/>
  <c r="A96" i="33"/>
  <c r="AE93" i="41"/>
  <c r="K15" i="47"/>
  <c r="N24" i="42"/>
  <c r="P21" i="41"/>
  <c r="AP63" i="46"/>
  <c r="J75" i="44"/>
  <c r="M60" i="46"/>
  <c r="N54" i="41"/>
  <c r="K90" i="43"/>
  <c r="Y30" i="44"/>
  <c r="J15" i="44"/>
  <c r="I57" i="42"/>
  <c r="AJ63" i="44"/>
  <c r="Z75" i="44"/>
  <c r="AP90" i="45"/>
  <c r="K33" i="41"/>
  <c r="Z51" i="47"/>
  <c r="L33" i="45"/>
  <c r="AF51" i="47"/>
  <c r="J57" i="43"/>
  <c r="Z36" i="44"/>
  <c r="AK48" i="42"/>
  <c r="AA51" i="42"/>
  <c r="AJ54" i="46"/>
  <c r="G24" i="42"/>
  <c r="P42" i="33"/>
  <c r="AS69" i="43"/>
  <c r="AR27" i="45"/>
  <c r="AN39" i="41"/>
  <c r="AO57" i="44"/>
  <c r="N69" i="42"/>
  <c r="Q21" i="41"/>
  <c r="AT18" i="41"/>
  <c r="J51" i="33"/>
  <c r="M102" i="41"/>
  <c r="AM90" i="41"/>
  <c r="AO66" i="45"/>
  <c r="AP39" i="46"/>
  <c r="AA30" i="46"/>
  <c r="AA93" i="41"/>
  <c r="AR87" i="45"/>
  <c r="AM9" i="42"/>
  <c r="AM93" i="41"/>
  <c r="AC90" i="41"/>
  <c r="J39" i="44"/>
  <c r="F42" i="44"/>
  <c r="X78" i="47"/>
  <c r="AJ48" i="44"/>
  <c r="AM57" i="47"/>
  <c r="AE96" i="41"/>
  <c r="L75" i="45"/>
  <c r="K78" i="33"/>
  <c r="AP66" i="41"/>
  <c r="H57" i="42"/>
  <c r="S33" i="46"/>
  <c r="A90" i="45"/>
  <c r="A92" i="45"/>
  <c r="O90" i="47"/>
  <c r="AP96" i="44"/>
  <c r="AJ39" i="43"/>
  <c r="AD78" i="45"/>
  <c r="A43" i="43"/>
  <c r="N90" i="47"/>
  <c r="Y48" i="46"/>
  <c r="L81" i="47"/>
  <c r="AC78" i="45"/>
  <c r="X102" i="47"/>
  <c r="AG90" i="33"/>
  <c r="R90" i="33"/>
  <c r="AU54" i="41"/>
  <c r="AM72" i="44"/>
  <c r="AE30" i="42"/>
  <c r="AF72" i="43"/>
  <c r="AH42" i="47"/>
  <c r="AC72" i="41"/>
  <c r="AP30" i="33"/>
  <c r="T45" i="42"/>
  <c r="N33" i="42"/>
  <c r="AA63" i="42"/>
  <c r="AD60" i="33"/>
  <c r="J54" i="41"/>
  <c r="P99" i="44"/>
  <c r="Y102" i="47"/>
  <c r="S21" i="44"/>
  <c r="AI42" i="33"/>
  <c r="AH36" i="46"/>
  <c r="Z72" i="45"/>
  <c r="S15" i="43"/>
  <c r="I60" i="33"/>
  <c r="V42" i="42"/>
  <c r="AU84" i="43"/>
  <c r="X96" i="42"/>
  <c r="AA75" i="43"/>
  <c r="AG72" i="43"/>
  <c r="E102" i="33"/>
  <c r="AQ57" i="44"/>
  <c r="AM33" i="46"/>
  <c r="AN63" i="45"/>
  <c r="AP99" i="46"/>
  <c r="AP57" i="47"/>
  <c r="AO9" i="42"/>
  <c r="X60" i="46"/>
  <c r="AG60" i="44"/>
  <c r="AU42" i="47"/>
  <c r="R21" i="41"/>
  <c r="AF69" i="45"/>
  <c r="Q69" i="33"/>
  <c r="AK9" i="43"/>
  <c r="AL75" i="44"/>
  <c r="L48" i="47"/>
  <c r="AK96" i="45"/>
  <c r="AH96" i="42"/>
  <c r="I45" i="43"/>
  <c r="M57" i="43"/>
  <c r="A96" i="46"/>
  <c r="A98" i="46"/>
  <c r="U93" i="42"/>
  <c r="M48" i="46"/>
  <c r="AD72" i="41"/>
  <c r="E84" i="33"/>
  <c r="L36" i="33"/>
  <c r="Z66" i="47"/>
  <c r="AD42" i="33"/>
  <c r="AF93" i="45"/>
  <c r="AG36" i="41"/>
  <c r="O24" i="47"/>
  <c r="W30" i="41"/>
  <c r="O42" i="46"/>
  <c r="AO30" i="33"/>
  <c r="I21" i="41"/>
  <c r="O9" i="43"/>
  <c r="AM15" i="41"/>
  <c r="AN72" i="46"/>
  <c r="Y18" i="47"/>
  <c r="G54" i="42"/>
  <c r="T9" i="46"/>
  <c r="AF63" i="47"/>
  <c r="AG60" i="46"/>
  <c r="AC18" i="42"/>
  <c r="Z42" i="42"/>
  <c r="F78" i="45"/>
  <c r="AI57" i="47"/>
  <c r="AQ60" i="45"/>
  <c r="AD57" i="42"/>
  <c r="AQ27" i="43"/>
  <c r="O72" i="46"/>
  <c r="AA99" i="46"/>
  <c r="AQ27" i="47"/>
  <c r="AC66" i="45"/>
  <c r="AV102" i="47"/>
  <c r="AT99" i="43"/>
  <c r="AM57" i="43"/>
  <c r="F87" i="33"/>
  <c r="P69" i="45"/>
  <c r="V21" i="33"/>
  <c r="W45" i="47"/>
  <c r="AL54" i="45"/>
  <c r="AG81" i="43"/>
  <c r="L51" i="41"/>
  <c r="A64" i="47"/>
  <c r="AP15" i="44"/>
  <c r="AO27" i="44"/>
  <c r="M48" i="33"/>
  <c r="AU57" i="41"/>
  <c r="V93" i="42"/>
  <c r="AO39" i="42"/>
  <c r="S33" i="43"/>
  <c r="AD30" i="46"/>
  <c r="V24" i="43"/>
  <c r="U9" i="42"/>
  <c r="F90" i="45"/>
  <c r="AB102" i="33"/>
  <c r="X102" i="41"/>
  <c r="AP78" i="42"/>
  <c r="AH66" i="42"/>
  <c r="AL15" i="45"/>
  <c r="Y75" i="44"/>
  <c r="AF15" i="47"/>
  <c r="F72" i="45"/>
  <c r="AF51" i="41"/>
  <c r="U72" i="43"/>
  <c r="AA30" i="45"/>
  <c r="AH102" i="43"/>
  <c r="X30" i="42"/>
  <c r="O78" i="46"/>
  <c r="AS21" i="43"/>
  <c r="AI42" i="41"/>
  <c r="S21" i="46"/>
  <c r="Q21" i="33"/>
  <c r="N48" i="43"/>
  <c r="AH90" i="42"/>
  <c r="AE9" i="33"/>
  <c r="AH69" i="46"/>
  <c r="AP60" i="45"/>
  <c r="Z39" i="42"/>
  <c r="A104" i="42"/>
  <c r="A102" i="42"/>
  <c r="AD93" i="47"/>
  <c r="I78" i="41"/>
  <c r="Z36" i="43"/>
  <c r="X66" i="44"/>
  <c r="Q9" i="42"/>
  <c r="H27" i="42"/>
  <c r="F63" i="44"/>
  <c r="AH102" i="46"/>
  <c r="AT36" i="46"/>
  <c r="S75" i="47"/>
  <c r="AJ30" i="47"/>
  <c r="R36" i="44"/>
  <c r="V75" i="44"/>
  <c r="K93" i="42"/>
  <c r="AE36" i="46"/>
  <c r="AI69" i="47"/>
  <c r="S9" i="43"/>
  <c r="R39" i="44"/>
  <c r="A76" i="44"/>
  <c r="AV90" i="46"/>
  <c r="A63" i="41"/>
  <c r="A65" i="41"/>
  <c r="AA57" i="33"/>
  <c r="N42" i="42"/>
  <c r="AF33" i="42"/>
  <c r="V75" i="45"/>
  <c r="W72" i="46"/>
  <c r="U99" i="47"/>
  <c r="AQ45" i="44"/>
  <c r="Y39" i="41"/>
  <c r="N15" i="45"/>
  <c r="Y96" i="42"/>
  <c r="AN60" i="33"/>
  <c r="AL30" i="43"/>
  <c r="AG24" i="43"/>
  <c r="AP81" i="45"/>
  <c r="I39" i="46"/>
  <c r="AP30" i="47"/>
  <c r="AH45" i="33"/>
  <c r="AV84" i="46"/>
  <c r="AN36" i="33"/>
  <c r="AG66" i="47"/>
  <c r="Q87" i="43"/>
  <c r="Q33" i="42"/>
  <c r="E102" i="44"/>
  <c r="Z69" i="41"/>
  <c r="AT60" i="46"/>
  <c r="R45" i="43"/>
  <c r="J90" i="42"/>
  <c r="N84" i="45"/>
  <c r="W60" i="47"/>
  <c r="A97" i="42"/>
  <c r="W69" i="33"/>
  <c r="O99" i="47"/>
  <c r="Z60" i="33"/>
  <c r="O90" i="33"/>
  <c r="J48" i="44"/>
  <c r="H9" i="44"/>
  <c r="AC36" i="42"/>
  <c r="AN84" i="45"/>
  <c r="AL90" i="45"/>
  <c r="AP9" i="45"/>
  <c r="Z102" i="47"/>
  <c r="A37" i="42"/>
  <c r="AG69" i="43"/>
  <c r="J24" i="45"/>
  <c r="AN66" i="45"/>
  <c r="AQ36" i="43"/>
  <c r="J66" i="47"/>
  <c r="V9" i="47"/>
  <c r="T78" i="43"/>
  <c r="L45" i="45"/>
  <c r="AN45" i="45"/>
  <c r="AJ84" i="44"/>
  <c r="AI96" i="42"/>
  <c r="Y57" i="43"/>
  <c r="AQ78" i="41"/>
  <c r="AP66" i="42"/>
  <c r="AS87" i="47"/>
  <c r="V93" i="41"/>
  <c r="L39" i="33"/>
  <c r="AO96" i="41"/>
  <c r="K78" i="42"/>
  <c r="O27" i="46"/>
  <c r="AQ48" i="44"/>
  <c r="AA87" i="41"/>
  <c r="P9" i="33"/>
  <c r="O18" i="41"/>
  <c r="T51" i="46"/>
  <c r="U45" i="42"/>
  <c r="M66" i="44"/>
  <c r="AQ42" i="47"/>
  <c r="AA21" i="41"/>
  <c r="AJ90" i="45"/>
  <c r="AN36" i="41"/>
  <c r="N93" i="44"/>
  <c r="Z96" i="43"/>
  <c r="AQ24" i="44"/>
  <c r="AO102" i="43"/>
  <c r="W72" i="41"/>
  <c r="W33" i="44"/>
  <c r="A19" i="43"/>
  <c r="I36" i="41"/>
  <c r="AI33" i="42"/>
  <c r="AE36" i="42"/>
  <c r="AO90" i="46"/>
  <c r="A91" i="42"/>
  <c r="AH21" i="43"/>
  <c r="AI84" i="41"/>
  <c r="O51" i="47"/>
  <c r="X75" i="47"/>
  <c r="AC75" i="33"/>
  <c r="AL9" i="45"/>
  <c r="E39" i="42"/>
  <c r="Z90" i="42"/>
  <c r="U51" i="44"/>
  <c r="AI18" i="41"/>
  <c r="M69" i="42"/>
  <c r="V45" i="41"/>
  <c r="A79" i="43"/>
  <c r="E96" i="42"/>
  <c r="Q33" i="46"/>
  <c r="K84" i="47"/>
  <c r="AQ75" i="41"/>
  <c r="Z81" i="44"/>
  <c r="AF42" i="47"/>
  <c r="AJ69" i="41"/>
  <c r="G84" i="42"/>
  <c r="N72" i="43"/>
  <c r="X78" i="44"/>
  <c r="J27" i="46"/>
  <c r="U81" i="46"/>
  <c r="AE99" i="42"/>
  <c r="G21" i="33"/>
  <c r="Q102" i="43"/>
  <c r="AI24" i="44"/>
  <c r="AA54" i="47"/>
  <c r="I75" i="47"/>
  <c r="M45" i="47"/>
  <c r="R87" i="47"/>
  <c r="J30" i="45"/>
  <c r="AF45" i="46"/>
  <c r="AN90" i="46"/>
  <c r="AK51" i="45"/>
  <c r="Q15" i="47"/>
  <c r="Z45" i="33"/>
  <c r="AK66" i="33"/>
  <c r="J96" i="47"/>
  <c r="AA66" i="33"/>
  <c r="V66" i="45"/>
  <c r="AU75" i="43"/>
  <c r="AS27" i="47"/>
  <c r="G84" i="44"/>
  <c r="AC30" i="42"/>
  <c r="X51" i="46"/>
  <c r="AT21" i="41"/>
  <c r="Z87" i="42"/>
  <c r="U87" i="41"/>
  <c r="AF39" i="43"/>
  <c r="AL15" i="33"/>
  <c r="AQ99" i="46"/>
  <c r="A43" i="46"/>
  <c r="Q39" i="45"/>
  <c r="AQ15" i="47"/>
  <c r="O81" i="42"/>
  <c r="L69" i="45"/>
  <c r="AB42" i="33"/>
  <c r="AA33" i="44"/>
  <c r="AB51" i="47"/>
  <c r="H27" i="44"/>
  <c r="AF45" i="42"/>
  <c r="V54" i="46"/>
  <c r="AB66" i="42"/>
  <c r="AI51" i="41"/>
  <c r="L18" i="47"/>
  <c r="AM24" i="42"/>
  <c r="AC33" i="41"/>
  <c r="AN42" i="41"/>
  <c r="AS93" i="43"/>
  <c r="T42" i="46"/>
  <c r="F60" i="42"/>
  <c r="S18" i="42"/>
  <c r="AB51" i="41"/>
  <c r="AI87" i="41"/>
  <c r="H39" i="33"/>
  <c r="S54" i="44"/>
  <c r="AE93" i="43"/>
  <c r="H102" i="33"/>
  <c r="AA45" i="45"/>
  <c r="AM54" i="45"/>
  <c r="AD78" i="44"/>
  <c r="X57" i="44"/>
  <c r="AE78" i="33"/>
  <c r="P27" i="43"/>
  <c r="AL84" i="45"/>
  <c r="E33" i="42"/>
  <c r="Z81" i="33"/>
  <c r="F36" i="45"/>
  <c r="AI78" i="42"/>
  <c r="N81" i="45"/>
  <c r="O33" i="44"/>
  <c r="A61" i="33"/>
  <c r="S66" i="47"/>
  <c r="L15" i="41"/>
  <c r="AR66" i="46"/>
  <c r="M66" i="46"/>
  <c r="V9" i="45"/>
  <c r="AQ93" i="41"/>
  <c r="Y36" i="41"/>
  <c r="X48" i="46"/>
  <c r="A85" i="43"/>
  <c r="AK63" i="46"/>
  <c r="A21" i="46"/>
  <c r="A23" i="46"/>
  <c r="R66" i="45"/>
  <c r="AN51" i="45"/>
  <c r="F33" i="42"/>
  <c r="AL36" i="47"/>
  <c r="AC102" i="42"/>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G81" i="42"/>
  <c r="L36" i="45"/>
  <c r="AI99" i="47"/>
  <c r="AN90" i="41"/>
  <c r="AL66" i="43"/>
  <c r="AA84" i="47"/>
  <c r="AJ66" i="42"/>
  <c r="L84" i="46"/>
  <c r="F57" i="44"/>
  <c r="Y36" i="46"/>
  <c r="A65" i="33"/>
  <c r="A63" i="33"/>
  <c r="Q84" i="45"/>
  <c r="AP33" i="47"/>
  <c r="I93" i="33"/>
  <c r="Q18" i="47"/>
  <c r="T36" i="43"/>
  <c r="A18" i="33"/>
  <c r="J57" i="45"/>
  <c r="F54" i="42"/>
  <c r="AL45" i="46"/>
  <c r="AS87" i="41"/>
  <c r="P63" i="41"/>
  <c r="N60" i="47"/>
  <c r="A21" i="47"/>
  <c r="A23" i="47"/>
  <c r="AN69" i="46"/>
  <c r="X54" i="47"/>
  <c r="A93" i="45"/>
  <c r="A95" i="45"/>
  <c r="A86" i="33"/>
  <c r="A84" i="33"/>
  <c r="AV72" i="46"/>
  <c r="J21" i="45"/>
  <c r="V42" i="45"/>
  <c r="E30" i="33"/>
  <c r="AA69" i="42"/>
  <c r="T87" i="47"/>
  <c r="AT18" i="47"/>
  <c r="AP60" i="47"/>
  <c r="Q60" i="46"/>
  <c r="O90" i="43"/>
  <c r="AN84" i="41"/>
  <c r="Y39" i="42"/>
  <c r="AH21" i="47"/>
  <c r="AA54" i="42"/>
  <c r="AO15" i="41"/>
  <c r="L75" i="43"/>
  <c r="U60" i="42"/>
  <c r="AT63" i="46"/>
  <c r="AI54" i="44"/>
  <c r="F57" i="42"/>
  <c r="R54" i="42"/>
  <c r="W63" i="46"/>
  <c r="AN18" i="43"/>
  <c r="J42" i="46"/>
  <c r="AH30" i="47"/>
  <c r="AP63" i="41"/>
  <c r="A21" i="43"/>
  <c r="A23" i="43"/>
  <c r="AM15" i="33"/>
  <c r="AB15" i="46"/>
  <c r="Q99" i="45"/>
  <c r="AK27" i="45"/>
  <c r="Z96" i="45"/>
  <c r="N9" i="43"/>
  <c r="K102" i="44"/>
  <c r="P78" i="46"/>
  <c r="AF69" i="44"/>
  <c r="P78" i="44"/>
  <c r="H84" i="42"/>
  <c r="O93" i="33"/>
  <c r="AL24" i="46"/>
  <c r="V21" i="44"/>
  <c r="AM51" i="47"/>
  <c r="O21" i="45"/>
  <c r="U93" i="41"/>
  <c r="I99" i="41"/>
  <c r="AR24" i="45"/>
  <c r="AV45" i="41"/>
  <c r="AE69" i="47"/>
  <c r="V90" i="43"/>
  <c r="AH27" i="43"/>
  <c r="Q66" i="46"/>
  <c r="M45" i="43"/>
  <c r="I84" i="43"/>
  <c r="S66" i="41"/>
  <c r="AK78" i="45"/>
  <c r="I36" i="43"/>
  <c r="AM93" i="43"/>
  <c r="AN75" i="45"/>
  <c r="AM72" i="41"/>
  <c r="AE66" i="42"/>
  <c r="AE66" i="33"/>
  <c r="AN27" i="47"/>
  <c r="E36" i="33"/>
  <c r="AN99" i="46"/>
  <c r="Q93" i="42"/>
  <c r="AN102" i="41"/>
  <c r="Q66" i="47"/>
  <c r="Q75" i="33"/>
  <c r="AH54" i="42"/>
  <c r="AH27" i="45"/>
  <c r="AD33" i="42"/>
  <c r="X93" i="41"/>
  <c r="U99" i="41"/>
  <c r="N66" i="33"/>
  <c r="V81" i="47"/>
  <c r="AJ84" i="46"/>
  <c r="AD30" i="45"/>
  <c r="P15" i="33"/>
  <c r="AC84" i="47"/>
  <c r="Q99" i="33"/>
  <c r="AB99" i="42"/>
  <c r="AC87" i="44"/>
  <c r="AE87" i="33"/>
  <c r="AL57" i="41"/>
  <c r="AO51" i="42"/>
  <c r="AI45" i="47"/>
  <c r="J21" i="43"/>
  <c r="AI78" i="46"/>
  <c r="AA36" i="42"/>
  <c r="J93" i="47"/>
  <c r="Q15" i="42"/>
  <c r="AQ72" i="42"/>
  <c r="W48" i="42"/>
  <c r="AP87" i="45"/>
  <c r="H96" i="44"/>
  <c r="P24" i="44"/>
  <c r="AL51" i="42"/>
  <c r="N90" i="43"/>
  <c r="AB45" i="44"/>
  <c r="AE96" i="42"/>
  <c r="W36" i="46"/>
  <c r="Y45" i="47"/>
  <c r="M96" i="47"/>
  <c r="J33" i="33"/>
  <c r="AL69" i="43"/>
  <c r="X39" i="45"/>
  <c r="A64" i="44"/>
  <c r="K45" i="41"/>
  <c r="AQ66" i="47"/>
  <c r="M24" i="45"/>
  <c r="AP93" i="41"/>
  <c r="T63" i="46"/>
  <c r="AP75" i="41"/>
  <c r="S54" i="46"/>
  <c r="K63" i="46"/>
  <c r="AK69" i="33"/>
  <c r="V27" i="44"/>
  <c r="O81" i="43"/>
  <c r="R39" i="43"/>
  <c r="AE93" i="44"/>
  <c r="AK60" i="42"/>
  <c r="AD9" i="47"/>
  <c r="AF102" i="42"/>
  <c r="AK57" i="42"/>
  <c r="AN24" i="43"/>
  <c r="AI69" i="41"/>
  <c r="V30" i="46"/>
  <c r="AI24" i="45"/>
  <c r="AB42" i="41"/>
  <c r="AJ96" i="47"/>
  <c r="AK102" i="45"/>
  <c r="N30" i="41"/>
  <c r="E60" i="45"/>
  <c r="O54" i="42"/>
  <c r="AL39" i="45"/>
  <c r="A47" i="41"/>
  <c r="A45" i="41"/>
  <c r="AU42" i="43"/>
  <c r="AA84" i="45"/>
  <c r="AM24" i="43"/>
  <c r="AJ57" i="42"/>
  <c r="AF15" i="43"/>
  <c r="V51" i="47"/>
  <c r="AE48" i="42"/>
  <c r="AU99" i="43"/>
  <c r="R51" i="41"/>
  <c r="AK72" i="45"/>
  <c r="AF15" i="33"/>
  <c r="T60" i="44"/>
  <c r="W54" i="45"/>
  <c r="W51" i="47"/>
  <c r="AQ72" i="47"/>
  <c r="G21" i="45"/>
  <c r="V9" i="33"/>
  <c r="AR75" i="43"/>
  <c r="AB42" i="42"/>
  <c r="AD81" i="46"/>
  <c r="P39" i="41"/>
  <c r="G99" i="45"/>
  <c r="AF99" i="33"/>
  <c r="AF45" i="41"/>
  <c r="V72" i="44"/>
  <c r="AI81" i="42"/>
  <c r="AH93" i="42"/>
  <c r="AO33" i="42"/>
  <c r="J39" i="45"/>
  <c r="AC42" i="44"/>
  <c r="O66" i="43"/>
  <c r="A79" i="47"/>
  <c r="X75" i="45"/>
  <c r="S36" i="45"/>
  <c r="U87" i="42"/>
  <c r="AF33" i="33"/>
  <c r="L102" i="42"/>
  <c r="AJ54" i="44"/>
  <c r="N21" i="46"/>
  <c r="AN63" i="42"/>
  <c r="AB90" i="47"/>
  <c r="AG96" i="46"/>
  <c r="AG48" i="45"/>
  <c r="L84" i="43"/>
  <c r="AB48" i="41"/>
  <c r="AP48" i="33"/>
  <c r="AP93" i="45"/>
  <c r="U93" i="44"/>
  <c r="L90" i="33"/>
  <c r="AV42" i="47"/>
  <c r="AD66" i="33"/>
  <c r="AT54" i="47"/>
  <c r="I66" i="47"/>
  <c r="H30" i="45"/>
  <c r="H96" i="45"/>
  <c r="O69" i="42"/>
  <c r="AI69" i="33"/>
  <c r="M84" i="43"/>
  <c r="AQ51" i="44"/>
  <c r="AC63" i="33"/>
  <c r="AR51" i="44"/>
  <c r="S63" i="33"/>
  <c r="T72" i="45"/>
  <c r="AB24" i="45"/>
  <c r="AF45" i="47"/>
  <c r="E15" i="45"/>
  <c r="AI48" i="44"/>
  <c r="AV51" i="41"/>
  <c r="AI51" i="42"/>
  <c r="AC78" i="47"/>
  <c r="AQ39" i="33"/>
  <c r="R63" i="46"/>
  <c r="T21" i="43"/>
  <c r="P87" i="47"/>
  <c r="AK81" i="44"/>
  <c r="F51" i="42"/>
  <c r="S75" i="42"/>
  <c r="AB39" i="46"/>
  <c r="AL33" i="47"/>
  <c r="Q69" i="41"/>
  <c r="S30" i="46"/>
  <c r="M93" i="43"/>
  <c r="AV60" i="41"/>
  <c r="M51" i="45"/>
  <c r="AL36" i="45"/>
  <c r="AQ102" i="33"/>
  <c r="Q72" i="46"/>
  <c r="U87" i="46"/>
  <c r="AJ78" i="45"/>
  <c r="AL78" i="46"/>
  <c r="AR78" i="44"/>
  <c r="AM69" i="44"/>
  <c r="O36" i="47"/>
  <c r="G63" i="33"/>
  <c r="AP78" i="43"/>
  <c r="S30" i="45"/>
  <c r="M84" i="44"/>
  <c r="AD39" i="41"/>
  <c r="E87" i="45"/>
  <c r="J57" i="41"/>
  <c r="A69" i="45"/>
  <c r="A71" i="45"/>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Z96" i="42"/>
  <c r="T24" i="44"/>
  <c r="U87" i="47"/>
  <c r="L99" i="47"/>
  <c r="L96" i="42"/>
  <c r="AI39" i="47"/>
  <c r="J75" i="42"/>
  <c r="AK90" i="46"/>
  <c r="S24" i="44"/>
  <c r="AN81" i="41"/>
  <c r="AP63" i="45"/>
  <c r="A33" i="42"/>
  <c r="AN63" i="33"/>
  <c r="AR75" i="42"/>
  <c r="L78" i="44"/>
  <c r="AS51" i="47"/>
  <c r="AL33" i="45"/>
  <c r="AN60" i="45"/>
  <c r="AE69" i="45"/>
  <c r="AR9" i="43"/>
  <c r="X15" i="33"/>
  <c r="AD15" i="47"/>
  <c r="AE57" i="44"/>
  <c r="K42" i="46"/>
  <c r="AN15" i="43"/>
  <c r="S33" i="45"/>
  <c r="N33" i="43"/>
  <c r="X66" i="43"/>
  <c r="O66" i="44"/>
  <c r="AJ69" i="46"/>
  <c r="M51" i="44"/>
  <c r="AU69" i="46"/>
  <c r="AS48" i="41"/>
  <c r="Y78" i="42"/>
  <c r="W18" i="42"/>
  <c r="AC96" i="44"/>
  <c r="AA15" i="41"/>
  <c r="AR66" i="33"/>
  <c r="Q72" i="41"/>
  <c r="M39" i="33"/>
  <c r="AM84" i="47"/>
  <c r="N27" i="46"/>
  <c r="F102" i="44"/>
  <c r="T93" i="47"/>
  <c r="AS45" i="47"/>
  <c r="Z84" i="44"/>
  <c r="L51" i="42"/>
  <c r="Z78" i="42"/>
  <c r="AR18" i="41"/>
  <c r="AL57" i="44"/>
  <c r="Z48" i="45"/>
  <c r="AR30" i="46"/>
  <c r="P81" i="33"/>
  <c r="AT18" i="43"/>
  <c r="R18" i="41"/>
  <c r="S27" i="44"/>
  <c r="AP96" i="45"/>
  <c r="AD27" i="42"/>
  <c r="AU84" i="46"/>
  <c r="AI60" i="44"/>
  <c r="AQ69" i="43"/>
  <c r="AO87" i="43"/>
  <c r="G24" i="33"/>
  <c r="N9" i="44"/>
  <c r="AL27" i="47"/>
  <c r="AR30" i="47"/>
  <c r="AK96" i="42"/>
  <c r="W30" i="33"/>
  <c r="U39" i="46"/>
  <c r="AO21" i="46"/>
  <c r="Q30" i="46"/>
  <c r="A32" i="33"/>
  <c r="A30" i="33"/>
  <c r="AD33" i="47"/>
  <c r="AL9" i="46"/>
  <c r="AN18" i="42"/>
  <c r="N39" i="42"/>
  <c r="P90" i="44"/>
  <c r="AF102" i="33"/>
  <c r="L18" i="41"/>
  <c r="N90" i="41"/>
  <c r="Z60" i="43"/>
  <c r="AR93" i="33"/>
  <c r="AJ36" i="33"/>
  <c r="S33" i="33"/>
  <c r="Y18" i="41"/>
  <c r="J33" i="42"/>
  <c r="AD24" i="43"/>
  <c r="AM39" i="46"/>
  <c r="AO84" i="44"/>
  <c r="AB69" i="47"/>
  <c r="AP81" i="43"/>
  <c r="AD102" i="45"/>
  <c r="R102" i="44"/>
  <c r="Z45" i="42"/>
  <c r="AJ96" i="46"/>
  <c r="AE21" i="46"/>
  <c r="V57" i="43"/>
  <c r="AH87" i="44"/>
  <c r="V57" i="33"/>
  <c r="S75" i="43"/>
  <c r="AR66" i="44"/>
  <c r="K21" i="41"/>
  <c r="V36" i="47"/>
  <c r="AM21" i="42"/>
  <c r="AG63" i="42"/>
  <c r="S69" i="41"/>
  <c r="AO18" i="45"/>
  <c r="E27" i="33"/>
  <c r="AH99" i="33"/>
  <c r="A79" i="41"/>
  <c r="AK39" i="45"/>
  <c r="A49" i="41"/>
  <c r="R51" i="47"/>
  <c r="AO87" i="46"/>
  <c r="AF84" i="33"/>
  <c r="Q102" i="46"/>
  <c r="AG36" i="45"/>
  <c r="AO33" i="45"/>
  <c r="A94" i="41"/>
  <c r="AF27" i="44"/>
  <c r="N42" i="33"/>
  <c r="AD96" i="41"/>
  <c r="AU27" i="41"/>
  <c r="S93" i="42"/>
  <c r="K84" i="33"/>
  <c r="AO21" i="44"/>
  <c r="Y84" i="33"/>
  <c r="V96" i="44"/>
  <c r="P63" i="33"/>
  <c r="R33" i="44"/>
  <c r="N78" i="33"/>
  <c r="R63" i="41"/>
  <c r="G60" i="33"/>
  <c r="P24" i="45"/>
  <c r="A88" i="44"/>
  <c r="AI75" i="46"/>
  <c r="U63" i="46"/>
  <c r="J51" i="45"/>
  <c r="AV81" i="47"/>
  <c r="AV33" i="47"/>
  <c r="S33" i="47"/>
  <c r="O60" i="45"/>
  <c r="N36" i="41"/>
  <c r="J27" i="44"/>
  <c r="AC81" i="46"/>
  <c r="Z21" i="42"/>
  <c r="W99" i="33"/>
  <c r="AB99" i="46"/>
  <c r="I39" i="43"/>
  <c r="AD9" i="43"/>
  <c r="AC69" i="43"/>
  <c r="AQ48" i="42"/>
  <c r="AO27" i="33"/>
  <c r="J63" i="47"/>
  <c r="I96" i="47"/>
  <c r="K99" i="41"/>
  <c r="AE99" i="47"/>
  <c r="AD66" i="44"/>
  <c r="AP18" i="43"/>
  <c r="U81" i="42"/>
  <c r="AR81" i="45"/>
  <c r="AI96" i="33"/>
  <c r="AL69" i="47"/>
  <c r="AG54" i="43"/>
  <c r="E57" i="42"/>
  <c r="J54" i="42"/>
  <c r="E33" i="33"/>
  <c r="AN24" i="33"/>
  <c r="T18" i="33"/>
  <c r="AB30" i="47"/>
  <c r="W102" i="45"/>
  <c r="AB72" i="41"/>
  <c r="AH66" i="47"/>
  <c r="E90" i="42"/>
  <c r="E57" i="45"/>
  <c r="AK99" i="42"/>
  <c r="W75" i="44"/>
  <c r="I90" i="42"/>
  <c r="AH87" i="41"/>
  <c r="AP78" i="33"/>
  <c r="AE15" i="47"/>
  <c r="AC33" i="33"/>
  <c r="O39" i="46"/>
  <c r="AQ87" i="47"/>
  <c r="U21" i="33"/>
  <c r="AE42" i="46"/>
  <c r="P93" i="43"/>
  <c r="A77" i="42"/>
  <c r="A75" i="42"/>
  <c r="AA78" i="33"/>
  <c r="AK69" i="43"/>
  <c r="U36" i="42"/>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AN81" i="42"/>
  <c r="P90" i="41"/>
  <c r="AI15" i="41"/>
  <c r="AD57" i="44"/>
  <c r="T93" i="45"/>
  <c r="L21" i="41"/>
  <c r="AQ57" i="43"/>
  <c r="V66" i="43"/>
  <c r="O81" i="41"/>
  <c r="AG39" i="33"/>
  <c r="AN57" i="47"/>
  <c r="G84" i="33"/>
  <c r="AN18" i="41"/>
  <c r="AQ66" i="33"/>
  <c r="L93" i="45"/>
  <c r="AQ90" i="44"/>
  <c r="AM15" i="47"/>
  <c r="AH15" i="44"/>
  <c r="AB33" i="42"/>
  <c r="R27" i="33"/>
  <c r="P51" i="41"/>
  <c r="A55" i="43"/>
  <c r="AM21" i="45"/>
  <c r="AT57" i="43"/>
  <c r="AF15" i="44"/>
  <c r="AT24" i="43"/>
  <c r="I21" i="45"/>
  <c r="O36" i="45"/>
  <c r="AO39" i="41"/>
  <c r="AR99" i="44"/>
  <c r="I66" i="42"/>
  <c r="AN30" i="46"/>
  <c r="AG42" i="41"/>
  <c r="AS99" i="46"/>
  <c r="X33" i="43"/>
  <c r="O51" i="43"/>
  <c r="N24" i="46"/>
  <c r="I87" i="46"/>
  <c r="AA90" i="33"/>
  <c r="R36" i="41"/>
  <c r="O9" i="44"/>
  <c r="AO42" i="45"/>
  <c r="AN75" i="44"/>
  <c r="X78" i="41"/>
  <c r="G96" i="33"/>
  <c r="P24" i="33"/>
  <c r="AO81" i="47"/>
  <c r="AR84" i="44"/>
  <c r="I45" i="42"/>
  <c r="A35" i="46"/>
  <c r="A33" i="46"/>
  <c r="A35" i="45"/>
  <c r="A33" i="45"/>
  <c r="AI21" i="42"/>
  <c r="M24" i="33"/>
  <c r="AJ18" i="43"/>
  <c r="R96" i="33"/>
  <c r="AK45" i="43"/>
  <c r="AO27" i="45"/>
  <c r="O78" i="33"/>
  <c r="AD36" i="41"/>
  <c r="A78" i="33"/>
  <c r="A80" i="33"/>
  <c r="J90" i="33"/>
  <c r="AA102" i="43"/>
  <c r="A79" i="46"/>
  <c r="AS57" i="41"/>
  <c r="AT45" i="47"/>
  <c r="AJ42" i="42"/>
  <c r="AN33" i="47"/>
  <c r="Q24" i="42"/>
  <c r="AB90" i="42"/>
  <c r="V93" i="33"/>
  <c r="AP84" i="46"/>
  <c r="R72" i="47"/>
  <c r="L33" i="42"/>
  <c r="A69" i="46"/>
  <c r="A71" i="46"/>
  <c r="AP48" i="46"/>
  <c r="AK87" i="44"/>
  <c r="P63" i="44"/>
  <c r="AB24" i="43"/>
  <c r="A72" i="43"/>
  <c r="A74" i="43"/>
  <c r="X90" i="47"/>
  <c r="AE39" i="45"/>
  <c r="A100" i="45"/>
  <c r="A41" i="33"/>
  <c r="A39" i="33"/>
  <c r="AC93" i="45"/>
  <c r="AH81" i="33"/>
  <c r="AD45" i="43"/>
  <c r="AL66" i="41"/>
  <c r="T99" i="41"/>
  <c r="AK78" i="41"/>
  <c r="Y42" i="33"/>
  <c r="AS66" i="43"/>
  <c r="AT93" i="43"/>
  <c r="AM42" i="44"/>
  <c r="AH75" i="44"/>
  <c r="AO78" i="45"/>
  <c r="AA69" i="43"/>
  <c r="F72" i="42"/>
  <c r="A47" i="44"/>
  <c r="A45" i="44"/>
  <c r="L57" i="42"/>
  <c r="J42" i="44"/>
  <c r="AO66" i="44"/>
  <c r="AE87" i="41"/>
  <c r="AP78" i="44"/>
  <c r="AR9" i="47"/>
  <c r="AB48" i="45"/>
  <c r="X18" i="42"/>
  <c r="AB18" i="47"/>
  <c r="J84" i="41"/>
  <c r="A89" i="43"/>
  <c r="A87" i="43"/>
  <c r="AF48" i="44"/>
  <c r="S63" i="44"/>
  <c r="AC102" i="45"/>
  <c r="AL48" i="46"/>
  <c r="H99" i="44"/>
  <c r="AE78" i="41"/>
  <c r="AC66" i="41"/>
  <c r="AJ78" i="42"/>
  <c r="E87" i="44"/>
  <c r="AR87" i="46"/>
  <c r="A24" i="33"/>
  <c r="A26" i="33"/>
  <c r="Y84" i="43"/>
  <c r="U18" i="33"/>
  <c r="AM36" i="45"/>
  <c r="K96" i="33"/>
  <c r="M57" i="45"/>
  <c r="N33" i="46"/>
  <c r="W99" i="41"/>
  <c r="AL45" i="43"/>
  <c r="AR45" i="47"/>
  <c r="AA60" i="33"/>
  <c r="G18" i="45"/>
  <c r="M102" i="45"/>
  <c r="AI75" i="33"/>
  <c r="AP87" i="46"/>
  <c r="AR81" i="46"/>
  <c r="Z9" i="43"/>
  <c r="H102" i="44"/>
  <c r="W42" i="33"/>
  <c r="K18" i="44"/>
  <c r="AD51" i="42"/>
  <c r="A88" i="47"/>
  <c r="Z51" i="33"/>
  <c r="W69" i="46"/>
  <c r="Z99" i="42"/>
  <c r="AT51" i="46"/>
  <c r="AN99" i="47"/>
  <c r="O99" i="46"/>
  <c r="S9" i="33"/>
  <c r="T81" i="46"/>
  <c r="AL81" i="46"/>
  <c r="AF9" i="41"/>
  <c r="AM36" i="33"/>
  <c r="AV27" i="43"/>
  <c r="AO30" i="42"/>
  <c r="AM81" i="33"/>
  <c r="AJ42" i="33"/>
  <c r="AQ9" i="41"/>
  <c r="Q72" i="43"/>
  <c r="AI90" i="46"/>
  <c r="AC54" i="41"/>
  <c r="M69" i="33"/>
  <c r="O57" i="44"/>
  <c r="AV54" i="43"/>
  <c r="AO63" i="33"/>
  <c r="AG63" i="41"/>
  <c r="A58" i="33"/>
  <c r="N30" i="33"/>
  <c r="AJ51" i="42"/>
  <c r="AB33" i="47"/>
  <c r="Q54" i="41"/>
  <c r="AC75" i="44"/>
  <c r="AU93" i="47"/>
  <c r="AF72" i="41"/>
  <c r="AR69" i="43"/>
  <c r="K15" i="46"/>
  <c r="AN30" i="41"/>
  <c r="A72" i="42"/>
  <c r="A74" i="42"/>
  <c r="AE90" i="44"/>
  <c r="I102" i="44"/>
  <c r="AA48" i="43"/>
  <c r="AN24" i="44"/>
  <c r="AQ63" i="45"/>
  <c r="U81" i="43"/>
  <c r="AA93" i="45"/>
  <c r="K57" i="42"/>
  <c r="AL78" i="42"/>
  <c r="L63" i="46"/>
  <c r="Q33" i="41"/>
  <c r="AC54" i="47"/>
  <c r="AM57" i="33"/>
  <c r="AB24" i="47"/>
  <c r="AF39" i="41"/>
  <c r="P87" i="45"/>
  <c r="AR42" i="42"/>
  <c r="Y78" i="45"/>
  <c r="T30" i="33"/>
  <c r="AM69" i="41"/>
  <c r="U30" i="41"/>
  <c r="W63" i="33"/>
  <c r="S24" i="46"/>
  <c r="AO30" i="46"/>
  <c r="R72" i="44"/>
  <c r="E21" i="33"/>
  <c r="AK72" i="41"/>
  <c r="H54" i="42"/>
  <c r="Y84" i="47"/>
  <c r="Z45" i="46"/>
  <c r="AU96" i="41"/>
  <c r="Q63" i="47"/>
  <c r="H96" i="42"/>
  <c r="AH15" i="33"/>
  <c r="AP99" i="44"/>
  <c r="AP102" i="41"/>
  <c r="AU24" i="47"/>
  <c r="K66" i="41"/>
  <c r="AS84" i="47"/>
  <c r="AO93" i="44"/>
  <c r="J102" i="47"/>
  <c r="AE90" i="42"/>
  <c r="S60" i="42"/>
  <c r="AR96" i="42"/>
  <c r="AU78" i="43"/>
  <c r="L33" i="47"/>
  <c r="AM90" i="46"/>
  <c r="Q72" i="42"/>
  <c r="U24" i="47"/>
  <c r="AG51" i="42"/>
  <c r="S96" i="47"/>
  <c r="Y66" i="46"/>
  <c r="I54" i="33"/>
  <c r="S63" i="43"/>
  <c r="AT90" i="46"/>
  <c r="AN33" i="43"/>
  <c r="U90" i="41"/>
  <c r="A47" i="45"/>
  <c r="A45" i="45"/>
  <c r="AB72" i="44"/>
  <c r="A64" i="45"/>
  <c r="P21" i="42"/>
  <c r="AI90" i="44"/>
  <c r="K36" i="33"/>
  <c r="AH33" i="44"/>
  <c r="Z36" i="41"/>
  <c r="AJ90" i="46"/>
  <c r="AT93" i="46"/>
  <c r="T36" i="42"/>
  <c r="AE24" i="43"/>
  <c r="AF75" i="45"/>
  <c r="AO93" i="46"/>
  <c r="AQ66" i="46"/>
  <c r="M24" i="41"/>
  <c r="S24" i="45"/>
  <c r="AB99" i="41"/>
  <c r="S45" i="47"/>
  <c r="AP51" i="46"/>
  <c r="AA87" i="42"/>
  <c r="S99" i="41"/>
  <c r="AC72" i="43"/>
  <c r="A25" i="47"/>
  <c r="O9" i="42"/>
  <c r="I33" i="42"/>
  <c r="A37" i="46"/>
  <c r="Q66" i="41"/>
  <c r="AJ66" i="47"/>
  <c r="AF78" i="47"/>
  <c r="Y87" i="43"/>
  <c r="AC78" i="43"/>
  <c r="AG39" i="45"/>
  <c r="I57" i="45"/>
  <c r="AU9" i="47"/>
  <c r="R69" i="33"/>
  <c r="F84" i="42"/>
  <c r="AU21" i="47"/>
  <c r="E51" i="44"/>
  <c r="I27" i="33"/>
  <c r="A52" i="45"/>
  <c r="L18" i="33"/>
  <c r="AC21" i="46"/>
  <c r="AG69" i="44"/>
  <c r="W54" i="47"/>
  <c r="M81" i="46"/>
  <c r="V48" i="41"/>
  <c r="Z24" i="41"/>
  <c r="AU57" i="43"/>
  <c r="F63" i="42"/>
  <c r="AG27" i="44"/>
  <c r="AL84" i="42"/>
  <c r="L27" i="45"/>
  <c r="AO45" i="46"/>
  <c r="X60" i="45"/>
  <c r="I81" i="45"/>
  <c r="I66" i="45"/>
  <c r="AV51" i="47"/>
  <c r="A25" i="43"/>
  <c r="F93" i="33"/>
  <c r="AB69" i="45"/>
  <c r="AG99" i="41"/>
  <c r="AQ78" i="46"/>
  <c r="E15" i="44"/>
  <c r="A97" i="41"/>
  <c r="Q87" i="44"/>
  <c r="AI33" i="43"/>
  <c r="AK81" i="42"/>
  <c r="V96" i="43"/>
  <c r="X36" i="45"/>
  <c r="Z39" i="45"/>
  <c r="Y93" i="41"/>
  <c r="AT93" i="47"/>
  <c r="Y93" i="44"/>
  <c r="AJ84" i="42"/>
  <c r="L66" i="45"/>
  <c r="AO69" i="41"/>
  <c r="AH96" i="33"/>
  <c r="R72" i="42"/>
  <c r="AM15" i="45"/>
  <c r="Z66" i="41"/>
  <c r="Z39" i="46"/>
  <c r="AA69" i="44"/>
  <c r="Z57" i="44"/>
  <c r="Y81" i="42"/>
  <c r="AN72" i="42"/>
  <c r="AR9" i="44"/>
  <c r="R84" i="45"/>
  <c r="S15" i="33"/>
  <c r="Z66" i="42"/>
  <c r="AK9" i="44"/>
  <c r="L45" i="47"/>
  <c r="AK54" i="45"/>
  <c r="AH30" i="33"/>
  <c r="AT57" i="47"/>
  <c r="K54" i="46"/>
  <c r="H18" i="45"/>
  <c r="J9" i="46"/>
  <c r="AI45" i="44"/>
  <c r="N54" i="44"/>
  <c r="Q102" i="42"/>
  <c r="AA63" i="41"/>
  <c r="F15" i="44"/>
  <c r="Q18" i="45"/>
  <c r="AR21" i="43"/>
  <c r="P75" i="47"/>
  <c r="AU72" i="43"/>
  <c r="K42" i="42"/>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AD87" i="42"/>
  <c r="N21" i="44"/>
  <c r="V75" i="41"/>
  <c r="AQ96" i="46"/>
  <c r="AS27" i="46"/>
  <c r="AE60" i="44"/>
  <c r="Z24" i="42"/>
  <c r="AA45" i="46"/>
  <c r="K57" i="41"/>
  <c r="J33" i="44"/>
  <c r="R90" i="43"/>
  <c r="Y42" i="41"/>
  <c r="N66" i="46"/>
  <c r="AO42" i="47"/>
  <c r="H78" i="44"/>
  <c r="AI30" i="33"/>
  <c r="X18" i="45"/>
  <c r="L9" i="46"/>
  <c r="K18" i="42"/>
  <c r="AF57" i="43"/>
  <c r="AM75" i="41"/>
  <c r="U90" i="44"/>
  <c r="Z9" i="41"/>
  <c r="U60" i="44"/>
  <c r="S102" i="41"/>
  <c r="AC51" i="46"/>
  <c r="AR27" i="33"/>
  <c r="R48" i="42"/>
  <c r="AD57" i="33"/>
  <c r="AK15" i="33"/>
  <c r="AP69" i="47"/>
  <c r="AM90" i="33"/>
  <c r="AO84" i="42"/>
  <c r="N96" i="41"/>
  <c r="S21" i="45"/>
  <c r="Q27" i="45"/>
  <c r="M81" i="45"/>
  <c r="O33" i="46"/>
  <c r="R57" i="33"/>
  <c r="U36" i="46"/>
  <c r="AJ78" i="33"/>
  <c r="G90" i="33"/>
  <c r="AQ57" i="46"/>
  <c r="L9" i="44"/>
  <c r="T66" i="45"/>
  <c r="O96" i="42"/>
  <c r="N81" i="46"/>
  <c r="H63" i="33"/>
  <c r="AD60" i="43"/>
  <c r="R93" i="41"/>
  <c r="AE54" i="42"/>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AL30" i="42"/>
  <c r="K75" i="42"/>
  <c r="Y90" i="47"/>
  <c r="O66" i="45"/>
  <c r="K18" i="47"/>
  <c r="P27" i="42"/>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6"/>
  <c r="A27" i="46"/>
  <c r="A29" i="41"/>
  <c r="A27" i="41"/>
  <c r="A27" i="44"/>
  <c r="A29" i="44"/>
  <c r="A29" i="47"/>
  <c r="A27" i="47"/>
  <c r="A27" i="42"/>
  <c r="A29" i="42"/>
  <c r="A27" i="45"/>
  <c r="A29" i="45"/>
  <c r="A27" i="33"/>
  <c r="A29" i="33"/>
  <c r="A59" i="47" l="1"/>
  <c r="A39" i="41"/>
  <c r="A51" i="47"/>
  <c r="A57" i="45"/>
  <c r="A86" i="46"/>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600-000001000000}">
      <text>
        <r>
          <rPr>
            <b/>
            <sz val="9"/>
            <color indexed="81"/>
            <rFont val="Tahoma"/>
            <family val="2"/>
          </rPr>
          <t>Nº de ids diferentes</t>
        </r>
      </text>
    </comment>
    <comment ref="D8" authorId="0" shapeId="0" xr:uid="{00000000-0006-0000-0600-000002000000}">
      <text>
        <r>
          <rPr>
            <b/>
            <sz val="9"/>
            <color indexed="81"/>
            <rFont val="Tahoma"/>
            <family val="2"/>
          </rPr>
          <t>nº de SC diferentes dentro del periodo de referencia de la Hoja DATOS</t>
        </r>
      </text>
    </comment>
    <comment ref="C14" authorId="0" shapeId="0" xr:uid="{00000000-0006-0000-0600-000003000000}">
      <text>
        <r>
          <rPr>
            <b/>
            <sz val="9"/>
            <color indexed="81"/>
            <rFont val="Tahoma"/>
            <family val="2"/>
          </rPr>
          <t>Nº de ids diferentes</t>
        </r>
      </text>
    </comment>
    <comment ref="D14" authorId="0" shapeId="0" xr:uid="{00000000-0006-0000-0600-000004000000}">
      <text>
        <r>
          <rPr>
            <b/>
            <sz val="9"/>
            <color indexed="81"/>
            <rFont val="Tahoma"/>
            <family val="2"/>
          </rPr>
          <t>nº de SC diferentes dentro del periodo de referencia (nº de filas) de la Hoja DATOS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700-000001000000}">
      <text>
        <r>
          <rPr>
            <b/>
            <sz val="9"/>
            <color indexed="81"/>
            <rFont val="Tahoma"/>
            <family val="2"/>
          </rPr>
          <t>Nº de ids diferentes</t>
        </r>
      </text>
    </comment>
    <comment ref="D8" authorId="0" shapeId="0" xr:uid="{00000000-0006-0000-0700-000002000000}">
      <text>
        <r>
          <rPr>
            <b/>
            <sz val="9"/>
            <color indexed="81"/>
            <rFont val="Tahoma"/>
            <family val="2"/>
          </rPr>
          <t>nº de SC diferentes dentro del periodo de referencia de la Hoja DATOS</t>
        </r>
      </text>
    </comment>
    <comment ref="C14" authorId="0" shapeId="0" xr:uid="{00000000-0006-0000-0700-000003000000}">
      <text>
        <r>
          <rPr>
            <b/>
            <sz val="9"/>
            <color indexed="81"/>
            <rFont val="Tahoma"/>
            <family val="2"/>
          </rPr>
          <t>Nº de ids diferentes</t>
        </r>
      </text>
    </comment>
    <comment ref="D14" authorId="0" shapeId="0" xr:uid="{00000000-0006-0000-0700-000004000000}">
      <text>
        <r>
          <rPr>
            <b/>
            <sz val="9"/>
            <color indexed="81"/>
            <rFont val="Tahoma"/>
            <family val="2"/>
          </rPr>
          <t>nº de SC diferentes dentro del periodo de referencia (nº de filas) de la Hoja DATOS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800-000001000000}">
      <text>
        <r>
          <rPr>
            <b/>
            <sz val="9"/>
            <color indexed="81"/>
            <rFont val="Tahoma"/>
            <family val="2"/>
          </rPr>
          <t>Nº de ids diferentes</t>
        </r>
      </text>
    </comment>
    <comment ref="D8" authorId="0" shapeId="0" xr:uid="{00000000-0006-0000-0800-000002000000}">
      <text>
        <r>
          <rPr>
            <b/>
            <sz val="9"/>
            <color indexed="81"/>
            <rFont val="Tahoma"/>
            <family val="2"/>
          </rPr>
          <t>nº de SC diferentes dentro del periodo de referencia de la Hoja DATOS</t>
        </r>
      </text>
    </comment>
    <comment ref="H8" authorId="0" shapeId="0" xr:uid="{00000000-0006-0000-08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800-000004000000}">
      <text>
        <r>
          <rPr>
            <b/>
            <sz val="9"/>
            <color indexed="81"/>
            <rFont val="Tahoma"/>
            <family val="2"/>
          </rPr>
          <t>Nº de ids diferentes</t>
        </r>
      </text>
    </comment>
    <comment ref="D14" authorId="0" shapeId="0" xr:uid="{00000000-0006-0000-0800-000005000000}">
      <text>
        <r>
          <rPr>
            <b/>
            <sz val="9"/>
            <color indexed="81"/>
            <rFont val="Tahoma"/>
            <family val="2"/>
          </rPr>
          <t>nº de SC diferentes dentro del periodo de referencia (nº de filas) de la Hoja DATOS</t>
        </r>
      </text>
    </comment>
    <comment ref="H14" authorId="0" shapeId="0" xr:uid="{00000000-0006-0000-0800-00000600000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900-000001000000}">
      <text>
        <r>
          <rPr>
            <b/>
            <sz val="9"/>
            <color indexed="81"/>
            <rFont val="Tahoma"/>
            <family val="2"/>
          </rPr>
          <t>Nº de ids diferentes</t>
        </r>
      </text>
    </comment>
    <comment ref="D8" authorId="0" shapeId="0" xr:uid="{00000000-0006-0000-0900-000002000000}">
      <text>
        <r>
          <rPr>
            <b/>
            <sz val="9"/>
            <color indexed="81"/>
            <rFont val="Tahoma"/>
            <family val="2"/>
          </rPr>
          <t>nº de SC diferentes dentro del periodo de referencia de la Hoja DATOS</t>
        </r>
      </text>
    </comment>
    <comment ref="H8" authorId="0" shapeId="0" xr:uid="{00000000-0006-0000-09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900-000004000000}">
      <text>
        <r>
          <rPr>
            <b/>
            <sz val="9"/>
            <color indexed="81"/>
            <rFont val="Tahoma"/>
            <family val="2"/>
          </rPr>
          <t>Nº de ids diferentes</t>
        </r>
      </text>
    </comment>
    <comment ref="D14" authorId="0" shapeId="0" xr:uid="{00000000-0006-0000-0900-000005000000}">
      <text>
        <r>
          <rPr>
            <b/>
            <sz val="9"/>
            <color indexed="81"/>
            <rFont val="Tahoma"/>
            <family val="2"/>
          </rPr>
          <t>nº de SC diferentes dentro del periodo de referencia (nº de filas) de la Hoja DATOS</t>
        </r>
      </text>
    </comment>
    <comment ref="H14" authorId="0" shapeId="0" xr:uid="{00000000-0006-0000-0900-00000600000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A00-000001000000}">
      <text>
        <r>
          <rPr>
            <b/>
            <sz val="9"/>
            <color indexed="81"/>
            <rFont val="Tahoma"/>
            <family val="2"/>
          </rPr>
          <t>Nº de ids diferentes</t>
        </r>
      </text>
    </comment>
    <comment ref="D8" authorId="0" shapeId="0" xr:uid="{00000000-0006-0000-0A00-000002000000}">
      <text>
        <r>
          <rPr>
            <b/>
            <sz val="9"/>
            <color indexed="81"/>
            <rFont val="Tahoma"/>
            <family val="2"/>
          </rPr>
          <t>nº de SC diferentes dentro del periodo de referencia de la Hoja DATOS</t>
        </r>
      </text>
    </comment>
    <comment ref="C14" authorId="0" shapeId="0" xr:uid="{00000000-0006-0000-0A00-000003000000}">
      <text>
        <r>
          <rPr>
            <b/>
            <sz val="9"/>
            <color indexed="81"/>
            <rFont val="Tahoma"/>
            <family val="2"/>
          </rPr>
          <t>Nº de ids diferentes</t>
        </r>
      </text>
    </comment>
    <comment ref="D14" authorId="0" shapeId="0" xr:uid="{00000000-0006-0000-0A00-000004000000}">
      <text>
        <r>
          <rPr>
            <b/>
            <sz val="9"/>
            <color indexed="81"/>
            <rFont val="Tahoma"/>
            <family val="2"/>
          </rPr>
          <t>nº de SC diferentes dentro del periodo de referencia (nº de filas) de la Hoja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B00-000001000000}">
      <text>
        <r>
          <rPr>
            <b/>
            <sz val="9"/>
            <color indexed="81"/>
            <rFont val="Tahoma"/>
            <family val="2"/>
          </rPr>
          <t>Nº de ids diferentes</t>
        </r>
      </text>
    </comment>
    <comment ref="D8" authorId="0" shapeId="0" xr:uid="{00000000-0006-0000-0B00-000002000000}">
      <text>
        <r>
          <rPr>
            <b/>
            <sz val="9"/>
            <color indexed="81"/>
            <rFont val="Tahoma"/>
            <family val="2"/>
          </rPr>
          <t>nº de SC diferentes dentro del periodo de referencia de la Hoja DATOS</t>
        </r>
      </text>
    </comment>
    <comment ref="C14" authorId="0" shapeId="0" xr:uid="{00000000-0006-0000-0B00-000003000000}">
      <text>
        <r>
          <rPr>
            <b/>
            <sz val="9"/>
            <color indexed="81"/>
            <rFont val="Tahoma"/>
            <family val="2"/>
          </rPr>
          <t>Nº de ids diferentes</t>
        </r>
      </text>
    </comment>
    <comment ref="D14" authorId="0" shapeId="0" xr:uid="{00000000-0006-0000-0B00-000004000000}">
      <text>
        <r>
          <rPr>
            <b/>
            <sz val="9"/>
            <color indexed="81"/>
            <rFont val="Tahoma"/>
            <family val="2"/>
          </rPr>
          <t>nº de SC diferentes dentro del periodo de referencia (nº de filas) de la Hoja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C00-000001000000}">
      <text>
        <r>
          <rPr>
            <b/>
            <sz val="9"/>
            <color indexed="81"/>
            <rFont val="Tahoma"/>
            <family val="2"/>
          </rPr>
          <t>Nº de ids diferentes</t>
        </r>
      </text>
    </comment>
    <comment ref="D8" authorId="0" shapeId="0" xr:uid="{00000000-0006-0000-0C00-000002000000}">
      <text>
        <r>
          <rPr>
            <b/>
            <sz val="9"/>
            <color indexed="81"/>
            <rFont val="Tahoma"/>
            <family val="2"/>
          </rPr>
          <t>nº de SC diferentes dentro del periodo de referencia de la Hoja DATOS</t>
        </r>
      </text>
    </comment>
    <comment ref="H8" authorId="0" shapeId="0" xr:uid="{00000000-0006-0000-0C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C00-000004000000}">
      <text>
        <r>
          <rPr>
            <b/>
            <sz val="9"/>
            <color indexed="81"/>
            <rFont val="Tahoma"/>
            <family val="2"/>
          </rPr>
          <t>Nº de ids diferentes</t>
        </r>
      </text>
    </comment>
    <comment ref="D14" authorId="0" shapeId="0" xr:uid="{00000000-0006-0000-0C00-000005000000}">
      <text>
        <r>
          <rPr>
            <b/>
            <sz val="9"/>
            <color indexed="81"/>
            <rFont val="Tahoma"/>
            <family val="2"/>
          </rPr>
          <t>nº de SC diferentes dentro del periodo de referencia (nº de filas) de la Hoja DATOS</t>
        </r>
      </text>
    </comment>
    <comment ref="H14" authorId="0" shapeId="0" xr:uid="{00000000-0006-0000-0C00-00000600000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JF</author>
  </authors>
  <commentList>
    <comment ref="C8" authorId="0" shapeId="0" xr:uid="{00000000-0006-0000-0D00-000001000000}">
      <text>
        <r>
          <rPr>
            <b/>
            <sz val="9"/>
            <color indexed="81"/>
            <rFont val="Tahoma"/>
            <family val="2"/>
          </rPr>
          <t>Nº de ids diferentes</t>
        </r>
      </text>
    </comment>
    <comment ref="D8" authorId="0" shapeId="0" xr:uid="{00000000-0006-0000-0D00-000002000000}">
      <text>
        <r>
          <rPr>
            <b/>
            <sz val="9"/>
            <color indexed="81"/>
            <rFont val="Tahoma"/>
            <family val="2"/>
          </rPr>
          <t>nº de SC diferentes dentro del periodo de referencia de la Hoja DATOS</t>
        </r>
      </text>
    </comment>
    <comment ref="H8" authorId="0" shapeId="0" xr:uid="{00000000-0006-0000-0D00-000003000000}">
      <text>
        <r>
          <rPr>
            <b/>
            <sz val="9"/>
            <color indexed="81"/>
            <rFont val="Tahoma"/>
            <family val="2"/>
          </rPr>
          <t>nº de SC que son objeto de Equiparación (nº de SC que no son al 100% de jornada ni duran el 100% del Periodo de Referencia)</t>
        </r>
      </text>
    </comment>
    <comment ref="C14" authorId="0" shapeId="0" xr:uid="{00000000-0006-0000-0D00-000004000000}">
      <text>
        <r>
          <rPr>
            <b/>
            <sz val="9"/>
            <color indexed="81"/>
            <rFont val="Tahoma"/>
            <family val="2"/>
          </rPr>
          <t>Nº de ids diferentes</t>
        </r>
      </text>
    </comment>
    <comment ref="D14" authorId="0" shapeId="0" xr:uid="{00000000-0006-0000-0D00-000005000000}">
      <text>
        <r>
          <rPr>
            <b/>
            <sz val="9"/>
            <color indexed="81"/>
            <rFont val="Tahoma"/>
            <family val="2"/>
          </rPr>
          <t>nº de SC diferentes dentro del periodo de referencia (nº de filas) de la Hoja DATOS</t>
        </r>
      </text>
    </comment>
    <comment ref="H14" authorId="0" shapeId="0" xr:uid="{00000000-0006-0000-0D00-00000600000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<sst xmlns="http://schemas.openxmlformats.org/spreadsheetml/2006/main" count="1660" uniqueCount="375">
  <si>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</si>
  <si>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</si>
  <si>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</si>
  <si>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</si>
  <si>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</si>
  <si>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</si>
  <si>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</si>
  <si>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</si>
  <si>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</si>
  <si>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</si>
  <si>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</si>
  <si>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</si>
  <si>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</si>
  <si>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</si>
  <si>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</si>
  <si>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</si>
  <si>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</si>
  <si>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</si>
  <si>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</si>
  <si>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</si>
  <si>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</si>
  <si>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</si>
  <si>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</si>
  <si>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</si>
  <si>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</si>
  <si>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</si>
  <si>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</si>
  <si>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</si>
  <si>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</si>
  <si>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</si>
  <si>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</si>
  <si>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</si>
  <si>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</si>
  <si>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</si>
  <si>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</si>
  <si>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</si>
  <si>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</si>
  <si>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</si>
  <si>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</si>
  <si>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</si>
  <si>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</si>
  <si>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</si>
  <si>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</si>
  <si>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</si>
  <si>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</si>
  <si>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</si>
  <si>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</si>
  <si>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</si>
  <si>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</si>
  <si>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</si>
  <si>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</si>
  <si>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</si>
  <si>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</si>
  <si>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</si>
  <si>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</si>
  <si>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</si>
  <si>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</si>
  <si>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</si>
  <si>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</si>
  <si>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</si>
  <si>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</si>
  <si>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</si>
  <si>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</si>
  <si>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</si>
  <si>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</si>
  <si>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</si>
  <si>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</si>
  <si>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</si>
  <si>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</si>
  <si>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</si>
  <si>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</si>
  <si>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</si>
  <si>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</si>
  <si>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</si>
  <si>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</si>
  <si>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</si>
  <si>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</si>
  <si>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</si>
  <si>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</si>
  <si>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</si>
  <si>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</si>
  <si>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</si>
  <si>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</si>
  <si>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</si>
  <si>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</si>
  <si>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</si>
  <si>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</si>
  <si>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</si>
  <si>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</si>
  <si>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</si>
  <si>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</si>
  <si>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</si>
  <si>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</si>
  <si>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</si>
  <si>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</si>
  <si>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</si>
  <si>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</si>
  <si>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</si>
  <si>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</si>
  <si>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</si>
  <si>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</si>
  <si>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</si>
  <si>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</si>
  <si>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</si>
  <si>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</si>
  <si>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</si>
  <si>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</si>
  <si>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</si>
  <si>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</si>
  <si>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</si>
  <si>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</si>
  <si>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</si>
  <si>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</si>
  <si>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</si>
  <si>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</si>
  <si>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</si>
  <si>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</si>
  <si>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</si>
  <si>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</si>
  <si>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</si>
  <si>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</si>
  <si>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</si>
  <si>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</si>
  <si>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</si>
  <si>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</si>
  <si>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</si>
  <si>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</si>
  <si>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</si>
  <si>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</si>
  <si>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</si>
  <si>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</si>
  <si>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</si>
  <si>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</si>
  <si>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</si>
  <si>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</si>
  <si>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</si>
  <si>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</si>
  <si>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</si>
  <si>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</si>
  <si>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</si>
  <si>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</si>
  <si>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</si>
  <si>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</si>
  <si>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</si>
  <si>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</si>
  <si>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</si>
  <si>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</si>
  <si>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</si>
  <si>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</si>
  <si>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</si>
  <si>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</si>
  <si>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</si>
  <si>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</si>
  <si>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</si>
  <si>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</si>
  <si>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</si>
  <si>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</si>
  <si>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</si>
  <si>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</si>
  <si>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</si>
  <si>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</si>
  <si>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</si>
  <si>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</si>
  <si>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</si>
  <si>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</si>
  <si>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</si>
  <si>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</si>
  <si>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</si>
  <si>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</si>
  <si>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</si>
  <si>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</si>
  <si>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</si>
  <si>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</si>
  <si>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</si>
  <si>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</si>
  <si>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</si>
  <si>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</si>
  <si>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</si>
  <si>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</si>
  <si>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</si>
  <si>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</si>
  <si>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</si>
  <si>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</si>
  <si>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</si>
  <si>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</si>
  <si>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</si>
  <si>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</si>
  <si>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</si>
  <si>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</si>
  <si>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</si>
  <si>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</si>
  <si>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</si>
  <si>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</si>
  <si>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</si>
  <si>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</si>
  <si>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</si>
  <si>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</si>
  <si>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</si>
  <si>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</si>
  <si>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</si>
  <si>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</si>
  <si>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</si>
  <si>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</si>
  <si>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</si>
  <si>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</si>
  <si>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</si>
  <si>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</si>
  <si>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</si>
  <si>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</si>
  <si>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</si>
  <si>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</si>
  <si>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</si>
  <si>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</si>
  <si>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</si>
  <si>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</si>
  <si>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</si>
  <si>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</si>
  <si>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</si>
  <si>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</si>
  <si>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</si>
  <si>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</si>
  <si>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</si>
  <si>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</si>
  <si>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</si>
  <si>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</si>
  <si>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</si>
  <si>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</si>
  <si>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</si>
  <si>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</si>
  <si>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</si>
  <si>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</si>
  <si>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</si>
  <si>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</si>
  <si>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</si>
  <si>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</si>
  <si>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</si>
  <si>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</si>
  <si>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</si>
  <si>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</si>
  <si>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</si>
  <si>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</si>
  <si>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</si>
  <si>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</si>
  <si>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</si>
  <si>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</si>
  <si>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</si>
  <si>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</si>
  <si>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</si>
  <si>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</si>
  <si>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</si>
  <si>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</si>
  <si>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</si>
  <si>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</si>
  <si>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</si>
  <si>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</si>
  <si>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</si>
  <si>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</si>
  <si>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</si>
  <si>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</si>
  <si>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</si>
  <si>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</si>
  <si>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</si>
  <si>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</si>
  <si>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</si>
  <si>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</si>
  <si>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</si>
  <si>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</si>
  <si>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</si>
  <si>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</si>
  <si>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</si>
  <si>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</si>
  <si>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</si>
  <si>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</si>
  <si>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</si>
  <si>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</si>
  <si>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</si>
  <si>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</si>
  <si>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</si>
  <si>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</si>
  <si>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</si>
  <si>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</si>
  <si>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</si>
  <si>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</si>
  <si>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</si>
  <si>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</si>
  <si>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</si>
  <si>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</si>
  <si>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</si>
  <si>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</si>
  <si>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</si>
  <si>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</si>
  <si>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</si>
  <si>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</si>
  <si>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</si>
  <si>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</si>
  <si>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</si>
  <si>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</si>
  <si>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</si>
  <si>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</si>
  <si>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</si>
  <si>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</si>
  <si>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</si>
  <si>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</si>
  <si>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</si>
  <si>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</si>
  <si>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</si>
  <si>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</si>
  <si>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</si>
  <si>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</si>
  <si>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</si>
  <si>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</si>
  <si>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</si>
  <si>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</si>
  <si>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</si>
  <si>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</si>
  <si>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</si>
  <si>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</si>
  <si>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</si>
  <si>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</si>
  <si>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(en blanco)</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</si>
  <si>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</si>
  <si>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</si>
  <si>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</si>
  <si>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</si>
  <si>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</si>
  <si>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Fecha de fin de la Situación contractual. Se emplea exclusivamente en el caso de fin de Situación contractual con fecha anterior al fin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</si>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</sst>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dd\-mm\-yy;@"/>
    <numFmt numFmtId="166" formatCode="[$-C0A]dddd\,\ d&quot; de &quot;mmmm&quot; de &quot;yyyy"/>
    <numFmt numFmtId="167" formatCode="_-* #,##0\ _€_-;\-* #,##0\ _€_-;_-* &quot;-&quot;??\ _€_-;_-@_-"/>
  </numFmts>
  <fonts count="68"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1"/>
      <color rgb="FFC00000"/>
      <name val="Calibri"/>
      <family val="2"/>
      <scheme val="minor"/>
    </font>
    <font>
      <sz val="11"/>
      <color theme="9" tint="-0.249977111117893"/>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sz val="11"/>
      <color theme="9" tint="-0.249977111117893"/>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s>
  <fills count="57">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48">
    <xf numFmtId="0" fontId="0" fillId="0" borderId="0" xfId="0"/>
    <xf numFmtId="165" fontId="0" fillId="0" borderId="0" xfId="0" applyNumberFormat="1"/>
    <xf numFmtId="0" fontId="1" fillId="0" borderId="0" xfId="0" applyFont="1"/>
    <xf numFmtId="0" fontId="0" fillId="0" borderId="0" xfId="0" applyFont="1" applyAlignment="1">
      <alignment vertical="top" wrapText="1"/>
    </xf>
    <xf numFmtId="0" fontId="0" fillId="0" borderId="0" xfId="0" pivotButton="1"/>
    <xf numFmtId="0" fontId="0" fillId="0" borderId="0" xfId="0" applyNumberFormat="1"/>
    <xf numFmtId="0" fontId="0" fillId="0" borderId="0" xfId="0" applyAlignment="1"/>
    <xf numFmtId="3" fontId="0" fillId="0" borderId="0" xfId="0" applyNumberFormat="1"/>
    <xf numFmtId="9" fontId="0" fillId="0" borderId="0" xfId="1" applyFont="1"/>
    <xf numFmtId="0" fontId="0" fillId="0" borderId="0" xfId="0" applyBorder="1" applyAlignment="1">
      <alignment horizontal="left" vertical="center" wrapText="1"/>
    </xf>
    <xf numFmtId="0" fontId="3" fillId="0" borderId="0" xfId="0" applyFont="1" applyBorder="1" applyAlignment="1">
      <alignment horizontal="left" vertical="center" wrapText="1"/>
    </xf>
    <xf numFmtId="3" fontId="0" fillId="18" borderId="0" xfId="0" applyNumberFormat="1" applyFill="1"/>
    <xf numFmtId="166" fontId="0" fillId="0" borderId="0" xfId="6" applyNumberFormat="1" applyFont="1" applyAlignment="1">
      <alignment horizontal="left" wrapText="1"/>
    </xf>
    <xf numFmtId="0" fontId="0" fillId="0" borderId="0" xfId="0" applyAlignment="1">
      <alignment horizontal="center"/>
    </xf>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0" borderId="0" xfId="0" applyNumberFormat="1" applyAlignment="1">
      <alignment horizontal="center"/>
    </xf>
    <xf numFmtId="0" fontId="0" fillId="4" borderId="0" xfId="0" applyFill="1"/>
    <xf numFmtId="0" fontId="0" fillId="3" borderId="0" xfId="0" applyFill="1"/>
    <xf numFmtId="0" fontId="0" fillId="23" borderId="3" xfId="0" applyFill="1" applyBorder="1" applyAlignment="1">
      <alignment horizontal="right"/>
    </xf>
    <xf numFmtId="165" fontId="0" fillId="23" borderId="3" xfId="0" applyNumberFormat="1" applyFont="1" applyFill="1" applyBorder="1"/>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167" fontId="0" fillId="0" borderId="0" xfId="6" applyNumberFormat="1" applyFont="1" applyAlignment="1">
      <alignment horizontal="center" vertical="top"/>
    </xf>
    <xf numFmtId="0" fontId="0" fillId="0" borderId="0" xfId="0" applyAlignment="1">
      <alignment horizontal="right" vertical="top"/>
    </xf>
    <xf numFmtId="0" fontId="2" fillId="0" borderId="0" xfId="0" applyFont="1"/>
    <xf numFmtId="0" fontId="0" fillId="0" borderId="0" xfId="0" pivotButton="1" applyAlignment="1"/>
    <xf numFmtId="0" fontId="13" fillId="0" borderId="0" xfId="0" applyFont="1" applyAlignment="1">
      <alignment horizontal="left"/>
    </xf>
    <xf numFmtId="0" fontId="16"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7" fillId="0" borderId="0" xfId="3" applyFont="1" applyAlignment="1">
      <alignment horizontal="left"/>
    </xf>
    <xf numFmtId="0" fontId="18" fillId="34" borderId="0" xfId="2" applyFont="1" applyFill="1" applyAlignment="1">
      <alignment horizontal="center" vertical="center" wrapText="1"/>
    </xf>
    <xf numFmtId="0" fontId="18" fillId="34" borderId="0" xfId="2" quotePrefix="1" applyFont="1" applyFill="1" applyAlignment="1">
      <alignment horizontal="center" vertical="center" wrapText="1"/>
    </xf>
    <xf numFmtId="0" fontId="13" fillId="0" borderId="0" xfId="0" applyFont="1" applyBorder="1" applyAlignment="1">
      <alignment horizontal="left"/>
    </xf>
    <xf numFmtId="0" fontId="16"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Border="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19"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15" borderId="0" xfId="0" applyFont="1" applyFill="1" applyAlignment="1">
      <alignment vertical="top" wrapText="1"/>
    </xf>
    <xf numFmtId="0" fontId="4" fillId="19" borderId="0" xfId="0" applyFont="1" applyFill="1" applyAlignment="1">
      <alignment horizontal="center" vertical="center" wrapText="1"/>
    </xf>
    <xf numFmtId="165" fontId="21" fillId="0" borderId="0" xfId="0" applyNumberFormat="1" applyFont="1"/>
    <xf numFmtId="0" fontId="21" fillId="0" borderId="0" xfId="0" applyFont="1"/>
    <xf numFmtId="9" fontId="22" fillId="0" borderId="0" xfId="1" applyFont="1"/>
    <xf numFmtId="3" fontId="0" fillId="18" borderId="0" xfId="0" applyNumberFormat="1" applyFill="1" applyAlignment="1">
      <alignment horizontal="center"/>
    </xf>
    <xf numFmtId="0" fontId="1" fillId="0" borderId="0" xfId="0" applyFont="1" applyAlignment="1">
      <alignment wrapText="1"/>
    </xf>
    <xf numFmtId="0" fontId="25" fillId="13" borderId="1" xfId="0" applyFont="1" applyFill="1" applyBorder="1" applyAlignment="1">
      <alignment vertical="top" wrapText="1"/>
    </xf>
    <xf numFmtId="0" fontId="4" fillId="14"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1" borderId="10" xfId="0" applyFont="1" applyFill="1" applyBorder="1" applyAlignment="1">
      <alignment horizontal="center" vertical="top" wrapText="1"/>
    </xf>
    <xf numFmtId="0" fontId="19" fillId="14" borderId="0" xfId="0" applyFont="1" applyFill="1" applyBorder="1" applyAlignment="1">
      <alignment horizontal="center" vertical="top" wrapText="1"/>
    </xf>
    <xf numFmtId="0" fontId="19" fillId="7" borderId="0"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26" fillId="0" borderId="0" xfId="0" applyFont="1"/>
    <xf numFmtId="0" fontId="10" fillId="2" borderId="0" xfId="0" applyFont="1" applyFill="1" applyAlignment="1">
      <alignment vertical="top" wrapText="1"/>
    </xf>
    <xf numFmtId="165" fontId="0" fillId="18" borderId="0" xfId="0" applyNumberFormat="1" applyFill="1"/>
    <xf numFmtId="3" fontId="0" fillId="18" borderId="0" xfId="0" applyNumberFormat="1" applyFill="1" applyBorder="1"/>
    <xf numFmtId="3" fontId="1" fillId="18" borderId="0" xfId="0" applyNumberFormat="1" applyFont="1" applyFill="1" applyBorder="1"/>
    <xf numFmtId="0" fontId="28"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0" fillId="23" borderId="3" xfId="0" applyFill="1" applyBorder="1" applyAlignment="1">
      <alignment horizontal="right" wrapText="1"/>
    </xf>
    <xf numFmtId="165" fontId="0" fillId="23" borderId="3" xfId="0" applyNumberFormat="1" applyFont="1" applyFill="1" applyBorder="1" applyAlignment="1">
      <alignment wrapText="1"/>
    </xf>
    <xf numFmtId="0" fontId="4" fillId="37" borderId="0" xfId="0" applyFont="1" applyFill="1" applyAlignment="1">
      <alignment vertical="top" wrapText="1"/>
    </xf>
    <xf numFmtId="9" fontId="0" fillId="18"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0" fillId="12" borderId="3" xfId="0" applyFont="1" applyFill="1" applyBorder="1" applyAlignment="1">
      <alignment horizontal="center" vertical="center" wrapText="1"/>
    </xf>
    <xf numFmtId="0" fontId="10" fillId="25" borderId="3" xfId="0" applyFont="1" applyFill="1" applyBorder="1" applyAlignment="1">
      <alignment horizontal="center" vertic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0" xfId="0" applyFont="1" applyAlignment="1">
      <alignment horizontal="center"/>
    </xf>
    <xf numFmtId="0" fontId="10" fillId="25" borderId="3" xfId="0" applyFont="1" applyFill="1" applyBorder="1" applyAlignment="1">
      <alignment horizontal="center" vertical="top"/>
    </xf>
    <xf numFmtId="0" fontId="10" fillId="16" borderId="3" xfId="0" applyFont="1" applyFill="1" applyBorder="1" applyAlignment="1">
      <alignment horizontal="center" vertical="top"/>
    </xf>
    <xf numFmtId="0" fontId="10" fillId="16" borderId="3" xfId="0" applyFont="1" applyFill="1" applyBorder="1" applyAlignment="1">
      <alignment horizontal="center" vertical="center"/>
    </xf>
    <xf numFmtId="0" fontId="30" fillId="38" borderId="0"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xf numFmtId="0" fontId="30" fillId="0" borderId="11" xfId="0" applyFont="1" applyBorder="1" applyAlignment="1">
      <alignment horizontal="right" vertical="center"/>
    </xf>
    <xf numFmtId="0" fontId="30" fillId="0" borderId="11" xfId="0" applyFont="1" applyBorder="1" applyAlignment="1">
      <alignment horizontal="center" vertical="center" wrapText="1"/>
    </xf>
    <xf numFmtId="0" fontId="35" fillId="0" borderId="0" xfId="0" applyFont="1"/>
    <xf numFmtId="0" fontId="36" fillId="38" borderId="0"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9" fillId="0" borderId="0" xfId="0" applyFont="1" applyAlignment="1">
      <alignment vertical="center" wrapText="1"/>
    </xf>
    <xf numFmtId="0" fontId="36" fillId="0" borderId="11" xfId="0" applyFont="1" applyBorder="1" applyAlignment="1">
      <alignment horizontal="right" vertical="center"/>
    </xf>
    <xf numFmtId="0" fontId="36" fillId="0" borderId="11" xfId="0" applyFont="1" applyBorder="1" applyAlignment="1">
      <alignment horizontal="center" vertical="center" wrapText="1"/>
    </xf>
    <xf numFmtId="0" fontId="40" fillId="0" borderId="0" xfId="0" applyFont="1"/>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41" fillId="0" borderId="11" xfId="0" applyFont="1" applyBorder="1" applyAlignment="1">
      <alignment horizontal="center" vertical="center"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36" fillId="14" borderId="0" xfId="0" applyFont="1" applyFill="1" applyBorder="1" applyAlignment="1">
      <alignment horizontal="center" vertical="top" wrapText="1"/>
    </xf>
    <xf numFmtId="0" fontId="36" fillId="43" borderId="0" xfId="0" applyFont="1" applyFill="1" applyBorder="1" applyAlignment="1">
      <alignment horizontal="center" vertical="top" wrapText="1"/>
    </xf>
    <xf numFmtId="0" fontId="36" fillId="45" borderId="4" xfId="0" applyFont="1" applyFill="1" applyBorder="1" applyAlignment="1">
      <alignment horizontal="center" vertical="top" wrapText="1"/>
    </xf>
    <xf numFmtId="0" fontId="36" fillId="6"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43" borderId="0" xfId="0" applyFont="1" applyFill="1" applyBorder="1" applyAlignment="1">
      <alignment horizontal="center" vertical="top" wrapText="1"/>
    </xf>
    <xf numFmtId="0" fontId="30" fillId="44" borderId="0" xfId="0" applyFont="1" applyFill="1" applyBorder="1" applyAlignment="1">
      <alignment horizontal="center" vertical="center" wrapText="1"/>
    </xf>
    <xf numFmtId="0" fontId="30" fillId="45" borderId="4" xfId="0" applyFont="1" applyFill="1" applyBorder="1" applyAlignment="1">
      <alignment horizontal="center" vertical="top" wrapText="1"/>
    </xf>
    <xf numFmtId="0" fontId="30" fillId="6" borderId="0" xfId="0" applyFont="1" applyFill="1" applyBorder="1" applyAlignment="1">
      <alignment horizontal="center" vertical="top" wrapText="1"/>
    </xf>
    <xf numFmtId="0" fontId="45" fillId="3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14" borderId="0" xfId="0" applyFont="1" applyFill="1" applyBorder="1" applyAlignment="1">
      <alignment horizontal="center" vertical="top" wrapText="1"/>
    </xf>
    <xf numFmtId="0" fontId="45" fillId="43" borderId="0" xfId="0" applyFont="1" applyFill="1" applyBorder="1" applyAlignment="1">
      <alignment horizontal="center" vertical="top" wrapText="1"/>
    </xf>
    <xf numFmtId="0" fontId="45" fillId="44" borderId="0" xfId="0" applyFont="1" applyFill="1" applyBorder="1" applyAlignment="1">
      <alignment horizontal="center" vertical="center" wrapText="1"/>
    </xf>
    <xf numFmtId="0" fontId="45" fillId="45" borderId="4" xfId="0" applyFont="1" applyFill="1" applyBorder="1" applyAlignment="1">
      <alignment horizontal="center" vertical="top" wrapText="1"/>
    </xf>
    <xf numFmtId="0" fontId="45" fillId="6"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5" fillId="0" borderId="11" xfId="0" applyFont="1" applyBorder="1" applyAlignment="1">
      <alignment horizontal="right" vertical="center"/>
    </xf>
    <xf numFmtId="0" fontId="38" fillId="0" borderId="11" xfId="0" applyFont="1" applyBorder="1" applyAlignment="1">
      <alignment vertical="center"/>
    </xf>
    <xf numFmtId="3" fontId="38"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8" fillId="36" borderId="0" xfId="0" applyNumberFormat="1" applyFont="1" applyFill="1" applyAlignment="1">
      <alignment horizontal="right" vertical="center"/>
    </xf>
    <xf numFmtId="3" fontId="38" fillId="41" borderId="0" xfId="0" applyNumberFormat="1" applyFont="1" applyFill="1" applyAlignment="1">
      <alignment horizontal="right" vertical="center" wrapText="1" indent="1"/>
    </xf>
    <xf numFmtId="3" fontId="36" fillId="40" borderId="0" xfId="0" applyNumberFormat="1" applyFont="1" applyFill="1" applyAlignment="1">
      <alignment horizontal="right" vertical="center"/>
    </xf>
    <xf numFmtId="3" fontId="38" fillId="12" borderId="0" xfId="0" applyNumberFormat="1" applyFont="1" applyFill="1" applyAlignment="1">
      <alignment horizontal="right" vertical="center"/>
    </xf>
    <xf numFmtId="3" fontId="36" fillId="5" borderId="0" xfId="0" applyNumberFormat="1" applyFont="1" applyFill="1" applyAlignment="1">
      <alignment horizontal="right" vertical="center"/>
    </xf>
    <xf numFmtId="0" fontId="40" fillId="0" borderId="11" xfId="0" applyFont="1" applyBorder="1" applyAlignment="1">
      <alignment vertical="center"/>
    </xf>
    <xf numFmtId="3" fontId="40" fillId="39" borderId="0" xfId="0" applyNumberFormat="1" applyFont="1" applyFill="1" applyAlignment="1">
      <alignment horizontal="right" vertical="center"/>
    </xf>
    <xf numFmtId="3" fontId="43" fillId="35" borderId="0" xfId="0" applyNumberFormat="1" applyFont="1" applyFill="1" applyAlignment="1">
      <alignment horizontal="right" vertical="center"/>
    </xf>
    <xf numFmtId="3" fontId="40" fillId="36" borderId="0" xfId="0" applyNumberFormat="1" applyFont="1" applyFill="1" applyAlignment="1">
      <alignment horizontal="right" vertical="center"/>
    </xf>
    <xf numFmtId="3" fontId="41" fillId="40" borderId="0" xfId="0" applyNumberFormat="1" applyFont="1" applyFill="1" applyAlignment="1">
      <alignment horizontal="right" vertical="center"/>
    </xf>
    <xf numFmtId="3" fontId="40" fillId="42" borderId="0" xfId="0" applyNumberFormat="1" applyFont="1" applyFill="1" applyAlignment="1">
      <alignment horizontal="right" vertical="center" wrapText="1"/>
    </xf>
    <xf numFmtId="3" fontId="40" fillId="12" borderId="0" xfId="0" applyNumberFormat="1" applyFont="1" applyFill="1" applyAlignment="1">
      <alignment horizontal="right" vertical="center"/>
    </xf>
    <xf numFmtId="3" fontId="41" fillId="5" borderId="0" xfId="0" applyNumberFormat="1" applyFont="1" applyFill="1" applyAlignment="1">
      <alignment horizontal="right" vertical="center"/>
    </xf>
    <xf numFmtId="3" fontId="40" fillId="41" borderId="0" xfId="0" applyNumberFormat="1" applyFont="1" applyFill="1" applyAlignment="1">
      <alignment horizontal="right" vertical="center" wrapText="1" indent="1"/>
    </xf>
    <xf numFmtId="3" fontId="43" fillId="35" borderId="0" xfId="0" quotePrefix="1" applyNumberFormat="1" applyFont="1" applyFill="1" applyAlignment="1">
      <alignment horizontal="right" vertical="center" wrapText="1"/>
    </xf>
    <xf numFmtId="0" fontId="32" fillId="0" borderId="11" xfId="0" applyFont="1" applyBorder="1" applyAlignment="1">
      <alignment vertical="center"/>
    </xf>
    <xf numFmtId="3" fontId="32" fillId="39" borderId="0" xfId="0" applyNumberFormat="1" applyFont="1" applyFill="1" applyAlignment="1">
      <alignment horizontal="right" vertical="center"/>
    </xf>
    <xf numFmtId="3" fontId="33" fillId="35" borderId="0" xfId="0" applyNumberFormat="1" applyFont="1" applyFill="1" applyAlignment="1">
      <alignment horizontal="right" vertical="center"/>
    </xf>
    <xf numFmtId="3" fontId="32" fillId="36" borderId="0" xfId="0" applyNumberFormat="1" applyFont="1" applyFill="1" applyAlignment="1">
      <alignment horizontal="right" vertical="center"/>
    </xf>
    <xf numFmtId="3" fontId="30" fillId="40" borderId="0" xfId="0" applyNumberFormat="1" applyFont="1" applyFill="1" applyAlignment="1">
      <alignment horizontal="right" vertical="center"/>
    </xf>
    <xf numFmtId="3" fontId="32" fillId="42" borderId="0" xfId="0" applyNumberFormat="1" applyFont="1" applyFill="1" applyAlignment="1">
      <alignment horizontal="right" vertical="center" wrapText="1"/>
    </xf>
    <xf numFmtId="3" fontId="32" fillId="12"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32" fillId="41" borderId="0" xfId="0" applyNumberFormat="1" applyFont="1" applyFill="1" applyAlignment="1">
      <alignment horizontal="right" vertical="center" wrapText="1" indent="1"/>
    </xf>
    <xf numFmtId="0" fontId="40" fillId="0" borderId="0" xfId="0" applyFont="1" applyAlignment="1">
      <alignment vertical="top" wrapText="1"/>
    </xf>
    <xf numFmtId="9" fontId="30" fillId="39" borderId="11" xfId="0" applyNumberFormat="1" applyFont="1" applyFill="1" applyBorder="1" applyAlignment="1">
      <alignment vertical="center"/>
    </xf>
    <xf numFmtId="9" fontId="34" fillId="35" borderId="11" xfId="1" applyNumberFormat="1" applyFont="1" applyFill="1" applyBorder="1" applyAlignment="1">
      <alignment horizontal="center"/>
    </xf>
    <xf numFmtId="9" fontId="34" fillId="35" borderId="11" xfId="0" applyNumberFormat="1" applyFont="1" applyFill="1" applyBorder="1"/>
    <xf numFmtId="9" fontId="34" fillId="35" borderId="11" xfId="0" applyNumberFormat="1" applyFont="1" applyFill="1" applyBorder="1" applyAlignment="1">
      <alignment horizontal="center" vertical="center" wrapText="1"/>
    </xf>
    <xf numFmtId="9" fontId="34" fillId="35" borderId="11" xfId="0" applyNumberFormat="1" applyFont="1" applyFill="1" applyBorder="1" applyAlignment="1">
      <alignment vertical="center" wrapText="1"/>
    </xf>
    <xf numFmtId="9" fontId="30" fillId="36" borderId="11" xfId="0" applyNumberFormat="1" applyFont="1" applyFill="1" applyBorder="1" applyAlignment="1">
      <alignment vertical="center"/>
    </xf>
    <xf numFmtId="9" fontId="34" fillId="42" borderId="11" xfId="0" applyNumberFormat="1" applyFont="1" applyFill="1" applyBorder="1" applyAlignment="1">
      <alignment vertical="center" wrapText="1"/>
    </xf>
    <xf numFmtId="9" fontId="30" fillId="12" borderId="11" xfId="0" applyNumberFormat="1" applyFont="1" applyFill="1" applyBorder="1"/>
    <xf numFmtId="9" fontId="31" fillId="5" borderId="11" xfId="0" applyNumberFormat="1" applyFont="1" applyFill="1" applyBorder="1" applyAlignment="1">
      <alignment vertical="center"/>
    </xf>
    <xf numFmtId="9" fontId="30" fillId="40" borderId="11" xfId="0" applyNumberFormat="1" applyFont="1" applyFill="1" applyBorder="1" applyAlignment="1">
      <alignment vertical="center"/>
    </xf>
    <xf numFmtId="9" fontId="41" fillId="39" borderId="11" xfId="0" applyNumberFormat="1" applyFont="1" applyFill="1" applyBorder="1" applyAlignment="1">
      <alignment vertical="center"/>
    </xf>
    <xf numFmtId="9" fontId="44" fillId="35" borderId="11" xfId="1" applyNumberFormat="1" applyFont="1" applyFill="1" applyBorder="1" applyAlignment="1">
      <alignment horizontal="center"/>
    </xf>
    <xf numFmtId="9" fontId="44" fillId="35" borderId="11" xfId="0" applyNumberFormat="1" applyFont="1" applyFill="1" applyBorder="1"/>
    <xf numFmtId="9" fontId="44" fillId="35" borderId="11" xfId="0" applyNumberFormat="1" applyFont="1" applyFill="1" applyBorder="1" applyAlignment="1">
      <alignment horizontal="center" vertical="center" wrapText="1"/>
    </xf>
    <xf numFmtId="9" fontId="44" fillId="35" borderId="11" xfId="0" applyNumberFormat="1" applyFont="1" applyFill="1" applyBorder="1" applyAlignment="1">
      <alignment vertical="center" wrapText="1"/>
    </xf>
    <xf numFmtId="9" fontId="41" fillId="36" borderId="11" xfId="0" applyNumberFormat="1" applyFont="1" applyFill="1" applyBorder="1" applyAlignment="1">
      <alignment vertical="center"/>
    </xf>
    <xf numFmtId="9" fontId="44" fillId="42" borderId="11" xfId="0" applyNumberFormat="1" applyFont="1" applyFill="1" applyBorder="1" applyAlignment="1">
      <alignment vertical="center" wrapText="1"/>
    </xf>
    <xf numFmtId="9" fontId="41" fillId="12" borderId="11" xfId="0" applyNumberFormat="1" applyFont="1" applyFill="1" applyBorder="1"/>
    <xf numFmtId="9" fontId="42" fillId="5" borderId="11" xfId="0" applyNumberFormat="1" applyFont="1" applyFill="1" applyBorder="1" applyAlignment="1">
      <alignment vertical="center"/>
    </xf>
    <xf numFmtId="9" fontId="41" fillId="40" borderId="11" xfId="0" applyNumberFormat="1" applyFont="1" applyFill="1" applyBorder="1" applyAlignment="1">
      <alignment vertical="center"/>
    </xf>
    <xf numFmtId="9" fontId="36" fillId="39" borderId="11" xfId="0" applyNumberFormat="1" applyFont="1" applyFill="1" applyBorder="1" applyAlignment="1">
      <alignment vertical="center"/>
    </xf>
    <xf numFmtId="9" fontId="36" fillId="36" borderId="11" xfId="0" applyNumberFormat="1" applyFont="1" applyFill="1" applyBorder="1" applyAlignment="1">
      <alignment vertical="center"/>
    </xf>
    <xf numFmtId="9" fontId="36" fillId="12" borderId="11" xfId="0" applyNumberFormat="1" applyFont="1" applyFill="1" applyBorder="1"/>
    <xf numFmtId="9" fontId="37" fillId="5" borderId="11" xfId="0" applyNumberFormat="1" applyFont="1" applyFill="1" applyBorder="1" applyAlignment="1">
      <alignment vertical="center"/>
    </xf>
    <xf numFmtId="9" fontId="36" fillId="40" borderId="11" xfId="0" applyNumberFormat="1" applyFont="1" applyFill="1" applyBorder="1" applyAlignment="1">
      <alignment vertical="center"/>
    </xf>
    <xf numFmtId="0" fontId="42" fillId="13" borderId="0"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 fillId="0" borderId="0" xfId="0" applyFont="1"/>
    <xf numFmtId="0" fontId="27" fillId="46" borderId="0" xfId="0" applyFont="1" applyFill="1" applyBorder="1" applyAlignment="1">
      <alignment horizontal="center" vertical="top" wrapText="1"/>
    </xf>
    <xf numFmtId="9" fontId="0" fillId="18" borderId="0" xfId="1" applyFont="1" applyFill="1" applyBorder="1" applyAlignment="1">
      <alignment horizontal="center"/>
    </xf>
    <xf numFmtId="0" fontId="20" fillId="13" borderId="0" xfId="0" applyFont="1" applyFill="1" applyBorder="1" applyAlignment="1">
      <alignment vertical="top" wrapText="1"/>
    </xf>
    <xf numFmtId="0" fontId="4" fillId="37" borderId="12" xfId="0" applyFont="1" applyFill="1" applyBorder="1" applyAlignment="1">
      <alignment vertical="top" wrapText="1"/>
    </xf>
    <xf numFmtId="3" fontId="0" fillId="0" borderId="12" xfId="0" applyNumberFormat="1" applyBorder="1"/>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2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14" fillId="0" borderId="0" xfId="0" applyFont="1" applyFill="1" applyAlignment="1" applyProtection="1">
      <alignment horizontal="center"/>
      <protection locked="0"/>
    </xf>
    <xf numFmtId="0" fontId="15" fillId="0" borderId="0" xfId="0" applyFont="1" applyAlignment="1" applyProtection="1">
      <alignment horizontal="center"/>
      <protection locked="0"/>
    </xf>
    <xf numFmtId="0" fontId="0" fillId="0" borderId="0" xfId="0" applyFill="1" applyProtection="1">
      <protection locked="0"/>
    </xf>
    <xf numFmtId="0" fontId="24" fillId="0" borderId="0" xfId="0" applyFont="1" applyAlignment="1" applyProtection="1">
      <alignment horizontal="center"/>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40" fillId="0" borderId="0" xfId="0" applyFont="1" applyBorder="1"/>
    <xf numFmtId="0" fontId="40" fillId="0" borderId="0" xfId="0" applyFont="1" applyFill="1" applyBorder="1"/>
    <xf numFmtId="165" fontId="40"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40" fillId="0" borderId="0" xfId="0" applyFont="1" applyBorder="1" applyAlignment="1">
      <alignment vertical="top" wrapText="1"/>
    </xf>
    <xf numFmtId="0" fontId="41" fillId="0" borderId="0" xfId="0" applyFont="1" applyBorder="1"/>
    <xf numFmtId="0" fontId="49" fillId="0" borderId="0" xfId="0" applyFont="1" applyBorder="1" applyAlignment="1">
      <alignment horizontal="left"/>
    </xf>
    <xf numFmtId="0" fontId="50" fillId="0" borderId="0" xfId="0" applyFont="1"/>
    <xf numFmtId="165" fontId="38" fillId="0" borderId="0" xfId="0" applyNumberFormat="1" applyFont="1"/>
    <xf numFmtId="0" fontId="38" fillId="0" borderId="0" xfId="0" applyFont="1" applyAlignment="1">
      <alignment horizontal="left"/>
    </xf>
    <xf numFmtId="0" fontId="51"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Border="1"/>
    <xf numFmtId="0" fontId="52" fillId="0" borderId="0" xfId="0" applyFont="1"/>
    <xf numFmtId="0" fontId="30"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41" fillId="0" borderId="0" xfId="0" applyFont="1" applyBorder="1" applyAlignment="1">
      <alignment horizontal="left"/>
    </xf>
    <xf numFmtId="0" fontId="53" fillId="0" borderId="0" xfId="0" applyFont="1"/>
    <xf numFmtId="0" fontId="41" fillId="0" borderId="0" xfId="0" applyFont="1" applyBorder="1" applyAlignment="1">
      <alignment horizontal="left" vertical="top"/>
    </xf>
    <xf numFmtId="0" fontId="40" fillId="0" borderId="0" xfId="0" applyFont="1" applyAlignment="1">
      <alignment horizontal="left"/>
    </xf>
    <xf numFmtId="0" fontId="40" fillId="0" borderId="0" xfId="0" applyFont="1" applyFill="1" applyBorder="1" applyAlignment="1">
      <alignment horizontal="left"/>
    </xf>
    <xf numFmtId="0" fontId="45" fillId="0" borderId="0" xfId="0" applyFont="1" applyBorder="1" applyAlignment="1">
      <alignment horizontal="left"/>
    </xf>
    <xf numFmtId="0" fontId="45" fillId="0" borderId="0" xfId="0" applyFont="1" applyBorder="1"/>
    <xf numFmtId="0" fontId="54" fillId="0" borderId="0" xfId="0" applyFont="1"/>
    <xf numFmtId="0" fontId="45" fillId="0" borderId="0" xfId="0" applyFont="1" applyBorder="1" applyAlignment="1">
      <alignment horizontal="left" vertical="top"/>
    </xf>
    <xf numFmtId="165" fontId="35" fillId="0" borderId="0" xfId="0" applyNumberFormat="1" applyFont="1"/>
    <xf numFmtId="0" fontId="35" fillId="0" borderId="0" xfId="0" applyFont="1" applyAlignment="1">
      <alignment horizontal="left"/>
    </xf>
    <xf numFmtId="0" fontId="35" fillId="0" borderId="0" xfId="0" applyFont="1" applyFill="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10" fillId="47" borderId="13" xfId="0" applyFont="1" applyFill="1" applyBorder="1" applyAlignment="1">
      <alignment vertical="center"/>
    </xf>
    <xf numFmtId="165" fontId="55" fillId="0" borderId="0" xfId="0" applyNumberFormat="1" applyFont="1"/>
    <xf numFmtId="165" fontId="56" fillId="0" borderId="0" xfId="0" applyNumberFormat="1" applyFont="1"/>
    <xf numFmtId="0" fontId="38" fillId="0" borderId="0" xfId="0" applyFont="1" applyBorder="1"/>
    <xf numFmtId="0" fontId="5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8" fillId="8" borderId="0" xfId="0" applyFont="1" applyFill="1" applyBorder="1" applyAlignment="1">
      <alignment horizontal="center" vertical="center" wrapText="1"/>
    </xf>
    <xf numFmtId="9" fontId="39" fillId="35" borderId="11" xfId="1" applyNumberFormat="1" applyFont="1" applyFill="1" applyBorder="1" applyAlignment="1">
      <alignment horizontal="center"/>
    </xf>
    <xf numFmtId="9" fontId="39" fillId="35" borderId="11" xfId="0" applyNumberFormat="1" applyFont="1" applyFill="1" applyBorder="1"/>
    <xf numFmtId="9" fontId="39" fillId="35" borderId="11" xfId="0" applyNumberFormat="1" applyFont="1" applyFill="1" applyBorder="1" applyAlignment="1">
      <alignment horizontal="center" vertical="center" wrapText="1"/>
    </xf>
    <xf numFmtId="9" fontId="39" fillId="35" borderId="11" xfId="0" applyNumberFormat="1" applyFont="1" applyFill="1" applyBorder="1" applyAlignment="1">
      <alignment vertical="center" wrapText="1"/>
    </xf>
    <xf numFmtId="0" fontId="38" fillId="44" borderId="0" xfId="0" applyFont="1" applyFill="1" applyBorder="1" applyAlignment="1">
      <alignment horizontal="center" vertical="center" wrapText="1"/>
    </xf>
    <xf numFmtId="9" fontId="39" fillId="42" borderId="11" xfId="0" applyNumberFormat="1" applyFont="1" applyFill="1" applyBorder="1" applyAlignment="1">
      <alignment vertical="center" wrapText="1"/>
    </xf>
    <xf numFmtId="0" fontId="57" fillId="46" borderId="0" xfId="0" applyFont="1" applyFill="1" applyBorder="1" applyAlignment="1">
      <alignment horizontal="center" vertical="top" wrapText="1"/>
    </xf>
    <xf numFmtId="0" fontId="0" fillId="0" borderId="0" xfId="0" pivotButton="1" applyAlignment="1">
      <alignment wrapText="1"/>
    </xf>
    <xf numFmtId="0" fontId="58" fillId="4" borderId="0" xfId="0" applyFont="1" applyFill="1"/>
    <xf numFmtId="0" fontId="58" fillId="3" borderId="0" xfId="0" applyFont="1" applyFill="1"/>
    <xf numFmtId="0" fontId="8" fillId="0" borderId="17" xfId="4" applyBorder="1" applyAlignment="1">
      <alignment horizontal="center" vertical="center" wrapText="1"/>
    </xf>
    <xf numFmtId="0" fontId="59" fillId="48" borderId="16"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26" borderId="15" xfId="0" applyFont="1" applyFill="1" applyBorder="1" applyAlignment="1">
      <alignment vertical="center" wrapText="1"/>
    </xf>
    <xf numFmtId="0" fontId="60" fillId="49" borderId="17" xfId="0" applyFont="1" applyFill="1" applyBorder="1" applyAlignment="1">
      <alignment horizontal="center" vertical="center" wrapText="1"/>
    </xf>
    <xf numFmtId="0" fontId="60" fillId="49" borderId="17" xfId="0" applyFont="1" applyFill="1" applyBorder="1" applyAlignment="1">
      <alignment vertical="center" wrapText="1"/>
    </xf>
    <xf numFmtId="0" fontId="16" fillId="49" borderId="17" xfId="0" applyFont="1" applyFill="1" applyBorder="1" applyAlignment="1">
      <alignment vertical="center" wrapText="1"/>
    </xf>
    <xf numFmtId="0" fontId="60" fillId="0" borderId="17" xfId="0" applyFont="1" applyBorder="1" applyAlignment="1">
      <alignment horizontal="center" vertical="center" wrapText="1"/>
    </xf>
    <xf numFmtId="0" fontId="60" fillId="0" borderId="17" xfId="0" applyFont="1" applyBorder="1" applyAlignment="1">
      <alignment vertical="center" wrapText="1"/>
    </xf>
    <xf numFmtId="0" fontId="16" fillId="0" borderId="17" xfId="0" applyFont="1" applyBorder="1" applyAlignment="1">
      <alignment vertical="center" wrapText="1"/>
    </xf>
    <xf numFmtId="0" fontId="59" fillId="27" borderId="15" xfId="0" applyFont="1" applyFill="1" applyBorder="1" applyAlignment="1">
      <alignment vertical="center" wrapText="1"/>
    </xf>
    <xf numFmtId="0" fontId="16" fillId="49" borderId="17" xfId="0" applyFont="1" applyFill="1" applyBorder="1" applyAlignment="1">
      <alignment horizontal="center" vertical="center" wrapText="1"/>
    </xf>
    <xf numFmtId="0" fontId="59" fillId="28" borderId="15" xfId="0" applyFont="1" applyFill="1" applyBorder="1" applyAlignment="1">
      <alignment vertical="center" wrapText="1"/>
    </xf>
    <xf numFmtId="0" fontId="59" fillId="29" borderId="15" xfId="0" applyFont="1" applyFill="1" applyBorder="1" applyAlignment="1">
      <alignment vertical="center" wrapText="1"/>
    </xf>
    <xf numFmtId="0" fontId="60" fillId="49" borderId="18" xfId="0" applyFont="1" applyFill="1" applyBorder="1" applyAlignment="1">
      <alignment horizontal="center" vertical="center" wrapText="1"/>
    </xf>
    <xf numFmtId="0" fontId="59" fillId="31" borderId="15" xfId="0" applyFont="1" applyFill="1" applyBorder="1" applyAlignment="1">
      <alignment vertical="center" wrapText="1"/>
    </xf>
    <xf numFmtId="0" fontId="63" fillId="31" borderId="15" xfId="0" applyFont="1" applyFill="1" applyBorder="1" applyAlignment="1">
      <alignment vertical="center" wrapText="1"/>
    </xf>
    <xf numFmtId="0" fontId="59" fillId="20" borderId="15" xfId="0" applyFont="1" applyFill="1" applyBorder="1" applyAlignment="1">
      <alignment vertical="center" wrapText="1"/>
    </xf>
    <xf numFmtId="0" fontId="64" fillId="0" borderId="17" xfId="4" applyFont="1" applyBorder="1" applyAlignment="1">
      <alignment horizontal="center" vertical="center" wrapText="1"/>
    </xf>
    <xf numFmtId="0" fontId="59" fillId="50" borderId="15" xfId="0" applyFont="1" applyFill="1" applyBorder="1" applyAlignment="1">
      <alignment vertical="center" wrapText="1"/>
    </xf>
    <xf numFmtId="0" fontId="59" fillId="51"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59" fillId="52" borderId="15" xfId="0" applyFont="1" applyFill="1" applyBorder="1" applyAlignment="1">
      <alignment vertical="center" wrapText="1"/>
    </xf>
    <xf numFmtId="0" fontId="59" fillId="16" borderId="15" xfId="0" applyFont="1" applyFill="1" applyBorder="1" applyAlignment="1">
      <alignment vertical="center"/>
    </xf>
    <xf numFmtId="0" fontId="16" fillId="0" borderId="17" xfId="0" applyFont="1" applyBorder="1" applyAlignment="1">
      <alignment horizontal="center" vertical="center" wrapText="1"/>
    </xf>
    <xf numFmtId="0" fontId="59" fillId="25" borderId="15" xfId="0" applyFont="1" applyFill="1" applyBorder="1" applyAlignment="1">
      <alignment vertical="center"/>
    </xf>
    <xf numFmtId="0" fontId="65" fillId="46" borderId="15" xfId="0" applyFont="1" applyFill="1" applyBorder="1" applyAlignment="1">
      <alignment vertical="center" wrapText="1"/>
    </xf>
    <xf numFmtId="0" fontId="60" fillId="53" borderId="17" xfId="0" applyFont="1" applyFill="1" applyBorder="1" applyAlignment="1">
      <alignment horizontal="center" vertical="center" wrapText="1"/>
    </xf>
    <xf numFmtId="0" fontId="60" fillId="53" borderId="17" xfId="0" applyFont="1" applyFill="1" applyBorder="1" applyAlignment="1">
      <alignment vertical="center" wrapText="1"/>
    </xf>
    <xf numFmtId="0" fontId="16" fillId="53" borderId="17" xfId="0" applyFont="1" applyFill="1" applyBorder="1" applyAlignment="1">
      <alignment vertical="center" wrapText="1"/>
    </xf>
    <xf numFmtId="0" fontId="59" fillId="54" borderId="15"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63" fillId="50" borderId="15" xfId="0" applyFont="1" applyFill="1" applyBorder="1" applyAlignment="1">
      <alignment vertical="center" wrapText="1"/>
    </xf>
    <xf numFmtId="0" fontId="66" fillId="49" borderId="17" xfId="0" applyFont="1" applyFill="1" applyBorder="1" applyAlignment="1">
      <alignment horizontal="center" vertical="center" wrapText="1"/>
    </xf>
    <xf numFmtId="0" fontId="66" fillId="49" borderId="17" xfId="0" applyFont="1" applyFill="1" applyBorder="1" applyAlignment="1">
      <alignment vertical="center" wrapText="1"/>
    </xf>
    <xf numFmtId="0" fontId="63" fillId="54" borderId="15" xfId="0" applyFont="1" applyFill="1" applyBorder="1" applyAlignment="1">
      <alignment vertical="center" wrapText="1"/>
    </xf>
    <xf numFmtId="0" fontId="66" fillId="53" borderId="17" xfId="0" applyFont="1" applyFill="1" applyBorder="1" applyAlignment="1">
      <alignment horizontal="center" vertical="center" wrapText="1"/>
    </xf>
    <xf numFmtId="0" fontId="66" fillId="53" borderId="17" xfId="0" applyFont="1" applyFill="1" applyBorder="1" applyAlignment="1">
      <alignment vertical="center" wrapText="1"/>
    </xf>
    <xf numFmtId="0" fontId="63" fillId="55" borderId="15" xfId="0" applyFont="1" applyFill="1" applyBorder="1" applyAlignment="1">
      <alignment vertical="center" wrapText="1"/>
    </xf>
    <xf numFmtId="0" fontId="63" fillId="56" borderId="15" xfId="0" applyFont="1" applyFill="1" applyBorder="1" applyAlignment="1">
      <alignment vertical="center" wrapText="1"/>
    </xf>
    <xf numFmtId="0" fontId="63" fillId="11" borderId="15" xfId="0" applyFont="1" applyFill="1" applyBorder="1" applyAlignment="1">
      <alignment vertical="center" wrapText="1"/>
    </xf>
    <xf numFmtId="0" fontId="8" fillId="49" borderId="17" xfId="4" applyFill="1" applyBorder="1" applyAlignment="1">
      <alignment horizontal="center" vertical="center" wrapText="1"/>
    </xf>
    <xf numFmtId="0" fontId="59" fillId="30" borderId="14" xfId="0" applyFont="1" applyFill="1" applyBorder="1" applyAlignment="1">
      <alignment vertical="center" wrapText="1"/>
    </xf>
    <xf numFmtId="0" fontId="60" fillId="0" borderId="14" xfId="0" applyFont="1" applyBorder="1" applyAlignment="1">
      <alignment horizontal="center" vertical="center" wrapText="1"/>
    </xf>
    <xf numFmtId="0" fontId="60" fillId="0" borderId="14" xfId="0" applyFont="1" applyBorder="1" applyAlignment="1">
      <alignment vertical="center" wrapText="1"/>
    </xf>
    <xf numFmtId="0" fontId="60" fillId="49" borderId="14" xfId="0" applyFont="1" applyFill="1" applyBorder="1" applyAlignment="1">
      <alignment horizontal="center" vertical="center" wrapText="1"/>
    </xf>
    <xf numFmtId="0" fontId="60" fillId="49" borderId="14" xfId="0" applyFont="1" applyFill="1" applyBorder="1" applyAlignment="1">
      <alignment vertical="center" wrapText="1"/>
    </xf>
    <xf numFmtId="0" fontId="67" fillId="0" borderId="0" xfId="0" applyFont="1" applyAlignment="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9" fillId="48" borderId="14" xfId="0" applyFont="1" applyFill="1" applyBorder="1" applyAlignment="1">
      <alignment vertical="center" wrapText="1"/>
    </xf>
    <xf numFmtId="0" fontId="59" fillId="48" borderId="15" xfId="0" applyFont="1" applyFill="1" applyBorder="1" applyAlignment="1">
      <alignment vertical="center" wrapText="1"/>
    </xf>
    <xf numFmtId="0" fontId="59" fillId="48" borderId="14" xfId="0" applyFont="1" applyFill="1" applyBorder="1" applyAlignment="1">
      <alignment horizontal="center" vertical="center" wrapText="1"/>
    </xf>
    <xf numFmtId="0" fontId="59"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cellXfs>
  <cellStyles count="8">
    <cellStyle name="Énfasis5" xfId="2" builtinId="45"/>
    <cellStyle name="Hipervínculo" xfId="4" builtinId="8"/>
    <cellStyle name="Millares" xfId="6" builtinId="3"/>
    <cellStyle name="Normal" xfId="0" builtinId="0"/>
    <cellStyle name="Normal 2" xfId="3" xr:uid="{00000000-0005-0000-0000-000004000000}"/>
    <cellStyle name="Normal 3" xfId="5" xr:uid="{00000000-0005-0000-0000-000005000000}"/>
    <cellStyle name="Porcentaje" xfId="1" builtinId="5"/>
    <cellStyle name="Porcentaje 2" xfId="7" xr:uid="{00000000-0005-0000-0000-000007000000}"/>
  </cellStyles>
  <dxfs count="127">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wrapText="0"/>
    </dxf>
    <dxf>
      <alignment wrapText="1"/>
    </dxf>
    <dxf>
      <alignment wrapText="1"/>
    </dxf>
    <dxf>
      <alignment wrapText="0"/>
    </dxf>
    <dxf>
      <alignment wrapText="0"/>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7" tint="0.79998168889431442"/>
        </patternFill>
      </fill>
    </dxf>
    <dxf>
      <numFmt numFmtId="3" formatCode="#,##0"/>
      <fill>
        <patternFill patternType="solid">
          <fgColor indexed="64"/>
          <bgColor theme="7" tint="0.79998168889431442"/>
        </patternFill>
      </fill>
      <alignment horizontal="center" textRotation="0" indent="0" justifyLastLine="0" shrinkToFit="0" readingOrder="0"/>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numFmt numFmtId="165" formatCode="dd\-mm\-yy;@"/>
      <fill>
        <patternFill patternType="solid">
          <fgColor indexed="64"/>
          <bgColor theme="7" tint="0.79998168889431442"/>
        </patternFill>
      </fill>
    </dxf>
    <dxf>
      <numFmt numFmtId="165" formatCode="dd\-mm\-yy;@"/>
      <fill>
        <patternFill patternType="solid">
          <fgColor indexed="64"/>
          <bgColor theme="7" tint="0.79998168889431442"/>
        </patternFill>
      </fill>
    </dxf>
    <dxf>
      <numFmt numFmtId="3" formatCode="#,##0"/>
      <border diagonalUp="0" diagonalDown="0">
        <left/>
        <right style="double">
          <color auto="1"/>
        </right>
        <top/>
        <bottom/>
        <vertical/>
        <horizontal/>
      </border>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0" tint="-0.499984740745262"/>
        <name val="Calibri"/>
        <scheme val="minor"/>
      </font>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i/>
      </font>
    </dxf>
    <dxf>
      <font>
        <b/>
        <i val="0"/>
        <strike val="0"/>
        <condense val="0"/>
        <extend val="0"/>
        <outline val="0"/>
        <shadow val="0"/>
        <u val="none"/>
        <vertAlign val="baseline"/>
        <sz val="11"/>
        <color theme="1"/>
        <name val="Calibri"/>
        <scheme val="minor"/>
      </font>
      <fill>
        <patternFill patternType="solid">
          <fgColor indexed="64"/>
          <bgColor theme="7" tint="0.79998168889431442"/>
        </patternFill>
      </fill>
    </dxf>
    <dxf>
      <font>
        <strike val="0"/>
        <outline val="0"/>
        <shadow val="0"/>
        <u val="none"/>
        <vertAlign val="baseline"/>
        <sz val="11"/>
        <color theme="0" tint="-0.499984740745262"/>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strike val="0"/>
        <outline val="0"/>
        <shadow val="0"/>
        <u val="none"/>
        <vertAlign val="baseline"/>
        <sz val="11"/>
        <color theme="0" tint="-0.499984740745262"/>
        <name val="Calibri"/>
        <scheme val="minor"/>
      </font>
      <numFmt numFmtId="165" formatCode="dd\-mm\-yy;@"/>
    </dxf>
    <dxf>
      <font>
        <b/>
        <strike val="0"/>
        <outline val="0"/>
        <shadow val="0"/>
        <u val="none"/>
        <vertAlign val="baseline"/>
        <sz val="11"/>
        <color auto="1"/>
        <name val="Calibri"/>
        <scheme val="minor"/>
      </font>
      <numFmt numFmtId="165" formatCode="dd\-mm\-yy;@"/>
    </dxf>
    <dxf>
      <numFmt numFmtId="165" formatCode="dd\-mm\-yy;@"/>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numFmt numFmtId="165" formatCode="dd\-mm\-yy;@"/>
    </dxf>
    <dxf>
      <font>
        <b val="0"/>
        <i val="0"/>
        <strike val="0"/>
        <outline val="0"/>
        <shadow val="0"/>
        <u val="none"/>
        <vertAlign val="baseline"/>
        <sz val="11"/>
        <color theme="0"/>
        <name val="Calibri"/>
        <scheme val="minor"/>
      </font>
      <alignment horizontal="general" vertical="top" textRotation="0" wrapText="1" indent="0" justifyLastLine="0" shrinkToFit="0" readingOrder="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theme="9" tint="-0.249977111117893"/>
        <name val="Calibri"/>
        <scheme val="minor"/>
      </font>
      <alignment horizontal="center" vertical="bottom" textRotation="0" wrapText="0" indent="0" justifyLastLine="0" shrinkToFit="0" readingOrder="0"/>
      <protection locked="0" hidden="0"/>
    </dxf>
    <dxf>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xr9:uid="{00000000-0011-0000-FFFF-FFFF00000000}">
      <tableStyleElement type="firstSubtotalRow" dxfId="126"/>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784860</xdr:colOff>
      <xdr:row>1</xdr:row>
      <xdr:rowOff>601980</xdr:rowOff>
    </xdr:from>
    <xdr:to>
      <xdr:col>13</xdr:col>
      <xdr:colOff>22860</xdr:colOff>
      <xdr:row>4</xdr:row>
      <xdr:rowOff>60960</xdr:rowOff>
    </xdr:to>
    <xdr:sp macro="" textlink="">
      <xdr:nvSpPr>
        <xdr:cNvPr id="2" name="2 CuadroTexto">
          <a:extLst>
            <a:ext uri="{FF2B5EF4-FFF2-40B4-BE49-F238E27FC236}">
              <a16:creationId xmlns:a16="http://schemas.microsoft.com/office/drawing/2014/main" id="{00000000-0008-0000-0000-000002000000}"/>
            </a:ext>
          </a:extLst>
        </xdr:cNvPr>
        <xdr:cNvSpPr txBox="1"/>
      </xdr:nvSpPr>
      <xdr:spPr>
        <a:xfrm>
          <a:off x="784860" y="784860"/>
          <a:ext cx="9540240" cy="50292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clientData/>
  </xdr:twoCellAnchor>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828675</xdr:colOff>
      <xdr:row>0</xdr:row>
      <xdr:rowOff>152400</xdr:rowOff>
    </xdr:from>
    <xdr:to>
      <xdr:col>11</xdr:col>
      <xdr:colOff>142875</xdr:colOff>
      <xdr:row>1</xdr:row>
      <xdr:rowOff>504639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7"/>
        <a:srcRect r="361"/>
        <a:stretch/>
      </xdr:blipFill>
      <xdr:spPr>
        <a:xfrm>
          <a:off x="2514600" y="152400"/>
          <a:ext cx="7629525" cy="1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00000000-0008-0000-0200-000003000000}"/>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00000000-0008-0000-0200-000004000000}"/>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00000000-0008-0000-0300-000004000000}"/>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00000000-0008-0000-0300-000005000000}"/>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6" name="Imagen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40</xdr:col>
      <xdr:colOff>227283</xdr:colOff>
      <xdr:row>6</xdr:row>
      <xdr:rowOff>134184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40</xdr:col>
      <xdr:colOff>265383</xdr:colOff>
      <xdr:row>6</xdr:row>
      <xdr:rowOff>134184</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0" name="Imagen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00000000-0008-0000-0C00-000005000000}"/>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41</xdr:col>
      <xdr:colOff>143463</xdr:colOff>
      <xdr:row>6</xdr:row>
      <xdr:rowOff>134184</xdr:rowOff>
    </xdr:to>
    <xdr:pic>
      <xdr:nvPicPr>
        <xdr:cNvPr id="8" name="Imagen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00000000-0008-0000-0D00-000009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F" refreshedDate="44290.779972453704" createdVersion="6" refreshedVersion="6" minRefreshableVersion="3" recordCount="1" xr:uid="{00000000-000A-0000-FFFF-FFFF00000000}">
  <cacheSource type="worksheet">
    <worksheetSource name="DATOS_[[Puesto-empresa]:[Nivel]]"/>
  </cacheSource>
  <cacheFields count="10">
    <cacheField name="Puesto-empresa" numFmtId="0">
      <sharedItems containsNonDate="0" containsBlank="1" count="93">
        <m/>
        <s v="DC&amp;MI MANAGED SERVICES GRUPO ONCE" u="1"/>
        <s v="DIR.COM.SERVICIOS" u="1"/>
        <s v="PS CAPACITY MANAGEMENT" u="1"/>
        <s v="CONSEJERO DELEGADO" u="1"/>
        <s v="AE CLOUTURE IMPLEMENTATION PROJECTS" u="1"/>
        <s v="AE MICROSOFT SERVICIOS DE DOCUMENTACION" u="1"/>
        <s v="DPC y CCC" u="1"/>
        <s v="DIR.COM.DIRECCION ZONA NORTE" u="1"/>
        <s v="DIR.COM.SERV.FINANCIEROS / SEGUROS" u="1"/>
        <s v="AE DIR.COM. SAP" u="1"/>
        <s v="MK MARKETING Y COMUNICACION" u="1"/>
        <s v="Puesto 1" u="1"/>
        <s v="DIR.COM. ESTRATEGIA" u="1"/>
        <s v="DIR.COM.ZONA CATALUÑA" u="1"/>
        <s v="Puesto 4" u="1"/>
        <s v="IMM MANTENIMIENTO" u="1"/>
        <s v="CONSULTORIA Y PREVENTA" u="1"/>
        <s v="DIR.COM. MARKETING DIGITAL" u="1"/>
        <s v="Puesto 7" u="1"/>
        <s v="IMM DIRECCION MID-MARKET" u="1"/>
        <s v="Teleoperador/a" u="1"/>
        <s v="BPS MANAGED COMUNICATION SERVICES" u="1"/>
        <s v="RECURSOS HUMANOS" u="1"/>
        <s v="IMM INGENIERIA" u="1"/>
        <s v="DC&amp;MI MANAGED SERVICES" u="1"/>
        <s v="Directivo Nivel 4" u="1"/>
        <s v="IMM CONSULTORIA MES" u="1"/>
        <s v="DIS COMPRAS" u="1"/>
        <s v="EQUIPO SOPORTE A LOS NEGOCIOS" u="1"/>
        <s v="Operaria/o" u="1"/>
        <s v="Directivo Nivel 3" u="1"/>
        <s v="Puesto I" u="1"/>
        <s v="AE SAP" u="1"/>
        <s v="EUS END USER SERVICES GRUPO ONCE" u="1"/>
        <s v="ID D/OPS CYBERSECURITY" u="1"/>
        <s v="PS QUALITY MANAGEMENT SYSTEM INTEGRATED" u="1"/>
        <s v="DIS INSTALACIONES" u="1"/>
        <s v="BPS WI-FI SOLUTIONS" u="1"/>
        <s v="AMS APLICATION MANAGEMENT ONCE" u="1"/>
        <s v="Directivo Nivel 2" u="1"/>
        <s v="DC&amp;MI IBERDROLA" u="1"/>
        <s v="DC&amp;MI OPERATION&amp;MONITORING" u="1"/>
        <s v="Resp. Nivel 2" u="1"/>
        <s v="PS SOFTWARE FACTORY" u="1"/>
        <s v="Puesto 2" u="1"/>
        <s v="AE MICROSOFT NAVISION CRM" u="1"/>
        <s v="DEF ASESORIA JURIDICA" u="1"/>
        <s v="Resp. Nivel 1" u="1"/>
        <s v="Puesto 5" u="1"/>
        <s v="DIR.COM.INDUSTRIA" u="1"/>
        <s v="Directivo Nivel 1" u="1"/>
        <s v="AMS TIME&amp;MATERIAL" u="1"/>
        <s v="Administrativa/o" u="1"/>
        <s v="Puesto 8" u="1"/>
        <s v="DC&amp;MI DATA CENTRE COMUNICATIONS" u="1"/>
        <s v="PROCESOS ORGANIZATIVOS" u="1"/>
        <s v="AD&amp;SI DEVELOPMENT MANAGEMENT PLATFORM" u="1"/>
        <s v="AE MICROSOFT NAVISION GyC" u="1"/>
        <s v="ID D/LAB" u="1"/>
        <s v="DIS INFRAESTRUCTURAS" u="1"/>
        <s v="AMS APLICATION MANAGEMENT" u="1"/>
        <s v="DIR.COM.SALUD" u="1"/>
        <s v="Mantenimiento" u="1"/>
        <s v="ID D/OPS I3B" u="1"/>
        <s v="DC&amp;MI IBERDROLA USA" u="1"/>
        <s v="HRB" u="1"/>
        <s v="AE CLOUTURE DATA CENTER SERVICES" u="1"/>
        <s v="Directivo Nivel I" u="1"/>
        <s v="EUS END USER SERVICES" u="1"/>
        <s v="DIR.COM.TELCOS Y MEDIA" u="1"/>
        <s v="DIR.COM.UTILITIES" u="1"/>
        <s v="IMM CONSULTORIA RPS INTERNACIONAL" u="1"/>
        <s v="PS DIRECCION DE PRODUCCION" u="1"/>
        <s v="INV.INDUSTRIA" u="1"/>
        <s v="EUS SISTEMAS DISTRIBUIDOS ONCE" u="1"/>
        <s v="Puesto 3" u="1"/>
        <s v="DC&amp;MI OPERATION&amp;MONITORING GRUPO ONCE" u="1"/>
        <s v="DEF ECONOMICO - FINANCIERO" u="1"/>
        <s v="Puesto 6" u="1"/>
        <s v="DIR.COM.ADM.PUBLICA " u="1"/>
        <s v="ID D/OPS INTERFLEX" u="1"/>
        <s v="AE MICROSOFT NAVISION OPERACIONES" u="1"/>
        <s v="Puesto 9" u="1"/>
        <s v="ID D/OPS DIGITAL" u="1"/>
        <s v="AE MICROSOFT IBERPER" u="1"/>
        <s v="IMM CONSULTORIA RPS" u="1"/>
        <s v="ID D/BIZ" u="1"/>
        <s v="AE MICROSOFT NAVISION CSC" u="1"/>
        <s v="DC&amp;MI DATA CENTRE COMUNICATIONS GRUPO ON" u="1"/>
        <s v="DIS / EDA" u="1"/>
        <s v="IMM COMERCIAL" u="1"/>
        <s v="BPS CONTACT CENTER" u="1"/>
      </sharedItems>
    </cacheField>
    <cacheField name="Horario (continuo/partido)" numFmtId="0">
      <sharedItems containsNonDate="0" containsString="0" containsBlank="1"/>
    </cacheField>
    <cacheField name="Trabajo a turnos" numFmtId="0">
      <sharedItems containsNonDate="0" containsString="0" containsBlank="1"/>
    </cacheField>
    <cacheField name="Escala-empresa" numFmtId="0">
      <sharedItems containsNonDate="0" containsString="0" containsBlank="1" containsNumber="1" containsInteger="1" minValue="9" maxValue="10" count="3">
        <m/>
        <n v="9" u="1"/>
        <n v="10" u="1"/>
      </sharedItems>
    </cacheField>
    <cacheField name="AGRUP. CLAS. PROF." numFmtId="0">
      <sharedItems containsNonDate="0" containsString="0" containsBlank="1" count="1">
        <m/>
      </sharedItems>
    </cacheField>
    <cacheField name="AGRUP. VALOR. PTO." numFmtId="0">
      <sharedItems containsNonDate="0" containsBlank="1" count="20">
        <m/>
        <s v="ESCALA 1" u="1"/>
        <s v="ESCALA 6" u="1"/>
        <s v="ESCALA 01" u="1"/>
        <s v="ESCALA 04" u="1"/>
        <s v="ESCALA 10" u="1"/>
        <s v="ESCALA 07" u="1"/>
        <s v="ESCALA 5" u="1"/>
        <s v="ESCALA 4" u="1"/>
        <s v="ESCALA 03" u="1"/>
        <s v="ESCALA 9" u="1"/>
        <s v="ESCALA 06" u="1"/>
        <s v="ESCALA 09" u="1"/>
        <s v="ESCALA 3" u="1"/>
        <s v="ESCALA 8" u="1"/>
        <s v="ESCALA 02" u="1"/>
        <s v="ESCALA 05" u="1"/>
        <s v="ESCALA 2" u="1"/>
        <s v="ESCALA 7" u="1"/>
        <s v="ESCALA 08" u="1"/>
      </sharedItems>
    </cacheField>
    <cacheField name="Convenio/Área" numFmtId="0">
      <sharedItems containsNonDate="0" containsBlank="1" count="7">
        <m/>
        <s v="OF.DESP." u="1"/>
        <s v="A1" u="1"/>
        <s v="A3" u="1"/>
        <s v="No def." u="1"/>
        <s v="A2" u="1"/>
        <s v="A4" u="1"/>
      </sharedItems>
    </cacheField>
    <cacheField name="Categoría profesional" numFmtId="0">
      <sharedItems containsNonDate="0" containsString="0" containsBlank="1"/>
    </cacheField>
    <cacheField name="Grupo profesional" numFmtId="0">
      <sharedItems containsNonDate="0" containsBlank="1" count="11">
        <m/>
        <s v="D" u="1"/>
        <s v="I" u="1"/>
        <s v="E" u="1"/>
        <s v="Sin Gr." u="1"/>
        <s v="A" u="1"/>
        <s v="B" u="1"/>
        <s v="III" u="1"/>
        <s v="C" u="1"/>
        <s v="IV" u="1"/>
        <s v="II" u="1"/>
      </sharedItems>
    </cacheField>
    <cacheField name="Nivel" numFmtId="0">
      <sharedItems containsNonDate="0" containsString="0" containsBlank="1" containsNumber="1" containsInteger="1" minValue="1" maxValue="6" count="7">
        <m/>
        <n v="6" u="1"/>
        <n v="3" u="1"/>
        <n v="4" u="1"/>
        <n v="2" u="1"/>
        <n v="1"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m/>
    <m/>
    <x v="0"/>
    <x v="0"/>
    <x v="0"/>
    <x v="0"/>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E12" firstHeaderRow="1" firstDataRow="2" firstDataCol="2"/>
  <pivotFields count="10">
    <pivotField axis="axisRow" dataField="1" compact="0" outline="0" subtotalTop="0" showAll="0" sortType="ascending"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m="1" x="2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axis="axisCol" compact="0" outline="0" subtotalTop="0" showAll="0" defaultSubtotal="0">
      <items count="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1">
    <i>
      <x v="2"/>
      <x v="92"/>
    </i>
  </rowItems>
  <colFields count="1">
    <field x="4"/>
  </colFields>
  <colItems count="1">
    <i>
      <x/>
    </i>
  </colItems>
  <dataFields count="1">
    <dataField name="Cuenta de Puesto-empresa" fld="0" subtotal="count" baseField="0" baseItem="0"/>
  </dataFields>
  <formats count="1">
    <format dxfId="17">
      <pivotArea field="0" type="button" dataOnly="0" labelOnly="1" outline="0" axis="axisRow" fieldPosition="1"/>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E103" firstHeaderRow="1" firstDataRow="2" firstDataCol="2"/>
  <pivotFields count="10">
    <pivotField axis="axisRow" dataField="1" compact="0" outline="0" subtotalTop="0" showAll="0" defaultSubtotal="0">
      <items count="93">
        <item m="1" x="57"/>
        <item m="1" x="53"/>
        <item m="1" x="67"/>
        <item m="1" x="5"/>
        <item m="1" x="10"/>
        <item m="1" x="85"/>
        <item m="1" x="46"/>
        <item m="1" x="88"/>
        <item m="1" x="58"/>
        <item m="1" x="82"/>
        <item m="1" x="6"/>
        <item m="1" x="33"/>
        <item m="1" x="61"/>
        <item m="1" x="39"/>
        <item m="1" x="52"/>
        <item m="1" x="92"/>
        <item m="1" x="22"/>
        <item m="1" x="38"/>
        <item m="1" x="4"/>
        <item m="1" x="17"/>
        <item m="1" x="55"/>
        <item m="1" x="89"/>
        <item m="1" x="41"/>
        <item m="1" x="65"/>
        <item m="1" x="25"/>
        <item m="1" x="1"/>
        <item m="1" x="42"/>
        <item m="1" x="77"/>
        <item m="1" x="47"/>
        <item m="1" x="78"/>
        <item m="1" x="13"/>
        <item m="1" x="18"/>
        <item m="1" x="80"/>
        <item m="1" x="8"/>
        <item m="1" x="50"/>
        <item m="1" x="62"/>
        <item m="1" x="9"/>
        <item m="1" x="2"/>
        <item m="1" x="70"/>
        <item m="1" x="71"/>
        <item m="1" x="14"/>
        <item m="1" x="51"/>
        <item m="1" x="40"/>
        <item m="1" x="31"/>
        <item m="1" x="26"/>
        <item m="1" x="68"/>
        <item m="1" x="90"/>
        <item m="1" x="28"/>
        <item m="1" x="60"/>
        <item m="1" x="37"/>
        <item m="1" x="7"/>
        <item m="1" x="29"/>
        <item m="1" x="69"/>
        <item m="1" x="34"/>
        <item m="1" x="75"/>
        <item m="1" x="66"/>
        <item m="1" x="87"/>
        <item m="1" x="59"/>
        <item m="1" x="35"/>
        <item m="1" x="84"/>
        <item m="1" x="64"/>
        <item m="1" x="81"/>
        <item m="1" x="91"/>
        <item m="1" x="27"/>
        <item m="1" x="86"/>
        <item m="1" x="72"/>
        <item m="1" x="20"/>
        <item m="1" x="24"/>
        <item m="1" x="16"/>
        <item m="1" x="74"/>
        <item m="1" x="63"/>
        <item m="1" x="11"/>
        <item m="1" x="30"/>
        <item m="1" x="56"/>
        <item m="1" x="3"/>
        <item m="1" x="73"/>
        <item m="1" x="36"/>
        <item m="1" x="44"/>
        <item m="1" x="12"/>
        <item m="1" x="45"/>
        <item m="1" x="76"/>
        <item m="1" x="15"/>
        <item m="1" x="49"/>
        <item m="1" x="79"/>
        <item m="1" x="19"/>
        <item m="1" x="54"/>
        <item m="1" x="83"/>
        <item m="1" x="32"/>
        <item m="1" x="23"/>
        <item m="1" x="48"/>
        <item m="1" x="43"/>
        <item x="0"/>
        <item m="1" x="2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3">
        <item m="1" x="1"/>
        <item m="1" x="2"/>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m="1" x="3"/>
        <item m="1" x="15"/>
        <item m="1" x="9"/>
        <item m="1" x="4"/>
        <item m="1" x="16"/>
        <item m="1" x="11"/>
        <item m="1" x="6"/>
        <item m="1" x="19"/>
        <item m="1" x="12"/>
        <item m="1" x="1"/>
        <item m="1" x="5"/>
        <item m="1" x="17"/>
        <item m="1" x="13"/>
        <item m="1" x="8"/>
        <item m="1" x="7"/>
        <item m="1" x="2"/>
        <item m="1" x="18"/>
        <item m="1" x="14"/>
        <item m="1" x="10"/>
        <item x="0"/>
      </items>
      <extLst>
        <ext xmlns:x14="http://schemas.microsoft.com/office/spreadsheetml/2009/9/main" uri="{2946ED86-A175-432a-8AC1-64E0C546D7DE}">
          <x14:pivotField fillDownLabels="1"/>
        </ext>
      </extLst>
    </pivotField>
    <pivotField compact="0" outline="0" subtotalTop="0" showAll="0" defaultSubtotal="0">
      <items count="7">
        <item m="1" x="1"/>
        <item x="0"/>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m="1" x="2"/>
        <item m="1" x="10"/>
        <item m="1" x="7"/>
        <item m="1" x="9"/>
        <item x="0"/>
        <item m="1" x="5"/>
        <item m="1" x="6"/>
        <item m="1" x="3"/>
        <item m="1" x="8"/>
        <item m="1" x="1"/>
        <item m="1" x="4"/>
      </items>
      <extLst>
        <ext xmlns:x14="http://schemas.microsoft.com/office/spreadsheetml/2009/9/main" uri="{2946ED86-A175-432a-8AC1-64E0C546D7DE}">
          <x14:pivotField fillDownLabels="1"/>
        </ext>
      </extLst>
    </pivotField>
    <pivotField compact="0" outline="0" subtotalTop="0" showAll="0" defaultSubtotal="0">
      <items count="7">
        <item m="1" x="5"/>
        <item m="1" x="4"/>
        <item m="1" x="2"/>
        <item m="1" x="3"/>
        <item m="1" x="6"/>
        <item m="1" x="1"/>
        <item x="0"/>
      </items>
      <extLst>
        <ext xmlns:x14="http://schemas.microsoft.com/office/spreadsheetml/2009/9/main" uri="{2946ED86-A175-432a-8AC1-64E0C546D7DE}">
          <x14:pivotField fillDownLabels="1"/>
        </ext>
      </extLst>
    </pivotField>
  </pivotFields>
  <rowFields count="2">
    <field x="3"/>
    <field x="0"/>
  </rowFields>
  <rowItems count="1">
    <i>
      <x v="2"/>
      <x v="91"/>
    </i>
  </rowItems>
  <colFields count="1">
    <field x="5"/>
  </colFields>
  <colItems count="1">
    <i>
      <x v="19"/>
    </i>
  </colItems>
  <dataFields count="1">
    <dataField name="    " fld="0" subtotal="count" baseField="0" baseItem="0"/>
  </dataFields>
  <formats count="4">
    <format dxfId="21">
      <pivotArea field="6" type="button" dataOnly="0" labelOnly="1" outline="0"/>
    </format>
    <format dxfId="20">
      <pivotArea field="9" type="button" dataOnly="0" labelOnly="1" outline="0"/>
    </format>
    <format dxfId="19">
      <pivotArea field="8" type="button" dataOnly="0" labelOnly="1" outline="0"/>
    </format>
    <format dxfId="18">
      <pivotArea field="5"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Complem" displayName="TblComplem" ref="B11:H47" totalsRowShown="0" headerRowDxfId="125" dataDxfId="124">
  <autoFilter ref="B11:H47" xr:uid="{00000000-0009-0000-0100-000004000000}"/>
  <tableColumns count="7">
    <tableColumn id="1" xr3:uid="{00000000-0010-0000-0000-000001000000}" name="Valor" dataDxfId="123"/>
    <tableColumn id="2" xr3:uid="{00000000-0010-0000-0000-000002000000}" name="Nombre Corto" dataDxfId="122"/>
    <tableColumn id="3" xr3:uid="{00000000-0010-0000-0000-000003000000}" name="Descripción" dataDxfId="121"/>
    <tableColumn id="6" xr3:uid="{00000000-0010-0000-0000-000006000000}" name="Retrib" dataDxfId="120"/>
    <tableColumn id="4" xr3:uid="{00000000-0010-0000-0000-000004000000}" name="Tipo" dataDxfId="119"/>
    <tableColumn id="9" xr3:uid="{00000000-0010-0000-0000-000009000000}" name="Normalizable" dataDxfId="118"/>
    <tableColumn id="7" xr3:uid="{00000000-0010-0000-0000-000007000000}" name="Anualizable" dataDxfId="11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FormRetrib" displayName="TblFormRetrib" ref="E6:E8" totalsRowShown="0" headerRowDxfId="116" dataDxfId="115">
  <autoFilter ref="E6:E8" xr:uid="{00000000-0009-0000-0100-000005000000}">
    <filterColumn colId="0" hiddenButton="1"/>
  </autoFilter>
  <tableColumns count="1">
    <tableColumn id="1" xr3:uid="{00000000-0010-0000-0100-000001000000}" name="Retrib" dataDxfId="11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IPOS_RETRIB" displayName="TblTIPOS_RETRIB" ref="G6:G9" totalsRowShown="0" headerRowDxfId="113" dataDxfId="112">
  <autoFilter ref="G6:G9" xr:uid="{00000000-0009-0000-0100-000003000000}">
    <filterColumn colId="0" hiddenButton="1"/>
  </autoFilter>
  <tableColumns count="1">
    <tableColumn id="2" xr3:uid="{00000000-0010-0000-0200-000002000000}" name="Nombre" dataDxfId="111"/>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AGR_CL_EMP" displayName="TblAGR_CL_EMP" ref="J11:J41" totalsRowShown="0" headerRowDxfId="110" dataDxfId="109">
  <autoFilter ref="J11:J41" xr:uid="{00000000-0009-0000-0100-000006000000}"/>
  <tableColumns count="1">
    <tableColumn id="1" xr3:uid="{00000000-0010-0000-0300-000001000000}" name="AGRUP. CLAS. PROF. " dataDxfId="108"/>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GR_VAL_PTO" displayName="TblAGR_VAL_PTO" ref="L11:L41" totalsRowShown="0" headerRowDxfId="107" dataDxfId="106">
  <autoFilter ref="L11:L41" xr:uid="{00000000-0009-0000-0100-000007000000}"/>
  <tableColumns count="1">
    <tableColumn id="1" xr3:uid="{00000000-0010-0000-0400-000001000000}" name="AGRUP. VALOR. PTO" dataDxfId="105"/>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DATOS_" displayName="DATOS_" ref="B8:CO9" totalsRowShown="0" headerRowDxfId="103">
  <autoFilter ref="B8:CO9" xr:uid="{00000000-0009-0000-0100-000002000000}"/>
  <sortState xmlns:xlrd2="http://schemas.microsoft.com/office/spreadsheetml/2017/richdata2" ref="B9:CO9">
    <sortCondition ref="B8:B9"/>
  </sortState>
  <tableColumns count="92">
    <tableColumn id="1" xr3:uid="{00000000-0010-0000-0500-000001000000}" name="id"/>
    <tableColumn id="2" xr3:uid="{00000000-0010-0000-0500-000002000000}" name="Sexo"/>
    <tableColumn id="3" xr3:uid="{00000000-0010-0000-0500-000003000000}" name="Fecha Nacimiento" dataDxfId="102"/>
    <tableColumn id="4" xr3:uid="{00000000-0010-0000-0500-000004000000}" name="Nivel de Estudios" dataDxfId="101"/>
    <tableColumn id="5" xr3:uid="{00000000-0010-0000-0500-000005000000}" name="Situación Familiar" dataDxfId="100"/>
    <tableColumn id="6" xr3:uid="{00000000-0010-0000-0500-000006000000}" name="Hijos/as" dataDxfId="99"/>
    <tableColumn id="7" xr3:uid="{00000000-0010-0000-0500-000007000000}" name="Fecha de Contratación" dataDxfId="98"/>
    <tableColumn id="8" xr3:uid="{00000000-0010-0000-0500-000008000000}" name="Fecha Fin Contrato" dataDxfId="97"/>
    <tableColumn id="34" xr3:uid="{00000000-0010-0000-0500-000022000000}" name="Fecha de Antigüedad" dataDxfId="96"/>
    <tableColumn id="255" xr3:uid="{00000000-0010-0000-0500-0000FF000000}" name="Fecha Inicio Sit. Contract." dataDxfId="95"/>
    <tableColumn id="256" xr3:uid="{00000000-0010-0000-0500-000000010000}" name="Fecha Fin Sit. Contract." dataDxfId="94"/>
    <tableColumn id="10" xr3:uid="{00000000-0010-0000-0500-00000A000000}" name="% de jornada" dataCellStyle="Porcentaje"/>
    <tableColumn id="45" xr3:uid="{00000000-0010-0000-0500-00002D000000}" name="% jornada reducida" dataDxfId="93" dataCellStyle="Porcentaje"/>
    <tableColumn id="46" xr3:uid="{00000000-0010-0000-0500-00002E000000}" name="motivo reducción" dataDxfId="92" dataCellStyle="Porcentaje"/>
    <tableColumn id="9" xr3:uid="{00000000-0010-0000-0500-000009000000}" name="Clave de Contrato" dataDxfId="91"/>
    <tableColumn id="41" xr3:uid="{00000000-0010-0000-0500-000029000000}" name="Area-empresa"/>
    <tableColumn id="14" xr3:uid="{00000000-0010-0000-0500-00000E000000}" name="Dpto-empresa"/>
    <tableColumn id="13" xr3:uid="{00000000-0010-0000-0500-00000D000000}" name="Puesto-empresa"/>
    <tableColumn id="47" xr3:uid="{00000000-0010-0000-0500-00002F000000}" name="Horario (continuo/partido)"/>
    <tableColumn id="48" xr3:uid="{00000000-0010-0000-0500-000030000000}" name="Trabajo a turnos"/>
    <tableColumn id="23" xr3:uid="{00000000-0010-0000-0500-000017000000}" name="Escala-empresa"/>
    <tableColumn id="25" xr3:uid="{00000000-0010-0000-0500-000019000000}" name="AGRUP. CLAS. PROF."/>
    <tableColumn id="32" xr3:uid="{00000000-0010-0000-0500-000020000000}" name="AGRUP. VALOR. PTO." dataDxfId="90"/>
    <tableColumn id="20" xr3:uid="{00000000-0010-0000-0500-000014000000}" name="Convenio/Área"/>
    <tableColumn id="18" xr3:uid="{00000000-0010-0000-0500-000012000000}" name="Categoría profesional" dataDxfId="89"/>
    <tableColumn id="19" xr3:uid="{00000000-0010-0000-0500-000013000000}" name="Grupo profesional" dataDxfId="88"/>
    <tableColumn id="40" xr3:uid="{00000000-0010-0000-0500-000028000000}" name="Nivel" dataDxfId="87"/>
    <tableColumn id="24" xr3:uid="{00000000-0010-0000-0500-000018000000}" name="Grupo de Cotización Seg.Social." dataDxfId="86"/>
    <tableColumn id="26" xr3:uid="{00000000-0010-0000-0500-00001A000000}" name="S.BASE" dataDxfId="85"/>
    <tableColumn id="12" xr3:uid="{00000000-0010-0000-0500-00000C000000}" name="Conc.Sal.01" dataDxfId="84"/>
    <tableColumn id="15" xr3:uid="{00000000-0010-0000-0500-00000F000000}" name="Conc.Sal.02" dataDxfId="83"/>
    <tableColumn id="16" xr3:uid="{00000000-0010-0000-0500-000010000000}" name="Conc.Sal.03" dataDxfId="82"/>
    <tableColumn id="17" xr3:uid="{00000000-0010-0000-0500-000011000000}" name="Conc.Sal.04" dataDxfId="81"/>
    <tableColumn id="21" xr3:uid="{00000000-0010-0000-0500-000015000000}" name="Conc.Sal.05" dataDxfId="80"/>
    <tableColumn id="22" xr3:uid="{00000000-0010-0000-0500-000016000000}" name="Conc.Sal.06" dataDxfId="79"/>
    <tableColumn id="35" xr3:uid="{00000000-0010-0000-0500-000023000000}" name="Conc.Sal.07" dataDxfId="78"/>
    <tableColumn id="36" xr3:uid="{00000000-0010-0000-0500-000024000000}" name="Conc.Sal.08" dataDxfId="77"/>
    <tableColumn id="37" xr3:uid="{00000000-0010-0000-0500-000025000000}" name="Conc.Sal.09" dataDxfId="76"/>
    <tableColumn id="55" xr3:uid="{00000000-0010-0000-0500-000037000000}" name="Conc.Sal.10" dataDxfId="75"/>
    <tableColumn id="56" xr3:uid="{00000000-0010-0000-0500-000038000000}" name="Conc.Sal.11" dataDxfId="74"/>
    <tableColumn id="57" xr3:uid="{00000000-0010-0000-0500-000039000000}" name="Conc.Sal.12" dataDxfId="73"/>
    <tableColumn id="58" xr3:uid="{00000000-0010-0000-0500-00003A000000}" name="Conc.Sal.13" dataDxfId="72"/>
    <tableColumn id="59" xr3:uid="{00000000-0010-0000-0500-00003B000000}" name="Conc.Sal.14" dataDxfId="71"/>
    <tableColumn id="60" xr3:uid="{00000000-0010-0000-0500-00003C000000}" name="Conc.Sal.15" dataDxfId="70"/>
    <tableColumn id="61" xr3:uid="{00000000-0010-0000-0500-00003D000000}" name="Conc.Sal.16" dataDxfId="69"/>
    <tableColumn id="62" xr3:uid="{00000000-0010-0000-0500-00003E000000}" name="Conc.Sal.17" dataDxfId="68"/>
    <tableColumn id="63" xr3:uid="{00000000-0010-0000-0500-00003F000000}" name="Conc.Sal.18" dataDxfId="67"/>
    <tableColumn id="64" xr3:uid="{00000000-0010-0000-0500-000040000000}" name="Conc.Sal.19" dataDxfId="66"/>
    <tableColumn id="65" xr3:uid="{00000000-0010-0000-0500-000041000000}" name="Conc.Sal.20" dataDxfId="65"/>
    <tableColumn id="66" xr3:uid="{00000000-0010-0000-0500-000042000000}" name="Conc.Sal.21" dataDxfId="64"/>
    <tableColumn id="67" xr3:uid="{00000000-0010-0000-0500-000043000000}" name="Conc.Sal.22" dataDxfId="63"/>
    <tableColumn id="68" xr3:uid="{00000000-0010-0000-0500-000044000000}" name="Conc.Sal.23" dataDxfId="62"/>
    <tableColumn id="69" xr3:uid="{00000000-0010-0000-0500-000045000000}" name="Conc.Sal.24" dataDxfId="61"/>
    <tableColumn id="70" xr3:uid="{00000000-0010-0000-0500-000046000000}" name="Conc.Sal.25" dataDxfId="60"/>
    <tableColumn id="71" xr3:uid="{00000000-0010-0000-0500-000047000000}" name="Conc.Sal.26" dataDxfId="59"/>
    <tableColumn id="72" xr3:uid="{00000000-0010-0000-0500-000048000000}" name="Conc.Sal.27" dataDxfId="58"/>
    <tableColumn id="73" xr3:uid="{00000000-0010-0000-0500-000049000000}" name="Conc.Sal.28" dataDxfId="57"/>
    <tableColumn id="74" xr3:uid="{00000000-0010-0000-0500-00004A000000}" name="Conc.Sal.29" dataDxfId="56"/>
    <tableColumn id="75" xr3:uid="{00000000-0010-0000-0500-00004B000000}" name="Conc.Sal.30" dataDxfId="55"/>
    <tableColumn id="76" xr3:uid="{00000000-0010-0000-0500-00004C000000}" name="C.Extra.01" dataDxfId="54"/>
    <tableColumn id="77" xr3:uid="{00000000-0010-0000-0500-00004D000000}" name="C.Extra.02" dataDxfId="53"/>
    <tableColumn id="78" xr3:uid="{00000000-0010-0000-0500-00004E000000}" name="C.Extra.03" dataDxfId="52"/>
    <tableColumn id="79" xr3:uid="{00000000-0010-0000-0500-00004F000000}" name="C.Extra.04" dataDxfId="51"/>
    <tableColumn id="80" xr3:uid="{00000000-0010-0000-0500-000050000000}" name="C.Extra.05" dataDxfId="50"/>
    <tableColumn id="257" xr3:uid="{00000000-0010-0000-0500-000001010000}" name="F.ini.cal" dataDxfId="49">
      <calculatedColumnFormula>+MAX($D$3,DATOS_[[#This Row],[Fecha Inicio Sit. Contract.]])</calculatedColumnFormula>
    </tableColumn>
    <tableColumn id="258" xr3:uid="{00000000-0010-0000-0500-000002010000}" name="F.fin.cal" dataDxfId="48">
      <calculatedColumnFormula>+MIN($D$4,DATOS_[[#This Row],[Fecha Fin Sit. Contract.]])</calculatedColumnFormula>
    </tableColumn>
    <tableColumn id="259" xr3:uid="{00000000-0010-0000-0500-000003010000}" name="% normaliz" dataDxfId="47" dataCellStyle="Porcentaje">
      <calculatedColumnFormula>+DATOS_[[#This Row],[% de jornada]]*IF(DATOS_[[#This Row],[% jornada reducida]]="",1,DATOS_[[#This Row],[% jornada reducida]])</calculatedColumnFormula>
    </tableColumn>
    <tableColumn id="260" xr3:uid="{00000000-0010-0000-0500-000004010000}" name="% anualiz" dataDxfId="46" dataCellStyle="Porcentaje">
      <calculatedColumnFormula>+(DATOS_[[#This Row],[F.fin.cal]]-DATOS_[[#This Row],[F.ini.cal]]+1)/($D$4-$D$3+1)</calculatedColumnFormula>
    </tableColumn>
    <tableColumn id="28" xr3:uid="{00000000-0010-0000-0500-00001C000000}" name="Check Periodo Ref." dataDxfId="45" dataCellStyle="Porcentaje">
      <calculatedColumnFormula>IF(OR(AND(DATOS_[[#This Row],[Fecha Fin Contrato]]&lt;$D$3,DATOS_[[#This Row],[Fecha Fin Contrato]]&lt;&gt;""),DATOS_[[#This Row],[Fecha de Contratación]]&gt;$D$4),"Fuera","Dentro")</calculatedColumnFormula>
    </tableColumn>
    <tableColumn id="27" xr3:uid="{00000000-0010-0000-0500-00001B000000}" name="Check Equiparado" dataDxfId="44" dataCellStyle="Porcentaje">
      <calculatedColumnFormula array="1">IF(MAX(IF(DATOS_[id]=DATOS_[[#This Row],[id]],DATOS_[F.fin.cal]))=DATOS_[[#This Row],[F.fin.cal]],"Sí","NO")</calculatedColumnFormula>
    </tableColumn>
    <tableColumn id="81" xr3:uid="{00000000-0010-0000-0500-000051000000}" name="Check Nº SC Norm" dataDxfId="43" dataCellStyle="Porcentaje">
      <calculatedColumnFormula>IF(AND(DATOS_[[#This Row],[% normaliz]]&lt;&gt;1,DATOS_[[#This Row],[% anualiz]]=1),"Sí","NO")</calculatedColumnFormula>
    </tableColumn>
    <tableColumn id="44" xr3:uid="{00000000-0010-0000-0500-00002C000000}" name="Check Nº SC Anualiz" dataDxfId="42" dataCellStyle="Porcentaje">
      <calculatedColumnFormula>IF(AND(DATOS_[[#This Row],[% normaliz]]=1,DATOS_[[#This Row],[% anualiz]]&lt;&gt;1),"Sí","NO")</calculatedColumnFormula>
    </tableColumn>
    <tableColumn id="38" xr3:uid="{00000000-0010-0000-0500-000026000000}" name="Check Nº SC Norm y Anualiz" dataDxfId="41" dataCellStyle="Porcentaje">
      <calculatedColumnFormula>IF(AND(DATOS_[[#This Row],[% normaliz]]&lt;&gt;1,DATOS_[[#This Row],[% anualiz]]&lt;&gt;1),"Sí","NO")</calculatedColumnFormula>
    </tableColumn>
    <tableColumn id="29" xr3:uid="{00000000-0010-0000-0500-00001D000000}" name="Check Equiparación" dataDxfId="40" dataCellStyle="Porcentaje">
      <calculatedColumnFormula>+IF(DATOS_[[#This Row],[% normaliz]]*DATOS_[[#This Row],[% anualiz]]=1,"NO","Sí")</calculatedColumnFormula>
    </tableColumn>
    <tableColumn id="39" xr3:uid="{00000000-0010-0000-0500-000027000000}" name="SALARIO BASE Eq" dataDxfId="39">
      <calculatedColumnFormula>(DATOS_[[#This Row],[S.BASE]]*(1/DATOS_[[#This Row],[% normaliz]])*(1/DATOS_[[#This Row],[% anualiz]]))*IF(DATOS_[[#This Row],[Check Equiparado]]="Sí",1,0)</calculatedColumnFormula>
    </tableColumn>
    <tableColumn id="33" xr3:uid="{00000000-0010-0000-0500-000021000000}" name="Tot COMPL.SAL Eq" dataDxfId="3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xr3:uid="{00000000-0010-0000-0500-00000B000000}" name="TOTAL SALARIO Eq" dataDxfId="37">
      <calculatedColumnFormula>+DATOS_[[#This Row],[SALARIO BASE Eq]]+DATOS_[[#This Row],[Tot COMPL.SAL Eq]]</calculatedColumnFormula>
    </tableColumn>
    <tableColumn id="30" xr3:uid="{00000000-0010-0000-0500-00001E000000}" name="Tot Extrasalarial Eq" dataDxfId="3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xr3:uid="{00000000-0010-0000-0500-00001F000000}" name="TOTAL Retrib Eq" dataDxfId="35">
      <calculatedColumnFormula>+DATOS_[[#This Row],[TOTAL SALARIO Eq]]+DATOS_[[#This Row],[Tot Extrasalarial Eq]]</calculatedColumnFormula>
    </tableColumn>
    <tableColumn id="246" xr3:uid="{00000000-0010-0000-0500-0000F6000000}" name="SALARIO BASE Ef" dataDxfId="34">
      <calculatedColumnFormula>DATOS_[[#This Row],[S.BASE]]</calculatedColumnFormula>
    </tableColumn>
    <tableColumn id="248" xr3:uid="{00000000-0010-0000-0500-0000F8000000}" name="Tot COMPL.SAL Ef" dataDxfId="33">
      <calculatedColumnFormula>+SUM(DATOS_[[#This Row],[Conc.Sal.01]:[Conc.Sal.30]])</calculatedColumnFormula>
    </tableColumn>
    <tableColumn id="249" xr3:uid="{00000000-0010-0000-0500-0000F9000000}" name="TOTAL SALARIO Ef" dataDxfId="32">
      <calculatedColumnFormula>+DATOS_[[#This Row],[SALARIO BASE Ef]]+DATOS_[[#This Row],[Tot COMPL.SAL Ef]]</calculatedColumnFormula>
    </tableColumn>
    <tableColumn id="250" xr3:uid="{00000000-0010-0000-0500-0000FA000000}" name="Tot Extrasalarial Ef" dataDxfId="31">
      <calculatedColumnFormula>+SUM(DATOS_[[#This Row],[C.Extra.01]:[C.Extra.05]])</calculatedColumnFormula>
    </tableColumn>
    <tableColumn id="251" xr3:uid="{00000000-0010-0000-0500-0000FB000000}" name="TOTAL Retrib Ef" dataDxfId="30">
      <calculatedColumnFormula>+DATOS_[[#This Row],[TOTAL SALARIO Ef]]+DATOS_[[#This Row],[Tot Extrasalarial Ef]]</calculatedColumnFormula>
    </tableColumn>
    <tableColumn id="42" xr3:uid="{00000000-0010-0000-0500-00002A000000}" name="DIAS TRABAJ. EN EL AÑO" dataDxfId="29">
      <calculatedColumnFormula>MIN(IF(DATOS_[[#This Row],[Fecha Fin Contrato]]="",$D$4,DATOS_[[#This Row],[Fecha Fin Contrato]]),$D$4)-MAX(DATOS_[[#This Row],[Fecha de Contratación]],$D$3)+1</calculatedColumnFormula>
    </tableColumn>
    <tableColumn id="43" xr3:uid="{00000000-0010-0000-0500-00002B000000}" name="REPET." dataDxfId="28">
      <calculatedColumnFormula>IF(COUNTIFS(DATOS_[id],DATOS_[[#This Row],[id]])&gt;1,DATOS_[[#This Row],[id]],"")</calculatedColumnFormula>
    </tableColumn>
    <tableColumn id="49" xr3:uid="{00000000-0010-0000-0500-000031000000}" name="Edad" dataDxfId="27">
      <calculatedColumnFormula>(Inicio!$G$10-DATOS_[[#This Row],[Fecha Nacimiento]])/365.25</calculatedColumnFormula>
    </tableColumn>
    <tableColumn id="50" xr3:uid="{00000000-0010-0000-0500-000032000000}" name="Antigüedad" dataDxfId="26">
      <calculatedColumnFormula>(Inicio!$G$10-DATOS_[[#This Row],[Fecha de Antigüedad]])/365.25</calculatedColumnFormula>
    </tableColumn>
    <tableColumn id="51" xr3:uid="{00000000-0010-0000-0500-000033000000}" name="Jornada" dataDxfId="25">
      <calculatedColumnFormula>+VLOOKUP(DATOS_[[#This Row],[Clave de Contrato]],TblTiposContrato13[],3,FALSE)</calculatedColumnFormula>
    </tableColumn>
    <tableColumn id="52" xr3:uid="{00000000-0010-0000-0500-000034000000}" name="Contrato" dataDxfId="24">
      <calculatedColumnFormula>+VLOOKUP(DATOS_[[#This Row],[Clave de Contrato]],TblTiposContrato13[],4,FALSE)</calculatedColumnFormula>
    </tableColumn>
    <tableColumn id="53" xr3:uid="{00000000-0010-0000-0500-000035000000}" name="Intervalo Edad" dataDxfId="23">
      <calculatedColumnFormula>VLOOKUP(DATOS_[[#This Row],[Edad]],CONTRATOS!TblRngEdad,2,TRUE)</calculatedColumnFormula>
    </tableColumn>
    <tableColumn id="54" xr3:uid="{00000000-0010-0000-0500-000036000000}" name="Intervalo Antigüedad" dataDxfId="2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blTiposContrato13" displayName="TblTiposContrato13" ref="D4:G47" totalsRowShown="0" headerRowDxfId="16" dataDxfId="15" tableBorderDxfId="14">
  <autoFilter ref="D4:G47" xr:uid="{00000000-0009-0000-0100-00000C000000}"/>
  <sortState xmlns:xlrd2="http://schemas.microsoft.com/office/spreadsheetml/2017/richdata2" ref="D5:G47">
    <sortCondition ref="D4:D47"/>
  </sortState>
  <tableColumns count="4">
    <tableColumn id="1" xr3:uid="{00000000-0010-0000-0600-000001000000}" name="Valor" dataDxfId="13"/>
    <tableColumn id="2" xr3:uid="{00000000-0010-0000-0600-000002000000}" name="Descripción" dataDxfId="12"/>
    <tableColumn id="3" xr3:uid="{00000000-0010-0000-0600-000003000000}" name="Jornada" dataDxfId="11"/>
    <tableColumn id="4" xr3:uid="{00000000-0010-0000-0600-000004000000}" name="Contrato" dataDxfId="10"/>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blRngAntg14" displayName="TblRngAntg14" ref="J4:K10" totalsRowShown="0" headerRowDxfId="9" dataDxfId="8">
  <autoFilter ref="J4:K10" xr:uid="{00000000-0009-0000-0100-00000D000000}"/>
  <sortState xmlns:xlrd2="http://schemas.microsoft.com/office/spreadsheetml/2017/richdata2" ref="J5:K9">
    <sortCondition ref="J3:J8"/>
  </sortState>
  <tableColumns count="2">
    <tableColumn id="3" xr3:uid="{00000000-0010-0000-0700-000003000000}" name="límite inferior" dataDxfId="7"/>
    <tableColumn id="1" xr3:uid="{00000000-0010-0000-0700-000001000000}" name="Nombre Rango" dataDxfId="6"/>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8000000}" name="TblRangEdad15" displayName="TblRangEdad15" ref="M4:N14" totalsRowShown="0">
  <autoFilter ref="M4:N14" xr:uid="{00000000-0009-0000-0100-00000E000000}"/>
  <tableColumns count="2">
    <tableColumn id="1" xr3:uid="{00000000-0010-0000-0800-000001000000}" name="límite inferior" dataDxfId="5"/>
    <tableColumn id="2" xr3:uid="{00000000-0010-0000-0800-000002000000}" name="Nombre Rango" dataDxfId="4"/>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blReduccionJorn16" displayName="TblReduccionJorn16" ref="P4:Q9" totalsRowShown="0" headerRowDxfId="3" dataDxfId="2" headerRowCellStyle="Énfasis5">
  <autoFilter ref="P4:Q9" xr:uid="{00000000-0009-0000-0100-00000F000000}"/>
  <tableColumns count="2">
    <tableColumn id="1" xr3:uid="{00000000-0010-0000-0900-000001000000}" name="Valor" dataDxfId="1"/>
    <tableColumn id="2" xr3:uid="{00000000-0010-0000-0900-000002000000}"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J22"/>
  <sheetViews>
    <sheetView showGridLines="0" tabSelected="1" workbookViewId="0">
      <selection activeCell="M1" sqref="M1"/>
    </sheetView>
  </sheetViews>
  <sheetFormatPr baseColWidth="10" defaultRowHeight="15" x14ac:dyDescent="0.25"/>
  <cols>
    <col min="2" max="13" width="13.85546875" customWidth="1"/>
  </cols>
  <sheetData>
    <row r="1" spans="2:10" ht="89.25" customHeight="1" x14ac:dyDescent="0.25"/>
    <row r="2" spans="2:10" ht="53.45" customHeight="1" x14ac:dyDescent="0.25"/>
    <row r="6" spans="2:10" x14ac:dyDescent="0.25">
      <c r="B6" s="14" t="s">
        <v>101</v>
      </c>
      <c r="C6" s="336"/>
      <c r="D6" s="337"/>
      <c r="E6" s="337"/>
      <c r="F6" s="337"/>
      <c r="G6" s="337"/>
      <c r="H6" s="338"/>
    </row>
    <row r="7" spans="2:10" ht="5.45" customHeight="1" x14ac:dyDescent="0.25">
      <c r="B7" s="14"/>
      <c r="C7" s="26"/>
      <c r="D7" s="26"/>
      <c r="E7" s="27"/>
      <c r="F7" s="27"/>
      <c r="G7" s="27"/>
      <c r="H7" s="27"/>
    </row>
    <row r="8" spans="2:10" x14ac:dyDescent="0.25">
      <c r="B8" s="25" t="s">
        <v>102</v>
      </c>
      <c r="C8" s="339"/>
      <c r="D8" s="340"/>
      <c r="J8" s="72"/>
    </row>
    <row r="9" spans="2:10" ht="5.45" customHeight="1" x14ac:dyDescent="0.25"/>
    <row r="10" spans="2:10" x14ac:dyDescent="0.25">
      <c r="B10" s="15" t="s">
        <v>97</v>
      </c>
      <c r="D10" s="23" t="s">
        <v>93</v>
      </c>
      <c r="E10" s="28"/>
      <c r="F10" s="23" t="s">
        <v>94</v>
      </c>
      <c r="G10" s="28"/>
      <c r="J10" s="72"/>
    </row>
    <row r="11" spans="2:10" ht="8.4499999999999993" customHeight="1" x14ac:dyDescent="0.25"/>
    <row r="16" spans="2:10" ht="25.9" customHeight="1" x14ac:dyDescent="0.25">
      <c r="B16" s="77" t="s">
        <v>248</v>
      </c>
    </row>
    <row r="22" spans="2:2" ht="21" x14ac:dyDescent="0.25">
      <c r="B22" s="77" t="s">
        <v>369</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4"/>
    <pageSetUpPr fitToPage="1"/>
  </sheetPr>
  <dimension ref="D2:I63"/>
  <sheetViews>
    <sheetView topLeftCell="A21" workbookViewId="0">
      <selection activeCell="I21" sqref="I21"/>
    </sheetView>
  </sheetViews>
  <sheetFormatPr baseColWidth="10" defaultColWidth="11.5703125" defaultRowHeight="15" x14ac:dyDescent="0.25"/>
  <cols>
    <col min="1" max="1" width="8.7109375" style="32" customWidth="1"/>
    <col min="2" max="3" width="3.7109375" style="32" customWidth="1"/>
    <col min="4" max="4" width="16.140625" style="32" customWidth="1"/>
    <col min="5" max="5" width="19.42578125" style="32" customWidth="1"/>
    <col min="6" max="6" width="4.7109375" style="32" bestFit="1" customWidth="1"/>
    <col min="7" max="7" width="109.140625" style="32" customWidth="1"/>
    <col min="8" max="8" width="16.7109375" style="32" customWidth="1"/>
    <col min="9" max="9" width="16.85546875" style="32" customWidth="1"/>
    <col min="10" max="16384" width="11.5703125" style="32"/>
  </cols>
  <sheetData>
    <row r="2" spans="4:9" ht="15.75" thickBot="1" x14ac:dyDescent="0.3"/>
    <row r="3" spans="4:9" x14ac:dyDescent="0.25">
      <c r="D3" s="341" t="s">
        <v>78</v>
      </c>
      <c r="E3" s="343" t="s">
        <v>14</v>
      </c>
      <c r="F3" s="287" t="s">
        <v>320</v>
      </c>
      <c r="G3" s="343" t="s">
        <v>13</v>
      </c>
      <c r="H3" s="343" t="s">
        <v>79</v>
      </c>
      <c r="I3" s="343" t="s">
        <v>80</v>
      </c>
    </row>
    <row r="4" spans="4:9" ht="15.75" thickBot="1" x14ac:dyDescent="0.3">
      <c r="D4" s="342"/>
      <c r="E4" s="344"/>
      <c r="F4" s="288" t="s">
        <v>321</v>
      </c>
      <c r="G4" s="344"/>
      <c r="H4" s="344"/>
      <c r="I4" s="344"/>
    </row>
    <row r="5" spans="4:9" ht="15.75" thickBot="1" x14ac:dyDescent="0.3">
      <c r="D5" s="289" t="s">
        <v>0</v>
      </c>
      <c r="E5" s="290" t="s">
        <v>81</v>
      </c>
      <c r="F5" s="290" t="s">
        <v>82</v>
      </c>
      <c r="G5" s="291" t="s">
        <v>83</v>
      </c>
      <c r="H5" s="290" t="s">
        <v>84</v>
      </c>
      <c r="I5" s="292"/>
    </row>
    <row r="6" spans="4:9" ht="15.75" thickBot="1" x14ac:dyDescent="0.3">
      <c r="D6" s="289" t="s">
        <v>1</v>
      </c>
      <c r="E6" s="293" t="s">
        <v>81</v>
      </c>
      <c r="F6" s="293" t="s">
        <v>82</v>
      </c>
      <c r="G6" s="294" t="s">
        <v>85</v>
      </c>
      <c r="H6" s="293" t="s">
        <v>86</v>
      </c>
      <c r="I6" s="293" t="s">
        <v>103</v>
      </c>
    </row>
    <row r="7" spans="4:9" ht="15.75" thickBot="1" x14ac:dyDescent="0.3">
      <c r="D7" s="289" t="s">
        <v>2</v>
      </c>
      <c r="E7" s="290" t="s">
        <v>81</v>
      </c>
      <c r="F7" s="292"/>
      <c r="G7" s="291" t="s">
        <v>87</v>
      </c>
      <c r="H7" s="290" t="s">
        <v>88</v>
      </c>
      <c r="I7" s="290" t="s">
        <v>104</v>
      </c>
    </row>
    <row r="8" spans="4:9" ht="15.75" thickBot="1" x14ac:dyDescent="0.3">
      <c r="D8" s="289" t="s">
        <v>3</v>
      </c>
      <c r="E8" s="293" t="s">
        <v>81</v>
      </c>
      <c r="F8" s="295"/>
      <c r="G8" s="294" t="s">
        <v>89</v>
      </c>
      <c r="H8" s="293" t="s">
        <v>86</v>
      </c>
      <c r="I8" s="295"/>
    </row>
    <row r="9" spans="4:9" ht="26.25" thickBot="1" x14ac:dyDescent="0.3">
      <c r="D9" s="289" t="s">
        <v>4</v>
      </c>
      <c r="E9" s="290" t="s">
        <v>81</v>
      </c>
      <c r="F9" s="292"/>
      <c r="G9" s="291" t="s">
        <v>90</v>
      </c>
      <c r="H9" s="290" t="s">
        <v>84</v>
      </c>
      <c r="I9" s="290" t="s">
        <v>105</v>
      </c>
    </row>
    <row r="10" spans="4:9" ht="15.75" thickBot="1" x14ac:dyDescent="0.3">
      <c r="D10" s="289" t="s">
        <v>5</v>
      </c>
      <c r="E10" s="293" t="s">
        <v>81</v>
      </c>
      <c r="F10" s="295"/>
      <c r="G10" s="294" t="s">
        <v>158</v>
      </c>
      <c r="H10" s="293" t="s">
        <v>84</v>
      </c>
      <c r="I10" s="295"/>
    </row>
    <row r="11" spans="4:9" ht="26.25" thickBot="1" x14ac:dyDescent="0.3">
      <c r="D11" s="296" t="s">
        <v>6</v>
      </c>
      <c r="E11" s="290" t="s">
        <v>252</v>
      </c>
      <c r="F11" s="290" t="s">
        <v>82</v>
      </c>
      <c r="G11" s="291" t="s">
        <v>322</v>
      </c>
      <c r="H11" s="290" t="s">
        <v>88</v>
      </c>
      <c r="I11" s="290" t="s">
        <v>104</v>
      </c>
    </row>
    <row r="12" spans="4:9" ht="26.25" thickBot="1" x14ac:dyDescent="0.3">
      <c r="D12" s="296" t="s">
        <v>7</v>
      </c>
      <c r="E12" s="293" t="s">
        <v>252</v>
      </c>
      <c r="F12" s="293" t="s">
        <v>82</v>
      </c>
      <c r="G12" s="294" t="s">
        <v>323</v>
      </c>
      <c r="H12" s="293" t="s">
        <v>88</v>
      </c>
      <c r="I12" s="293" t="s">
        <v>104</v>
      </c>
    </row>
    <row r="13" spans="4:9" ht="26.25" thickBot="1" x14ac:dyDescent="0.3">
      <c r="D13" s="296" t="s">
        <v>77</v>
      </c>
      <c r="E13" s="290" t="s">
        <v>252</v>
      </c>
      <c r="F13" s="292"/>
      <c r="G13" s="291" t="s">
        <v>159</v>
      </c>
      <c r="H13" s="290" t="s">
        <v>88</v>
      </c>
      <c r="I13" s="290" t="s">
        <v>104</v>
      </c>
    </row>
    <row r="14" spans="4:9" ht="26.25" thickBot="1" x14ac:dyDescent="0.3">
      <c r="D14" s="296" t="s">
        <v>166</v>
      </c>
      <c r="E14" s="293" t="s">
        <v>252</v>
      </c>
      <c r="F14" s="293" t="s">
        <v>82</v>
      </c>
      <c r="G14" s="294" t="s">
        <v>324</v>
      </c>
      <c r="H14" s="293" t="s">
        <v>88</v>
      </c>
      <c r="I14" s="293" t="s">
        <v>104</v>
      </c>
    </row>
    <row r="15" spans="4:9" ht="26.25" thickBot="1" x14ac:dyDescent="0.3">
      <c r="D15" s="296" t="s">
        <v>165</v>
      </c>
      <c r="E15" s="290" t="s">
        <v>252</v>
      </c>
      <c r="F15" s="290" t="s">
        <v>82</v>
      </c>
      <c r="G15" s="291" t="s">
        <v>325</v>
      </c>
      <c r="H15" s="290" t="s">
        <v>88</v>
      </c>
      <c r="I15" s="290" t="s">
        <v>104</v>
      </c>
    </row>
    <row r="16" spans="4:9" ht="51.75" thickBot="1" x14ac:dyDescent="0.3">
      <c r="D16" s="296" t="s">
        <v>9</v>
      </c>
      <c r="E16" s="293" t="s">
        <v>252</v>
      </c>
      <c r="F16" s="293" t="s">
        <v>82</v>
      </c>
      <c r="G16" s="294" t="s">
        <v>360</v>
      </c>
      <c r="H16" s="293" t="s">
        <v>91</v>
      </c>
      <c r="I16" s="293" t="s">
        <v>106</v>
      </c>
    </row>
    <row r="17" spans="4:9" ht="39" thickBot="1" x14ac:dyDescent="0.3">
      <c r="D17" s="296" t="s">
        <v>119</v>
      </c>
      <c r="E17" s="290" t="s">
        <v>252</v>
      </c>
      <c r="F17" s="297" t="s">
        <v>82</v>
      </c>
      <c r="G17" s="292" t="s">
        <v>361</v>
      </c>
      <c r="H17" s="297" t="s">
        <v>91</v>
      </c>
      <c r="I17" s="297" t="s">
        <v>106</v>
      </c>
    </row>
    <row r="18" spans="4:9" ht="45.75" thickBot="1" x14ac:dyDescent="0.3">
      <c r="D18" s="296" t="s">
        <v>118</v>
      </c>
      <c r="E18" s="293" t="s">
        <v>252</v>
      </c>
      <c r="F18" s="295"/>
      <c r="G18" s="294" t="s">
        <v>326</v>
      </c>
      <c r="H18" s="293" t="s">
        <v>86</v>
      </c>
      <c r="I18" s="286" t="s">
        <v>265</v>
      </c>
    </row>
    <row r="19" spans="4:9" ht="30.75" thickBot="1" x14ac:dyDescent="0.3">
      <c r="D19" s="298" t="s">
        <v>8</v>
      </c>
      <c r="E19" s="290" t="s">
        <v>252</v>
      </c>
      <c r="F19" s="292"/>
      <c r="G19" s="291" t="s">
        <v>327</v>
      </c>
      <c r="H19" s="290" t="s">
        <v>84</v>
      </c>
      <c r="I19" s="329" t="s">
        <v>366</v>
      </c>
    </row>
    <row r="20" spans="4:9" ht="26.25" thickBot="1" x14ac:dyDescent="0.3">
      <c r="D20" s="299" t="s">
        <v>73</v>
      </c>
      <c r="E20" s="293" t="s">
        <v>92</v>
      </c>
      <c r="F20" s="295"/>
      <c r="G20" s="294" t="s">
        <v>328</v>
      </c>
      <c r="H20" s="293" t="s">
        <v>86</v>
      </c>
      <c r="I20" s="293" t="s">
        <v>107</v>
      </c>
    </row>
    <row r="21" spans="4:9" ht="15.75" thickBot="1" x14ac:dyDescent="0.3">
      <c r="D21" s="299" t="s">
        <v>74</v>
      </c>
      <c r="E21" s="290" t="s">
        <v>92</v>
      </c>
      <c r="F21" s="292"/>
      <c r="G21" s="291" t="s">
        <v>329</v>
      </c>
      <c r="H21" s="290" t="s">
        <v>86</v>
      </c>
      <c r="I21" s="290" t="s">
        <v>107</v>
      </c>
    </row>
    <row r="22" spans="4:9" ht="26.25" thickBot="1" x14ac:dyDescent="0.3">
      <c r="D22" s="299" t="s">
        <v>75</v>
      </c>
      <c r="E22" s="293" t="s">
        <v>92</v>
      </c>
      <c r="F22" s="293" t="s">
        <v>82</v>
      </c>
      <c r="G22" s="294" t="s">
        <v>330</v>
      </c>
      <c r="H22" s="293" t="s">
        <v>86</v>
      </c>
      <c r="I22" s="293" t="s">
        <v>107</v>
      </c>
    </row>
    <row r="23" spans="4:9" ht="26.25" thickBot="1" x14ac:dyDescent="0.3">
      <c r="D23" s="299" t="s">
        <v>160</v>
      </c>
      <c r="E23" s="290" t="s">
        <v>92</v>
      </c>
      <c r="F23" s="292"/>
      <c r="G23" s="291" t="s">
        <v>331</v>
      </c>
      <c r="H23" s="290" t="s">
        <v>86</v>
      </c>
      <c r="I23" s="290" t="s">
        <v>156</v>
      </c>
    </row>
    <row r="24" spans="4:9" ht="15.75" thickBot="1" x14ac:dyDescent="0.3">
      <c r="D24" s="299" t="s">
        <v>120</v>
      </c>
      <c r="E24" s="293" t="s">
        <v>92</v>
      </c>
      <c r="F24" s="295"/>
      <c r="G24" s="294" t="s">
        <v>332</v>
      </c>
      <c r="H24" s="293" t="s">
        <v>86</v>
      </c>
      <c r="I24" s="293" t="s">
        <v>157</v>
      </c>
    </row>
    <row r="25" spans="4:9" ht="15.75" thickBot="1" x14ac:dyDescent="0.3">
      <c r="D25" s="299" t="s">
        <v>76</v>
      </c>
      <c r="E25" s="290" t="s">
        <v>92</v>
      </c>
      <c r="F25" s="292"/>
      <c r="G25" s="291" t="s">
        <v>333</v>
      </c>
      <c r="H25" s="290" t="s">
        <v>86</v>
      </c>
      <c r="I25" s="290" t="s">
        <v>107</v>
      </c>
    </row>
    <row r="26" spans="4:9" ht="51.75" thickBot="1" x14ac:dyDescent="0.3">
      <c r="D26" s="330" t="s">
        <v>371</v>
      </c>
      <c r="E26" s="331" t="s">
        <v>92</v>
      </c>
      <c r="F26" s="331" t="s">
        <v>82</v>
      </c>
      <c r="G26" s="332" t="s">
        <v>370</v>
      </c>
      <c r="H26" s="331" t="s">
        <v>86</v>
      </c>
      <c r="I26" s="293" t="s">
        <v>367</v>
      </c>
    </row>
    <row r="27" spans="4:9" ht="51" x14ac:dyDescent="0.25">
      <c r="D27" s="330" t="s">
        <v>290</v>
      </c>
      <c r="E27" s="333" t="s">
        <v>92</v>
      </c>
      <c r="F27" s="333" t="s">
        <v>334</v>
      </c>
      <c r="G27" s="334" t="s">
        <v>362</v>
      </c>
      <c r="H27" s="333" t="s">
        <v>86</v>
      </c>
      <c r="I27" s="300" t="s">
        <v>368</v>
      </c>
    </row>
    <row r="28" spans="4:9" ht="26.25" thickBot="1" x14ac:dyDescent="0.3">
      <c r="D28" s="301" t="s">
        <v>12</v>
      </c>
      <c r="E28" s="293" t="s">
        <v>98</v>
      </c>
      <c r="F28" s="293" t="s">
        <v>82</v>
      </c>
      <c r="G28" s="294" t="s">
        <v>109</v>
      </c>
      <c r="H28" s="293" t="s">
        <v>86</v>
      </c>
      <c r="I28" s="293" t="s">
        <v>108</v>
      </c>
    </row>
    <row r="29" spans="4:9" ht="26.25" thickBot="1" x14ac:dyDescent="0.3">
      <c r="D29" s="302" t="s">
        <v>11</v>
      </c>
      <c r="E29" s="290" t="s">
        <v>98</v>
      </c>
      <c r="F29" s="292"/>
      <c r="G29" s="291" t="s">
        <v>335</v>
      </c>
      <c r="H29" s="290" t="s">
        <v>86</v>
      </c>
      <c r="I29" s="290" t="s">
        <v>108</v>
      </c>
    </row>
    <row r="30" spans="4:9" ht="26.25" thickBot="1" x14ac:dyDescent="0.3">
      <c r="D30" s="301" t="s">
        <v>10</v>
      </c>
      <c r="E30" s="293" t="s">
        <v>98</v>
      </c>
      <c r="F30" s="295"/>
      <c r="G30" s="294" t="s">
        <v>336</v>
      </c>
      <c r="H30" s="293" t="s">
        <v>86</v>
      </c>
      <c r="I30" s="293" t="s">
        <v>108</v>
      </c>
    </row>
    <row r="31" spans="4:9" ht="26.25" thickBot="1" x14ac:dyDescent="0.3">
      <c r="D31" s="301" t="s">
        <v>99</v>
      </c>
      <c r="E31" s="290" t="s">
        <v>98</v>
      </c>
      <c r="F31" s="290" t="s">
        <v>82</v>
      </c>
      <c r="G31" s="291" t="s">
        <v>337</v>
      </c>
      <c r="H31" s="290" t="s">
        <v>86</v>
      </c>
      <c r="I31" s="290" t="s">
        <v>108</v>
      </c>
    </row>
    <row r="32" spans="4:9" ht="39" thickBot="1" x14ac:dyDescent="0.3">
      <c r="D32" s="303" t="s">
        <v>20</v>
      </c>
      <c r="E32" s="293" t="s">
        <v>111</v>
      </c>
      <c r="F32" s="295"/>
      <c r="G32" s="294" t="s">
        <v>161</v>
      </c>
      <c r="H32" s="293" t="s">
        <v>84</v>
      </c>
      <c r="I32" s="304" t="s">
        <v>110</v>
      </c>
    </row>
    <row r="33" spans="4:9" ht="26.25" thickBot="1" x14ac:dyDescent="0.3">
      <c r="D33" s="305" t="s">
        <v>171</v>
      </c>
      <c r="E33" s="290" t="s">
        <v>113</v>
      </c>
      <c r="F33" s="290" t="s">
        <v>82</v>
      </c>
      <c r="G33" s="291" t="s">
        <v>338</v>
      </c>
      <c r="H33" s="290" t="s">
        <v>112</v>
      </c>
      <c r="I33" s="292"/>
    </row>
    <row r="34" spans="4:9" ht="26.25" thickBot="1" x14ac:dyDescent="0.3">
      <c r="D34" s="296" t="s">
        <v>176</v>
      </c>
      <c r="E34" s="293" t="s">
        <v>113</v>
      </c>
      <c r="F34" s="293" t="s">
        <v>82</v>
      </c>
      <c r="G34" s="294" t="s">
        <v>339</v>
      </c>
      <c r="H34" s="293" t="s">
        <v>112</v>
      </c>
      <c r="I34" s="295"/>
    </row>
    <row r="35" spans="4:9" ht="26.25" thickBot="1" x14ac:dyDescent="0.3">
      <c r="D35" s="296" t="s">
        <v>177</v>
      </c>
      <c r="E35" s="290" t="s">
        <v>113</v>
      </c>
      <c r="F35" s="290" t="s">
        <v>82</v>
      </c>
      <c r="G35" s="291" t="s">
        <v>340</v>
      </c>
      <c r="H35" s="290" t="s">
        <v>112</v>
      </c>
      <c r="I35" s="292"/>
    </row>
    <row r="36" spans="4:9" ht="26.25" thickBot="1" x14ac:dyDescent="0.3">
      <c r="D36" s="296" t="s">
        <v>178</v>
      </c>
      <c r="E36" s="293" t="s">
        <v>113</v>
      </c>
      <c r="F36" s="293" t="s">
        <v>82</v>
      </c>
      <c r="G36" s="294" t="s">
        <v>341</v>
      </c>
      <c r="H36" s="293" t="s">
        <v>112</v>
      </c>
      <c r="I36" s="295"/>
    </row>
    <row r="37" spans="4:9" ht="26.25" thickBot="1" x14ac:dyDescent="0.3">
      <c r="D37" s="296" t="s">
        <v>179</v>
      </c>
      <c r="E37" s="290" t="s">
        <v>113</v>
      </c>
      <c r="F37" s="290" t="s">
        <v>82</v>
      </c>
      <c r="G37" s="291" t="s">
        <v>342</v>
      </c>
      <c r="H37" s="290" t="s">
        <v>112</v>
      </c>
      <c r="I37" s="292"/>
    </row>
    <row r="38" spans="4:9" ht="26.25" thickBot="1" x14ac:dyDescent="0.3">
      <c r="D38" s="296" t="s">
        <v>180</v>
      </c>
      <c r="E38" s="293" t="s">
        <v>113</v>
      </c>
      <c r="F38" s="293" t="s">
        <v>82</v>
      </c>
      <c r="G38" s="294" t="s">
        <v>343</v>
      </c>
      <c r="H38" s="293" t="s">
        <v>112</v>
      </c>
      <c r="I38" s="295"/>
    </row>
    <row r="39" spans="4:9" ht="15.75" thickBot="1" x14ac:dyDescent="0.3">
      <c r="D39" s="296" t="s">
        <v>253</v>
      </c>
      <c r="E39" s="290" t="s">
        <v>253</v>
      </c>
      <c r="F39" s="290" t="s">
        <v>253</v>
      </c>
      <c r="G39" s="291" t="s">
        <v>253</v>
      </c>
      <c r="H39" s="292"/>
      <c r="I39" s="292"/>
    </row>
    <row r="40" spans="4:9" ht="26.25" thickBot="1" x14ac:dyDescent="0.3">
      <c r="D40" s="296" t="s">
        <v>205</v>
      </c>
      <c r="E40" s="293" t="s">
        <v>113</v>
      </c>
      <c r="F40" s="293" t="s">
        <v>82</v>
      </c>
      <c r="G40" s="294" t="s">
        <v>344</v>
      </c>
      <c r="H40" s="293" t="s">
        <v>112</v>
      </c>
      <c r="I40" s="295"/>
    </row>
    <row r="41" spans="4:9" ht="26.25" thickBot="1" x14ac:dyDescent="0.3">
      <c r="D41" s="306" t="s">
        <v>206</v>
      </c>
      <c r="E41" s="290" t="s">
        <v>113</v>
      </c>
      <c r="F41" s="290" t="s">
        <v>82</v>
      </c>
      <c r="G41" s="291" t="s">
        <v>345</v>
      </c>
      <c r="H41" s="290" t="s">
        <v>112</v>
      </c>
      <c r="I41" s="292"/>
    </row>
    <row r="42" spans="4:9" ht="15.75" thickBot="1" x14ac:dyDescent="0.3">
      <c r="D42" s="306" t="s">
        <v>253</v>
      </c>
      <c r="E42" s="293" t="s">
        <v>253</v>
      </c>
      <c r="F42" s="293" t="s">
        <v>253</v>
      </c>
      <c r="G42" s="294" t="s">
        <v>253</v>
      </c>
      <c r="H42" s="293" t="s">
        <v>112</v>
      </c>
      <c r="I42" s="295"/>
    </row>
    <row r="43" spans="4:9" ht="26.25" thickBot="1" x14ac:dyDescent="0.3">
      <c r="D43" s="306" t="s">
        <v>210</v>
      </c>
      <c r="E43" s="290" t="s">
        <v>113</v>
      </c>
      <c r="F43" s="290" t="s">
        <v>82</v>
      </c>
      <c r="G43" s="291" t="s">
        <v>346</v>
      </c>
      <c r="H43" s="290" t="s">
        <v>112</v>
      </c>
      <c r="I43" s="307"/>
    </row>
    <row r="44" spans="4:9" ht="15.75" thickBot="1" x14ac:dyDescent="0.3">
      <c r="D44" s="308" t="s">
        <v>174</v>
      </c>
      <c r="E44" s="293" t="s">
        <v>114</v>
      </c>
      <c r="F44" s="295"/>
      <c r="G44" s="294" t="s">
        <v>254</v>
      </c>
      <c r="H44" s="293" t="s">
        <v>88</v>
      </c>
      <c r="I44" s="293" t="s">
        <v>104</v>
      </c>
    </row>
    <row r="45" spans="4:9" ht="15.75" thickBot="1" x14ac:dyDescent="0.3">
      <c r="D45" s="308" t="s">
        <v>175</v>
      </c>
      <c r="E45" s="290" t="s">
        <v>114</v>
      </c>
      <c r="F45" s="292"/>
      <c r="G45" s="291" t="s">
        <v>255</v>
      </c>
      <c r="H45" s="290" t="s">
        <v>88</v>
      </c>
      <c r="I45" s="290" t="s">
        <v>104</v>
      </c>
    </row>
    <row r="46" spans="4:9" ht="26.25" thickBot="1" x14ac:dyDescent="0.3">
      <c r="D46" s="309" t="s">
        <v>215</v>
      </c>
      <c r="E46" s="293" t="s">
        <v>114</v>
      </c>
      <c r="F46" s="295"/>
      <c r="G46" s="294" t="s">
        <v>363</v>
      </c>
      <c r="H46" s="310" t="s">
        <v>91</v>
      </c>
      <c r="I46" s="310" t="s">
        <v>106</v>
      </c>
    </row>
    <row r="47" spans="4:9" ht="26.25" thickBot="1" x14ac:dyDescent="0.3">
      <c r="D47" s="311" t="s">
        <v>216</v>
      </c>
      <c r="E47" s="290" t="s">
        <v>114</v>
      </c>
      <c r="F47" s="292"/>
      <c r="G47" s="291" t="s">
        <v>364</v>
      </c>
      <c r="H47" s="297" t="s">
        <v>91</v>
      </c>
      <c r="I47" s="297" t="s">
        <v>106</v>
      </c>
    </row>
    <row r="48" spans="4:9" ht="26.45" customHeight="1" thickBot="1" x14ac:dyDescent="0.3">
      <c r="D48" s="312" t="s">
        <v>249</v>
      </c>
      <c r="E48" s="293" t="s">
        <v>114</v>
      </c>
      <c r="F48" s="295"/>
      <c r="G48" s="294" t="s">
        <v>365</v>
      </c>
      <c r="H48" s="293" t="s">
        <v>86</v>
      </c>
      <c r="I48" s="293" t="s">
        <v>263</v>
      </c>
    </row>
    <row r="49" spans="4:9" ht="26.45" customHeight="1" thickBot="1" x14ac:dyDescent="0.3">
      <c r="D49" s="312" t="s">
        <v>250</v>
      </c>
      <c r="E49" s="290" t="s">
        <v>114</v>
      </c>
      <c r="F49" s="292"/>
      <c r="G49" s="291" t="s">
        <v>347</v>
      </c>
      <c r="H49" s="290" t="s">
        <v>86</v>
      </c>
      <c r="I49" s="290" t="s">
        <v>264</v>
      </c>
    </row>
    <row r="50" spans="4:9" ht="26.45" customHeight="1" thickBot="1" x14ac:dyDescent="0.3">
      <c r="D50" s="312" t="s">
        <v>295</v>
      </c>
      <c r="E50" s="293" t="s">
        <v>114</v>
      </c>
      <c r="F50" s="293"/>
      <c r="G50" s="294" t="s">
        <v>348</v>
      </c>
      <c r="H50" s="293" t="s">
        <v>86</v>
      </c>
      <c r="I50" s="293" t="s">
        <v>264</v>
      </c>
    </row>
    <row r="51" spans="4:9" ht="26.45" customHeight="1" thickBot="1" x14ac:dyDescent="0.3">
      <c r="D51" s="312" t="s">
        <v>296</v>
      </c>
      <c r="E51" s="290" t="s">
        <v>114</v>
      </c>
      <c r="F51" s="290"/>
      <c r="G51" s="291" t="s">
        <v>349</v>
      </c>
      <c r="H51" s="290" t="s">
        <v>86</v>
      </c>
      <c r="I51" s="290" t="s">
        <v>264</v>
      </c>
    </row>
    <row r="52" spans="4:9" ht="26.45" customHeight="1" thickBot="1" x14ac:dyDescent="0.3">
      <c r="D52" s="312" t="s">
        <v>297</v>
      </c>
      <c r="E52" s="313" t="s">
        <v>114</v>
      </c>
      <c r="F52" s="313"/>
      <c r="G52" s="314" t="s">
        <v>350</v>
      </c>
      <c r="H52" s="313" t="s">
        <v>86</v>
      </c>
      <c r="I52" s="313" t="s">
        <v>264</v>
      </c>
    </row>
    <row r="53" spans="4:9" ht="26.45" customHeight="1" thickBot="1" x14ac:dyDescent="0.3">
      <c r="D53" s="312" t="s">
        <v>251</v>
      </c>
      <c r="E53" s="290" t="s">
        <v>114</v>
      </c>
      <c r="F53" s="292"/>
      <c r="G53" s="291" t="s">
        <v>256</v>
      </c>
      <c r="H53" s="290" t="s">
        <v>86</v>
      </c>
      <c r="I53" s="290" t="s">
        <v>264</v>
      </c>
    </row>
    <row r="54" spans="4:9" ht="26.25" thickBot="1" x14ac:dyDescent="0.3">
      <c r="D54" s="305" t="s">
        <v>351</v>
      </c>
      <c r="E54" s="313" t="s">
        <v>114</v>
      </c>
      <c r="F54" s="315"/>
      <c r="G54" s="314" t="s">
        <v>352</v>
      </c>
      <c r="H54" s="313" t="s">
        <v>112</v>
      </c>
      <c r="I54" s="315"/>
    </row>
    <row r="55" spans="4:9" ht="39" thickBot="1" x14ac:dyDescent="0.3">
      <c r="D55" s="316" t="s">
        <v>353</v>
      </c>
      <c r="E55" s="290" t="s">
        <v>114</v>
      </c>
      <c r="F55" s="292"/>
      <c r="G55" s="291" t="s">
        <v>354</v>
      </c>
      <c r="H55" s="290" t="s">
        <v>112</v>
      </c>
      <c r="I55" s="292"/>
    </row>
    <row r="56" spans="4:9" ht="15.75" thickBot="1" x14ac:dyDescent="0.3">
      <c r="D56" s="317" t="s">
        <v>355</v>
      </c>
      <c r="E56" s="313" t="s">
        <v>114</v>
      </c>
      <c r="F56" s="315"/>
      <c r="G56" s="314" t="s">
        <v>257</v>
      </c>
      <c r="H56" s="313" t="s">
        <v>112</v>
      </c>
      <c r="I56" s="315"/>
    </row>
    <row r="57" spans="4:9" ht="39" thickBot="1" x14ac:dyDescent="0.3">
      <c r="D57" s="318" t="s">
        <v>356</v>
      </c>
      <c r="E57" s="290" t="s">
        <v>114</v>
      </c>
      <c r="F57" s="292"/>
      <c r="G57" s="291" t="s">
        <v>357</v>
      </c>
      <c r="H57" s="290" t="s">
        <v>112</v>
      </c>
      <c r="I57" s="292"/>
    </row>
    <row r="58" spans="4:9" ht="15.75" thickBot="1" x14ac:dyDescent="0.3">
      <c r="D58" s="319" t="s">
        <v>358</v>
      </c>
      <c r="E58" s="313" t="s">
        <v>114</v>
      </c>
      <c r="F58" s="315"/>
      <c r="G58" s="314" t="s">
        <v>258</v>
      </c>
      <c r="H58" s="313" t="s">
        <v>112</v>
      </c>
      <c r="I58" s="315"/>
    </row>
    <row r="59" spans="4:9" ht="15.75" thickBot="1" x14ac:dyDescent="0.3">
      <c r="D59" s="320" t="s">
        <v>223</v>
      </c>
      <c r="E59" s="321" t="s">
        <v>114</v>
      </c>
      <c r="F59" s="292"/>
      <c r="G59" s="322" t="s">
        <v>259</v>
      </c>
      <c r="H59" s="321" t="s">
        <v>112</v>
      </c>
      <c r="I59" s="292"/>
    </row>
    <row r="60" spans="4:9" ht="15.75" thickBot="1" x14ac:dyDescent="0.3">
      <c r="D60" s="323" t="s">
        <v>221</v>
      </c>
      <c r="E60" s="324" t="s">
        <v>114</v>
      </c>
      <c r="F60" s="315"/>
      <c r="G60" s="325" t="s">
        <v>260</v>
      </c>
      <c r="H60" s="324" t="s">
        <v>112</v>
      </c>
      <c r="I60" s="315"/>
    </row>
    <row r="61" spans="4:9" ht="15.75" thickBot="1" x14ac:dyDescent="0.3">
      <c r="D61" s="326" t="s">
        <v>213</v>
      </c>
      <c r="E61" s="321" t="s">
        <v>114</v>
      </c>
      <c r="F61" s="292"/>
      <c r="G61" s="322" t="s">
        <v>359</v>
      </c>
      <c r="H61" s="321" t="s">
        <v>112</v>
      </c>
      <c r="I61" s="292"/>
    </row>
    <row r="62" spans="4:9" ht="15.75" thickBot="1" x14ac:dyDescent="0.3">
      <c r="D62" s="327" t="s">
        <v>222</v>
      </c>
      <c r="E62" s="324" t="s">
        <v>114</v>
      </c>
      <c r="F62" s="315"/>
      <c r="G62" s="325" t="s">
        <v>261</v>
      </c>
      <c r="H62" s="324" t="s">
        <v>112</v>
      </c>
      <c r="I62" s="315"/>
    </row>
    <row r="63" spans="4:9" ht="15.75" thickBot="1" x14ac:dyDescent="0.3">
      <c r="D63" s="328" t="s">
        <v>214</v>
      </c>
      <c r="E63" s="321" t="s">
        <v>114</v>
      </c>
      <c r="F63" s="292"/>
      <c r="G63" s="322" t="s">
        <v>262</v>
      </c>
      <c r="H63" s="321" t="s">
        <v>112</v>
      </c>
      <c r="I63" s="292"/>
    </row>
  </sheetData>
  <mergeCells count="5">
    <mergeCell ref="D3:D4"/>
    <mergeCell ref="E3:E4"/>
    <mergeCell ref="G3:G4"/>
    <mergeCell ref="H3:H4"/>
    <mergeCell ref="I3:I4"/>
  </mergeCells>
  <hyperlinks>
    <hyperlink ref="I32" r:id="rId1" display="http://www.seg-social.es/wps/portal/wss/internet/Trabajadores/CotizacionRecaudacionTrabajadores/36537" xr:uid="{00000000-0004-0000-0100-000000000000}"/>
    <hyperlink ref="I18" location="CONTRATOS!P2" display="ver tabla &quot;Motivo reducción de jornada&quot;" xr:uid="{00000000-0004-0000-0100-000001000000}"/>
    <hyperlink ref="I19" location="CONTRATOS!A1" display="ver tabla &quot;Clave de Contrato&quot;" xr:uid="{00000000-0004-0000-0100-000002000000}"/>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5"/>
    <pageSetUpPr fitToPage="1"/>
  </sheetPr>
  <dimension ref="A2:L47"/>
  <sheetViews>
    <sheetView zoomScale="99" zoomScaleNormal="99" workbookViewId="0">
      <selection activeCell="J1" sqref="J1:L1048576"/>
    </sheetView>
  </sheetViews>
  <sheetFormatPr baseColWidth="10" defaultColWidth="11.5703125" defaultRowHeight="15" x14ac:dyDescent="0.25"/>
  <cols>
    <col min="1" max="1" width="8.7109375" style="219" customWidth="1"/>
    <col min="2" max="2" width="13.42578125" style="219" customWidth="1"/>
    <col min="3" max="3" width="23.28515625" style="219" bestFit="1" customWidth="1"/>
    <col min="4" max="4" width="55.7109375" style="219" customWidth="1"/>
    <col min="5" max="5" width="11.85546875" style="219" bestFit="1" customWidth="1"/>
    <col min="6" max="6" width="14.28515625" style="219" customWidth="1"/>
    <col min="7" max="7" width="17.42578125" style="219" bestFit="1" customWidth="1"/>
    <col min="8" max="8" width="14.7109375" style="219" customWidth="1"/>
    <col min="9" max="9" width="12.85546875" style="219" bestFit="1" customWidth="1"/>
    <col min="10" max="10" width="20.28515625" style="219" hidden="1" customWidth="1"/>
    <col min="11" max="11" width="4.28515625" style="219" hidden="1" customWidth="1"/>
    <col min="12" max="12" width="21.42578125" style="219" hidden="1" customWidth="1"/>
    <col min="13" max="16384" width="11.5703125" style="219"/>
  </cols>
  <sheetData>
    <row r="2" spans="1:12" x14ac:dyDescent="0.25">
      <c r="B2" s="220" t="s">
        <v>170</v>
      </c>
      <c r="C2" s="220"/>
      <c r="D2" s="220"/>
      <c r="E2" s="220"/>
      <c r="F2" s="220"/>
      <c r="G2" s="220"/>
      <c r="H2" s="220"/>
    </row>
    <row r="4" spans="1:12" s="221" customFormat="1" x14ac:dyDescent="0.25">
      <c r="A4" s="219"/>
      <c r="E4" s="222" t="s">
        <v>116</v>
      </c>
      <c r="G4" s="223" t="s">
        <v>266</v>
      </c>
    </row>
    <row r="6" spans="1:12" x14ac:dyDescent="0.25">
      <c r="E6" s="221" t="s">
        <v>17</v>
      </c>
      <c r="G6" s="232" t="s">
        <v>16</v>
      </c>
    </row>
    <row r="7" spans="1:12" x14ac:dyDescent="0.25">
      <c r="E7" s="219" t="s">
        <v>18</v>
      </c>
      <c r="G7" s="233" t="s">
        <v>168</v>
      </c>
    </row>
    <row r="8" spans="1:12" x14ac:dyDescent="0.25">
      <c r="E8" s="219" t="s">
        <v>19</v>
      </c>
      <c r="G8" s="233" t="s">
        <v>167</v>
      </c>
    </row>
    <row r="9" spans="1:12" x14ac:dyDescent="0.25">
      <c r="G9" s="233" t="s">
        <v>169</v>
      </c>
    </row>
    <row r="11" spans="1:12" x14ac:dyDescent="0.25">
      <c r="B11" s="221" t="s">
        <v>15</v>
      </c>
      <c r="C11" s="221" t="s">
        <v>267</v>
      </c>
      <c r="D11" s="221" t="s">
        <v>13</v>
      </c>
      <c r="E11" s="224" t="s">
        <v>17</v>
      </c>
      <c r="F11" s="234" t="s">
        <v>14</v>
      </c>
      <c r="G11" s="225" t="s">
        <v>173</v>
      </c>
      <c r="H11" s="226" t="s">
        <v>172</v>
      </c>
      <c r="J11" s="219" t="s">
        <v>371</v>
      </c>
      <c r="L11" s="219" t="s">
        <v>268</v>
      </c>
    </row>
    <row r="12" spans="1:12" x14ac:dyDescent="0.25">
      <c r="B12" s="232" t="s">
        <v>171</v>
      </c>
      <c r="C12" s="221"/>
      <c r="D12" s="221"/>
      <c r="F12" s="233" t="s">
        <v>168</v>
      </c>
      <c r="G12" s="227"/>
      <c r="H12" s="228"/>
      <c r="J12" s="219" t="s">
        <v>298</v>
      </c>
      <c r="L12" s="219" t="s">
        <v>308</v>
      </c>
    </row>
    <row r="13" spans="1:12" x14ac:dyDescent="0.25">
      <c r="B13" s="233" t="s">
        <v>176</v>
      </c>
      <c r="F13" s="233" t="s">
        <v>167</v>
      </c>
      <c r="G13" s="227"/>
      <c r="H13" s="228"/>
      <c r="J13" s="219" t="s">
        <v>299</v>
      </c>
      <c r="L13" s="219" t="s">
        <v>304</v>
      </c>
    </row>
    <row r="14" spans="1:12" x14ac:dyDescent="0.25">
      <c r="B14" s="233" t="s">
        <v>177</v>
      </c>
      <c r="F14" s="233" t="s">
        <v>167</v>
      </c>
      <c r="G14" s="227"/>
      <c r="H14" s="228"/>
      <c r="J14" s="219" t="s">
        <v>300</v>
      </c>
      <c r="L14" s="219" t="s">
        <v>310</v>
      </c>
    </row>
    <row r="15" spans="1:12" x14ac:dyDescent="0.25">
      <c r="B15" s="233" t="s">
        <v>178</v>
      </c>
      <c r="F15" s="233" t="s">
        <v>167</v>
      </c>
      <c r="G15" s="227"/>
      <c r="H15" s="228"/>
      <c r="J15" s="219" t="s">
        <v>301</v>
      </c>
      <c r="L15" s="219" t="s">
        <v>309</v>
      </c>
    </row>
    <row r="16" spans="1:12" x14ac:dyDescent="0.25">
      <c r="B16" s="233" t="s">
        <v>179</v>
      </c>
      <c r="F16" s="233" t="s">
        <v>167</v>
      </c>
      <c r="G16" s="227"/>
      <c r="H16" s="228"/>
      <c r="J16" s="219" t="s">
        <v>311</v>
      </c>
      <c r="L16" s="219" t="s">
        <v>307</v>
      </c>
    </row>
    <row r="17" spans="1:12" x14ac:dyDescent="0.25">
      <c r="B17" s="233" t="s">
        <v>180</v>
      </c>
      <c r="F17" s="233" t="s">
        <v>167</v>
      </c>
      <c r="G17" s="227"/>
      <c r="H17" s="228"/>
      <c r="J17" s="219" t="s">
        <v>312</v>
      </c>
      <c r="L17" s="219" t="s">
        <v>303</v>
      </c>
    </row>
    <row r="18" spans="1:12" x14ac:dyDescent="0.25">
      <c r="B18" s="233" t="s">
        <v>181</v>
      </c>
      <c r="F18" s="233" t="s">
        <v>167</v>
      </c>
      <c r="G18" s="227"/>
      <c r="H18" s="228"/>
      <c r="J18" s="219" t="s">
        <v>313</v>
      </c>
      <c r="L18" s="219" t="s">
        <v>305</v>
      </c>
    </row>
    <row r="19" spans="1:12" x14ac:dyDescent="0.25">
      <c r="B19" s="233" t="s">
        <v>182</v>
      </c>
      <c r="F19" s="233" t="s">
        <v>167</v>
      </c>
      <c r="G19" s="227"/>
      <c r="H19" s="228"/>
      <c r="J19" s="219" t="s">
        <v>314</v>
      </c>
      <c r="L19" s="219" t="s">
        <v>302</v>
      </c>
    </row>
    <row r="20" spans="1:12" x14ac:dyDescent="0.25">
      <c r="B20" s="233" t="s">
        <v>183</v>
      </c>
      <c r="F20" s="233" t="s">
        <v>167</v>
      </c>
      <c r="G20" s="227"/>
      <c r="H20" s="228"/>
      <c r="J20" s="219" t="s">
        <v>315</v>
      </c>
      <c r="L20" s="219" t="s">
        <v>306</v>
      </c>
    </row>
    <row r="21" spans="1:12" x14ac:dyDescent="0.25">
      <c r="B21" s="233" t="s">
        <v>184</v>
      </c>
      <c r="F21" s="233" t="s">
        <v>167</v>
      </c>
      <c r="G21" s="227"/>
      <c r="H21" s="228"/>
      <c r="J21" s="219" t="s">
        <v>226</v>
      </c>
      <c r="L21" s="219" t="s">
        <v>269</v>
      </c>
    </row>
    <row r="22" spans="1:12" x14ac:dyDescent="0.25">
      <c r="A22" s="221"/>
      <c r="B22" s="233" t="s">
        <v>185</v>
      </c>
      <c r="F22" s="233" t="s">
        <v>167</v>
      </c>
      <c r="G22" s="229"/>
      <c r="H22" s="230"/>
      <c r="I22" s="221"/>
      <c r="J22" s="219" t="s">
        <v>227</v>
      </c>
      <c r="L22" s="219" t="s">
        <v>270</v>
      </c>
    </row>
    <row r="23" spans="1:12" x14ac:dyDescent="0.25">
      <c r="B23" s="233" t="s">
        <v>186</v>
      </c>
      <c r="F23" s="233" t="s">
        <v>167</v>
      </c>
      <c r="G23" s="229"/>
      <c r="H23" s="230"/>
      <c r="J23" s="219" t="s">
        <v>228</v>
      </c>
      <c r="L23" s="219" t="s">
        <v>271</v>
      </c>
    </row>
    <row r="24" spans="1:12" x14ac:dyDescent="0.25">
      <c r="B24" s="233" t="s">
        <v>187</v>
      </c>
      <c r="F24" s="233" t="s">
        <v>167</v>
      </c>
      <c r="G24" s="229"/>
      <c r="H24" s="230"/>
      <c r="J24" s="219" t="s">
        <v>229</v>
      </c>
      <c r="L24" s="219" t="s">
        <v>272</v>
      </c>
    </row>
    <row r="25" spans="1:12" x14ac:dyDescent="0.25">
      <c r="B25" s="233" t="s">
        <v>188</v>
      </c>
      <c r="F25" s="233" t="s">
        <v>167</v>
      </c>
      <c r="G25" s="229"/>
      <c r="H25" s="230"/>
      <c r="J25" s="219" t="s">
        <v>230</v>
      </c>
      <c r="L25" s="219" t="s">
        <v>273</v>
      </c>
    </row>
    <row r="26" spans="1:12" x14ac:dyDescent="0.25">
      <c r="B26" s="233" t="s">
        <v>189</v>
      </c>
      <c r="F26" s="233" t="s">
        <v>167</v>
      </c>
      <c r="G26" s="229"/>
      <c r="H26" s="230"/>
      <c r="J26" s="219" t="s">
        <v>231</v>
      </c>
      <c r="L26" s="219" t="s">
        <v>274</v>
      </c>
    </row>
    <row r="27" spans="1:12" x14ac:dyDescent="0.25">
      <c r="B27" s="233" t="s">
        <v>190</v>
      </c>
      <c r="F27" s="233" t="s">
        <v>167</v>
      </c>
      <c r="G27" s="229"/>
      <c r="H27" s="230"/>
      <c r="J27" s="219" t="s">
        <v>232</v>
      </c>
      <c r="L27" s="219" t="s">
        <v>275</v>
      </c>
    </row>
    <row r="28" spans="1:12" x14ac:dyDescent="0.25">
      <c r="B28" s="233" t="s">
        <v>191</v>
      </c>
      <c r="F28" s="233" t="s">
        <v>167</v>
      </c>
      <c r="G28" s="231"/>
      <c r="H28" s="230"/>
      <c r="J28" s="219" t="s">
        <v>233</v>
      </c>
      <c r="L28" s="219" t="s">
        <v>276</v>
      </c>
    </row>
    <row r="29" spans="1:12" x14ac:dyDescent="0.25">
      <c r="B29" s="233" t="s">
        <v>192</v>
      </c>
      <c r="F29" s="233" t="s">
        <v>167</v>
      </c>
      <c r="G29" s="229"/>
      <c r="H29" s="230"/>
      <c r="J29" s="219" t="s">
        <v>234</v>
      </c>
      <c r="L29" s="219" t="s">
        <v>277</v>
      </c>
    </row>
    <row r="30" spans="1:12" x14ac:dyDescent="0.25">
      <c r="B30" s="233" t="s">
        <v>193</v>
      </c>
      <c r="F30" s="233" t="s">
        <v>167</v>
      </c>
      <c r="G30" s="229"/>
      <c r="H30" s="230"/>
      <c r="J30" s="219" t="s">
        <v>235</v>
      </c>
      <c r="L30" s="219" t="s">
        <v>278</v>
      </c>
    </row>
    <row r="31" spans="1:12" x14ac:dyDescent="0.25">
      <c r="B31" s="233" t="s">
        <v>194</v>
      </c>
      <c r="F31" s="233" t="s">
        <v>167</v>
      </c>
      <c r="G31" s="229"/>
      <c r="H31" s="230"/>
      <c r="J31" s="219" t="s">
        <v>236</v>
      </c>
      <c r="L31" s="219" t="s">
        <v>279</v>
      </c>
    </row>
    <row r="32" spans="1:12" x14ac:dyDescent="0.25">
      <c r="B32" s="233" t="s">
        <v>195</v>
      </c>
      <c r="F32" s="233" t="s">
        <v>167</v>
      </c>
      <c r="G32" s="229"/>
      <c r="H32" s="230"/>
      <c r="J32" s="219" t="s">
        <v>237</v>
      </c>
      <c r="L32" s="219" t="s">
        <v>280</v>
      </c>
    </row>
    <row r="33" spans="2:12" x14ac:dyDescent="0.25">
      <c r="B33" s="233" t="s">
        <v>196</v>
      </c>
      <c r="F33" s="233" t="s">
        <v>167</v>
      </c>
      <c r="G33" s="229"/>
      <c r="H33" s="230"/>
      <c r="J33" s="219" t="s">
        <v>238</v>
      </c>
      <c r="L33" s="219" t="s">
        <v>281</v>
      </c>
    </row>
    <row r="34" spans="2:12" x14ac:dyDescent="0.25">
      <c r="B34" s="233" t="s">
        <v>197</v>
      </c>
      <c r="F34" s="233" t="s">
        <v>167</v>
      </c>
      <c r="G34" s="229"/>
      <c r="H34" s="230"/>
      <c r="J34" s="219" t="s">
        <v>239</v>
      </c>
      <c r="L34" s="219" t="s">
        <v>282</v>
      </c>
    </row>
    <row r="35" spans="2:12" x14ac:dyDescent="0.25">
      <c r="B35" s="233" t="s">
        <v>198</v>
      </c>
      <c r="F35" s="233" t="s">
        <v>167</v>
      </c>
      <c r="G35" s="229"/>
      <c r="H35" s="230"/>
      <c r="J35" s="219" t="s">
        <v>240</v>
      </c>
      <c r="L35" s="219" t="s">
        <v>283</v>
      </c>
    </row>
    <row r="36" spans="2:12" x14ac:dyDescent="0.25">
      <c r="B36" s="233" t="s">
        <v>199</v>
      </c>
      <c r="F36" s="233" t="s">
        <v>167</v>
      </c>
      <c r="G36" s="229"/>
      <c r="H36" s="230"/>
      <c r="J36" s="219" t="s">
        <v>241</v>
      </c>
      <c r="L36" s="219" t="s">
        <v>284</v>
      </c>
    </row>
    <row r="37" spans="2:12" x14ac:dyDescent="0.25">
      <c r="B37" s="233" t="s">
        <v>200</v>
      </c>
      <c r="F37" s="233" t="s">
        <v>167</v>
      </c>
      <c r="G37" s="229"/>
      <c r="H37" s="230"/>
      <c r="J37" s="219" t="s">
        <v>242</v>
      </c>
      <c r="L37" s="219" t="s">
        <v>285</v>
      </c>
    </row>
    <row r="38" spans="2:12" x14ac:dyDescent="0.25">
      <c r="B38" s="233" t="s">
        <v>201</v>
      </c>
      <c r="F38" s="233" t="s">
        <v>167</v>
      </c>
      <c r="G38" s="229"/>
      <c r="H38" s="230"/>
      <c r="J38" s="219" t="s">
        <v>243</v>
      </c>
      <c r="L38" s="219" t="s">
        <v>286</v>
      </c>
    </row>
    <row r="39" spans="2:12" x14ac:dyDescent="0.25">
      <c r="B39" s="233" t="s">
        <v>202</v>
      </c>
      <c r="F39" s="233" t="s">
        <v>167</v>
      </c>
      <c r="G39" s="229"/>
      <c r="H39" s="230"/>
      <c r="J39" s="219" t="s">
        <v>244</v>
      </c>
      <c r="L39" s="219" t="s">
        <v>287</v>
      </c>
    </row>
    <row r="40" spans="2:12" x14ac:dyDescent="0.25">
      <c r="B40" s="233" t="s">
        <v>203</v>
      </c>
      <c r="F40" s="233" t="s">
        <v>167</v>
      </c>
      <c r="G40" s="229"/>
      <c r="H40" s="230"/>
      <c r="J40" s="219" t="s">
        <v>245</v>
      </c>
      <c r="L40" s="219" t="s">
        <v>288</v>
      </c>
    </row>
    <row r="41" spans="2:12" x14ac:dyDescent="0.25">
      <c r="B41" s="233" t="s">
        <v>204</v>
      </c>
      <c r="F41" s="233" t="s">
        <v>167</v>
      </c>
      <c r="G41" s="229"/>
      <c r="H41" s="230"/>
      <c r="J41" s="219" t="s">
        <v>246</v>
      </c>
      <c r="L41" s="219" t="s">
        <v>289</v>
      </c>
    </row>
    <row r="42" spans="2:12" x14ac:dyDescent="0.25">
      <c r="B42" s="233" t="s">
        <v>205</v>
      </c>
      <c r="F42" s="233" t="s">
        <v>167</v>
      </c>
      <c r="G42" s="229"/>
      <c r="H42" s="230"/>
    </row>
    <row r="43" spans="2:12" x14ac:dyDescent="0.25">
      <c r="B43" s="233" t="s">
        <v>206</v>
      </c>
      <c r="F43" s="233" t="s">
        <v>169</v>
      </c>
      <c r="G43" s="227"/>
      <c r="H43" s="228"/>
    </row>
    <row r="44" spans="2:12" x14ac:dyDescent="0.25">
      <c r="B44" s="233" t="s">
        <v>207</v>
      </c>
      <c r="F44" s="233" t="s">
        <v>169</v>
      </c>
      <c r="G44" s="229"/>
      <c r="H44" s="230"/>
    </row>
    <row r="45" spans="2:12" x14ac:dyDescent="0.25">
      <c r="B45" s="233" t="s">
        <v>208</v>
      </c>
      <c r="F45" s="233" t="s">
        <v>169</v>
      </c>
      <c r="G45" s="229"/>
      <c r="H45" s="230"/>
    </row>
    <row r="46" spans="2:12" x14ac:dyDescent="0.25">
      <c r="B46" s="233" t="s">
        <v>209</v>
      </c>
      <c r="F46" s="233" t="s">
        <v>169</v>
      </c>
      <c r="G46" s="229"/>
      <c r="H46" s="230"/>
    </row>
    <row r="47" spans="2:12" x14ac:dyDescent="0.25">
      <c r="B47" s="233" t="s">
        <v>210</v>
      </c>
      <c r="F47" s="233" t="s">
        <v>169</v>
      </c>
      <c r="G47" s="229"/>
      <c r="H47" s="230"/>
    </row>
  </sheetData>
  <sheetProtection selectLockedCells="1"/>
  <phoneticPr fontId="23" type="noConversion"/>
  <dataValidations count="3">
    <dataValidation type="list" allowBlank="1" showInputMessage="1" showErrorMessage="1" sqref="F12:F47" xr:uid="{00000000-0002-0000-0200-000000000000}">
      <formula1>_TIPO</formula1>
    </dataValidation>
    <dataValidation type="list" allowBlank="1" showInputMessage="1" showErrorMessage="1" sqref="G12:H21 G23:H47" xr:uid="{00000000-0002-0000-0200-000001000000}">
      <formula1>"Sí,No"</formula1>
    </dataValidation>
    <dataValidation type="list" allowBlank="1" showInputMessage="1" showErrorMessage="1" sqref="E12:E47" xr:uid="{00000000-0002-0000-0200-000002000000}">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6"/>
    <pageSetUpPr fitToPage="1"/>
  </sheetPr>
  <dimension ref="B1:CO9"/>
  <sheetViews>
    <sheetView zoomScale="80" zoomScaleNormal="80" workbookViewId="0">
      <selection activeCell="N2" sqref="N2"/>
    </sheetView>
  </sheetViews>
  <sheetFormatPr baseColWidth="10" defaultColWidth="6.85546875" defaultRowHeight="15" outlineLevelCol="1" x14ac:dyDescent="0.25"/>
  <cols>
    <col min="1" max="1" width="3.7109375" customWidth="1"/>
    <col min="3" max="3" width="10.85546875" bestFit="1" customWidth="1"/>
    <col min="4" max="4" width="10.85546875" customWidth="1"/>
    <col min="5" max="5" width="9.42578125" customWidth="1"/>
    <col min="6" max="7" width="6.85546875" customWidth="1"/>
    <col min="8" max="9" width="11.28515625" customWidth="1"/>
    <col min="10" max="12" width="9.140625" customWidth="1"/>
    <col min="13" max="13" width="6.7109375" customWidth="1"/>
    <col min="14" max="14" width="9" customWidth="1"/>
    <col min="15" max="15" width="6.85546875" customWidth="1"/>
    <col min="16" max="16" width="10.42578125" customWidth="1"/>
    <col min="17" max="18" width="10.42578125" customWidth="1" outlineLevel="1"/>
    <col min="19" max="19" width="15.5703125" customWidth="1" outlineLevel="1"/>
    <col min="20" max="21" width="12" customWidth="1" outlineLevel="1"/>
    <col min="22" max="22" width="10.140625" customWidth="1" outlineLevel="1"/>
    <col min="23" max="28" width="10.140625" customWidth="1"/>
    <col min="29" max="29" width="12.85546875" bestFit="1" customWidth="1"/>
    <col min="30" max="30" width="10.140625" customWidth="1"/>
    <col min="31" max="65" width="10.140625" customWidth="1" outlineLevel="1"/>
    <col min="66" max="75" width="8.85546875" customWidth="1"/>
    <col min="76" max="80" width="10.140625" customWidth="1"/>
    <col min="81" max="85" width="10.140625" style="2" customWidth="1"/>
    <col min="86" max="86" width="9.5703125" style="13" hidden="1" customWidth="1"/>
    <col min="87" max="91" width="0" hidden="1" customWidth="1"/>
    <col min="92" max="92" width="11.28515625" hidden="1" customWidth="1"/>
    <col min="93" max="93" width="9.7109375" hidden="1" customWidth="1"/>
  </cols>
  <sheetData>
    <row r="1" spans="2:93" ht="28.9" customHeight="1" x14ac:dyDescent="0.25">
      <c r="BX1" s="9"/>
    </row>
    <row r="2" spans="2:93" x14ac:dyDescent="0.25">
      <c r="C2" s="15" t="s">
        <v>97</v>
      </c>
      <c r="BX2" s="9"/>
    </row>
    <row r="3" spans="2:93" s="78" customFormat="1" ht="29.45" customHeight="1" x14ac:dyDescent="0.25">
      <c r="C3" s="80" t="s">
        <v>93</v>
      </c>
      <c r="D3" s="81">
        <f>+Inicio!E10</f>
        <v>0</v>
      </c>
      <c r="H3" s="12"/>
      <c r="AB3" s="84">
        <v>5</v>
      </c>
      <c r="AC3" s="86" t="s">
        <v>14</v>
      </c>
      <c r="AD3" s="266" t="str">
        <f>IFERROR(IF(VLOOKUP(AD$8,TblComplem[],$AB3,FALSE)=0,"",VLOOKUP(AD$8,TblComplem[],$AB3,FALSE)),"")</f>
        <v>Salario Base</v>
      </c>
      <c r="AE3" s="266" t="str">
        <f>IFERROR(IF(VLOOKUP(AE$8,TblComplem[],$AB3,FALSE)=0,"",VLOOKUP(AE$8,TblComplem[],$AB3,FALSE)),"")</f>
        <v>Comp. Salarial</v>
      </c>
      <c r="AF3" s="266" t="str">
        <f>IFERROR(IF(VLOOKUP(AF$8,TblComplem[],$AB3,FALSE)=0,"",VLOOKUP(AF$8,TblComplem[],$AB3,FALSE)),"")</f>
        <v>Comp. Salarial</v>
      </c>
      <c r="AG3" s="266" t="str">
        <f>IFERROR(IF(VLOOKUP(AG$8,TblComplem[],$AB3,FALSE)=0,"",VLOOKUP(AG$8,TblComplem[],$AB3,FALSE)),"")</f>
        <v>Comp. Salarial</v>
      </c>
      <c r="AH3" s="266" t="str">
        <f>IFERROR(IF(VLOOKUP(AH$8,TblComplem[],$AB3,FALSE)=0,"",VLOOKUP(AH$8,TblComplem[],$AB3,FALSE)),"")</f>
        <v>Comp. Salarial</v>
      </c>
      <c r="AI3" s="266" t="str">
        <f>IFERROR(IF(VLOOKUP(AI$8,TblComplem[],$AB3,FALSE)=0,"",VLOOKUP(AI$8,TblComplem[],$AB3,FALSE)),"")</f>
        <v>Comp. Salarial</v>
      </c>
      <c r="AJ3" s="266" t="str">
        <f>IFERROR(IF(VLOOKUP(AJ$8,TblComplem[],$AB3,FALSE)=0,"",VLOOKUP(AJ$8,TblComplem[],$AB3,FALSE)),"")</f>
        <v>Comp. Salarial</v>
      </c>
      <c r="AK3" s="266" t="str">
        <f>IFERROR(IF(VLOOKUP(AK$8,TblComplem[],$AB3,FALSE)=0,"",VLOOKUP(AK$8,TblComplem[],$AB3,FALSE)),"")</f>
        <v>Comp. Salarial</v>
      </c>
      <c r="AL3" s="266" t="str">
        <f>IFERROR(IF(VLOOKUP(AL$8,TblComplem[],$AB3,FALSE)=0,"",VLOOKUP(AL$8,TblComplem[],$AB3,FALSE)),"")</f>
        <v>Comp. Salarial</v>
      </c>
      <c r="AM3" s="266" t="str">
        <f>IFERROR(IF(VLOOKUP(AM$8,TblComplem[],$AB3,FALSE)=0,"",VLOOKUP(AM$8,TblComplem[],$AB3,FALSE)),"")</f>
        <v>Comp. Salarial</v>
      </c>
      <c r="AN3" s="266" t="str">
        <f>IFERROR(IF(VLOOKUP(AN$8,TblComplem[],$AB3,FALSE)=0,"",VLOOKUP(AN$8,TblComplem[],$AB3,FALSE)),"")</f>
        <v>Comp. Salarial</v>
      </c>
      <c r="AO3" s="266" t="str">
        <f>IFERROR(IF(VLOOKUP(AO$8,TblComplem[],$AB3,FALSE)=0,"",VLOOKUP(AO$8,TblComplem[],$AB3,FALSE)),"")</f>
        <v>Comp. Salarial</v>
      </c>
      <c r="AP3" s="266" t="str">
        <f>IFERROR(IF(VLOOKUP(AP$8,TblComplem[],$AB3,FALSE)=0,"",VLOOKUP(AP$8,TblComplem[],$AB3,FALSE)),"")</f>
        <v>Comp. Salarial</v>
      </c>
      <c r="AQ3" s="266" t="str">
        <f>IFERROR(IF(VLOOKUP(AQ$8,TblComplem[],$AB3,FALSE)=0,"",VLOOKUP(AQ$8,TblComplem[],$AB3,FALSE)),"")</f>
        <v>Comp. Salarial</v>
      </c>
      <c r="AR3" s="266" t="str">
        <f>IFERROR(IF(VLOOKUP(AR$8,TblComplem[],$AB3,FALSE)=0,"",VLOOKUP(AR$8,TblComplem[],$AB3,FALSE)),"")</f>
        <v>Comp. Salarial</v>
      </c>
      <c r="AS3" s="266" t="str">
        <f>IFERROR(IF(VLOOKUP(AS$8,TblComplem[],$AB3,FALSE)=0,"",VLOOKUP(AS$8,TblComplem[],$AB3,FALSE)),"")</f>
        <v>Comp. Salarial</v>
      </c>
      <c r="AT3" s="266" t="str">
        <f>IFERROR(IF(VLOOKUP(AT$8,TblComplem[],$AB3,FALSE)=0,"",VLOOKUP(AT$8,TblComplem[],$AB3,FALSE)),"")</f>
        <v>Comp. Salarial</v>
      </c>
      <c r="AU3" s="266" t="str">
        <f>IFERROR(IF(VLOOKUP(AU$8,TblComplem[],$AB3,FALSE)=0,"",VLOOKUP(AU$8,TblComplem[],$AB3,FALSE)),"")</f>
        <v>Comp. Salarial</v>
      </c>
      <c r="AV3" s="266" t="str">
        <f>IFERROR(IF(VLOOKUP(AV$8,TblComplem[],$AB3,FALSE)=0,"",VLOOKUP(AV$8,TblComplem[],$AB3,FALSE)),"")</f>
        <v>Comp. Salarial</v>
      </c>
      <c r="AW3" s="266" t="str">
        <f>IFERROR(IF(VLOOKUP(AW$8,TblComplem[],$AB3,FALSE)=0,"",VLOOKUP(AW$8,TblComplem[],$AB3,FALSE)),"")</f>
        <v>Comp. Salarial</v>
      </c>
      <c r="AX3" s="266" t="str">
        <f>IFERROR(IF(VLOOKUP(AX$8,TblComplem[],$AB3,FALSE)=0,"",VLOOKUP(AX$8,TblComplem[],$AB3,FALSE)),"")</f>
        <v>Comp. Salarial</v>
      </c>
      <c r="AY3" s="266" t="str">
        <f>IFERROR(IF(VLOOKUP(AY$8,TblComplem[],$AB3,FALSE)=0,"",VLOOKUP(AY$8,TblComplem[],$AB3,FALSE)),"")</f>
        <v>Comp. Salarial</v>
      </c>
      <c r="AZ3" s="266" t="str">
        <f>IFERROR(IF(VLOOKUP(AZ$8,TblComplem[],$AB3,FALSE)=0,"",VLOOKUP(AZ$8,TblComplem[],$AB3,FALSE)),"")</f>
        <v>Comp. Salarial</v>
      </c>
      <c r="BA3" s="266" t="str">
        <f>IFERROR(IF(VLOOKUP(BA$8,TblComplem[],$AB3,FALSE)=0,"",VLOOKUP(BA$8,TblComplem[],$AB3,FALSE)),"")</f>
        <v>Comp. Salarial</v>
      </c>
      <c r="BB3" s="266" t="str">
        <f>IFERROR(IF(VLOOKUP(BB$8,TblComplem[],$AB3,FALSE)=0,"",VLOOKUP(BB$8,TblComplem[],$AB3,FALSE)),"")</f>
        <v>Comp. Salarial</v>
      </c>
      <c r="BC3" s="266" t="str">
        <f>IFERROR(IF(VLOOKUP(BC$8,TblComplem[],$AB3,FALSE)=0,"",VLOOKUP(BC$8,TblComplem[],$AB3,FALSE)),"")</f>
        <v>Comp. Salarial</v>
      </c>
      <c r="BD3" s="266" t="str">
        <f>IFERROR(IF(VLOOKUP(BD$8,TblComplem[],$AB3,FALSE)=0,"",VLOOKUP(BD$8,TblComplem[],$AB3,FALSE)),"")</f>
        <v>Comp. Salarial</v>
      </c>
      <c r="BE3" s="266" t="str">
        <f>IFERROR(IF(VLOOKUP(BE$8,TblComplem[],$AB3,FALSE)=0,"",VLOOKUP(BE$8,TblComplem[],$AB3,FALSE)),"")</f>
        <v>Comp. Salarial</v>
      </c>
      <c r="BF3" s="266" t="str">
        <f>IFERROR(IF(VLOOKUP(BF$8,TblComplem[],$AB3,FALSE)=0,"",VLOOKUP(BF$8,TblComplem[],$AB3,FALSE)),"")</f>
        <v>Comp. Salarial</v>
      </c>
      <c r="BG3" s="266" t="str">
        <f>IFERROR(IF(VLOOKUP(BG$8,TblComplem[],$AB3,FALSE)=0,"",VLOOKUP(BG$8,TblComplem[],$AB3,FALSE)),"")</f>
        <v>Comp. Salarial</v>
      </c>
      <c r="BH3" s="266" t="str">
        <f>IFERROR(IF(VLOOKUP(BH$8,TblComplem[],$AB3,FALSE)=0,"",VLOOKUP(BH$8,TblComplem[],$AB3,FALSE)),"")</f>
        <v>Comp. Salarial</v>
      </c>
      <c r="BI3" s="266" t="str">
        <f>IFERROR(IF(VLOOKUP(BI$8,TblComplem[],$AB3,FALSE)=0,"",VLOOKUP(BI$8,TblComplem[],$AB3,FALSE)),"")</f>
        <v>Extrasalarial</v>
      </c>
      <c r="BJ3" s="266" t="str">
        <f>IFERROR(IF(VLOOKUP(BJ$8,TblComplem[],$AB3,FALSE)=0,"",VLOOKUP(BJ$8,TblComplem[],$AB3,FALSE)),"")</f>
        <v>Extrasalarial</v>
      </c>
      <c r="BK3" s="266" t="str">
        <f>IFERROR(IF(VLOOKUP(BK$8,TblComplem[],$AB3,FALSE)=0,"",VLOOKUP(BK$8,TblComplem[],$AB3,FALSE)),"")</f>
        <v>Extrasalarial</v>
      </c>
      <c r="BL3" s="266" t="str">
        <f>IFERROR(IF(VLOOKUP(BL$8,TblComplem[],$AB3,FALSE)=0,"",VLOOKUP(BL$8,TblComplem[],$AB3,FALSE)),"")</f>
        <v>Extrasalarial</v>
      </c>
      <c r="BM3" s="266" t="str">
        <f>IFERROR(IF(VLOOKUP(BM$8,TblComplem[],$AB3,FALSE)=0,"",VLOOKUP(BM$8,TblComplem[],$AB3,FALSE)),"")</f>
        <v>Extrasalarial</v>
      </c>
      <c r="BP3" t="s">
        <v>293</v>
      </c>
      <c r="BQ3" s="78" t="s">
        <v>294</v>
      </c>
      <c r="BX3" s="10"/>
      <c r="CC3" s="62"/>
      <c r="CD3" s="62"/>
      <c r="CE3" s="62"/>
      <c r="CF3" s="62"/>
      <c r="CG3" s="62"/>
      <c r="CH3" s="79"/>
    </row>
    <row r="4" spans="2:93" x14ac:dyDescent="0.25">
      <c r="C4" s="23" t="s">
        <v>94</v>
      </c>
      <c r="D4" s="24">
        <f>+Inicio!G10</f>
        <v>0</v>
      </c>
      <c r="AB4" s="85">
        <v>6</v>
      </c>
      <c r="AC4" s="93" t="s">
        <v>173</v>
      </c>
      <c r="AD4" s="267" t="str">
        <f>IFERROR(IF(VLOOKUP(AD$8,TblComplem[],$AB4,FALSE)=0,"",VLOOKUP(AD$8,TblComplem[],$AB4,FALSE)),"")</f>
        <v/>
      </c>
      <c r="AE4" s="267" t="str">
        <f>IFERROR(IF(VLOOKUP(AE$8,TblComplem[],$AB4,FALSE)=0,"",VLOOKUP(AE$8,TblComplem[],$AB4,FALSE)),"")</f>
        <v/>
      </c>
      <c r="AF4" s="267" t="str">
        <f>IFERROR(IF(VLOOKUP(AF$8,TblComplem[],$AB4,FALSE)=0,"",VLOOKUP(AF$8,TblComplem[],$AB4,FALSE)),"")</f>
        <v/>
      </c>
      <c r="AG4" s="267" t="str">
        <f>IFERROR(IF(VLOOKUP(AG$8,TblComplem[],$AB4,FALSE)=0,"",VLOOKUP(AG$8,TblComplem[],$AB4,FALSE)),"")</f>
        <v/>
      </c>
      <c r="AH4" s="267" t="str">
        <f>IFERROR(IF(VLOOKUP(AH$8,TblComplem[],$AB4,FALSE)=0,"",VLOOKUP(AH$8,TblComplem[],$AB4,FALSE)),"")</f>
        <v/>
      </c>
      <c r="AI4" s="267" t="str">
        <f>IFERROR(IF(VLOOKUP(AI$8,TblComplem[],$AB4,FALSE)=0,"",VLOOKUP(AI$8,TblComplem[],$AB4,FALSE)),"")</f>
        <v/>
      </c>
      <c r="AJ4" s="267" t="str">
        <f>IFERROR(IF(VLOOKUP(AJ$8,TblComplem[],$AB4,FALSE)=0,"",VLOOKUP(AJ$8,TblComplem[],$AB4,FALSE)),"")</f>
        <v/>
      </c>
      <c r="AK4" s="267" t="str">
        <f>IFERROR(IF(VLOOKUP(AK$8,TblComplem[],$AB4,FALSE)=0,"",VLOOKUP(AK$8,TblComplem[],$AB4,FALSE)),"")</f>
        <v/>
      </c>
      <c r="AL4" s="267" t="str">
        <f>IFERROR(IF(VLOOKUP(AL$8,TblComplem[],$AB4,FALSE)=0,"",VLOOKUP(AL$8,TblComplem[],$AB4,FALSE)),"")</f>
        <v/>
      </c>
      <c r="AM4" s="267" t="str">
        <f>IFERROR(IF(VLOOKUP(AM$8,TblComplem[],$AB4,FALSE)=0,"",VLOOKUP(AM$8,TblComplem[],$AB4,FALSE)),"")</f>
        <v/>
      </c>
      <c r="AN4" s="267" t="str">
        <f>IFERROR(IF(VLOOKUP(AN$8,TblComplem[],$AB4,FALSE)=0,"",VLOOKUP(AN$8,TblComplem[],$AB4,FALSE)),"")</f>
        <v/>
      </c>
      <c r="AO4" s="267" t="str">
        <f>IFERROR(IF(VLOOKUP(AO$8,TblComplem[],$AB4,FALSE)=0,"",VLOOKUP(AO$8,TblComplem[],$AB4,FALSE)),"")</f>
        <v/>
      </c>
      <c r="AP4" s="267" t="str">
        <f>IFERROR(IF(VLOOKUP(AP$8,TblComplem[],$AB4,FALSE)=0,"",VLOOKUP(AP$8,TblComplem[],$AB4,FALSE)),"")</f>
        <v/>
      </c>
      <c r="AQ4" s="267" t="str">
        <f>IFERROR(IF(VLOOKUP(AQ$8,TblComplem[],$AB4,FALSE)=0,"",VLOOKUP(AQ$8,TblComplem[],$AB4,FALSE)),"")</f>
        <v/>
      </c>
      <c r="AR4" s="267" t="str">
        <f>IFERROR(IF(VLOOKUP(AR$8,TblComplem[],$AB4,FALSE)=0,"",VLOOKUP(AR$8,TblComplem[],$AB4,FALSE)),"")</f>
        <v/>
      </c>
      <c r="AS4" s="267" t="str">
        <f>IFERROR(IF(VLOOKUP(AS$8,TblComplem[],$AB4,FALSE)=0,"",VLOOKUP(AS$8,TblComplem[],$AB4,FALSE)),"")</f>
        <v/>
      </c>
      <c r="AT4" s="267" t="str">
        <f>IFERROR(IF(VLOOKUP(AT$8,TblComplem[],$AB4,FALSE)=0,"",VLOOKUP(AT$8,TblComplem[],$AB4,FALSE)),"")</f>
        <v/>
      </c>
      <c r="AU4" s="267" t="str">
        <f>IFERROR(IF(VLOOKUP(AU$8,TblComplem[],$AB4,FALSE)=0,"",VLOOKUP(AU$8,TblComplem[],$AB4,FALSE)),"")</f>
        <v/>
      </c>
      <c r="AV4" s="267" t="str">
        <f>IFERROR(IF(VLOOKUP(AV$8,TblComplem[],$AB4,FALSE)=0,"",VLOOKUP(AV$8,TblComplem[],$AB4,FALSE)),"")</f>
        <v/>
      </c>
      <c r="AW4" s="267" t="str">
        <f>IFERROR(IF(VLOOKUP(AW$8,TblComplem[],$AB4,FALSE)=0,"",VLOOKUP(AW$8,TblComplem[],$AB4,FALSE)),"")</f>
        <v/>
      </c>
      <c r="AX4" s="267" t="str">
        <f>IFERROR(IF(VLOOKUP(AX$8,TblComplem[],$AB4,FALSE)=0,"",VLOOKUP(AX$8,TblComplem[],$AB4,FALSE)),"")</f>
        <v/>
      </c>
      <c r="AY4" s="267" t="str">
        <f>IFERROR(IF(VLOOKUP(AY$8,TblComplem[],$AB4,FALSE)=0,"",VLOOKUP(AY$8,TblComplem[],$AB4,FALSE)),"")</f>
        <v/>
      </c>
      <c r="AZ4" s="267" t="str">
        <f>IFERROR(IF(VLOOKUP(AZ$8,TblComplem[],$AB4,FALSE)=0,"",VLOOKUP(AZ$8,TblComplem[],$AB4,FALSE)),"")</f>
        <v/>
      </c>
      <c r="BA4" s="267" t="str">
        <f>IFERROR(IF(VLOOKUP(BA$8,TblComplem[],$AB4,FALSE)=0,"",VLOOKUP(BA$8,TblComplem[],$AB4,FALSE)),"")</f>
        <v/>
      </c>
      <c r="BB4" s="267" t="str">
        <f>IFERROR(IF(VLOOKUP(BB$8,TblComplem[],$AB4,FALSE)=0,"",VLOOKUP(BB$8,TblComplem[],$AB4,FALSE)),"")</f>
        <v/>
      </c>
      <c r="BC4" s="267" t="str">
        <f>IFERROR(IF(VLOOKUP(BC$8,TblComplem[],$AB4,FALSE)=0,"",VLOOKUP(BC$8,TblComplem[],$AB4,FALSE)),"")</f>
        <v/>
      </c>
      <c r="BD4" s="267" t="str">
        <f>IFERROR(IF(VLOOKUP(BD$8,TblComplem[],$AB4,FALSE)=0,"",VLOOKUP(BD$8,TblComplem[],$AB4,FALSE)),"")</f>
        <v/>
      </c>
      <c r="BE4" s="267" t="str">
        <f>IFERROR(IF(VLOOKUP(BE$8,TblComplem[],$AB4,FALSE)=0,"",VLOOKUP(BE$8,TblComplem[],$AB4,FALSE)),"")</f>
        <v/>
      </c>
      <c r="BF4" s="267" t="str">
        <f>IFERROR(IF(VLOOKUP(BF$8,TblComplem[],$AB4,FALSE)=0,"",VLOOKUP(BF$8,TblComplem[],$AB4,FALSE)),"")</f>
        <v/>
      </c>
      <c r="BG4" s="267" t="str">
        <f>IFERROR(IF(VLOOKUP(BG$8,TblComplem[],$AB4,FALSE)=0,"",VLOOKUP(BG$8,TblComplem[],$AB4,FALSE)),"")</f>
        <v/>
      </c>
      <c r="BH4" s="267" t="str">
        <f>IFERROR(IF(VLOOKUP(BH$8,TblComplem[],$AB4,FALSE)=0,"",VLOOKUP(BH$8,TblComplem[],$AB4,FALSE)),"")</f>
        <v/>
      </c>
      <c r="BI4" s="267" t="str">
        <f>IFERROR(IF(VLOOKUP(BI$8,TblComplem[],$AB4,FALSE)=0,"",VLOOKUP(BI$8,TblComplem[],$AB4,FALSE)),"")</f>
        <v/>
      </c>
      <c r="BJ4" s="267" t="str">
        <f>IFERROR(IF(VLOOKUP(BJ$8,TblComplem[],$AB4,FALSE)=0,"",VLOOKUP(BJ$8,TblComplem[],$AB4,FALSE)),"")</f>
        <v/>
      </c>
      <c r="BK4" s="267" t="str">
        <f>IFERROR(IF(VLOOKUP(BK$8,TblComplem[],$AB4,FALSE)=0,"",VLOOKUP(BK$8,TblComplem[],$AB4,FALSE)),"")</f>
        <v/>
      </c>
      <c r="BL4" s="267" t="str">
        <f>IFERROR(IF(VLOOKUP(BL$8,TblComplem[],$AB4,FALSE)=0,"",VLOOKUP(BL$8,TblComplem[],$AB4,FALSE)),"")</f>
        <v/>
      </c>
      <c r="BM4" s="267" t="str">
        <f>IFERROR(IF(VLOOKUP(BM$8,TblComplem[],$AB4,FALSE)=0,"",VLOOKUP(BM$8,TblComplem[],$AB4,FALSE)),"")</f>
        <v/>
      </c>
      <c r="BP4" t="s">
        <v>291</v>
      </c>
      <c r="BX4" s="9"/>
    </row>
    <row r="5" spans="2:93" x14ac:dyDescent="0.25">
      <c r="C5" s="31" t="s">
        <v>115</v>
      </c>
      <c r="D5" s="30">
        <f>D4-D3+1</f>
        <v>1</v>
      </c>
      <c r="AB5" s="85">
        <v>7</v>
      </c>
      <c r="AC5" s="87" t="s">
        <v>172</v>
      </c>
      <c r="AD5" s="267" t="str">
        <f>IFERROR(IF(VLOOKUP(AD$8,TblComplem[],$AB5,FALSE)=0,"",VLOOKUP(AD$8,TblComplem[],$AB5,FALSE)),"")</f>
        <v/>
      </c>
      <c r="AE5" s="267" t="str">
        <f>IFERROR(IF(VLOOKUP(AE$8,TblComplem[],$AB5,FALSE)=0,"",VLOOKUP(AE$8,TblComplem[],$AB5,FALSE)),"")</f>
        <v/>
      </c>
      <c r="AF5" s="267" t="str">
        <f>IFERROR(IF(VLOOKUP(AF$8,TblComplem[],$AB5,FALSE)=0,"",VLOOKUP(AF$8,TblComplem[],$AB5,FALSE)),"")</f>
        <v/>
      </c>
      <c r="AG5" s="267" t="str">
        <f>IFERROR(IF(VLOOKUP(AG$8,TblComplem[],$AB5,FALSE)=0,"",VLOOKUP(AG$8,TblComplem[],$AB5,FALSE)),"")</f>
        <v/>
      </c>
      <c r="AH5" s="267" t="str">
        <f>IFERROR(IF(VLOOKUP(AH$8,TblComplem[],$AB5,FALSE)=0,"",VLOOKUP(AH$8,TblComplem[],$AB5,FALSE)),"")</f>
        <v/>
      </c>
      <c r="AI5" s="267" t="str">
        <f>IFERROR(IF(VLOOKUP(AI$8,TblComplem[],$AB5,FALSE)=0,"",VLOOKUP(AI$8,TblComplem[],$AB5,FALSE)),"")</f>
        <v/>
      </c>
      <c r="AJ5" s="267" t="str">
        <f>IFERROR(IF(VLOOKUP(AJ$8,TblComplem[],$AB5,FALSE)=0,"",VLOOKUP(AJ$8,TblComplem[],$AB5,FALSE)),"")</f>
        <v/>
      </c>
      <c r="AK5" s="267" t="str">
        <f>IFERROR(IF(VLOOKUP(AK$8,TblComplem[],$AB5,FALSE)=0,"",VLOOKUP(AK$8,TblComplem[],$AB5,FALSE)),"")</f>
        <v/>
      </c>
      <c r="AL5" s="267" t="str">
        <f>IFERROR(IF(VLOOKUP(AL$8,TblComplem[],$AB5,FALSE)=0,"",VLOOKUP(AL$8,TblComplem[],$AB5,FALSE)),"")</f>
        <v/>
      </c>
      <c r="AM5" s="267" t="str">
        <f>IFERROR(IF(VLOOKUP(AM$8,TblComplem[],$AB5,FALSE)=0,"",VLOOKUP(AM$8,TblComplem[],$AB5,FALSE)),"")</f>
        <v/>
      </c>
      <c r="AN5" s="267" t="str">
        <f>IFERROR(IF(VLOOKUP(AN$8,TblComplem[],$AB5,FALSE)=0,"",VLOOKUP(AN$8,TblComplem[],$AB5,FALSE)),"")</f>
        <v/>
      </c>
      <c r="AO5" s="267" t="str">
        <f>IFERROR(IF(VLOOKUP(AO$8,TblComplem[],$AB5,FALSE)=0,"",VLOOKUP(AO$8,TblComplem[],$AB5,FALSE)),"")</f>
        <v/>
      </c>
      <c r="AP5" s="267" t="str">
        <f>IFERROR(IF(VLOOKUP(AP$8,TblComplem[],$AB5,FALSE)=0,"",VLOOKUP(AP$8,TblComplem[],$AB5,FALSE)),"")</f>
        <v/>
      </c>
      <c r="AQ5" s="267" t="str">
        <f>IFERROR(IF(VLOOKUP(AQ$8,TblComplem[],$AB5,FALSE)=0,"",VLOOKUP(AQ$8,TblComplem[],$AB5,FALSE)),"")</f>
        <v/>
      </c>
      <c r="AR5" s="267" t="str">
        <f>IFERROR(IF(VLOOKUP(AR$8,TblComplem[],$AB5,FALSE)=0,"",VLOOKUP(AR$8,TblComplem[],$AB5,FALSE)),"")</f>
        <v/>
      </c>
      <c r="AS5" s="267" t="str">
        <f>IFERROR(IF(VLOOKUP(AS$8,TblComplem[],$AB5,FALSE)=0,"",VLOOKUP(AS$8,TblComplem[],$AB5,FALSE)),"")</f>
        <v/>
      </c>
      <c r="AT5" s="267" t="str">
        <f>IFERROR(IF(VLOOKUP(AT$8,TblComplem[],$AB5,FALSE)=0,"",VLOOKUP(AT$8,TblComplem[],$AB5,FALSE)),"")</f>
        <v/>
      </c>
      <c r="AU5" s="267" t="str">
        <f>IFERROR(IF(VLOOKUP(AU$8,TblComplem[],$AB5,FALSE)=0,"",VLOOKUP(AU$8,TblComplem[],$AB5,FALSE)),"")</f>
        <v/>
      </c>
      <c r="AV5" s="267" t="str">
        <f>IFERROR(IF(VLOOKUP(AV$8,TblComplem[],$AB5,FALSE)=0,"",VLOOKUP(AV$8,TblComplem[],$AB5,FALSE)),"")</f>
        <v/>
      </c>
      <c r="AW5" s="267" t="str">
        <f>IFERROR(IF(VLOOKUP(AW$8,TblComplem[],$AB5,FALSE)=0,"",VLOOKUP(AW$8,TblComplem[],$AB5,FALSE)),"")</f>
        <v/>
      </c>
      <c r="AX5" s="267" t="str">
        <f>IFERROR(IF(VLOOKUP(AX$8,TblComplem[],$AB5,FALSE)=0,"",VLOOKUP(AX$8,TblComplem[],$AB5,FALSE)),"")</f>
        <v/>
      </c>
      <c r="AY5" s="267" t="str">
        <f>IFERROR(IF(VLOOKUP(AY$8,TblComplem[],$AB5,FALSE)=0,"",VLOOKUP(AY$8,TblComplem[],$AB5,FALSE)),"")</f>
        <v/>
      </c>
      <c r="AZ5" s="267" t="str">
        <f>IFERROR(IF(VLOOKUP(AZ$8,TblComplem[],$AB5,FALSE)=0,"",VLOOKUP(AZ$8,TblComplem[],$AB5,FALSE)),"")</f>
        <v/>
      </c>
      <c r="BA5" s="267" t="str">
        <f>IFERROR(IF(VLOOKUP(BA$8,TblComplem[],$AB5,FALSE)=0,"",VLOOKUP(BA$8,TblComplem[],$AB5,FALSE)),"")</f>
        <v/>
      </c>
      <c r="BB5" s="267" t="str">
        <f>IFERROR(IF(VLOOKUP(BB$8,TblComplem[],$AB5,FALSE)=0,"",VLOOKUP(BB$8,TblComplem[],$AB5,FALSE)),"")</f>
        <v/>
      </c>
      <c r="BC5" s="267" t="str">
        <f>IFERROR(IF(VLOOKUP(BC$8,TblComplem[],$AB5,FALSE)=0,"",VLOOKUP(BC$8,TblComplem[],$AB5,FALSE)),"")</f>
        <v/>
      </c>
      <c r="BD5" s="267" t="str">
        <f>IFERROR(IF(VLOOKUP(BD$8,TblComplem[],$AB5,FALSE)=0,"",VLOOKUP(BD$8,TblComplem[],$AB5,FALSE)),"")</f>
        <v/>
      </c>
      <c r="BE5" s="267" t="str">
        <f>IFERROR(IF(VLOOKUP(BE$8,TblComplem[],$AB5,FALSE)=0,"",VLOOKUP(BE$8,TblComplem[],$AB5,FALSE)),"")</f>
        <v/>
      </c>
      <c r="BF5" s="267" t="str">
        <f>IFERROR(IF(VLOOKUP(BF$8,TblComplem[],$AB5,FALSE)=0,"",VLOOKUP(BF$8,TblComplem[],$AB5,FALSE)),"")</f>
        <v/>
      </c>
      <c r="BG5" s="267" t="str">
        <f>IFERROR(IF(VLOOKUP(BG$8,TblComplem[],$AB5,FALSE)=0,"",VLOOKUP(BG$8,TblComplem[],$AB5,FALSE)),"")</f>
        <v/>
      </c>
      <c r="BH5" s="267" t="str">
        <f>IFERROR(IF(VLOOKUP(BH$8,TblComplem[],$AB5,FALSE)=0,"",VLOOKUP(BH$8,TblComplem[],$AB5,FALSE)),"")</f>
        <v/>
      </c>
      <c r="BI5" s="267" t="str">
        <f>IFERROR(IF(VLOOKUP(BI$8,TblComplem[],$AB5,FALSE)=0,"",VLOOKUP(BI$8,TblComplem[],$AB5,FALSE)),"")</f>
        <v/>
      </c>
      <c r="BJ5" s="267" t="str">
        <f>IFERROR(IF(VLOOKUP(BJ$8,TblComplem[],$AB5,FALSE)=0,"",VLOOKUP(BJ$8,TblComplem[],$AB5,FALSE)),"")</f>
        <v/>
      </c>
      <c r="BK5" s="267" t="str">
        <f>IFERROR(IF(VLOOKUP(BK$8,TblComplem[],$AB5,FALSE)=0,"",VLOOKUP(BK$8,TblComplem[],$AB5,FALSE)),"")</f>
        <v/>
      </c>
      <c r="BL5" s="267" t="str">
        <f>IFERROR(IF(VLOOKUP(BL$8,TblComplem[],$AB5,FALSE)=0,"",VLOOKUP(BL$8,TblComplem[],$AB5,FALSE)),"")</f>
        <v/>
      </c>
      <c r="BM5" s="267" t="str">
        <f>IFERROR(IF(VLOOKUP(BM$8,TblComplem[],$AB5,FALSE)=0,"",VLOOKUP(BM$8,TblComplem[],$AB5,FALSE)),"")</f>
        <v/>
      </c>
      <c r="BP5" t="s">
        <v>292</v>
      </c>
      <c r="BX5" s="9"/>
    </row>
    <row r="6" spans="2:93" s="14" customFormat="1" ht="28.9" customHeight="1" x14ac:dyDescent="0.25">
      <c r="AB6" s="88">
        <v>2</v>
      </c>
      <c r="AC6" s="268" t="s">
        <v>267</v>
      </c>
      <c r="AD6" s="89" t="str">
        <f>IFERROR(IF(VLOOKUP(AD$8,TblComplem[],$AB6,FALSE)=0,"",VLOOKUP(AD$8,TblComplem[],$AB6,FALSE)),"")</f>
        <v/>
      </c>
      <c r="AE6" s="89" t="str">
        <f>IFERROR(IF(VLOOKUP(AE$8,TblComplem[],$AB6,FALSE)=0,"",VLOOKUP(AE$8,TblComplem[],$AB6,FALSE)),"")</f>
        <v/>
      </c>
      <c r="AF6" s="89" t="str">
        <f>IFERROR(IF(VLOOKUP(AF$8,TblComplem[],$AB6,FALSE)=0,"",VLOOKUP(AF$8,TblComplem[],$AB6,FALSE)),"")</f>
        <v/>
      </c>
      <c r="AG6" s="89" t="str">
        <f>IFERROR(IF(VLOOKUP(AG$8,TblComplem[],$AB6,FALSE)=0,"",VLOOKUP(AG$8,TblComplem[],$AB6,FALSE)),"")</f>
        <v/>
      </c>
      <c r="AH6" s="89" t="str">
        <f>IFERROR(IF(VLOOKUP(AH$8,TblComplem[],$AB6,FALSE)=0,"",VLOOKUP(AH$8,TblComplem[],$AB6,FALSE)),"")</f>
        <v/>
      </c>
      <c r="AI6" s="89" t="str">
        <f>IFERROR(IF(VLOOKUP(AI$8,TblComplem[],$AB6,FALSE)=0,"",VLOOKUP(AI$8,TblComplem[],$AB6,FALSE)),"")</f>
        <v/>
      </c>
      <c r="AJ6" s="89" t="str">
        <f>IFERROR(IF(VLOOKUP(AJ$8,TblComplem[],$AB6,FALSE)=0,"",VLOOKUP(AJ$8,TblComplem[],$AB6,FALSE)),"")</f>
        <v/>
      </c>
      <c r="AK6" s="89" t="str">
        <f>IFERROR(IF(VLOOKUP(AK$8,TblComplem[],$AB6,FALSE)=0,"",VLOOKUP(AK$8,TblComplem[],$AB6,FALSE)),"")</f>
        <v/>
      </c>
      <c r="AL6" s="89" t="str">
        <f>IFERROR(IF(VLOOKUP(AL$8,TblComplem[],$AB6,FALSE)=0,"",VLOOKUP(AL$8,TblComplem[],$AB6,FALSE)),"")</f>
        <v/>
      </c>
      <c r="AM6" s="89" t="str">
        <f>IFERROR(IF(VLOOKUP(AM$8,TblComplem[],$AB6,FALSE)=0,"",VLOOKUP(AM$8,TblComplem[],$AB6,FALSE)),"")</f>
        <v/>
      </c>
      <c r="AN6" s="89" t="str">
        <f>IFERROR(IF(VLOOKUP(AN$8,TblComplem[],$AB6,FALSE)=0,"",VLOOKUP(AN$8,TblComplem[],$AB6,FALSE)),"")</f>
        <v/>
      </c>
      <c r="AO6" s="89" t="str">
        <f>IFERROR(IF(VLOOKUP(AO$8,TblComplem[],$AB6,FALSE)=0,"",VLOOKUP(AO$8,TblComplem[],$AB6,FALSE)),"")</f>
        <v/>
      </c>
      <c r="AP6" s="89" t="str">
        <f>IFERROR(IF(VLOOKUP(AP$8,TblComplem[],$AB6,FALSE)=0,"",VLOOKUP(AP$8,TblComplem[],$AB6,FALSE)),"")</f>
        <v/>
      </c>
      <c r="AQ6" s="89" t="str">
        <f>IFERROR(IF(VLOOKUP(AQ$8,TblComplem[],$AB6,FALSE)=0,"",VLOOKUP(AQ$8,TblComplem[],$AB6,FALSE)),"")</f>
        <v/>
      </c>
      <c r="AR6" s="89" t="str">
        <f>IFERROR(IF(VLOOKUP(AR$8,TblComplem[],$AB6,FALSE)=0,"",VLOOKUP(AR$8,TblComplem[],$AB6,FALSE)),"")</f>
        <v/>
      </c>
      <c r="AS6" s="89" t="str">
        <f>IFERROR(IF(VLOOKUP(AS$8,TblComplem[],$AB6,FALSE)=0,"",VLOOKUP(AS$8,TblComplem[],$AB6,FALSE)),"")</f>
        <v/>
      </c>
      <c r="AT6" s="89" t="str">
        <f>IFERROR(IF(VLOOKUP(AT$8,TblComplem[],$AB6,FALSE)=0,"",VLOOKUP(AT$8,TblComplem[],$AB6,FALSE)),"")</f>
        <v/>
      </c>
      <c r="AU6" s="89" t="str">
        <f>IFERROR(IF(VLOOKUP(AU$8,TblComplem[],$AB6,FALSE)=0,"",VLOOKUP(AU$8,TblComplem[],$AB6,FALSE)),"")</f>
        <v/>
      </c>
      <c r="AV6" s="89" t="str">
        <f>IFERROR(IF(VLOOKUP(AV$8,TblComplem[],$AB6,FALSE)=0,"",VLOOKUP(AV$8,TblComplem[],$AB6,FALSE)),"")</f>
        <v/>
      </c>
      <c r="AW6" s="89" t="str">
        <f>IFERROR(IF(VLOOKUP(AW$8,TblComplem[],$AB6,FALSE)=0,"",VLOOKUP(AW$8,TblComplem[],$AB6,FALSE)),"")</f>
        <v/>
      </c>
      <c r="AX6" s="89" t="str">
        <f>IFERROR(IF(VLOOKUP(AX$8,TblComplem[],$AB6,FALSE)=0,"",VLOOKUP(AX$8,TblComplem[],$AB6,FALSE)),"")</f>
        <v/>
      </c>
      <c r="AY6" s="89" t="str">
        <f>IFERROR(IF(VLOOKUP(AY$8,TblComplem[],$AB6,FALSE)=0,"",VLOOKUP(AY$8,TblComplem[],$AB6,FALSE)),"")</f>
        <v/>
      </c>
      <c r="AZ6" s="89" t="str">
        <f>IFERROR(IF(VLOOKUP(AZ$8,TblComplem[],$AB6,FALSE)=0,"",VLOOKUP(AZ$8,TblComplem[],$AB6,FALSE)),"")</f>
        <v/>
      </c>
      <c r="BA6" s="89" t="str">
        <f>IFERROR(IF(VLOOKUP(BA$8,TblComplem[],$AB6,FALSE)=0,"",VLOOKUP(BA$8,TblComplem[],$AB6,FALSE)),"")</f>
        <v/>
      </c>
      <c r="BB6" s="89" t="str">
        <f>IFERROR(IF(VLOOKUP(BB$8,TblComplem[],$AB6,FALSE)=0,"",VLOOKUP(BB$8,TblComplem[],$AB6,FALSE)),"")</f>
        <v/>
      </c>
      <c r="BC6" s="89" t="str">
        <f>IFERROR(IF(VLOOKUP(BC$8,TblComplem[],$AB6,FALSE)=0,"",VLOOKUP(BC$8,TblComplem[],$AB6,FALSE)),"")</f>
        <v/>
      </c>
      <c r="BD6" s="89" t="str">
        <f>IFERROR(IF(VLOOKUP(BD$8,TblComplem[],$AB6,FALSE)=0,"",VLOOKUP(BD$8,TblComplem[],$AB6,FALSE)),"")</f>
        <v/>
      </c>
      <c r="BE6" s="89" t="str">
        <f>IFERROR(IF(VLOOKUP(BE$8,TblComplem[],$AB6,FALSE)=0,"",VLOOKUP(BE$8,TblComplem[],$AB6,FALSE)),"")</f>
        <v/>
      </c>
      <c r="BF6" s="89" t="str">
        <f>IFERROR(IF(VLOOKUP(BF$8,TblComplem[],$AB6,FALSE)=0,"",VLOOKUP(BF$8,TblComplem[],$AB6,FALSE)),"")</f>
        <v/>
      </c>
      <c r="BG6" s="89" t="str">
        <f>IFERROR(IF(VLOOKUP(BG$8,TblComplem[],$AB6,FALSE)=0,"",VLOOKUP(BG$8,TblComplem[],$AB6,FALSE)),"")</f>
        <v/>
      </c>
      <c r="BH6" s="89" t="str">
        <f>IFERROR(IF(VLOOKUP(BH$8,TblComplem[],$AB6,FALSE)=0,"",VLOOKUP(BH$8,TblComplem[],$AB6,FALSE)),"")</f>
        <v/>
      </c>
      <c r="BI6" s="89" t="str">
        <f>IFERROR(IF(VLOOKUP(BI$8,TblComplem[],$AB6,FALSE)=0,"",VLOOKUP(BI$8,TblComplem[],$AB6,FALSE)),"")</f>
        <v/>
      </c>
      <c r="BJ6" s="89" t="str">
        <f>IFERROR(IF(VLOOKUP(BJ$8,TblComplem[],$AB6,FALSE)=0,"",VLOOKUP(BJ$8,TblComplem[],$AB6,FALSE)),"")</f>
        <v/>
      </c>
      <c r="BK6" s="89" t="str">
        <f>IFERROR(IF(VLOOKUP(BK$8,TblComplem[],$AB6,FALSE)=0,"",VLOOKUP(BK$8,TblComplem[],$AB6,FALSE)),"")</f>
        <v/>
      </c>
      <c r="BL6" s="89" t="str">
        <f>IFERROR(IF(VLOOKUP(BL$8,TblComplem[],$AB6,FALSE)=0,"",VLOOKUP(BL$8,TblComplem[],$AB6,FALSE)),"")</f>
        <v/>
      </c>
      <c r="BM6" s="89" t="str">
        <f>IFERROR(IF(VLOOKUP(BM$8,TblComplem[],$AB6,FALSE)=0,"",VLOOKUP(BM$8,TblComplem[],$AB6,FALSE)),"")</f>
        <v/>
      </c>
      <c r="BW6"/>
      <c r="CH6" s="90"/>
    </row>
    <row r="7" spans="2:93" x14ac:dyDescent="0.25">
      <c r="BY7" s="213" t="s">
        <v>167</v>
      </c>
      <c r="BZ7" s="213"/>
      <c r="CA7" s="213" t="s">
        <v>169</v>
      </c>
    </row>
    <row r="8" spans="2:93" s="3" customFormat="1" ht="66" customHeight="1" x14ac:dyDescent="0.25">
      <c r="B8" s="47" t="s">
        <v>0</v>
      </c>
      <c r="C8" s="47" t="s">
        <v>1</v>
      </c>
      <c r="D8" s="47" t="s">
        <v>2</v>
      </c>
      <c r="E8" s="47" t="s">
        <v>3</v>
      </c>
      <c r="F8" s="47" t="s">
        <v>4</v>
      </c>
      <c r="G8" s="47" t="s">
        <v>5</v>
      </c>
      <c r="H8" s="48" t="s">
        <v>6</v>
      </c>
      <c r="I8" s="48" t="s">
        <v>164</v>
      </c>
      <c r="J8" s="48" t="s">
        <v>77</v>
      </c>
      <c r="K8" s="48" t="s">
        <v>166</v>
      </c>
      <c r="L8" s="48" t="s">
        <v>165</v>
      </c>
      <c r="M8" s="48" t="s">
        <v>9</v>
      </c>
      <c r="N8" s="49" t="s">
        <v>119</v>
      </c>
      <c r="O8" s="49" t="s">
        <v>118</v>
      </c>
      <c r="P8" s="50" t="s">
        <v>8</v>
      </c>
      <c r="Q8" s="51" t="s">
        <v>73</v>
      </c>
      <c r="R8" s="51" t="s">
        <v>74</v>
      </c>
      <c r="S8" s="51" t="s">
        <v>75</v>
      </c>
      <c r="T8" s="51" t="s">
        <v>121</v>
      </c>
      <c r="U8" s="51" t="s">
        <v>120</v>
      </c>
      <c r="V8" s="51" t="s">
        <v>76</v>
      </c>
      <c r="W8" s="73" t="s">
        <v>372</v>
      </c>
      <c r="X8" s="73" t="s">
        <v>290</v>
      </c>
      <c r="Y8" s="52" t="s">
        <v>12</v>
      </c>
      <c r="Z8" s="53" t="s">
        <v>11</v>
      </c>
      <c r="AA8" s="52" t="s">
        <v>10</v>
      </c>
      <c r="AB8" s="52" t="s">
        <v>99</v>
      </c>
      <c r="AC8" s="54" t="s">
        <v>20</v>
      </c>
      <c r="AD8" s="55" t="s">
        <v>171</v>
      </c>
      <c r="AE8" s="48" t="s">
        <v>176</v>
      </c>
      <c r="AF8" s="48" t="s">
        <v>177</v>
      </c>
      <c r="AG8" s="48" t="s">
        <v>178</v>
      </c>
      <c r="AH8" s="48" t="s">
        <v>179</v>
      </c>
      <c r="AI8" s="48" t="s">
        <v>180</v>
      </c>
      <c r="AJ8" s="48" t="s">
        <v>181</v>
      </c>
      <c r="AK8" s="48" t="s">
        <v>182</v>
      </c>
      <c r="AL8" s="48" t="s">
        <v>183</v>
      </c>
      <c r="AM8" s="48" t="s">
        <v>184</v>
      </c>
      <c r="AN8" s="48" t="s">
        <v>185</v>
      </c>
      <c r="AO8" s="48" t="s">
        <v>186</v>
      </c>
      <c r="AP8" s="48" t="s">
        <v>187</v>
      </c>
      <c r="AQ8" s="48" t="s">
        <v>188</v>
      </c>
      <c r="AR8" s="48" t="s">
        <v>189</v>
      </c>
      <c r="AS8" s="48" t="s">
        <v>190</v>
      </c>
      <c r="AT8" s="48" t="s">
        <v>191</v>
      </c>
      <c r="AU8" s="48" t="s">
        <v>192</v>
      </c>
      <c r="AV8" s="48" t="s">
        <v>193</v>
      </c>
      <c r="AW8" s="48" t="s">
        <v>194</v>
      </c>
      <c r="AX8" s="48" t="s">
        <v>195</v>
      </c>
      <c r="AY8" s="48" t="s">
        <v>196</v>
      </c>
      <c r="AZ8" s="48" t="s">
        <v>197</v>
      </c>
      <c r="BA8" s="48" t="s">
        <v>198</v>
      </c>
      <c r="BB8" s="48" t="s">
        <v>199</v>
      </c>
      <c r="BC8" s="48" t="s">
        <v>200</v>
      </c>
      <c r="BD8" s="48" t="s">
        <v>201</v>
      </c>
      <c r="BE8" s="48" t="s">
        <v>202</v>
      </c>
      <c r="BF8" s="48" t="s">
        <v>203</v>
      </c>
      <c r="BG8" s="48" t="s">
        <v>204</v>
      </c>
      <c r="BH8" s="48" t="s">
        <v>205</v>
      </c>
      <c r="BI8" s="82" t="s">
        <v>206</v>
      </c>
      <c r="BJ8" s="82" t="s">
        <v>207</v>
      </c>
      <c r="BK8" s="82" t="s">
        <v>208</v>
      </c>
      <c r="BL8" s="82" t="s">
        <v>209</v>
      </c>
      <c r="BM8" s="217" t="s">
        <v>210</v>
      </c>
      <c r="BN8" s="56" t="s">
        <v>174</v>
      </c>
      <c r="BO8" s="56" t="s">
        <v>175</v>
      </c>
      <c r="BP8" s="92" t="s">
        <v>215</v>
      </c>
      <c r="BQ8" s="91" t="s">
        <v>216</v>
      </c>
      <c r="BR8" s="214" t="s">
        <v>249</v>
      </c>
      <c r="BS8" s="214" t="s">
        <v>250</v>
      </c>
      <c r="BT8" s="282" t="s">
        <v>295</v>
      </c>
      <c r="BU8" s="282" t="s">
        <v>296</v>
      </c>
      <c r="BV8" s="282" t="s">
        <v>297</v>
      </c>
      <c r="BW8" s="214" t="s">
        <v>251</v>
      </c>
      <c r="BX8" s="216" t="s">
        <v>217</v>
      </c>
      <c r="BY8" s="64" t="s">
        <v>218</v>
      </c>
      <c r="BZ8" s="65" t="s">
        <v>211</v>
      </c>
      <c r="CA8" s="66" t="s">
        <v>219</v>
      </c>
      <c r="CB8" s="67" t="s">
        <v>212</v>
      </c>
      <c r="CC8" s="63" t="s">
        <v>223</v>
      </c>
      <c r="CD8" s="68" t="s">
        <v>221</v>
      </c>
      <c r="CE8" s="69" t="s">
        <v>213</v>
      </c>
      <c r="CF8" s="70" t="s">
        <v>222</v>
      </c>
      <c r="CG8" s="71" t="s">
        <v>214</v>
      </c>
      <c r="CH8" s="57" t="s">
        <v>96</v>
      </c>
      <c r="CI8" s="57" t="s">
        <v>95</v>
      </c>
      <c r="CJ8" s="47" t="s">
        <v>122</v>
      </c>
      <c r="CK8" s="47" t="s">
        <v>123</v>
      </c>
      <c r="CL8" s="47" t="s">
        <v>21</v>
      </c>
      <c r="CM8" s="47" t="s">
        <v>22</v>
      </c>
      <c r="CN8" s="47" t="s">
        <v>124</v>
      </c>
      <c r="CO8" s="47" t="s">
        <v>125</v>
      </c>
    </row>
    <row r="9" spans="2:93" x14ac:dyDescent="0.25">
      <c r="D9" s="58"/>
      <c r="E9" s="59"/>
      <c r="F9" s="59"/>
      <c r="G9" s="59"/>
      <c r="H9" s="1"/>
      <c r="I9" s="270"/>
      <c r="J9" s="58"/>
      <c r="K9" s="269"/>
      <c r="L9" s="269"/>
      <c r="M9" s="8"/>
      <c r="N9" s="60"/>
      <c r="O9" s="60"/>
      <c r="P9" s="59"/>
      <c r="Z9" s="2"/>
      <c r="AA9" s="20"/>
      <c r="AB9" s="13"/>
      <c r="AC9" s="59"/>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218"/>
      <c r="BN9" s="74">
        <f>+MAX($D$3,DATOS_[[#This Row],[Fecha Inicio Sit. Contract.]])</f>
        <v>0</v>
      </c>
      <c r="BO9" s="74">
        <f>+MIN($D$4,DATOS_[[#This Row],[Fecha Fin Sit. Contract.]])</f>
        <v>0</v>
      </c>
      <c r="BP9" s="83">
        <f>+DATOS_[[#This Row],[% de jornada]]*IF(DATOS_[[#This Row],[% jornada reducida]]="",1,DATOS_[[#This Row],[% jornada reducida]])</f>
        <v>0</v>
      </c>
      <c r="BQ9" s="83">
        <f>+(DATOS_[[#This Row],[F.fin.cal]]-DATOS_[[#This Row],[F.ini.cal]]+1)/($D$4-$D$3+1)</f>
        <v>1</v>
      </c>
      <c r="BR9" s="83" t="str">
        <f>IF(OR(AND(DATOS_[[#This Row],[Fecha Fin Contrato]]&lt;$D$3,DATOS_[[#This Row],[Fecha Fin Contrato]]&lt;&gt;""),DATOS_[[#This Row],[Fecha de Contratación]]&gt;$D$4),"Fuera","Dentro")</f>
        <v>Dentro</v>
      </c>
      <c r="BS9" s="83" t="str">
        <f t="array" ref="BS9">IF(MAX(IF(DATOS_[id]=DATOS_[[#This Row],[id]],DATOS_[F.fin.cal]))=DATOS_[[#This Row],[F.fin.cal]],"Sí","NO")</f>
        <v>Sí</v>
      </c>
      <c r="BT9" s="83" t="str">
        <f>IF(AND(DATOS_[[#This Row],[% normaliz]]&lt;&gt;1,DATOS_[[#This Row],[% anualiz]]=1),"Sí","NO")</f>
        <v>Sí</v>
      </c>
      <c r="BU9" s="83" t="str">
        <f>IF(AND(DATOS_[[#This Row],[% normaliz]]=1,DATOS_[[#This Row],[% anualiz]]&lt;&gt;1),"Sí","NO")</f>
        <v>NO</v>
      </c>
      <c r="BV9" s="83" t="str">
        <f>IF(AND(DATOS_[[#This Row],[% normaliz]]&lt;&gt;1,DATOS_[[#This Row],[% anualiz]]&lt;&gt;1),"Sí","NO")</f>
        <v>NO</v>
      </c>
      <c r="BW9" s="215" t="str">
        <f>+IF(DATOS_[[#This Row],[% normaliz]]*DATOS_[[#This Row],[% anualiz]]=1,"NO","Sí")</f>
        <v>Sí</v>
      </c>
      <c r="BX9" s="75" t="e">
        <f>(DATOS_[[#This Row],[S.BASE]]*(1/DATOS_[[#This Row],[% normaliz]])*(1/DATOS_[[#This Row],[% anualiz]]))*IF(DATOS_[[#This Row],[Check Equiparado]]="Sí",1,0)</f>
        <v>#DIV/0!</v>
      </c>
      <c r="BY9" s="75" t="e">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#DIV/0!</v>
      </c>
      <c r="BZ9" s="75" t="e">
        <f>+DATOS_[[#This Row],[SALARIO BASE Eq]]+DATOS_[[#This Row],[Tot COMPL.SAL Eq]]</f>
        <v>#DIV/0!</v>
      </c>
      <c r="CA9" s="75" t="e"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#DIV/0!</v>
      </c>
      <c r="CB9" s="75" t="e">
        <f>+DATOS_[[#This Row],[TOTAL SALARIO Eq]]+DATOS_[[#This Row],[Tot Extrasalarial Eq]]</f>
        <v>#DIV/0!</v>
      </c>
      <c r="CC9" s="76">
        <f>DATOS_[[#This Row],[S.BASE]]</f>
        <v>0</v>
      </c>
      <c r="CD9" s="76">
        <f>+SUM(DATOS_[[#This Row],[Conc.Sal.01]:[Conc.Sal.30]])</f>
        <v>0</v>
      </c>
      <c r="CE9" s="76">
        <f>+DATOS_[[#This Row],[SALARIO BASE Ef]]+DATOS_[[#This Row],[Tot COMPL.SAL Ef]]</f>
        <v>0</v>
      </c>
      <c r="CF9" s="76">
        <f>+SUM(DATOS_[[#This Row],[C.Extra.01]:[C.Extra.05]])</f>
        <v>0</v>
      </c>
      <c r="CG9" s="76">
        <f>+DATOS_[[#This Row],[TOTAL SALARIO Ef]]+DATOS_[[#This Row],[Tot Extrasalarial Ef]]</f>
        <v>0</v>
      </c>
      <c r="CH9" s="61">
        <f>MIN(IF(DATOS_[[#This Row],[Fecha Fin Contrato]]="",$D$4,DATOS_[[#This Row],[Fecha Fin Contrato]]),$D$4)-MAX(DATOS_[[#This Row],[Fecha de Contratación]],$D$3)+1</f>
        <v>1</v>
      </c>
      <c r="CI9" s="11" t="str">
        <f>IF(COUNTIFS(DATOS_[id],DATOS_[[#This Row],[id]])&gt;1,DATOS_[[#This Row],[id]],"")</f>
        <v/>
      </c>
      <c r="CJ9" s="11">
        <f>(Inicio!$G$10-DATOS_[[#This Row],[Fecha Nacimiento]])/365.25</f>
        <v>0</v>
      </c>
      <c r="CK9" s="11">
        <f>(Inicio!$G$10-DATOS_[[#This Row],[Fecha de Antigüedad]])/365.25</f>
        <v>0</v>
      </c>
      <c r="CL9" s="11" t="e">
        <f>+VLOOKUP(DATOS_[[#This Row],[Clave de Contrato]],TblTiposContrato13[],3,FALSE)</f>
        <v>#N/A</v>
      </c>
      <c r="CM9" s="11" t="e">
        <f>+VLOOKUP(DATOS_[[#This Row],[Clave de Contrato]],TblTiposContrato13[],4,FALSE)</f>
        <v>#N/A</v>
      </c>
      <c r="CN9" s="11" t="str">
        <f>VLOOKUP(DATOS_[[#This Row],[Edad]],CONTRATOS!TblRngEdad,2,TRUE)</f>
        <v>20  o menos</v>
      </c>
      <c r="CO9" s="11" t="str">
        <f>VLOOKUP(DATOS_[[#This Row],[Antigüedad]],TblRngAntg14[],2,TRUE)</f>
        <v>0 a 1 años</v>
      </c>
    </row>
  </sheetData>
  <phoneticPr fontId="23" type="noConversion"/>
  <conditionalFormatting sqref="B9">
    <cfRule type="duplicateValues" dxfId="104" priority="3"/>
  </conditionalFormatting>
  <dataValidations count="3">
    <dataValidation type="list" allowBlank="1" showInputMessage="1" showErrorMessage="1" sqref="W9" xr:uid="{00000000-0002-0000-0300-000000000000}">
      <formula1>AGR_CL_EMP</formula1>
    </dataValidation>
    <dataValidation type="list" allowBlank="1" showInputMessage="1" showErrorMessage="1" sqref="C9" xr:uid="{00000000-0002-0000-0300-000001000000}">
      <formula1>"Mujer,Hombre"</formula1>
    </dataValidation>
    <dataValidation type="list" allowBlank="1" showInputMessage="1" showErrorMessage="1" sqref="X9" xr:uid="{00000000-0002-0000-0300-000002000000}">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7"/>
    <pageSetUpPr fitToPage="1"/>
  </sheetPr>
  <dimension ref="B2:BP103"/>
  <sheetViews>
    <sheetView showGridLines="0" zoomScaleNormal="100" workbookViewId="0">
      <selection activeCell="D16" sqref="D16"/>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84" t="s">
        <v>317</v>
      </c>
      <c r="D8" s="21"/>
      <c r="E8" s="21"/>
      <c r="F8" s="21"/>
      <c r="G8" s="21"/>
      <c r="H8" s="21"/>
      <c r="I8" s="21"/>
      <c r="J8" s="21"/>
    </row>
    <row r="10" spans="3:68" x14ac:dyDescent="0.25">
      <c r="C10" s="4" t="s">
        <v>318</v>
      </c>
      <c r="E10" s="4" t="s">
        <v>372</v>
      </c>
    </row>
    <row r="11" spans="3:68" s="6" customFormat="1" ht="31.9" customHeight="1" x14ac:dyDescent="0.25">
      <c r="C11" s="4" t="s">
        <v>76</v>
      </c>
      <c r="D11" s="33" t="s">
        <v>75</v>
      </c>
      <c r="E11" t="s">
        <v>319</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319</v>
      </c>
      <c r="D12" t="s">
        <v>319</v>
      </c>
      <c r="E12" s="5"/>
    </row>
    <row r="96" spans="5:10" x14ac:dyDescent="0.25">
      <c r="E96" s="5"/>
      <c r="F96" s="5"/>
      <c r="G96" s="5"/>
      <c r="H96" s="5"/>
      <c r="I96" s="5"/>
      <c r="J96" s="5"/>
    </row>
    <row r="99" spans="2:12" ht="18.75" x14ac:dyDescent="0.3">
      <c r="B99" s="285" t="s">
        <v>316</v>
      </c>
      <c r="C99" s="22"/>
      <c r="D99" s="22"/>
      <c r="E99" s="22"/>
      <c r="F99" s="22"/>
      <c r="G99" s="22"/>
      <c r="H99" s="22"/>
      <c r="I99" s="22"/>
      <c r="J99" s="22"/>
      <c r="K99" s="22"/>
      <c r="L99" s="22"/>
    </row>
    <row r="101" spans="2:12" ht="45" x14ac:dyDescent="0.25">
      <c r="C101" s="4" t="s">
        <v>100</v>
      </c>
      <c r="E101" s="283" t="s">
        <v>290</v>
      </c>
    </row>
    <row r="102" spans="2:12" x14ac:dyDescent="0.25">
      <c r="C102" s="4" t="s">
        <v>76</v>
      </c>
      <c r="D102" s="4" t="s">
        <v>75</v>
      </c>
      <c r="E102" t="s">
        <v>319</v>
      </c>
    </row>
    <row r="103" spans="2:12" x14ac:dyDescent="0.25">
      <c r="C103" t="s">
        <v>319</v>
      </c>
      <c r="D103" t="s">
        <v>319</v>
      </c>
      <c r="E103" s="5"/>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pageSetUpPr fitToPage="1"/>
  </sheetPr>
  <dimension ref="A2:Q47"/>
  <sheetViews>
    <sheetView zoomScale="110" zoomScaleNormal="110" workbookViewId="0"/>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18" t="s">
        <v>117</v>
      </c>
      <c r="E2" s="19"/>
      <c r="F2" s="19"/>
      <c r="G2" s="19"/>
      <c r="J2" s="345" t="s">
        <v>127</v>
      </c>
      <c r="K2" s="346"/>
      <c r="M2" s="345" t="s">
        <v>136</v>
      </c>
      <c r="N2" s="346"/>
      <c r="P2" s="347" t="s">
        <v>148</v>
      </c>
      <c r="Q2" s="347"/>
    </row>
    <row r="3" spans="1:17" x14ac:dyDescent="0.25">
      <c r="J3" s="32"/>
      <c r="K3" s="32"/>
      <c r="M3" s="32"/>
      <c r="N3" s="32"/>
      <c r="P3" s="40"/>
      <c r="Q3" s="40"/>
    </row>
    <row r="4" spans="1:17" s="29" customFormat="1" ht="24" x14ac:dyDescent="0.25">
      <c r="A4"/>
      <c r="B4"/>
      <c r="D4" s="16" t="s">
        <v>15</v>
      </c>
      <c r="E4" s="17" t="s">
        <v>13</v>
      </c>
      <c r="F4" s="17" t="s">
        <v>21</v>
      </c>
      <c r="G4" s="17" t="s">
        <v>22</v>
      </c>
      <c r="J4" s="36" t="s">
        <v>128</v>
      </c>
      <c r="K4" s="37" t="s">
        <v>129</v>
      </c>
      <c r="M4" s="38" t="s">
        <v>128</v>
      </c>
      <c r="N4" s="39" t="s">
        <v>129</v>
      </c>
      <c r="P4" s="41" t="s">
        <v>15</v>
      </c>
      <c r="Q4" s="42" t="s">
        <v>13</v>
      </c>
    </row>
    <row r="5" spans="1:17" x14ac:dyDescent="0.25">
      <c r="D5" s="45">
        <v>100</v>
      </c>
      <c r="E5" s="46" t="s">
        <v>23</v>
      </c>
      <c r="F5" s="46" t="s">
        <v>24</v>
      </c>
      <c r="G5" s="46" t="s">
        <v>25</v>
      </c>
      <c r="J5" s="34">
        <v>0</v>
      </c>
      <c r="K5" s="35" t="s">
        <v>130</v>
      </c>
      <c r="M5" s="43">
        <v>0</v>
      </c>
      <c r="N5" s="44" t="s">
        <v>137</v>
      </c>
      <c r="P5" s="35"/>
      <c r="Q5" s="35" t="s">
        <v>149</v>
      </c>
    </row>
    <row r="6" spans="1:17" x14ac:dyDescent="0.25">
      <c r="D6" s="45">
        <v>109</v>
      </c>
      <c r="E6" s="46" t="s">
        <v>26</v>
      </c>
      <c r="F6" s="46" t="s">
        <v>24</v>
      </c>
      <c r="G6" s="46" t="s">
        <v>25</v>
      </c>
      <c r="J6" s="34">
        <v>1</v>
      </c>
      <c r="K6" s="35" t="s">
        <v>131</v>
      </c>
      <c r="M6" s="43">
        <v>20</v>
      </c>
      <c r="N6" s="44" t="s">
        <v>138</v>
      </c>
      <c r="P6" s="35" t="s">
        <v>147</v>
      </c>
      <c r="Q6" s="35" t="s">
        <v>150</v>
      </c>
    </row>
    <row r="7" spans="1:17" x14ac:dyDescent="0.25">
      <c r="D7" s="45">
        <v>130</v>
      </c>
      <c r="E7" s="46" t="s">
        <v>27</v>
      </c>
      <c r="F7" s="46" t="s">
        <v>24</v>
      </c>
      <c r="G7" s="46" t="s">
        <v>25</v>
      </c>
      <c r="J7" s="34">
        <v>3</v>
      </c>
      <c r="K7" s="35" t="s">
        <v>132</v>
      </c>
      <c r="M7" s="43">
        <v>25</v>
      </c>
      <c r="N7" s="44" t="s">
        <v>139</v>
      </c>
      <c r="P7" s="35" t="s">
        <v>151</v>
      </c>
      <c r="Q7" s="35" t="s">
        <v>152</v>
      </c>
    </row>
    <row r="8" spans="1:17" x14ac:dyDescent="0.25">
      <c r="D8" s="45">
        <v>139</v>
      </c>
      <c r="E8" s="46" t="s">
        <v>28</v>
      </c>
      <c r="F8" s="46" t="s">
        <v>24</v>
      </c>
      <c r="G8" s="46" t="s">
        <v>25</v>
      </c>
      <c r="J8" s="34">
        <v>5</v>
      </c>
      <c r="K8" s="35" t="s">
        <v>133</v>
      </c>
      <c r="M8" s="43">
        <v>30</v>
      </c>
      <c r="N8" s="44" t="s">
        <v>140</v>
      </c>
      <c r="P8" s="35" t="s">
        <v>153</v>
      </c>
      <c r="Q8" s="35" t="s">
        <v>154</v>
      </c>
    </row>
    <row r="9" spans="1:17" x14ac:dyDescent="0.25">
      <c r="D9" s="45">
        <v>150</v>
      </c>
      <c r="E9" s="46" t="s">
        <v>29</v>
      </c>
      <c r="F9" s="46" t="s">
        <v>24</v>
      </c>
      <c r="G9" s="46" t="s">
        <v>25</v>
      </c>
      <c r="J9" s="34">
        <v>10</v>
      </c>
      <c r="K9" s="35" t="s">
        <v>134</v>
      </c>
      <c r="M9" s="43">
        <v>35</v>
      </c>
      <c r="N9" s="44" t="s">
        <v>141</v>
      </c>
      <c r="P9" s="35" t="s">
        <v>126</v>
      </c>
      <c r="Q9" s="35" t="s">
        <v>155</v>
      </c>
    </row>
    <row r="10" spans="1:17" x14ac:dyDescent="0.25">
      <c r="D10" s="45">
        <v>189</v>
      </c>
      <c r="E10" s="46" t="s">
        <v>30</v>
      </c>
      <c r="F10" s="46" t="s">
        <v>24</v>
      </c>
      <c r="G10" s="46" t="s">
        <v>25</v>
      </c>
      <c r="J10" s="34">
        <v>15</v>
      </c>
      <c r="K10" s="35" t="s">
        <v>135</v>
      </c>
      <c r="M10" s="43">
        <v>40</v>
      </c>
      <c r="N10" s="44" t="s">
        <v>142</v>
      </c>
    </row>
    <row r="11" spans="1:17" x14ac:dyDescent="0.25">
      <c r="D11" s="45">
        <v>200</v>
      </c>
      <c r="E11" s="46" t="s">
        <v>31</v>
      </c>
      <c r="F11" s="46" t="s">
        <v>32</v>
      </c>
      <c r="G11" s="46" t="s">
        <v>25</v>
      </c>
      <c r="M11" s="43">
        <v>45</v>
      </c>
      <c r="N11" s="44" t="s">
        <v>143</v>
      </c>
    </row>
    <row r="12" spans="1:17" x14ac:dyDescent="0.25">
      <c r="D12" s="45">
        <v>209</v>
      </c>
      <c r="E12" s="46" t="s">
        <v>33</v>
      </c>
      <c r="F12" s="46" t="s">
        <v>32</v>
      </c>
      <c r="G12" s="46" t="s">
        <v>25</v>
      </c>
      <c r="M12" s="43">
        <v>50</v>
      </c>
      <c r="N12" s="44" t="s">
        <v>144</v>
      </c>
    </row>
    <row r="13" spans="1:17" x14ac:dyDescent="0.25">
      <c r="D13" s="45">
        <v>230</v>
      </c>
      <c r="E13" s="46" t="s">
        <v>34</v>
      </c>
      <c r="F13" s="46" t="s">
        <v>32</v>
      </c>
      <c r="G13" s="46" t="s">
        <v>25</v>
      </c>
      <c r="M13" s="43">
        <v>55</v>
      </c>
      <c r="N13" s="44" t="s">
        <v>145</v>
      </c>
    </row>
    <row r="14" spans="1:17" x14ac:dyDescent="0.25">
      <c r="D14" s="45">
        <v>239</v>
      </c>
      <c r="E14" s="46" t="s">
        <v>35</v>
      </c>
      <c r="F14" s="46" t="s">
        <v>32</v>
      </c>
      <c r="G14" s="46" t="s">
        <v>25</v>
      </c>
      <c r="M14" s="43">
        <v>60</v>
      </c>
      <c r="N14" s="44" t="s">
        <v>146</v>
      </c>
    </row>
    <row r="15" spans="1:17" x14ac:dyDescent="0.25">
      <c r="D15" s="45">
        <v>250</v>
      </c>
      <c r="E15" s="46" t="s">
        <v>36</v>
      </c>
      <c r="F15" s="46" t="s">
        <v>32</v>
      </c>
      <c r="G15" s="46" t="s">
        <v>25</v>
      </c>
    </row>
    <row r="16" spans="1:17" x14ac:dyDescent="0.25">
      <c r="D16" s="45">
        <v>289</v>
      </c>
      <c r="E16" s="46" t="s">
        <v>37</v>
      </c>
      <c r="F16" s="46" t="s">
        <v>32</v>
      </c>
      <c r="G16" s="46" t="s">
        <v>25</v>
      </c>
    </row>
    <row r="17" spans="1:7" x14ac:dyDescent="0.25">
      <c r="D17" s="45">
        <v>300</v>
      </c>
      <c r="E17" s="46" t="s">
        <v>38</v>
      </c>
      <c r="F17" s="46" t="s">
        <v>39</v>
      </c>
      <c r="G17" s="46" t="s">
        <v>40</v>
      </c>
    </row>
    <row r="18" spans="1:7" x14ac:dyDescent="0.25">
      <c r="D18" s="45">
        <v>309</v>
      </c>
      <c r="E18" s="46" t="s">
        <v>41</v>
      </c>
      <c r="F18" s="46" t="s">
        <v>39</v>
      </c>
      <c r="G18" s="46" t="s">
        <v>40</v>
      </c>
    </row>
    <row r="19" spans="1:7" x14ac:dyDescent="0.25">
      <c r="D19" s="45">
        <v>330</v>
      </c>
      <c r="E19" s="46" t="s">
        <v>42</v>
      </c>
      <c r="F19" s="46" t="s">
        <v>39</v>
      </c>
      <c r="G19" s="46" t="s">
        <v>40</v>
      </c>
    </row>
    <row r="20" spans="1:7" x14ac:dyDescent="0.25">
      <c r="D20" s="45">
        <v>339</v>
      </c>
      <c r="E20" s="46" t="s">
        <v>43</v>
      </c>
      <c r="F20" s="46" t="s">
        <v>39</v>
      </c>
      <c r="G20" s="46" t="s">
        <v>40</v>
      </c>
    </row>
    <row r="21" spans="1:7" x14ac:dyDescent="0.25">
      <c r="D21" s="45">
        <v>350</v>
      </c>
      <c r="E21" s="46" t="s">
        <v>44</v>
      </c>
      <c r="F21" s="46" t="s">
        <v>39</v>
      </c>
      <c r="G21" s="46" t="s">
        <v>40</v>
      </c>
    </row>
    <row r="22" spans="1:7" x14ac:dyDescent="0.25">
      <c r="D22" s="45">
        <v>389</v>
      </c>
      <c r="E22" s="46" t="s">
        <v>45</v>
      </c>
      <c r="F22" s="46" t="s">
        <v>39</v>
      </c>
      <c r="G22" s="46" t="s">
        <v>40</v>
      </c>
    </row>
    <row r="23" spans="1:7" x14ac:dyDescent="0.25">
      <c r="D23" s="45">
        <v>401</v>
      </c>
      <c r="E23" s="46" t="s">
        <v>46</v>
      </c>
      <c r="F23" s="46" t="s">
        <v>24</v>
      </c>
      <c r="G23" s="46" t="s">
        <v>47</v>
      </c>
    </row>
    <row r="24" spans="1:7" x14ac:dyDescent="0.25">
      <c r="D24" s="45">
        <v>402</v>
      </c>
      <c r="E24" s="46" t="s">
        <v>48</v>
      </c>
      <c r="F24" s="46" t="s">
        <v>24</v>
      </c>
      <c r="G24" s="46" t="s">
        <v>47</v>
      </c>
    </row>
    <row r="25" spans="1:7" x14ac:dyDescent="0.25">
      <c r="D25" s="45">
        <v>403</v>
      </c>
      <c r="E25" s="46" t="s">
        <v>49</v>
      </c>
      <c r="F25" s="46" t="s">
        <v>24</v>
      </c>
      <c r="G25" s="46" t="s">
        <v>47</v>
      </c>
    </row>
    <row r="26" spans="1:7" x14ac:dyDescent="0.25">
      <c r="A26" s="29"/>
      <c r="B26" s="29"/>
      <c r="D26" s="45">
        <v>408</v>
      </c>
      <c r="E26" s="46" t="s">
        <v>50</v>
      </c>
      <c r="F26" s="46" t="s">
        <v>24</v>
      </c>
      <c r="G26" s="46" t="s">
        <v>47</v>
      </c>
    </row>
    <row r="27" spans="1:7" x14ac:dyDescent="0.25">
      <c r="D27" s="45">
        <v>410</v>
      </c>
      <c r="E27" s="46" t="s">
        <v>51</v>
      </c>
      <c r="F27" s="46" t="s">
        <v>24</v>
      </c>
      <c r="G27" s="46" t="s">
        <v>47</v>
      </c>
    </row>
    <row r="28" spans="1:7" x14ac:dyDescent="0.25">
      <c r="D28" s="45">
        <v>418</v>
      </c>
      <c r="E28" s="46" t="s">
        <v>52</v>
      </c>
      <c r="F28" s="46" t="s">
        <v>24</v>
      </c>
      <c r="G28" s="46" t="s">
        <v>47</v>
      </c>
    </row>
    <row r="29" spans="1:7" x14ac:dyDescent="0.25">
      <c r="D29" s="45">
        <v>420</v>
      </c>
      <c r="E29" s="46" t="s">
        <v>53</v>
      </c>
      <c r="F29" s="46" t="s">
        <v>24</v>
      </c>
      <c r="G29" s="46" t="s">
        <v>47</v>
      </c>
    </row>
    <row r="30" spans="1:7" x14ac:dyDescent="0.25">
      <c r="D30" s="45">
        <v>421</v>
      </c>
      <c r="E30" s="46" t="s">
        <v>54</v>
      </c>
      <c r="F30" s="46" t="s">
        <v>24</v>
      </c>
      <c r="G30" s="46" t="s">
        <v>47</v>
      </c>
    </row>
    <row r="31" spans="1:7" x14ac:dyDescent="0.25">
      <c r="D31" s="45">
        <v>430</v>
      </c>
      <c r="E31" s="46" t="s">
        <v>55</v>
      </c>
      <c r="F31" s="46" t="s">
        <v>24</v>
      </c>
      <c r="G31" s="46" t="s">
        <v>47</v>
      </c>
    </row>
    <row r="32" spans="1:7" x14ac:dyDescent="0.25">
      <c r="D32" s="45">
        <v>441</v>
      </c>
      <c r="E32" s="46" t="s">
        <v>56</v>
      </c>
      <c r="F32" s="46" t="s">
        <v>24</v>
      </c>
      <c r="G32" s="46" t="s">
        <v>47</v>
      </c>
    </row>
    <row r="33" spans="4:7" x14ac:dyDescent="0.25">
      <c r="D33" s="45">
        <v>450</v>
      </c>
      <c r="E33" s="46" t="s">
        <v>57</v>
      </c>
      <c r="F33" s="46" t="s">
        <v>24</v>
      </c>
      <c r="G33" s="46" t="s">
        <v>47</v>
      </c>
    </row>
    <row r="34" spans="4:7" x14ac:dyDescent="0.25">
      <c r="D34" s="45">
        <v>452</v>
      </c>
      <c r="E34" s="46" t="s">
        <v>58</v>
      </c>
      <c r="F34" s="46" t="s">
        <v>24</v>
      </c>
      <c r="G34" s="46" t="s">
        <v>47</v>
      </c>
    </row>
    <row r="35" spans="4:7" x14ac:dyDescent="0.25">
      <c r="D35" s="45">
        <v>501</v>
      </c>
      <c r="E35" s="46" t="s">
        <v>59</v>
      </c>
      <c r="F35" s="46" t="s">
        <v>32</v>
      </c>
      <c r="G35" s="46" t="s">
        <v>47</v>
      </c>
    </row>
    <row r="36" spans="4:7" x14ac:dyDescent="0.25">
      <c r="D36" s="45">
        <v>502</v>
      </c>
      <c r="E36" s="46" t="s">
        <v>60</v>
      </c>
      <c r="F36" s="46" t="s">
        <v>32</v>
      </c>
      <c r="G36" s="46" t="s">
        <v>47</v>
      </c>
    </row>
    <row r="37" spans="4:7" x14ac:dyDescent="0.25">
      <c r="D37" s="45">
        <v>503</v>
      </c>
      <c r="E37" s="46" t="s">
        <v>61</v>
      </c>
      <c r="F37" s="46" t="s">
        <v>32</v>
      </c>
      <c r="G37" s="46" t="s">
        <v>47</v>
      </c>
    </row>
    <row r="38" spans="4:7" x14ac:dyDescent="0.25">
      <c r="D38" s="45">
        <v>508</v>
      </c>
      <c r="E38" s="46" t="s">
        <v>62</v>
      </c>
      <c r="F38" s="46" t="s">
        <v>32</v>
      </c>
      <c r="G38" s="46" t="s">
        <v>47</v>
      </c>
    </row>
    <row r="39" spans="4:7" x14ac:dyDescent="0.25">
      <c r="D39" s="45">
        <v>510</v>
      </c>
      <c r="E39" s="46" t="s">
        <v>63</v>
      </c>
      <c r="F39" s="46" t="s">
        <v>32</v>
      </c>
      <c r="G39" s="46" t="s">
        <v>47</v>
      </c>
    </row>
    <row r="40" spans="4:7" x14ac:dyDescent="0.25">
      <c r="D40" s="45">
        <v>518</v>
      </c>
      <c r="E40" s="46" t="s">
        <v>64</v>
      </c>
      <c r="F40" s="46" t="s">
        <v>32</v>
      </c>
      <c r="G40" s="46" t="s">
        <v>47</v>
      </c>
    </row>
    <row r="41" spans="4:7" x14ac:dyDescent="0.25">
      <c r="D41" s="45">
        <v>520</v>
      </c>
      <c r="E41" s="46" t="s">
        <v>65</v>
      </c>
      <c r="F41" s="46" t="s">
        <v>32</v>
      </c>
      <c r="G41" s="46" t="s">
        <v>47</v>
      </c>
    </row>
    <row r="42" spans="4:7" x14ac:dyDescent="0.25">
      <c r="D42" s="45">
        <v>530</v>
      </c>
      <c r="E42" s="46" t="s">
        <v>66</v>
      </c>
      <c r="F42" s="46" t="s">
        <v>32</v>
      </c>
      <c r="G42" s="46" t="s">
        <v>47</v>
      </c>
    </row>
    <row r="43" spans="4:7" x14ac:dyDescent="0.25">
      <c r="D43" s="45">
        <v>540</v>
      </c>
      <c r="E43" s="46" t="s">
        <v>67</v>
      </c>
      <c r="F43" s="46" t="s">
        <v>32</v>
      </c>
      <c r="G43" s="46" t="s">
        <v>47</v>
      </c>
    </row>
    <row r="44" spans="4:7" x14ac:dyDescent="0.25">
      <c r="D44" s="45">
        <v>541</v>
      </c>
      <c r="E44" s="46" t="s">
        <v>68</v>
      </c>
      <c r="F44" s="46" t="s">
        <v>32</v>
      </c>
      <c r="G44" s="46" t="s">
        <v>47</v>
      </c>
    </row>
    <row r="45" spans="4:7" x14ac:dyDescent="0.25">
      <c r="D45" s="45">
        <v>550</v>
      </c>
      <c r="E45" s="46" t="s">
        <v>69</v>
      </c>
      <c r="F45" s="46" t="s">
        <v>32</v>
      </c>
      <c r="G45" s="46" t="s">
        <v>47</v>
      </c>
    </row>
    <row r="46" spans="4:7" x14ac:dyDescent="0.25">
      <c r="D46" s="45">
        <v>552</v>
      </c>
      <c r="E46" s="46" t="s">
        <v>70</v>
      </c>
      <c r="F46" s="46" t="s">
        <v>32</v>
      </c>
      <c r="G46" s="46" t="s">
        <v>47</v>
      </c>
    </row>
    <row r="47" spans="4:7" x14ac:dyDescent="0.25">
      <c r="D47" s="45" t="s">
        <v>71</v>
      </c>
      <c r="E47" s="46" t="s">
        <v>72</v>
      </c>
      <c r="F47" s="46"/>
      <c r="G47" s="46"/>
    </row>
  </sheetData>
  <mergeCells count="3">
    <mergeCell ref="J2:K2"/>
    <mergeCell ref="M2:N2"/>
    <mergeCell ref="P2:Q2"/>
  </mergeCells>
  <dataValidations count="1">
    <dataValidation allowBlank="1" sqref="D2" xr:uid="{00000000-0002-0000-0500-000000000000}"/>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5" tint="0.39997558519241921"/>
    <pageSetUpPr fitToPage="1"/>
  </sheetPr>
  <dimension ref="A1:AR104"/>
  <sheetViews>
    <sheetView workbookViewId="0">
      <selection sqref="A1:XFD1"/>
    </sheetView>
  </sheetViews>
  <sheetFormatPr baseColWidth="10" defaultColWidth="7.28515625" defaultRowHeight="16.5" outlineLevelCol="1" x14ac:dyDescent="0.3"/>
  <cols>
    <col min="1" max="2" width="8.85546875" style="119" customWidth="1"/>
    <col min="3" max="4" width="7.28515625" style="119" customWidth="1"/>
    <col min="5" max="5" width="10.42578125" style="119" customWidth="1"/>
    <col min="6" max="14" width="7.28515625" style="119" customWidth="1"/>
    <col min="15" max="15" width="7.28515625" style="119" hidden="1" customWidth="1"/>
    <col min="16" max="35" width="7.28515625" style="119" hidden="1" customWidth="1" outlineLevel="1"/>
    <col min="36" max="36" width="8.85546875" style="119" customWidth="1" collapsed="1"/>
    <col min="37" max="37" width="8.85546875" style="119" customWidth="1"/>
    <col min="38" max="38" width="7.28515625" style="119" customWidth="1"/>
    <col min="39" max="42" width="7.28515625" style="119" hidden="1" customWidth="1"/>
    <col min="43" max="44" width="8.85546875" style="119" customWidth="1"/>
    <col min="45" max="16384" width="7.28515625" style="119"/>
  </cols>
  <sheetData>
    <row r="1" spans="1:44" ht="42.6" customHeight="1" x14ac:dyDescent="0.3">
      <c r="E1" s="335" t="s">
        <v>373</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
      <c r="E6" s="244">
        <f>+Inicio!G10</f>
        <v>0</v>
      </c>
      <c r="F6" s="246" t="s">
        <v>94</v>
      </c>
      <c r="G6" s="238"/>
      <c r="H6" s="238"/>
      <c r="I6" s="235"/>
      <c r="J6" s="235"/>
      <c r="K6" s="239"/>
      <c r="L6" s="235"/>
    </row>
    <row r="7" spans="1:44" s="185" customFormat="1" ht="13.9" customHeight="1" x14ac:dyDescent="0.25">
      <c r="G7" s="240"/>
      <c r="H7" s="240"/>
      <c r="I7" s="240"/>
      <c r="J7" s="240"/>
      <c r="K7" s="274"/>
      <c r="L7" s="240"/>
    </row>
    <row r="8" spans="1:44" s="110" customFormat="1" ht="46.15" customHeight="1" x14ac:dyDescent="0.2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7.25"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CLAS. PROF.],"&lt;&gt;",DATOS_[Sexo],$B10,DATOS_[Check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CLAS. PROF.],"&lt;&gt;",DATOS_[Sexo],$B11,DATOS_[Check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2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7.25" thickBot="1" x14ac:dyDescent="0.35">
      <c r="A15" s="114" t="str">
        <f>+A16</f>
        <v>[ocultar]</v>
      </c>
      <c r="B15" s="117" t="s">
        <v>298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CLAS. PROF.],
IF("Dentro"=DATOS_[Check Periodo Ref.],
1/(COUNTIFS(DATOS_[Sexo],$B16,DATOS_[AGRUP. CLAS. PROF.],$B15,DATOS_[Check Periodo Ref.],"Dentro",DATOS_[id],DATOS_[id]))))))</f>
        <v>0</v>
      </c>
      <c r="D16" s="113">
        <f>COUNTIFS(DATOS_[AGRUP. CLAS. PROF.],$B15,DATOS_[Sexo],$B16,DATOS_[Check Periodo Ref.],"Dentro")</f>
        <v>0</v>
      </c>
      <c r="E16" s="159">
        <f t="array" ref="E16">IFERROR(
AVERAGE(IF(DATOS_[Sexo]=$B16,IF(DATOS_[AGRUP. CLAS. PROF.]=$B15,IF(DATOS_[Check Periodo Ref.]="Dentro",DATOS_[SALARIO BASE Ef],FALSE)))),
0)</f>
        <v>0</v>
      </c>
      <c r="F16" s="160">
        <f t="array" ref="F16">IFERROR(
AVERAGE((IF(DATOS_[[Sexo]:[Sexo]]=$B16,IF(DATOS_[[AGRUP. CLAS. PROF.]:[AGRUP. CLAS. PROF.]]=$B15,IF(DATOS_[[Check Periodo Ref.]:[Check Periodo Ref.]]="Dentro",DATOS_[Conc.Sal.01]))))),
0)</f>
        <v>0</v>
      </c>
      <c r="G16" s="160">
        <f t="array" ref="G16">IFERROR(
AVERAGE((IF(DATOS_[[Sexo]:[Sexo]]=$B16,IF(DATOS_[[AGRUP. CLAS. PROF.]:[AGRUP. CLAS. PROF.]]=$B15,IF(DATOS_[[Check Periodo Ref.]:[Check Periodo Ref.]]="Dentro",DATOS_[Conc.Sal.02]))))),
0)</f>
        <v>0</v>
      </c>
      <c r="H16" s="160">
        <f t="array" ref="H16">IFERROR(
AVERAGE((IF(DATOS_[[Sexo]:[Sexo]]=$B16,IF(DATOS_[[AGRUP. CLAS. PROF.]:[AGRUP. CLAS. PROF.]]=$B15,IF(DATOS_[[Check Periodo Ref.]:[Check Periodo Ref.]]="Dentro",DATOS_[Conc.Sal.03]))))),
0)</f>
        <v>0</v>
      </c>
      <c r="I16" s="160">
        <f t="array" ref="I16">IFERROR(
AVERAGE((IF(DATOS_[[Sexo]:[Sexo]]=$B16,IF(DATOS_[[AGRUP. CLAS. PROF.]:[AGRUP. CLAS. PROF.]]=$B15,IF(DATOS_[[Check Periodo Ref.]:[Check Periodo Ref.]]="Dentro",DATOS_[Conc.Sal.04]))))),
0)</f>
        <v>0</v>
      </c>
      <c r="J16" s="160">
        <f t="array" ref="J16">IFERROR(
AVERAGE((IF(DATOS_[[Sexo]:[Sexo]]=$B16,IF(DATOS_[[AGRUP. CLAS. PROF.]:[AGRUP. CLAS. PROF.]]=$B15,IF(DATOS_[[Check Periodo Ref.]:[Check Periodo Ref.]]="Dentro",DATOS_[Conc.Sal.05]))))),
0)</f>
        <v>0</v>
      </c>
      <c r="K16" s="160">
        <f t="array" ref="K16">IFERROR(
AVERAGE((IF(DATOS_[[Sexo]:[Sexo]]=$B16,IF(DATOS_[[AGRUP. CLAS. PROF.]:[AGRUP. CLAS. PROF.]]=$B15,IF(DATOS_[[Check Periodo Ref.]:[Check Periodo Ref.]]="Dentro",DATOS_[Conc.Sal.06]))))),
0)</f>
        <v>0</v>
      </c>
      <c r="L16" s="160">
        <f t="array" ref="L16">IFERROR(
AVERAGE((IF(DATOS_[[Sexo]:[Sexo]]=$B16,IF(DATOS_[[AGRUP. CLAS. PROF.]:[AGRUP. CLAS. PROF.]]=$B15,IF(DATOS_[[Check Periodo Ref.]:[Check Periodo Ref.]]="Dentro",DATOS_[Conc.Sal.07]))))),
0)</f>
        <v>0</v>
      </c>
      <c r="M16" s="160">
        <f t="array" ref="M16">IFERROR(
AVERAGE((IF(DATOS_[[Sexo]:[Sexo]]=$B16,IF(DATOS_[[AGRUP. CLAS. PROF.]:[AGRUP. CLAS. PROF.]]=$B15,IF(DATOS_[[Check Periodo Ref.]:[Check Periodo Ref.]]="Dentro",DATOS_[Conc.Sal.08]))))),
0)</f>
        <v>0</v>
      </c>
      <c r="N16" s="160">
        <f t="array" ref="N16">IFERROR(
AVERAGE((IF(DATOS_[[Sexo]:[Sexo]]=$B16,IF(DATOS_[[AGRUP. CLAS. PROF.]:[AGRUP. CLAS. PROF.]]=$B15,IF(DATOS_[[Check Periodo Ref.]:[Check Periodo Ref.]]="Dentro",DATOS_[Conc.Sal.09]))))),
0)</f>
        <v>0</v>
      </c>
      <c r="O16" s="160">
        <f t="array" ref="O16">IFERROR(
AVERAGE((IF(DATOS_[[Sexo]:[Sexo]]=$B16,IF(DATOS_[[AGRUP. CLAS. PROF.]:[AGRUP. CLAS. PROF.]]=$B15,IF(DATOS_[[Check Periodo Ref.]:[Check Periodo Ref.]]="Dentro",DATOS_[Conc.Sal.10]))))),
0)</f>
        <v>0</v>
      </c>
      <c r="P16" s="160">
        <f t="array" ref="P16">IFERROR(
AVERAGE((IF(DATOS_[[Sexo]:[Sexo]]=$B16,IF(DATOS_[[AGRUP. CLAS. PROF.]:[AGRUP. CLAS. PROF.]]=$B15,IF(DATOS_[[Check Periodo Ref.]:[Check Periodo Ref.]]="Dentro",DATOS_[Conc.Sal.11]))))),
0)</f>
        <v>0</v>
      </c>
      <c r="Q16" s="160">
        <f t="array" ref="Q16">IFERROR(
AVERAGE((IF(DATOS_[[Sexo]:[Sexo]]=$B16,IF(DATOS_[[AGRUP. CLAS. PROF.]:[AGRUP. CLAS. PROF.]]=$B15,IF(DATOS_[[Check Periodo Ref.]:[Check Periodo Ref.]]="Dentro",DATOS_[Conc.Sal.12]))))),
0)</f>
        <v>0</v>
      </c>
      <c r="R16" s="160">
        <f t="array" ref="R16">IFERROR(
AVERAGE((IF(DATOS_[[Sexo]:[Sexo]]=$B16,IF(DATOS_[[AGRUP. CLAS. PROF.]:[AGRUP. CLAS. PROF.]]=$B15,IF(DATOS_[[Check Periodo Ref.]:[Check Periodo Ref.]]="Dentro",DATOS_[Conc.Sal.13]))))),
0)</f>
        <v>0</v>
      </c>
      <c r="S16" s="160">
        <f t="array" ref="S16">IFERROR(
AVERAGE((IF(DATOS_[[Sexo]:[Sexo]]=$B16,IF(DATOS_[[AGRUP. CLAS. PROF.]:[AGRUP. CLAS. PROF.]]=$B15,IF(DATOS_[[Check Periodo Ref.]:[Check Periodo Ref.]]="Dentro",DATOS_[Conc.Sal.14]))))),
0)</f>
        <v>0</v>
      </c>
      <c r="T16" s="160">
        <f t="array" ref="T16">IFERROR(
AVERAGE((IF(DATOS_[[Sexo]:[Sexo]]=$B16,IF(DATOS_[[AGRUP. CLAS. PROF.]:[AGRUP. CLAS. PROF.]]=$B15,IF(DATOS_[[Check Periodo Ref.]:[Check Periodo Ref.]]="Dentro",DATOS_[Conc.Sal.15]))))),
0)</f>
        <v>0</v>
      </c>
      <c r="U16" s="160">
        <f t="array" ref="U16">IFERROR(
AVERAGE((IF(DATOS_[[Sexo]:[Sexo]]=$B16,IF(DATOS_[[AGRUP. CLAS. PROF.]:[AGRUP. CLAS. PROF.]]=$B15,IF(DATOS_[[Check Periodo Ref.]:[Check Periodo Ref.]]="Dentro",DATOS_[Conc.Sal.16]))))),
0)</f>
        <v>0</v>
      </c>
      <c r="V16" s="160">
        <f t="array" ref="V16">IFERROR(
AVERAGE((IF(DATOS_[[Sexo]:[Sexo]]=$B16,IF(DATOS_[[AGRUP. CLAS. PROF.]:[AGRUP. CLAS. PROF.]]=$B15,IF(DATOS_[[Check Periodo Ref.]:[Check Periodo Ref.]]="Dentro",DATOS_[Conc.Sal.17]))))),
0)</f>
        <v>0</v>
      </c>
      <c r="W16" s="160">
        <f t="array" ref="W16">IFERROR(
AVERAGE((IF(DATOS_[[Sexo]:[Sexo]]=$B16,IF(DATOS_[[AGRUP. CLAS. PROF.]:[AGRUP. CLAS. PROF.]]=$B15,IF(DATOS_[[Check Periodo Ref.]:[Check Periodo Ref.]]="Dentro",DATOS_[Conc.Sal.18]))))),
0)</f>
        <v>0</v>
      </c>
      <c r="X16" s="160">
        <f t="array" ref="X16">IFERROR(
AVERAGE((IF(DATOS_[[Sexo]:[Sexo]]=$B16,IF(DATOS_[[AGRUP. CLAS. PROF.]:[AGRUP. CLAS. PROF.]]=$B15,IF(DATOS_[[Check Periodo Ref.]:[Check Periodo Ref.]]="Dentro",DATOS_[Conc.Sal.19]))))),
0)</f>
        <v>0</v>
      </c>
      <c r="Y16" s="160">
        <f t="array" ref="Y16">IFERROR(
AVERAGE((IF(DATOS_[[Sexo]:[Sexo]]=$B16,IF(DATOS_[[AGRUP. CLAS. PROF.]:[AGRUP. CLAS. PROF.]]=$B15,IF(DATOS_[[Check Periodo Ref.]:[Check Periodo Ref.]]="Dentro",DATOS_[Conc.Sal.20]))))),
0)</f>
        <v>0</v>
      </c>
      <c r="Z16" s="160">
        <f t="array" ref="Z16">IFERROR(
AVERAGE((IF(DATOS_[[Sexo]:[Sexo]]=$B16,IF(DATOS_[[AGRUP. CLAS. PROF.]:[AGRUP. CLAS. PROF.]]=$B15,IF(DATOS_[[Check Periodo Ref.]:[Check Periodo Ref.]]="Dentro",DATOS_[Conc.Sal.21]))))),
0)</f>
        <v>0</v>
      </c>
      <c r="AA16" s="160">
        <f t="array" ref="AA16">IFERROR(
AVERAGE((IF(DATOS_[[Sexo]:[Sexo]]=$B16,IF(DATOS_[[AGRUP. CLAS. PROF.]:[AGRUP. CLAS. PROF.]]=$B15,IF(DATOS_[[Check Periodo Ref.]:[Check Periodo Ref.]]="Dentro",DATOS_[Conc.Sal.22]))))),
0)</f>
        <v>0</v>
      </c>
      <c r="AB16" s="160">
        <f t="array" ref="AB16">IFERROR(
AVERAGE((IF(DATOS_[[Sexo]:[Sexo]]=$B16,IF(DATOS_[[AGRUP. CLAS. PROF.]:[AGRUP. CLAS. PROF.]]=$B15,IF(DATOS_[[Check Periodo Ref.]:[Check Periodo Ref.]]="Dentro",DATOS_[Conc.Sal.23]))))),
0)</f>
        <v>0</v>
      </c>
      <c r="AC16" s="160">
        <f t="array" ref="AC16">IFERROR(
AVERAGE((IF(DATOS_[[Sexo]:[Sexo]]=$B16,IF(DATOS_[[AGRUP. CLAS. PROF.]:[AGRUP. CLAS. PROF.]]=$B15,IF(DATOS_[[Check Periodo Ref.]:[Check Periodo Ref.]]="Dentro",DATOS_[Conc.Sal.24]))))),
0)</f>
        <v>0</v>
      </c>
      <c r="AD16" s="160">
        <f t="array" ref="AD16">IFERROR(
AVERAGE((IF(DATOS_[[Sexo]:[Sexo]]=$B16,IF(DATOS_[[AGRUP. CLAS. PROF.]:[AGRUP. CLAS. PROF.]]=$B15,IF(DATOS_[[Check Periodo Ref.]:[Check Periodo Ref.]]="Dentro",DATOS_[Conc.Sal.25]))))),
0)</f>
        <v>0</v>
      </c>
      <c r="AE16" s="160">
        <f t="array" ref="AE16">IFERROR(
AVERAGE((IF(DATOS_[[Sexo]:[Sexo]]=$B16,IF(DATOS_[[AGRUP. CLAS. PROF.]:[AGRUP. CLAS. PROF.]]=$B15,IF(DATOS_[[Check Periodo Ref.]:[Check Periodo Ref.]]="Dentro",DATOS_[Conc.Sal.26]))))),
0)</f>
        <v>0</v>
      </c>
      <c r="AF16" s="160">
        <f t="array" ref="AF16">IFERROR(
AVERAGE((IF(DATOS_[[Sexo]:[Sexo]]=$B16,IF(DATOS_[[AGRUP. CLAS. PROF.]:[AGRUP. CLAS. PROF.]]=$B15,IF(DATOS_[[Check Periodo Ref.]:[Check Periodo Ref.]]="Dentro",DATOS_[Conc.Sal.27]))))),
0)</f>
        <v>0</v>
      </c>
      <c r="AG16" s="160">
        <f t="array" ref="AG16">IFERROR(
AVERAGE((IF(DATOS_[[Sexo]:[Sexo]]=$B16,IF(DATOS_[[AGRUP. CLAS. PROF.]:[AGRUP. CLAS. PROF.]]=$B15,IF(DATOS_[[Check Periodo Ref.]:[Check Periodo Ref.]]="Dentro",DATOS_[Conc.Sal.28]))))),
0)</f>
        <v>0</v>
      </c>
      <c r="AH16" s="160">
        <f t="array" ref="AH16">IFERROR(
AVERAGE((IF(DATOS_[[Sexo]:[Sexo]]=$B16,IF(DATOS_[[AGRUP. CLAS. PROF.]:[AGRUP. CLAS. PROF.]]=$B15,IF(DATOS_[[Check Periodo Ref.]:[Check Periodo Ref.]]="Dentro",DATOS_[Conc.Sal.29]))))),
0)</f>
        <v>0</v>
      </c>
      <c r="AI16" s="160">
        <f t="array" ref="AI16">IFERROR(
AVERAGE((IF(DATOS_[[Sexo]:[Sexo]]=$B16,IF(DATOS_[[AGRUP. CLAS. PROF.]:[AGRUP. CLAS. PROF.]]=$B15,IF(DATOS_[[Check Periodo Ref.]:[Check Periodo Ref.]]="Dentro",DATOS_[Conc.Sal.30]))))),
0)</f>
        <v>0</v>
      </c>
      <c r="AJ16" s="161">
        <f t="array" ref="AJ16">IFERROR(
AVERAGE(IF(DATOS_[Sexo]=$B16,IF(DATOS_[AGRUP. CLAS. PROF.]=$B15,IF(DATOS_[Check Periodo Ref.]="Dentro",DATOS_[Tot COMPL.SAL Ef],FALSE)))),
0)</f>
        <v>0</v>
      </c>
      <c r="AK16" s="163">
        <f t="array" ref="AK16">IFERROR(
AVERAGE(IF(DATOS_[Sexo]=$B16,IF(DATOS_[AGRUP. CLAS. PROF.]=$B15,IF(DATOS_[Check Periodo Ref.]="Dentro",DATOS_[TOTAL SALARIO Ef],FALSE)))),
0)</f>
        <v>0</v>
      </c>
      <c r="AL16" s="162">
        <f t="array" ref="AL16">IFERROR(
AVERAGE((IF(DATOS_[[Sexo]:[Sexo]]=$B16,IF(DATOS_[[AGRUP. CLAS. PROF.]:[AGRUP. CLAS. PROF.]]=$B15,IF(DATOS_[[Check Periodo Ref.]:[Check Periodo Ref.]]="Dentro",DATOS_[C.Extra.01]))))),
0)</f>
        <v>0</v>
      </c>
      <c r="AM16" s="162">
        <f t="array" ref="AM16">IFERROR(
AVERAGE((IF(DATOS_[[Sexo]:[Sexo]]=$B16,IF(DATOS_[[AGRUP. CLAS. PROF.]:[AGRUP. CLAS. PROF.]]=$B15,IF(DATOS_[[Check Periodo Ref.]:[Check Periodo Ref.]]="Dentro",DATOS_[C.Extra.02]))))),
0)</f>
        <v>0</v>
      </c>
      <c r="AN16" s="162">
        <f t="array" ref="AN16">IFERROR(
AVERAGE((IF(DATOS_[[Sexo]:[Sexo]]=$B16,IF(DATOS_[[AGRUP. CLAS. PROF.]:[AGRUP. CLAS. PROF.]]=$B15,IF(DATOS_[[Check Periodo Ref.]:[Check Periodo Ref.]]="Dentro",DATOS_[C.Extra.03]))))),
0)</f>
        <v>0</v>
      </c>
      <c r="AO16" s="162">
        <f t="array" ref="AO16">IFERROR(
AVERAGE((IF(DATOS_[[Sexo]:[Sexo]]=$B16,IF(DATOS_[[AGRUP. CLAS. PROF.]:[AGRUP. CLAS. PROF.]]=$B15,IF(DATOS_[[Check Periodo Ref.]:[Check Periodo Ref.]]="Dentro",DATOS_[C.Extra.04]))))),
0)</f>
        <v>0</v>
      </c>
      <c r="AP16" s="162">
        <f t="array" ref="AP16">IFERROR(
AVERAGE((IF(DATOS_[[Sexo]:[Sexo]]=$B16,IF(DATOS_[[AGRUP. CLAS. PROF.]:[AGRUP. CLAS. PROF.]]=$B15,IF(DATOS_[[Check Periodo Ref.]:[Check Periodo Ref.]]="Dentro",DATOS_[C.Extra.05]))))),
0)</f>
        <v>0</v>
      </c>
      <c r="AQ16" s="164">
        <f t="array" ref="AQ16">IFERROR(
AVERAGE(IF(DATOS_[Sexo]=$B16,IF(DATOS_[AGRUP. CLAS. PROF.]=$B15,IF(DATOS_[Check Periodo Ref.]="Dentro",DATOS_[Tot Extrasalarial Ef],FALSE)))),
0)</f>
        <v>0</v>
      </c>
      <c r="AR16" s="165">
        <f t="array" ref="AR16">IFERROR(
AVERAGE(IF(DATOS_[Sexo]=$B16,IF(DATOS_[AGRUP. CLAS. PROF.]=$B15,IF(DATOS_[Check Periodo Ref.]="Dentro",DATOS_[TOTAL Retrib Ef],FALSE)))),
0)</f>
        <v>0</v>
      </c>
    </row>
    <row r="17" spans="1:44" s="114" customFormat="1" x14ac:dyDescent="0.3">
      <c r="A17" s="114" t="str">
        <f>+A16</f>
        <v>[ocultar]</v>
      </c>
      <c r="B17" s="111" t="s">
        <v>163</v>
      </c>
      <c r="C17" s="112">
        <f t="array" ref="C17">SUM(IF($B17=DATOS_[Sexo],
IF($B15=DATOS_[AGRUP. CLAS. PROF.],
IF("Dentro"=DATOS_[Check Periodo Ref.],
1/(COUNTIFS(DATOS_[Sexo],$B17,DATOS_[AGRUP. CLAS. PROF.],$B15,DATOS_[Check Periodo Ref.],"Dentro",DATOS_[id],DATOS_[id]))))))</f>
        <v>0</v>
      </c>
      <c r="D17" s="113">
        <f>COUNTIFS(DATOS_[AGRUP. CLAS. PROF.],$B15,DATOS_[Sexo],$B17,DATOS_[Check Periodo Ref.],"Dentro")</f>
        <v>0</v>
      </c>
      <c r="E17" s="159">
        <f t="array" ref="E17">IFERROR(
AVERAGE(IF(DATOS_[Sexo]=$B17,IF(DATOS_[AGRUP. CLAS. PROF.]=$B15,IF(DATOS_[Check Periodo Ref.]="Dentro",DATOS_[SALARIO BASE Ef],FALSE)))),
0)</f>
        <v>0</v>
      </c>
      <c r="F17" s="160">
        <f t="array" ref="F17">IFERROR(
AVERAGE((IF(DATOS_[[Sexo]:[Sexo]]=$B17,IF(DATOS_[[AGRUP. CLAS. PROF.]:[AGRUP. CLAS. PROF.]]=$B15,IF(DATOS_[[Check Periodo Ref.]:[Check Periodo Ref.]]="Dentro",DATOS_[Conc.Sal.01]))))),
0)</f>
        <v>0</v>
      </c>
      <c r="G17" s="160">
        <f t="array" ref="G17">IFERROR(
AVERAGE((IF(DATOS_[[Sexo]:[Sexo]]=$B17,IF(DATOS_[[AGRUP. CLAS. PROF.]:[AGRUP. CLAS. PROF.]]=$B15,IF(DATOS_[[Check Periodo Ref.]:[Check Periodo Ref.]]="Dentro",DATOS_[Conc.Sal.02]))))),
0)</f>
        <v>0</v>
      </c>
      <c r="H17" s="160">
        <f t="array" ref="H17">IFERROR(
AVERAGE((IF(DATOS_[[Sexo]:[Sexo]]=$B17,IF(DATOS_[[AGRUP. CLAS. PROF.]:[AGRUP. CLAS. PROF.]]=$B15,IF(DATOS_[[Check Periodo Ref.]:[Check Periodo Ref.]]="Dentro",DATOS_[Conc.Sal.03]))))),
0)</f>
        <v>0</v>
      </c>
      <c r="I17" s="160">
        <f t="array" ref="I17">IFERROR(
AVERAGE((IF(DATOS_[[Sexo]:[Sexo]]=$B17,IF(DATOS_[[AGRUP. CLAS. PROF.]:[AGRUP. CLAS. PROF.]]=$B15,IF(DATOS_[[Check Periodo Ref.]:[Check Periodo Ref.]]="Dentro",DATOS_[Conc.Sal.04]))))),
0)</f>
        <v>0</v>
      </c>
      <c r="J17" s="160">
        <f t="array" ref="J17">IFERROR(
AVERAGE((IF(DATOS_[[Sexo]:[Sexo]]=$B17,IF(DATOS_[[AGRUP. CLAS. PROF.]:[AGRUP. CLAS. PROF.]]=$B15,IF(DATOS_[[Check Periodo Ref.]:[Check Periodo Ref.]]="Dentro",DATOS_[Conc.Sal.05]))))),
0)</f>
        <v>0</v>
      </c>
      <c r="K17" s="160">
        <f t="array" ref="K17">IFERROR(
AVERAGE((IF(DATOS_[[Sexo]:[Sexo]]=$B17,IF(DATOS_[[AGRUP. CLAS. PROF.]:[AGRUP. CLAS. PROF.]]=$B15,IF(DATOS_[[Check Periodo Ref.]:[Check Periodo Ref.]]="Dentro",DATOS_[Conc.Sal.06]))))),
0)</f>
        <v>0</v>
      </c>
      <c r="L17" s="160">
        <f t="array" ref="L17">IFERROR(
AVERAGE((IF(DATOS_[[Sexo]:[Sexo]]=$B17,IF(DATOS_[[AGRUP. CLAS. PROF.]:[AGRUP. CLAS. PROF.]]=$B15,IF(DATOS_[[Check Periodo Ref.]:[Check Periodo Ref.]]="Dentro",DATOS_[Conc.Sal.07]))))),
0)</f>
        <v>0</v>
      </c>
      <c r="M17" s="160">
        <f t="array" ref="M17">IFERROR(
AVERAGE((IF(DATOS_[[Sexo]:[Sexo]]=$B17,IF(DATOS_[[AGRUP. CLAS. PROF.]:[AGRUP. CLAS. PROF.]]=$B15,IF(DATOS_[[Check Periodo Ref.]:[Check Periodo Ref.]]="Dentro",DATOS_[Conc.Sal.08]))))),
0)</f>
        <v>0</v>
      </c>
      <c r="N17" s="160">
        <f t="array" ref="N17">IFERROR(
AVERAGE((IF(DATOS_[[Sexo]:[Sexo]]=$B17,IF(DATOS_[[AGRUP. CLAS. PROF.]:[AGRUP. CLAS. PROF.]]=$B15,IF(DATOS_[[Check Periodo Ref.]:[Check Periodo Ref.]]="Dentro",DATOS_[Conc.Sal.09]))))),
0)</f>
        <v>0</v>
      </c>
      <c r="O17" s="160">
        <f t="array" ref="O17">IFERROR(
AVERAGE((IF(DATOS_[[Sexo]:[Sexo]]=$B17,IF(DATOS_[[AGRUP. CLAS. PROF.]:[AGRUP. CLAS. PROF.]]=$B15,IF(DATOS_[[Check Periodo Ref.]:[Check Periodo Ref.]]="Dentro",DATOS_[Conc.Sal.10]))))),
0)</f>
        <v>0</v>
      </c>
      <c r="P17" s="160">
        <f t="array" ref="P17">IFERROR(
AVERAGE((IF(DATOS_[[Sexo]:[Sexo]]=$B17,IF(DATOS_[[AGRUP. CLAS. PROF.]:[AGRUP. CLAS. PROF.]]=$B15,IF(DATOS_[[Check Periodo Ref.]:[Check Periodo Ref.]]="Dentro",DATOS_[Conc.Sal.11]))))),
0)</f>
        <v>0</v>
      </c>
      <c r="Q17" s="160">
        <f t="array" ref="Q17">IFERROR(
AVERAGE((IF(DATOS_[[Sexo]:[Sexo]]=$B17,IF(DATOS_[[AGRUP. CLAS. PROF.]:[AGRUP. CLAS. PROF.]]=$B15,IF(DATOS_[[Check Periodo Ref.]:[Check Periodo Ref.]]="Dentro",DATOS_[Conc.Sal.12]))))),
0)</f>
        <v>0</v>
      </c>
      <c r="R17" s="160">
        <f t="array" ref="R17">IFERROR(
AVERAGE((IF(DATOS_[[Sexo]:[Sexo]]=$B17,IF(DATOS_[[AGRUP. CLAS. PROF.]:[AGRUP. CLAS. PROF.]]=$B15,IF(DATOS_[[Check Periodo Ref.]:[Check Periodo Ref.]]="Dentro",DATOS_[Conc.Sal.13]))))),
0)</f>
        <v>0</v>
      </c>
      <c r="S17" s="160">
        <f t="array" ref="S17">IFERROR(
AVERAGE((IF(DATOS_[[Sexo]:[Sexo]]=$B17,IF(DATOS_[[AGRUP. CLAS. PROF.]:[AGRUP. CLAS. PROF.]]=$B15,IF(DATOS_[[Check Periodo Ref.]:[Check Periodo Ref.]]="Dentro",DATOS_[Conc.Sal.14]))))),
0)</f>
        <v>0</v>
      </c>
      <c r="T17" s="160">
        <f t="array" ref="T17">IFERROR(
AVERAGE((IF(DATOS_[[Sexo]:[Sexo]]=$B17,IF(DATOS_[[AGRUP. CLAS. PROF.]:[AGRUP. CLAS. PROF.]]=$B15,IF(DATOS_[[Check Periodo Ref.]:[Check Periodo Ref.]]="Dentro",DATOS_[Conc.Sal.15]))))),
0)</f>
        <v>0</v>
      </c>
      <c r="U17" s="160">
        <f t="array" ref="U17">IFERROR(
AVERAGE((IF(DATOS_[[Sexo]:[Sexo]]=$B17,IF(DATOS_[[AGRUP. CLAS. PROF.]:[AGRUP. CLAS. PROF.]]=$B15,IF(DATOS_[[Check Periodo Ref.]:[Check Periodo Ref.]]="Dentro",DATOS_[Conc.Sal.16]))))),
0)</f>
        <v>0</v>
      </c>
      <c r="V17" s="160">
        <f t="array" ref="V17">IFERROR(
AVERAGE((IF(DATOS_[[Sexo]:[Sexo]]=$B17,IF(DATOS_[[AGRUP. CLAS. PROF.]:[AGRUP. CLAS. PROF.]]=$B15,IF(DATOS_[[Check Periodo Ref.]:[Check Periodo Ref.]]="Dentro",DATOS_[Conc.Sal.17]))))),
0)</f>
        <v>0</v>
      </c>
      <c r="W17" s="160">
        <f t="array" ref="W17">IFERROR(
AVERAGE((IF(DATOS_[[Sexo]:[Sexo]]=$B17,IF(DATOS_[[AGRUP. CLAS. PROF.]:[AGRUP. CLAS. PROF.]]=$B15,IF(DATOS_[[Check Periodo Ref.]:[Check Periodo Ref.]]="Dentro",DATOS_[Conc.Sal.18]))))),
0)</f>
        <v>0</v>
      </c>
      <c r="X17" s="160">
        <f t="array" ref="X17">IFERROR(
AVERAGE((IF(DATOS_[[Sexo]:[Sexo]]=$B17,IF(DATOS_[[AGRUP. CLAS. PROF.]:[AGRUP. CLAS. PROF.]]=$B15,IF(DATOS_[[Check Periodo Ref.]:[Check Periodo Ref.]]="Dentro",DATOS_[Conc.Sal.19]))))),
0)</f>
        <v>0</v>
      </c>
      <c r="Y17" s="160">
        <f t="array" ref="Y17">IFERROR(
AVERAGE((IF(DATOS_[[Sexo]:[Sexo]]=$B17,IF(DATOS_[[AGRUP. CLAS. PROF.]:[AGRUP. CLAS. PROF.]]=$B15,IF(DATOS_[[Check Periodo Ref.]:[Check Periodo Ref.]]="Dentro",DATOS_[Conc.Sal.20]))))),
0)</f>
        <v>0</v>
      </c>
      <c r="Z17" s="160">
        <f t="array" ref="Z17">IFERROR(
AVERAGE((IF(DATOS_[[Sexo]:[Sexo]]=$B17,IF(DATOS_[[AGRUP. CLAS. PROF.]:[AGRUP. CLAS. PROF.]]=$B15,IF(DATOS_[[Check Periodo Ref.]:[Check Periodo Ref.]]="Dentro",DATOS_[Conc.Sal.21]))))),
0)</f>
        <v>0</v>
      </c>
      <c r="AA17" s="160">
        <f t="array" ref="AA17">IFERROR(
AVERAGE((IF(DATOS_[[Sexo]:[Sexo]]=$B17,IF(DATOS_[[AGRUP. CLAS. PROF.]:[AGRUP. CLAS. PROF.]]=$B15,IF(DATOS_[[Check Periodo Ref.]:[Check Periodo Ref.]]="Dentro",DATOS_[Conc.Sal.22]))))),
0)</f>
        <v>0</v>
      </c>
      <c r="AB17" s="160">
        <f t="array" ref="AB17">IFERROR(
AVERAGE((IF(DATOS_[[Sexo]:[Sexo]]=$B17,IF(DATOS_[[AGRUP. CLAS. PROF.]:[AGRUP. CLAS. PROF.]]=$B15,IF(DATOS_[[Check Periodo Ref.]:[Check Periodo Ref.]]="Dentro",DATOS_[Conc.Sal.23]))))),
0)</f>
        <v>0</v>
      </c>
      <c r="AC17" s="160">
        <f t="array" ref="AC17">IFERROR(
AVERAGE((IF(DATOS_[[Sexo]:[Sexo]]=$B17,IF(DATOS_[[AGRUP. CLAS. PROF.]:[AGRUP. CLAS. PROF.]]=$B15,IF(DATOS_[[Check Periodo Ref.]:[Check Periodo Ref.]]="Dentro",DATOS_[Conc.Sal.24]))))),
0)</f>
        <v>0</v>
      </c>
      <c r="AD17" s="160">
        <f t="array" ref="AD17">IFERROR(
AVERAGE((IF(DATOS_[[Sexo]:[Sexo]]=$B17,IF(DATOS_[[AGRUP. CLAS. PROF.]:[AGRUP. CLAS. PROF.]]=$B15,IF(DATOS_[[Check Periodo Ref.]:[Check Periodo Ref.]]="Dentro",DATOS_[Conc.Sal.25]))))),
0)</f>
        <v>0</v>
      </c>
      <c r="AE17" s="160">
        <f t="array" ref="AE17">IFERROR(
AVERAGE((IF(DATOS_[[Sexo]:[Sexo]]=$B17,IF(DATOS_[[AGRUP. CLAS. PROF.]:[AGRUP. CLAS. PROF.]]=$B15,IF(DATOS_[[Check Periodo Ref.]:[Check Periodo Ref.]]="Dentro",DATOS_[Conc.Sal.26]))))),
0)</f>
        <v>0</v>
      </c>
      <c r="AF17" s="160">
        <f t="array" ref="AF17">IFERROR(
AVERAGE((IF(DATOS_[[Sexo]:[Sexo]]=$B17,IF(DATOS_[[AGRUP. CLAS. PROF.]:[AGRUP. CLAS. PROF.]]=$B15,IF(DATOS_[[Check Periodo Ref.]:[Check Periodo Ref.]]="Dentro",DATOS_[Conc.Sal.27]))))),
0)</f>
        <v>0</v>
      </c>
      <c r="AG17" s="160">
        <f t="array" ref="AG17">IFERROR(
AVERAGE((IF(DATOS_[[Sexo]:[Sexo]]=$B17,IF(DATOS_[[AGRUP. CLAS. PROF.]:[AGRUP. CLAS. PROF.]]=$B15,IF(DATOS_[[Check Periodo Ref.]:[Check Periodo Ref.]]="Dentro",DATOS_[Conc.Sal.28]))))),
0)</f>
        <v>0</v>
      </c>
      <c r="AH17" s="160">
        <f t="array" ref="AH17">IFERROR(
AVERAGE((IF(DATOS_[[Sexo]:[Sexo]]=$B17,IF(DATOS_[[AGRUP. CLAS. PROF.]:[AGRUP. CLAS. PROF.]]=$B15,IF(DATOS_[[Check Periodo Ref.]:[Check Periodo Ref.]]="Dentro",DATOS_[Conc.Sal.29]))))),
0)</f>
        <v>0</v>
      </c>
      <c r="AI17" s="160">
        <f t="array" ref="AI17">IFERROR(
AVERAGE((IF(DATOS_[[Sexo]:[Sexo]]=$B17,IF(DATOS_[[AGRUP. CLAS. PROF.]:[AGRUP. CLAS. PROF.]]=$B15,IF(DATOS_[[Check Periodo Ref.]:[Check Periodo Ref.]]="Dentro",DATOS_[Conc.Sal.30]))))),
0)</f>
        <v>0</v>
      </c>
      <c r="AJ17" s="161">
        <f t="array" ref="AJ17">IFERROR(
AVERAGE(IF(DATOS_[Sexo]=$B17,IF(DATOS_[AGRUP. CLAS. PROF.]=$B15,IF(DATOS_[Check Periodo Ref.]="Dentro",DATOS_[Tot COMPL.SAL Ef],FALSE)))),
0)</f>
        <v>0</v>
      </c>
      <c r="AK17" s="163">
        <f t="array" ref="AK17">IFERROR(
AVERAGE(IF(DATOS_[Sexo]=$B17,IF(DATOS_[AGRUP. CLAS. PROF.]=$B15,IF(DATOS_[Check Periodo Ref.]="Dentro",DATOS_[TOTAL SALARIO Ef],FALSE)))),
0)</f>
        <v>0</v>
      </c>
      <c r="AL17" s="162">
        <f t="array" ref="AL17">IFERROR(
AVERAGE((IF(DATOS_[[Sexo]:[Sexo]]=$B17,IF(DATOS_[[AGRUP. CLAS. PROF.]:[AGRUP. CLAS. PROF.]]=$B15,IF(DATOS_[[Check Periodo Ref.]:[Check Periodo Ref.]]="Dentro",DATOS_[C.Extra.01]))))),
0)</f>
        <v>0</v>
      </c>
      <c r="AM17" s="162">
        <f t="array" ref="AM17">IFERROR(
AVERAGE((IF(DATOS_[[Sexo]:[Sexo]]=$B17,IF(DATOS_[[AGRUP. CLAS. PROF.]:[AGRUP. CLAS. PROF.]]=$B15,IF(DATOS_[[Check Periodo Ref.]:[Check Periodo Ref.]]="Dentro",DATOS_[C.Extra.02]))))),
0)</f>
        <v>0</v>
      </c>
      <c r="AN17" s="162">
        <f t="array" ref="AN17">IFERROR(
AVERAGE((IF(DATOS_[[Sexo]:[Sexo]]=$B17,IF(DATOS_[[AGRUP. CLAS. PROF.]:[AGRUP. CLAS. PROF.]]=$B15,IF(DATOS_[[Check Periodo Ref.]:[Check Periodo Ref.]]="Dentro",DATOS_[C.Extra.03]))))),
0)</f>
        <v>0</v>
      </c>
      <c r="AO17" s="162">
        <f t="array" ref="AO17">IFERROR(
AVERAGE((IF(DATOS_[[Sexo]:[Sexo]]=$B17,IF(DATOS_[[AGRUP. CLAS. PROF.]:[AGRUP. CLAS. PROF.]]=$B15,IF(DATOS_[[Check Periodo Ref.]:[Check Periodo Ref.]]="Dentro",DATOS_[C.Extra.04]))))),
0)</f>
        <v>0</v>
      </c>
      <c r="AP17" s="162">
        <f t="array" ref="AP17">IFERROR(
AVERAGE((IF(DATOS_[[Sexo]:[Sexo]]=$B17,IF(DATOS_[[AGRUP. CLAS. PROF.]:[AGRUP. CLAS. PROF.]]=$B15,IF(DATOS_[[Check Periodo Ref.]:[Check Periodo Ref.]]="Dentro",DATOS_[C.Extra.05]))))),
0)</f>
        <v>0</v>
      </c>
      <c r="AQ17" s="164">
        <f t="array" ref="AQ17">IFERROR(
AVERAGE(IF(DATOS_[Sexo]=$B17,IF(DATOS_[AGRUP. CLAS. PROF.]=$B15,IF(DATOS_[Check Periodo Ref.]="Dentro",DATOS_[Tot Extrasalarial Ef],FALSE)))),
0)</f>
        <v>0</v>
      </c>
      <c r="AR17" s="165">
        <f t="array" ref="AR17">IFERROR(
AVERAGE(IF(DATOS_[Sexo]=$B17,IF(DATOS_[AGRUP. CLAS. PROF.]=$B15,IF(DATOS_[Check Periodo Ref.]="Dentro",DATOS_[TOTAL Retrib Ef],FALSE)))),
0)</f>
        <v>0</v>
      </c>
    </row>
    <row r="18" spans="1:44" s="114" customFormat="1" ht="17.25" thickBot="1" x14ac:dyDescent="0.35">
      <c r="A18" s="114" t="str">
        <f t="shared" ref="A18" si="7">+A19</f>
        <v>[ocultar]</v>
      </c>
      <c r="B18" s="117" t="s">
        <v>299</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CLAS. PROF.],
IF("Dentro"=DATOS_[Check Periodo Ref.],
1/(COUNTIFS(DATOS_[Sexo],$B19,DATOS_[AGRUP. CLAS. PROF.],$B18,DATOS_[Check Periodo Ref.],"Dentro",DATOS_[id],DATOS_[id]))))))</f>
        <v>0</v>
      </c>
      <c r="D19" s="113">
        <f>COUNTIFS(DATOS_[AGRUP. CLAS. PROF.],$B18,DATOS_[Sexo],$B19,DATOS_[Check Periodo Ref.],"Dentro")</f>
        <v>0</v>
      </c>
      <c r="E19" s="159">
        <f t="array" ref="E19">IFERROR(
AVERAGE(IF(DATOS_[Sexo]=$B19,IF(DATOS_[AGRUP. CLAS. PROF.]=$B18,IF(DATOS_[Check Periodo Ref.]="Dentro",DATOS_[SALARIO BASE Ef],FALSE)))),
0)</f>
        <v>0</v>
      </c>
      <c r="F19" s="160">
        <f t="array" ref="F19">IFERROR(
AVERAGE((IF(DATOS_[[Sexo]:[Sexo]]=$B19,IF(DATOS_[[AGRUP. CLAS. PROF.]:[AGRUP. CLAS. PROF.]]=$B18,IF(DATOS_[[Check Periodo Ref.]:[Check Periodo Ref.]]="Dentro",DATOS_[Conc.Sal.01]))))),
0)</f>
        <v>0</v>
      </c>
      <c r="G19" s="160">
        <f t="array" ref="G19">IFERROR(
AVERAGE((IF(DATOS_[[Sexo]:[Sexo]]=$B19,IF(DATOS_[[AGRUP. CLAS. PROF.]:[AGRUP. CLAS. PROF.]]=$B18,IF(DATOS_[[Check Periodo Ref.]:[Check Periodo Ref.]]="Dentro",DATOS_[Conc.Sal.02]))))),
0)</f>
        <v>0</v>
      </c>
      <c r="H19" s="160">
        <f t="array" ref="H19">IFERROR(
AVERAGE((IF(DATOS_[[Sexo]:[Sexo]]=$B19,IF(DATOS_[[AGRUP. CLAS. PROF.]:[AGRUP. CLAS. PROF.]]=$B18,IF(DATOS_[[Check Periodo Ref.]:[Check Periodo Ref.]]="Dentro",DATOS_[Conc.Sal.03]))))),
0)</f>
        <v>0</v>
      </c>
      <c r="I19" s="160">
        <f t="array" ref="I19">IFERROR(
AVERAGE((IF(DATOS_[[Sexo]:[Sexo]]=$B19,IF(DATOS_[[AGRUP. CLAS. PROF.]:[AGRUP. CLAS. PROF.]]=$B18,IF(DATOS_[[Check Periodo Ref.]:[Check Periodo Ref.]]="Dentro",DATOS_[Conc.Sal.04]))))),
0)</f>
        <v>0</v>
      </c>
      <c r="J19" s="160">
        <f t="array" ref="J19">IFERROR(
AVERAGE((IF(DATOS_[[Sexo]:[Sexo]]=$B19,IF(DATOS_[[AGRUP. CLAS. PROF.]:[AGRUP. CLAS. PROF.]]=$B18,IF(DATOS_[[Check Periodo Ref.]:[Check Periodo Ref.]]="Dentro",DATOS_[Conc.Sal.05]))))),
0)</f>
        <v>0</v>
      </c>
      <c r="K19" s="160">
        <f t="array" ref="K19">IFERROR(
AVERAGE((IF(DATOS_[[Sexo]:[Sexo]]=$B19,IF(DATOS_[[AGRUP. CLAS. PROF.]:[AGRUP. CLAS. PROF.]]=$B18,IF(DATOS_[[Check Periodo Ref.]:[Check Periodo Ref.]]="Dentro",DATOS_[Conc.Sal.06]))))),
0)</f>
        <v>0</v>
      </c>
      <c r="L19" s="160">
        <f t="array" ref="L19">IFERROR(
AVERAGE((IF(DATOS_[[Sexo]:[Sexo]]=$B19,IF(DATOS_[[AGRUP. CLAS. PROF.]:[AGRUP. CLAS. PROF.]]=$B18,IF(DATOS_[[Check Periodo Ref.]:[Check Periodo Ref.]]="Dentro",DATOS_[Conc.Sal.07]))))),
0)</f>
        <v>0</v>
      </c>
      <c r="M19" s="160">
        <f t="array" ref="M19">IFERROR(
AVERAGE((IF(DATOS_[[Sexo]:[Sexo]]=$B19,IF(DATOS_[[AGRUP. CLAS. PROF.]:[AGRUP. CLAS. PROF.]]=$B18,IF(DATOS_[[Check Periodo Ref.]:[Check Periodo Ref.]]="Dentro",DATOS_[Conc.Sal.08]))))),
0)</f>
        <v>0</v>
      </c>
      <c r="N19" s="160">
        <f t="array" ref="N19">IFERROR(
AVERAGE((IF(DATOS_[[Sexo]:[Sexo]]=$B19,IF(DATOS_[[AGRUP. CLAS. PROF.]:[AGRUP. CLAS. PROF.]]=$B18,IF(DATOS_[[Check Periodo Ref.]:[Check Periodo Ref.]]="Dentro",DATOS_[Conc.Sal.09]))))),
0)</f>
        <v>0</v>
      </c>
      <c r="O19" s="160">
        <f t="array" ref="O19">IFERROR(
AVERAGE((IF(DATOS_[[Sexo]:[Sexo]]=$B19,IF(DATOS_[[AGRUP. CLAS. PROF.]:[AGRUP. CLAS. PROF.]]=$B18,IF(DATOS_[[Check Periodo Ref.]:[Check Periodo Ref.]]="Dentro",DATOS_[Conc.Sal.10]))))),
0)</f>
        <v>0</v>
      </c>
      <c r="P19" s="160">
        <f t="array" ref="P19">IFERROR(
AVERAGE((IF(DATOS_[[Sexo]:[Sexo]]=$B19,IF(DATOS_[[AGRUP. CLAS. PROF.]:[AGRUP. CLAS. PROF.]]=$B18,IF(DATOS_[[Check Periodo Ref.]:[Check Periodo Ref.]]="Dentro",DATOS_[Conc.Sal.11]))))),
0)</f>
        <v>0</v>
      </c>
      <c r="Q19" s="160">
        <f t="array" ref="Q19">IFERROR(
AVERAGE((IF(DATOS_[[Sexo]:[Sexo]]=$B19,IF(DATOS_[[AGRUP. CLAS. PROF.]:[AGRUP. CLAS. PROF.]]=$B18,IF(DATOS_[[Check Periodo Ref.]:[Check Periodo Ref.]]="Dentro",DATOS_[Conc.Sal.12]))))),
0)</f>
        <v>0</v>
      </c>
      <c r="R19" s="160">
        <f t="array" ref="R19">IFERROR(
AVERAGE((IF(DATOS_[[Sexo]:[Sexo]]=$B19,IF(DATOS_[[AGRUP. CLAS. PROF.]:[AGRUP. CLAS. PROF.]]=$B18,IF(DATOS_[[Check Periodo Ref.]:[Check Periodo Ref.]]="Dentro",DATOS_[Conc.Sal.13]))))),
0)</f>
        <v>0</v>
      </c>
      <c r="S19" s="160">
        <f t="array" ref="S19">IFERROR(
AVERAGE((IF(DATOS_[[Sexo]:[Sexo]]=$B19,IF(DATOS_[[AGRUP. CLAS. PROF.]:[AGRUP. CLAS. PROF.]]=$B18,IF(DATOS_[[Check Periodo Ref.]:[Check Periodo Ref.]]="Dentro",DATOS_[Conc.Sal.14]))))),
0)</f>
        <v>0</v>
      </c>
      <c r="T19" s="160">
        <f t="array" ref="T19">IFERROR(
AVERAGE((IF(DATOS_[[Sexo]:[Sexo]]=$B19,IF(DATOS_[[AGRUP. CLAS. PROF.]:[AGRUP. CLAS. PROF.]]=$B18,IF(DATOS_[[Check Periodo Ref.]:[Check Periodo Ref.]]="Dentro",DATOS_[Conc.Sal.15]))))),
0)</f>
        <v>0</v>
      </c>
      <c r="U19" s="160">
        <f t="array" ref="U19">IFERROR(
AVERAGE((IF(DATOS_[[Sexo]:[Sexo]]=$B19,IF(DATOS_[[AGRUP. CLAS. PROF.]:[AGRUP. CLAS. PROF.]]=$B18,IF(DATOS_[[Check Periodo Ref.]:[Check Periodo Ref.]]="Dentro",DATOS_[Conc.Sal.16]))))),
0)</f>
        <v>0</v>
      </c>
      <c r="V19" s="160">
        <f t="array" ref="V19">IFERROR(
AVERAGE((IF(DATOS_[[Sexo]:[Sexo]]=$B19,IF(DATOS_[[AGRUP. CLAS. PROF.]:[AGRUP. CLAS. PROF.]]=$B18,IF(DATOS_[[Check Periodo Ref.]:[Check Periodo Ref.]]="Dentro",DATOS_[Conc.Sal.17]))))),
0)</f>
        <v>0</v>
      </c>
      <c r="W19" s="160">
        <f t="array" ref="W19">IFERROR(
AVERAGE((IF(DATOS_[[Sexo]:[Sexo]]=$B19,IF(DATOS_[[AGRUP. CLAS. PROF.]:[AGRUP. CLAS. PROF.]]=$B18,IF(DATOS_[[Check Periodo Ref.]:[Check Periodo Ref.]]="Dentro",DATOS_[Conc.Sal.18]))))),
0)</f>
        <v>0</v>
      </c>
      <c r="X19" s="160">
        <f t="array" ref="X19">IFERROR(
AVERAGE((IF(DATOS_[[Sexo]:[Sexo]]=$B19,IF(DATOS_[[AGRUP. CLAS. PROF.]:[AGRUP. CLAS. PROF.]]=$B18,IF(DATOS_[[Check Periodo Ref.]:[Check Periodo Ref.]]="Dentro",DATOS_[Conc.Sal.19]))))),
0)</f>
        <v>0</v>
      </c>
      <c r="Y19" s="160">
        <f t="array" ref="Y19">IFERROR(
AVERAGE((IF(DATOS_[[Sexo]:[Sexo]]=$B19,IF(DATOS_[[AGRUP. CLAS. PROF.]:[AGRUP. CLAS. PROF.]]=$B18,IF(DATOS_[[Check Periodo Ref.]:[Check Periodo Ref.]]="Dentro",DATOS_[Conc.Sal.20]))))),
0)</f>
        <v>0</v>
      </c>
      <c r="Z19" s="160">
        <f t="array" ref="Z19">IFERROR(
AVERAGE((IF(DATOS_[[Sexo]:[Sexo]]=$B19,IF(DATOS_[[AGRUP. CLAS. PROF.]:[AGRUP. CLAS. PROF.]]=$B18,IF(DATOS_[[Check Periodo Ref.]:[Check Periodo Ref.]]="Dentro",DATOS_[Conc.Sal.21]))))),
0)</f>
        <v>0</v>
      </c>
      <c r="AA19" s="160">
        <f t="array" ref="AA19">IFERROR(
AVERAGE((IF(DATOS_[[Sexo]:[Sexo]]=$B19,IF(DATOS_[[AGRUP. CLAS. PROF.]:[AGRUP. CLAS. PROF.]]=$B18,IF(DATOS_[[Check Periodo Ref.]:[Check Periodo Ref.]]="Dentro",DATOS_[Conc.Sal.22]))))),
0)</f>
        <v>0</v>
      </c>
      <c r="AB19" s="160">
        <f t="array" ref="AB19">IFERROR(
AVERAGE((IF(DATOS_[[Sexo]:[Sexo]]=$B19,IF(DATOS_[[AGRUP. CLAS. PROF.]:[AGRUP. CLAS. PROF.]]=$B18,IF(DATOS_[[Check Periodo Ref.]:[Check Periodo Ref.]]="Dentro",DATOS_[Conc.Sal.23]))))),
0)</f>
        <v>0</v>
      </c>
      <c r="AC19" s="160">
        <f t="array" ref="AC19">IFERROR(
AVERAGE((IF(DATOS_[[Sexo]:[Sexo]]=$B19,IF(DATOS_[[AGRUP. CLAS. PROF.]:[AGRUP. CLAS. PROF.]]=$B18,IF(DATOS_[[Check Periodo Ref.]:[Check Periodo Ref.]]="Dentro",DATOS_[Conc.Sal.24]))))),
0)</f>
        <v>0</v>
      </c>
      <c r="AD19" s="160">
        <f t="array" ref="AD19">IFERROR(
AVERAGE((IF(DATOS_[[Sexo]:[Sexo]]=$B19,IF(DATOS_[[AGRUP. CLAS. PROF.]:[AGRUP. CLAS. PROF.]]=$B18,IF(DATOS_[[Check Periodo Ref.]:[Check Periodo Ref.]]="Dentro",DATOS_[Conc.Sal.25]))))),
0)</f>
        <v>0</v>
      </c>
      <c r="AE19" s="160">
        <f t="array" ref="AE19">IFERROR(
AVERAGE((IF(DATOS_[[Sexo]:[Sexo]]=$B19,IF(DATOS_[[AGRUP. CLAS. PROF.]:[AGRUP. CLAS. PROF.]]=$B18,IF(DATOS_[[Check Periodo Ref.]:[Check Periodo Ref.]]="Dentro",DATOS_[Conc.Sal.26]))))),
0)</f>
        <v>0</v>
      </c>
      <c r="AF19" s="160">
        <f t="array" ref="AF19">IFERROR(
AVERAGE((IF(DATOS_[[Sexo]:[Sexo]]=$B19,IF(DATOS_[[AGRUP. CLAS. PROF.]:[AGRUP. CLAS. PROF.]]=$B18,IF(DATOS_[[Check Periodo Ref.]:[Check Periodo Ref.]]="Dentro",DATOS_[Conc.Sal.27]))))),
0)</f>
        <v>0</v>
      </c>
      <c r="AG19" s="160">
        <f t="array" ref="AG19">IFERROR(
AVERAGE((IF(DATOS_[[Sexo]:[Sexo]]=$B19,IF(DATOS_[[AGRUP. CLAS. PROF.]:[AGRUP. CLAS. PROF.]]=$B18,IF(DATOS_[[Check Periodo Ref.]:[Check Periodo Ref.]]="Dentro",DATOS_[Conc.Sal.28]))))),
0)</f>
        <v>0</v>
      </c>
      <c r="AH19" s="160">
        <f t="array" ref="AH19">IFERROR(
AVERAGE((IF(DATOS_[[Sexo]:[Sexo]]=$B19,IF(DATOS_[[AGRUP. CLAS. PROF.]:[AGRUP. CLAS. PROF.]]=$B18,IF(DATOS_[[Check Periodo Ref.]:[Check Periodo Ref.]]="Dentro",DATOS_[Conc.Sal.29]))))),
0)</f>
        <v>0</v>
      </c>
      <c r="AI19" s="160">
        <f t="array" ref="AI19">IFERROR(
AVERAGE((IF(DATOS_[[Sexo]:[Sexo]]=$B19,IF(DATOS_[[AGRUP. CLAS. PROF.]:[AGRUP. CLAS. PROF.]]=$B18,IF(DATOS_[[Check Periodo Ref.]:[Check Periodo Ref.]]="Dentro",DATOS_[Conc.Sal.30]))))),
0)</f>
        <v>0</v>
      </c>
      <c r="AJ19" s="161">
        <f t="array" ref="AJ19">IFERROR(
AVERAGE(IF(DATOS_[Sexo]=$B19,IF(DATOS_[AGRUP. CLAS. PROF.]=$B18,IF(DATOS_[Check Periodo Ref.]="Dentro",DATOS_[Tot COMPL.SAL Ef],FALSE)))),
0)</f>
        <v>0</v>
      </c>
      <c r="AK19" s="163">
        <f t="array" ref="AK19">IFERROR(
AVERAGE(IF(DATOS_[Sexo]=$B19,IF(DATOS_[AGRUP. CLAS. PROF.]=$B18,IF(DATOS_[Check Periodo Ref.]="Dentro",DATOS_[TOTAL SALARIO Ef],FALSE)))),
0)</f>
        <v>0</v>
      </c>
      <c r="AL19" s="162">
        <f t="array" ref="AL19">IFERROR(
AVERAGE((IF(DATOS_[[Sexo]:[Sexo]]=$B19,IF(DATOS_[[AGRUP. CLAS. PROF.]:[AGRUP. CLAS. PROF.]]=$B18,IF(DATOS_[[Check Periodo Ref.]:[Check Periodo Ref.]]="Dentro",DATOS_[C.Extra.01]))))),
0)</f>
        <v>0</v>
      </c>
      <c r="AM19" s="162">
        <f t="array" ref="AM19">IFERROR(
AVERAGE((IF(DATOS_[[Sexo]:[Sexo]]=$B19,IF(DATOS_[[AGRUP. CLAS. PROF.]:[AGRUP. CLAS. PROF.]]=$B18,IF(DATOS_[[Check Periodo Ref.]:[Check Periodo Ref.]]="Dentro",DATOS_[C.Extra.02]))))),
0)</f>
        <v>0</v>
      </c>
      <c r="AN19" s="162">
        <f t="array" ref="AN19">IFERROR(
AVERAGE((IF(DATOS_[[Sexo]:[Sexo]]=$B19,IF(DATOS_[[AGRUP. CLAS. PROF.]:[AGRUP. CLAS. PROF.]]=$B18,IF(DATOS_[[Check Periodo Ref.]:[Check Periodo Ref.]]="Dentro",DATOS_[C.Extra.03]))))),
0)</f>
        <v>0</v>
      </c>
      <c r="AO19" s="162">
        <f t="array" ref="AO19">IFERROR(
AVERAGE((IF(DATOS_[[Sexo]:[Sexo]]=$B19,IF(DATOS_[[AGRUP. CLAS. PROF.]:[AGRUP. CLAS. PROF.]]=$B18,IF(DATOS_[[Check Periodo Ref.]:[Check Periodo Ref.]]="Dentro",DATOS_[C.Extra.04]))))),
0)</f>
        <v>0</v>
      </c>
      <c r="AP19" s="162">
        <f t="array" ref="AP19">IFERROR(
AVERAGE((IF(DATOS_[[Sexo]:[Sexo]]=$B19,IF(DATOS_[[AGRUP. CLAS. PROF.]:[AGRUP. CLAS. PROF.]]=$B18,IF(DATOS_[[Check Periodo Ref.]:[Check Periodo Ref.]]="Dentro",DATOS_[C.Extra.05]))))),
0)</f>
        <v>0</v>
      </c>
      <c r="AQ19" s="164">
        <f t="array" ref="AQ19">IFERROR(
AVERAGE(IF(DATOS_[Sexo]=$B19,IF(DATOS_[AGRUP. CLAS. PROF.]=$B18,IF(DATOS_[Check Periodo Ref.]="Dentro",DATOS_[Tot Extrasalarial Ef],FALSE)))),
0)</f>
        <v>0</v>
      </c>
      <c r="AR19" s="165">
        <f t="array" ref="AR19">IFERROR(
AVERAGE(IF(DATOS_[Sexo]=$B19,IF(DATOS_[AGRUP. CLAS. PROF.]=$B18,IF(DATOS_[Check Periodo Ref.]="Dentro",DATOS_[TOTAL Retrib Ef],FALSE)))),
0)</f>
        <v>0</v>
      </c>
    </row>
    <row r="20" spans="1:44" s="114" customFormat="1" x14ac:dyDescent="0.3">
      <c r="A20" s="114" t="str">
        <f t="shared" ref="A20" si="10">+A19</f>
        <v>[ocultar]</v>
      </c>
      <c r="B20" s="111" t="s">
        <v>163</v>
      </c>
      <c r="C20" s="112">
        <f t="array" ref="C20">SUM(IF($B20=DATOS_[Sexo],
IF($B18=DATOS_[AGRUP. CLAS. PROF.],
IF("Dentro"=DATOS_[Check Periodo Ref.],
1/(COUNTIFS(DATOS_[Sexo],$B20,DATOS_[AGRUP. CLAS. PROF.],$B18,DATOS_[Check Periodo Ref.],"Dentro",DATOS_[id],DATOS_[id]))))))</f>
        <v>0</v>
      </c>
      <c r="D20" s="113">
        <f>COUNTIFS(DATOS_[AGRUP. CLAS. PROF.],$B18,DATOS_[Sexo],$B20,DATOS_[Check Periodo Ref.],"Dentro")</f>
        <v>0</v>
      </c>
      <c r="E20" s="159">
        <f t="array" ref="E20">IFERROR(
AVERAGE(IF(DATOS_[Sexo]=$B20,IF(DATOS_[AGRUP. CLAS. PROF.]=$B18,IF(DATOS_[Check Periodo Ref.]="Dentro",DATOS_[SALARIO BASE Ef],FALSE)))),
0)</f>
        <v>0</v>
      </c>
      <c r="F20" s="160">
        <f t="array" ref="F20">IFERROR(
AVERAGE((IF(DATOS_[[Sexo]:[Sexo]]=$B20,IF(DATOS_[[AGRUP. CLAS. PROF.]:[AGRUP. CLAS. PROF.]]=$B18,IF(DATOS_[[Check Periodo Ref.]:[Check Periodo Ref.]]="Dentro",DATOS_[Conc.Sal.01]))))),
0)</f>
        <v>0</v>
      </c>
      <c r="G20" s="160">
        <f t="array" ref="G20">IFERROR(
AVERAGE((IF(DATOS_[[Sexo]:[Sexo]]=$B20,IF(DATOS_[[AGRUP. CLAS. PROF.]:[AGRUP. CLAS. PROF.]]=$B18,IF(DATOS_[[Check Periodo Ref.]:[Check Periodo Ref.]]="Dentro",DATOS_[Conc.Sal.02]))))),
0)</f>
        <v>0</v>
      </c>
      <c r="H20" s="160">
        <f t="array" ref="H20">IFERROR(
AVERAGE((IF(DATOS_[[Sexo]:[Sexo]]=$B20,IF(DATOS_[[AGRUP. CLAS. PROF.]:[AGRUP. CLAS. PROF.]]=$B18,IF(DATOS_[[Check Periodo Ref.]:[Check Periodo Ref.]]="Dentro",DATOS_[Conc.Sal.03]))))),
0)</f>
        <v>0</v>
      </c>
      <c r="I20" s="160">
        <f t="array" ref="I20">IFERROR(
AVERAGE((IF(DATOS_[[Sexo]:[Sexo]]=$B20,IF(DATOS_[[AGRUP. CLAS. PROF.]:[AGRUP. CLAS. PROF.]]=$B18,IF(DATOS_[[Check Periodo Ref.]:[Check Periodo Ref.]]="Dentro",DATOS_[Conc.Sal.04]))))),
0)</f>
        <v>0</v>
      </c>
      <c r="J20" s="160">
        <f t="array" ref="J20">IFERROR(
AVERAGE((IF(DATOS_[[Sexo]:[Sexo]]=$B20,IF(DATOS_[[AGRUP. CLAS. PROF.]:[AGRUP. CLAS. PROF.]]=$B18,IF(DATOS_[[Check Periodo Ref.]:[Check Periodo Ref.]]="Dentro",DATOS_[Conc.Sal.05]))))),
0)</f>
        <v>0</v>
      </c>
      <c r="K20" s="160">
        <f t="array" ref="K20">IFERROR(
AVERAGE((IF(DATOS_[[Sexo]:[Sexo]]=$B20,IF(DATOS_[[AGRUP. CLAS. PROF.]:[AGRUP. CLAS. PROF.]]=$B18,IF(DATOS_[[Check Periodo Ref.]:[Check Periodo Ref.]]="Dentro",DATOS_[Conc.Sal.06]))))),
0)</f>
        <v>0</v>
      </c>
      <c r="L20" s="160">
        <f t="array" ref="L20">IFERROR(
AVERAGE((IF(DATOS_[[Sexo]:[Sexo]]=$B20,IF(DATOS_[[AGRUP. CLAS. PROF.]:[AGRUP. CLAS. PROF.]]=$B18,IF(DATOS_[[Check Periodo Ref.]:[Check Periodo Ref.]]="Dentro",DATOS_[Conc.Sal.07]))))),
0)</f>
        <v>0</v>
      </c>
      <c r="M20" s="160">
        <f t="array" ref="M20">IFERROR(
AVERAGE((IF(DATOS_[[Sexo]:[Sexo]]=$B20,IF(DATOS_[[AGRUP. CLAS. PROF.]:[AGRUP. CLAS. PROF.]]=$B18,IF(DATOS_[[Check Periodo Ref.]:[Check Periodo Ref.]]="Dentro",DATOS_[Conc.Sal.08]))))),
0)</f>
        <v>0</v>
      </c>
      <c r="N20" s="160">
        <f t="array" ref="N20">IFERROR(
AVERAGE((IF(DATOS_[[Sexo]:[Sexo]]=$B20,IF(DATOS_[[AGRUP. CLAS. PROF.]:[AGRUP. CLAS. PROF.]]=$B18,IF(DATOS_[[Check Periodo Ref.]:[Check Periodo Ref.]]="Dentro",DATOS_[Conc.Sal.09]))))),
0)</f>
        <v>0</v>
      </c>
      <c r="O20" s="160">
        <f t="array" ref="O20">IFERROR(
AVERAGE((IF(DATOS_[[Sexo]:[Sexo]]=$B20,IF(DATOS_[[AGRUP. CLAS. PROF.]:[AGRUP. CLAS. PROF.]]=$B18,IF(DATOS_[[Check Periodo Ref.]:[Check Periodo Ref.]]="Dentro",DATOS_[Conc.Sal.10]))))),
0)</f>
        <v>0</v>
      </c>
      <c r="P20" s="160">
        <f t="array" ref="P20">IFERROR(
AVERAGE((IF(DATOS_[[Sexo]:[Sexo]]=$B20,IF(DATOS_[[AGRUP. CLAS. PROF.]:[AGRUP. CLAS. PROF.]]=$B18,IF(DATOS_[[Check Periodo Ref.]:[Check Periodo Ref.]]="Dentro",DATOS_[Conc.Sal.11]))))),
0)</f>
        <v>0</v>
      </c>
      <c r="Q20" s="160">
        <f t="array" ref="Q20">IFERROR(
AVERAGE((IF(DATOS_[[Sexo]:[Sexo]]=$B20,IF(DATOS_[[AGRUP. CLAS. PROF.]:[AGRUP. CLAS. PROF.]]=$B18,IF(DATOS_[[Check Periodo Ref.]:[Check Periodo Ref.]]="Dentro",DATOS_[Conc.Sal.12]))))),
0)</f>
        <v>0</v>
      </c>
      <c r="R20" s="160">
        <f t="array" ref="R20">IFERROR(
AVERAGE((IF(DATOS_[[Sexo]:[Sexo]]=$B20,IF(DATOS_[[AGRUP. CLAS. PROF.]:[AGRUP. CLAS. PROF.]]=$B18,IF(DATOS_[[Check Periodo Ref.]:[Check Periodo Ref.]]="Dentro",DATOS_[Conc.Sal.13]))))),
0)</f>
        <v>0</v>
      </c>
      <c r="S20" s="160">
        <f t="array" ref="S20">IFERROR(
AVERAGE((IF(DATOS_[[Sexo]:[Sexo]]=$B20,IF(DATOS_[[AGRUP. CLAS. PROF.]:[AGRUP. CLAS. PROF.]]=$B18,IF(DATOS_[[Check Periodo Ref.]:[Check Periodo Ref.]]="Dentro",DATOS_[Conc.Sal.14]))))),
0)</f>
        <v>0</v>
      </c>
      <c r="T20" s="160">
        <f t="array" ref="T20">IFERROR(
AVERAGE((IF(DATOS_[[Sexo]:[Sexo]]=$B20,IF(DATOS_[[AGRUP. CLAS. PROF.]:[AGRUP. CLAS. PROF.]]=$B18,IF(DATOS_[[Check Periodo Ref.]:[Check Periodo Ref.]]="Dentro",DATOS_[Conc.Sal.15]))))),
0)</f>
        <v>0</v>
      </c>
      <c r="U20" s="160">
        <f t="array" ref="U20">IFERROR(
AVERAGE((IF(DATOS_[[Sexo]:[Sexo]]=$B20,IF(DATOS_[[AGRUP. CLAS. PROF.]:[AGRUP. CLAS. PROF.]]=$B18,IF(DATOS_[[Check Periodo Ref.]:[Check Periodo Ref.]]="Dentro",DATOS_[Conc.Sal.16]))))),
0)</f>
        <v>0</v>
      </c>
      <c r="V20" s="160">
        <f t="array" ref="V20">IFERROR(
AVERAGE((IF(DATOS_[[Sexo]:[Sexo]]=$B20,IF(DATOS_[[AGRUP. CLAS. PROF.]:[AGRUP. CLAS. PROF.]]=$B18,IF(DATOS_[[Check Periodo Ref.]:[Check Periodo Ref.]]="Dentro",DATOS_[Conc.Sal.17]))))),
0)</f>
        <v>0</v>
      </c>
      <c r="W20" s="160">
        <f t="array" ref="W20">IFERROR(
AVERAGE((IF(DATOS_[[Sexo]:[Sexo]]=$B20,IF(DATOS_[[AGRUP. CLAS. PROF.]:[AGRUP. CLAS. PROF.]]=$B18,IF(DATOS_[[Check Periodo Ref.]:[Check Periodo Ref.]]="Dentro",DATOS_[Conc.Sal.18]))))),
0)</f>
        <v>0</v>
      </c>
      <c r="X20" s="160">
        <f t="array" ref="X20">IFERROR(
AVERAGE((IF(DATOS_[[Sexo]:[Sexo]]=$B20,IF(DATOS_[[AGRUP. CLAS. PROF.]:[AGRUP. CLAS. PROF.]]=$B18,IF(DATOS_[[Check Periodo Ref.]:[Check Periodo Ref.]]="Dentro",DATOS_[Conc.Sal.19]))))),
0)</f>
        <v>0</v>
      </c>
      <c r="Y20" s="160">
        <f t="array" ref="Y20">IFERROR(
AVERAGE((IF(DATOS_[[Sexo]:[Sexo]]=$B20,IF(DATOS_[[AGRUP. CLAS. PROF.]:[AGRUP. CLAS. PROF.]]=$B18,IF(DATOS_[[Check Periodo Ref.]:[Check Periodo Ref.]]="Dentro",DATOS_[Conc.Sal.20]))))),
0)</f>
        <v>0</v>
      </c>
      <c r="Z20" s="160">
        <f t="array" ref="Z20">IFERROR(
AVERAGE((IF(DATOS_[[Sexo]:[Sexo]]=$B20,IF(DATOS_[[AGRUP. CLAS. PROF.]:[AGRUP. CLAS. PROF.]]=$B18,IF(DATOS_[[Check Periodo Ref.]:[Check Periodo Ref.]]="Dentro",DATOS_[Conc.Sal.21]))))),
0)</f>
        <v>0</v>
      </c>
      <c r="AA20" s="160">
        <f t="array" ref="AA20">IFERROR(
AVERAGE((IF(DATOS_[[Sexo]:[Sexo]]=$B20,IF(DATOS_[[AGRUP. CLAS. PROF.]:[AGRUP. CLAS. PROF.]]=$B18,IF(DATOS_[[Check Periodo Ref.]:[Check Periodo Ref.]]="Dentro",DATOS_[Conc.Sal.22]))))),
0)</f>
        <v>0</v>
      </c>
      <c r="AB20" s="160">
        <f t="array" ref="AB20">IFERROR(
AVERAGE((IF(DATOS_[[Sexo]:[Sexo]]=$B20,IF(DATOS_[[AGRUP. CLAS. PROF.]:[AGRUP. CLAS. PROF.]]=$B18,IF(DATOS_[[Check Periodo Ref.]:[Check Periodo Ref.]]="Dentro",DATOS_[Conc.Sal.23]))))),
0)</f>
        <v>0</v>
      </c>
      <c r="AC20" s="160">
        <f t="array" ref="AC20">IFERROR(
AVERAGE((IF(DATOS_[[Sexo]:[Sexo]]=$B20,IF(DATOS_[[AGRUP. CLAS. PROF.]:[AGRUP. CLAS. PROF.]]=$B18,IF(DATOS_[[Check Periodo Ref.]:[Check Periodo Ref.]]="Dentro",DATOS_[Conc.Sal.24]))))),
0)</f>
        <v>0</v>
      </c>
      <c r="AD20" s="160">
        <f t="array" ref="AD20">IFERROR(
AVERAGE((IF(DATOS_[[Sexo]:[Sexo]]=$B20,IF(DATOS_[[AGRUP. CLAS. PROF.]:[AGRUP. CLAS. PROF.]]=$B18,IF(DATOS_[[Check Periodo Ref.]:[Check Periodo Ref.]]="Dentro",DATOS_[Conc.Sal.25]))))),
0)</f>
        <v>0</v>
      </c>
      <c r="AE20" s="160">
        <f t="array" ref="AE20">IFERROR(
AVERAGE((IF(DATOS_[[Sexo]:[Sexo]]=$B20,IF(DATOS_[[AGRUP. CLAS. PROF.]:[AGRUP. CLAS. PROF.]]=$B18,IF(DATOS_[[Check Periodo Ref.]:[Check Periodo Ref.]]="Dentro",DATOS_[Conc.Sal.26]))))),
0)</f>
        <v>0</v>
      </c>
      <c r="AF20" s="160">
        <f t="array" ref="AF20">IFERROR(
AVERAGE((IF(DATOS_[[Sexo]:[Sexo]]=$B20,IF(DATOS_[[AGRUP. CLAS. PROF.]:[AGRUP. CLAS. PROF.]]=$B18,IF(DATOS_[[Check Periodo Ref.]:[Check Periodo Ref.]]="Dentro",DATOS_[Conc.Sal.27]))))),
0)</f>
        <v>0</v>
      </c>
      <c r="AG20" s="160">
        <f t="array" ref="AG20">IFERROR(
AVERAGE((IF(DATOS_[[Sexo]:[Sexo]]=$B20,IF(DATOS_[[AGRUP. CLAS. PROF.]:[AGRUP. CLAS. PROF.]]=$B18,IF(DATOS_[[Check Periodo Ref.]:[Check Periodo Ref.]]="Dentro",DATOS_[Conc.Sal.28]))))),
0)</f>
        <v>0</v>
      </c>
      <c r="AH20" s="160">
        <f t="array" ref="AH20">IFERROR(
AVERAGE((IF(DATOS_[[Sexo]:[Sexo]]=$B20,IF(DATOS_[[AGRUP. CLAS. PROF.]:[AGRUP. CLAS. PROF.]]=$B18,IF(DATOS_[[Check Periodo Ref.]:[Check Periodo Ref.]]="Dentro",DATOS_[Conc.Sal.29]))))),
0)</f>
        <v>0</v>
      </c>
      <c r="AI20" s="160">
        <f t="array" ref="AI20">IFERROR(
AVERAGE((IF(DATOS_[[Sexo]:[Sexo]]=$B20,IF(DATOS_[[AGRUP. CLAS. PROF.]:[AGRUP. CLAS. PROF.]]=$B18,IF(DATOS_[[Check Periodo Ref.]:[Check Periodo Ref.]]="Dentro",DATOS_[Conc.Sal.30]))))),
0)</f>
        <v>0</v>
      </c>
      <c r="AJ20" s="161">
        <f t="array" ref="AJ20">IFERROR(
AVERAGE(IF(DATOS_[Sexo]=$B20,IF(DATOS_[AGRUP. CLAS. PROF.]=$B18,IF(DATOS_[Check Periodo Ref.]="Dentro",DATOS_[Tot COMPL.SAL Ef],FALSE)))),
0)</f>
        <v>0</v>
      </c>
      <c r="AK20" s="163">
        <f t="array" ref="AK20">IFERROR(
AVERAGE(IF(DATOS_[Sexo]=$B20,IF(DATOS_[AGRUP. CLAS. PROF.]=$B18,IF(DATOS_[Check Periodo Ref.]="Dentro",DATOS_[TOTAL SALARIO Ef],FALSE)))),
0)</f>
        <v>0</v>
      </c>
      <c r="AL20" s="162">
        <f t="array" ref="AL20">IFERROR(
AVERAGE((IF(DATOS_[[Sexo]:[Sexo]]=$B20,IF(DATOS_[[AGRUP. CLAS. PROF.]:[AGRUP. CLAS. PROF.]]=$B18,IF(DATOS_[[Check Periodo Ref.]:[Check Periodo Ref.]]="Dentro",DATOS_[C.Extra.01]))))),
0)</f>
        <v>0</v>
      </c>
      <c r="AM20" s="162">
        <f t="array" ref="AM20">IFERROR(
AVERAGE((IF(DATOS_[[Sexo]:[Sexo]]=$B20,IF(DATOS_[[AGRUP. CLAS. PROF.]:[AGRUP. CLAS. PROF.]]=$B18,IF(DATOS_[[Check Periodo Ref.]:[Check Periodo Ref.]]="Dentro",DATOS_[C.Extra.02]))))),
0)</f>
        <v>0</v>
      </c>
      <c r="AN20" s="162">
        <f t="array" ref="AN20">IFERROR(
AVERAGE((IF(DATOS_[[Sexo]:[Sexo]]=$B20,IF(DATOS_[[AGRUP. CLAS. PROF.]:[AGRUP. CLAS. PROF.]]=$B18,IF(DATOS_[[Check Periodo Ref.]:[Check Periodo Ref.]]="Dentro",DATOS_[C.Extra.03]))))),
0)</f>
        <v>0</v>
      </c>
      <c r="AO20" s="162">
        <f t="array" ref="AO20">IFERROR(
AVERAGE((IF(DATOS_[[Sexo]:[Sexo]]=$B20,IF(DATOS_[[AGRUP. CLAS. PROF.]:[AGRUP. CLAS. PROF.]]=$B18,IF(DATOS_[[Check Periodo Ref.]:[Check Periodo Ref.]]="Dentro",DATOS_[C.Extra.04]))))),
0)</f>
        <v>0</v>
      </c>
      <c r="AP20" s="162">
        <f t="array" ref="AP20">IFERROR(
AVERAGE((IF(DATOS_[[Sexo]:[Sexo]]=$B20,IF(DATOS_[[AGRUP. CLAS. PROF.]:[AGRUP. CLAS. PROF.]]=$B18,IF(DATOS_[[Check Periodo Ref.]:[Check Periodo Ref.]]="Dentro",DATOS_[C.Extra.05]))))),
0)</f>
        <v>0</v>
      </c>
      <c r="AQ20" s="164">
        <f t="array" ref="AQ20">IFERROR(
AVERAGE(IF(DATOS_[Sexo]=$B20,IF(DATOS_[AGRUP. CLAS. PROF.]=$B18,IF(DATOS_[Check Periodo Ref.]="Dentro",DATOS_[Tot Extrasalarial Ef],FALSE)))),
0)</f>
        <v>0</v>
      </c>
      <c r="AR20" s="165">
        <f t="array" ref="AR20">IFERROR(
AVERAGE(IF(DATOS_[Sexo]=$B20,IF(DATOS_[AGRUP. CLAS. PROF.]=$B18,IF(DATOS_[Check Periodo Ref.]="Dentro",DATOS_[TOTAL Retrib Ef],FALSE)))),
0)</f>
        <v>0</v>
      </c>
    </row>
    <row r="21" spans="1:44" ht="17.25" thickBot="1" x14ac:dyDescent="0.35">
      <c r="A21" s="114" t="str">
        <f t="shared" ref="A21" si="11">+A22</f>
        <v>[ocultar]</v>
      </c>
      <c r="B21" s="117" t="s">
        <v>300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CLAS. PROF.],
IF("Dentro"=DATOS_[Check Periodo Ref.],
1/(COUNTIFS(DATOS_[Sexo],$B22,DATOS_[AGRUP. CLAS. PROF.],$B21,DATOS_[Check Periodo Ref.],"Dentro",DATOS_[id],DATOS_[id]))))))</f>
        <v>0</v>
      </c>
      <c r="D22" s="113">
        <f>COUNTIFS(DATOS_[AGRUP. CLAS. PROF.],$B21,DATOS_[Sexo],$B22,DATOS_[Check Periodo Ref.],"Dentro")</f>
        <v>0</v>
      </c>
      <c r="E22" s="159">
        <f t="array" ref="E22">IFERROR(
AVERAGE(IF(DATOS_[Sexo]=$B22,IF(DATOS_[AGRUP. CLAS. PROF.]=$B21,IF(DATOS_[Check Periodo Ref.]="Dentro",DATOS_[SALARIO BASE Ef],FALSE)))),
0)</f>
        <v>0</v>
      </c>
      <c r="F22" s="160">
        <f t="array" ref="F22">IFERROR(
AVERAGE((IF(DATOS_[[Sexo]:[Sexo]]=$B22,IF(DATOS_[[AGRUP. CLAS. PROF.]:[AGRUP. CLAS. PROF.]]=$B21,IF(DATOS_[[Check Periodo Ref.]:[Check Periodo Ref.]]="Dentro",DATOS_[Conc.Sal.01]))))),
0)</f>
        <v>0</v>
      </c>
      <c r="G22" s="160">
        <f t="array" ref="G22">IFERROR(
AVERAGE((IF(DATOS_[[Sexo]:[Sexo]]=$B22,IF(DATOS_[[AGRUP. CLAS. PROF.]:[AGRUP. CLAS. PROF.]]=$B21,IF(DATOS_[[Check Periodo Ref.]:[Check Periodo Ref.]]="Dentro",DATOS_[Conc.Sal.02]))))),
0)</f>
        <v>0</v>
      </c>
      <c r="H22" s="160">
        <f t="array" ref="H22">IFERROR(
AVERAGE((IF(DATOS_[[Sexo]:[Sexo]]=$B22,IF(DATOS_[[AGRUP. CLAS. PROF.]:[AGRUP. CLAS. PROF.]]=$B21,IF(DATOS_[[Check Periodo Ref.]:[Check Periodo Ref.]]="Dentro",DATOS_[Conc.Sal.03]))))),
0)</f>
        <v>0</v>
      </c>
      <c r="I22" s="160">
        <f t="array" ref="I22">IFERROR(
AVERAGE((IF(DATOS_[[Sexo]:[Sexo]]=$B22,IF(DATOS_[[AGRUP. CLAS. PROF.]:[AGRUP. CLAS. PROF.]]=$B21,IF(DATOS_[[Check Periodo Ref.]:[Check Periodo Ref.]]="Dentro",DATOS_[Conc.Sal.04]))))),
0)</f>
        <v>0</v>
      </c>
      <c r="J22" s="160">
        <f t="array" ref="J22">IFERROR(
AVERAGE((IF(DATOS_[[Sexo]:[Sexo]]=$B22,IF(DATOS_[[AGRUP. CLAS. PROF.]:[AGRUP. CLAS. PROF.]]=$B21,IF(DATOS_[[Check Periodo Ref.]:[Check Periodo Ref.]]="Dentro",DATOS_[Conc.Sal.05]))))),
0)</f>
        <v>0</v>
      </c>
      <c r="K22" s="160">
        <f t="array" ref="K22">IFERROR(
AVERAGE((IF(DATOS_[[Sexo]:[Sexo]]=$B22,IF(DATOS_[[AGRUP. CLAS. PROF.]:[AGRUP. CLAS. PROF.]]=$B21,IF(DATOS_[[Check Periodo Ref.]:[Check Periodo Ref.]]="Dentro",DATOS_[Conc.Sal.06]))))),
0)</f>
        <v>0</v>
      </c>
      <c r="L22" s="160">
        <f t="array" ref="L22">IFERROR(
AVERAGE((IF(DATOS_[[Sexo]:[Sexo]]=$B22,IF(DATOS_[[AGRUP. CLAS. PROF.]:[AGRUP. CLAS. PROF.]]=$B21,IF(DATOS_[[Check Periodo Ref.]:[Check Periodo Ref.]]="Dentro",DATOS_[Conc.Sal.07]))))),
0)</f>
        <v>0</v>
      </c>
      <c r="M22" s="160">
        <f t="array" ref="M22">IFERROR(
AVERAGE((IF(DATOS_[[Sexo]:[Sexo]]=$B22,IF(DATOS_[[AGRUP. CLAS. PROF.]:[AGRUP. CLAS. PROF.]]=$B21,IF(DATOS_[[Check Periodo Ref.]:[Check Periodo Ref.]]="Dentro",DATOS_[Conc.Sal.08]))))),
0)</f>
        <v>0</v>
      </c>
      <c r="N22" s="160">
        <f t="array" ref="N22">IFERROR(
AVERAGE((IF(DATOS_[[Sexo]:[Sexo]]=$B22,IF(DATOS_[[AGRUP. CLAS. PROF.]:[AGRUP. CLAS. PROF.]]=$B21,IF(DATOS_[[Check Periodo Ref.]:[Check Periodo Ref.]]="Dentro",DATOS_[Conc.Sal.09]))))),
0)</f>
        <v>0</v>
      </c>
      <c r="O22" s="160">
        <f t="array" ref="O22">IFERROR(
AVERAGE((IF(DATOS_[[Sexo]:[Sexo]]=$B22,IF(DATOS_[[AGRUP. CLAS. PROF.]:[AGRUP. CLAS. PROF.]]=$B21,IF(DATOS_[[Check Periodo Ref.]:[Check Periodo Ref.]]="Dentro",DATOS_[Conc.Sal.10]))))),
0)</f>
        <v>0</v>
      </c>
      <c r="P22" s="160">
        <f t="array" ref="P22">IFERROR(
AVERAGE((IF(DATOS_[[Sexo]:[Sexo]]=$B22,IF(DATOS_[[AGRUP. CLAS. PROF.]:[AGRUP. CLAS. PROF.]]=$B21,IF(DATOS_[[Check Periodo Ref.]:[Check Periodo Ref.]]="Dentro",DATOS_[Conc.Sal.11]))))),
0)</f>
        <v>0</v>
      </c>
      <c r="Q22" s="160">
        <f t="array" ref="Q22">IFERROR(
AVERAGE((IF(DATOS_[[Sexo]:[Sexo]]=$B22,IF(DATOS_[[AGRUP. CLAS. PROF.]:[AGRUP. CLAS. PROF.]]=$B21,IF(DATOS_[[Check Periodo Ref.]:[Check Periodo Ref.]]="Dentro",DATOS_[Conc.Sal.12]))))),
0)</f>
        <v>0</v>
      </c>
      <c r="R22" s="160">
        <f t="array" ref="R22">IFERROR(
AVERAGE((IF(DATOS_[[Sexo]:[Sexo]]=$B22,IF(DATOS_[[AGRUP. CLAS. PROF.]:[AGRUP. CLAS. PROF.]]=$B21,IF(DATOS_[[Check Periodo Ref.]:[Check Periodo Ref.]]="Dentro",DATOS_[Conc.Sal.13]))))),
0)</f>
        <v>0</v>
      </c>
      <c r="S22" s="160">
        <f t="array" ref="S22">IFERROR(
AVERAGE((IF(DATOS_[[Sexo]:[Sexo]]=$B22,IF(DATOS_[[AGRUP. CLAS. PROF.]:[AGRUP. CLAS. PROF.]]=$B21,IF(DATOS_[[Check Periodo Ref.]:[Check Periodo Ref.]]="Dentro",DATOS_[Conc.Sal.14]))))),
0)</f>
        <v>0</v>
      </c>
      <c r="T22" s="160">
        <f t="array" ref="T22">IFERROR(
AVERAGE((IF(DATOS_[[Sexo]:[Sexo]]=$B22,IF(DATOS_[[AGRUP. CLAS. PROF.]:[AGRUP. CLAS. PROF.]]=$B21,IF(DATOS_[[Check Periodo Ref.]:[Check Periodo Ref.]]="Dentro",DATOS_[Conc.Sal.15]))))),
0)</f>
        <v>0</v>
      </c>
      <c r="U22" s="160">
        <f t="array" ref="U22">IFERROR(
AVERAGE((IF(DATOS_[[Sexo]:[Sexo]]=$B22,IF(DATOS_[[AGRUP. CLAS. PROF.]:[AGRUP. CLAS. PROF.]]=$B21,IF(DATOS_[[Check Periodo Ref.]:[Check Periodo Ref.]]="Dentro",DATOS_[Conc.Sal.16]))))),
0)</f>
        <v>0</v>
      </c>
      <c r="V22" s="160">
        <f t="array" ref="V22">IFERROR(
AVERAGE((IF(DATOS_[[Sexo]:[Sexo]]=$B22,IF(DATOS_[[AGRUP. CLAS. PROF.]:[AGRUP. CLAS. PROF.]]=$B21,IF(DATOS_[[Check Periodo Ref.]:[Check Periodo Ref.]]="Dentro",DATOS_[Conc.Sal.17]))))),
0)</f>
        <v>0</v>
      </c>
      <c r="W22" s="160">
        <f t="array" ref="W22">IFERROR(
AVERAGE((IF(DATOS_[[Sexo]:[Sexo]]=$B22,IF(DATOS_[[AGRUP. CLAS. PROF.]:[AGRUP. CLAS. PROF.]]=$B21,IF(DATOS_[[Check Periodo Ref.]:[Check Periodo Ref.]]="Dentro",DATOS_[Conc.Sal.18]))))),
0)</f>
        <v>0</v>
      </c>
      <c r="X22" s="160">
        <f t="array" ref="X22">IFERROR(
AVERAGE((IF(DATOS_[[Sexo]:[Sexo]]=$B22,IF(DATOS_[[AGRUP. CLAS. PROF.]:[AGRUP. CLAS. PROF.]]=$B21,IF(DATOS_[[Check Periodo Ref.]:[Check Periodo Ref.]]="Dentro",DATOS_[Conc.Sal.19]))))),
0)</f>
        <v>0</v>
      </c>
      <c r="Y22" s="160">
        <f t="array" ref="Y22">IFERROR(
AVERAGE((IF(DATOS_[[Sexo]:[Sexo]]=$B22,IF(DATOS_[[AGRUP. CLAS. PROF.]:[AGRUP. CLAS. PROF.]]=$B21,IF(DATOS_[[Check Periodo Ref.]:[Check Periodo Ref.]]="Dentro",DATOS_[Conc.Sal.20]))))),
0)</f>
        <v>0</v>
      </c>
      <c r="Z22" s="160">
        <f t="array" ref="Z22">IFERROR(
AVERAGE((IF(DATOS_[[Sexo]:[Sexo]]=$B22,IF(DATOS_[[AGRUP. CLAS. PROF.]:[AGRUP. CLAS. PROF.]]=$B21,IF(DATOS_[[Check Periodo Ref.]:[Check Periodo Ref.]]="Dentro",DATOS_[Conc.Sal.21]))))),
0)</f>
        <v>0</v>
      </c>
      <c r="AA22" s="160">
        <f t="array" ref="AA22">IFERROR(
AVERAGE((IF(DATOS_[[Sexo]:[Sexo]]=$B22,IF(DATOS_[[AGRUP. CLAS. PROF.]:[AGRUP. CLAS. PROF.]]=$B21,IF(DATOS_[[Check Periodo Ref.]:[Check Periodo Ref.]]="Dentro",DATOS_[Conc.Sal.22]))))),
0)</f>
        <v>0</v>
      </c>
      <c r="AB22" s="160">
        <f t="array" ref="AB22">IFERROR(
AVERAGE((IF(DATOS_[[Sexo]:[Sexo]]=$B22,IF(DATOS_[[AGRUP. CLAS. PROF.]:[AGRUP. CLAS. PROF.]]=$B21,IF(DATOS_[[Check Periodo Ref.]:[Check Periodo Ref.]]="Dentro",DATOS_[Conc.Sal.23]))))),
0)</f>
        <v>0</v>
      </c>
      <c r="AC22" s="160">
        <f t="array" ref="AC22">IFERROR(
AVERAGE((IF(DATOS_[[Sexo]:[Sexo]]=$B22,IF(DATOS_[[AGRUP. CLAS. PROF.]:[AGRUP. CLAS. PROF.]]=$B21,IF(DATOS_[[Check Periodo Ref.]:[Check Periodo Ref.]]="Dentro",DATOS_[Conc.Sal.24]))))),
0)</f>
        <v>0</v>
      </c>
      <c r="AD22" s="160">
        <f t="array" ref="AD22">IFERROR(
AVERAGE((IF(DATOS_[[Sexo]:[Sexo]]=$B22,IF(DATOS_[[AGRUP. CLAS. PROF.]:[AGRUP. CLAS. PROF.]]=$B21,IF(DATOS_[[Check Periodo Ref.]:[Check Periodo Ref.]]="Dentro",DATOS_[Conc.Sal.25]))))),
0)</f>
        <v>0</v>
      </c>
      <c r="AE22" s="160">
        <f t="array" ref="AE22">IFERROR(
AVERAGE((IF(DATOS_[[Sexo]:[Sexo]]=$B22,IF(DATOS_[[AGRUP. CLAS. PROF.]:[AGRUP. CLAS. PROF.]]=$B21,IF(DATOS_[[Check Periodo Ref.]:[Check Periodo Ref.]]="Dentro",DATOS_[Conc.Sal.26]))))),
0)</f>
        <v>0</v>
      </c>
      <c r="AF22" s="160">
        <f t="array" ref="AF22">IFERROR(
AVERAGE((IF(DATOS_[[Sexo]:[Sexo]]=$B22,IF(DATOS_[[AGRUP. CLAS. PROF.]:[AGRUP. CLAS. PROF.]]=$B21,IF(DATOS_[[Check Periodo Ref.]:[Check Periodo Ref.]]="Dentro",DATOS_[Conc.Sal.27]))))),
0)</f>
        <v>0</v>
      </c>
      <c r="AG22" s="160">
        <f t="array" ref="AG22">IFERROR(
AVERAGE((IF(DATOS_[[Sexo]:[Sexo]]=$B22,IF(DATOS_[[AGRUP. CLAS. PROF.]:[AGRUP. CLAS. PROF.]]=$B21,IF(DATOS_[[Check Periodo Ref.]:[Check Periodo Ref.]]="Dentro",DATOS_[Conc.Sal.28]))))),
0)</f>
        <v>0</v>
      </c>
      <c r="AH22" s="160">
        <f t="array" ref="AH22">IFERROR(
AVERAGE((IF(DATOS_[[Sexo]:[Sexo]]=$B22,IF(DATOS_[[AGRUP. CLAS. PROF.]:[AGRUP. CLAS. PROF.]]=$B21,IF(DATOS_[[Check Periodo Ref.]:[Check Periodo Ref.]]="Dentro",DATOS_[Conc.Sal.29]))))),
0)</f>
        <v>0</v>
      </c>
      <c r="AI22" s="160">
        <f t="array" ref="AI22">IFERROR(
AVERAGE((IF(DATOS_[[Sexo]:[Sexo]]=$B22,IF(DATOS_[[AGRUP. CLAS. PROF.]:[AGRUP. CLAS. PROF.]]=$B21,IF(DATOS_[[Check Periodo Ref.]:[Check Periodo Ref.]]="Dentro",DATOS_[Conc.Sal.30]))))),
0)</f>
        <v>0</v>
      </c>
      <c r="AJ22" s="161">
        <f t="array" ref="AJ22">IFERROR(
AVERAGE(IF(DATOS_[Sexo]=$B22,IF(DATOS_[AGRUP. CLAS. PROF.]=$B21,IF(DATOS_[Check Periodo Ref.]="Dentro",DATOS_[Tot COMPL.SAL Ef],FALSE)))),
0)</f>
        <v>0</v>
      </c>
      <c r="AK22" s="163">
        <f t="array" ref="AK22">IFERROR(
AVERAGE(IF(DATOS_[Sexo]=$B22,IF(DATOS_[AGRUP. CLAS. PROF.]=$B21,IF(DATOS_[Check Periodo Ref.]="Dentro",DATOS_[TOTAL SALARIO Ef],FALSE)))),
0)</f>
        <v>0</v>
      </c>
      <c r="AL22" s="162">
        <f t="array" ref="AL22">IFERROR(
AVERAGE((IF(DATOS_[[Sexo]:[Sexo]]=$B22,IF(DATOS_[[AGRUP. CLAS. PROF.]:[AGRUP. CLAS. PROF.]]=$B21,IF(DATOS_[[Check Periodo Ref.]:[Check Periodo Ref.]]="Dentro",DATOS_[C.Extra.01]))))),
0)</f>
        <v>0</v>
      </c>
      <c r="AM22" s="162">
        <f t="array" ref="AM22">IFERROR(
AVERAGE((IF(DATOS_[[Sexo]:[Sexo]]=$B22,IF(DATOS_[[AGRUP. CLAS. PROF.]:[AGRUP. CLAS. PROF.]]=$B21,IF(DATOS_[[Check Periodo Ref.]:[Check Periodo Ref.]]="Dentro",DATOS_[C.Extra.02]))))),
0)</f>
        <v>0</v>
      </c>
      <c r="AN22" s="162">
        <f t="array" ref="AN22">IFERROR(
AVERAGE((IF(DATOS_[[Sexo]:[Sexo]]=$B22,IF(DATOS_[[AGRUP. CLAS. PROF.]:[AGRUP. CLAS. PROF.]]=$B21,IF(DATOS_[[Check Periodo Ref.]:[Check Periodo Ref.]]="Dentro",DATOS_[C.Extra.03]))))),
0)</f>
        <v>0</v>
      </c>
      <c r="AO22" s="162">
        <f t="array" ref="AO22">IFERROR(
AVERAGE((IF(DATOS_[[Sexo]:[Sexo]]=$B22,IF(DATOS_[[AGRUP. CLAS. PROF.]:[AGRUP. CLAS. PROF.]]=$B21,IF(DATOS_[[Check Periodo Ref.]:[Check Periodo Ref.]]="Dentro",DATOS_[C.Extra.04]))))),
0)</f>
        <v>0</v>
      </c>
      <c r="AP22" s="162">
        <f t="array" ref="AP22">IFERROR(
AVERAGE((IF(DATOS_[[Sexo]:[Sexo]]=$B22,IF(DATOS_[[AGRUP. CLAS. PROF.]:[AGRUP. CLAS. PROF.]]=$B21,IF(DATOS_[[Check Periodo Ref.]:[Check Periodo Ref.]]="Dentro",DATOS_[C.Extra.05]))))),
0)</f>
        <v>0</v>
      </c>
      <c r="AQ22" s="164">
        <f t="array" ref="AQ22">IFERROR(
AVERAGE(IF(DATOS_[Sexo]=$B22,IF(DATOS_[AGRUP. CLAS. PROF.]=$B21,IF(DATOS_[Check Periodo Ref.]="Dentro",DATOS_[Tot Extrasalarial Ef],FALSE)))),
0)</f>
        <v>0</v>
      </c>
      <c r="AR22" s="165">
        <f t="array" ref="AR22">IFERROR(
AVERAGE(IF(DATOS_[Sexo]=$B22,IF(DATOS_[AGRUP. CLAS. PROF.]=$B21,IF(DATOS_[Check Periodo Ref.]="Dentro",DATOS_[TOTAL Retrib Ef],FALSE)))),
0)</f>
        <v>0</v>
      </c>
    </row>
    <row r="23" spans="1:44" x14ac:dyDescent="0.3">
      <c r="A23" s="114" t="str">
        <f t="shared" ref="A23" si="14">+A22</f>
        <v>[ocultar]</v>
      </c>
      <c r="B23" s="111" t="s">
        <v>163</v>
      </c>
      <c r="C23" s="112">
        <f t="array" ref="C23">SUM(IF($B23=DATOS_[Sexo],
IF($B21=DATOS_[AGRUP. CLAS. PROF.],
IF("Dentro"=DATOS_[Check Periodo Ref.],
1/(COUNTIFS(DATOS_[Sexo],$B23,DATOS_[AGRUP. CLAS. PROF.],$B21,DATOS_[Check Periodo Ref.],"Dentro",DATOS_[id],DATOS_[id]))))))</f>
        <v>0</v>
      </c>
      <c r="D23" s="113">
        <f>COUNTIFS(DATOS_[AGRUP. CLAS. PROF.],$B21,DATOS_[Sexo],$B23,DATOS_[Check Periodo Ref.],"Dentro")</f>
        <v>0</v>
      </c>
      <c r="E23" s="159">
        <f t="array" ref="E23">IFERROR(
AVERAGE(IF(DATOS_[Sexo]=$B23,IF(DATOS_[AGRUP. CLAS. PROF.]=$B21,IF(DATOS_[Check Periodo Ref.]="Dentro",DATOS_[SALARIO BASE Ef],FALSE)))),
0)</f>
        <v>0</v>
      </c>
      <c r="F23" s="160">
        <f t="array" ref="F23">IFERROR(
AVERAGE((IF(DATOS_[[Sexo]:[Sexo]]=$B23,IF(DATOS_[[AGRUP. CLAS. PROF.]:[AGRUP. CLAS. PROF.]]=$B21,IF(DATOS_[[Check Periodo Ref.]:[Check Periodo Ref.]]="Dentro",DATOS_[Conc.Sal.01]))))),
0)</f>
        <v>0</v>
      </c>
      <c r="G23" s="160">
        <f t="array" ref="G23">IFERROR(
AVERAGE((IF(DATOS_[[Sexo]:[Sexo]]=$B23,IF(DATOS_[[AGRUP. CLAS. PROF.]:[AGRUP. CLAS. PROF.]]=$B21,IF(DATOS_[[Check Periodo Ref.]:[Check Periodo Ref.]]="Dentro",DATOS_[Conc.Sal.02]))))),
0)</f>
        <v>0</v>
      </c>
      <c r="H23" s="160">
        <f t="array" ref="H23">IFERROR(
AVERAGE((IF(DATOS_[[Sexo]:[Sexo]]=$B23,IF(DATOS_[[AGRUP. CLAS. PROF.]:[AGRUP. CLAS. PROF.]]=$B21,IF(DATOS_[[Check Periodo Ref.]:[Check Periodo Ref.]]="Dentro",DATOS_[Conc.Sal.03]))))),
0)</f>
        <v>0</v>
      </c>
      <c r="I23" s="160">
        <f t="array" ref="I23">IFERROR(
AVERAGE((IF(DATOS_[[Sexo]:[Sexo]]=$B23,IF(DATOS_[[AGRUP. CLAS. PROF.]:[AGRUP. CLAS. PROF.]]=$B21,IF(DATOS_[[Check Periodo Ref.]:[Check Periodo Ref.]]="Dentro",DATOS_[Conc.Sal.04]))))),
0)</f>
        <v>0</v>
      </c>
      <c r="J23" s="160">
        <f t="array" ref="J23">IFERROR(
AVERAGE((IF(DATOS_[[Sexo]:[Sexo]]=$B23,IF(DATOS_[[AGRUP. CLAS. PROF.]:[AGRUP. CLAS. PROF.]]=$B21,IF(DATOS_[[Check Periodo Ref.]:[Check Periodo Ref.]]="Dentro",DATOS_[Conc.Sal.05]))))),
0)</f>
        <v>0</v>
      </c>
      <c r="K23" s="160">
        <f t="array" ref="K23">IFERROR(
AVERAGE((IF(DATOS_[[Sexo]:[Sexo]]=$B23,IF(DATOS_[[AGRUP. CLAS. PROF.]:[AGRUP. CLAS. PROF.]]=$B21,IF(DATOS_[[Check Periodo Ref.]:[Check Periodo Ref.]]="Dentro",DATOS_[Conc.Sal.06]))))),
0)</f>
        <v>0</v>
      </c>
      <c r="L23" s="160">
        <f t="array" ref="L23">IFERROR(
AVERAGE((IF(DATOS_[[Sexo]:[Sexo]]=$B23,IF(DATOS_[[AGRUP. CLAS. PROF.]:[AGRUP. CLAS. PROF.]]=$B21,IF(DATOS_[[Check Periodo Ref.]:[Check Periodo Ref.]]="Dentro",DATOS_[Conc.Sal.07]))))),
0)</f>
        <v>0</v>
      </c>
      <c r="M23" s="160">
        <f t="array" ref="M23">IFERROR(
AVERAGE((IF(DATOS_[[Sexo]:[Sexo]]=$B23,IF(DATOS_[[AGRUP. CLAS. PROF.]:[AGRUP. CLAS. PROF.]]=$B21,IF(DATOS_[[Check Periodo Ref.]:[Check Periodo Ref.]]="Dentro",DATOS_[Conc.Sal.08]))))),
0)</f>
        <v>0</v>
      </c>
      <c r="N23" s="160">
        <f t="array" ref="N23">IFERROR(
AVERAGE((IF(DATOS_[[Sexo]:[Sexo]]=$B23,IF(DATOS_[[AGRUP. CLAS. PROF.]:[AGRUP. CLAS. PROF.]]=$B21,IF(DATOS_[[Check Periodo Ref.]:[Check Periodo Ref.]]="Dentro",DATOS_[Conc.Sal.09]))))),
0)</f>
        <v>0</v>
      </c>
      <c r="O23" s="160">
        <f t="array" ref="O23">IFERROR(
AVERAGE((IF(DATOS_[[Sexo]:[Sexo]]=$B23,IF(DATOS_[[AGRUP. CLAS. PROF.]:[AGRUP. CLAS. PROF.]]=$B21,IF(DATOS_[[Check Periodo Ref.]:[Check Periodo Ref.]]="Dentro",DATOS_[Conc.Sal.10]))))),
0)</f>
        <v>0</v>
      </c>
      <c r="P23" s="160">
        <f t="array" ref="P23">IFERROR(
AVERAGE((IF(DATOS_[[Sexo]:[Sexo]]=$B23,IF(DATOS_[[AGRUP. CLAS. PROF.]:[AGRUP. CLAS. PROF.]]=$B21,IF(DATOS_[[Check Periodo Ref.]:[Check Periodo Ref.]]="Dentro",DATOS_[Conc.Sal.11]))))),
0)</f>
        <v>0</v>
      </c>
      <c r="Q23" s="160">
        <f t="array" ref="Q23">IFERROR(
AVERAGE((IF(DATOS_[[Sexo]:[Sexo]]=$B23,IF(DATOS_[[AGRUP. CLAS. PROF.]:[AGRUP. CLAS. PROF.]]=$B21,IF(DATOS_[[Check Periodo Ref.]:[Check Periodo Ref.]]="Dentro",DATOS_[Conc.Sal.12]))))),
0)</f>
        <v>0</v>
      </c>
      <c r="R23" s="160">
        <f t="array" ref="R23">IFERROR(
AVERAGE((IF(DATOS_[[Sexo]:[Sexo]]=$B23,IF(DATOS_[[AGRUP. CLAS. PROF.]:[AGRUP. CLAS. PROF.]]=$B21,IF(DATOS_[[Check Periodo Ref.]:[Check Periodo Ref.]]="Dentro",DATOS_[Conc.Sal.13]))))),
0)</f>
        <v>0</v>
      </c>
      <c r="S23" s="160">
        <f t="array" ref="S23">IFERROR(
AVERAGE((IF(DATOS_[[Sexo]:[Sexo]]=$B23,IF(DATOS_[[AGRUP. CLAS. PROF.]:[AGRUP. CLAS. PROF.]]=$B21,IF(DATOS_[[Check Periodo Ref.]:[Check Periodo Ref.]]="Dentro",DATOS_[Conc.Sal.14]))))),
0)</f>
        <v>0</v>
      </c>
      <c r="T23" s="160">
        <f t="array" ref="T23">IFERROR(
AVERAGE((IF(DATOS_[[Sexo]:[Sexo]]=$B23,IF(DATOS_[[AGRUP. CLAS. PROF.]:[AGRUP. CLAS. PROF.]]=$B21,IF(DATOS_[[Check Periodo Ref.]:[Check Periodo Ref.]]="Dentro",DATOS_[Conc.Sal.15]))))),
0)</f>
        <v>0</v>
      </c>
      <c r="U23" s="160">
        <f t="array" ref="U23">IFERROR(
AVERAGE((IF(DATOS_[[Sexo]:[Sexo]]=$B23,IF(DATOS_[[AGRUP. CLAS. PROF.]:[AGRUP. CLAS. PROF.]]=$B21,IF(DATOS_[[Check Periodo Ref.]:[Check Periodo Ref.]]="Dentro",DATOS_[Conc.Sal.16]))))),
0)</f>
        <v>0</v>
      </c>
      <c r="V23" s="160">
        <f t="array" ref="V23">IFERROR(
AVERAGE((IF(DATOS_[[Sexo]:[Sexo]]=$B23,IF(DATOS_[[AGRUP. CLAS. PROF.]:[AGRUP. CLAS. PROF.]]=$B21,IF(DATOS_[[Check Periodo Ref.]:[Check Periodo Ref.]]="Dentro",DATOS_[Conc.Sal.17]))))),
0)</f>
        <v>0</v>
      </c>
      <c r="W23" s="160">
        <f t="array" ref="W23">IFERROR(
AVERAGE((IF(DATOS_[[Sexo]:[Sexo]]=$B23,IF(DATOS_[[AGRUP. CLAS. PROF.]:[AGRUP. CLAS. PROF.]]=$B21,IF(DATOS_[[Check Periodo Ref.]:[Check Periodo Ref.]]="Dentro",DATOS_[Conc.Sal.18]))))),
0)</f>
        <v>0</v>
      </c>
      <c r="X23" s="160">
        <f t="array" ref="X23">IFERROR(
AVERAGE((IF(DATOS_[[Sexo]:[Sexo]]=$B23,IF(DATOS_[[AGRUP. CLAS. PROF.]:[AGRUP. CLAS. PROF.]]=$B21,IF(DATOS_[[Check Periodo Ref.]:[Check Periodo Ref.]]="Dentro",DATOS_[Conc.Sal.19]))))),
0)</f>
        <v>0</v>
      </c>
      <c r="Y23" s="160">
        <f t="array" ref="Y23">IFERROR(
AVERAGE((IF(DATOS_[[Sexo]:[Sexo]]=$B23,IF(DATOS_[[AGRUP. CLAS. PROF.]:[AGRUP. CLAS. PROF.]]=$B21,IF(DATOS_[[Check Periodo Ref.]:[Check Periodo Ref.]]="Dentro",DATOS_[Conc.Sal.20]))))),
0)</f>
        <v>0</v>
      </c>
      <c r="Z23" s="160">
        <f t="array" ref="Z23">IFERROR(
AVERAGE((IF(DATOS_[[Sexo]:[Sexo]]=$B23,IF(DATOS_[[AGRUP. CLAS. PROF.]:[AGRUP. CLAS. PROF.]]=$B21,IF(DATOS_[[Check Periodo Ref.]:[Check Periodo Ref.]]="Dentro",DATOS_[Conc.Sal.21]))))),
0)</f>
        <v>0</v>
      </c>
      <c r="AA23" s="160">
        <f t="array" ref="AA23">IFERROR(
AVERAGE((IF(DATOS_[[Sexo]:[Sexo]]=$B23,IF(DATOS_[[AGRUP. CLAS. PROF.]:[AGRUP. CLAS. PROF.]]=$B21,IF(DATOS_[[Check Periodo Ref.]:[Check Periodo Ref.]]="Dentro",DATOS_[Conc.Sal.22]))))),
0)</f>
        <v>0</v>
      </c>
      <c r="AB23" s="160">
        <f t="array" ref="AB23">IFERROR(
AVERAGE((IF(DATOS_[[Sexo]:[Sexo]]=$B23,IF(DATOS_[[AGRUP. CLAS. PROF.]:[AGRUP. CLAS. PROF.]]=$B21,IF(DATOS_[[Check Periodo Ref.]:[Check Periodo Ref.]]="Dentro",DATOS_[Conc.Sal.23]))))),
0)</f>
        <v>0</v>
      </c>
      <c r="AC23" s="160">
        <f t="array" ref="AC23">IFERROR(
AVERAGE((IF(DATOS_[[Sexo]:[Sexo]]=$B23,IF(DATOS_[[AGRUP. CLAS. PROF.]:[AGRUP. CLAS. PROF.]]=$B21,IF(DATOS_[[Check Periodo Ref.]:[Check Periodo Ref.]]="Dentro",DATOS_[Conc.Sal.24]))))),
0)</f>
        <v>0</v>
      </c>
      <c r="AD23" s="160">
        <f t="array" ref="AD23">IFERROR(
AVERAGE((IF(DATOS_[[Sexo]:[Sexo]]=$B23,IF(DATOS_[[AGRUP. CLAS. PROF.]:[AGRUP. CLAS. PROF.]]=$B21,IF(DATOS_[[Check Periodo Ref.]:[Check Periodo Ref.]]="Dentro",DATOS_[Conc.Sal.25]))))),
0)</f>
        <v>0</v>
      </c>
      <c r="AE23" s="160">
        <f t="array" ref="AE23">IFERROR(
AVERAGE((IF(DATOS_[[Sexo]:[Sexo]]=$B23,IF(DATOS_[[AGRUP. CLAS. PROF.]:[AGRUP. CLAS. PROF.]]=$B21,IF(DATOS_[[Check Periodo Ref.]:[Check Periodo Ref.]]="Dentro",DATOS_[Conc.Sal.26]))))),
0)</f>
        <v>0</v>
      </c>
      <c r="AF23" s="160">
        <f t="array" ref="AF23">IFERROR(
AVERAGE((IF(DATOS_[[Sexo]:[Sexo]]=$B23,IF(DATOS_[[AGRUP. CLAS. PROF.]:[AGRUP. CLAS. PROF.]]=$B21,IF(DATOS_[[Check Periodo Ref.]:[Check Periodo Ref.]]="Dentro",DATOS_[Conc.Sal.27]))))),
0)</f>
        <v>0</v>
      </c>
      <c r="AG23" s="160">
        <f t="array" ref="AG23">IFERROR(
AVERAGE((IF(DATOS_[[Sexo]:[Sexo]]=$B23,IF(DATOS_[[AGRUP. CLAS. PROF.]:[AGRUP. CLAS. PROF.]]=$B21,IF(DATOS_[[Check Periodo Ref.]:[Check Periodo Ref.]]="Dentro",DATOS_[Conc.Sal.28]))))),
0)</f>
        <v>0</v>
      </c>
      <c r="AH23" s="160">
        <f t="array" ref="AH23">IFERROR(
AVERAGE((IF(DATOS_[[Sexo]:[Sexo]]=$B23,IF(DATOS_[[AGRUP. CLAS. PROF.]:[AGRUP. CLAS. PROF.]]=$B21,IF(DATOS_[[Check Periodo Ref.]:[Check Periodo Ref.]]="Dentro",DATOS_[Conc.Sal.29]))))),
0)</f>
        <v>0</v>
      </c>
      <c r="AI23" s="160">
        <f t="array" ref="AI23">IFERROR(
AVERAGE((IF(DATOS_[[Sexo]:[Sexo]]=$B23,IF(DATOS_[[AGRUP. CLAS. PROF.]:[AGRUP. CLAS. PROF.]]=$B21,IF(DATOS_[[Check Periodo Ref.]:[Check Periodo Ref.]]="Dentro",DATOS_[Conc.Sal.30]))))),
0)</f>
        <v>0</v>
      </c>
      <c r="AJ23" s="161">
        <f t="array" ref="AJ23">IFERROR(
AVERAGE(IF(DATOS_[Sexo]=$B23,IF(DATOS_[AGRUP. CLAS. PROF.]=$B21,IF(DATOS_[Check Periodo Ref.]="Dentro",DATOS_[Tot COMPL.SAL Ef],FALSE)))),
0)</f>
        <v>0</v>
      </c>
      <c r="AK23" s="163">
        <f t="array" ref="AK23">IFERROR(
AVERAGE(IF(DATOS_[Sexo]=$B23,IF(DATOS_[AGRUP. CLAS. PROF.]=$B21,IF(DATOS_[Check Periodo Ref.]="Dentro",DATOS_[TOTAL SALARIO Ef],FALSE)))),
0)</f>
        <v>0</v>
      </c>
      <c r="AL23" s="162">
        <f t="array" ref="AL23">IFERROR(
AVERAGE((IF(DATOS_[[Sexo]:[Sexo]]=$B23,IF(DATOS_[[AGRUP. CLAS. PROF.]:[AGRUP. CLAS. PROF.]]=$B21,IF(DATOS_[[Check Periodo Ref.]:[Check Periodo Ref.]]="Dentro",DATOS_[C.Extra.01]))))),
0)</f>
        <v>0</v>
      </c>
      <c r="AM23" s="162">
        <f t="array" ref="AM23">IFERROR(
AVERAGE((IF(DATOS_[[Sexo]:[Sexo]]=$B23,IF(DATOS_[[AGRUP. CLAS. PROF.]:[AGRUP. CLAS. PROF.]]=$B21,IF(DATOS_[[Check Periodo Ref.]:[Check Periodo Ref.]]="Dentro",DATOS_[C.Extra.02]))))),
0)</f>
        <v>0</v>
      </c>
      <c r="AN23" s="162">
        <f t="array" ref="AN23">IFERROR(
AVERAGE((IF(DATOS_[[Sexo]:[Sexo]]=$B23,IF(DATOS_[[AGRUP. CLAS. PROF.]:[AGRUP. CLAS. PROF.]]=$B21,IF(DATOS_[[Check Periodo Ref.]:[Check Periodo Ref.]]="Dentro",DATOS_[C.Extra.03]))))),
0)</f>
        <v>0</v>
      </c>
      <c r="AO23" s="162">
        <f t="array" ref="AO23">IFERROR(
AVERAGE((IF(DATOS_[[Sexo]:[Sexo]]=$B23,IF(DATOS_[[AGRUP. CLAS. PROF.]:[AGRUP. CLAS. PROF.]]=$B21,IF(DATOS_[[Check Periodo Ref.]:[Check Periodo Ref.]]="Dentro",DATOS_[C.Extra.04]))))),
0)</f>
        <v>0</v>
      </c>
      <c r="AP23" s="162">
        <f t="array" ref="AP23">IFERROR(
AVERAGE((IF(DATOS_[[Sexo]:[Sexo]]=$B23,IF(DATOS_[[AGRUP. CLAS. PROF.]:[AGRUP. CLAS. PROF.]]=$B21,IF(DATOS_[[Check Periodo Ref.]:[Check Periodo Ref.]]="Dentro",DATOS_[C.Extra.05]))))),
0)</f>
        <v>0</v>
      </c>
      <c r="AQ23" s="164">
        <f t="array" ref="AQ23">IFERROR(
AVERAGE(IF(DATOS_[Sexo]=$B23,IF(DATOS_[AGRUP. CLAS. PROF.]=$B21,IF(DATOS_[Check Periodo Ref.]="Dentro",DATOS_[Tot Extrasalarial Ef],FALSE)))),
0)</f>
        <v>0</v>
      </c>
      <c r="AR23" s="165">
        <f t="array" ref="AR23">IFERROR(
AVERAGE(IF(DATOS_[Sexo]=$B23,IF(DATOS_[AGRUP. CLAS. PROF.]=$B21,IF(DATOS_[Check Periodo Ref.]="Dentro",DATOS_[TOTAL Retrib Ef],FALSE)))),
0)</f>
        <v>0</v>
      </c>
    </row>
    <row r="24" spans="1:44" ht="17.25" thickBot="1" x14ac:dyDescent="0.35">
      <c r="A24" s="114" t="str">
        <f t="shared" ref="A24" si="15">+A25</f>
        <v>[ocultar]</v>
      </c>
      <c r="B24" s="117" t="s">
        <v>301</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CLAS. PROF.],
IF("Dentro"=DATOS_[Check Periodo Ref.],
1/(COUNTIFS(DATOS_[Sexo],$B25,DATOS_[AGRUP. CLAS. PROF.],$B24,DATOS_[Check Periodo Ref.],"Dentro",DATOS_[id],DATOS_[id]))))))</f>
        <v>0</v>
      </c>
      <c r="D25" s="113">
        <f>COUNTIFS(DATOS_[AGRUP. CLAS. PROF.],$B24,DATOS_[Sexo],$B25,DATOS_[Check Periodo Ref.],"Dentro")</f>
        <v>0</v>
      </c>
      <c r="E25" s="159">
        <f t="array" ref="E25">IFERROR(
AVERAGE(IF(DATOS_[Sexo]=$B25,IF(DATOS_[AGRUP. CLAS. PROF.]=$B24,IF(DATOS_[Check Periodo Ref.]="Dentro",DATOS_[SALARIO BASE Ef],FALSE)))),
0)</f>
        <v>0</v>
      </c>
      <c r="F25" s="160">
        <f t="array" ref="F25">IFERROR(
AVERAGE((IF(DATOS_[[Sexo]:[Sexo]]=$B25,IF(DATOS_[[AGRUP. CLAS. PROF.]:[AGRUP. CLAS. PROF.]]=$B24,IF(DATOS_[[Check Periodo Ref.]:[Check Periodo Ref.]]="Dentro",DATOS_[Conc.Sal.01]))))),
0)</f>
        <v>0</v>
      </c>
      <c r="G25" s="160">
        <f t="array" ref="G25">IFERROR(
AVERAGE((IF(DATOS_[[Sexo]:[Sexo]]=$B25,IF(DATOS_[[AGRUP. CLAS. PROF.]:[AGRUP. CLAS. PROF.]]=$B24,IF(DATOS_[[Check Periodo Ref.]:[Check Periodo Ref.]]="Dentro",DATOS_[Conc.Sal.02]))))),
0)</f>
        <v>0</v>
      </c>
      <c r="H25" s="160">
        <f t="array" ref="H25">IFERROR(
AVERAGE((IF(DATOS_[[Sexo]:[Sexo]]=$B25,IF(DATOS_[[AGRUP. CLAS. PROF.]:[AGRUP. CLAS. PROF.]]=$B24,IF(DATOS_[[Check Periodo Ref.]:[Check Periodo Ref.]]="Dentro",DATOS_[Conc.Sal.03]))))),
0)</f>
        <v>0</v>
      </c>
      <c r="I25" s="160">
        <f t="array" ref="I25">IFERROR(
AVERAGE((IF(DATOS_[[Sexo]:[Sexo]]=$B25,IF(DATOS_[[AGRUP. CLAS. PROF.]:[AGRUP. CLAS. PROF.]]=$B24,IF(DATOS_[[Check Periodo Ref.]:[Check Periodo Ref.]]="Dentro",DATOS_[Conc.Sal.04]))))),
0)</f>
        <v>0</v>
      </c>
      <c r="J25" s="160">
        <f t="array" ref="J25">IFERROR(
AVERAGE((IF(DATOS_[[Sexo]:[Sexo]]=$B25,IF(DATOS_[[AGRUP. CLAS. PROF.]:[AGRUP. CLAS. PROF.]]=$B24,IF(DATOS_[[Check Periodo Ref.]:[Check Periodo Ref.]]="Dentro",DATOS_[Conc.Sal.05]))))),
0)</f>
        <v>0</v>
      </c>
      <c r="K25" s="160">
        <f t="array" ref="K25">IFERROR(
AVERAGE((IF(DATOS_[[Sexo]:[Sexo]]=$B25,IF(DATOS_[[AGRUP. CLAS. PROF.]:[AGRUP. CLAS. PROF.]]=$B24,IF(DATOS_[[Check Periodo Ref.]:[Check Periodo Ref.]]="Dentro",DATOS_[Conc.Sal.06]))))),
0)</f>
        <v>0</v>
      </c>
      <c r="L25" s="160">
        <f t="array" ref="L25">IFERROR(
AVERAGE((IF(DATOS_[[Sexo]:[Sexo]]=$B25,IF(DATOS_[[AGRUP. CLAS. PROF.]:[AGRUP. CLAS. PROF.]]=$B24,IF(DATOS_[[Check Periodo Ref.]:[Check Periodo Ref.]]="Dentro",DATOS_[Conc.Sal.07]))))),
0)</f>
        <v>0</v>
      </c>
      <c r="M25" s="160">
        <f t="array" ref="M25">IFERROR(
AVERAGE((IF(DATOS_[[Sexo]:[Sexo]]=$B25,IF(DATOS_[[AGRUP. CLAS. PROF.]:[AGRUP. CLAS. PROF.]]=$B24,IF(DATOS_[[Check Periodo Ref.]:[Check Periodo Ref.]]="Dentro",DATOS_[Conc.Sal.08]))))),
0)</f>
        <v>0</v>
      </c>
      <c r="N25" s="160">
        <f t="array" ref="N25">IFERROR(
AVERAGE((IF(DATOS_[[Sexo]:[Sexo]]=$B25,IF(DATOS_[[AGRUP. CLAS. PROF.]:[AGRUP. CLAS. PROF.]]=$B24,IF(DATOS_[[Check Periodo Ref.]:[Check Periodo Ref.]]="Dentro",DATOS_[Conc.Sal.09]))))),
0)</f>
        <v>0</v>
      </c>
      <c r="O25" s="160">
        <f t="array" ref="O25">IFERROR(
AVERAGE((IF(DATOS_[[Sexo]:[Sexo]]=$B25,IF(DATOS_[[AGRUP. CLAS. PROF.]:[AGRUP. CLAS. PROF.]]=$B24,IF(DATOS_[[Check Periodo Ref.]:[Check Periodo Ref.]]="Dentro",DATOS_[Conc.Sal.10]))))),
0)</f>
        <v>0</v>
      </c>
      <c r="P25" s="160">
        <f t="array" ref="P25">IFERROR(
AVERAGE((IF(DATOS_[[Sexo]:[Sexo]]=$B25,IF(DATOS_[[AGRUP. CLAS. PROF.]:[AGRUP. CLAS. PROF.]]=$B24,IF(DATOS_[[Check Periodo Ref.]:[Check Periodo Ref.]]="Dentro",DATOS_[Conc.Sal.11]))))),
0)</f>
        <v>0</v>
      </c>
      <c r="Q25" s="160">
        <f t="array" ref="Q25">IFERROR(
AVERAGE((IF(DATOS_[[Sexo]:[Sexo]]=$B25,IF(DATOS_[[AGRUP. CLAS. PROF.]:[AGRUP. CLAS. PROF.]]=$B24,IF(DATOS_[[Check Periodo Ref.]:[Check Periodo Ref.]]="Dentro",DATOS_[Conc.Sal.12]))))),
0)</f>
        <v>0</v>
      </c>
      <c r="R25" s="160">
        <f t="array" ref="R25">IFERROR(
AVERAGE((IF(DATOS_[[Sexo]:[Sexo]]=$B25,IF(DATOS_[[AGRUP. CLAS. PROF.]:[AGRUP. CLAS. PROF.]]=$B24,IF(DATOS_[[Check Periodo Ref.]:[Check Periodo Ref.]]="Dentro",DATOS_[Conc.Sal.13]))))),
0)</f>
        <v>0</v>
      </c>
      <c r="S25" s="160">
        <f t="array" ref="S25">IFERROR(
AVERAGE((IF(DATOS_[[Sexo]:[Sexo]]=$B25,IF(DATOS_[[AGRUP. CLAS. PROF.]:[AGRUP. CLAS. PROF.]]=$B24,IF(DATOS_[[Check Periodo Ref.]:[Check Periodo Ref.]]="Dentro",DATOS_[Conc.Sal.14]))))),
0)</f>
        <v>0</v>
      </c>
      <c r="T25" s="160">
        <f t="array" ref="T25">IFERROR(
AVERAGE((IF(DATOS_[[Sexo]:[Sexo]]=$B25,IF(DATOS_[[AGRUP. CLAS. PROF.]:[AGRUP. CLAS. PROF.]]=$B24,IF(DATOS_[[Check Periodo Ref.]:[Check Periodo Ref.]]="Dentro",DATOS_[Conc.Sal.15]))))),
0)</f>
        <v>0</v>
      </c>
      <c r="U25" s="160">
        <f t="array" ref="U25">IFERROR(
AVERAGE((IF(DATOS_[[Sexo]:[Sexo]]=$B25,IF(DATOS_[[AGRUP. CLAS. PROF.]:[AGRUP. CLAS. PROF.]]=$B24,IF(DATOS_[[Check Periodo Ref.]:[Check Periodo Ref.]]="Dentro",DATOS_[Conc.Sal.16]))))),
0)</f>
        <v>0</v>
      </c>
      <c r="V25" s="160">
        <f t="array" ref="V25">IFERROR(
AVERAGE((IF(DATOS_[[Sexo]:[Sexo]]=$B25,IF(DATOS_[[AGRUP. CLAS. PROF.]:[AGRUP. CLAS. PROF.]]=$B24,IF(DATOS_[[Check Periodo Ref.]:[Check Periodo Ref.]]="Dentro",DATOS_[Conc.Sal.17]))))),
0)</f>
        <v>0</v>
      </c>
      <c r="W25" s="160">
        <f t="array" ref="W25">IFERROR(
AVERAGE((IF(DATOS_[[Sexo]:[Sexo]]=$B25,IF(DATOS_[[AGRUP. CLAS. PROF.]:[AGRUP. CLAS. PROF.]]=$B24,IF(DATOS_[[Check Periodo Ref.]:[Check Periodo Ref.]]="Dentro",DATOS_[Conc.Sal.18]))))),
0)</f>
        <v>0</v>
      </c>
      <c r="X25" s="160">
        <f t="array" ref="X25">IFERROR(
AVERAGE((IF(DATOS_[[Sexo]:[Sexo]]=$B25,IF(DATOS_[[AGRUP. CLAS. PROF.]:[AGRUP. CLAS. PROF.]]=$B24,IF(DATOS_[[Check Periodo Ref.]:[Check Periodo Ref.]]="Dentro",DATOS_[Conc.Sal.19]))))),
0)</f>
        <v>0</v>
      </c>
      <c r="Y25" s="160">
        <f t="array" ref="Y25">IFERROR(
AVERAGE((IF(DATOS_[[Sexo]:[Sexo]]=$B25,IF(DATOS_[[AGRUP. CLAS. PROF.]:[AGRUP. CLAS. PROF.]]=$B24,IF(DATOS_[[Check Periodo Ref.]:[Check Periodo Ref.]]="Dentro",DATOS_[Conc.Sal.20]))))),
0)</f>
        <v>0</v>
      </c>
      <c r="Z25" s="160">
        <f t="array" ref="Z25">IFERROR(
AVERAGE((IF(DATOS_[[Sexo]:[Sexo]]=$B25,IF(DATOS_[[AGRUP. CLAS. PROF.]:[AGRUP. CLAS. PROF.]]=$B24,IF(DATOS_[[Check Periodo Ref.]:[Check Periodo Ref.]]="Dentro",DATOS_[Conc.Sal.21]))))),
0)</f>
        <v>0</v>
      </c>
      <c r="AA25" s="160">
        <f t="array" ref="AA25">IFERROR(
AVERAGE((IF(DATOS_[[Sexo]:[Sexo]]=$B25,IF(DATOS_[[AGRUP. CLAS. PROF.]:[AGRUP. CLAS. PROF.]]=$B24,IF(DATOS_[[Check Periodo Ref.]:[Check Periodo Ref.]]="Dentro",DATOS_[Conc.Sal.22]))))),
0)</f>
        <v>0</v>
      </c>
      <c r="AB25" s="160">
        <f t="array" ref="AB25">IFERROR(
AVERAGE((IF(DATOS_[[Sexo]:[Sexo]]=$B25,IF(DATOS_[[AGRUP. CLAS. PROF.]:[AGRUP. CLAS. PROF.]]=$B24,IF(DATOS_[[Check Periodo Ref.]:[Check Periodo Ref.]]="Dentro",DATOS_[Conc.Sal.23]))))),
0)</f>
        <v>0</v>
      </c>
      <c r="AC25" s="160">
        <f t="array" ref="AC25">IFERROR(
AVERAGE((IF(DATOS_[[Sexo]:[Sexo]]=$B25,IF(DATOS_[[AGRUP. CLAS. PROF.]:[AGRUP. CLAS. PROF.]]=$B24,IF(DATOS_[[Check Periodo Ref.]:[Check Periodo Ref.]]="Dentro",DATOS_[Conc.Sal.24]))))),
0)</f>
        <v>0</v>
      </c>
      <c r="AD25" s="160">
        <f t="array" ref="AD25">IFERROR(
AVERAGE((IF(DATOS_[[Sexo]:[Sexo]]=$B25,IF(DATOS_[[AGRUP. CLAS. PROF.]:[AGRUP. CLAS. PROF.]]=$B24,IF(DATOS_[[Check Periodo Ref.]:[Check Periodo Ref.]]="Dentro",DATOS_[Conc.Sal.25]))))),
0)</f>
        <v>0</v>
      </c>
      <c r="AE25" s="160">
        <f t="array" ref="AE25">IFERROR(
AVERAGE((IF(DATOS_[[Sexo]:[Sexo]]=$B25,IF(DATOS_[[AGRUP. CLAS. PROF.]:[AGRUP. CLAS. PROF.]]=$B24,IF(DATOS_[[Check Periodo Ref.]:[Check Periodo Ref.]]="Dentro",DATOS_[Conc.Sal.26]))))),
0)</f>
        <v>0</v>
      </c>
      <c r="AF25" s="160">
        <f t="array" ref="AF25">IFERROR(
AVERAGE((IF(DATOS_[[Sexo]:[Sexo]]=$B25,IF(DATOS_[[AGRUP. CLAS. PROF.]:[AGRUP. CLAS. PROF.]]=$B24,IF(DATOS_[[Check Periodo Ref.]:[Check Periodo Ref.]]="Dentro",DATOS_[Conc.Sal.27]))))),
0)</f>
        <v>0</v>
      </c>
      <c r="AG25" s="160">
        <f t="array" ref="AG25">IFERROR(
AVERAGE((IF(DATOS_[[Sexo]:[Sexo]]=$B25,IF(DATOS_[[AGRUP. CLAS. PROF.]:[AGRUP. CLAS. PROF.]]=$B24,IF(DATOS_[[Check Periodo Ref.]:[Check Periodo Ref.]]="Dentro",DATOS_[Conc.Sal.28]))))),
0)</f>
        <v>0</v>
      </c>
      <c r="AH25" s="160">
        <f t="array" ref="AH25">IFERROR(
AVERAGE((IF(DATOS_[[Sexo]:[Sexo]]=$B25,IF(DATOS_[[AGRUP. CLAS. PROF.]:[AGRUP. CLAS. PROF.]]=$B24,IF(DATOS_[[Check Periodo Ref.]:[Check Periodo Ref.]]="Dentro",DATOS_[Conc.Sal.29]))))),
0)</f>
        <v>0</v>
      </c>
      <c r="AI25" s="160">
        <f t="array" ref="AI25">IFERROR(
AVERAGE((IF(DATOS_[[Sexo]:[Sexo]]=$B25,IF(DATOS_[[AGRUP. CLAS. PROF.]:[AGRUP. CLAS. PROF.]]=$B24,IF(DATOS_[[Check Periodo Ref.]:[Check Periodo Ref.]]="Dentro",DATOS_[Conc.Sal.30]))))),
0)</f>
        <v>0</v>
      </c>
      <c r="AJ25" s="161">
        <f t="array" ref="AJ25">IFERROR(
AVERAGE(IF(DATOS_[Sexo]=$B25,IF(DATOS_[AGRUP. CLAS. PROF.]=$B24,IF(DATOS_[Check Periodo Ref.]="Dentro",DATOS_[Tot COMPL.SAL Ef],FALSE)))),
0)</f>
        <v>0</v>
      </c>
      <c r="AK25" s="163">
        <f t="array" ref="AK25">IFERROR(
AVERAGE(IF(DATOS_[Sexo]=$B25,IF(DATOS_[AGRUP. CLAS. PROF.]=$B24,IF(DATOS_[Check Periodo Ref.]="Dentro",DATOS_[TOTAL SALARIO Ef],FALSE)))),
0)</f>
        <v>0</v>
      </c>
      <c r="AL25" s="162">
        <f t="array" ref="AL25">IFERROR(
AVERAGE((IF(DATOS_[[Sexo]:[Sexo]]=$B25,IF(DATOS_[[AGRUP. CLAS. PROF.]:[AGRUP. CLAS. PROF.]]=$B24,IF(DATOS_[[Check Periodo Ref.]:[Check Periodo Ref.]]="Dentro",DATOS_[C.Extra.01]))))),
0)</f>
        <v>0</v>
      </c>
      <c r="AM25" s="162">
        <f t="array" ref="AM25">IFERROR(
AVERAGE((IF(DATOS_[[Sexo]:[Sexo]]=$B25,IF(DATOS_[[AGRUP. CLAS. PROF.]:[AGRUP. CLAS. PROF.]]=$B24,IF(DATOS_[[Check Periodo Ref.]:[Check Periodo Ref.]]="Dentro",DATOS_[C.Extra.02]))))),
0)</f>
        <v>0</v>
      </c>
      <c r="AN25" s="162">
        <f t="array" ref="AN25">IFERROR(
AVERAGE((IF(DATOS_[[Sexo]:[Sexo]]=$B25,IF(DATOS_[[AGRUP. CLAS. PROF.]:[AGRUP. CLAS. PROF.]]=$B24,IF(DATOS_[[Check Periodo Ref.]:[Check Periodo Ref.]]="Dentro",DATOS_[C.Extra.03]))))),
0)</f>
        <v>0</v>
      </c>
      <c r="AO25" s="162">
        <f t="array" ref="AO25">IFERROR(
AVERAGE((IF(DATOS_[[Sexo]:[Sexo]]=$B25,IF(DATOS_[[AGRUP. CLAS. PROF.]:[AGRUP. CLAS. PROF.]]=$B24,IF(DATOS_[[Check Periodo Ref.]:[Check Periodo Ref.]]="Dentro",DATOS_[C.Extra.04]))))),
0)</f>
        <v>0</v>
      </c>
      <c r="AP25" s="162">
        <f t="array" ref="AP25">IFERROR(
AVERAGE((IF(DATOS_[[Sexo]:[Sexo]]=$B25,IF(DATOS_[[AGRUP. CLAS. PROF.]:[AGRUP. CLAS. PROF.]]=$B24,IF(DATOS_[[Check Periodo Ref.]:[Check Periodo Ref.]]="Dentro",DATOS_[C.Extra.05]))))),
0)</f>
        <v>0</v>
      </c>
      <c r="AQ25" s="164">
        <f t="array" ref="AQ25">IFERROR(
AVERAGE(IF(DATOS_[Sexo]=$B25,IF(DATOS_[AGRUP. CLAS. PROF.]=$B24,IF(DATOS_[Check Periodo Ref.]="Dentro",DATOS_[Tot Extrasalarial Ef],FALSE)))),
0)</f>
        <v>0</v>
      </c>
      <c r="AR25" s="165">
        <f t="array" ref="AR25">IFERROR(
AVERAGE(IF(DATOS_[Sexo]=$B25,IF(DATOS_[AGRUP. CLAS. PROF.]=$B24,IF(DATOS_[Check Periodo Ref.]="Dentro",DATOS_[TOTAL Retrib Ef],FALSE)))),
0)</f>
        <v>0</v>
      </c>
    </row>
    <row r="26" spans="1:44" x14ac:dyDescent="0.3">
      <c r="A26" s="114" t="str">
        <f t="shared" ref="A26" si="18">+A25</f>
        <v>[ocultar]</v>
      </c>
      <c r="B26" s="111" t="s">
        <v>163</v>
      </c>
      <c r="C26" s="112">
        <f t="array" ref="C26">SUM(IF($B26=DATOS_[Sexo],
IF($B24=DATOS_[AGRUP. CLAS. PROF.],
IF("Dentro"=DATOS_[Check Periodo Ref.],
1/(COUNTIFS(DATOS_[Sexo],$B26,DATOS_[AGRUP. CLAS. PROF.],$B24,DATOS_[Check Periodo Ref.],"Dentro",DATOS_[id],DATOS_[id]))))))</f>
        <v>0</v>
      </c>
      <c r="D26" s="113">
        <f>COUNTIFS(DATOS_[AGRUP. CLAS. PROF.],$B24,DATOS_[Sexo],$B26,DATOS_[Check Periodo Ref.],"Dentro")</f>
        <v>0</v>
      </c>
      <c r="E26" s="159">
        <f t="array" ref="E26">IFERROR(
AVERAGE(IF(DATOS_[Sexo]=$B26,IF(DATOS_[AGRUP. CLAS. PROF.]=$B24,IF(DATOS_[Check Periodo Ref.]="Dentro",DATOS_[SALARIO BASE Ef],FALSE)))),
0)</f>
        <v>0</v>
      </c>
      <c r="F26" s="160">
        <f t="array" ref="F26">IFERROR(
AVERAGE((IF(DATOS_[[Sexo]:[Sexo]]=$B26,IF(DATOS_[[AGRUP. CLAS. PROF.]:[AGRUP. CLAS. PROF.]]=$B24,IF(DATOS_[[Check Periodo Ref.]:[Check Periodo Ref.]]="Dentro",DATOS_[Conc.Sal.01]))))),
0)</f>
        <v>0</v>
      </c>
      <c r="G26" s="160">
        <f t="array" ref="G26">IFERROR(
AVERAGE((IF(DATOS_[[Sexo]:[Sexo]]=$B26,IF(DATOS_[[AGRUP. CLAS. PROF.]:[AGRUP. CLAS. PROF.]]=$B24,IF(DATOS_[[Check Periodo Ref.]:[Check Periodo Ref.]]="Dentro",DATOS_[Conc.Sal.02]))))),
0)</f>
        <v>0</v>
      </c>
      <c r="H26" s="160">
        <f t="array" ref="H26">IFERROR(
AVERAGE((IF(DATOS_[[Sexo]:[Sexo]]=$B26,IF(DATOS_[[AGRUP. CLAS. PROF.]:[AGRUP. CLAS. PROF.]]=$B24,IF(DATOS_[[Check Periodo Ref.]:[Check Periodo Ref.]]="Dentro",DATOS_[Conc.Sal.03]))))),
0)</f>
        <v>0</v>
      </c>
      <c r="I26" s="160">
        <f t="array" ref="I26">IFERROR(
AVERAGE((IF(DATOS_[[Sexo]:[Sexo]]=$B26,IF(DATOS_[[AGRUP. CLAS. PROF.]:[AGRUP. CLAS. PROF.]]=$B24,IF(DATOS_[[Check Periodo Ref.]:[Check Periodo Ref.]]="Dentro",DATOS_[Conc.Sal.04]))))),
0)</f>
        <v>0</v>
      </c>
      <c r="J26" s="160">
        <f t="array" ref="J26">IFERROR(
AVERAGE((IF(DATOS_[[Sexo]:[Sexo]]=$B26,IF(DATOS_[[AGRUP. CLAS. PROF.]:[AGRUP. CLAS. PROF.]]=$B24,IF(DATOS_[[Check Periodo Ref.]:[Check Periodo Ref.]]="Dentro",DATOS_[Conc.Sal.05]))))),
0)</f>
        <v>0</v>
      </c>
      <c r="K26" s="160">
        <f t="array" ref="K26">IFERROR(
AVERAGE((IF(DATOS_[[Sexo]:[Sexo]]=$B26,IF(DATOS_[[AGRUP. CLAS. PROF.]:[AGRUP. CLAS. PROF.]]=$B24,IF(DATOS_[[Check Periodo Ref.]:[Check Periodo Ref.]]="Dentro",DATOS_[Conc.Sal.06]))))),
0)</f>
        <v>0</v>
      </c>
      <c r="L26" s="160">
        <f t="array" ref="L26">IFERROR(
AVERAGE((IF(DATOS_[[Sexo]:[Sexo]]=$B26,IF(DATOS_[[AGRUP. CLAS. PROF.]:[AGRUP. CLAS. PROF.]]=$B24,IF(DATOS_[[Check Periodo Ref.]:[Check Periodo Ref.]]="Dentro",DATOS_[Conc.Sal.07]))))),
0)</f>
        <v>0</v>
      </c>
      <c r="M26" s="160">
        <f t="array" ref="M26">IFERROR(
AVERAGE((IF(DATOS_[[Sexo]:[Sexo]]=$B26,IF(DATOS_[[AGRUP. CLAS. PROF.]:[AGRUP. CLAS. PROF.]]=$B24,IF(DATOS_[[Check Periodo Ref.]:[Check Periodo Ref.]]="Dentro",DATOS_[Conc.Sal.08]))))),
0)</f>
        <v>0</v>
      </c>
      <c r="N26" s="160">
        <f t="array" ref="N26">IFERROR(
AVERAGE((IF(DATOS_[[Sexo]:[Sexo]]=$B26,IF(DATOS_[[AGRUP. CLAS. PROF.]:[AGRUP. CLAS. PROF.]]=$B24,IF(DATOS_[[Check Periodo Ref.]:[Check Periodo Ref.]]="Dentro",DATOS_[Conc.Sal.09]))))),
0)</f>
        <v>0</v>
      </c>
      <c r="O26" s="160">
        <f t="array" ref="O26">IFERROR(
AVERAGE((IF(DATOS_[[Sexo]:[Sexo]]=$B26,IF(DATOS_[[AGRUP. CLAS. PROF.]:[AGRUP. CLAS. PROF.]]=$B24,IF(DATOS_[[Check Periodo Ref.]:[Check Periodo Ref.]]="Dentro",DATOS_[Conc.Sal.10]))))),
0)</f>
        <v>0</v>
      </c>
      <c r="P26" s="160">
        <f t="array" ref="P26">IFERROR(
AVERAGE((IF(DATOS_[[Sexo]:[Sexo]]=$B26,IF(DATOS_[[AGRUP. CLAS. PROF.]:[AGRUP. CLAS. PROF.]]=$B24,IF(DATOS_[[Check Periodo Ref.]:[Check Periodo Ref.]]="Dentro",DATOS_[Conc.Sal.11]))))),
0)</f>
        <v>0</v>
      </c>
      <c r="Q26" s="160">
        <f t="array" ref="Q26">IFERROR(
AVERAGE((IF(DATOS_[[Sexo]:[Sexo]]=$B26,IF(DATOS_[[AGRUP. CLAS. PROF.]:[AGRUP. CLAS. PROF.]]=$B24,IF(DATOS_[[Check Periodo Ref.]:[Check Periodo Ref.]]="Dentro",DATOS_[Conc.Sal.12]))))),
0)</f>
        <v>0</v>
      </c>
      <c r="R26" s="160">
        <f t="array" ref="R26">IFERROR(
AVERAGE((IF(DATOS_[[Sexo]:[Sexo]]=$B26,IF(DATOS_[[AGRUP. CLAS. PROF.]:[AGRUP. CLAS. PROF.]]=$B24,IF(DATOS_[[Check Periodo Ref.]:[Check Periodo Ref.]]="Dentro",DATOS_[Conc.Sal.13]))))),
0)</f>
        <v>0</v>
      </c>
      <c r="S26" s="160">
        <f t="array" ref="S26">IFERROR(
AVERAGE((IF(DATOS_[[Sexo]:[Sexo]]=$B26,IF(DATOS_[[AGRUP. CLAS. PROF.]:[AGRUP. CLAS. PROF.]]=$B24,IF(DATOS_[[Check Periodo Ref.]:[Check Periodo Ref.]]="Dentro",DATOS_[Conc.Sal.14]))))),
0)</f>
        <v>0</v>
      </c>
      <c r="T26" s="160">
        <f t="array" ref="T26">IFERROR(
AVERAGE((IF(DATOS_[[Sexo]:[Sexo]]=$B26,IF(DATOS_[[AGRUP. CLAS. PROF.]:[AGRUP. CLAS. PROF.]]=$B24,IF(DATOS_[[Check Periodo Ref.]:[Check Periodo Ref.]]="Dentro",DATOS_[Conc.Sal.15]))))),
0)</f>
        <v>0</v>
      </c>
      <c r="U26" s="160">
        <f t="array" ref="U26">IFERROR(
AVERAGE((IF(DATOS_[[Sexo]:[Sexo]]=$B26,IF(DATOS_[[AGRUP. CLAS. PROF.]:[AGRUP. CLAS. PROF.]]=$B24,IF(DATOS_[[Check Periodo Ref.]:[Check Periodo Ref.]]="Dentro",DATOS_[Conc.Sal.16]))))),
0)</f>
        <v>0</v>
      </c>
      <c r="V26" s="160">
        <f t="array" ref="V26">IFERROR(
AVERAGE((IF(DATOS_[[Sexo]:[Sexo]]=$B26,IF(DATOS_[[AGRUP. CLAS. PROF.]:[AGRUP. CLAS. PROF.]]=$B24,IF(DATOS_[[Check Periodo Ref.]:[Check Periodo Ref.]]="Dentro",DATOS_[Conc.Sal.17]))))),
0)</f>
        <v>0</v>
      </c>
      <c r="W26" s="160">
        <f t="array" ref="W26">IFERROR(
AVERAGE((IF(DATOS_[[Sexo]:[Sexo]]=$B26,IF(DATOS_[[AGRUP. CLAS. PROF.]:[AGRUP. CLAS. PROF.]]=$B24,IF(DATOS_[[Check Periodo Ref.]:[Check Periodo Ref.]]="Dentro",DATOS_[Conc.Sal.18]))))),
0)</f>
        <v>0</v>
      </c>
      <c r="X26" s="160">
        <f t="array" ref="X26">IFERROR(
AVERAGE((IF(DATOS_[[Sexo]:[Sexo]]=$B26,IF(DATOS_[[AGRUP. CLAS. PROF.]:[AGRUP. CLAS. PROF.]]=$B24,IF(DATOS_[[Check Periodo Ref.]:[Check Periodo Ref.]]="Dentro",DATOS_[Conc.Sal.19]))))),
0)</f>
        <v>0</v>
      </c>
      <c r="Y26" s="160">
        <f t="array" ref="Y26">IFERROR(
AVERAGE((IF(DATOS_[[Sexo]:[Sexo]]=$B26,IF(DATOS_[[AGRUP. CLAS. PROF.]:[AGRUP. CLAS. PROF.]]=$B24,IF(DATOS_[[Check Periodo Ref.]:[Check Periodo Ref.]]="Dentro",DATOS_[Conc.Sal.20]))))),
0)</f>
        <v>0</v>
      </c>
      <c r="Z26" s="160">
        <f t="array" ref="Z26">IFERROR(
AVERAGE((IF(DATOS_[[Sexo]:[Sexo]]=$B26,IF(DATOS_[[AGRUP. CLAS. PROF.]:[AGRUP. CLAS. PROF.]]=$B24,IF(DATOS_[[Check Periodo Ref.]:[Check Periodo Ref.]]="Dentro",DATOS_[Conc.Sal.21]))))),
0)</f>
        <v>0</v>
      </c>
      <c r="AA26" s="160">
        <f t="array" ref="AA26">IFERROR(
AVERAGE((IF(DATOS_[[Sexo]:[Sexo]]=$B26,IF(DATOS_[[AGRUP. CLAS. PROF.]:[AGRUP. CLAS. PROF.]]=$B24,IF(DATOS_[[Check Periodo Ref.]:[Check Periodo Ref.]]="Dentro",DATOS_[Conc.Sal.22]))))),
0)</f>
        <v>0</v>
      </c>
      <c r="AB26" s="160">
        <f t="array" ref="AB26">IFERROR(
AVERAGE((IF(DATOS_[[Sexo]:[Sexo]]=$B26,IF(DATOS_[[AGRUP. CLAS. PROF.]:[AGRUP. CLAS. PROF.]]=$B24,IF(DATOS_[[Check Periodo Ref.]:[Check Periodo Ref.]]="Dentro",DATOS_[Conc.Sal.23]))))),
0)</f>
        <v>0</v>
      </c>
      <c r="AC26" s="160">
        <f t="array" ref="AC26">IFERROR(
AVERAGE((IF(DATOS_[[Sexo]:[Sexo]]=$B26,IF(DATOS_[[AGRUP. CLAS. PROF.]:[AGRUP. CLAS. PROF.]]=$B24,IF(DATOS_[[Check Periodo Ref.]:[Check Periodo Ref.]]="Dentro",DATOS_[Conc.Sal.24]))))),
0)</f>
        <v>0</v>
      </c>
      <c r="AD26" s="160">
        <f t="array" ref="AD26">IFERROR(
AVERAGE((IF(DATOS_[[Sexo]:[Sexo]]=$B26,IF(DATOS_[[AGRUP. CLAS. PROF.]:[AGRUP. CLAS. PROF.]]=$B24,IF(DATOS_[[Check Periodo Ref.]:[Check Periodo Ref.]]="Dentro",DATOS_[Conc.Sal.25]))))),
0)</f>
        <v>0</v>
      </c>
      <c r="AE26" s="160">
        <f t="array" ref="AE26">IFERROR(
AVERAGE((IF(DATOS_[[Sexo]:[Sexo]]=$B26,IF(DATOS_[[AGRUP. CLAS. PROF.]:[AGRUP. CLAS. PROF.]]=$B24,IF(DATOS_[[Check Periodo Ref.]:[Check Periodo Ref.]]="Dentro",DATOS_[Conc.Sal.26]))))),
0)</f>
        <v>0</v>
      </c>
      <c r="AF26" s="160">
        <f t="array" ref="AF26">IFERROR(
AVERAGE((IF(DATOS_[[Sexo]:[Sexo]]=$B26,IF(DATOS_[[AGRUP. CLAS. PROF.]:[AGRUP. CLAS. PROF.]]=$B24,IF(DATOS_[[Check Periodo Ref.]:[Check Periodo Ref.]]="Dentro",DATOS_[Conc.Sal.27]))))),
0)</f>
        <v>0</v>
      </c>
      <c r="AG26" s="160">
        <f t="array" ref="AG26">IFERROR(
AVERAGE((IF(DATOS_[[Sexo]:[Sexo]]=$B26,IF(DATOS_[[AGRUP. CLAS. PROF.]:[AGRUP. CLAS. PROF.]]=$B24,IF(DATOS_[[Check Periodo Ref.]:[Check Periodo Ref.]]="Dentro",DATOS_[Conc.Sal.28]))))),
0)</f>
        <v>0</v>
      </c>
      <c r="AH26" s="160">
        <f t="array" ref="AH26">IFERROR(
AVERAGE((IF(DATOS_[[Sexo]:[Sexo]]=$B26,IF(DATOS_[[AGRUP. CLAS. PROF.]:[AGRUP. CLAS. PROF.]]=$B24,IF(DATOS_[[Check Periodo Ref.]:[Check Periodo Ref.]]="Dentro",DATOS_[Conc.Sal.29]))))),
0)</f>
        <v>0</v>
      </c>
      <c r="AI26" s="160">
        <f t="array" ref="AI26">IFERROR(
AVERAGE((IF(DATOS_[[Sexo]:[Sexo]]=$B26,IF(DATOS_[[AGRUP. CLAS. PROF.]:[AGRUP. CLAS. PROF.]]=$B24,IF(DATOS_[[Check Periodo Ref.]:[Check Periodo Ref.]]="Dentro",DATOS_[Conc.Sal.30]))))),
0)</f>
        <v>0</v>
      </c>
      <c r="AJ26" s="161">
        <f t="array" ref="AJ26">IFERROR(
AVERAGE(IF(DATOS_[Sexo]=$B26,IF(DATOS_[AGRUP. CLAS. PROF.]=$B24,IF(DATOS_[Check Periodo Ref.]="Dentro",DATOS_[Tot COMPL.SAL Ef],FALSE)))),
0)</f>
        <v>0</v>
      </c>
      <c r="AK26" s="163">
        <f t="array" ref="AK26">IFERROR(
AVERAGE(IF(DATOS_[Sexo]=$B26,IF(DATOS_[AGRUP. CLAS. PROF.]=$B24,IF(DATOS_[Check Periodo Ref.]="Dentro",DATOS_[TOTAL SALARIO Ef],FALSE)))),
0)</f>
        <v>0</v>
      </c>
      <c r="AL26" s="162">
        <f t="array" ref="AL26">IFERROR(
AVERAGE((IF(DATOS_[[Sexo]:[Sexo]]=$B26,IF(DATOS_[[AGRUP. CLAS. PROF.]:[AGRUP. CLAS. PROF.]]=$B24,IF(DATOS_[[Check Periodo Ref.]:[Check Periodo Ref.]]="Dentro",DATOS_[C.Extra.01]))))),
0)</f>
        <v>0</v>
      </c>
      <c r="AM26" s="162">
        <f t="array" ref="AM26">IFERROR(
AVERAGE((IF(DATOS_[[Sexo]:[Sexo]]=$B26,IF(DATOS_[[AGRUP. CLAS. PROF.]:[AGRUP. CLAS. PROF.]]=$B24,IF(DATOS_[[Check Periodo Ref.]:[Check Periodo Ref.]]="Dentro",DATOS_[C.Extra.02]))))),
0)</f>
        <v>0</v>
      </c>
      <c r="AN26" s="162">
        <f t="array" ref="AN26">IFERROR(
AVERAGE((IF(DATOS_[[Sexo]:[Sexo]]=$B26,IF(DATOS_[[AGRUP. CLAS. PROF.]:[AGRUP. CLAS. PROF.]]=$B24,IF(DATOS_[[Check Periodo Ref.]:[Check Periodo Ref.]]="Dentro",DATOS_[C.Extra.03]))))),
0)</f>
        <v>0</v>
      </c>
      <c r="AO26" s="162">
        <f t="array" ref="AO26">IFERROR(
AVERAGE((IF(DATOS_[[Sexo]:[Sexo]]=$B26,IF(DATOS_[[AGRUP. CLAS. PROF.]:[AGRUP. CLAS. PROF.]]=$B24,IF(DATOS_[[Check Periodo Ref.]:[Check Periodo Ref.]]="Dentro",DATOS_[C.Extra.04]))))),
0)</f>
        <v>0</v>
      </c>
      <c r="AP26" s="162">
        <f t="array" ref="AP26">IFERROR(
AVERAGE((IF(DATOS_[[Sexo]:[Sexo]]=$B26,IF(DATOS_[[AGRUP. CLAS. PROF.]:[AGRUP. CLAS. PROF.]]=$B24,IF(DATOS_[[Check Periodo Ref.]:[Check Periodo Ref.]]="Dentro",DATOS_[C.Extra.05]))))),
0)</f>
        <v>0</v>
      </c>
      <c r="AQ26" s="164">
        <f t="array" ref="AQ26">IFERROR(
AVERAGE(IF(DATOS_[Sexo]=$B26,IF(DATOS_[AGRUP. CLAS. PROF.]=$B24,IF(DATOS_[Check Periodo Ref.]="Dentro",DATOS_[Tot Extrasalarial Ef],FALSE)))),
0)</f>
        <v>0</v>
      </c>
      <c r="AR26" s="165">
        <f t="array" ref="AR26">IFERROR(
AVERAGE(IF(DATOS_[Sexo]=$B26,IF(DATOS_[AGRUP. CLAS. PROF.]=$B24,IF(DATOS_[Check Periodo Ref.]="Dentro",DATOS_[TOTAL Retrib Ef],FALSE)))),
0)</f>
        <v>0</v>
      </c>
    </row>
    <row r="27" spans="1:44" ht="17.25" thickBot="1" x14ac:dyDescent="0.35">
      <c r="A27" s="114" t="str">
        <f t="shared" ref="A27" si="19">+A28</f>
        <v>[ocultar]</v>
      </c>
      <c r="B27" s="117" t="s">
        <v>311</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CLAS. PROF.],
IF("Dentro"=DATOS_[Check Periodo Ref.],
1/(COUNTIFS(DATOS_[Sexo],$B28,DATOS_[AGRUP. CLAS. PROF.],$B27,DATOS_[Check Periodo Ref.],"Dentro",DATOS_[id],DATOS_[id]))))))</f>
        <v>0</v>
      </c>
      <c r="D28" s="113">
        <f>COUNTIFS(DATOS_[AGRUP. CLAS. PROF.],$B27,DATOS_[Sexo],$B28,DATOS_[Check Periodo Ref.],"Dentro")</f>
        <v>0</v>
      </c>
      <c r="E28" s="159">
        <f t="array" ref="E28">IFERROR(
AVERAGE(IF(DATOS_[Sexo]=$B28,IF(DATOS_[AGRUP. CLAS. PROF.]=$B27,IF(DATOS_[Check Periodo Ref.]="Dentro",DATOS_[SALARIO BASE Ef],FALSE)))),
0)</f>
        <v>0</v>
      </c>
      <c r="F28" s="160">
        <f t="array" ref="F28">IFERROR(
AVERAGE((IF(DATOS_[[Sexo]:[Sexo]]=$B28,IF(DATOS_[[AGRUP. CLAS. PROF.]:[AGRUP. CLAS. PROF.]]=$B27,IF(DATOS_[[Check Periodo Ref.]:[Check Periodo Ref.]]="Dentro",DATOS_[Conc.Sal.01]))))),
0)</f>
        <v>0</v>
      </c>
      <c r="G28" s="160">
        <f t="array" ref="G28">IFERROR(
AVERAGE((IF(DATOS_[[Sexo]:[Sexo]]=$B28,IF(DATOS_[[AGRUP. CLAS. PROF.]:[AGRUP. CLAS. PROF.]]=$B27,IF(DATOS_[[Check Periodo Ref.]:[Check Periodo Ref.]]="Dentro",DATOS_[Conc.Sal.02]))))),
0)</f>
        <v>0</v>
      </c>
      <c r="H28" s="160">
        <f t="array" ref="H28">IFERROR(
AVERAGE((IF(DATOS_[[Sexo]:[Sexo]]=$B28,IF(DATOS_[[AGRUP. CLAS. PROF.]:[AGRUP. CLAS. PROF.]]=$B27,IF(DATOS_[[Check Periodo Ref.]:[Check Periodo Ref.]]="Dentro",DATOS_[Conc.Sal.03]))))),
0)</f>
        <v>0</v>
      </c>
      <c r="I28" s="160">
        <f t="array" ref="I28">IFERROR(
AVERAGE((IF(DATOS_[[Sexo]:[Sexo]]=$B28,IF(DATOS_[[AGRUP. CLAS. PROF.]:[AGRUP. CLAS. PROF.]]=$B27,IF(DATOS_[[Check Periodo Ref.]:[Check Periodo Ref.]]="Dentro",DATOS_[Conc.Sal.04]))))),
0)</f>
        <v>0</v>
      </c>
      <c r="J28" s="160">
        <f t="array" ref="J28">IFERROR(
AVERAGE((IF(DATOS_[[Sexo]:[Sexo]]=$B28,IF(DATOS_[[AGRUP. CLAS. PROF.]:[AGRUP. CLAS. PROF.]]=$B27,IF(DATOS_[[Check Periodo Ref.]:[Check Periodo Ref.]]="Dentro",DATOS_[Conc.Sal.05]))))),
0)</f>
        <v>0</v>
      </c>
      <c r="K28" s="160">
        <f t="array" ref="K28">IFERROR(
AVERAGE((IF(DATOS_[[Sexo]:[Sexo]]=$B28,IF(DATOS_[[AGRUP. CLAS. PROF.]:[AGRUP. CLAS. PROF.]]=$B27,IF(DATOS_[[Check Periodo Ref.]:[Check Periodo Ref.]]="Dentro",DATOS_[Conc.Sal.06]))))),
0)</f>
        <v>0</v>
      </c>
      <c r="L28" s="160">
        <f t="array" ref="L28">IFERROR(
AVERAGE((IF(DATOS_[[Sexo]:[Sexo]]=$B28,IF(DATOS_[[AGRUP. CLAS. PROF.]:[AGRUP. CLAS. PROF.]]=$B27,IF(DATOS_[[Check Periodo Ref.]:[Check Periodo Ref.]]="Dentro",DATOS_[Conc.Sal.07]))))),
0)</f>
        <v>0</v>
      </c>
      <c r="M28" s="160">
        <f t="array" ref="M28">IFERROR(
AVERAGE((IF(DATOS_[[Sexo]:[Sexo]]=$B28,IF(DATOS_[[AGRUP. CLAS. PROF.]:[AGRUP. CLAS. PROF.]]=$B27,IF(DATOS_[[Check Periodo Ref.]:[Check Periodo Ref.]]="Dentro",DATOS_[Conc.Sal.08]))))),
0)</f>
        <v>0</v>
      </c>
      <c r="N28" s="160">
        <f t="array" ref="N28">IFERROR(
AVERAGE((IF(DATOS_[[Sexo]:[Sexo]]=$B28,IF(DATOS_[[AGRUP. CLAS. PROF.]:[AGRUP. CLAS. PROF.]]=$B27,IF(DATOS_[[Check Periodo Ref.]:[Check Periodo Ref.]]="Dentro",DATOS_[Conc.Sal.09]))))),
0)</f>
        <v>0</v>
      </c>
      <c r="O28" s="160">
        <f t="array" ref="O28">IFERROR(
AVERAGE((IF(DATOS_[[Sexo]:[Sexo]]=$B28,IF(DATOS_[[AGRUP. CLAS. PROF.]:[AGRUP. CLAS. PROF.]]=$B27,IF(DATOS_[[Check Periodo Ref.]:[Check Periodo Ref.]]="Dentro",DATOS_[Conc.Sal.10]))))),
0)</f>
        <v>0</v>
      </c>
      <c r="P28" s="160">
        <f t="array" ref="P28">IFERROR(
AVERAGE((IF(DATOS_[[Sexo]:[Sexo]]=$B28,IF(DATOS_[[AGRUP. CLAS. PROF.]:[AGRUP. CLAS. PROF.]]=$B27,IF(DATOS_[[Check Periodo Ref.]:[Check Periodo Ref.]]="Dentro",DATOS_[Conc.Sal.11]))))),
0)</f>
        <v>0</v>
      </c>
      <c r="Q28" s="160">
        <f t="array" ref="Q28">IFERROR(
AVERAGE((IF(DATOS_[[Sexo]:[Sexo]]=$B28,IF(DATOS_[[AGRUP. CLAS. PROF.]:[AGRUP. CLAS. PROF.]]=$B27,IF(DATOS_[[Check Periodo Ref.]:[Check Periodo Ref.]]="Dentro",DATOS_[Conc.Sal.12]))))),
0)</f>
        <v>0</v>
      </c>
      <c r="R28" s="160">
        <f t="array" ref="R28">IFERROR(
AVERAGE((IF(DATOS_[[Sexo]:[Sexo]]=$B28,IF(DATOS_[[AGRUP. CLAS. PROF.]:[AGRUP. CLAS. PROF.]]=$B27,IF(DATOS_[[Check Periodo Ref.]:[Check Periodo Ref.]]="Dentro",DATOS_[Conc.Sal.13]))))),
0)</f>
        <v>0</v>
      </c>
      <c r="S28" s="160">
        <f t="array" ref="S28">IFERROR(
AVERAGE((IF(DATOS_[[Sexo]:[Sexo]]=$B28,IF(DATOS_[[AGRUP. CLAS. PROF.]:[AGRUP. CLAS. PROF.]]=$B27,IF(DATOS_[[Check Periodo Ref.]:[Check Periodo Ref.]]="Dentro",DATOS_[Conc.Sal.14]))))),
0)</f>
        <v>0</v>
      </c>
      <c r="T28" s="160">
        <f t="array" ref="T28">IFERROR(
AVERAGE((IF(DATOS_[[Sexo]:[Sexo]]=$B28,IF(DATOS_[[AGRUP. CLAS. PROF.]:[AGRUP. CLAS. PROF.]]=$B27,IF(DATOS_[[Check Periodo Ref.]:[Check Periodo Ref.]]="Dentro",DATOS_[Conc.Sal.15]))))),
0)</f>
        <v>0</v>
      </c>
      <c r="U28" s="160">
        <f t="array" ref="U28">IFERROR(
AVERAGE((IF(DATOS_[[Sexo]:[Sexo]]=$B28,IF(DATOS_[[AGRUP. CLAS. PROF.]:[AGRUP. CLAS. PROF.]]=$B27,IF(DATOS_[[Check Periodo Ref.]:[Check Periodo Ref.]]="Dentro",DATOS_[Conc.Sal.16]))))),
0)</f>
        <v>0</v>
      </c>
      <c r="V28" s="160">
        <f t="array" ref="V28">IFERROR(
AVERAGE((IF(DATOS_[[Sexo]:[Sexo]]=$B28,IF(DATOS_[[AGRUP. CLAS. PROF.]:[AGRUP. CLAS. PROF.]]=$B27,IF(DATOS_[[Check Periodo Ref.]:[Check Periodo Ref.]]="Dentro",DATOS_[Conc.Sal.17]))))),
0)</f>
        <v>0</v>
      </c>
      <c r="W28" s="160">
        <f t="array" ref="W28">IFERROR(
AVERAGE((IF(DATOS_[[Sexo]:[Sexo]]=$B28,IF(DATOS_[[AGRUP. CLAS. PROF.]:[AGRUP. CLAS. PROF.]]=$B27,IF(DATOS_[[Check Periodo Ref.]:[Check Periodo Ref.]]="Dentro",DATOS_[Conc.Sal.18]))))),
0)</f>
        <v>0</v>
      </c>
      <c r="X28" s="160">
        <f t="array" ref="X28">IFERROR(
AVERAGE((IF(DATOS_[[Sexo]:[Sexo]]=$B28,IF(DATOS_[[AGRUP. CLAS. PROF.]:[AGRUP. CLAS. PROF.]]=$B27,IF(DATOS_[[Check Periodo Ref.]:[Check Periodo Ref.]]="Dentro",DATOS_[Conc.Sal.19]))))),
0)</f>
        <v>0</v>
      </c>
      <c r="Y28" s="160">
        <f t="array" ref="Y28">IFERROR(
AVERAGE((IF(DATOS_[[Sexo]:[Sexo]]=$B28,IF(DATOS_[[AGRUP. CLAS. PROF.]:[AGRUP. CLAS. PROF.]]=$B27,IF(DATOS_[[Check Periodo Ref.]:[Check Periodo Ref.]]="Dentro",DATOS_[Conc.Sal.20]))))),
0)</f>
        <v>0</v>
      </c>
      <c r="Z28" s="160">
        <f t="array" ref="Z28">IFERROR(
AVERAGE((IF(DATOS_[[Sexo]:[Sexo]]=$B28,IF(DATOS_[[AGRUP. CLAS. PROF.]:[AGRUP. CLAS. PROF.]]=$B27,IF(DATOS_[[Check Periodo Ref.]:[Check Periodo Ref.]]="Dentro",DATOS_[Conc.Sal.21]))))),
0)</f>
        <v>0</v>
      </c>
      <c r="AA28" s="160">
        <f t="array" ref="AA28">IFERROR(
AVERAGE((IF(DATOS_[[Sexo]:[Sexo]]=$B28,IF(DATOS_[[AGRUP. CLAS. PROF.]:[AGRUP. CLAS. PROF.]]=$B27,IF(DATOS_[[Check Periodo Ref.]:[Check Periodo Ref.]]="Dentro",DATOS_[Conc.Sal.22]))))),
0)</f>
        <v>0</v>
      </c>
      <c r="AB28" s="160">
        <f t="array" ref="AB28">IFERROR(
AVERAGE((IF(DATOS_[[Sexo]:[Sexo]]=$B28,IF(DATOS_[[AGRUP. CLAS. PROF.]:[AGRUP. CLAS. PROF.]]=$B27,IF(DATOS_[[Check Periodo Ref.]:[Check Periodo Ref.]]="Dentro",DATOS_[Conc.Sal.23]))))),
0)</f>
        <v>0</v>
      </c>
      <c r="AC28" s="160">
        <f t="array" ref="AC28">IFERROR(
AVERAGE((IF(DATOS_[[Sexo]:[Sexo]]=$B28,IF(DATOS_[[AGRUP. CLAS. PROF.]:[AGRUP. CLAS. PROF.]]=$B27,IF(DATOS_[[Check Periodo Ref.]:[Check Periodo Ref.]]="Dentro",DATOS_[Conc.Sal.24]))))),
0)</f>
        <v>0</v>
      </c>
      <c r="AD28" s="160">
        <f t="array" ref="AD28">IFERROR(
AVERAGE((IF(DATOS_[[Sexo]:[Sexo]]=$B28,IF(DATOS_[[AGRUP. CLAS. PROF.]:[AGRUP. CLAS. PROF.]]=$B27,IF(DATOS_[[Check Periodo Ref.]:[Check Periodo Ref.]]="Dentro",DATOS_[Conc.Sal.25]))))),
0)</f>
        <v>0</v>
      </c>
      <c r="AE28" s="160">
        <f t="array" ref="AE28">IFERROR(
AVERAGE((IF(DATOS_[[Sexo]:[Sexo]]=$B28,IF(DATOS_[[AGRUP. CLAS. PROF.]:[AGRUP. CLAS. PROF.]]=$B27,IF(DATOS_[[Check Periodo Ref.]:[Check Periodo Ref.]]="Dentro",DATOS_[Conc.Sal.26]))))),
0)</f>
        <v>0</v>
      </c>
      <c r="AF28" s="160">
        <f t="array" ref="AF28">IFERROR(
AVERAGE((IF(DATOS_[[Sexo]:[Sexo]]=$B28,IF(DATOS_[[AGRUP. CLAS. PROF.]:[AGRUP. CLAS. PROF.]]=$B27,IF(DATOS_[[Check Periodo Ref.]:[Check Periodo Ref.]]="Dentro",DATOS_[Conc.Sal.27]))))),
0)</f>
        <v>0</v>
      </c>
      <c r="AG28" s="160">
        <f t="array" ref="AG28">IFERROR(
AVERAGE((IF(DATOS_[[Sexo]:[Sexo]]=$B28,IF(DATOS_[[AGRUP. CLAS. PROF.]:[AGRUP. CLAS. PROF.]]=$B27,IF(DATOS_[[Check Periodo Ref.]:[Check Periodo Ref.]]="Dentro",DATOS_[Conc.Sal.28]))))),
0)</f>
        <v>0</v>
      </c>
      <c r="AH28" s="160">
        <f t="array" ref="AH28">IFERROR(
AVERAGE((IF(DATOS_[[Sexo]:[Sexo]]=$B28,IF(DATOS_[[AGRUP. CLAS. PROF.]:[AGRUP. CLAS. PROF.]]=$B27,IF(DATOS_[[Check Periodo Ref.]:[Check Periodo Ref.]]="Dentro",DATOS_[Conc.Sal.29]))))),
0)</f>
        <v>0</v>
      </c>
      <c r="AI28" s="160">
        <f t="array" ref="AI28">IFERROR(
AVERAGE((IF(DATOS_[[Sexo]:[Sexo]]=$B28,IF(DATOS_[[AGRUP. CLAS. PROF.]:[AGRUP. CLAS. PROF.]]=$B27,IF(DATOS_[[Check Periodo Ref.]:[Check Periodo Ref.]]="Dentro",DATOS_[Conc.Sal.30]))))),
0)</f>
        <v>0</v>
      </c>
      <c r="AJ28" s="161">
        <f t="array" ref="AJ28">IFERROR(
AVERAGE(IF(DATOS_[Sexo]=$B28,IF(DATOS_[AGRUP. CLAS. PROF.]=$B27,IF(DATOS_[Check Periodo Ref.]="Dentro",DATOS_[Tot COMPL.SAL Ef],FALSE)))),
0)</f>
        <v>0</v>
      </c>
      <c r="AK28" s="163">
        <f t="array" ref="AK28">IFERROR(
AVERAGE(IF(DATOS_[Sexo]=$B28,IF(DATOS_[AGRUP. CLAS. PROF.]=$B27,IF(DATOS_[Check Periodo Ref.]="Dentro",DATOS_[TOTAL SALARIO Ef],FALSE)))),
0)</f>
        <v>0</v>
      </c>
      <c r="AL28" s="162">
        <f t="array" ref="AL28">IFERROR(
AVERAGE((IF(DATOS_[[Sexo]:[Sexo]]=$B28,IF(DATOS_[[AGRUP. CLAS. PROF.]:[AGRUP. CLAS. PROF.]]=$B27,IF(DATOS_[[Check Periodo Ref.]:[Check Periodo Ref.]]="Dentro",DATOS_[C.Extra.01]))))),
0)</f>
        <v>0</v>
      </c>
      <c r="AM28" s="162">
        <f t="array" ref="AM28">IFERROR(
AVERAGE((IF(DATOS_[[Sexo]:[Sexo]]=$B28,IF(DATOS_[[AGRUP. CLAS. PROF.]:[AGRUP. CLAS. PROF.]]=$B27,IF(DATOS_[[Check Periodo Ref.]:[Check Periodo Ref.]]="Dentro",DATOS_[C.Extra.02]))))),
0)</f>
        <v>0</v>
      </c>
      <c r="AN28" s="162">
        <f t="array" ref="AN28">IFERROR(
AVERAGE((IF(DATOS_[[Sexo]:[Sexo]]=$B28,IF(DATOS_[[AGRUP. CLAS. PROF.]:[AGRUP. CLAS. PROF.]]=$B27,IF(DATOS_[[Check Periodo Ref.]:[Check Periodo Ref.]]="Dentro",DATOS_[C.Extra.03]))))),
0)</f>
        <v>0</v>
      </c>
      <c r="AO28" s="162">
        <f t="array" ref="AO28">IFERROR(
AVERAGE((IF(DATOS_[[Sexo]:[Sexo]]=$B28,IF(DATOS_[[AGRUP. CLAS. PROF.]:[AGRUP. CLAS. PROF.]]=$B27,IF(DATOS_[[Check Periodo Ref.]:[Check Periodo Ref.]]="Dentro",DATOS_[C.Extra.04]))))),
0)</f>
        <v>0</v>
      </c>
      <c r="AP28" s="162">
        <f t="array" ref="AP28">IFERROR(
AVERAGE((IF(DATOS_[[Sexo]:[Sexo]]=$B28,IF(DATOS_[[AGRUP. CLAS. PROF.]:[AGRUP. CLAS. PROF.]]=$B27,IF(DATOS_[[Check Periodo Ref.]:[Check Periodo Ref.]]="Dentro",DATOS_[C.Extra.05]))))),
0)</f>
        <v>0</v>
      </c>
      <c r="AQ28" s="164">
        <f t="array" ref="AQ28">IFERROR(
AVERAGE(IF(DATOS_[Sexo]=$B28,IF(DATOS_[AGRUP. CLAS. PROF.]=$B27,IF(DATOS_[Check Periodo Ref.]="Dentro",DATOS_[Tot Extrasalarial Ef],FALSE)))),
0)</f>
        <v>0</v>
      </c>
      <c r="AR28" s="165">
        <f t="array" ref="AR28">IFERROR(
AVERAGE(IF(DATOS_[Sexo]=$B28,IF(DATOS_[AGRUP. CLAS. PROF.]=$B27,IF(DATOS_[Check Periodo Ref.]="Dentro",DATOS_[TOTAL Retrib Ef],FALSE)))),
0)</f>
        <v>0</v>
      </c>
    </row>
    <row r="29" spans="1:44" x14ac:dyDescent="0.3">
      <c r="A29" s="114" t="str">
        <f t="shared" ref="A29" si="22">+A28</f>
        <v>[ocultar]</v>
      </c>
      <c r="B29" s="111" t="s">
        <v>163</v>
      </c>
      <c r="C29" s="112">
        <f t="array" ref="C29">SUM(IF($B29=DATOS_[Sexo],
IF($B27=DATOS_[AGRUP. CLAS. PROF.],
IF("Dentro"=DATOS_[Check Periodo Ref.],
1/(COUNTIFS(DATOS_[Sexo],$B29,DATOS_[AGRUP. CLAS. PROF.],$B27,DATOS_[Check Periodo Ref.],"Dentro",DATOS_[id],DATOS_[id]))))))</f>
        <v>0</v>
      </c>
      <c r="D29" s="113">
        <f>COUNTIFS(DATOS_[AGRUP. CLAS. PROF.],$B27,DATOS_[Sexo],$B29,DATOS_[Check Periodo Ref.],"Dentro")</f>
        <v>0</v>
      </c>
      <c r="E29" s="159">
        <f t="array" ref="E29">IFERROR(
AVERAGE(IF(DATOS_[Sexo]=$B29,IF(DATOS_[AGRUP. CLAS. PROF.]=$B27,IF(DATOS_[Check Periodo Ref.]="Dentro",DATOS_[SALARIO BASE Ef],FALSE)))),
0)</f>
        <v>0</v>
      </c>
      <c r="F29" s="160">
        <f t="array" ref="F29">IFERROR(
AVERAGE((IF(DATOS_[[Sexo]:[Sexo]]=$B29,IF(DATOS_[[AGRUP. CLAS. PROF.]:[AGRUP. CLAS. PROF.]]=$B27,IF(DATOS_[[Check Periodo Ref.]:[Check Periodo Ref.]]="Dentro",DATOS_[Conc.Sal.01]))))),
0)</f>
        <v>0</v>
      </c>
      <c r="G29" s="160">
        <f t="array" ref="G29">IFERROR(
AVERAGE((IF(DATOS_[[Sexo]:[Sexo]]=$B29,IF(DATOS_[[AGRUP. CLAS. PROF.]:[AGRUP. CLAS. PROF.]]=$B27,IF(DATOS_[[Check Periodo Ref.]:[Check Periodo Ref.]]="Dentro",DATOS_[Conc.Sal.02]))))),
0)</f>
        <v>0</v>
      </c>
      <c r="H29" s="160">
        <f t="array" ref="H29">IFERROR(
AVERAGE((IF(DATOS_[[Sexo]:[Sexo]]=$B29,IF(DATOS_[[AGRUP. CLAS. PROF.]:[AGRUP. CLAS. PROF.]]=$B27,IF(DATOS_[[Check Periodo Ref.]:[Check Periodo Ref.]]="Dentro",DATOS_[Conc.Sal.03]))))),
0)</f>
        <v>0</v>
      </c>
      <c r="I29" s="160">
        <f t="array" ref="I29">IFERROR(
AVERAGE((IF(DATOS_[[Sexo]:[Sexo]]=$B29,IF(DATOS_[[AGRUP. CLAS. PROF.]:[AGRUP. CLAS. PROF.]]=$B27,IF(DATOS_[[Check Periodo Ref.]:[Check Periodo Ref.]]="Dentro",DATOS_[Conc.Sal.04]))))),
0)</f>
        <v>0</v>
      </c>
      <c r="J29" s="160">
        <f t="array" ref="J29">IFERROR(
AVERAGE((IF(DATOS_[[Sexo]:[Sexo]]=$B29,IF(DATOS_[[AGRUP. CLAS. PROF.]:[AGRUP. CLAS. PROF.]]=$B27,IF(DATOS_[[Check Periodo Ref.]:[Check Periodo Ref.]]="Dentro",DATOS_[Conc.Sal.05]))))),
0)</f>
        <v>0</v>
      </c>
      <c r="K29" s="160">
        <f t="array" ref="K29">IFERROR(
AVERAGE((IF(DATOS_[[Sexo]:[Sexo]]=$B29,IF(DATOS_[[AGRUP. CLAS. PROF.]:[AGRUP. CLAS. PROF.]]=$B27,IF(DATOS_[[Check Periodo Ref.]:[Check Periodo Ref.]]="Dentro",DATOS_[Conc.Sal.06]))))),
0)</f>
        <v>0</v>
      </c>
      <c r="L29" s="160">
        <f t="array" ref="L29">IFERROR(
AVERAGE((IF(DATOS_[[Sexo]:[Sexo]]=$B29,IF(DATOS_[[AGRUP. CLAS. PROF.]:[AGRUP. CLAS. PROF.]]=$B27,IF(DATOS_[[Check Periodo Ref.]:[Check Periodo Ref.]]="Dentro",DATOS_[Conc.Sal.07]))))),
0)</f>
        <v>0</v>
      </c>
      <c r="M29" s="160">
        <f t="array" ref="M29">IFERROR(
AVERAGE((IF(DATOS_[[Sexo]:[Sexo]]=$B29,IF(DATOS_[[AGRUP. CLAS. PROF.]:[AGRUP. CLAS. PROF.]]=$B27,IF(DATOS_[[Check Periodo Ref.]:[Check Periodo Ref.]]="Dentro",DATOS_[Conc.Sal.08]))))),
0)</f>
        <v>0</v>
      </c>
      <c r="N29" s="160">
        <f t="array" ref="N29">IFERROR(
AVERAGE((IF(DATOS_[[Sexo]:[Sexo]]=$B29,IF(DATOS_[[AGRUP. CLAS. PROF.]:[AGRUP. CLAS. PROF.]]=$B27,IF(DATOS_[[Check Periodo Ref.]:[Check Periodo Ref.]]="Dentro",DATOS_[Conc.Sal.09]))))),
0)</f>
        <v>0</v>
      </c>
      <c r="O29" s="160">
        <f t="array" ref="O29">IFERROR(
AVERAGE((IF(DATOS_[[Sexo]:[Sexo]]=$B29,IF(DATOS_[[AGRUP. CLAS. PROF.]:[AGRUP. CLAS. PROF.]]=$B27,IF(DATOS_[[Check Periodo Ref.]:[Check Periodo Ref.]]="Dentro",DATOS_[Conc.Sal.10]))))),
0)</f>
        <v>0</v>
      </c>
      <c r="P29" s="160">
        <f t="array" ref="P29">IFERROR(
AVERAGE((IF(DATOS_[[Sexo]:[Sexo]]=$B29,IF(DATOS_[[AGRUP. CLAS. PROF.]:[AGRUP. CLAS. PROF.]]=$B27,IF(DATOS_[[Check Periodo Ref.]:[Check Periodo Ref.]]="Dentro",DATOS_[Conc.Sal.11]))))),
0)</f>
        <v>0</v>
      </c>
      <c r="Q29" s="160">
        <f t="array" ref="Q29">IFERROR(
AVERAGE((IF(DATOS_[[Sexo]:[Sexo]]=$B29,IF(DATOS_[[AGRUP. CLAS. PROF.]:[AGRUP. CLAS. PROF.]]=$B27,IF(DATOS_[[Check Periodo Ref.]:[Check Periodo Ref.]]="Dentro",DATOS_[Conc.Sal.12]))))),
0)</f>
        <v>0</v>
      </c>
      <c r="R29" s="160">
        <f t="array" ref="R29">IFERROR(
AVERAGE((IF(DATOS_[[Sexo]:[Sexo]]=$B29,IF(DATOS_[[AGRUP. CLAS. PROF.]:[AGRUP. CLAS. PROF.]]=$B27,IF(DATOS_[[Check Periodo Ref.]:[Check Periodo Ref.]]="Dentro",DATOS_[Conc.Sal.13]))))),
0)</f>
        <v>0</v>
      </c>
      <c r="S29" s="160">
        <f t="array" ref="S29">IFERROR(
AVERAGE((IF(DATOS_[[Sexo]:[Sexo]]=$B29,IF(DATOS_[[AGRUP. CLAS. PROF.]:[AGRUP. CLAS. PROF.]]=$B27,IF(DATOS_[[Check Periodo Ref.]:[Check Periodo Ref.]]="Dentro",DATOS_[Conc.Sal.14]))))),
0)</f>
        <v>0</v>
      </c>
      <c r="T29" s="160">
        <f t="array" ref="T29">IFERROR(
AVERAGE((IF(DATOS_[[Sexo]:[Sexo]]=$B29,IF(DATOS_[[AGRUP. CLAS. PROF.]:[AGRUP. CLAS. PROF.]]=$B27,IF(DATOS_[[Check Periodo Ref.]:[Check Periodo Ref.]]="Dentro",DATOS_[Conc.Sal.15]))))),
0)</f>
        <v>0</v>
      </c>
      <c r="U29" s="160">
        <f t="array" ref="U29">IFERROR(
AVERAGE((IF(DATOS_[[Sexo]:[Sexo]]=$B29,IF(DATOS_[[AGRUP. CLAS. PROF.]:[AGRUP. CLAS. PROF.]]=$B27,IF(DATOS_[[Check Periodo Ref.]:[Check Periodo Ref.]]="Dentro",DATOS_[Conc.Sal.16]))))),
0)</f>
        <v>0</v>
      </c>
      <c r="V29" s="160">
        <f t="array" ref="V29">IFERROR(
AVERAGE((IF(DATOS_[[Sexo]:[Sexo]]=$B29,IF(DATOS_[[AGRUP. CLAS. PROF.]:[AGRUP. CLAS. PROF.]]=$B27,IF(DATOS_[[Check Periodo Ref.]:[Check Periodo Ref.]]="Dentro",DATOS_[Conc.Sal.17]))))),
0)</f>
        <v>0</v>
      </c>
      <c r="W29" s="160">
        <f t="array" ref="W29">IFERROR(
AVERAGE((IF(DATOS_[[Sexo]:[Sexo]]=$B29,IF(DATOS_[[AGRUP. CLAS. PROF.]:[AGRUP. CLAS. PROF.]]=$B27,IF(DATOS_[[Check Periodo Ref.]:[Check Periodo Ref.]]="Dentro",DATOS_[Conc.Sal.18]))))),
0)</f>
        <v>0</v>
      </c>
      <c r="X29" s="160">
        <f t="array" ref="X29">IFERROR(
AVERAGE((IF(DATOS_[[Sexo]:[Sexo]]=$B29,IF(DATOS_[[AGRUP. CLAS. PROF.]:[AGRUP. CLAS. PROF.]]=$B27,IF(DATOS_[[Check Periodo Ref.]:[Check Periodo Ref.]]="Dentro",DATOS_[Conc.Sal.19]))))),
0)</f>
        <v>0</v>
      </c>
      <c r="Y29" s="160">
        <f t="array" ref="Y29">IFERROR(
AVERAGE((IF(DATOS_[[Sexo]:[Sexo]]=$B29,IF(DATOS_[[AGRUP. CLAS. PROF.]:[AGRUP. CLAS. PROF.]]=$B27,IF(DATOS_[[Check Periodo Ref.]:[Check Periodo Ref.]]="Dentro",DATOS_[Conc.Sal.20]))))),
0)</f>
        <v>0</v>
      </c>
      <c r="Z29" s="160">
        <f t="array" ref="Z29">IFERROR(
AVERAGE((IF(DATOS_[[Sexo]:[Sexo]]=$B29,IF(DATOS_[[AGRUP. CLAS. PROF.]:[AGRUP. CLAS. PROF.]]=$B27,IF(DATOS_[[Check Periodo Ref.]:[Check Periodo Ref.]]="Dentro",DATOS_[Conc.Sal.21]))))),
0)</f>
        <v>0</v>
      </c>
      <c r="AA29" s="160">
        <f t="array" ref="AA29">IFERROR(
AVERAGE((IF(DATOS_[[Sexo]:[Sexo]]=$B29,IF(DATOS_[[AGRUP. CLAS. PROF.]:[AGRUP. CLAS. PROF.]]=$B27,IF(DATOS_[[Check Periodo Ref.]:[Check Periodo Ref.]]="Dentro",DATOS_[Conc.Sal.22]))))),
0)</f>
        <v>0</v>
      </c>
      <c r="AB29" s="160">
        <f t="array" ref="AB29">IFERROR(
AVERAGE((IF(DATOS_[[Sexo]:[Sexo]]=$B29,IF(DATOS_[[AGRUP. CLAS. PROF.]:[AGRUP. CLAS. PROF.]]=$B27,IF(DATOS_[[Check Periodo Ref.]:[Check Periodo Ref.]]="Dentro",DATOS_[Conc.Sal.23]))))),
0)</f>
        <v>0</v>
      </c>
      <c r="AC29" s="160">
        <f t="array" ref="AC29">IFERROR(
AVERAGE((IF(DATOS_[[Sexo]:[Sexo]]=$B29,IF(DATOS_[[AGRUP. CLAS. PROF.]:[AGRUP. CLAS. PROF.]]=$B27,IF(DATOS_[[Check Periodo Ref.]:[Check Periodo Ref.]]="Dentro",DATOS_[Conc.Sal.24]))))),
0)</f>
        <v>0</v>
      </c>
      <c r="AD29" s="160">
        <f t="array" ref="AD29">IFERROR(
AVERAGE((IF(DATOS_[[Sexo]:[Sexo]]=$B29,IF(DATOS_[[AGRUP. CLAS. PROF.]:[AGRUP. CLAS. PROF.]]=$B27,IF(DATOS_[[Check Periodo Ref.]:[Check Periodo Ref.]]="Dentro",DATOS_[Conc.Sal.25]))))),
0)</f>
        <v>0</v>
      </c>
      <c r="AE29" s="160">
        <f t="array" ref="AE29">IFERROR(
AVERAGE((IF(DATOS_[[Sexo]:[Sexo]]=$B29,IF(DATOS_[[AGRUP. CLAS. PROF.]:[AGRUP. CLAS. PROF.]]=$B27,IF(DATOS_[[Check Periodo Ref.]:[Check Periodo Ref.]]="Dentro",DATOS_[Conc.Sal.26]))))),
0)</f>
        <v>0</v>
      </c>
      <c r="AF29" s="160">
        <f t="array" ref="AF29">IFERROR(
AVERAGE((IF(DATOS_[[Sexo]:[Sexo]]=$B29,IF(DATOS_[[AGRUP. CLAS. PROF.]:[AGRUP. CLAS. PROF.]]=$B27,IF(DATOS_[[Check Periodo Ref.]:[Check Periodo Ref.]]="Dentro",DATOS_[Conc.Sal.27]))))),
0)</f>
        <v>0</v>
      </c>
      <c r="AG29" s="160">
        <f t="array" ref="AG29">IFERROR(
AVERAGE((IF(DATOS_[[Sexo]:[Sexo]]=$B29,IF(DATOS_[[AGRUP. CLAS. PROF.]:[AGRUP. CLAS. PROF.]]=$B27,IF(DATOS_[[Check Periodo Ref.]:[Check Periodo Ref.]]="Dentro",DATOS_[Conc.Sal.28]))))),
0)</f>
        <v>0</v>
      </c>
      <c r="AH29" s="160">
        <f t="array" ref="AH29">IFERROR(
AVERAGE((IF(DATOS_[[Sexo]:[Sexo]]=$B29,IF(DATOS_[[AGRUP. CLAS. PROF.]:[AGRUP. CLAS. PROF.]]=$B27,IF(DATOS_[[Check Periodo Ref.]:[Check Periodo Ref.]]="Dentro",DATOS_[Conc.Sal.29]))))),
0)</f>
        <v>0</v>
      </c>
      <c r="AI29" s="160">
        <f t="array" ref="AI29">IFERROR(
AVERAGE((IF(DATOS_[[Sexo]:[Sexo]]=$B29,IF(DATOS_[[AGRUP. CLAS. PROF.]:[AGRUP. CLAS. PROF.]]=$B27,IF(DATOS_[[Check Periodo Ref.]:[Check Periodo Ref.]]="Dentro",DATOS_[Conc.Sal.30]))))),
0)</f>
        <v>0</v>
      </c>
      <c r="AJ29" s="161">
        <f t="array" ref="AJ29">IFERROR(
AVERAGE(IF(DATOS_[Sexo]=$B29,IF(DATOS_[AGRUP. CLAS. PROF.]=$B27,IF(DATOS_[Check Periodo Ref.]="Dentro",DATOS_[Tot COMPL.SAL Ef],FALSE)))),
0)</f>
        <v>0</v>
      </c>
      <c r="AK29" s="163">
        <f t="array" ref="AK29">IFERROR(
AVERAGE(IF(DATOS_[Sexo]=$B29,IF(DATOS_[AGRUP. CLAS. PROF.]=$B27,IF(DATOS_[Check Periodo Ref.]="Dentro",DATOS_[TOTAL SALARIO Ef],FALSE)))),
0)</f>
        <v>0</v>
      </c>
      <c r="AL29" s="162">
        <f t="array" ref="AL29">IFERROR(
AVERAGE((IF(DATOS_[[Sexo]:[Sexo]]=$B29,IF(DATOS_[[AGRUP. CLAS. PROF.]:[AGRUP. CLAS. PROF.]]=$B27,IF(DATOS_[[Check Periodo Ref.]:[Check Periodo Ref.]]="Dentro",DATOS_[C.Extra.01]))))),
0)</f>
        <v>0</v>
      </c>
      <c r="AM29" s="162">
        <f t="array" ref="AM29">IFERROR(
AVERAGE((IF(DATOS_[[Sexo]:[Sexo]]=$B29,IF(DATOS_[[AGRUP. CLAS. PROF.]:[AGRUP. CLAS. PROF.]]=$B27,IF(DATOS_[[Check Periodo Ref.]:[Check Periodo Ref.]]="Dentro",DATOS_[C.Extra.02]))))),
0)</f>
        <v>0</v>
      </c>
      <c r="AN29" s="162">
        <f t="array" ref="AN29">IFERROR(
AVERAGE((IF(DATOS_[[Sexo]:[Sexo]]=$B29,IF(DATOS_[[AGRUP. CLAS. PROF.]:[AGRUP. CLAS. PROF.]]=$B27,IF(DATOS_[[Check Periodo Ref.]:[Check Periodo Ref.]]="Dentro",DATOS_[C.Extra.03]))))),
0)</f>
        <v>0</v>
      </c>
      <c r="AO29" s="162">
        <f t="array" ref="AO29">IFERROR(
AVERAGE((IF(DATOS_[[Sexo]:[Sexo]]=$B29,IF(DATOS_[[AGRUP. CLAS. PROF.]:[AGRUP. CLAS. PROF.]]=$B27,IF(DATOS_[[Check Periodo Ref.]:[Check Periodo Ref.]]="Dentro",DATOS_[C.Extra.04]))))),
0)</f>
        <v>0</v>
      </c>
      <c r="AP29" s="162">
        <f t="array" ref="AP29">IFERROR(
AVERAGE((IF(DATOS_[[Sexo]:[Sexo]]=$B29,IF(DATOS_[[AGRUP. CLAS. PROF.]:[AGRUP. CLAS. PROF.]]=$B27,IF(DATOS_[[Check Periodo Ref.]:[Check Periodo Ref.]]="Dentro",DATOS_[C.Extra.05]))))),
0)</f>
        <v>0</v>
      </c>
      <c r="AQ29" s="164">
        <f t="array" ref="AQ29">IFERROR(
AVERAGE(IF(DATOS_[Sexo]=$B29,IF(DATOS_[AGRUP. CLAS. PROF.]=$B27,IF(DATOS_[Check Periodo Ref.]="Dentro",DATOS_[Tot Extrasalarial Ef],FALSE)))),
0)</f>
        <v>0</v>
      </c>
      <c r="AR29" s="165">
        <f t="array" ref="AR29">IFERROR(
AVERAGE(IF(DATOS_[Sexo]=$B29,IF(DATOS_[AGRUP. CLAS. PROF.]=$B27,IF(DATOS_[Check Periodo Ref.]="Dentro",DATOS_[TOTAL Retrib Ef],FALSE)))),
0)</f>
        <v>0</v>
      </c>
    </row>
    <row r="30" spans="1:44" ht="17.25" thickBot="1" x14ac:dyDescent="0.35">
      <c r="A30" s="114" t="str">
        <f t="shared" ref="A30" si="23">+A31</f>
        <v>[ocultar]</v>
      </c>
      <c r="B30" s="117" t="s">
        <v>312</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CLAS. PROF.],
IF("Dentro"=DATOS_[Check Periodo Ref.],
1/(COUNTIFS(DATOS_[Sexo],$B31,DATOS_[AGRUP. CLAS. PROF.],$B30,DATOS_[Check Periodo Ref.],"Dentro",DATOS_[id],DATOS_[id]))))))</f>
        <v>0</v>
      </c>
      <c r="D31" s="113">
        <f>COUNTIFS(DATOS_[AGRUP. CLAS. PROF.],$B30,DATOS_[Sexo],$B31,DATOS_[Check Periodo Ref.],"Dentro")</f>
        <v>0</v>
      </c>
      <c r="E31" s="159">
        <f t="array" ref="E31">IFERROR(
AVERAGE(IF(DATOS_[Sexo]=$B31,IF(DATOS_[AGRUP. CLAS. PROF.]=$B30,IF(DATOS_[Check Periodo Ref.]="Dentro",DATOS_[SALARIO BASE Ef],FALSE)))),
0)</f>
        <v>0</v>
      </c>
      <c r="F31" s="160">
        <f t="array" ref="F31">IFERROR(
AVERAGE((IF(DATOS_[[Sexo]:[Sexo]]=$B31,IF(DATOS_[[AGRUP. CLAS. PROF.]:[AGRUP. CLAS. PROF.]]=$B30,IF(DATOS_[[Check Periodo Ref.]:[Check Periodo Ref.]]="Dentro",DATOS_[Conc.Sal.01]))))),
0)</f>
        <v>0</v>
      </c>
      <c r="G31" s="160">
        <f t="array" ref="G31">IFERROR(
AVERAGE((IF(DATOS_[[Sexo]:[Sexo]]=$B31,IF(DATOS_[[AGRUP. CLAS. PROF.]:[AGRUP. CLAS. PROF.]]=$B30,IF(DATOS_[[Check Periodo Ref.]:[Check Periodo Ref.]]="Dentro",DATOS_[Conc.Sal.02]))))),
0)</f>
        <v>0</v>
      </c>
      <c r="H31" s="160">
        <f t="array" ref="H31">IFERROR(
AVERAGE((IF(DATOS_[[Sexo]:[Sexo]]=$B31,IF(DATOS_[[AGRUP. CLAS. PROF.]:[AGRUP. CLAS. PROF.]]=$B30,IF(DATOS_[[Check Periodo Ref.]:[Check Periodo Ref.]]="Dentro",DATOS_[Conc.Sal.03]))))),
0)</f>
        <v>0</v>
      </c>
      <c r="I31" s="160">
        <f t="array" ref="I31">IFERROR(
AVERAGE((IF(DATOS_[[Sexo]:[Sexo]]=$B31,IF(DATOS_[[AGRUP. CLAS. PROF.]:[AGRUP. CLAS. PROF.]]=$B30,IF(DATOS_[[Check Periodo Ref.]:[Check Periodo Ref.]]="Dentro",DATOS_[Conc.Sal.04]))))),
0)</f>
        <v>0</v>
      </c>
      <c r="J31" s="160">
        <f t="array" ref="J31">IFERROR(
AVERAGE((IF(DATOS_[[Sexo]:[Sexo]]=$B31,IF(DATOS_[[AGRUP. CLAS. PROF.]:[AGRUP. CLAS. PROF.]]=$B30,IF(DATOS_[[Check Periodo Ref.]:[Check Periodo Ref.]]="Dentro",DATOS_[Conc.Sal.05]))))),
0)</f>
        <v>0</v>
      </c>
      <c r="K31" s="160">
        <f t="array" ref="K31">IFERROR(
AVERAGE((IF(DATOS_[[Sexo]:[Sexo]]=$B31,IF(DATOS_[[AGRUP. CLAS. PROF.]:[AGRUP. CLAS. PROF.]]=$B30,IF(DATOS_[[Check Periodo Ref.]:[Check Periodo Ref.]]="Dentro",DATOS_[Conc.Sal.06]))))),
0)</f>
        <v>0</v>
      </c>
      <c r="L31" s="160">
        <f t="array" ref="L31">IFERROR(
AVERAGE((IF(DATOS_[[Sexo]:[Sexo]]=$B31,IF(DATOS_[[AGRUP. CLAS. PROF.]:[AGRUP. CLAS. PROF.]]=$B30,IF(DATOS_[[Check Periodo Ref.]:[Check Periodo Ref.]]="Dentro",DATOS_[Conc.Sal.07]))))),
0)</f>
        <v>0</v>
      </c>
      <c r="M31" s="160">
        <f t="array" ref="M31">IFERROR(
AVERAGE((IF(DATOS_[[Sexo]:[Sexo]]=$B31,IF(DATOS_[[AGRUP. CLAS. PROF.]:[AGRUP. CLAS. PROF.]]=$B30,IF(DATOS_[[Check Periodo Ref.]:[Check Periodo Ref.]]="Dentro",DATOS_[Conc.Sal.08]))))),
0)</f>
        <v>0</v>
      </c>
      <c r="N31" s="160">
        <f t="array" ref="N31">IFERROR(
AVERAGE((IF(DATOS_[[Sexo]:[Sexo]]=$B31,IF(DATOS_[[AGRUP. CLAS. PROF.]:[AGRUP. CLAS. PROF.]]=$B30,IF(DATOS_[[Check Periodo Ref.]:[Check Periodo Ref.]]="Dentro",DATOS_[Conc.Sal.09]))))),
0)</f>
        <v>0</v>
      </c>
      <c r="O31" s="160">
        <f t="array" ref="O31">IFERROR(
AVERAGE((IF(DATOS_[[Sexo]:[Sexo]]=$B31,IF(DATOS_[[AGRUP. CLAS. PROF.]:[AGRUP. CLAS. PROF.]]=$B30,IF(DATOS_[[Check Periodo Ref.]:[Check Periodo Ref.]]="Dentro",DATOS_[Conc.Sal.10]))))),
0)</f>
        <v>0</v>
      </c>
      <c r="P31" s="160">
        <f t="array" ref="P31">IFERROR(
AVERAGE((IF(DATOS_[[Sexo]:[Sexo]]=$B31,IF(DATOS_[[AGRUP. CLAS. PROF.]:[AGRUP. CLAS. PROF.]]=$B30,IF(DATOS_[[Check Periodo Ref.]:[Check Periodo Ref.]]="Dentro",DATOS_[Conc.Sal.11]))))),
0)</f>
        <v>0</v>
      </c>
      <c r="Q31" s="160">
        <f t="array" ref="Q31">IFERROR(
AVERAGE((IF(DATOS_[[Sexo]:[Sexo]]=$B31,IF(DATOS_[[AGRUP. CLAS. PROF.]:[AGRUP. CLAS. PROF.]]=$B30,IF(DATOS_[[Check Periodo Ref.]:[Check Periodo Ref.]]="Dentro",DATOS_[Conc.Sal.12]))))),
0)</f>
        <v>0</v>
      </c>
      <c r="R31" s="160">
        <f t="array" ref="R31">IFERROR(
AVERAGE((IF(DATOS_[[Sexo]:[Sexo]]=$B31,IF(DATOS_[[AGRUP. CLAS. PROF.]:[AGRUP. CLAS. PROF.]]=$B30,IF(DATOS_[[Check Periodo Ref.]:[Check Periodo Ref.]]="Dentro",DATOS_[Conc.Sal.13]))))),
0)</f>
        <v>0</v>
      </c>
      <c r="S31" s="160">
        <f t="array" ref="S31">IFERROR(
AVERAGE((IF(DATOS_[[Sexo]:[Sexo]]=$B31,IF(DATOS_[[AGRUP. CLAS. PROF.]:[AGRUP. CLAS. PROF.]]=$B30,IF(DATOS_[[Check Periodo Ref.]:[Check Periodo Ref.]]="Dentro",DATOS_[Conc.Sal.14]))))),
0)</f>
        <v>0</v>
      </c>
      <c r="T31" s="160">
        <f t="array" ref="T31">IFERROR(
AVERAGE((IF(DATOS_[[Sexo]:[Sexo]]=$B31,IF(DATOS_[[AGRUP. CLAS. PROF.]:[AGRUP. CLAS. PROF.]]=$B30,IF(DATOS_[[Check Periodo Ref.]:[Check Periodo Ref.]]="Dentro",DATOS_[Conc.Sal.15]))))),
0)</f>
        <v>0</v>
      </c>
      <c r="U31" s="160">
        <f t="array" ref="U31">IFERROR(
AVERAGE((IF(DATOS_[[Sexo]:[Sexo]]=$B31,IF(DATOS_[[AGRUP. CLAS. PROF.]:[AGRUP. CLAS. PROF.]]=$B30,IF(DATOS_[[Check Periodo Ref.]:[Check Periodo Ref.]]="Dentro",DATOS_[Conc.Sal.16]))))),
0)</f>
        <v>0</v>
      </c>
      <c r="V31" s="160">
        <f t="array" ref="V31">IFERROR(
AVERAGE((IF(DATOS_[[Sexo]:[Sexo]]=$B31,IF(DATOS_[[AGRUP. CLAS. PROF.]:[AGRUP. CLAS. PROF.]]=$B30,IF(DATOS_[[Check Periodo Ref.]:[Check Periodo Ref.]]="Dentro",DATOS_[Conc.Sal.17]))))),
0)</f>
        <v>0</v>
      </c>
      <c r="W31" s="160">
        <f t="array" ref="W31">IFERROR(
AVERAGE((IF(DATOS_[[Sexo]:[Sexo]]=$B31,IF(DATOS_[[AGRUP. CLAS. PROF.]:[AGRUP. CLAS. PROF.]]=$B30,IF(DATOS_[[Check Periodo Ref.]:[Check Periodo Ref.]]="Dentro",DATOS_[Conc.Sal.18]))))),
0)</f>
        <v>0</v>
      </c>
      <c r="X31" s="160">
        <f t="array" ref="X31">IFERROR(
AVERAGE((IF(DATOS_[[Sexo]:[Sexo]]=$B31,IF(DATOS_[[AGRUP. CLAS. PROF.]:[AGRUP. CLAS. PROF.]]=$B30,IF(DATOS_[[Check Periodo Ref.]:[Check Periodo Ref.]]="Dentro",DATOS_[Conc.Sal.19]))))),
0)</f>
        <v>0</v>
      </c>
      <c r="Y31" s="160">
        <f t="array" ref="Y31">IFERROR(
AVERAGE((IF(DATOS_[[Sexo]:[Sexo]]=$B31,IF(DATOS_[[AGRUP. CLAS. PROF.]:[AGRUP. CLAS. PROF.]]=$B30,IF(DATOS_[[Check Periodo Ref.]:[Check Periodo Ref.]]="Dentro",DATOS_[Conc.Sal.20]))))),
0)</f>
        <v>0</v>
      </c>
      <c r="Z31" s="160">
        <f t="array" ref="Z31">IFERROR(
AVERAGE((IF(DATOS_[[Sexo]:[Sexo]]=$B31,IF(DATOS_[[AGRUP. CLAS. PROF.]:[AGRUP. CLAS. PROF.]]=$B30,IF(DATOS_[[Check Periodo Ref.]:[Check Periodo Ref.]]="Dentro",DATOS_[Conc.Sal.21]))))),
0)</f>
        <v>0</v>
      </c>
      <c r="AA31" s="160">
        <f t="array" ref="AA31">IFERROR(
AVERAGE((IF(DATOS_[[Sexo]:[Sexo]]=$B31,IF(DATOS_[[AGRUP. CLAS. PROF.]:[AGRUP. CLAS. PROF.]]=$B30,IF(DATOS_[[Check Periodo Ref.]:[Check Periodo Ref.]]="Dentro",DATOS_[Conc.Sal.22]))))),
0)</f>
        <v>0</v>
      </c>
      <c r="AB31" s="160">
        <f t="array" ref="AB31">IFERROR(
AVERAGE((IF(DATOS_[[Sexo]:[Sexo]]=$B31,IF(DATOS_[[AGRUP. CLAS. PROF.]:[AGRUP. CLAS. PROF.]]=$B30,IF(DATOS_[[Check Periodo Ref.]:[Check Periodo Ref.]]="Dentro",DATOS_[Conc.Sal.23]))))),
0)</f>
        <v>0</v>
      </c>
      <c r="AC31" s="160">
        <f t="array" ref="AC31">IFERROR(
AVERAGE((IF(DATOS_[[Sexo]:[Sexo]]=$B31,IF(DATOS_[[AGRUP. CLAS. PROF.]:[AGRUP. CLAS. PROF.]]=$B30,IF(DATOS_[[Check Periodo Ref.]:[Check Periodo Ref.]]="Dentro",DATOS_[Conc.Sal.24]))))),
0)</f>
        <v>0</v>
      </c>
      <c r="AD31" s="160">
        <f t="array" ref="AD31">IFERROR(
AVERAGE((IF(DATOS_[[Sexo]:[Sexo]]=$B31,IF(DATOS_[[AGRUP. CLAS. PROF.]:[AGRUP. CLAS. PROF.]]=$B30,IF(DATOS_[[Check Periodo Ref.]:[Check Periodo Ref.]]="Dentro",DATOS_[Conc.Sal.25]))))),
0)</f>
        <v>0</v>
      </c>
      <c r="AE31" s="160">
        <f t="array" ref="AE31">IFERROR(
AVERAGE((IF(DATOS_[[Sexo]:[Sexo]]=$B31,IF(DATOS_[[AGRUP. CLAS. PROF.]:[AGRUP. CLAS. PROF.]]=$B30,IF(DATOS_[[Check Periodo Ref.]:[Check Periodo Ref.]]="Dentro",DATOS_[Conc.Sal.26]))))),
0)</f>
        <v>0</v>
      </c>
      <c r="AF31" s="160">
        <f t="array" ref="AF31">IFERROR(
AVERAGE((IF(DATOS_[[Sexo]:[Sexo]]=$B31,IF(DATOS_[[AGRUP. CLAS. PROF.]:[AGRUP. CLAS. PROF.]]=$B30,IF(DATOS_[[Check Periodo Ref.]:[Check Periodo Ref.]]="Dentro",DATOS_[Conc.Sal.27]))))),
0)</f>
        <v>0</v>
      </c>
      <c r="AG31" s="160">
        <f t="array" ref="AG31">IFERROR(
AVERAGE((IF(DATOS_[[Sexo]:[Sexo]]=$B31,IF(DATOS_[[AGRUP. CLAS. PROF.]:[AGRUP. CLAS. PROF.]]=$B30,IF(DATOS_[[Check Periodo Ref.]:[Check Periodo Ref.]]="Dentro",DATOS_[Conc.Sal.28]))))),
0)</f>
        <v>0</v>
      </c>
      <c r="AH31" s="160">
        <f t="array" ref="AH31">IFERROR(
AVERAGE((IF(DATOS_[[Sexo]:[Sexo]]=$B31,IF(DATOS_[[AGRUP. CLAS. PROF.]:[AGRUP. CLAS. PROF.]]=$B30,IF(DATOS_[[Check Periodo Ref.]:[Check Periodo Ref.]]="Dentro",DATOS_[Conc.Sal.29]))))),
0)</f>
        <v>0</v>
      </c>
      <c r="AI31" s="160">
        <f t="array" ref="AI31">IFERROR(
AVERAGE((IF(DATOS_[[Sexo]:[Sexo]]=$B31,IF(DATOS_[[AGRUP. CLAS. PROF.]:[AGRUP. CLAS. PROF.]]=$B30,IF(DATOS_[[Check Periodo Ref.]:[Check Periodo Ref.]]="Dentro",DATOS_[Conc.Sal.30]))))),
0)</f>
        <v>0</v>
      </c>
      <c r="AJ31" s="161">
        <f t="array" ref="AJ31">IFERROR(
AVERAGE(IF(DATOS_[Sexo]=$B31,IF(DATOS_[AGRUP. CLAS. PROF.]=$B30,IF(DATOS_[Check Periodo Ref.]="Dentro",DATOS_[Tot COMPL.SAL Ef],FALSE)))),
0)</f>
        <v>0</v>
      </c>
      <c r="AK31" s="163">
        <f t="array" ref="AK31">IFERROR(
AVERAGE(IF(DATOS_[Sexo]=$B31,IF(DATOS_[AGRUP. CLAS. PROF.]=$B30,IF(DATOS_[Check Periodo Ref.]="Dentro",DATOS_[TOTAL SALARIO Ef],FALSE)))),
0)</f>
        <v>0</v>
      </c>
      <c r="AL31" s="162">
        <f t="array" ref="AL31">IFERROR(
AVERAGE((IF(DATOS_[[Sexo]:[Sexo]]=$B31,IF(DATOS_[[AGRUP. CLAS. PROF.]:[AGRUP. CLAS. PROF.]]=$B30,IF(DATOS_[[Check Periodo Ref.]:[Check Periodo Ref.]]="Dentro",DATOS_[C.Extra.01]))))),
0)</f>
        <v>0</v>
      </c>
      <c r="AM31" s="162">
        <f t="array" ref="AM31">IFERROR(
AVERAGE((IF(DATOS_[[Sexo]:[Sexo]]=$B31,IF(DATOS_[[AGRUP. CLAS. PROF.]:[AGRUP. CLAS. PROF.]]=$B30,IF(DATOS_[[Check Periodo Ref.]:[Check Periodo Ref.]]="Dentro",DATOS_[C.Extra.02]))))),
0)</f>
        <v>0</v>
      </c>
      <c r="AN31" s="162">
        <f t="array" ref="AN31">IFERROR(
AVERAGE((IF(DATOS_[[Sexo]:[Sexo]]=$B31,IF(DATOS_[[AGRUP. CLAS. PROF.]:[AGRUP. CLAS. PROF.]]=$B30,IF(DATOS_[[Check Periodo Ref.]:[Check Periodo Ref.]]="Dentro",DATOS_[C.Extra.03]))))),
0)</f>
        <v>0</v>
      </c>
      <c r="AO31" s="162">
        <f t="array" ref="AO31">IFERROR(
AVERAGE((IF(DATOS_[[Sexo]:[Sexo]]=$B31,IF(DATOS_[[AGRUP. CLAS. PROF.]:[AGRUP. CLAS. PROF.]]=$B30,IF(DATOS_[[Check Periodo Ref.]:[Check Periodo Ref.]]="Dentro",DATOS_[C.Extra.04]))))),
0)</f>
        <v>0</v>
      </c>
      <c r="AP31" s="162">
        <f t="array" ref="AP31">IFERROR(
AVERAGE((IF(DATOS_[[Sexo]:[Sexo]]=$B31,IF(DATOS_[[AGRUP. CLAS. PROF.]:[AGRUP. CLAS. PROF.]]=$B30,IF(DATOS_[[Check Periodo Ref.]:[Check Periodo Ref.]]="Dentro",DATOS_[C.Extra.05]))))),
0)</f>
        <v>0</v>
      </c>
      <c r="AQ31" s="164">
        <f t="array" ref="AQ31">IFERROR(
AVERAGE(IF(DATOS_[Sexo]=$B31,IF(DATOS_[AGRUP. CLAS. PROF.]=$B30,IF(DATOS_[Check Periodo Ref.]="Dentro",DATOS_[Tot Extrasalarial Ef],FALSE)))),
0)</f>
        <v>0</v>
      </c>
      <c r="AR31" s="165">
        <f t="array" ref="AR31">IFERROR(
AVERAGE(IF(DATOS_[Sexo]=$B31,IF(DATOS_[AGRUP. CLAS. PROF.]=$B30,IF(DATOS_[Check Periodo Ref.]="Dentro",DATOS_[TOTAL Retrib Ef],FALSE)))),
0)</f>
        <v>0</v>
      </c>
    </row>
    <row r="32" spans="1:44" x14ac:dyDescent="0.3">
      <c r="A32" s="114" t="str">
        <f t="shared" ref="A32" si="26">+A31</f>
        <v>[ocultar]</v>
      </c>
      <c r="B32" s="111" t="s">
        <v>163</v>
      </c>
      <c r="C32" s="112">
        <f t="array" ref="C32">SUM(IF($B32=DATOS_[Sexo],
IF($B30=DATOS_[AGRUP. CLAS. PROF.],
IF("Dentro"=DATOS_[Check Periodo Ref.],
1/(COUNTIFS(DATOS_[Sexo],$B32,DATOS_[AGRUP. CLAS. PROF.],$B30,DATOS_[Check Periodo Ref.],"Dentro",DATOS_[id],DATOS_[id]))))))</f>
        <v>0</v>
      </c>
      <c r="D32" s="113">
        <f>COUNTIFS(DATOS_[AGRUP. CLAS. PROF.],$B30,DATOS_[Sexo],$B32,DATOS_[Check Periodo Ref.],"Dentro")</f>
        <v>0</v>
      </c>
      <c r="E32" s="159">
        <f t="array" ref="E32">IFERROR(
AVERAGE(IF(DATOS_[Sexo]=$B32,IF(DATOS_[AGRUP. CLAS. PROF.]=$B30,IF(DATOS_[Check Periodo Ref.]="Dentro",DATOS_[SALARIO BASE Ef],FALSE)))),
0)</f>
        <v>0</v>
      </c>
      <c r="F32" s="160">
        <f t="array" ref="F32">IFERROR(
AVERAGE((IF(DATOS_[[Sexo]:[Sexo]]=$B32,IF(DATOS_[[AGRUP. CLAS. PROF.]:[AGRUP. CLAS. PROF.]]=$B30,IF(DATOS_[[Check Periodo Ref.]:[Check Periodo Ref.]]="Dentro",DATOS_[Conc.Sal.01]))))),
0)</f>
        <v>0</v>
      </c>
      <c r="G32" s="160">
        <f t="array" ref="G32">IFERROR(
AVERAGE((IF(DATOS_[[Sexo]:[Sexo]]=$B32,IF(DATOS_[[AGRUP. CLAS. PROF.]:[AGRUP. CLAS. PROF.]]=$B30,IF(DATOS_[[Check Periodo Ref.]:[Check Periodo Ref.]]="Dentro",DATOS_[Conc.Sal.02]))))),
0)</f>
        <v>0</v>
      </c>
      <c r="H32" s="160">
        <f t="array" ref="H32">IFERROR(
AVERAGE((IF(DATOS_[[Sexo]:[Sexo]]=$B32,IF(DATOS_[[AGRUP. CLAS. PROF.]:[AGRUP. CLAS. PROF.]]=$B30,IF(DATOS_[[Check Periodo Ref.]:[Check Periodo Ref.]]="Dentro",DATOS_[Conc.Sal.03]))))),
0)</f>
        <v>0</v>
      </c>
      <c r="I32" s="160">
        <f t="array" ref="I32">IFERROR(
AVERAGE((IF(DATOS_[[Sexo]:[Sexo]]=$B32,IF(DATOS_[[AGRUP. CLAS. PROF.]:[AGRUP. CLAS. PROF.]]=$B30,IF(DATOS_[[Check Periodo Ref.]:[Check Periodo Ref.]]="Dentro",DATOS_[Conc.Sal.04]))))),
0)</f>
        <v>0</v>
      </c>
      <c r="J32" s="160">
        <f t="array" ref="J32">IFERROR(
AVERAGE((IF(DATOS_[[Sexo]:[Sexo]]=$B32,IF(DATOS_[[AGRUP. CLAS. PROF.]:[AGRUP. CLAS. PROF.]]=$B30,IF(DATOS_[[Check Periodo Ref.]:[Check Periodo Ref.]]="Dentro",DATOS_[Conc.Sal.05]))))),
0)</f>
        <v>0</v>
      </c>
      <c r="K32" s="160">
        <f t="array" ref="K32">IFERROR(
AVERAGE((IF(DATOS_[[Sexo]:[Sexo]]=$B32,IF(DATOS_[[AGRUP. CLAS. PROF.]:[AGRUP. CLAS. PROF.]]=$B30,IF(DATOS_[[Check Periodo Ref.]:[Check Periodo Ref.]]="Dentro",DATOS_[Conc.Sal.06]))))),
0)</f>
        <v>0</v>
      </c>
      <c r="L32" s="160">
        <f t="array" ref="L32">IFERROR(
AVERAGE((IF(DATOS_[[Sexo]:[Sexo]]=$B32,IF(DATOS_[[AGRUP. CLAS. PROF.]:[AGRUP. CLAS. PROF.]]=$B30,IF(DATOS_[[Check Periodo Ref.]:[Check Periodo Ref.]]="Dentro",DATOS_[Conc.Sal.07]))))),
0)</f>
        <v>0</v>
      </c>
      <c r="M32" s="160">
        <f t="array" ref="M32">IFERROR(
AVERAGE((IF(DATOS_[[Sexo]:[Sexo]]=$B32,IF(DATOS_[[AGRUP. CLAS. PROF.]:[AGRUP. CLAS. PROF.]]=$B30,IF(DATOS_[[Check Periodo Ref.]:[Check Periodo Ref.]]="Dentro",DATOS_[Conc.Sal.08]))))),
0)</f>
        <v>0</v>
      </c>
      <c r="N32" s="160">
        <f t="array" ref="N32">IFERROR(
AVERAGE((IF(DATOS_[[Sexo]:[Sexo]]=$B32,IF(DATOS_[[AGRUP. CLAS. PROF.]:[AGRUP. CLAS. PROF.]]=$B30,IF(DATOS_[[Check Periodo Ref.]:[Check Periodo Ref.]]="Dentro",DATOS_[Conc.Sal.09]))))),
0)</f>
        <v>0</v>
      </c>
      <c r="O32" s="160">
        <f t="array" ref="O32">IFERROR(
AVERAGE((IF(DATOS_[[Sexo]:[Sexo]]=$B32,IF(DATOS_[[AGRUP. CLAS. PROF.]:[AGRUP. CLAS. PROF.]]=$B30,IF(DATOS_[[Check Periodo Ref.]:[Check Periodo Ref.]]="Dentro",DATOS_[Conc.Sal.10]))))),
0)</f>
        <v>0</v>
      </c>
      <c r="P32" s="160">
        <f t="array" ref="P32">IFERROR(
AVERAGE((IF(DATOS_[[Sexo]:[Sexo]]=$B32,IF(DATOS_[[AGRUP. CLAS. PROF.]:[AGRUP. CLAS. PROF.]]=$B30,IF(DATOS_[[Check Periodo Ref.]:[Check Periodo Ref.]]="Dentro",DATOS_[Conc.Sal.11]))))),
0)</f>
        <v>0</v>
      </c>
      <c r="Q32" s="160">
        <f t="array" ref="Q32">IFERROR(
AVERAGE((IF(DATOS_[[Sexo]:[Sexo]]=$B32,IF(DATOS_[[AGRUP. CLAS. PROF.]:[AGRUP. CLAS. PROF.]]=$B30,IF(DATOS_[[Check Periodo Ref.]:[Check Periodo Ref.]]="Dentro",DATOS_[Conc.Sal.12]))))),
0)</f>
        <v>0</v>
      </c>
      <c r="R32" s="160">
        <f t="array" ref="R32">IFERROR(
AVERAGE((IF(DATOS_[[Sexo]:[Sexo]]=$B32,IF(DATOS_[[AGRUP. CLAS. PROF.]:[AGRUP. CLAS. PROF.]]=$B30,IF(DATOS_[[Check Periodo Ref.]:[Check Periodo Ref.]]="Dentro",DATOS_[Conc.Sal.13]))))),
0)</f>
        <v>0</v>
      </c>
      <c r="S32" s="160">
        <f t="array" ref="S32">IFERROR(
AVERAGE((IF(DATOS_[[Sexo]:[Sexo]]=$B32,IF(DATOS_[[AGRUP. CLAS. PROF.]:[AGRUP. CLAS. PROF.]]=$B30,IF(DATOS_[[Check Periodo Ref.]:[Check Periodo Ref.]]="Dentro",DATOS_[Conc.Sal.14]))))),
0)</f>
        <v>0</v>
      </c>
      <c r="T32" s="160">
        <f t="array" ref="T32">IFERROR(
AVERAGE((IF(DATOS_[[Sexo]:[Sexo]]=$B32,IF(DATOS_[[AGRUP. CLAS. PROF.]:[AGRUP. CLAS. PROF.]]=$B30,IF(DATOS_[[Check Periodo Ref.]:[Check Periodo Ref.]]="Dentro",DATOS_[Conc.Sal.15]))))),
0)</f>
        <v>0</v>
      </c>
      <c r="U32" s="160">
        <f t="array" ref="U32">IFERROR(
AVERAGE((IF(DATOS_[[Sexo]:[Sexo]]=$B32,IF(DATOS_[[AGRUP. CLAS. PROF.]:[AGRUP. CLAS. PROF.]]=$B30,IF(DATOS_[[Check Periodo Ref.]:[Check Periodo Ref.]]="Dentro",DATOS_[Conc.Sal.16]))))),
0)</f>
        <v>0</v>
      </c>
      <c r="V32" s="160">
        <f t="array" ref="V32">IFERROR(
AVERAGE((IF(DATOS_[[Sexo]:[Sexo]]=$B32,IF(DATOS_[[AGRUP. CLAS. PROF.]:[AGRUP. CLAS. PROF.]]=$B30,IF(DATOS_[[Check Periodo Ref.]:[Check Periodo Ref.]]="Dentro",DATOS_[Conc.Sal.17]))))),
0)</f>
        <v>0</v>
      </c>
      <c r="W32" s="160">
        <f t="array" ref="W32">IFERROR(
AVERAGE((IF(DATOS_[[Sexo]:[Sexo]]=$B32,IF(DATOS_[[AGRUP. CLAS. PROF.]:[AGRUP. CLAS. PROF.]]=$B30,IF(DATOS_[[Check Periodo Ref.]:[Check Periodo Ref.]]="Dentro",DATOS_[Conc.Sal.18]))))),
0)</f>
        <v>0</v>
      </c>
      <c r="X32" s="160">
        <f t="array" ref="X32">IFERROR(
AVERAGE((IF(DATOS_[[Sexo]:[Sexo]]=$B32,IF(DATOS_[[AGRUP. CLAS. PROF.]:[AGRUP. CLAS. PROF.]]=$B30,IF(DATOS_[[Check Periodo Ref.]:[Check Periodo Ref.]]="Dentro",DATOS_[Conc.Sal.19]))))),
0)</f>
        <v>0</v>
      </c>
      <c r="Y32" s="160">
        <f t="array" ref="Y32">IFERROR(
AVERAGE((IF(DATOS_[[Sexo]:[Sexo]]=$B32,IF(DATOS_[[AGRUP. CLAS. PROF.]:[AGRUP. CLAS. PROF.]]=$B30,IF(DATOS_[[Check Periodo Ref.]:[Check Periodo Ref.]]="Dentro",DATOS_[Conc.Sal.20]))))),
0)</f>
        <v>0</v>
      </c>
      <c r="Z32" s="160">
        <f t="array" ref="Z32">IFERROR(
AVERAGE((IF(DATOS_[[Sexo]:[Sexo]]=$B32,IF(DATOS_[[AGRUP. CLAS. PROF.]:[AGRUP. CLAS. PROF.]]=$B30,IF(DATOS_[[Check Periodo Ref.]:[Check Periodo Ref.]]="Dentro",DATOS_[Conc.Sal.21]))))),
0)</f>
        <v>0</v>
      </c>
      <c r="AA32" s="160">
        <f t="array" ref="AA32">IFERROR(
AVERAGE((IF(DATOS_[[Sexo]:[Sexo]]=$B32,IF(DATOS_[[AGRUP. CLAS. PROF.]:[AGRUP. CLAS. PROF.]]=$B30,IF(DATOS_[[Check Periodo Ref.]:[Check Periodo Ref.]]="Dentro",DATOS_[Conc.Sal.22]))))),
0)</f>
        <v>0</v>
      </c>
      <c r="AB32" s="160">
        <f t="array" ref="AB32">IFERROR(
AVERAGE((IF(DATOS_[[Sexo]:[Sexo]]=$B32,IF(DATOS_[[AGRUP. CLAS. PROF.]:[AGRUP. CLAS. PROF.]]=$B30,IF(DATOS_[[Check Periodo Ref.]:[Check Periodo Ref.]]="Dentro",DATOS_[Conc.Sal.23]))))),
0)</f>
        <v>0</v>
      </c>
      <c r="AC32" s="160">
        <f t="array" ref="AC32">IFERROR(
AVERAGE((IF(DATOS_[[Sexo]:[Sexo]]=$B32,IF(DATOS_[[AGRUP. CLAS. PROF.]:[AGRUP. CLAS. PROF.]]=$B30,IF(DATOS_[[Check Periodo Ref.]:[Check Periodo Ref.]]="Dentro",DATOS_[Conc.Sal.24]))))),
0)</f>
        <v>0</v>
      </c>
      <c r="AD32" s="160">
        <f t="array" ref="AD32">IFERROR(
AVERAGE((IF(DATOS_[[Sexo]:[Sexo]]=$B32,IF(DATOS_[[AGRUP. CLAS. PROF.]:[AGRUP. CLAS. PROF.]]=$B30,IF(DATOS_[[Check Periodo Ref.]:[Check Periodo Ref.]]="Dentro",DATOS_[Conc.Sal.25]))))),
0)</f>
        <v>0</v>
      </c>
      <c r="AE32" s="160">
        <f t="array" ref="AE32">IFERROR(
AVERAGE((IF(DATOS_[[Sexo]:[Sexo]]=$B32,IF(DATOS_[[AGRUP. CLAS. PROF.]:[AGRUP. CLAS. PROF.]]=$B30,IF(DATOS_[[Check Periodo Ref.]:[Check Periodo Ref.]]="Dentro",DATOS_[Conc.Sal.26]))))),
0)</f>
        <v>0</v>
      </c>
      <c r="AF32" s="160">
        <f t="array" ref="AF32">IFERROR(
AVERAGE((IF(DATOS_[[Sexo]:[Sexo]]=$B32,IF(DATOS_[[AGRUP. CLAS. PROF.]:[AGRUP. CLAS. PROF.]]=$B30,IF(DATOS_[[Check Periodo Ref.]:[Check Periodo Ref.]]="Dentro",DATOS_[Conc.Sal.27]))))),
0)</f>
        <v>0</v>
      </c>
      <c r="AG32" s="160">
        <f t="array" ref="AG32">IFERROR(
AVERAGE((IF(DATOS_[[Sexo]:[Sexo]]=$B32,IF(DATOS_[[AGRUP. CLAS. PROF.]:[AGRUP. CLAS. PROF.]]=$B30,IF(DATOS_[[Check Periodo Ref.]:[Check Periodo Ref.]]="Dentro",DATOS_[Conc.Sal.28]))))),
0)</f>
        <v>0</v>
      </c>
      <c r="AH32" s="160">
        <f t="array" ref="AH32">IFERROR(
AVERAGE((IF(DATOS_[[Sexo]:[Sexo]]=$B32,IF(DATOS_[[AGRUP. CLAS. PROF.]:[AGRUP. CLAS. PROF.]]=$B30,IF(DATOS_[[Check Periodo Ref.]:[Check Periodo Ref.]]="Dentro",DATOS_[Conc.Sal.29]))))),
0)</f>
        <v>0</v>
      </c>
      <c r="AI32" s="160">
        <f t="array" ref="AI32">IFERROR(
AVERAGE((IF(DATOS_[[Sexo]:[Sexo]]=$B32,IF(DATOS_[[AGRUP. CLAS. PROF.]:[AGRUP. CLAS. PROF.]]=$B30,IF(DATOS_[[Check Periodo Ref.]:[Check Periodo Ref.]]="Dentro",DATOS_[Conc.Sal.30]))))),
0)</f>
        <v>0</v>
      </c>
      <c r="AJ32" s="161">
        <f t="array" ref="AJ32">IFERROR(
AVERAGE(IF(DATOS_[Sexo]=$B32,IF(DATOS_[AGRUP. CLAS. PROF.]=$B30,IF(DATOS_[Check Periodo Ref.]="Dentro",DATOS_[Tot COMPL.SAL Ef],FALSE)))),
0)</f>
        <v>0</v>
      </c>
      <c r="AK32" s="163">
        <f t="array" ref="AK32">IFERROR(
AVERAGE(IF(DATOS_[Sexo]=$B32,IF(DATOS_[AGRUP. CLAS. PROF.]=$B30,IF(DATOS_[Check Periodo Ref.]="Dentro",DATOS_[TOTAL SALARIO Ef],FALSE)))),
0)</f>
        <v>0</v>
      </c>
      <c r="AL32" s="162">
        <f t="array" ref="AL32">IFERROR(
AVERAGE((IF(DATOS_[[Sexo]:[Sexo]]=$B32,IF(DATOS_[[AGRUP. CLAS. PROF.]:[AGRUP. CLAS. PROF.]]=$B30,IF(DATOS_[[Check Periodo Ref.]:[Check Periodo Ref.]]="Dentro",DATOS_[C.Extra.01]))))),
0)</f>
        <v>0</v>
      </c>
      <c r="AM32" s="162">
        <f t="array" ref="AM32">IFERROR(
AVERAGE((IF(DATOS_[[Sexo]:[Sexo]]=$B32,IF(DATOS_[[AGRUP. CLAS. PROF.]:[AGRUP. CLAS. PROF.]]=$B30,IF(DATOS_[[Check Periodo Ref.]:[Check Periodo Ref.]]="Dentro",DATOS_[C.Extra.02]))))),
0)</f>
        <v>0</v>
      </c>
      <c r="AN32" s="162">
        <f t="array" ref="AN32">IFERROR(
AVERAGE((IF(DATOS_[[Sexo]:[Sexo]]=$B32,IF(DATOS_[[AGRUP. CLAS. PROF.]:[AGRUP. CLAS. PROF.]]=$B30,IF(DATOS_[[Check Periodo Ref.]:[Check Periodo Ref.]]="Dentro",DATOS_[C.Extra.03]))))),
0)</f>
        <v>0</v>
      </c>
      <c r="AO32" s="162">
        <f t="array" ref="AO32">IFERROR(
AVERAGE((IF(DATOS_[[Sexo]:[Sexo]]=$B32,IF(DATOS_[[AGRUP. CLAS. PROF.]:[AGRUP. CLAS. PROF.]]=$B30,IF(DATOS_[[Check Periodo Ref.]:[Check Periodo Ref.]]="Dentro",DATOS_[C.Extra.04]))))),
0)</f>
        <v>0</v>
      </c>
      <c r="AP32" s="162">
        <f t="array" ref="AP32">IFERROR(
AVERAGE((IF(DATOS_[[Sexo]:[Sexo]]=$B32,IF(DATOS_[[AGRUP. CLAS. PROF.]:[AGRUP. CLAS. PROF.]]=$B30,IF(DATOS_[[Check Periodo Ref.]:[Check Periodo Ref.]]="Dentro",DATOS_[C.Extra.05]))))),
0)</f>
        <v>0</v>
      </c>
      <c r="AQ32" s="164">
        <f t="array" ref="AQ32">IFERROR(
AVERAGE(IF(DATOS_[Sexo]=$B32,IF(DATOS_[AGRUP. CLAS. PROF.]=$B30,IF(DATOS_[Check Periodo Ref.]="Dentro",DATOS_[Tot Extrasalarial Ef],FALSE)))),
0)</f>
        <v>0</v>
      </c>
      <c r="AR32" s="165">
        <f t="array" ref="AR32">IFERROR(
AVERAGE(IF(DATOS_[Sexo]=$B32,IF(DATOS_[AGRUP. CLAS. PROF.]=$B30,IF(DATOS_[Check Periodo Ref.]="Dentro",DATOS_[TOTAL Retrib Ef],FALSE)))),
0)</f>
        <v>0</v>
      </c>
    </row>
    <row r="33" spans="1:44" ht="17.25" thickBot="1" x14ac:dyDescent="0.35">
      <c r="A33" s="114" t="str">
        <f t="shared" ref="A33" si="27">+A34</f>
        <v>[ocultar]</v>
      </c>
      <c r="B33" s="117" t="s">
        <v>313</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CLAS. PROF.],
IF("Dentro"=DATOS_[Check Periodo Ref.],
1/(COUNTIFS(DATOS_[Sexo],$B34,DATOS_[AGRUP. CLAS. PROF.],$B33,DATOS_[Check Periodo Ref.],"Dentro",DATOS_[id],DATOS_[id]))))))</f>
        <v>0</v>
      </c>
      <c r="D34" s="113">
        <f>COUNTIFS(DATOS_[AGRUP. CLAS. PROF.],$B33,DATOS_[Sexo],$B34,DATOS_[Check Periodo Ref.],"Dentro")</f>
        <v>0</v>
      </c>
      <c r="E34" s="159">
        <f t="array" ref="E34">IFERROR(
AVERAGE(IF(DATOS_[Sexo]=$B34,IF(DATOS_[AGRUP. CLAS. PROF.]=$B33,IF(DATOS_[Check Periodo Ref.]="Dentro",DATOS_[SALARIO BASE Ef],FALSE)))),
0)</f>
        <v>0</v>
      </c>
      <c r="F34" s="160">
        <f t="array" ref="F34">IFERROR(
AVERAGE((IF(DATOS_[[Sexo]:[Sexo]]=$B34,IF(DATOS_[[AGRUP. CLAS. PROF.]:[AGRUP. CLAS. PROF.]]=$B33,IF(DATOS_[[Check Periodo Ref.]:[Check Periodo Ref.]]="Dentro",DATOS_[Conc.Sal.01]))))),
0)</f>
        <v>0</v>
      </c>
      <c r="G34" s="160">
        <f t="array" ref="G34">IFERROR(
AVERAGE((IF(DATOS_[[Sexo]:[Sexo]]=$B34,IF(DATOS_[[AGRUP. CLAS. PROF.]:[AGRUP. CLAS. PROF.]]=$B33,IF(DATOS_[[Check Periodo Ref.]:[Check Periodo Ref.]]="Dentro",DATOS_[Conc.Sal.02]))))),
0)</f>
        <v>0</v>
      </c>
      <c r="H34" s="160">
        <f t="array" ref="H34">IFERROR(
AVERAGE((IF(DATOS_[[Sexo]:[Sexo]]=$B34,IF(DATOS_[[AGRUP. CLAS. PROF.]:[AGRUP. CLAS. PROF.]]=$B33,IF(DATOS_[[Check Periodo Ref.]:[Check Periodo Ref.]]="Dentro",DATOS_[Conc.Sal.03]))))),
0)</f>
        <v>0</v>
      </c>
      <c r="I34" s="160">
        <f t="array" ref="I34">IFERROR(
AVERAGE((IF(DATOS_[[Sexo]:[Sexo]]=$B34,IF(DATOS_[[AGRUP. CLAS. PROF.]:[AGRUP. CLAS. PROF.]]=$B33,IF(DATOS_[[Check Periodo Ref.]:[Check Periodo Ref.]]="Dentro",DATOS_[Conc.Sal.04]))))),
0)</f>
        <v>0</v>
      </c>
      <c r="J34" s="160">
        <f t="array" ref="J34">IFERROR(
AVERAGE((IF(DATOS_[[Sexo]:[Sexo]]=$B34,IF(DATOS_[[AGRUP. CLAS. PROF.]:[AGRUP. CLAS. PROF.]]=$B33,IF(DATOS_[[Check Periodo Ref.]:[Check Periodo Ref.]]="Dentro",DATOS_[Conc.Sal.05]))))),
0)</f>
        <v>0</v>
      </c>
      <c r="K34" s="160">
        <f t="array" ref="K34">IFERROR(
AVERAGE((IF(DATOS_[[Sexo]:[Sexo]]=$B34,IF(DATOS_[[AGRUP. CLAS. PROF.]:[AGRUP. CLAS. PROF.]]=$B33,IF(DATOS_[[Check Periodo Ref.]:[Check Periodo Ref.]]="Dentro",DATOS_[Conc.Sal.06]))))),
0)</f>
        <v>0</v>
      </c>
      <c r="L34" s="160">
        <f t="array" ref="L34">IFERROR(
AVERAGE((IF(DATOS_[[Sexo]:[Sexo]]=$B34,IF(DATOS_[[AGRUP. CLAS. PROF.]:[AGRUP. CLAS. PROF.]]=$B33,IF(DATOS_[[Check Periodo Ref.]:[Check Periodo Ref.]]="Dentro",DATOS_[Conc.Sal.07]))))),
0)</f>
        <v>0</v>
      </c>
      <c r="M34" s="160">
        <f t="array" ref="M34">IFERROR(
AVERAGE((IF(DATOS_[[Sexo]:[Sexo]]=$B34,IF(DATOS_[[AGRUP. CLAS. PROF.]:[AGRUP. CLAS. PROF.]]=$B33,IF(DATOS_[[Check Periodo Ref.]:[Check Periodo Ref.]]="Dentro",DATOS_[Conc.Sal.08]))))),
0)</f>
        <v>0</v>
      </c>
      <c r="N34" s="160">
        <f t="array" ref="N34">IFERROR(
AVERAGE((IF(DATOS_[[Sexo]:[Sexo]]=$B34,IF(DATOS_[[AGRUP. CLAS. PROF.]:[AGRUP. CLAS. PROF.]]=$B33,IF(DATOS_[[Check Periodo Ref.]:[Check Periodo Ref.]]="Dentro",DATOS_[Conc.Sal.09]))))),
0)</f>
        <v>0</v>
      </c>
      <c r="O34" s="160">
        <f t="array" ref="O34">IFERROR(
AVERAGE((IF(DATOS_[[Sexo]:[Sexo]]=$B34,IF(DATOS_[[AGRUP. CLAS. PROF.]:[AGRUP. CLAS. PROF.]]=$B33,IF(DATOS_[[Check Periodo Ref.]:[Check Periodo Ref.]]="Dentro",DATOS_[Conc.Sal.10]))))),
0)</f>
        <v>0</v>
      </c>
      <c r="P34" s="160">
        <f t="array" ref="P34">IFERROR(
AVERAGE((IF(DATOS_[[Sexo]:[Sexo]]=$B34,IF(DATOS_[[AGRUP. CLAS. PROF.]:[AGRUP. CLAS. PROF.]]=$B33,IF(DATOS_[[Check Periodo Ref.]:[Check Periodo Ref.]]="Dentro",DATOS_[Conc.Sal.11]))))),
0)</f>
        <v>0</v>
      </c>
      <c r="Q34" s="160">
        <f t="array" ref="Q34">IFERROR(
AVERAGE((IF(DATOS_[[Sexo]:[Sexo]]=$B34,IF(DATOS_[[AGRUP. CLAS. PROF.]:[AGRUP. CLAS. PROF.]]=$B33,IF(DATOS_[[Check Periodo Ref.]:[Check Periodo Ref.]]="Dentro",DATOS_[Conc.Sal.12]))))),
0)</f>
        <v>0</v>
      </c>
      <c r="R34" s="160">
        <f t="array" ref="R34">IFERROR(
AVERAGE((IF(DATOS_[[Sexo]:[Sexo]]=$B34,IF(DATOS_[[AGRUP. CLAS. PROF.]:[AGRUP. CLAS. PROF.]]=$B33,IF(DATOS_[[Check Periodo Ref.]:[Check Periodo Ref.]]="Dentro",DATOS_[Conc.Sal.13]))))),
0)</f>
        <v>0</v>
      </c>
      <c r="S34" s="160">
        <f t="array" ref="S34">IFERROR(
AVERAGE((IF(DATOS_[[Sexo]:[Sexo]]=$B34,IF(DATOS_[[AGRUP. CLAS. PROF.]:[AGRUP. CLAS. PROF.]]=$B33,IF(DATOS_[[Check Periodo Ref.]:[Check Periodo Ref.]]="Dentro",DATOS_[Conc.Sal.14]))))),
0)</f>
        <v>0</v>
      </c>
      <c r="T34" s="160">
        <f t="array" ref="T34">IFERROR(
AVERAGE((IF(DATOS_[[Sexo]:[Sexo]]=$B34,IF(DATOS_[[AGRUP. CLAS. PROF.]:[AGRUP. CLAS. PROF.]]=$B33,IF(DATOS_[[Check Periodo Ref.]:[Check Periodo Ref.]]="Dentro",DATOS_[Conc.Sal.15]))))),
0)</f>
        <v>0</v>
      </c>
      <c r="U34" s="160">
        <f t="array" ref="U34">IFERROR(
AVERAGE((IF(DATOS_[[Sexo]:[Sexo]]=$B34,IF(DATOS_[[AGRUP. CLAS. PROF.]:[AGRUP. CLAS. PROF.]]=$B33,IF(DATOS_[[Check Periodo Ref.]:[Check Periodo Ref.]]="Dentro",DATOS_[Conc.Sal.16]))))),
0)</f>
        <v>0</v>
      </c>
      <c r="V34" s="160">
        <f t="array" ref="V34">IFERROR(
AVERAGE((IF(DATOS_[[Sexo]:[Sexo]]=$B34,IF(DATOS_[[AGRUP. CLAS. PROF.]:[AGRUP. CLAS. PROF.]]=$B33,IF(DATOS_[[Check Periodo Ref.]:[Check Periodo Ref.]]="Dentro",DATOS_[Conc.Sal.17]))))),
0)</f>
        <v>0</v>
      </c>
      <c r="W34" s="160">
        <f t="array" ref="W34">IFERROR(
AVERAGE((IF(DATOS_[[Sexo]:[Sexo]]=$B34,IF(DATOS_[[AGRUP. CLAS. PROF.]:[AGRUP. CLAS. PROF.]]=$B33,IF(DATOS_[[Check Periodo Ref.]:[Check Periodo Ref.]]="Dentro",DATOS_[Conc.Sal.18]))))),
0)</f>
        <v>0</v>
      </c>
      <c r="X34" s="160">
        <f t="array" ref="X34">IFERROR(
AVERAGE((IF(DATOS_[[Sexo]:[Sexo]]=$B34,IF(DATOS_[[AGRUP. CLAS. PROF.]:[AGRUP. CLAS. PROF.]]=$B33,IF(DATOS_[[Check Periodo Ref.]:[Check Periodo Ref.]]="Dentro",DATOS_[Conc.Sal.19]))))),
0)</f>
        <v>0</v>
      </c>
      <c r="Y34" s="160">
        <f t="array" ref="Y34">IFERROR(
AVERAGE((IF(DATOS_[[Sexo]:[Sexo]]=$B34,IF(DATOS_[[AGRUP. CLAS. PROF.]:[AGRUP. CLAS. PROF.]]=$B33,IF(DATOS_[[Check Periodo Ref.]:[Check Periodo Ref.]]="Dentro",DATOS_[Conc.Sal.20]))))),
0)</f>
        <v>0</v>
      </c>
      <c r="Z34" s="160">
        <f t="array" ref="Z34">IFERROR(
AVERAGE((IF(DATOS_[[Sexo]:[Sexo]]=$B34,IF(DATOS_[[AGRUP. CLAS. PROF.]:[AGRUP. CLAS. PROF.]]=$B33,IF(DATOS_[[Check Periodo Ref.]:[Check Periodo Ref.]]="Dentro",DATOS_[Conc.Sal.21]))))),
0)</f>
        <v>0</v>
      </c>
      <c r="AA34" s="160">
        <f t="array" ref="AA34">IFERROR(
AVERAGE((IF(DATOS_[[Sexo]:[Sexo]]=$B34,IF(DATOS_[[AGRUP. CLAS. PROF.]:[AGRUP. CLAS. PROF.]]=$B33,IF(DATOS_[[Check Periodo Ref.]:[Check Periodo Ref.]]="Dentro",DATOS_[Conc.Sal.22]))))),
0)</f>
        <v>0</v>
      </c>
      <c r="AB34" s="160">
        <f t="array" ref="AB34">IFERROR(
AVERAGE((IF(DATOS_[[Sexo]:[Sexo]]=$B34,IF(DATOS_[[AGRUP. CLAS. PROF.]:[AGRUP. CLAS. PROF.]]=$B33,IF(DATOS_[[Check Periodo Ref.]:[Check Periodo Ref.]]="Dentro",DATOS_[Conc.Sal.23]))))),
0)</f>
        <v>0</v>
      </c>
      <c r="AC34" s="160">
        <f t="array" ref="AC34">IFERROR(
AVERAGE((IF(DATOS_[[Sexo]:[Sexo]]=$B34,IF(DATOS_[[AGRUP. CLAS. PROF.]:[AGRUP. CLAS. PROF.]]=$B33,IF(DATOS_[[Check Periodo Ref.]:[Check Periodo Ref.]]="Dentro",DATOS_[Conc.Sal.24]))))),
0)</f>
        <v>0</v>
      </c>
      <c r="AD34" s="160">
        <f t="array" ref="AD34">IFERROR(
AVERAGE((IF(DATOS_[[Sexo]:[Sexo]]=$B34,IF(DATOS_[[AGRUP. CLAS. PROF.]:[AGRUP. CLAS. PROF.]]=$B33,IF(DATOS_[[Check Periodo Ref.]:[Check Periodo Ref.]]="Dentro",DATOS_[Conc.Sal.25]))))),
0)</f>
        <v>0</v>
      </c>
      <c r="AE34" s="160">
        <f t="array" ref="AE34">IFERROR(
AVERAGE((IF(DATOS_[[Sexo]:[Sexo]]=$B34,IF(DATOS_[[AGRUP. CLAS. PROF.]:[AGRUP. CLAS. PROF.]]=$B33,IF(DATOS_[[Check Periodo Ref.]:[Check Periodo Ref.]]="Dentro",DATOS_[Conc.Sal.26]))))),
0)</f>
        <v>0</v>
      </c>
      <c r="AF34" s="160">
        <f t="array" ref="AF34">IFERROR(
AVERAGE((IF(DATOS_[[Sexo]:[Sexo]]=$B34,IF(DATOS_[[AGRUP. CLAS. PROF.]:[AGRUP. CLAS. PROF.]]=$B33,IF(DATOS_[[Check Periodo Ref.]:[Check Periodo Ref.]]="Dentro",DATOS_[Conc.Sal.27]))))),
0)</f>
        <v>0</v>
      </c>
      <c r="AG34" s="160">
        <f t="array" ref="AG34">IFERROR(
AVERAGE((IF(DATOS_[[Sexo]:[Sexo]]=$B34,IF(DATOS_[[AGRUP. CLAS. PROF.]:[AGRUP. CLAS. PROF.]]=$B33,IF(DATOS_[[Check Periodo Ref.]:[Check Periodo Ref.]]="Dentro",DATOS_[Conc.Sal.28]))))),
0)</f>
        <v>0</v>
      </c>
      <c r="AH34" s="160">
        <f t="array" ref="AH34">IFERROR(
AVERAGE((IF(DATOS_[[Sexo]:[Sexo]]=$B34,IF(DATOS_[[AGRUP. CLAS. PROF.]:[AGRUP. CLAS. PROF.]]=$B33,IF(DATOS_[[Check Periodo Ref.]:[Check Periodo Ref.]]="Dentro",DATOS_[Conc.Sal.29]))))),
0)</f>
        <v>0</v>
      </c>
      <c r="AI34" s="160">
        <f t="array" ref="AI34">IFERROR(
AVERAGE((IF(DATOS_[[Sexo]:[Sexo]]=$B34,IF(DATOS_[[AGRUP. CLAS. PROF.]:[AGRUP. CLAS. PROF.]]=$B33,IF(DATOS_[[Check Periodo Ref.]:[Check Periodo Ref.]]="Dentro",DATOS_[Conc.Sal.30]))))),
0)</f>
        <v>0</v>
      </c>
      <c r="AJ34" s="161">
        <f t="array" ref="AJ34">IFERROR(
AVERAGE(IF(DATOS_[Sexo]=$B34,IF(DATOS_[AGRUP. CLAS. PROF.]=$B33,IF(DATOS_[Check Periodo Ref.]="Dentro",DATOS_[Tot COMPL.SAL Ef],FALSE)))),
0)</f>
        <v>0</v>
      </c>
      <c r="AK34" s="163">
        <f t="array" ref="AK34">IFERROR(
AVERAGE(IF(DATOS_[Sexo]=$B34,IF(DATOS_[AGRUP. CLAS. PROF.]=$B33,IF(DATOS_[Check Periodo Ref.]="Dentro",DATOS_[TOTAL SALARIO Ef],FALSE)))),
0)</f>
        <v>0</v>
      </c>
      <c r="AL34" s="162">
        <f t="array" ref="AL34">IFERROR(
AVERAGE((IF(DATOS_[[Sexo]:[Sexo]]=$B34,IF(DATOS_[[AGRUP. CLAS. PROF.]:[AGRUP. CLAS. PROF.]]=$B33,IF(DATOS_[[Check Periodo Ref.]:[Check Periodo Ref.]]="Dentro",DATOS_[C.Extra.01]))))),
0)</f>
        <v>0</v>
      </c>
      <c r="AM34" s="162">
        <f t="array" ref="AM34">IFERROR(
AVERAGE((IF(DATOS_[[Sexo]:[Sexo]]=$B34,IF(DATOS_[[AGRUP. CLAS. PROF.]:[AGRUP. CLAS. PROF.]]=$B33,IF(DATOS_[[Check Periodo Ref.]:[Check Periodo Ref.]]="Dentro",DATOS_[C.Extra.02]))))),
0)</f>
        <v>0</v>
      </c>
      <c r="AN34" s="162">
        <f t="array" ref="AN34">IFERROR(
AVERAGE((IF(DATOS_[[Sexo]:[Sexo]]=$B34,IF(DATOS_[[AGRUP. CLAS. PROF.]:[AGRUP. CLAS. PROF.]]=$B33,IF(DATOS_[[Check Periodo Ref.]:[Check Periodo Ref.]]="Dentro",DATOS_[C.Extra.03]))))),
0)</f>
        <v>0</v>
      </c>
      <c r="AO34" s="162">
        <f t="array" ref="AO34">IFERROR(
AVERAGE((IF(DATOS_[[Sexo]:[Sexo]]=$B34,IF(DATOS_[[AGRUP. CLAS. PROF.]:[AGRUP. CLAS. PROF.]]=$B33,IF(DATOS_[[Check Periodo Ref.]:[Check Periodo Ref.]]="Dentro",DATOS_[C.Extra.04]))))),
0)</f>
        <v>0</v>
      </c>
      <c r="AP34" s="162">
        <f t="array" ref="AP34">IFERROR(
AVERAGE((IF(DATOS_[[Sexo]:[Sexo]]=$B34,IF(DATOS_[[AGRUP. CLAS. PROF.]:[AGRUP. CLAS. PROF.]]=$B33,IF(DATOS_[[Check Periodo Ref.]:[Check Periodo Ref.]]="Dentro",DATOS_[C.Extra.05]))))),
0)</f>
        <v>0</v>
      </c>
      <c r="AQ34" s="164">
        <f t="array" ref="AQ34">IFERROR(
AVERAGE(IF(DATOS_[Sexo]=$B34,IF(DATOS_[AGRUP. CLAS. PROF.]=$B33,IF(DATOS_[Check Periodo Ref.]="Dentro",DATOS_[Tot Extrasalarial Ef],FALSE)))),
0)</f>
        <v>0</v>
      </c>
      <c r="AR34" s="165">
        <f t="array" ref="AR34">IFERROR(
AVERAGE(IF(DATOS_[Sexo]=$B34,IF(DATOS_[AGRUP. CLAS. PROF.]=$B33,IF(DATOS_[Check Periodo Ref.]="Dentro",DATOS_[TOTAL Retrib Ef],FALSE)))),
0)</f>
        <v>0</v>
      </c>
    </row>
    <row r="35" spans="1:44" x14ac:dyDescent="0.3">
      <c r="A35" s="114" t="str">
        <f t="shared" ref="A35" si="30">+A34</f>
        <v>[ocultar]</v>
      </c>
      <c r="B35" s="111" t="s">
        <v>163</v>
      </c>
      <c r="C35" s="112">
        <f t="array" ref="C35">SUM(IF($B35=DATOS_[Sexo],
IF($B33=DATOS_[AGRUP. CLAS. PROF.],
IF("Dentro"=DATOS_[Check Periodo Ref.],
1/(COUNTIFS(DATOS_[Sexo],$B35,DATOS_[AGRUP. CLAS. PROF.],$B33,DATOS_[Check Periodo Ref.],"Dentro",DATOS_[id],DATOS_[id]))))))</f>
        <v>0</v>
      </c>
      <c r="D35" s="113">
        <f>COUNTIFS(DATOS_[AGRUP. CLAS. PROF.],$B33,DATOS_[Sexo],$B35,DATOS_[Check Periodo Ref.],"Dentro")</f>
        <v>0</v>
      </c>
      <c r="E35" s="159">
        <f t="array" ref="E35">IFERROR(
AVERAGE(IF(DATOS_[Sexo]=$B35,IF(DATOS_[AGRUP. CLAS. PROF.]=$B33,IF(DATOS_[Check Periodo Ref.]="Dentro",DATOS_[SALARIO BASE Ef],FALSE)))),
0)</f>
        <v>0</v>
      </c>
      <c r="F35" s="160">
        <f t="array" ref="F35">IFERROR(
AVERAGE((IF(DATOS_[[Sexo]:[Sexo]]=$B35,IF(DATOS_[[AGRUP. CLAS. PROF.]:[AGRUP. CLAS. PROF.]]=$B33,IF(DATOS_[[Check Periodo Ref.]:[Check Periodo Ref.]]="Dentro",DATOS_[Conc.Sal.01]))))),
0)</f>
        <v>0</v>
      </c>
      <c r="G35" s="160">
        <f t="array" ref="G35">IFERROR(
AVERAGE((IF(DATOS_[[Sexo]:[Sexo]]=$B35,IF(DATOS_[[AGRUP. CLAS. PROF.]:[AGRUP. CLAS. PROF.]]=$B33,IF(DATOS_[[Check Periodo Ref.]:[Check Periodo Ref.]]="Dentro",DATOS_[Conc.Sal.02]))))),
0)</f>
        <v>0</v>
      </c>
      <c r="H35" s="160">
        <f t="array" ref="H35">IFERROR(
AVERAGE((IF(DATOS_[[Sexo]:[Sexo]]=$B35,IF(DATOS_[[AGRUP. CLAS. PROF.]:[AGRUP. CLAS. PROF.]]=$B33,IF(DATOS_[[Check Periodo Ref.]:[Check Periodo Ref.]]="Dentro",DATOS_[Conc.Sal.03]))))),
0)</f>
        <v>0</v>
      </c>
      <c r="I35" s="160">
        <f t="array" ref="I35">IFERROR(
AVERAGE((IF(DATOS_[[Sexo]:[Sexo]]=$B35,IF(DATOS_[[AGRUP. CLAS. PROF.]:[AGRUP. CLAS. PROF.]]=$B33,IF(DATOS_[[Check Periodo Ref.]:[Check Periodo Ref.]]="Dentro",DATOS_[Conc.Sal.04]))))),
0)</f>
        <v>0</v>
      </c>
      <c r="J35" s="160">
        <f t="array" ref="J35">IFERROR(
AVERAGE((IF(DATOS_[[Sexo]:[Sexo]]=$B35,IF(DATOS_[[AGRUP. CLAS. PROF.]:[AGRUP. CLAS. PROF.]]=$B33,IF(DATOS_[[Check Periodo Ref.]:[Check Periodo Ref.]]="Dentro",DATOS_[Conc.Sal.05]))))),
0)</f>
        <v>0</v>
      </c>
      <c r="K35" s="160">
        <f t="array" ref="K35">IFERROR(
AVERAGE((IF(DATOS_[[Sexo]:[Sexo]]=$B35,IF(DATOS_[[AGRUP. CLAS. PROF.]:[AGRUP. CLAS. PROF.]]=$B33,IF(DATOS_[[Check Periodo Ref.]:[Check Periodo Ref.]]="Dentro",DATOS_[Conc.Sal.06]))))),
0)</f>
        <v>0</v>
      </c>
      <c r="L35" s="160">
        <f t="array" ref="L35">IFERROR(
AVERAGE((IF(DATOS_[[Sexo]:[Sexo]]=$B35,IF(DATOS_[[AGRUP. CLAS. PROF.]:[AGRUP. CLAS. PROF.]]=$B33,IF(DATOS_[[Check Periodo Ref.]:[Check Periodo Ref.]]="Dentro",DATOS_[Conc.Sal.07]))))),
0)</f>
        <v>0</v>
      </c>
      <c r="M35" s="160">
        <f t="array" ref="M35">IFERROR(
AVERAGE((IF(DATOS_[[Sexo]:[Sexo]]=$B35,IF(DATOS_[[AGRUP. CLAS. PROF.]:[AGRUP. CLAS. PROF.]]=$B33,IF(DATOS_[[Check Periodo Ref.]:[Check Periodo Ref.]]="Dentro",DATOS_[Conc.Sal.08]))))),
0)</f>
        <v>0</v>
      </c>
      <c r="N35" s="160">
        <f t="array" ref="N35">IFERROR(
AVERAGE((IF(DATOS_[[Sexo]:[Sexo]]=$B35,IF(DATOS_[[AGRUP. CLAS. PROF.]:[AGRUP. CLAS. PROF.]]=$B33,IF(DATOS_[[Check Periodo Ref.]:[Check Periodo Ref.]]="Dentro",DATOS_[Conc.Sal.09]))))),
0)</f>
        <v>0</v>
      </c>
      <c r="O35" s="160">
        <f t="array" ref="O35">IFERROR(
AVERAGE((IF(DATOS_[[Sexo]:[Sexo]]=$B35,IF(DATOS_[[AGRUP. CLAS. PROF.]:[AGRUP. CLAS. PROF.]]=$B33,IF(DATOS_[[Check Periodo Ref.]:[Check Periodo Ref.]]="Dentro",DATOS_[Conc.Sal.10]))))),
0)</f>
        <v>0</v>
      </c>
      <c r="P35" s="160">
        <f t="array" ref="P35">IFERROR(
AVERAGE((IF(DATOS_[[Sexo]:[Sexo]]=$B35,IF(DATOS_[[AGRUP. CLAS. PROF.]:[AGRUP. CLAS. PROF.]]=$B33,IF(DATOS_[[Check Periodo Ref.]:[Check Periodo Ref.]]="Dentro",DATOS_[Conc.Sal.11]))))),
0)</f>
        <v>0</v>
      </c>
      <c r="Q35" s="160">
        <f t="array" ref="Q35">IFERROR(
AVERAGE((IF(DATOS_[[Sexo]:[Sexo]]=$B35,IF(DATOS_[[AGRUP. CLAS. PROF.]:[AGRUP. CLAS. PROF.]]=$B33,IF(DATOS_[[Check Periodo Ref.]:[Check Periodo Ref.]]="Dentro",DATOS_[Conc.Sal.12]))))),
0)</f>
        <v>0</v>
      </c>
      <c r="R35" s="160">
        <f t="array" ref="R35">IFERROR(
AVERAGE((IF(DATOS_[[Sexo]:[Sexo]]=$B35,IF(DATOS_[[AGRUP. CLAS. PROF.]:[AGRUP. CLAS. PROF.]]=$B33,IF(DATOS_[[Check Periodo Ref.]:[Check Periodo Ref.]]="Dentro",DATOS_[Conc.Sal.13]))))),
0)</f>
        <v>0</v>
      </c>
      <c r="S35" s="160">
        <f t="array" ref="S35">IFERROR(
AVERAGE((IF(DATOS_[[Sexo]:[Sexo]]=$B35,IF(DATOS_[[AGRUP. CLAS. PROF.]:[AGRUP. CLAS. PROF.]]=$B33,IF(DATOS_[[Check Periodo Ref.]:[Check Periodo Ref.]]="Dentro",DATOS_[Conc.Sal.14]))))),
0)</f>
        <v>0</v>
      </c>
      <c r="T35" s="160">
        <f t="array" ref="T35">IFERROR(
AVERAGE((IF(DATOS_[[Sexo]:[Sexo]]=$B35,IF(DATOS_[[AGRUP. CLAS. PROF.]:[AGRUP. CLAS. PROF.]]=$B33,IF(DATOS_[[Check Periodo Ref.]:[Check Periodo Ref.]]="Dentro",DATOS_[Conc.Sal.15]))))),
0)</f>
        <v>0</v>
      </c>
      <c r="U35" s="160">
        <f t="array" ref="U35">IFERROR(
AVERAGE((IF(DATOS_[[Sexo]:[Sexo]]=$B35,IF(DATOS_[[AGRUP. CLAS. PROF.]:[AGRUP. CLAS. PROF.]]=$B33,IF(DATOS_[[Check Periodo Ref.]:[Check Periodo Ref.]]="Dentro",DATOS_[Conc.Sal.16]))))),
0)</f>
        <v>0</v>
      </c>
      <c r="V35" s="160">
        <f t="array" ref="V35">IFERROR(
AVERAGE((IF(DATOS_[[Sexo]:[Sexo]]=$B35,IF(DATOS_[[AGRUP. CLAS. PROF.]:[AGRUP. CLAS. PROF.]]=$B33,IF(DATOS_[[Check Periodo Ref.]:[Check Periodo Ref.]]="Dentro",DATOS_[Conc.Sal.17]))))),
0)</f>
        <v>0</v>
      </c>
      <c r="W35" s="160">
        <f t="array" ref="W35">IFERROR(
AVERAGE((IF(DATOS_[[Sexo]:[Sexo]]=$B35,IF(DATOS_[[AGRUP. CLAS. PROF.]:[AGRUP. CLAS. PROF.]]=$B33,IF(DATOS_[[Check Periodo Ref.]:[Check Periodo Ref.]]="Dentro",DATOS_[Conc.Sal.18]))))),
0)</f>
        <v>0</v>
      </c>
      <c r="X35" s="160">
        <f t="array" ref="X35">IFERROR(
AVERAGE((IF(DATOS_[[Sexo]:[Sexo]]=$B35,IF(DATOS_[[AGRUP. CLAS. PROF.]:[AGRUP. CLAS. PROF.]]=$B33,IF(DATOS_[[Check Periodo Ref.]:[Check Periodo Ref.]]="Dentro",DATOS_[Conc.Sal.19]))))),
0)</f>
        <v>0</v>
      </c>
      <c r="Y35" s="160">
        <f t="array" ref="Y35">IFERROR(
AVERAGE((IF(DATOS_[[Sexo]:[Sexo]]=$B35,IF(DATOS_[[AGRUP. CLAS. PROF.]:[AGRUP. CLAS. PROF.]]=$B33,IF(DATOS_[[Check Periodo Ref.]:[Check Periodo Ref.]]="Dentro",DATOS_[Conc.Sal.20]))))),
0)</f>
        <v>0</v>
      </c>
      <c r="Z35" s="160">
        <f t="array" ref="Z35">IFERROR(
AVERAGE((IF(DATOS_[[Sexo]:[Sexo]]=$B35,IF(DATOS_[[AGRUP. CLAS. PROF.]:[AGRUP. CLAS. PROF.]]=$B33,IF(DATOS_[[Check Periodo Ref.]:[Check Periodo Ref.]]="Dentro",DATOS_[Conc.Sal.21]))))),
0)</f>
        <v>0</v>
      </c>
      <c r="AA35" s="160">
        <f t="array" ref="AA35">IFERROR(
AVERAGE((IF(DATOS_[[Sexo]:[Sexo]]=$B35,IF(DATOS_[[AGRUP. CLAS. PROF.]:[AGRUP. CLAS. PROF.]]=$B33,IF(DATOS_[[Check Periodo Ref.]:[Check Periodo Ref.]]="Dentro",DATOS_[Conc.Sal.22]))))),
0)</f>
        <v>0</v>
      </c>
      <c r="AB35" s="160">
        <f t="array" ref="AB35">IFERROR(
AVERAGE((IF(DATOS_[[Sexo]:[Sexo]]=$B35,IF(DATOS_[[AGRUP. CLAS. PROF.]:[AGRUP. CLAS. PROF.]]=$B33,IF(DATOS_[[Check Periodo Ref.]:[Check Periodo Ref.]]="Dentro",DATOS_[Conc.Sal.23]))))),
0)</f>
        <v>0</v>
      </c>
      <c r="AC35" s="160">
        <f t="array" ref="AC35">IFERROR(
AVERAGE((IF(DATOS_[[Sexo]:[Sexo]]=$B35,IF(DATOS_[[AGRUP. CLAS. PROF.]:[AGRUP. CLAS. PROF.]]=$B33,IF(DATOS_[[Check Periodo Ref.]:[Check Periodo Ref.]]="Dentro",DATOS_[Conc.Sal.24]))))),
0)</f>
        <v>0</v>
      </c>
      <c r="AD35" s="160">
        <f t="array" ref="AD35">IFERROR(
AVERAGE((IF(DATOS_[[Sexo]:[Sexo]]=$B35,IF(DATOS_[[AGRUP. CLAS. PROF.]:[AGRUP. CLAS. PROF.]]=$B33,IF(DATOS_[[Check Periodo Ref.]:[Check Periodo Ref.]]="Dentro",DATOS_[Conc.Sal.25]))))),
0)</f>
        <v>0</v>
      </c>
      <c r="AE35" s="160">
        <f t="array" ref="AE35">IFERROR(
AVERAGE((IF(DATOS_[[Sexo]:[Sexo]]=$B35,IF(DATOS_[[AGRUP. CLAS. PROF.]:[AGRUP. CLAS. PROF.]]=$B33,IF(DATOS_[[Check Periodo Ref.]:[Check Periodo Ref.]]="Dentro",DATOS_[Conc.Sal.26]))))),
0)</f>
        <v>0</v>
      </c>
      <c r="AF35" s="160">
        <f t="array" ref="AF35">IFERROR(
AVERAGE((IF(DATOS_[[Sexo]:[Sexo]]=$B35,IF(DATOS_[[AGRUP. CLAS. PROF.]:[AGRUP. CLAS. PROF.]]=$B33,IF(DATOS_[[Check Periodo Ref.]:[Check Periodo Ref.]]="Dentro",DATOS_[Conc.Sal.27]))))),
0)</f>
        <v>0</v>
      </c>
      <c r="AG35" s="160">
        <f t="array" ref="AG35">IFERROR(
AVERAGE((IF(DATOS_[[Sexo]:[Sexo]]=$B35,IF(DATOS_[[AGRUP. CLAS. PROF.]:[AGRUP. CLAS. PROF.]]=$B33,IF(DATOS_[[Check Periodo Ref.]:[Check Periodo Ref.]]="Dentro",DATOS_[Conc.Sal.28]))))),
0)</f>
        <v>0</v>
      </c>
      <c r="AH35" s="160">
        <f t="array" ref="AH35">IFERROR(
AVERAGE((IF(DATOS_[[Sexo]:[Sexo]]=$B35,IF(DATOS_[[AGRUP. CLAS. PROF.]:[AGRUP. CLAS. PROF.]]=$B33,IF(DATOS_[[Check Periodo Ref.]:[Check Periodo Ref.]]="Dentro",DATOS_[Conc.Sal.29]))))),
0)</f>
        <v>0</v>
      </c>
      <c r="AI35" s="160">
        <f t="array" ref="AI35">IFERROR(
AVERAGE((IF(DATOS_[[Sexo]:[Sexo]]=$B35,IF(DATOS_[[AGRUP. CLAS. PROF.]:[AGRUP. CLAS. PROF.]]=$B33,IF(DATOS_[[Check Periodo Ref.]:[Check Periodo Ref.]]="Dentro",DATOS_[Conc.Sal.30]))))),
0)</f>
        <v>0</v>
      </c>
      <c r="AJ35" s="161">
        <f t="array" ref="AJ35">IFERROR(
AVERAGE(IF(DATOS_[Sexo]=$B35,IF(DATOS_[AGRUP. CLAS. PROF.]=$B33,IF(DATOS_[Check Periodo Ref.]="Dentro",DATOS_[Tot COMPL.SAL Ef],FALSE)))),
0)</f>
        <v>0</v>
      </c>
      <c r="AK35" s="163">
        <f t="array" ref="AK35">IFERROR(
AVERAGE(IF(DATOS_[Sexo]=$B35,IF(DATOS_[AGRUP. CLAS. PROF.]=$B33,IF(DATOS_[Check Periodo Ref.]="Dentro",DATOS_[TOTAL SALARIO Ef],FALSE)))),
0)</f>
        <v>0</v>
      </c>
      <c r="AL35" s="162">
        <f t="array" ref="AL35">IFERROR(
AVERAGE((IF(DATOS_[[Sexo]:[Sexo]]=$B35,IF(DATOS_[[AGRUP. CLAS. PROF.]:[AGRUP. CLAS. PROF.]]=$B33,IF(DATOS_[[Check Periodo Ref.]:[Check Periodo Ref.]]="Dentro",DATOS_[C.Extra.01]))))),
0)</f>
        <v>0</v>
      </c>
      <c r="AM35" s="162">
        <f t="array" ref="AM35">IFERROR(
AVERAGE((IF(DATOS_[[Sexo]:[Sexo]]=$B35,IF(DATOS_[[AGRUP. CLAS. PROF.]:[AGRUP. CLAS. PROF.]]=$B33,IF(DATOS_[[Check Periodo Ref.]:[Check Periodo Ref.]]="Dentro",DATOS_[C.Extra.02]))))),
0)</f>
        <v>0</v>
      </c>
      <c r="AN35" s="162">
        <f t="array" ref="AN35">IFERROR(
AVERAGE((IF(DATOS_[[Sexo]:[Sexo]]=$B35,IF(DATOS_[[AGRUP. CLAS. PROF.]:[AGRUP. CLAS. PROF.]]=$B33,IF(DATOS_[[Check Periodo Ref.]:[Check Periodo Ref.]]="Dentro",DATOS_[C.Extra.03]))))),
0)</f>
        <v>0</v>
      </c>
      <c r="AO35" s="162">
        <f t="array" ref="AO35">IFERROR(
AVERAGE((IF(DATOS_[[Sexo]:[Sexo]]=$B35,IF(DATOS_[[AGRUP. CLAS. PROF.]:[AGRUP. CLAS. PROF.]]=$B33,IF(DATOS_[[Check Periodo Ref.]:[Check Periodo Ref.]]="Dentro",DATOS_[C.Extra.04]))))),
0)</f>
        <v>0</v>
      </c>
      <c r="AP35" s="162">
        <f t="array" ref="AP35">IFERROR(
AVERAGE((IF(DATOS_[[Sexo]:[Sexo]]=$B35,IF(DATOS_[[AGRUP. CLAS. PROF.]:[AGRUP. CLAS. PROF.]]=$B33,IF(DATOS_[[Check Periodo Ref.]:[Check Periodo Ref.]]="Dentro",DATOS_[C.Extra.05]))))),
0)</f>
        <v>0</v>
      </c>
      <c r="AQ35" s="164">
        <f t="array" ref="AQ35">IFERROR(
AVERAGE(IF(DATOS_[Sexo]=$B35,IF(DATOS_[AGRUP. CLAS. PROF.]=$B33,IF(DATOS_[Check Periodo Ref.]="Dentro",DATOS_[Tot Extrasalarial Ef],FALSE)))),
0)</f>
        <v>0</v>
      </c>
      <c r="AR35" s="165">
        <f t="array" ref="AR35">IFERROR(
AVERAGE(IF(DATOS_[Sexo]=$B35,IF(DATOS_[AGRUP. CLAS. PROF.]=$B33,IF(DATOS_[Check Periodo Ref.]="Dentro",DATOS_[TOTAL Retrib Ef],FALSE)))),
0)</f>
        <v>0</v>
      </c>
    </row>
    <row r="36" spans="1:44" ht="17.25" thickBot="1" x14ac:dyDescent="0.35">
      <c r="A36" s="114" t="str">
        <f t="shared" ref="A36" si="31">+A37</f>
        <v>[ocultar]</v>
      </c>
      <c r="B36" s="117" t="s">
        <v>314</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CLAS. PROF.],
IF("Dentro"=DATOS_[Check Periodo Ref.],
1/(COUNTIFS(DATOS_[Sexo],$B37,DATOS_[AGRUP. CLAS. PROF.],$B36,DATOS_[Check Periodo Ref.],"Dentro",DATOS_[id],DATOS_[id]))))))</f>
        <v>0</v>
      </c>
      <c r="D37" s="113">
        <f>COUNTIFS(DATOS_[AGRUP. CLAS. PROF.],$B36,DATOS_[Sexo],$B37,DATOS_[Check Periodo Ref.],"Dentro")</f>
        <v>0</v>
      </c>
      <c r="E37" s="159">
        <f t="array" ref="E37">IFERROR(
AVERAGE(IF(DATOS_[Sexo]=$B37,IF(DATOS_[AGRUP. CLAS. PROF.]=$B36,IF(DATOS_[Check Periodo Ref.]="Dentro",DATOS_[SALARIO BASE Ef],FALSE)))),
0)</f>
        <v>0</v>
      </c>
      <c r="F37" s="160">
        <f t="array" ref="F37">IFERROR(
AVERAGE((IF(DATOS_[[Sexo]:[Sexo]]=$B37,IF(DATOS_[[AGRUP. CLAS. PROF.]:[AGRUP. CLAS. PROF.]]=$B36,IF(DATOS_[[Check Periodo Ref.]:[Check Periodo Ref.]]="Dentro",DATOS_[Conc.Sal.01]))))),
0)</f>
        <v>0</v>
      </c>
      <c r="G37" s="160">
        <f t="array" ref="G37">IFERROR(
AVERAGE((IF(DATOS_[[Sexo]:[Sexo]]=$B37,IF(DATOS_[[AGRUP. CLAS. PROF.]:[AGRUP. CLAS. PROF.]]=$B36,IF(DATOS_[[Check Periodo Ref.]:[Check Periodo Ref.]]="Dentro",DATOS_[Conc.Sal.02]))))),
0)</f>
        <v>0</v>
      </c>
      <c r="H37" s="160">
        <f t="array" ref="H37">IFERROR(
AVERAGE((IF(DATOS_[[Sexo]:[Sexo]]=$B37,IF(DATOS_[[AGRUP. CLAS. PROF.]:[AGRUP. CLAS. PROF.]]=$B36,IF(DATOS_[[Check Periodo Ref.]:[Check Periodo Ref.]]="Dentro",DATOS_[Conc.Sal.03]))))),
0)</f>
        <v>0</v>
      </c>
      <c r="I37" s="160">
        <f t="array" ref="I37">IFERROR(
AVERAGE((IF(DATOS_[[Sexo]:[Sexo]]=$B37,IF(DATOS_[[AGRUP. CLAS. PROF.]:[AGRUP. CLAS. PROF.]]=$B36,IF(DATOS_[[Check Periodo Ref.]:[Check Periodo Ref.]]="Dentro",DATOS_[Conc.Sal.04]))))),
0)</f>
        <v>0</v>
      </c>
      <c r="J37" s="160">
        <f t="array" ref="J37">IFERROR(
AVERAGE((IF(DATOS_[[Sexo]:[Sexo]]=$B37,IF(DATOS_[[AGRUP. CLAS. PROF.]:[AGRUP. CLAS. PROF.]]=$B36,IF(DATOS_[[Check Periodo Ref.]:[Check Periodo Ref.]]="Dentro",DATOS_[Conc.Sal.05]))))),
0)</f>
        <v>0</v>
      </c>
      <c r="K37" s="160">
        <f t="array" ref="K37">IFERROR(
AVERAGE((IF(DATOS_[[Sexo]:[Sexo]]=$B37,IF(DATOS_[[AGRUP. CLAS. PROF.]:[AGRUP. CLAS. PROF.]]=$B36,IF(DATOS_[[Check Periodo Ref.]:[Check Periodo Ref.]]="Dentro",DATOS_[Conc.Sal.06]))))),
0)</f>
        <v>0</v>
      </c>
      <c r="L37" s="160">
        <f t="array" ref="L37">IFERROR(
AVERAGE((IF(DATOS_[[Sexo]:[Sexo]]=$B37,IF(DATOS_[[AGRUP. CLAS. PROF.]:[AGRUP. CLAS. PROF.]]=$B36,IF(DATOS_[[Check Periodo Ref.]:[Check Periodo Ref.]]="Dentro",DATOS_[Conc.Sal.07]))))),
0)</f>
        <v>0</v>
      </c>
      <c r="M37" s="160">
        <f t="array" ref="M37">IFERROR(
AVERAGE((IF(DATOS_[[Sexo]:[Sexo]]=$B37,IF(DATOS_[[AGRUP. CLAS. PROF.]:[AGRUP. CLAS. PROF.]]=$B36,IF(DATOS_[[Check Periodo Ref.]:[Check Periodo Ref.]]="Dentro",DATOS_[Conc.Sal.08]))))),
0)</f>
        <v>0</v>
      </c>
      <c r="N37" s="160">
        <f t="array" ref="N37">IFERROR(
AVERAGE((IF(DATOS_[[Sexo]:[Sexo]]=$B37,IF(DATOS_[[AGRUP. CLAS. PROF.]:[AGRUP. CLAS. PROF.]]=$B36,IF(DATOS_[[Check Periodo Ref.]:[Check Periodo Ref.]]="Dentro",DATOS_[Conc.Sal.09]))))),
0)</f>
        <v>0</v>
      </c>
      <c r="O37" s="160">
        <f t="array" ref="O37">IFERROR(
AVERAGE((IF(DATOS_[[Sexo]:[Sexo]]=$B37,IF(DATOS_[[AGRUP. CLAS. PROF.]:[AGRUP. CLAS. PROF.]]=$B36,IF(DATOS_[[Check Periodo Ref.]:[Check Periodo Ref.]]="Dentro",DATOS_[Conc.Sal.10]))))),
0)</f>
        <v>0</v>
      </c>
      <c r="P37" s="160">
        <f t="array" ref="P37">IFERROR(
AVERAGE((IF(DATOS_[[Sexo]:[Sexo]]=$B37,IF(DATOS_[[AGRUP. CLAS. PROF.]:[AGRUP. CLAS. PROF.]]=$B36,IF(DATOS_[[Check Periodo Ref.]:[Check Periodo Ref.]]="Dentro",DATOS_[Conc.Sal.11]))))),
0)</f>
        <v>0</v>
      </c>
      <c r="Q37" s="160">
        <f t="array" ref="Q37">IFERROR(
AVERAGE((IF(DATOS_[[Sexo]:[Sexo]]=$B37,IF(DATOS_[[AGRUP. CLAS. PROF.]:[AGRUP. CLAS. PROF.]]=$B36,IF(DATOS_[[Check Periodo Ref.]:[Check Periodo Ref.]]="Dentro",DATOS_[Conc.Sal.12]))))),
0)</f>
        <v>0</v>
      </c>
      <c r="R37" s="160">
        <f t="array" ref="R37">IFERROR(
AVERAGE((IF(DATOS_[[Sexo]:[Sexo]]=$B37,IF(DATOS_[[AGRUP. CLAS. PROF.]:[AGRUP. CLAS. PROF.]]=$B36,IF(DATOS_[[Check Periodo Ref.]:[Check Periodo Ref.]]="Dentro",DATOS_[Conc.Sal.13]))))),
0)</f>
        <v>0</v>
      </c>
      <c r="S37" s="160">
        <f t="array" ref="S37">IFERROR(
AVERAGE((IF(DATOS_[[Sexo]:[Sexo]]=$B37,IF(DATOS_[[AGRUP. CLAS. PROF.]:[AGRUP. CLAS. PROF.]]=$B36,IF(DATOS_[[Check Periodo Ref.]:[Check Periodo Ref.]]="Dentro",DATOS_[Conc.Sal.14]))))),
0)</f>
        <v>0</v>
      </c>
      <c r="T37" s="160">
        <f t="array" ref="T37">IFERROR(
AVERAGE((IF(DATOS_[[Sexo]:[Sexo]]=$B37,IF(DATOS_[[AGRUP. CLAS. PROF.]:[AGRUP. CLAS. PROF.]]=$B36,IF(DATOS_[[Check Periodo Ref.]:[Check Periodo Ref.]]="Dentro",DATOS_[Conc.Sal.15]))))),
0)</f>
        <v>0</v>
      </c>
      <c r="U37" s="160">
        <f t="array" ref="U37">IFERROR(
AVERAGE((IF(DATOS_[[Sexo]:[Sexo]]=$B37,IF(DATOS_[[AGRUP. CLAS. PROF.]:[AGRUP. CLAS. PROF.]]=$B36,IF(DATOS_[[Check Periodo Ref.]:[Check Periodo Ref.]]="Dentro",DATOS_[Conc.Sal.16]))))),
0)</f>
        <v>0</v>
      </c>
      <c r="V37" s="160">
        <f t="array" ref="V37">IFERROR(
AVERAGE((IF(DATOS_[[Sexo]:[Sexo]]=$B37,IF(DATOS_[[AGRUP. CLAS. PROF.]:[AGRUP. CLAS. PROF.]]=$B36,IF(DATOS_[[Check Periodo Ref.]:[Check Periodo Ref.]]="Dentro",DATOS_[Conc.Sal.17]))))),
0)</f>
        <v>0</v>
      </c>
      <c r="W37" s="160">
        <f t="array" ref="W37">IFERROR(
AVERAGE((IF(DATOS_[[Sexo]:[Sexo]]=$B37,IF(DATOS_[[AGRUP. CLAS. PROF.]:[AGRUP. CLAS. PROF.]]=$B36,IF(DATOS_[[Check Periodo Ref.]:[Check Periodo Ref.]]="Dentro",DATOS_[Conc.Sal.18]))))),
0)</f>
        <v>0</v>
      </c>
      <c r="X37" s="160">
        <f t="array" ref="X37">IFERROR(
AVERAGE((IF(DATOS_[[Sexo]:[Sexo]]=$B37,IF(DATOS_[[AGRUP. CLAS. PROF.]:[AGRUP. CLAS. PROF.]]=$B36,IF(DATOS_[[Check Periodo Ref.]:[Check Periodo Ref.]]="Dentro",DATOS_[Conc.Sal.19]))))),
0)</f>
        <v>0</v>
      </c>
      <c r="Y37" s="160">
        <f t="array" ref="Y37">IFERROR(
AVERAGE((IF(DATOS_[[Sexo]:[Sexo]]=$B37,IF(DATOS_[[AGRUP. CLAS. PROF.]:[AGRUP. CLAS. PROF.]]=$B36,IF(DATOS_[[Check Periodo Ref.]:[Check Periodo Ref.]]="Dentro",DATOS_[Conc.Sal.20]))))),
0)</f>
        <v>0</v>
      </c>
      <c r="Z37" s="160">
        <f t="array" ref="Z37">IFERROR(
AVERAGE((IF(DATOS_[[Sexo]:[Sexo]]=$B37,IF(DATOS_[[AGRUP. CLAS. PROF.]:[AGRUP. CLAS. PROF.]]=$B36,IF(DATOS_[[Check Periodo Ref.]:[Check Periodo Ref.]]="Dentro",DATOS_[Conc.Sal.21]))))),
0)</f>
        <v>0</v>
      </c>
      <c r="AA37" s="160">
        <f t="array" ref="AA37">IFERROR(
AVERAGE((IF(DATOS_[[Sexo]:[Sexo]]=$B37,IF(DATOS_[[AGRUP. CLAS. PROF.]:[AGRUP. CLAS. PROF.]]=$B36,IF(DATOS_[[Check Periodo Ref.]:[Check Periodo Ref.]]="Dentro",DATOS_[Conc.Sal.22]))))),
0)</f>
        <v>0</v>
      </c>
      <c r="AB37" s="160">
        <f t="array" ref="AB37">IFERROR(
AVERAGE((IF(DATOS_[[Sexo]:[Sexo]]=$B37,IF(DATOS_[[AGRUP. CLAS. PROF.]:[AGRUP. CLAS. PROF.]]=$B36,IF(DATOS_[[Check Periodo Ref.]:[Check Periodo Ref.]]="Dentro",DATOS_[Conc.Sal.23]))))),
0)</f>
        <v>0</v>
      </c>
      <c r="AC37" s="160">
        <f t="array" ref="AC37">IFERROR(
AVERAGE((IF(DATOS_[[Sexo]:[Sexo]]=$B37,IF(DATOS_[[AGRUP. CLAS. PROF.]:[AGRUP. CLAS. PROF.]]=$B36,IF(DATOS_[[Check Periodo Ref.]:[Check Periodo Ref.]]="Dentro",DATOS_[Conc.Sal.24]))))),
0)</f>
        <v>0</v>
      </c>
      <c r="AD37" s="160">
        <f t="array" ref="AD37">IFERROR(
AVERAGE((IF(DATOS_[[Sexo]:[Sexo]]=$B37,IF(DATOS_[[AGRUP. CLAS. PROF.]:[AGRUP. CLAS. PROF.]]=$B36,IF(DATOS_[[Check Periodo Ref.]:[Check Periodo Ref.]]="Dentro",DATOS_[Conc.Sal.25]))))),
0)</f>
        <v>0</v>
      </c>
      <c r="AE37" s="160">
        <f t="array" ref="AE37">IFERROR(
AVERAGE((IF(DATOS_[[Sexo]:[Sexo]]=$B37,IF(DATOS_[[AGRUP. CLAS. PROF.]:[AGRUP. CLAS. PROF.]]=$B36,IF(DATOS_[[Check Periodo Ref.]:[Check Periodo Ref.]]="Dentro",DATOS_[Conc.Sal.26]))))),
0)</f>
        <v>0</v>
      </c>
      <c r="AF37" s="160">
        <f t="array" ref="AF37">IFERROR(
AVERAGE((IF(DATOS_[[Sexo]:[Sexo]]=$B37,IF(DATOS_[[AGRUP. CLAS. PROF.]:[AGRUP. CLAS. PROF.]]=$B36,IF(DATOS_[[Check Periodo Ref.]:[Check Periodo Ref.]]="Dentro",DATOS_[Conc.Sal.27]))))),
0)</f>
        <v>0</v>
      </c>
      <c r="AG37" s="160">
        <f t="array" ref="AG37">IFERROR(
AVERAGE((IF(DATOS_[[Sexo]:[Sexo]]=$B37,IF(DATOS_[[AGRUP. CLAS. PROF.]:[AGRUP. CLAS. PROF.]]=$B36,IF(DATOS_[[Check Periodo Ref.]:[Check Periodo Ref.]]="Dentro",DATOS_[Conc.Sal.28]))))),
0)</f>
        <v>0</v>
      </c>
      <c r="AH37" s="160">
        <f t="array" ref="AH37">IFERROR(
AVERAGE((IF(DATOS_[[Sexo]:[Sexo]]=$B37,IF(DATOS_[[AGRUP. CLAS. PROF.]:[AGRUP. CLAS. PROF.]]=$B36,IF(DATOS_[[Check Periodo Ref.]:[Check Periodo Ref.]]="Dentro",DATOS_[Conc.Sal.29]))))),
0)</f>
        <v>0</v>
      </c>
      <c r="AI37" s="160">
        <f t="array" ref="AI37">IFERROR(
AVERAGE((IF(DATOS_[[Sexo]:[Sexo]]=$B37,IF(DATOS_[[AGRUP. CLAS. PROF.]:[AGRUP. CLAS. PROF.]]=$B36,IF(DATOS_[[Check Periodo Ref.]:[Check Periodo Ref.]]="Dentro",DATOS_[Conc.Sal.30]))))),
0)</f>
        <v>0</v>
      </c>
      <c r="AJ37" s="161">
        <f t="array" ref="AJ37">IFERROR(
AVERAGE(IF(DATOS_[Sexo]=$B37,IF(DATOS_[AGRUP. CLAS. PROF.]=$B36,IF(DATOS_[Check Periodo Ref.]="Dentro",DATOS_[Tot COMPL.SAL Ef],FALSE)))),
0)</f>
        <v>0</v>
      </c>
      <c r="AK37" s="163">
        <f t="array" ref="AK37">IFERROR(
AVERAGE(IF(DATOS_[Sexo]=$B37,IF(DATOS_[AGRUP. CLAS. PROF.]=$B36,IF(DATOS_[Check Periodo Ref.]="Dentro",DATOS_[TOTAL SALARIO Ef],FALSE)))),
0)</f>
        <v>0</v>
      </c>
      <c r="AL37" s="162">
        <f t="array" ref="AL37">IFERROR(
AVERAGE((IF(DATOS_[[Sexo]:[Sexo]]=$B37,IF(DATOS_[[AGRUP. CLAS. PROF.]:[AGRUP. CLAS. PROF.]]=$B36,IF(DATOS_[[Check Periodo Ref.]:[Check Periodo Ref.]]="Dentro",DATOS_[C.Extra.01]))))),
0)</f>
        <v>0</v>
      </c>
      <c r="AM37" s="162">
        <f t="array" ref="AM37">IFERROR(
AVERAGE((IF(DATOS_[[Sexo]:[Sexo]]=$B37,IF(DATOS_[[AGRUP. CLAS. PROF.]:[AGRUP. CLAS. PROF.]]=$B36,IF(DATOS_[[Check Periodo Ref.]:[Check Periodo Ref.]]="Dentro",DATOS_[C.Extra.02]))))),
0)</f>
        <v>0</v>
      </c>
      <c r="AN37" s="162">
        <f t="array" ref="AN37">IFERROR(
AVERAGE((IF(DATOS_[[Sexo]:[Sexo]]=$B37,IF(DATOS_[[AGRUP. CLAS. PROF.]:[AGRUP. CLAS. PROF.]]=$B36,IF(DATOS_[[Check Periodo Ref.]:[Check Periodo Ref.]]="Dentro",DATOS_[C.Extra.03]))))),
0)</f>
        <v>0</v>
      </c>
      <c r="AO37" s="162">
        <f t="array" ref="AO37">IFERROR(
AVERAGE((IF(DATOS_[[Sexo]:[Sexo]]=$B37,IF(DATOS_[[AGRUP. CLAS. PROF.]:[AGRUP. CLAS. PROF.]]=$B36,IF(DATOS_[[Check Periodo Ref.]:[Check Periodo Ref.]]="Dentro",DATOS_[C.Extra.04]))))),
0)</f>
        <v>0</v>
      </c>
      <c r="AP37" s="162">
        <f t="array" ref="AP37">IFERROR(
AVERAGE((IF(DATOS_[[Sexo]:[Sexo]]=$B37,IF(DATOS_[[AGRUP. CLAS. PROF.]:[AGRUP. CLAS. PROF.]]=$B36,IF(DATOS_[[Check Periodo Ref.]:[Check Periodo Ref.]]="Dentro",DATOS_[C.Extra.05]))))),
0)</f>
        <v>0</v>
      </c>
      <c r="AQ37" s="164">
        <f t="array" ref="AQ37">IFERROR(
AVERAGE(IF(DATOS_[Sexo]=$B37,IF(DATOS_[AGRUP. CLAS. PROF.]=$B36,IF(DATOS_[Check Periodo Ref.]="Dentro",DATOS_[Tot Extrasalarial Ef],FALSE)))),
0)</f>
        <v>0</v>
      </c>
      <c r="AR37" s="165">
        <f t="array" ref="AR37">IFERROR(
AVERAGE(IF(DATOS_[Sexo]=$B37,IF(DATOS_[AGRUP. CLAS. PROF.]=$B36,IF(DATOS_[Check Periodo Ref.]="Dentro",DATOS_[TOTAL Retrib Ef],FALSE)))),
0)</f>
        <v>0</v>
      </c>
    </row>
    <row r="38" spans="1:44" x14ac:dyDescent="0.3">
      <c r="A38" s="114" t="str">
        <f t="shared" ref="A38" si="34">+A37</f>
        <v>[ocultar]</v>
      </c>
      <c r="B38" s="111" t="s">
        <v>163</v>
      </c>
      <c r="C38" s="112">
        <f t="array" ref="C38">SUM(IF($B38=DATOS_[Sexo],
IF($B36=DATOS_[AGRUP. CLAS. PROF.],
IF("Dentro"=DATOS_[Check Periodo Ref.],
1/(COUNTIFS(DATOS_[Sexo],$B38,DATOS_[AGRUP. CLAS. PROF.],$B36,DATOS_[Check Periodo Ref.],"Dentro",DATOS_[id],DATOS_[id]))))))</f>
        <v>0</v>
      </c>
      <c r="D38" s="113">
        <f>COUNTIFS(DATOS_[AGRUP. CLAS. PROF.],$B36,DATOS_[Sexo],$B38,DATOS_[Check Periodo Ref.],"Dentro")</f>
        <v>0</v>
      </c>
      <c r="E38" s="159">
        <f t="array" ref="E38">IFERROR(
AVERAGE(IF(DATOS_[Sexo]=$B38,IF(DATOS_[AGRUP. CLAS. PROF.]=$B36,IF(DATOS_[Check Periodo Ref.]="Dentro",DATOS_[SALARIO BASE Ef],FALSE)))),
0)</f>
        <v>0</v>
      </c>
      <c r="F38" s="160">
        <f t="array" ref="F38">IFERROR(
AVERAGE((IF(DATOS_[[Sexo]:[Sexo]]=$B38,IF(DATOS_[[AGRUP. CLAS. PROF.]:[AGRUP. CLAS. PROF.]]=$B36,IF(DATOS_[[Check Periodo Ref.]:[Check Periodo Ref.]]="Dentro",DATOS_[Conc.Sal.01]))))),
0)</f>
        <v>0</v>
      </c>
      <c r="G38" s="160">
        <f t="array" ref="G38">IFERROR(
AVERAGE((IF(DATOS_[[Sexo]:[Sexo]]=$B38,IF(DATOS_[[AGRUP. CLAS. PROF.]:[AGRUP. CLAS. PROF.]]=$B36,IF(DATOS_[[Check Periodo Ref.]:[Check Periodo Ref.]]="Dentro",DATOS_[Conc.Sal.02]))))),
0)</f>
        <v>0</v>
      </c>
      <c r="H38" s="160">
        <f t="array" ref="H38">IFERROR(
AVERAGE((IF(DATOS_[[Sexo]:[Sexo]]=$B38,IF(DATOS_[[AGRUP. CLAS. PROF.]:[AGRUP. CLAS. PROF.]]=$B36,IF(DATOS_[[Check Periodo Ref.]:[Check Periodo Ref.]]="Dentro",DATOS_[Conc.Sal.03]))))),
0)</f>
        <v>0</v>
      </c>
      <c r="I38" s="160">
        <f t="array" ref="I38">IFERROR(
AVERAGE((IF(DATOS_[[Sexo]:[Sexo]]=$B38,IF(DATOS_[[AGRUP. CLAS. PROF.]:[AGRUP. CLAS. PROF.]]=$B36,IF(DATOS_[[Check Periodo Ref.]:[Check Periodo Ref.]]="Dentro",DATOS_[Conc.Sal.04]))))),
0)</f>
        <v>0</v>
      </c>
      <c r="J38" s="160">
        <f t="array" ref="J38">IFERROR(
AVERAGE((IF(DATOS_[[Sexo]:[Sexo]]=$B38,IF(DATOS_[[AGRUP. CLAS. PROF.]:[AGRUP. CLAS. PROF.]]=$B36,IF(DATOS_[[Check Periodo Ref.]:[Check Periodo Ref.]]="Dentro",DATOS_[Conc.Sal.05]))))),
0)</f>
        <v>0</v>
      </c>
      <c r="K38" s="160">
        <f t="array" ref="K38">IFERROR(
AVERAGE((IF(DATOS_[[Sexo]:[Sexo]]=$B38,IF(DATOS_[[AGRUP. CLAS. PROF.]:[AGRUP. CLAS. PROF.]]=$B36,IF(DATOS_[[Check Periodo Ref.]:[Check Periodo Ref.]]="Dentro",DATOS_[Conc.Sal.06]))))),
0)</f>
        <v>0</v>
      </c>
      <c r="L38" s="160">
        <f t="array" ref="L38">IFERROR(
AVERAGE((IF(DATOS_[[Sexo]:[Sexo]]=$B38,IF(DATOS_[[AGRUP. CLAS. PROF.]:[AGRUP. CLAS. PROF.]]=$B36,IF(DATOS_[[Check Periodo Ref.]:[Check Periodo Ref.]]="Dentro",DATOS_[Conc.Sal.07]))))),
0)</f>
        <v>0</v>
      </c>
      <c r="M38" s="160">
        <f t="array" ref="M38">IFERROR(
AVERAGE((IF(DATOS_[[Sexo]:[Sexo]]=$B38,IF(DATOS_[[AGRUP. CLAS. PROF.]:[AGRUP. CLAS. PROF.]]=$B36,IF(DATOS_[[Check Periodo Ref.]:[Check Periodo Ref.]]="Dentro",DATOS_[Conc.Sal.08]))))),
0)</f>
        <v>0</v>
      </c>
      <c r="N38" s="160">
        <f t="array" ref="N38">IFERROR(
AVERAGE((IF(DATOS_[[Sexo]:[Sexo]]=$B38,IF(DATOS_[[AGRUP. CLAS. PROF.]:[AGRUP. CLAS. PROF.]]=$B36,IF(DATOS_[[Check Periodo Ref.]:[Check Periodo Ref.]]="Dentro",DATOS_[Conc.Sal.09]))))),
0)</f>
        <v>0</v>
      </c>
      <c r="O38" s="160">
        <f t="array" ref="O38">IFERROR(
AVERAGE((IF(DATOS_[[Sexo]:[Sexo]]=$B38,IF(DATOS_[[AGRUP. CLAS. PROF.]:[AGRUP. CLAS. PROF.]]=$B36,IF(DATOS_[[Check Periodo Ref.]:[Check Periodo Ref.]]="Dentro",DATOS_[Conc.Sal.10]))))),
0)</f>
        <v>0</v>
      </c>
      <c r="P38" s="160">
        <f t="array" ref="P38">IFERROR(
AVERAGE((IF(DATOS_[[Sexo]:[Sexo]]=$B38,IF(DATOS_[[AGRUP. CLAS. PROF.]:[AGRUP. CLAS. PROF.]]=$B36,IF(DATOS_[[Check Periodo Ref.]:[Check Periodo Ref.]]="Dentro",DATOS_[Conc.Sal.11]))))),
0)</f>
        <v>0</v>
      </c>
      <c r="Q38" s="160">
        <f t="array" ref="Q38">IFERROR(
AVERAGE((IF(DATOS_[[Sexo]:[Sexo]]=$B38,IF(DATOS_[[AGRUP. CLAS. PROF.]:[AGRUP. CLAS. PROF.]]=$B36,IF(DATOS_[[Check Periodo Ref.]:[Check Periodo Ref.]]="Dentro",DATOS_[Conc.Sal.12]))))),
0)</f>
        <v>0</v>
      </c>
      <c r="R38" s="160">
        <f t="array" ref="R38">IFERROR(
AVERAGE((IF(DATOS_[[Sexo]:[Sexo]]=$B38,IF(DATOS_[[AGRUP. CLAS. PROF.]:[AGRUP. CLAS. PROF.]]=$B36,IF(DATOS_[[Check Periodo Ref.]:[Check Periodo Ref.]]="Dentro",DATOS_[Conc.Sal.13]))))),
0)</f>
        <v>0</v>
      </c>
      <c r="S38" s="160">
        <f t="array" ref="S38">IFERROR(
AVERAGE((IF(DATOS_[[Sexo]:[Sexo]]=$B38,IF(DATOS_[[AGRUP. CLAS. PROF.]:[AGRUP. CLAS. PROF.]]=$B36,IF(DATOS_[[Check Periodo Ref.]:[Check Periodo Ref.]]="Dentro",DATOS_[Conc.Sal.14]))))),
0)</f>
        <v>0</v>
      </c>
      <c r="T38" s="160">
        <f t="array" ref="T38">IFERROR(
AVERAGE((IF(DATOS_[[Sexo]:[Sexo]]=$B38,IF(DATOS_[[AGRUP. CLAS. PROF.]:[AGRUP. CLAS. PROF.]]=$B36,IF(DATOS_[[Check Periodo Ref.]:[Check Periodo Ref.]]="Dentro",DATOS_[Conc.Sal.15]))))),
0)</f>
        <v>0</v>
      </c>
      <c r="U38" s="160">
        <f t="array" ref="U38">IFERROR(
AVERAGE((IF(DATOS_[[Sexo]:[Sexo]]=$B38,IF(DATOS_[[AGRUP. CLAS. PROF.]:[AGRUP. CLAS. PROF.]]=$B36,IF(DATOS_[[Check Periodo Ref.]:[Check Periodo Ref.]]="Dentro",DATOS_[Conc.Sal.16]))))),
0)</f>
        <v>0</v>
      </c>
      <c r="V38" s="160">
        <f t="array" ref="V38">IFERROR(
AVERAGE((IF(DATOS_[[Sexo]:[Sexo]]=$B38,IF(DATOS_[[AGRUP. CLAS. PROF.]:[AGRUP. CLAS. PROF.]]=$B36,IF(DATOS_[[Check Periodo Ref.]:[Check Periodo Ref.]]="Dentro",DATOS_[Conc.Sal.17]))))),
0)</f>
        <v>0</v>
      </c>
      <c r="W38" s="160">
        <f t="array" ref="W38">IFERROR(
AVERAGE((IF(DATOS_[[Sexo]:[Sexo]]=$B38,IF(DATOS_[[AGRUP. CLAS. PROF.]:[AGRUP. CLAS. PROF.]]=$B36,IF(DATOS_[[Check Periodo Ref.]:[Check Periodo Ref.]]="Dentro",DATOS_[Conc.Sal.18]))))),
0)</f>
        <v>0</v>
      </c>
      <c r="X38" s="160">
        <f t="array" ref="X38">IFERROR(
AVERAGE((IF(DATOS_[[Sexo]:[Sexo]]=$B38,IF(DATOS_[[AGRUP. CLAS. PROF.]:[AGRUP. CLAS. PROF.]]=$B36,IF(DATOS_[[Check Periodo Ref.]:[Check Periodo Ref.]]="Dentro",DATOS_[Conc.Sal.19]))))),
0)</f>
        <v>0</v>
      </c>
      <c r="Y38" s="160">
        <f t="array" ref="Y38">IFERROR(
AVERAGE((IF(DATOS_[[Sexo]:[Sexo]]=$B38,IF(DATOS_[[AGRUP. CLAS. PROF.]:[AGRUP. CLAS. PROF.]]=$B36,IF(DATOS_[[Check Periodo Ref.]:[Check Periodo Ref.]]="Dentro",DATOS_[Conc.Sal.20]))))),
0)</f>
        <v>0</v>
      </c>
      <c r="Z38" s="160">
        <f t="array" ref="Z38">IFERROR(
AVERAGE((IF(DATOS_[[Sexo]:[Sexo]]=$B38,IF(DATOS_[[AGRUP. CLAS. PROF.]:[AGRUP. CLAS. PROF.]]=$B36,IF(DATOS_[[Check Periodo Ref.]:[Check Periodo Ref.]]="Dentro",DATOS_[Conc.Sal.21]))))),
0)</f>
        <v>0</v>
      </c>
      <c r="AA38" s="160">
        <f t="array" ref="AA38">IFERROR(
AVERAGE((IF(DATOS_[[Sexo]:[Sexo]]=$B38,IF(DATOS_[[AGRUP. CLAS. PROF.]:[AGRUP. CLAS. PROF.]]=$B36,IF(DATOS_[[Check Periodo Ref.]:[Check Periodo Ref.]]="Dentro",DATOS_[Conc.Sal.22]))))),
0)</f>
        <v>0</v>
      </c>
      <c r="AB38" s="160">
        <f t="array" ref="AB38">IFERROR(
AVERAGE((IF(DATOS_[[Sexo]:[Sexo]]=$B38,IF(DATOS_[[AGRUP. CLAS. PROF.]:[AGRUP. CLAS. PROF.]]=$B36,IF(DATOS_[[Check Periodo Ref.]:[Check Periodo Ref.]]="Dentro",DATOS_[Conc.Sal.23]))))),
0)</f>
        <v>0</v>
      </c>
      <c r="AC38" s="160">
        <f t="array" ref="AC38">IFERROR(
AVERAGE((IF(DATOS_[[Sexo]:[Sexo]]=$B38,IF(DATOS_[[AGRUP. CLAS. PROF.]:[AGRUP. CLAS. PROF.]]=$B36,IF(DATOS_[[Check Periodo Ref.]:[Check Periodo Ref.]]="Dentro",DATOS_[Conc.Sal.24]))))),
0)</f>
        <v>0</v>
      </c>
      <c r="AD38" s="160">
        <f t="array" ref="AD38">IFERROR(
AVERAGE((IF(DATOS_[[Sexo]:[Sexo]]=$B38,IF(DATOS_[[AGRUP. CLAS. PROF.]:[AGRUP. CLAS. PROF.]]=$B36,IF(DATOS_[[Check Periodo Ref.]:[Check Periodo Ref.]]="Dentro",DATOS_[Conc.Sal.25]))))),
0)</f>
        <v>0</v>
      </c>
      <c r="AE38" s="160">
        <f t="array" ref="AE38">IFERROR(
AVERAGE((IF(DATOS_[[Sexo]:[Sexo]]=$B38,IF(DATOS_[[AGRUP. CLAS. PROF.]:[AGRUP. CLAS. PROF.]]=$B36,IF(DATOS_[[Check Periodo Ref.]:[Check Periodo Ref.]]="Dentro",DATOS_[Conc.Sal.26]))))),
0)</f>
        <v>0</v>
      </c>
      <c r="AF38" s="160">
        <f t="array" ref="AF38">IFERROR(
AVERAGE((IF(DATOS_[[Sexo]:[Sexo]]=$B38,IF(DATOS_[[AGRUP. CLAS. PROF.]:[AGRUP. CLAS. PROF.]]=$B36,IF(DATOS_[[Check Periodo Ref.]:[Check Periodo Ref.]]="Dentro",DATOS_[Conc.Sal.27]))))),
0)</f>
        <v>0</v>
      </c>
      <c r="AG38" s="160">
        <f t="array" ref="AG38">IFERROR(
AVERAGE((IF(DATOS_[[Sexo]:[Sexo]]=$B38,IF(DATOS_[[AGRUP. CLAS. PROF.]:[AGRUP. CLAS. PROF.]]=$B36,IF(DATOS_[[Check Periodo Ref.]:[Check Periodo Ref.]]="Dentro",DATOS_[Conc.Sal.28]))))),
0)</f>
        <v>0</v>
      </c>
      <c r="AH38" s="160">
        <f t="array" ref="AH38">IFERROR(
AVERAGE((IF(DATOS_[[Sexo]:[Sexo]]=$B38,IF(DATOS_[[AGRUP. CLAS. PROF.]:[AGRUP. CLAS. PROF.]]=$B36,IF(DATOS_[[Check Periodo Ref.]:[Check Periodo Ref.]]="Dentro",DATOS_[Conc.Sal.29]))))),
0)</f>
        <v>0</v>
      </c>
      <c r="AI38" s="160">
        <f t="array" ref="AI38">IFERROR(
AVERAGE((IF(DATOS_[[Sexo]:[Sexo]]=$B38,IF(DATOS_[[AGRUP. CLAS. PROF.]:[AGRUP. CLAS. PROF.]]=$B36,IF(DATOS_[[Check Periodo Ref.]:[Check Periodo Ref.]]="Dentro",DATOS_[Conc.Sal.30]))))),
0)</f>
        <v>0</v>
      </c>
      <c r="AJ38" s="161">
        <f t="array" ref="AJ38">IFERROR(
AVERAGE(IF(DATOS_[Sexo]=$B38,IF(DATOS_[AGRUP. CLAS. PROF.]=$B36,IF(DATOS_[Check Periodo Ref.]="Dentro",DATOS_[Tot COMPL.SAL Ef],FALSE)))),
0)</f>
        <v>0</v>
      </c>
      <c r="AK38" s="163">
        <f t="array" ref="AK38">IFERROR(
AVERAGE(IF(DATOS_[Sexo]=$B38,IF(DATOS_[AGRUP. CLAS. PROF.]=$B36,IF(DATOS_[Check Periodo Ref.]="Dentro",DATOS_[TOTAL SALARIO Ef],FALSE)))),
0)</f>
        <v>0</v>
      </c>
      <c r="AL38" s="162">
        <f t="array" ref="AL38">IFERROR(
AVERAGE((IF(DATOS_[[Sexo]:[Sexo]]=$B38,IF(DATOS_[[AGRUP. CLAS. PROF.]:[AGRUP. CLAS. PROF.]]=$B36,IF(DATOS_[[Check Periodo Ref.]:[Check Periodo Ref.]]="Dentro",DATOS_[C.Extra.01]))))),
0)</f>
        <v>0</v>
      </c>
      <c r="AM38" s="162">
        <f t="array" ref="AM38">IFERROR(
AVERAGE((IF(DATOS_[[Sexo]:[Sexo]]=$B38,IF(DATOS_[[AGRUP. CLAS. PROF.]:[AGRUP. CLAS. PROF.]]=$B36,IF(DATOS_[[Check Periodo Ref.]:[Check Periodo Ref.]]="Dentro",DATOS_[C.Extra.02]))))),
0)</f>
        <v>0</v>
      </c>
      <c r="AN38" s="162">
        <f t="array" ref="AN38">IFERROR(
AVERAGE((IF(DATOS_[[Sexo]:[Sexo]]=$B38,IF(DATOS_[[AGRUP. CLAS. PROF.]:[AGRUP. CLAS. PROF.]]=$B36,IF(DATOS_[[Check Periodo Ref.]:[Check Periodo Ref.]]="Dentro",DATOS_[C.Extra.03]))))),
0)</f>
        <v>0</v>
      </c>
      <c r="AO38" s="162">
        <f t="array" ref="AO38">IFERROR(
AVERAGE((IF(DATOS_[[Sexo]:[Sexo]]=$B38,IF(DATOS_[[AGRUP. CLAS. PROF.]:[AGRUP. CLAS. PROF.]]=$B36,IF(DATOS_[[Check Periodo Ref.]:[Check Periodo Ref.]]="Dentro",DATOS_[C.Extra.04]))))),
0)</f>
        <v>0</v>
      </c>
      <c r="AP38" s="162">
        <f t="array" ref="AP38">IFERROR(
AVERAGE((IF(DATOS_[[Sexo]:[Sexo]]=$B38,IF(DATOS_[[AGRUP. CLAS. PROF.]:[AGRUP. CLAS. PROF.]]=$B36,IF(DATOS_[[Check Periodo Ref.]:[Check Periodo Ref.]]="Dentro",DATOS_[C.Extra.05]))))),
0)</f>
        <v>0</v>
      </c>
      <c r="AQ38" s="164">
        <f t="array" ref="AQ38">IFERROR(
AVERAGE(IF(DATOS_[Sexo]=$B38,IF(DATOS_[AGRUP. CLAS. PROF.]=$B36,IF(DATOS_[Check Periodo Ref.]="Dentro",DATOS_[Tot Extrasalarial Ef],FALSE)))),
0)</f>
        <v>0</v>
      </c>
      <c r="AR38" s="165">
        <f t="array" ref="AR38">IFERROR(
AVERAGE(IF(DATOS_[Sexo]=$B38,IF(DATOS_[AGRUP. CLAS. PROF.]=$B36,IF(DATOS_[Check Periodo Ref.]="Dentro",DATOS_[TOTAL Retrib Ef],FALSE)))),
0)</f>
        <v>0</v>
      </c>
    </row>
    <row r="39" spans="1:44" ht="17.25" thickBot="1" x14ac:dyDescent="0.35">
      <c r="A39" s="114" t="str">
        <f t="shared" ref="A39" si="35">+A40</f>
        <v>[ocultar]</v>
      </c>
      <c r="B39" s="117" t="s">
        <v>315</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CLAS. PROF.],
IF("Dentro"=DATOS_[Check Periodo Ref.],
1/(COUNTIFS(DATOS_[Sexo],$B40,DATOS_[AGRUP. CLAS. PROF.],$B39,DATOS_[Check Periodo Ref.],"Dentro",DATOS_[id],DATOS_[id]))))))</f>
        <v>0</v>
      </c>
      <c r="D40" s="113">
        <f>COUNTIFS(DATOS_[AGRUP. CLAS. PROF.],$B39,DATOS_[Sexo],$B40,DATOS_[Check Periodo Ref.],"Dentro")</f>
        <v>0</v>
      </c>
      <c r="E40" s="159">
        <f t="array" ref="E40">IFERROR(
AVERAGE(IF(DATOS_[Sexo]=$B40,IF(DATOS_[AGRUP. CLAS. PROF.]=$B39,IF(DATOS_[Check Periodo Ref.]="Dentro",DATOS_[SALARIO BASE Ef],FALSE)))),
0)</f>
        <v>0</v>
      </c>
      <c r="F40" s="160">
        <f t="array" ref="F40">IFERROR(
AVERAGE((IF(DATOS_[[Sexo]:[Sexo]]=$B40,IF(DATOS_[[AGRUP. CLAS. PROF.]:[AGRUP. CLAS. PROF.]]=$B39,IF(DATOS_[[Check Periodo Ref.]:[Check Periodo Ref.]]="Dentro",DATOS_[Conc.Sal.01]))))),
0)</f>
        <v>0</v>
      </c>
      <c r="G40" s="160">
        <f t="array" ref="G40">IFERROR(
AVERAGE((IF(DATOS_[[Sexo]:[Sexo]]=$B40,IF(DATOS_[[AGRUP. CLAS. PROF.]:[AGRUP. CLAS. PROF.]]=$B39,IF(DATOS_[[Check Periodo Ref.]:[Check Periodo Ref.]]="Dentro",DATOS_[Conc.Sal.02]))))),
0)</f>
        <v>0</v>
      </c>
      <c r="H40" s="160">
        <f t="array" ref="H40">IFERROR(
AVERAGE((IF(DATOS_[[Sexo]:[Sexo]]=$B40,IF(DATOS_[[AGRUP. CLAS. PROF.]:[AGRUP. CLAS. PROF.]]=$B39,IF(DATOS_[[Check Periodo Ref.]:[Check Periodo Ref.]]="Dentro",DATOS_[Conc.Sal.03]))))),
0)</f>
        <v>0</v>
      </c>
      <c r="I40" s="160">
        <f t="array" ref="I40">IFERROR(
AVERAGE((IF(DATOS_[[Sexo]:[Sexo]]=$B40,IF(DATOS_[[AGRUP. CLAS. PROF.]:[AGRUP. CLAS. PROF.]]=$B39,IF(DATOS_[[Check Periodo Ref.]:[Check Periodo Ref.]]="Dentro",DATOS_[Conc.Sal.04]))))),
0)</f>
        <v>0</v>
      </c>
      <c r="J40" s="160">
        <f t="array" ref="J40">IFERROR(
AVERAGE((IF(DATOS_[[Sexo]:[Sexo]]=$B40,IF(DATOS_[[AGRUP. CLAS. PROF.]:[AGRUP. CLAS. PROF.]]=$B39,IF(DATOS_[[Check Periodo Ref.]:[Check Periodo Ref.]]="Dentro",DATOS_[Conc.Sal.05]))))),
0)</f>
        <v>0</v>
      </c>
      <c r="K40" s="160">
        <f t="array" ref="K40">IFERROR(
AVERAGE((IF(DATOS_[[Sexo]:[Sexo]]=$B40,IF(DATOS_[[AGRUP. CLAS. PROF.]:[AGRUP. CLAS. PROF.]]=$B39,IF(DATOS_[[Check Periodo Ref.]:[Check Periodo Ref.]]="Dentro",DATOS_[Conc.Sal.06]))))),
0)</f>
        <v>0</v>
      </c>
      <c r="L40" s="160">
        <f t="array" ref="L40">IFERROR(
AVERAGE((IF(DATOS_[[Sexo]:[Sexo]]=$B40,IF(DATOS_[[AGRUP. CLAS. PROF.]:[AGRUP. CLAS. PROF.]]=$B39,IF(DATOS_[[Check Periodo Ref.]:[Check Periodo Ref.]]="Dentro",DATOS_[Conc.Sal.07]))))),
0)</f>
        <v>0</v>
      </c>
      <c r="M40" s="160">
        <f t="array" ref="M40">IFERROR(
AVERAGE((IF(DATOS_[[Sexo]:[Sexo]]=$B40,IF(DATOS_[[AGRUP. CLAS. PROF.]:[AGRUP. CLAS. PROF.]]=$B39,IF(DATOS_[[Check Periodo Ref.]:[Check Periodo Ref.]]="Dentro",DATOS_[Conc.Sal.08]))))),
0)</f>
        <v>0</v>
      </c>
      <c r="N40" s="160">
        <f t="array" ref="N40">IFERROR(
AVERAGE((IF(DATOS_[[Sexo]:[Sexo]]=$B40,IF(DATOS_[[AGRUP. CLAS. PROF.]:[AGRUP. CLAS. PROF.]]=$B39,IF(DATOS_[[Check Periodo Ref.]:[Check Periodo Ref.]]="Dentro",DATOS_[Conc.Sal.09]))))),
0)</f>
        <v>0</v>
      </c>
      <c r="O40" s="160">
        <f t="array" ref="O40">IFERROR(
AVERAGE((IF(DATOS_[[Sexo]:[Sexo]]=$B40,IF(DATOS_[[AGRUP. CLAS. PROF.]:[AGRUP. CLAS. PROF.]]=$B39,IF(DATOS_[[Check Periodo Ref.]:[Check Periodo Ref.]]="Dentro",DATOS_[Conc.Sal.10]))))),
0)</f>
        <v>0</v>
      </c>
      <c r="P40" s="160">
        <f t="array" ref="P40">IFERROR(
AVERAGE((IF(DATOS_[[Sexo]:[Sexo]]=$B40,IF(DATOS_[[AGRUP. CLAS. PROF.]:[AGRUP. CLAS. PROF.]]=$B39,IF(DATOS_[[Check Periodo Ref.]:[Check Periodo Ref.]]="Dentro",DATOS_[Conc.Sal.11]))))),
0)</f>
        <v>0</v>
      </c>
      <c r="Q40" s="160">
        <f t="array" ref="Q40">IFERROR(
AVERAGE((IF(DATOS_[[Sexo]:[Sexo]]=$B40,IF(DATOS_[[AGRUP. CLAS. PROF.]:[AGRUP. CLAS. PROF.]]=$B39,IF(DATOS_[[Check Periodo Ref.]:[Check Periodo Ref.]]="Dentro",DATOS_[Conc.Sal.12]))))),
0)</f>
        <v>0</v>
      </c>
      <c r="R40" s="160">
        <f t="array" ref="R40">IFERROR(
AVERAGE((IF(DATOS_[[Sexo]:[Sexo]]=$B40,IF(DATOS_[[AGRUP. CLAS. PROF.]:[AGRUP. CLAS. PROF.]]=$B39,IF(DATOS_[[Check Periodo Ref.]:[Check Periodo Ref.]]="Dentro",DATOS_[Conc.Sal.13]))))),
0)</f>
        <v>0</v>
      </c>
      <c r="S40" s="160">
        <f t="array" ref="S40">IFERROR(
AVERAGE((IF(DATOS_[[Sexo]:[Sexo]]=$B40,IF(DATOS_[[AGRUP. CLAS. PROF.]:[AGRUP. CLAS. PROF.]]=$B39,IF(DATOS_[[Check Periodo Ref.]:[Check Periodo Ref.]]="Dentro",DATOS_[Conc.Sal.14]))))),
0)</f>
        <v>0</v>
      </c>
      <c r="T40" s="160">
        <f t="array" ref="T40">IFERROR(
AVERAGE((IF(DATOS_[[Sexo]:[Sexo]]=$B40,IF(DATOS_[[AGRUP. CLAS. PROF.]:[AGRUP. CLAS. PROF.]]=$B39,IF(DATOS_[[Check Periodo Ref.]:[Check Periodo Ref.]]="Dentro",DATOS_[Conc.Sal.15]))))),
0)</f>
        <v>0</v>
      </c>
      <c r="U40" s="160">
        <f t="array" ref="U40">IFERROR(
AVERAGE((IF(DATOS_[[Sexo]:[Sexo]]=$B40,IF(DATOS_[[AGRUP. CLAS. PROF.]:[AGRUP. CLAS. PROF.]]=$B39,IF(DATOS_[[Check Periodo Ref.]:[Check Periodo Ref.]]="Dentro",DATOS_[Conc.Sal.16]))))),
0)</f>
        <v>0</v>
      </c>
      <c r="V40" s="160">
        <f t="array" ref="V40">IFERROR(
AVERAGE((IF(DATOS_[[Sexo]:[Sexo]]=$B40,IF(DATOS_[[AGRUP. CLAS. PROF.]:[AGRUP. CLAS. PROF.]]=$B39,IF(DATOS_[[Check Periodo Ref.]:[Check Periodo Ref.]]="Dentro",DATOS_[Conc.Sal.17]))))),
0)</f>
        <v>0</v>
      </c>
      <c r="W40" s="160">
        <f t="array" ref="W40">IFERROR(
AVERAGE((IF(DATOS_[[Sexo]:[Sexo]]=$B40,IF(DATOS_[[AGRUP. CLAS. PROF.]:[AGRUP. CLAS. PROF.]]=$B39,IF(DATOS_[[Check Periodo Ref.]:[Check Periodo Ref.]]="Dentro",DATOS_[Conc.Sal.18]))))),
0)</f>
        <v>0</v>
      </c>
      <c r="X40" s="160">
        <f t="array" ref="X40">IFERROR(
AVERAGE((IF(DATOS_[[Sexo]:[Sexo]]=$B40,IF(DATOS_[[AGRUP. CLAS. PROF.]:[AGRUP. CLAS. PROF.]]=$B39,IF(DATOS_[[Check Periodo Ref.]:[Check Periodo Ref.]]="Dentro",DATOS_[Conc.Sal.19]))))),
0)</f>
        <v>0</v>
      </c>
      <c r="Y40" s="160">
        <f t="array" ref="Y40">IFERROR(
AVERAGE((IF(DATOS_[[Sexo]:[Sexo]]=$B40,IF(DATOS_[[AGRUP. CLAS. PROF.]:[AGRUP. CLAS. PROF.]]=$B39,IF(DATOS_[[Check Periodo Ref.]:[Check Periodo Ref.]]="Dentro",DATOS_[Conc.Sal.20]))))),
0)</f>
        <v>0</v>
      </c>
      <c r="Z40" s="160">
        <f t="array" ref="Z40">IFERROR(
AVERAGE((IF(DATOS_[[Sexo]:[Sexo]]=$B40,IF(DATOS_[[AGRUP. CLAS. PROF.]:[AGRUP. CLAS. PROF.]]=$B39,IF(DATOS_[[Check Periodo Ref.]:[Check Periodo Ref.]]="Dentro",DATOS_[Conc.Sal.21]))))),
0)</f>
        <v>0</v>
      </c>
      <c r="AA40" s="160">
        <f t="array" ref="AA40">IFERROR(
AVERAGE((IF(DATOS_[[Sexo]:[Sexo]]=$B40,IF(DATOS_[[AGRUP. CLAS. PROF.]:[AGRUP. CLAS. PROF.]]=$B39,IF(DATOS_[[Check Periodo Ref.]:[Check Periodo Ref.]]="Dentro",DATOS_[Conc.Sal.22]))))),
0)</f>
        <v>0</v>
      </c>
      <c r="AB40" s="160">
        <f t="array" ref="AB40">IFERROR(
AVERAGE((IF(DATOS_[[Sexo]:[Sexo]]=$B40,IF(DATOS_[[AGRUP. CLAS. PROF.]:[AGRUP. CLAS. PROF.]]=$B39,IF(DATOS_[[Check Periodo Ref.]:[Check Periodo Ref.]]="Dentro",DATOS_[Conc.Sal.23]))))),
0)</f>
        <v>0</v>
      </c>
      <c r="AC40" s="160">
        <f t="array" ref="AC40">IFERROR(
AVERAGE((IF(DATOS_[[Sexo]:[Sexo]]=$B40,IF(DATOS_[[AGRUP. CLAS. PROF.]:[AGRUP. CLAS. PROF.]]=$B39,IF(DATOS_[[Check Periodo Ref.]:[Check Periodo Ref.]]="Dentro",DATOS_[Conc.Sal.24]))))),
0)</f>
        <v>0</v>
      </c>
      <c r="AD40" s="160">
        <f t="array" ref="AD40">IFERROR(
AVERAGE((IF(DATOS_[[Sexo]:[Sexo]]=$B40,IF(DATOS_[[AGRUP. CLAS. PROF.]:[AGRUP. CLAS. PROF.]]=$B39,IF(DATOS_[[Check Periodo Ref.]:[Check Periodo Ref.]]="Dentro",DATOS_[Conc.Sal.25]))))),
0)</f>
        <v>0</v>
      </c>
      <c r="AE40" s="160">
        <f t="array" ref="AE40">IFERROR(
AVERAGE((IF(DATOS_[[Sexo]:[Sexo]]=$B40,IF(DATOS_[[AGRUP. CLAS. PROF.]:[AGRUP. CLAS. PROF.]]=$B39,IF(DATOS_[[Check Periodo Ref.]:[Check Periodo Ref.]]="Dentro",DATOS_[Conc.Sal.26]))))),
0)</f>
        <v>0</v>
      </c>
      <c r="AF40" s="160">
        <f t="array" ref="AF40">IFERROR(
AVERAGE((IF(DATOS_[[Sexo]:[Sexo]]=$B40,IF(DATOS_[[AGRUP. CLAS. PROF.]:[AGRUP. CLAS. PROF.]]=$B39,IF(DATOS_[[Check Periodo Ref.]:[Check Periodo Ref.]]="Dentro",DATOS_[Conc.Sal.27]))))),
0)</f>
        <v>0</v>
      </c>
      <c r="AG40" s="160">
        <f t="array" ref="AG40">IFERROR(
AVERAGE((IF(DATOS_[[Sexo]:[Sexo]]=$B40,IF(DATOS_[[AGRUP. CLAS. PROF.]:[AGRUP. CLAS. PROF.]]=$B39,IF(DATOS_[[Check Periodo Ref.]:[Check Periodo Ref.]]="Dentro",DATOS_[Conc.Sal.28]))))),
0)</f>
        <v>0</v>
      </c>
      <c r="AH40" s="160">
        <f t="array" ref="AH40">IFERROR(
AVERAGE((IF(DATOS_[[Sexo]:[Sexo]]=$B40,IF(DATOS_[[AGRUP. CLAS. PROF.]:[AGRUP. CLAS. PROF.]]=$B39,IF(DATOS_[[Check Periodo Ref.]:[Check Periodo Ref.]]="Dentro",DATOS_[Conc.Sal.29]))))),
0)</f>
        <v>0</v>
      </c>
      <c r="AI40" s="160">
        <f t="array" ref="AI40">IFERROR(
AVERAGE((IF(DATOS_[[Sexo]:[Sexo]]=$B40,IF(DATOS_[[AGRUP. CLAS. PROF.]:[AGRUP. CLAS. PROF.]]=$B39,IF(DATOS_[[Check Periodo Ref.]:[Check Periodo Ref.]]="Dentro",DATOS_[Conc.Sal.30]))))),
0)</f>
        <v>0</v>
      </c>
      <c r="AJ40" s="161">
        <f t="array" ref="AJ40">IFERROR(
AVERAGE(IF(DATOS_[Sexo]=$B40,IF(DATOS_[AGRUP. CLAS. PROF.]=$B39,IF(DATOS_[Check Periodo Ref.]="Dentro",DATOS_[Tot COMPL.SAL Ef],FALSE)))),
0)</f>
        <v>0</v>
      </c>
      <c r="AK40" s="163">
        <f t="array" ref="AK40">IFERROR(
AVERAGE(IF(DATOS_[Sexo]=$B40,IF(DATOS_[AGRUP. CLAS. PROF.]=$B39,IF(DATOS_[Check Periodo Ref.]="Dentro",DATOS_[TOTAL SALARIO Ef],FALSE)))),
0)</f>
        <v>0</v>
      </c>
      <c r="AL40" s="162">
        <f t="array" ref="AL40">IFERROR(
AVERAGE((IF(DATOS_[[Sexo]:[Sexo]]=$B40,IF(DATOS_[[AGRUP. CLAS. PROF.]:[AGRUP. CLAS. PROF.]]=$B39,IF(DATOS_[[Check Periodo Ref.]:[Check Periodo Ref.]]="Dentro",DATOS_[C.Extra.01]))))),
0)</f>
        <v>0</v>
      </c>
      <c r="AM40" s="162">
        <f t="array" ref="AM40">IFERROR(
AVERAGE((IF(DATOS_[[Sexo]:[Sexo]]=$B40,IF(DATOS_[[AGRUP. CLAS. PROF.]:[AGRUP. CLAS. PROF.]]=$B39,IF(DATOS_[[Check Periodo Ref.]:[Check Periodo Ref.]]="Dentro",DATOS_[C.Extra.02]))))),
0)</f>
        <v>0</v>
      </c>
      <c r="AN40" s="162">
        <f t="array" ref="AN40">IFERROR(
AVERAGE((IF(DATOS_[[Sexo]:[Sexo]]=$B40,IF(DATOS_[[AGRUP. CLAS. PROF.]:[AGRUP. CLAS. PROF.]]=$B39,IF(DATOS_[[Check Periodo Ref.]:[Check Periodo Ref.]]="Dentro",DATOS_[C.Extra.03]))))),
0)</f>
        <v>0</v>
      </c>
      <c r="AO40" s="162">
        <f t="array" ref="AO40">IFERROR(
AVERAGE((IF(DATOS_[[Sexo]:[Sexo]]=$B40,IF(DATOS_[[AGRUP. CLAS. PROF.]:[AGRUP. CLAS. PROF.]]=$B39,IF(DATOS_[[Check Periodo Ref.]:[Check Periodo Ref.]]="Dentro",DATOS_[C.Extra.04]))))),
0)</f>
        <v>0</v>
      </c>
      <c r="AP40" s="162">
        <f t="array" ref="AP40">IFERROR(
AVERAGE((IF(DATOS_[[Sexo]:[Sexo]]=$B40,IF(DATOS_[[AGRUP. CLAS. PROF.]:[AGRUP. CLAS. PROF.]]=$B39,IF(DATOS_[[Check Periodo Ref.]:[Check Periodo Ref.]]="Dentro",DATOS_[C.Extra.05]))))),
0)</f>
        <v>0</v>
      </c>
      <c r="AQ40" s="164">
        <f t="array" ref="AQ40">IFERROR(
AVERAGE(IF(DATOS_[Sexo]=$B40,IF(DATOS_[AGRUP. CLAS. PROF.]=$B39,IF(DATOS_[Check Periodo Ref.]="Dentro",DATOS_[Tot Extrasalarial Ef],FALSE)))),
0)</f>
        <v>0</v>
      </c>
      <c r="AR40" s="165">
        <f t="array" ref="AR40">IFERROR(
AVERAGE(IF(DATOS_[Sexo]=$B40,IF(DATOS_[AGRUP. CLAS. PROF.]=$B39,IF(DATOS_[Check Periodo Ref.]="Dentro",DATOS_[TOTAL Retrib Ef],FALSE)))),
0)</f>
        <v>0</v>
      </c>
    </row>
    <row r="41" spans="1:44" x14ac:dyDescent="0.3">
      <c r="A41" s="114" t="str">
        <f t="shared" ref="A41" si="38">+A40</f>
        <v>[ocultar]</v>
      </c>
      <c r="B41" s="111" t="s">
        <v>163</v>
      </c>
      <c r="C41" s="112">
        <f t="array" ref="C41">SUM(IF($B41=DATOS_[Sexo],
IF($B39=DATOS_[AGRUP. CLAS. PROF.],
IF("Dentro"=DATOS_[Check Periodo Ref.],
1/(COUNTIFS(DATOS_[Sexo],$B41,DATOS_[AGRUP. CLAS. PROF.],$B39,DATOS_[Check Periodo Ref.],"Dentro",DATOS_[id],DATOS_[id]))))))</f>
        <v>0</v>
      </c>
      <c r="D41" s="113">
        <f>COUNTIFS(DATOS_[AGRUP. CLAS. PROF.],$B39,DATOS_[Sexo],$B41,DATOS_[Check Periodo Ref.],"Dentro")</f>
        <v>0</v>
      </c>
      <c r="E41" s="159">
        <f t="array" ref="E41">IFERROR(
AVERAGE(IF(DATOS_[Sexo]=$B41,IF(DATOS_[AGRUP. CLAS. PROF.]=$B39,IF(DATOS_[Check Periodo Ref.]="Dentro",DATOS_[SALARIO BASE Ef],FALSE)))),
0)</f>
        <v>0</v>
      </c>
      <c r="F41" s="160">
        <f t="array" ref="F41">IFERROR(
AVERAGE((IF(DATOS_[[Sexo]:[Sexo]]=$B41,IF(DATOS_[[AGRUP. CLAS. PROF.]:[AGRUP. CLAS. PROF.]]=$B39,IF(DATOS_[[Check Periodo Ref.]:[Check Periodo Ref.]]="Dentro",DATOS_[Conc.Sal.01]))))),
0)</f>
        <v>0</v>
      </c>
      <c r="G41" s="160">
        <f t="array" ref="G41">IFERROR(
AVERAGE((IF(DATOS_[[Sexo]:[Sexo]]=$B41,IF(DATOS_[[AGRUP. CLAS. PROF.]:[AGRUP. CLAS. PROF.]]=$B39,IF(DATOS_[[Check Periodo Ref.]:[Check Periodo Ref.]]="Dentro",DATOS_[Conc.Sal.02]))))),
0)</f>
        <v>0</v>
      </c>
      <c r="H41" s="160">
        <f t="array" ref="H41">IFERROR(
AVERAGE((IF(DATOS_[[Sexo]:[Sexo]]=$B41,IF(DATOS_[[AGRUP. CLAS. PROF.]:[AGRUP. CLAS. PROF.]]=$B39,IF(DATOS_[[Check Periodo Ref.]:[Check Periodo Ref.]]="Dentro",DATOS_[Conc.Sal.03]))))),
0)</f>
        <v>0</v>
      </c>
      <c r="I41" s="160">
        <f t="array" ref="I41">IFERROR(
AVERAGE((IF(DATOS_[[Sexo]:[Sexo]]=$B41,IF(DATOS_[[AGRUP. CLAS. PROF.]:[AGRUP. CLAS. PROF.]]=$B39,IF(DATOS_[[Check Periodo Ref.]:[Check Periodo Ref.]]="Dentro",DATOS_[Conc.Sal.04]))))),
0)</f>
        <v>0</v>
      </c>
      <c r="J41" s="160">
        <f t="array" ref="J41">IFERROR(
AVERAGE((IF(DATOS_[[Sexo]:[Sexo]]=$B41,IF(DATOS_[[AGRUP. CLAS. PROF.]:[AGRUP. CLAS. PROF.]]=$B39,IF(DATOS_[[Check Periodo Ref.]:[Check Periodo Ref.]]="Dentro",DATOS_[Conc.Sal.05]))))),
0)</f>
        <v>0</v>
      </c>
      <c r="K41" s="160">
        <f t="array" ref="K41">IFERROR(
AVERAGE((IF(DATOS_[[Sexo]:[Sexo]]=$B41,IF(DATOS_[[AGRUP. CLAS. PROF.]:[AGRUP. CLAS. PROF.]]=$B39,IF(DATOS_[[Check Periodo Ref.]:[Check Periodo Ref.]]="Dentro",DATOS_[Conc.Sal.06]))))),
0)</f>
        <v>0</v>
      </c>
      <c r="L41" s="160">
        <f t="array" ref="L41">IFERROR(
AVERAGE((IF(DATOS_[[Sexo]:[Sexo]]=$B41,IF(DATOS_[[AGRUP. CLAS. PROF.]:[AGRUP. CLAS. PROF.]]=$B39,IF(DATOS_[[Check Periodo Ref.]:[Check Periodo Ref.]]="Dentro",DATOS_[Conc.Sal.07]))))),
0)</f>
        <v>0</v>
      </c>
      <c r="M41" s="160">
        <f t="array" ref="M41">IFERROR(
AVERAGE((IF(DATOS_[[Sexo]:[Sexo]]=$B41,IF(DATOS_[[AGRUP. CLAS. PROF.]:[AGRUP. CLAS. PROF.]]=$B39,IF(DATOS_[[Check Periodo Ref.]:[Check Periodo Ref.]]="Dentro",DATOS_[Conc.Sal.08]))))),
0)</f>
        <v>0</v>
      </c>
      <c r="N41" s="160">
        <f t="array" ref="N41">IFERROR(
AVERAGE((IF(DATOS_[[Sexo]:[Sexo]]=$B41,IF(DATOS_[[AGRUP. CLAS. PROF.]:[AGRUP. CLAS. PROF.]]=$B39,IF(DATOS_[[Check Periodo Ref.]:[Check Periodo Ref.]]="Dentro",DATOS_[Conc.Sal.09]))))),
0)</f>
        <v>0</v>
      </c>
      <c r="O41" s="160">
        <f t="array" ref="O41">IFERROR(
AVERAGE((IF(DATOS_[[Sexo]:[Sexo]]=$B41,IF(DATOS_[[AGRUP. CLAS. PROF.]:[AGRUP. CLAS. PROF.]]=$B39,IF(DATOS_[[Check Periodo Ref.]:[Check Periodo Ref.]]="Dentro",DATOS_[Conc.Sal.10]))))),
0)</f>
        <v>0</v>
      </c>
      <c r="P41" s="160">
        <f t="array" ref="P41">IFERROR(
AVERAGE((IF(DATOS_[[Sexo]:[Sexo]]=$B41,IF(DATOS_[[AGRUP. CLAS. PROF.]:[AGRUP. CLAS. PROF.]]=$B39,IF(DATOS_[[Check Periodo Ref.]:[Check Periodo Ref.]]="Dentro",DATOS_[Conc.Sal.11]))))),
0)</f>
        <v>0</v>
      </c>
      <c r="Q41" s="160">
        <f t="array" ref="Q41">IFERROR(
AVERAGE((IF(DATOS_[[Sexo]:[Sexo]]=$B41,IF(DATOS_[[AGRUP. CLAS. PROF.]:[AGRUP. CLAS. PROF.]]=$B39,IF(DATOS_[[Check Periodo Ref.]:[Check Periodo Ref.]]="Dentro",DATOS_[Conc.Sal.12]))))),
0)</f>
        <v>0</v>
      </c>
      <c r="R41" s="160">
        <f t="array" ref="R41">IFERROR(
AVERAGE((IF(DATOS_[[Sexo]:[Sexo]]=$B41,IF(DATOS_[[AGRUP. CLAS. PROF.]:[AGRUP. CLAS. PROF.]]=$B39,IF(DATOS_[[Check Periodo Ref.]:[Check Periodo Ref.]]="Dentro",DATOS_[Conc.Sal.13]))))),
0)</f>
        <v>0</v>
      </c>
      <c r="S41" s="160">
        <f t="array" ref="S41">IFERROR(
AVERAGE((IF(DATOS_[[Sexo]:[Sexo]]=$B41,IF(DATOS_[[AGRUP. CLAS. PROF.]:[AGRUP. CLAS. PROF.]]=$B39,IF(DATOS_[[Check Periodo Ref.]:[Check Periodo Ref.]]="Dentro",DATOS_[Conc.Sal.14]))))),
0)</f>
        <v>0</v>
      </c>
      <c r="T41" s="160">
        <f t="array" ref="T41">IFERROR(
AVERAGE((IF(DATOS_[[Sexo]:[Sexo]]=$B41,IF(DATOS_[[AGRUP. CLAS. PROF.]:[AGRUP. CLAS. PROF.]]=$B39,IF(DATOS_[[Check Periodo Ref.]:[Check Periodo Ref.]]="Dentro",DATOS_[Conc.Sal.15]))))),
0)</f>
        <v>0</v>
      </c>
      <c r="U41" s="160">
        <f t="array" ref="U41">IFERROR(
AVERAGE((IF(DATOS_[[Sexo]:[Sexo]]=$B41,IF(DATOS_[[AGRUP. CLAS. PROF.]:[AGRUP. CLAS. PROF.]]=$B39,IF(DATOS_[[Check Periodo Ref.]:[Check Periodo Ref.]]="Dentro",DATOS_[Conc.Sal.16]))))),
0)</f>
        <v>0</v>
      </c>
      <c r="V41" s="160">
        <f t="array" ref="V41">IFERROR(
AVERAGE((IF(DATOS_[[Sexo]:[Sexo]]=$B41,IF(DATOS_[[AGRUP. CLAS. PROF.]:[AGRUP. CLAS. PROF.]]=$B39,IF(DATOS_[[Check Periodo Ref.]:[Check Periodo Ref.]]="Dentro",DATOS_[Conc.Sal.17]))))),
0)</f>
        <v>0</v>
      </c>
      <c r="W41" s="160">
        <f t="array" ref="W41">IFERROR(
AVERAGE((IF(DATOS_[[Sexo]:[Sexo]]=$B41,IF(DATOS_[[AGRUP. CLAS. PROF.]:[AGRUP. CLAS. PROF.]]=$B39,IF(DATOS_[[Check Periodo Ref.]:[Check Periodo Ref.]]="Dentro",DATOS_[Conc.Sal.18]))))),
0)</f>
        <v>0</v>
      </c>
      <c r="X41" s="160">
        <f t="array" ref="X41">IFERROR(
AVERAGE((IF(DATOS_[[Sexo]:[Sexo]]=$B41,IF(DATOS_[[AGRUP. CLAS. PROF.]:[AGRUP. CLAS. PROF.]]=$B39,IF(DATOS_[[Check Periodo Ref.]:[Check Periodo Ref.]]="Dentro",DATOS_[Conc.Sal.19]))))),
0)</f>
        <v>0</v>
      </c>
      <c r="Y41" s="160">
        <f t="array" ref="Y41">IFERROR(
AVERAGE((IF(DATOS_[[Sexo]:[Sexo]]=$B41,IF(DATOS_[[AGRUP. CLAS. PROF.]:[AGRUP. CLAS. PROF.]]=$B39,IF(DATOS_[[Check Periodo Ref.]:[Check Periodo Ref.]]="Dentro",DATOS_[Conc.Sal.20]))))),
0)</f>
        <v>0</v>
      </c>
      <c r="Z41" s="160">
        <f t="array" ref="Z41">IFERROR(
AVERAGE((IF(DATOS_[[Sexo]:[Sexo]]=$B41,IF(DATOS_[[AGRUP. CLAS. PROF.]:[AGRUP. CLAS. PROF.]]=$B39,IF(DATOS_[[Check Periodo Ref.]:[Check Periodo Ref.]]="Dentro",DATOS_[Conc.Sal.21]))))),
0)</f>
        <v>0</v>
      </c>
      <c r="AA41" s="160">
        <f t="array" ref="AA41">IFERROR(
AVERAGE((IF(DATOS_[[Sexo]:[Sexo]]=$B41,IF(DATOS_[[AGRUP. CLAS. PROF.]:[AGRUP. CLAS. PROF.]]=$B39,IF(DATOS_[[Check Periodo Ref.]:[Check Periodo Ref.]]="Dentro",DATOS_[Conc.Sal.22]))))),
0)</f>
        <v>0</v>
      </c>
      <c r="AB41" s="160">
        <f t="array" ref="AB41">IFERROR(
AVERAGE((IF(DATOS_[[Sexo]:[Sexo]]=$B41,IF(DATOS_[[AGRUP. CLAS. PROF.]:[AGRUP. CLAS. PROF.]]=$B39,IF(DATOS_[[Check Periodo Ref.]:[Check Periodo Ref.]]="Dentro",DATOS_[Conc.Sal.23]))))),
0)</f>
        <v>0</v>
      </c>
      <c r="AC41" s="160">
        <f t="array" ref="AC41">IFERROR(
AVERAGE((IF(DATOS_[[Sexo]:[Sexo]]=$B41,IF(DATOS_[[AGRUP. CLAS. PROF.]:[AGRUP. CLAS. PROF.]]=$B39,IF(DATOS_[[Check Periodo Ref.]:[Check Periodo Ref.]]="Dentro",DATOS_[Conc.Sal.24]))))),
0)</f>
        <v>0</v>
      </c>
      <c r="AD41" s="160">
        <f t="array" ref="AD41">IFERROR(
AVERAGE((IF(DATOS_[[Sexo]:[Sexo]]=$B41,IF(DATOS_[[AGRUP. CLAS. PROF.]:[AGRUP. CLAS. PROF.]]=$B39,IF(DATOS_[[Check Periodo Ref.]:[Check Periodo Ref.]]="Dentro",DATOS_[Conc.Sal.25]))))),
0)</f>
        <v>0</v>
      </c>
      <c r="AE41" s="160">
        <f t="array" ref="AE41">IFERROR(
AVERAGE((IF(DATOS_[[Sexo]:[Sexo]]=$B41,IF(DATOS_[[AGRUP. CLAS. PROF.]:[AGRUP. CLAS. PROF.]]=$B39,IF(DATOS_[[Check Periodo Ref.]:[Check Periodo Ref.]]="Dentro",DATOS_[Conc.Sal.26]))))),
0)</f>
        <v>0</v>
      </c>
      <c r="AF41" s="160">
        <f t="array" ref="AF41">IFERROR(
AVERAGE((IF(DATOS_[[Sexo]:[Sexo]]=$B41,IF(DATOS_[[AGRUP. CLAS. PROF.]:[AGRUP. CLAS. PROF.]]=$B39,IF(DATOS_[[Check Periodo Ref.]:[Check Periodo Ref.]]="Dentro",DATOS_[Conc.Sal.27]))))),
0)</f>
        <v>0</v>
      </c>
      <c r="AG41" s="160">
        <f t="array" ref="AG41">IFERROR(
AVERAGE((IF(DATOS_[[Sexo]:[Sexo]]=$B41,IF(DATOS_[[AGRUP. CLAS. PROF.]:[AGRUP. CLAS. PROF.]]=$B39,IF(DATOS_[[Check Periodo Ref.]:[Check Periodo Ref.]]="Dentro",DATOS_[Conc.Sal.28]))))),
0)</f>
        <v>0</v>
      </c>
      <c r="AH41" s="160">
        <f t="array" ref="AH41">IFERROR(
AVERAGE((IF(DATOS_[[Sexo]:[Sexo]]=$B41,IF(DATOS_[[AGRUP. CLAS. PROF.]:[AGRUP. CLAS. PROF.]]=$B39,IF(DATOS_[[Check Periodo Ref.]:[Check Periodo Ref.]]="Dentro",DATOS_[Conc.Sal.29]))))),
0)</f>
        <v>0</v>
      </c>
      <c r="AI41" s="160">
        <f t="array" ref="AI41">IFERROR(
AVERAGE((IF(DATOS_[[Sexo]:[Sexo]]=$B41,IF(DATOS_[[AGRUP. CLAS. PROF.]:[AGRUP. CLAS. PROF.]]=$B39,IF(DATOS_[[Check Periodo Ref.]:[Check Periodo Ref.]]="Dentro",DATOS_[Conc.Sal.30]))))),
0)</f>
        <v>0</v>
      </c>
      <c r="AJ41" s="161">
        <f t="array" ref="AJ41">IFERROR(
AVERAGE(IF(DATOS_[Sexo]=$B41,IF(DATOS_[AGRUP. CLAS. PROF.]=$B39,IF(DATOS_[Check Periodo Ref.]="Dentro",DATOS_[Tot COMPL.SAL Ef],FALSE)))),
0)</f>
        <v>0</v>
      </c>
      <c r="AK41" s="163">
        <f t="array" ref="AK41">IFERROR(
AVERAGE(IF(DATOS_[Sexo]=$B41,IF(DATOS_[AGRUP. CLAS. PROF.]=$B39,IF(DATOS_[Check Periodo Ref.]="Dentro",DATOS_[TOTAL SALARIO Ef],FALSE)))),
0)</f>
        <v>0</v>
      </c>
      <c r="AL41" s="162">
        <f t="array" ref="AL41">IFERROR(
AVERAGE((IF(DATOS_[[Sexo]:[Sexo]]=$B41,IF(DATOS_[[AGRUP. CLAS. PROF.]:[AGRUP. CLAS. PROF.]]=$B39,IF(DATOS_[[Check Periodo Ref.]:[Check Periodo Ref.]]="Dentro",DATOS_[C.Extra.01]))))),
0)</f>
        <v>0</v>
      </c>
      <c r="AM41" s="162">
        <f t="array" ref="AM41">IFERROR(
AVERAGE((IF(DATOS_[[Sexo]:[Sexo]]=$B41,IF(DATOS_[[AGRUP. CLAS. PROF.]:[AGRUP. CLAS. PROF.]]=$B39,IF(DATOS_[[Check Periodo Ref.]:[Check Periodo Ref.]]="Dentro",DATOS_[C.Extra.02]))))),
0)</f>
        <v>0</v>
      </c>
      <c r="AN41" s="162">
        <f t="array" ref="AN41">IFERROR(
AVERAGE((IF(DATOS_[[Sexo]:[Sexo]]=$B41,IF(DATOS_[[AGRUP. CLAS. PROF.]:[AGRUP. CLAS. PROF.]]=$B39,IF(DATOS_[[Check Periodo Ref.]:[Check Periodo Ref.]]="Dentro",DATOS_[C.Extra.03]))))),
0)</f>
        <v>0</v>
      </c>
      <c r="AO41" s="162">
        <f t="array" ref="AO41">IFERROR(
AVERAGE((IF(DATOS_[[Sexo]:[Sexo]]=$B41,IF(DATOS_[[AGRUP. CLAS. PROF.]:[AGRUP. CLAS. PROF.]]=$B39,IF(DATOS_[[Check Periodo Ref.]:[Check Periodo Ref.]]="Dentro",DATOS_[C.Extra.04]))))),
0)</f>
        <v>0</v>
      </c>
      <c r="AP41" s="162">
        <f t="array" ref="AP41">IFERROR(
AVERAGE((IF(DATOS_[[Sexo]:[Sexo]]=$B41,IF(DATOS_[[AGRUP. CLAS. PROF.]:[AGRUP. CLAS. PROF.]]=$B39,IF(DATOS_[[Check Periodo Ref.]:[Check Periodo Ref.]]="Dentro",DATOS_[C.Extra.05]))))),
0)</f>
        <v>0</v>
      </c>
      <c r="AQ41" s="164">
        <f t="array" ref="AQ41">IFERROR(
AVERAGE(IF(DATOS_[Sexo]=$B41,IF(DATOS_[AGRUP. CLAS. PROF.]=$B39,IF(DATOS_[Check Periodo Ref.]="Dentro",DATOS_[Tot Extrasalarial Ef],FALSE)))),
0)</f>
        <v>0</v>
      </c>
      <c r="AR41" s="165">
        <f t="array" ref="AR41">IFERROR(
AVERAGE(IF(DATOS_[Sexo]=$B41,IF(DATOS_[AGRUP. CLAS. PROF.]=$B39,IF(DATOS_[Check Periodo Ref.]="Dentro",DATOS_[TOTAL Retrib Ef],FALSE)))),
0)</f>
        <v>0</v>
      </c>
    </row>
    <row r="42" spans="1:44" ht="17.25" thickBot="1" x14ac:dyDescent="0.35">
      <c r="A42" s="114" t="str">
        <f t="shared" ref="A42" si="39">+A43</f>
        <v>[ocultar]</v>
      </c>
      <c r="B42" s="117" t="s">
        <v>226</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CLAS. PROF.],
IF("Dentro"=DATOS_[Check Periodo Ref.],
1/(COUNTIFS(DATOS_[Sexo],$B43,DATOS_[AGRUP. CLAS. PROF.],$B42,DATOS_[Check Periodo Ref.],"Dentro",DATOS_[id],DATOS_[id]))))))</f>
        <v>0</v>
      </c>
      <c r="D43" s="113">
        <f>COUNTIFS(DATOS_[AGRUP. CLAS. PROF.],$B42,DATOS_[Sexo],$B43,DATOS_[Check Periodo Ref.],"Dentro")</f>
        <v>0</v>
      </c>
      <c r="E43" s="159">
        <f t="array" ref="E43">IFERROR(
AVERAGE(IF(DATOS_[Sexo]=$B43,IF(DATOS_[AGRUP. CLAS. PROF.]=$B42,IF(DATOS_[Check Periodo Ref.]="Dentro",DATOS_[SALARIO BASE Ef],FALSE)))),
0)</f>
        <v>0</v>
      </c>
      <c r="F43" s="160">
        <f t="array" ref="F43">IFERROR(
AVERAGE((IF(DATOS_[[Sexo]:[Sexo]]=$B43,IF(DATOS_[[AGRUP. CLAS. PROF.]:[AGRUP. CLAS. PROF.]]=$B42,IF(DATOS_[[Check Periodo Ref.]:[Check Periodo Ref.]]="Dentro",DATOS_[Conc.Sal.01]))))),
0)</f>
        <v>0</v>
      </c>
      <c r="G43" s="160">
        <f t="array" ref="G43">IFERROR(
AVERAGE((IF(DATOS_[[Sexo]:[Sexo]]=$B43,IF(DATOS_[[AGRUP. CLAS. PROF.]:[AGRUP. CLAS. PROF.]]=$B42,IF(DATOS_[[Check Periodo Ref.]:[Check Periodo Ref.]]="Dentro",DATOS_[Conc.Sal.02]))))),
0)</f>
        <v>0</v>
      </c>
      <c r="H43" s="160">
        <f t="array" ref="H43">IFERROR(
AVERAGE((IF(DATOS_[[Sexo]:[Sexo]]=$B43,IF(DATOS_[[AGRUP. CLAS. PROF.]:[AGRUP. CLAS. PROF.]]=$B42,IF(DATOS_[[Check Periodo Ref.]:[Check Periodo Ref.]]="Dentro",DATOS_[Conc.Sal.03]))))),
0)</f>
        <v>0</v>
      </c>
      <c r="I43" s="160">
        <f t="array" ref="I43">IFERROR(
AVERAGE((IF(DATOS_[[Sexo]:[Sexo]]=$B43,IF(DATOS_[[AGRUP. CLAS. PROF.]:[AGRUP. CLAS. PROF.]]=$B42,IF(DATOS_[[Check Periodo Ref.]:[Check Periodo Ref.]]="Dentro",DATOS_[Conc.Sal.04]))))),
0)</f>
        <v>0</v>
      </c>
      <c r="J43" s="160">
        <f t="array" ref="J43">IFERROR(
AVERAGE((IF(DATOS_[[Sexo]:[Sexo]]=$B43,IF(DATOS_[[AGRUP. CLAS. PROF.]:[AGRUP. CLAS. PROF.]]=$B42,IF(DATOS_[[Check Periodo Ref.]:[Check Periodo Ref.]]="Dentro",DATOS_[Conc.Sal.05]))))),
0)</f>
        <v>0</v>
      </c>
      <c r="K43" s="160">
        <f t="array" ref="K43">IFERROR(
AVERAGE((IF(DATOS_[[Sexo]:[Sexo]]=$B43,IF(DATOS_[[AGRUP. CLAS. PROF.]:[AGRUP. CLAS. PROF.]]=$B42,IF(DATOS_[[Check Periodo Ref.]:[Check Periodo Ref.]]="Dentro",DATOS_[Conc.Sal.06]))))),
0)</f>
        <v>0</v>
      </c>
      <c r="L43" s="160">
        <f t="array" ref="L43">IFERROR(
AVERAGE((IF(DATOS_[[Sexo]:[Sexo]]=$B43,IF(DATOS_[[AGRUP. CLAS. PROF.]:[AGRUP. CLAS. PROF.]]=$B42,IF(DATOS_[[Check Periodo Ref.]:[Check Periodo Ref.]]="Dentro",DATOS_[Conc.Sal.07]))))),
0)</f>
        <v>0</v>
      </c>
      <c r="M43" s="160">
        <f t="array" ref="M43">IFERROR(
AVERAGE((IF(DATOS_[[Sexo]:[Sexo]]=$B43,IF(DATOS_[[AGRUP. CLAS. PROF.]:[AGRUP. CLAS. PROF.]]=$B42,IF(DATOS_[[Check Periodo Ref.]:[Check Periodo Ref.]]="Dentro",DATOS_[Conc.Sal.08]))))),
0)</f>
        <v>0</v>
      </c>
      <c r="N43" s="160">
        <f t="array" ref="N43">IFERROR(
AVERAGE((IF(DATOS_[[Sexo]:[Sexo]]=$B43,IF(DATOS_[[AGRUP. CLAS. PROF.]:[AGRUP. CLAS. PROF.]]=$B42,IF(DATOS_[[Check Periodo Ref.]:[Check Periodo Ref.]]="Dentro",DATOS_[Conc.Sal.09]))))),
0)</f>
        <v>0</v>
      </c>
      <c r="O43" s="160">
        <f t="array" ref="O43">IFERROR(
AVERAGE((IF(DATOS_[[Sexo]:[Sexo]]=$B43,IF(DATOS_[[AGRUP. CLAS. PROF.]:[AGRUP. CLAS. PROF.]]=$B42,IF(DATOS_[[Check Periodo Ref.]:[Check Periodo Ref.]]="Dentro",DATOS_[Conc.Sal.10]))))),
0)</f>
        <v>0</v>
      </c>
      <c r="P43" s="160">
        <f t="array" ref="P43">IFERROR(
AVERAGE((IF(DATOS_[[Sexo]:[Sexo]]=$B43,IF(DATOS_[[AGRUP. CLAS. PROF.]:[AGRUP. CLAS. PROF.]]=$B42,IF(DATOS_[[Check Periodo Ref.]:[Check Periodo Ref.]]="Dentro",DATOS_[Conc.Sal.11]))))),
0)</f>
        <v>0</v>
      </c>
      <c r="Q43" s="160">
        <f t="array" ref="Q43">IFERROR(
AVERAGE((IF(DATOS_[[Sexo]:[Sexo]]=$B43,IF(DATOS_[[AGRUP. CLAS. PROF.]:[AGRUP. CLAS. PROF.]]=$B42,IF(DATOS_[[Check Periodo Ref.]:[Check Periodo Ref.]]="Dentro",DATOS_[Conc.Sal.12]))))),
0)</f>
        <v>0</v>
      </c>
      <c r="R43" s="160">
        <f t="array" ref="R43">IFERROR(
AVERAGE((IF(DATOS_[[Sexo]:[Sexo]]=$B43,IF(DATOS_[[AGRUP. CLAS. PROF.]:[AGRUP. CLAS. PROF.]]=$B42,IF(DATOS_[[Check Periodo Ref.]:[Check Periodo Ref.]]="Dentro",DATOS_[Conc.Sal.13]))))),
0)</f>
        <v>0</v>
      </c>
      <c r="S43" s="160">
        <f t="array" ref="S43">IFERROR(
AVERAGE((IF(DATOS_[[Sexo]:[Sexo]]=$B43,IF(DATOS_[[AGRUP. CLAS. PROF.]:[AGRUP. CLAS. PROF.]]=$B42,IF(DATOS_[[Check Periodo Ref.]:[Check Periodo Ref.]]="Dentro",DATOS_[Conc.Sal.14]))))),
0)</f>
        <v>0</v>
      </c>
      <c r="T43" s="160">
        <f t="array" ref="T43">IFERROR(
AVERAGE((IF(DATOS_[[Sexo]:[Sexo]]=$B43,IF(DATOS_[[AGRUP. CLAS. PROF.]:[AGRUP. CLAS. PROF.]]=$B42,IF(DATOS_[[Check Periodo Ref.]:[Check Periodo Ref.]]="Dentro",DATOS_[Conc.Sal.15]))))),
0)</f>
        <v>0</v>
      </c>
      <c r="U43" s="160">
        <f t="array" ref="U43">IFERROR(
AVERAGE((IF(DATOS_[[Sexo]:[Sexo]]=$B43,IF(DATOS_[[AGRUP. CLAS. PROF.]:[AGRUP. CLAS. PROF.]]=$B42,IF(DATOS_[[Check Periodo Ref.]:[Check Periodo Ref.]]="Dentro",DATOS_[Conc.Sal.16]))))),
0)</f>
        <v>0</v>
      </c>
      <c r="V43" s="160">
        <f t="array" ref="V43">IFERROR(
AVERAGE((IF(DATOS_[[Sexo]:[Sexo]]=$B43,IF(DATOS_[[AGRUP. CLAS. PROF.]:[AGRUP. CLAS. PROF.]]=$B42,IF(DATOS_[[Check Periodo Ref.]:[Check Periodo Ref.]]="Dentro",DATOS_[Conc.Sal.17]))))),
0)</f>
        <v>0</v>
      </c>
      <c r="W43" s="160">
        <f t="array" ref="W43">IFERROR(
AVERAGE((IF(DATOS_[[Sexo]:[Sexo]]=$B43,IF(DATOS_[[AGRUP. CLAS. PROF.]:[AGRUP. CLAS. PROF.]]=$B42,IF(DATOS_[[Check Periodo Ref.]:[Check Periodo Ref.]]="Dentro",DATOS_[Conc.Sal.18]))))),
0)</f>
        <v>0</v>
      </c>
      <c r="X43" s="160">
        <f t="array" ref="X43">IFERROR(
AVERAGE((IF(DATOS_[[Sexo]:[Sexo]]=$B43,IF(DATOS_[[AGRUP. CLAS. PROF.]:[AGRUP. CLAS. PROF.]]=$B42,IF(DATOS_[[Check Periodo Ref.]:[Check Periodo Ref.]]="Dentro",DATOS_[Conc.Sal.19]))))),
0)</f>
        <v>0</v>
      </c>
      <c r="Y43" s="160">
        <f t="array" ref="Y43">IFERROR(
AVERAGE((IF(DATOS_[[Sexo]:[Sexo]]=$B43,IF(DATOS_[[AGRUP. CLAS. PROF.]:[AGRUP. CLAS. PROF.]]=$B42,IF(DATOS_[[Check Periodo Ref.]:[Check Periodo Ref.]]="Dentro",DATOS_[Conc.Sal.20]))))),
0)</f>
        <v>0</v>
      </c>
      <c r="Z43" s="160">
        <f t="array" ref="Z43">IFERROR(
AVERAGE((IF(DATOS_[[Sexo]:[Sexo]]=$B43,IF(DATOS_[[AGRUP. CLAS. PROF.]:[AGRUP. CLAS. PROF.]]=$B42,IF(DATOS_[[Check Periodo Ref.]:[Check Periodo Ref.]]="Dentro",DATOS_[Conc.Sal.21]))))),
0)</f>
        <v>0</v>
      </c>
      <c r="AA43" s="160">
        <f t="array" ref="AA43">IFERROR(
AVERAGE((IF(DATOS_[[Sexo]:[Sexo]]=$B43,IF(DATOS_[[AGRUP. CLAS. PROF.]:[AGRUP. CLAS. PROF.]]=$B42,IF(DATOS_[[Check Periodo Ref.]:[Check Periodo Ref.]]="Dentro",DATOS_[Conc.Sal.22]))))),
0)</f>
        <v>0</v>
      </c>
      <c r="AB43" s="160">
        <f t="array" ref="AB43">IFERROR(
AVERAGE((IF(DATOS_[[Sexo]:[Sexo]]=$B43,IF(DATOS_[[AGRUP. CLAS. PROF.]:[AGRUP. CLAS. PROF.]]=$B42,IF(DATOS_[[Check Periodo Ref.]:[Check Periodo Ref.]]="Dentro",DATOS_[Conc.Sal.23]))))),
0)</f>
        <v>0</v>
      </c>
      <c r="AC43" s="160">
        <f t="array" ref="AC43">IFERROR(
AVERAGE((IF(DATOS_[[Sexo]:[Sexo]]=$B43,IF(DATOS_[[AGRUP. CLAS. PROF.]:[AGRUP. CLAS. PROF.]]=$B42,IF(DATOS_[[Check Periodo Ref.]:[Check Periodo Ref.]]="Dentro",DATOS_[Conc.Sal.24]))))),
0)</f>
        <v>0</v>
      </c>
      <c r="AD43" s="160">
        <f t="array" ref="AD43">IFERROR(
AVERAGE((IF(DATOS_[[Sexo]:[Sexo]]=$B43,IF(DATOS_[[AGRUP. CLAS. PROF.]:[AGRUP. CLAS. PROF.]]=$B42,IF(DATOS_[[Check Periodo Ref.]:[Check Periodo Ref.]]="Dentro",DATOS_[Conc.Sal.25]))))),
0)</f>
        <v>0</v>
      </c>
      <c r="AE43" s="160">
        <f t="array" ref="AE43">IFERROR(
AVERAGE((IF(DATOS_[[Sexo]:[Sexo]]=$B43,IF(DATOS_[[AGRUP. CLAS. PROF.]:[AGRUP. CLAS. PROF.]]=$B42,IF(DATOS_[[Check Periodo Ref.]:[Check Periodo Ref.]]="Dentro",DATOS_[Conc.Sal.26]))))),
0)</f>
        <v>0</v>
      </c>
      <c r="AF43" s="160">
        <f t="array" ref="AF43">IFERROR(
AVERAGE((IF(DATOS_[[Sexo]:[Sexo]]=$B43,IF(DATOS_[[AGRUP. CLAS. PROF.]:[AGRUP. CLAS. PROF.]]=$B42,IF(DATOS_[[Check Periodo Ref.]:[Check Periodo Ref.]]="Dentro",DATOS_[Conc.Sal.27]))))),
0)</f>
        <v>0</v>
      </c>
      <c r="AG43" s="160">
        <f t="array" ref="AG43">IFERROR(
AVERAGE((IF(DATOS_[[Sexo]:[Sexo]]=$B43,IF(DATOS_[[AGRUP. CLAS. PROF.]:[AGRUP. CLAS. PROF.]]=$B42,IF(DATOS_[[Check Periodo Ref.]:[Check Periodo Ref.]]="Dentro",DATOS_[Conc.Sal.28]))))),
0)</f>
        <v>0</v>
      </c>
      <c r="AH43" s="160">
        <f t="array" ref="AH43">IFERROR(
AVERAGE((IF(DATOS_[[Sexo]:[Sexo]]=$B43,IF(DATOS_[[AGRUP. CLAS. PROF.]:[AGRUP. CLAS. PROF.]]=$B42,IF(DATOS_[[Check Periodo Ref.]:[Check Periodo Ref.]]="Dentro",DATOS_[Conc.Sal.29]))))),
0)</f>
        <v>0</v>
      </c>
      <c r="AI43" s="160">
        <f t="array" ref="AI43">IFERROR(
AVERAGE((IF(DATOS_[[Sexo]:[Sexo]]=$B43,IF(DATOS_[[AGRUP. CLAS. PROF.]:[AGRUP. CLAS. PROF.]]=$B42,IF(DATOS_[[Check Periodo Ref.]:[Check Periodo Ref.]]="Dentro",DATOS_[Conc.Sal.30]))))),
0)</f>
        <v>0</v>
      </c>
      <c r="AJ43" s="161">
        <f t="array" ref="AJ43">IFERROR(
AVERAGE(IF(DATOS_[Sexo]=$B43,IF(DATOS_[AGRUP. CLAS. PROF.]=$B42,IF(DATOS_[Check Periodo Ref.]="Dentro",DATOS_[Tot COMPL.SAL Ef],FALSE)))),
0)</f>
        <v>0</v>
      </c>
      <c r="AK43" s="163">
        <f t="array" ref="AK43">IFERROR(
AVERAGE(IF(DATOS_[Sexo]=$B43,IF(DATOS_[AGRUP. CLAS. PROF.]=$B42,IF(DATOS_[Check Periodo Ref.]="Dentro",DATOS_[TOTAL SALARIO Ef],FALSE)))),
0)</f>
        <v>0</v>
      </c>
      <c r="AL43" s="162">
        <f t="array" ref="AL43">IFERROR(
AVERAGE((IF(DATOS_[[Sexo]:[Sexo]]=$B43,IF(DATOS_[[AGRUP. CLAS. PROF.]:[AGRUP. CLAS. PROF.]]=$B42,IF(DATOS_[[Check Periodo Ref.]:[Check Periodo Ref.]]="Dentro",DATOS_[C.Extra.01]))))),
0)</f>
        <v>0</v>
      </c>
      <c r="AM43" s="162">
        <f t="array" ref="AM43">IFERROR(
AVERAGE((IF(DATOS_[[Sexo]:[Sexo]]=$B43,IF(DATOS_[[AGRUP. CLAS. PROF.]:[AGRUP. CLAS. PROF.]]=$B42,IF(DATOS_[[Check Periodo Ref.]:[Check Periodo Ref.]]="Dentro",DATOS_[C.Extra.02]))))),
0)</f>
        <v>0</v>
      </c>
      <c r="AN43" s="162">
        <f t="array" ref="AN43">IFERROR(
AVERAGE((IF(DATOS_[[Sexo]:[Sexo]]=$B43,IF(DATOS_[[AGRUP. CLAS. PROF.]:[AGRUP. CLAS. PROF.]]=$B42,IF(DATOS_[[Check Periodo Ref.]:[Check Periodo Ref.]]="Dentro",DATOS_[C.Extra.03]))))),
0)</f>
        <v>0</v>
      </c>
      <c r="AO43" s="162">
        <f t="array" ref="AO43">IFERROR(
AVERAGE((IF(DATOS_[[Sexo]:[Sexo]]=$B43,IF(DATOS_[[AGRUP. CLAS. PROF.]:[AGRUP. CLAS. PROF.]]=$B42,IF(DATOS_[[Check Periodo Ref.]:[Check Periodo Ref.]]="Dentro",DATOS_[C.Extra.04]))))),
0)</f>
        <v>0</v>
      </c>
      <c r="AP43" s="162">
        <f t="array" ref="AP43">IFERROR(
AVERAGE((IF(DATOS_[[Sexo]:[Sexo]]=$B43,IF(DATOS_[[AGRUP. CLAS. PROF.]:[AGRUP. CLAS. PROF.]]=$B42,IF(DATOS_[[Check Periodo Ref.]:[Check Periodo Ref.]]="Dentro",DATOS_[C.Extra.05]))))),
0)</f>
        <v>0</v>
      </c>
      <c r="AQ43" s="164">
        <f t="array" ref="AQ43">IFERROR(
AVERAGE(IF(DATOS_[Sexo]=$B43,IF(DATOS_[AGRUP. CLAS. PROF.]=$B42,IF(DATOS_[Check Periodo Ref.]="Dentro",DATOS_[Tot Extrasalarial Ef],FALSE)))),
0)</f>
        <v>0</v>
      </c>
      <c r="AR43" s="165">
        <f t="array" ref="AR43">IFERROR(
AVERAGE(IF(DATOS_[Sexo]=$B43,IF(DATOS_[AGRUP. CLAS. PROF.]=$B42,IF(DATOS_[Check Periodo Ref.]="Dentro",DATOS_[TOTAL Retrib Ef],FALSE)))),
0)</f>
        <v>0</v>
      </c>
    </row>
    <row r="44" spans="1:44" x14ac:dyDescent="0.3">
      <c r="A44" s="114" t="str">
        <f t="shared" ref="A44" si="42">+A43</f>
        <v>[ocultar]</v>
      </c>
      <c r="B44" s="111" t="s">
        <v>163</v>
      </c>
      <c r="C44" s="112">
        <f t="array" ref="C44">SUM(IF($B44=DATOS_[Sexo],
IF($B42=DATOS_[AGRUP. CLAS. PROF.],
IF("Dentro"=DATOS_[Check Periodo Ref.],
1/(COUNTIFS(DATOS_[Sexo],$B44,DATOS_[AGRUP. CLAS. PROF.],$B42,DATOS_[Check Periodo Ref.],"Dentro",DATOS_[id],DATOS_[id]))))))</f>
        <v>0</v>
      </c>
      <c r="D44" s="113">
        <f>COUNTIFS(DATOS_[AGRUP. CLAS. PROF.],$B42,DATOS_[Sexo],$B44,DATOS_[Check Periodo Ref.],"Dentro")</f>
        <v>0</v>
      </c>
      <c r="E44" s="159">
        <f t="array" ref="E44">IFERROR(
AVERAGE(IF(DATOS_[Sexo]=$B44,IF(DATOS_[AGRUP. CLAS. PROF.]=$B42,IF(DATOS_[Check Periodo Ref.]="Dentro",DATOS_[SALARIO BASE Ef],FALSE)))),
0)</f>
        <v>0</v>
      </c>
      <c r="F44" s="160">
        <f t="array" ref="F44">IFERROR(
AVERAGE((IF(DATOS_[[Sexo]:[Sexo]]=$B44,IF(DATOS_[[AGRUP. CLAS. PROF.]:[AGRUP. CLAS. PROF.]]=$B42,IF(DATOS_[[Check Periodo Ref.]:[Check Periodo Ref.]]="Dentro",DATOS_[Conc.Sal.01]))))),
0)</f>
        <v>0</v>
      </c>
      <c r="G44" s="160">
        <f t="array" ref="G44">IFERROR(
AVERAGE((IF(DATOS_[[Sexo]:[Sexo]]=$B44,IF(DATOS_[[AGRUP. CLAS. PROF.]:[AGRUP. CLAS. PROF.]]=$B42,IF(DATOS_[[Check Periodo Ref.]:[Check Periodo Ref.]]="Dentro",DATOS_[Conc.Sal.02]))))),
0)</f>
        <v>0</v>
      </c>
      <c r="H44" s="160">
        <f t="array" ref="H44">IFERROR(
AVERAGE((IF(DATOS_[[Sexo]:[Sexo]]=$B44,IF(DATOS_[[AGRUP. CLAS. PROF.]:[AGRUP. CLAS. PROF.]]=$B42,IF(DATOS_[[Check Periodo Ref.]:[Check Periodo Ref.]]="Dentro",DATOS_[Conc.Sal.03]))))),
0)</f>
        <v>0</v>
      </c>
      <c r="I44" s="160">
        <f t="array" ref="I44">IFERROR(
AVERAGE((IF(DATOS_[[Sexo]:[Sexo]]=$B44,IF(DATOS_[[AGRUP. CLAS. PROF.]:[AGRUP. CLAS. PROF.]]=$B42,IF(DATOS_[[Check Periodo Ref.]:[Check Periodo Ref.]]="Dentro",DATOS_[Conc.Sal.04]))))),
0)</f>
        <v>0</v>
      </c>
      <c r="J44" s="160">
        <f t="array" ref="J44">IFERROR(
AVERAGE((IF(DATOS_[[Sexo]:[Sexo]]=$B44,IF(DATOS_[[AGRUP. CLAS. PROF.]:[AGRUP. CLAS. PROF.]]=$B42,IF(DATOS_[[Check Periodo Ref.]:[Check Periodo Ref.]]="Dentro",DATOS_[Conc.Sal.05]))))),
0)</f>
        <v>0</v>
      </c>
      <c r="K44" s="160">
        <f t="array" ref="K44">IFERROR(
AVERAGE((IF(DATOS_[[Sexo]:[Sexo]]=$B44,IF(DATOS_[[AGRUP. CLAS. PROF.]:[AGRUP. CLAS. PROF.]]=$B42,IF(DATOS_[[Check Periodo Ref.]:[Check Periodo Ref.]]="Dentro",DATOS_[Conc.Sal.06]))))),
0)</f>
        <v>0</v>
      </c>
      <c r="L44" s="160">
        <f t="array" ref="L44">IFERROR(
AVERAGE((IF(DATOS_[[Sexo]:[Sexo]]=$B44,IF(DATOS_[[AGRUP. CLAS. PROF.]:[AGRUP. CLAS. PROF.]]=$B42,IF(DATOS_[[Check Periodo Ref.]:[Check Periodo Ref.]]="Dentro",DATOS_[Conc.Sal.07]))))),
0)</f>
        <v>0</v>
      </c>
      <c r="M44" s="160">
        <f t="array" ref="M44">IFERROR(
AVERAGE((IF(DATOS_[[Sexo]:[Sexo]]=$B44,IF(DATOS_[[AGRUP. CLAS. PROF.]:[AGRUP. CLAS. PROF.]]=$B42,IF(DATOS_[[Check Periodo Ref.]:[Check Periodo Ref.]]="Dentro",DATOS_[Conc.Sal.08]))))),
0)</f>
        <v>0</v>
      </c>
      <c r="N44" s="160">
        <f t="array" ref="N44">IFERROR(
AVERAGE((IF(DATOS_[[Sexo]:[Sexo]]=$B44,IF(DATOS_[[AGRUP. CLAS. PROF.]:[AGRUP. CLAS. PROF.]]=$B42,IF(DATOS_[[Check Periodo Ref.]:[Check Periodo Ref.]]="Dentro",DATOS_[Conc.Sal.09]))))),
0)</f>
        <v>0</v>
      </c>
      <c r="O44" s="160">
        <f t="array" ref="O44">IFERROR(
AVERAGE((IF(DATOS_[[Sexo]:[Sexo]]=$B44,IF(DATOS_[[AGRUP. CLAS. PROF.]:[AGRUP. CLAS. PROF.]]=$B42,IF(DATOS_[[Check Periodo Ref.]:[Check Periodo Ref.]]="Dentro",DATOS_[Conc.Sal.10]))))),
0)</f>
        <v>0</v>
      </c>
      <c r="P44" s="160">
        <f t="array" ref="P44">IFERROR(
AVERAGE((IF(DATOS_[[Sexo]:[Sexo]]=$B44,IF(DATOS_[[AGRUP. CLAS. PROF.]:[AGRUP. CLAS. PROF.]]=$B42,IF(DATOS_[[Check Periodo Ref.]:[Check Periodo Ref.]]="Dentro",DATOS_[Conc.Sal.11]))))),
0)</f>
        <v>0</v>
      </c>
      <c r="Q44" s="160">
        <f t="array" ref="Q44">IFERROR(
AVERAGE((IF(DATOS_[[Sexo]:[Sexo]]=$B44,IF(DATOS_[[AGRUP. CLAS. PROF.]:[AGRUP. CLAS. PROF.]]=$B42,IF(DATOS_[[Check Periodo Ref.]:[Check Periodo Ref.]]="Dentro",DATOS_[Conc.Sal.12]))))),
0)</f>
        <v>0</v>
      </c>
      <c r="R44" s="160">
        <f t="array" ref="R44">IFERROR(
AVERAGE((IF(DATOS_[[Sexo]:[Sexo]]=$B44,IF(DATOS_[[AGRUP. CLAS. PROF.]:[AGRUP. CLAS. PROF.]]=$B42,IF(DATOS_[[Check Periodo Ref.]:[Check Periodo Ref.]]="Dentro",DATOS_[Conc.Sal.13]))))),
0)</f>
        <v>0</v>
      </c>
      <c r="S44" s="160">
        <f t="array" ref="S44">IFERROR(
AVERAGE((IF(DATOS_[[Sexo]:[Sexo]]=$B44,IF(DATOS_[[AGRUP. CLAS. PROF.]:[AGRUP. CLAS. PROF.]]=$B42,IF(DATOS_[[Check Periodo Ref.]:[Check Periodo Ref.]]="Dentro",DATOS_[Conc.Sal.14]))))),
0)</f>
        <v>0</v>
      </c>
      <c r="T44" s="160">
        <f t="array" ref="T44">IFERROR(
AVERAGE((IF(DATOS_[[Sexo]:[Sexo]]=$B44,IF(DATOS_[[AGRUP. CLAS. PROF.]:[AGRUP. CLAS. PROF.]]=$B42,IF(DATOS_[[Check Periodo Ref.]:[Check Periodo Ref.]]="Dentro",DATOS_[Conc.Sal.15]))))),
0)</f>
        <v>0</v>
      </c>
      <c r="U44" s="160">
        <f t="array" ref="U44">IFERROR(
AVERAGE((IF(DATOS_[[Sexo]:[Sexo]]=$B44,IF(DATOS_[[AGRUP. CLAS. PROF.]:[AGRUP. CLAS. PROF.]]=$B42,IF(DATOS_[[Check Periodo Ref.]:[Check Periodo Ref.]]="Dentro",DATOS_[Conc.Sal.16]))))),
0)</f>
        <v>0</v>
      </c>
      <c r="V44" s="160">
        <f t="array" ref="V44">IFERROR(
AVERAGE((IF(DATOS_[[Sexo]:[Sexo]]=$B44,IF(DATOS_[[AGRUP. CLAS. PROF.]:[AGRUP. CLAS. PROF.]]=$B42,IF(DATOS_[[Check Periodo Ref.]:[Check Periodo Ref.]]="Dentro",DATOS_[Conc.Sal.17]))))),
0)</f>
        <v>0</v>
      </c>
      <c r="W44" s="160">
        <f t="array" ref="W44">IFERROR(
AVERAGE((IF(DATOS_[[Sexo]:[Sexo]]=$B44,IF(DATOS_[[AGRUP. CLAS. PROF.]:[AGRUP. CLAS. PROF.]]=$B42,IF(DATOS_[[Check Periodo Ref.]:[Check Periodo Ref.]]="Dentro",DATOS_[Conc.Sal.18]))))),
0)</f>
        <v>0</v>
      </c>
      <c r="X44" s="160">
        <f t="array" ref="X44">IFERROR(
AVERAGE((IF(DATOS_[[Sexo]:[Sexo]]=$B44,IF(DATOS_[[AGRUP. CLAS. PROF.]:[AGRUP. CLAS. PROF.]]=$B42,IF(DATOS_[[Check Periodo Ref.]:[Check Periodo Ref.]]="Dentro",DATOS_[Conc.Sal.19]))))),
0)</f>
        <v>0</v>
      </c>
      <c r="Y44" s="160">
        <f t="array" ref="Y44">IFERROR(
AVERAGE((IF(DATOS_[[Sexo]:[Sexo]]=$B44,IF(DATOS_[[AGRUP. CLAS. PROF.]:[AGRUP. CLAS. PROF.]]=$B42,IF(DATOS_[[Check Periodo Ref.]:[Check Periodo Ref.]]="Dentro",DATOS_[Conc.Sal.20]))))),
0)</f>
        <v>0</v>
      </c>
      <c r="Z44" s="160">
        <f t="array" ref="Z44">IFERROR(
AVERAGE((IF(DATOS_[[Sexo]:[Sexo]]=$B44,IF(DATOS_[[AGRUP. CLAS. PROF.]:[AGRUP. CLAS. PROF.]]=$B42,IF(DATOS_[[Check Periodo Ref.]:[Check Periodo Ref.]]="Dentro",DATOS_[Conc.Sal.21]))))),
0)</f>
        <v>0</v>
      </c>
      <c r="AA44" s="160">
        <f t="array" ref="AA44">IFERROR(
AVERAGE((IF(DATOS_[[Sexo]:[Sexo]]=$B44,IF(DATOS_[[AGRUP. CLAS. PROF.]:[AGRUP. CLAS. PROF.]]=$B42,IF(DATOS_[[Check Periodo Ref.]:[Check Periodo Ref.]]="Dentro",DATOS_[Conc.Sal.22]))))),
0)</f>
        <v>0</v>
      </c>
      <c r="AB44" s="160">
        <f t="array" ref="AB44">IFERROR(
AVERAGE((IF(DATOS_[[Sexo]:[Sexo]]=$B44,IF(DATOS_[[AGRUP. CLAS. PROF.]:[AGRUP. CLAS. PROF.]]=$B42,IF(DATOS_[[Check Periodo Ref.]:[Check Periodo Ref.]]="Dentro",DATOS_[Conc.Sal.23]))))),
0)</f>
        <v>0</v>
      </c>
      <c r="AC44" s="160">
        <f t="array" ref="AC44">IFERROR(
AVERAGE((IF(DATOS_[[Sexo]:[Sexo]]=$B44,IF(DATOS_[[AGRUP. CLAS. PROF.]:[AGRUP. CLAS. PROF.]]=$B42,IF(DATOS_[[Check Periodo Ref.]:[Check Periodo Ref.]]="Dentro",DATOS_[Conc.Sal.24]))))),
0)</f>
        <v>0</v>
      </c>
      <c r="AD44" s="160">
        <f t="array" ref="AD44">IFERROR(
AVERAGE((IF(DATOS_[[Sexo]:[Sexo]]=$B44,IF(DATOS_[[AGRUP. CLAS. PROF.]:[AGRUP. CLAS. PROF.]]=$B42,IF(DATOS_[[Check Periodo Ref.]:[Check Periodo Ref.]]="Dentro",DATOS_[Conc.Sal.25]))))),
0)</f>
        <v>0</v>
      </c>
      <c r="AE44" s="160">
        <f t="array" ref="AE44">IFERROR(
AVERAGE((IF(DATOS_[[Sexo]:[Sexo]]=$B44,IF(DATOS_[[AGRUP. CLAS. PROF.]:[AGRUP. CLAS. PROF.]]=$B42,IF(DATOS_[[Check Periodo Ref.]:[Check Periodo Ref.]]="Dentro",DATOS_[Conc.Sal.26]))))),
0)</f>
        <v>0</v>
      </c>
      <c r="AF44" s="160">
        <f t="array" ref="AF44">IFERROR(
AVERAGE((IF(DATOS_[[Sexo]:[Sexo]]=$B44,IF(DATOS_[[AGRUP. CLAS. PROF.]:[AGRUP. CLAS. PROF.]]=$B42,IF(DATOS_[[Check Periodo Ref.]:[Check Periodo Ref.]]="Dentro",DATOS_[Conc.Sal.27]))))),
0)</f>
        <v>0</v>
      </c>
      <c r="AG44" s="160">
        <f t="array" ref="AG44">IFERROR(
AVERAGE((IF(DATOS_[[Sexo]:[Sexo]]=$B44,IF(DATOS_[[AGRUP. CLAS. PROF.]:[AGRUP. CLAS. PROF.]]=$B42,IF(DATOS_[[Check Periodo Ref.]:[Check Periodo Ref.]]="Dentro",DATOS_[Conc.Sal.28]))))),
0)</f>
        <v>0</v>
      </c>
      <c r="AH44" s="160">
        <f t="array" ref="AH44">IFERROR(
AVERAGE((IF(DATOS_[[Sexo]:[Sexo]]=$B44,IF(DATOS_[[AGRUP. CLAS. PROF.]:[AGRUP. CLAS. PROF.]]=$B42,IF(DATOS_[[Check Periodo Ref.]:[Check Periodo Ref.]]="Dentro",DATOS_[Conc.Sal.29]))))),
0)</f>
        <v>0</v>
      </c>
      <c r="AI44" s="160">
        <f t="array" ref="AI44">IFERROR(
AVERAGE((IF(DATOS_[[Sexo]:[Sexo]]=$B44,IF(DATOS_[[AGRUP. CLAS. PROF.]:[AGRUP. CLAS. PROF.]]=$B42,IF(DATOS_[[Check Periodo Ref.]:[Check Periodo Ref.]]="Dentro",DATOS_[Conc.Sal.30]))))),
0)</f>
        <v>0</v>
      </c>
      <c r="AJ44" s="161">
        <f t="array" ref="AJ44">IFERROR(
AVERAGE(IF(DATOS_[Sexo]=$B44,IF(DATOS_[AGRUP. CLAS. PROF.]=$B42,IF(DATOS_[Check Periodo Ref.]="Dentro",DATOS_[Tot COMPL.SAL Ef],FALSE)))),
0)</f>
        <v>0</v>
      </c>
      <c r="AK44" s="163">
        <f t="array" ref="AK44">IFERROR(
AVERAGE(IF(DATOS_[Sexo]=$B44,IF(DATOS_[AGRUP. CLAS. PROF.]=$B42,IF(DATOS_[Check Periodo Ref.]="Dentro",DATOS_[TOTAL SALARIO Ef],FALSE)))),
0)</f>
        <v>0</v>
      </c>
      <c r="AL44" s="162">
        <f t="array" ref="AL44">IFERROR(
AVERAGE((IF(DATOS_[[Sexo]:[Sexo]]=$B44,IF(DATOS_[[AGRUP. CLAS. PROF.]:[AGRUP. CLAS. PROF.]]=$B42,IF(DATOS_[[Check Periodo Ref.]:[Check Periodo Ref.]]="Dentro",DATOS_[C.Extra.01]))))),
0)</f>
        <v>0</v>
      </c>
      <c r="AM44" s="162">
        <f t="array" ref="AM44">IFERROR(
AVERAGE((IF(DATOS_[[Sexo]:[Sexo]]=$B44,IF(DATOS_[[AGRUP. CLAS. PROF.]:[AGRUP. CLAS. PROF.]]=$B42,IF(DATOS_[[Check Periodo Ref.]:[Check Periodo Ref.]]="Dentro",DATOS_[C.Extra.02]))))),
0)</f>
        <v>0</v>
      </c>
      <c r="AN44" s="162">
        <f t="array" ref="AN44">IFERROR(
AVERAGE((IF(DATOS_[[Sexo]:[Sexo]]=$B44,IF(DATOS_[[AGRUP. CLAS. PROF.]:[AGRUP. CLAS. PROF.]]=$B42,IF(DATOS_[[Check Periodo Ref.]:[Check Periodo Ref.]]="Dentro",DATOS_[C.Extra.03]))))),
0)</f>
        <v>0</v>
      </c>
      <c r="AO44" s="162">
        <f t="array" ref="AO44">IFERROR(
AVERAGE((IF(DATOS_[[Sexo]:[Sexo]]=$B44,IF(DATOS_[[AGRUP. CLAS. PROF.]:[AGRUP. CLAS. PROF.]]=$B42,IF(DATOS_[[Check Periodo Ref.]:[Check Periodo Ref.]]="Dentro",DATOS_[C.Extra.04]))))),
0)</f>
        <v>0</v>
      </c>
      <c r="AP44" s="162">
        <f t="array" ref="AP44">IFERROR(
AVERAGE((IF(DATOS_[[Sexo]:[Sexo]]=$B44,IF(DATOS_[[AGRUP. CLAS. PROF.]:[AGRUP. CLAS. PROF.]]=$B42,IF(DATOS_[[Check Periodo Ref.]:[Check Periodo Ref.]]="Dentro",DATOS_[C.Extra.05]))))),
0)</f>
        <v>0</v>
      </c>
      <c r="AQ44" s="164">
        <f t="array" ref="AQ44">IFERROR(
AVERAGE(IF(DATOS_[Sexo]=$B44,IF(DATOS_[AGRUP. CLAS. PROF.]=$B42,IF(DATOS_[Check Periodo Ref.]="Dentro",DATOS_[Tot Extrasalarial Ef],FALSE)))),
0)</f>
        <v>0</v>
      </c>
      <c r="AR44" s="165">
        <f t="array" ref="AR44">IFERROR(
AVERAGE(IF(DATOS_[Sexo]=$B44,IF(DATOS_[AGRUP. CLAS. PROF.]=$B42,IF(DATOS_[Check Periodo Ref.]="Dentro",DATOS_[TOTAL Retrib Ef],FALSE)))),
0)</f>
        <v>0</v>
      </c>
    </row>
    <row r="45" spans="1:44" ht="17.25" thickBot="1" x14ac:dyDescent="0.35">
      <c r="A45" s="114" t="str">
        <f t="shared" ref="A45" si="43">+A46</f>
        <v>[ocultar]</v>
      </c>
      <c r="B45" s="117" t="s">
        <v>227</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CLAS. PROF.],
IF("Dentro"=DATOS_[Check Periodo Ref.],
1/(COUNTIFS(DATOS_[Sexo],$B46,DATOS_[AGRUP. CLAS. PROF.],$B45,DATOS_[Check Periodo Ref.],"Dentro",DATOS_[id],DATOS_[id]))))))</f>
        <v>0</v>
      </c>
      <c r="D46" s="113">
        <f>COUNTIFS(DATOS_[AGRUP. CLAS. PROF.],$B45,DATOS_[Sexo],$B46,DATOS_[Check Periodo Ref.],"Dentro")</f>
        <v>0</v>
      </c>
      <c r="E46" s="159">
        <f t="array" ref="E46">IFERROR(
AVERAGE(IF(DATOS_[Sexo]=$B46,IF(DATOS_[AGRUP. CLAS. PROF.]=$B45,IF(DATOS_[Check Periodo Ref.]="Dentro",DATOS_[SALARIO BASE Ef],FALSE)))),
0)</f>
        <v>0</v>
      </c>
      <c r="F46" s="160">
        <f t="array" ref="F46">IFERROR(
AVERAGE((IF(DATOS_[[Sexo]:[Sexo]]=$B46,IF(DATOS_[[AGRUP. CLAS. PROF.]:[AGRUP. CLAS. PROF.]]=$B45,IF(DATOS_[[Check Periodo Ref.]:[Check Periodo Ref.]]="Dentro",DATOS_[Conc.Sal.01]))))),
0)</f>
        <v>0</v>
      </c>
      <c r="G46" s="160">
        <f t="array" ref="G46">IFERROR(
AVERAGE((IF(DATOS_[[Sexo]:[Sexo]]=$B46,IF(DATOS_[[AGRUP. CLAS. PROF.]:[AGRUP. CLAS. PROF.]]=$B45,IF(DATOS_[[Check Periodo Ref.]:[Check Periodo Ref.]]="Dentro",DATOS_[Conc.Sal.02]))))),
0)</f>
        <v>0</v>
      </c>
      <c r="H46" s="160">
        <f t="array" ref="H46">IFERROR(
AVERAGE((IF(DATOS_[[Sexo]:[Sexo]]=$B46,IF(DATOS_[[AGRUP. CLAS. PROF.]:[AGRUP. CLAS. PROF.]]=$B45,IF(DATOS_[[Check Periodo Ref.]:[Check Periodo Ref.]]="Dentro",DATOS_[Conc.Sal.03]))))),
0)</f>
        <v>0</v>
      </c>
      <c r="I46" s="160">
        <f t="array" ref="I46">IFERROR(
AVERAGE((IF(DATOS_[[Sexo]:[Sexo]]=$B46,IF(DATOS_[[AGRUP. CLAS. PROF.]:[AGRUP. CLAS. PROF.]]=$B45,IF(DATOS_[[Check Periodo Ref.]:[Check Periodo Ref.]]="Dentro",DATOS_[Conc.Sal.04]))))),
0)</f>
        <v>0</v>
      </c>
      <c r="J46" s="160">
        <f t="array" ref="J46">IFERROR(
AVERAGE((IF(DATOS_[[Sexo]:[Sexo]]=$B46,IF(DATOS_[[AGRUP. CLAS. PROF.]:[AGRUP. CLAS. PROF.]]=$B45,IF(DATOS_[[Check Periodo Ref.]:[Check Periodo Ref.]]="Dentro",DATOS_[Conc.Sal.05]))))),
0)</f>
        <v>0</v>
      </c>
      <c r="K46" s="160">
        <f t="array" ref="K46">IFERROR(
AVERAGE((IF(DATOS_[[Sexo]:[Sexo]]=$B46,IF(DATOS_[[AGRUP. CLAS. PROF.]:[AGRUP. CLAS. PROF.]]=$B45,IF(DATOS_[[Check Periodo Ref.]:[Check Periodo Ref.]]="Dentro",DATOS_[Conc.Sal.06]))))),
0)</f>
        <v>0</v>
      </c>
      <c r="L46" s="160">
        <f t="array" ref="L46">IFERROR(
AVERAGE((IF(DATOS_[[Sexo]:[Sexo]]=$B46,IF(DATOS_[[AGRUP. CLAS. PROF.]:[AGRUP. CLAS. PROF.]]=$B45,IF(DATOS_[[Check Periodo Ref.]:[Check Periodo Ref.]]="Dentro",DATOS_[Conc.Sal.07]))))),
0)</f>
        <v>0</v>
      </c>
      <c r="M46" s="160">
        <f t="array" ref="M46">IFERROR(
AVERAGE((IF(DATOS_[[Sexo]:[Sexo]]=$B46,IF(DATOS_[[AGRUP. CLAS. PROF.]:[AGRUP. CLAS. PROF.]]=$B45,IF(DATOS_[[Check Periodo Ref.]:[Check Periodo Ref.]]="Dentro",DATOS_[Conc.Sal.08]))))),
0)</f>
        <v>0</v>
      </c>
      <c r="N46" s="160">
        <f t="array" ref="N46">IFERROR(
AVERAGE((IF(DATOS_[[Sexo]:[Sexo]]=$B46,IF(DATOS_[[AGRUP. CLAS. PROF.]:[AGRUP. CLAS. PROF.]]=$B45,IF(DATOS_[[Check Periodo Ref.]:[Check Periodo Ref.]]="Dentro",DATOS_[Conc.Sal.09]))))),
0)</f>
        <v>0</v>
      </c>
      <c r="O46" s="160">
        <f t="array" ref="O46">IFERROR(
AVERAGE((IF(DATOS_[[Sexo]:[Sexo]]=$B46,IF(DATOS_[[AGRUP. CLAS. PROF.]:[AGRUP. CLAS. PROF.]]=$B45,IF(DATOS_[[Check Periodo Ref.]:[Check Periodo Ref.]]="Dentro",DATOS_[Conc.Sal.10]))))),
0)</f>
        <v>0</v>
      </c>
      <c r="P46" s="160">
        <f t="array" ref="P46">IFERROR(
AVERAGE((IF(DATOS_[[Sexo]:[Sexo]]=$B46,IF(DATOS_[[AGRUP. CLAS. PROF.]:[AGRUP. CLAS. PROF.]]=$B45,IF(DATOS_[[Check Periodo Ref.]:[Check Periodo Ref.]]="Dentro",DATOS_[Conc.Sal.11]))))),
0)</f>
        <v>0</v>
      </c>
      <c r="Q46" s="160">
        <f t="array" ref="Q46">IFERROR(
AVERAGE((IF(DATOS_[[Sexo]:[Sexo]]=$B46,IF(DATOS_[[AGRUP. CLAS. PROF.]:[AGRUP. CLAS. PROF.]]=$B45,IF(DATOS_[[Check Periodo Ref.]:[Check Periodo Ref.]]="Dentro",DATOS_[Conc.Sal.12]))))),
0)</f>
        <v>0</v>
      </c>
      <c r="R46" s="160">
        <f t="array" ref="R46">IFERROR(
AVERAGE((IF(DATOS_[[Sexo]:[Sexo]]=$B46,IF(DATOS_[[AGRUP. CLAS. PROF.]:[AGRUP. CLAS. PROF.]]=$B45,IF(DATOS_[[Check Periodo Ref.]:[Check Periodo Ref.]]="Dentro",DATOS_[Conc.Sal.13]))))),
0)</f>
        <v>0</v>
      </c>
      <c r="S46" s="160">
        <f t="array" ref="S46">IFERROR(
AVERAGE((IF(DATOS_[[Sexo]:[Sexo]]=$B46,IF(DATOS_[[AGRUP. CLAS. PROF.]:[AGRUP. CLAS. PROF.]]=$B45,IF(DATOS_[[Check Periodo Ref.]:[Check Periodo Ref.]]="Dentro",DATOS_[Conc.Sal.14]))))),
0)</f>
        <v>0</v>
      </c>
      <c r="T46" s="160">
        <f t="array" ref="T46">IFERROR(
AVERAGE((IF(DATOS_[[Sexo]:[Sexo]]=$B46,IF(DATOS_[[AGRUP. CLAS. PROF.]:[AGRUP. CLAS. PROF.]]=$B45,IF(DATOS_[[Check Periodo Ref.]:[Check Periodo Ref.]]="Dentro",DATOS_[Conc.Sal.15]))))),
0)</f>
        <v>0</v>
      </c>
      <c r="U46" s="160">
        <f t="array" ref="U46">IFERROR(
AVERAGE((IF(DATOS_[[Sexo]:[Sexo]]=$B46,IF(DATOS_[[AGRUP. CLAS. PROF.]:[AGRUP. CLAS. PROF.]]=$B45,IF(DATOS_[[Check Periodo Ref.]:[Check Periodo Ref.]]="Dentro",DATOS_[Conc.Sal.16]))))),
0)</f>
        <v>0</v>
      </c>
      <c r="V46" s="160">
        <f t="array" ref="V46">IFERROR(
AVERAGE((IF(DATOS_[[Sexo]:[Sexo]]=$B46,IF(DATOS_[[AGRUP. CLAS. PROF.]:[AGRUP. CLAS. PROF.]]=$B45,IF(DATOS_[[Check Periodo Ref.]:[Check Periodo Ref.]]="Dentro",DATOS_[Conc.Sal.17]))))),
0)</f>
        <v>0</v>
      </c>
      <c r="W46" s="160">
        <f t="array" ref="W46">IFERROR(
AVERAGE((IF(DATOS_[[Sexo]:[Sexo]]=$B46,IF(DATOS_[[AGRUP. CLAS. PROF.]:[AGRUP. CLAS. PROF.]]=$B45,IF(DATOS_[[Check Periodo Ref.]:[Check Periodo Ref.]]="Dentro",DATOS_[Conc.Sal.18]))))),
0)</f>
        <v>0</v>
      </c>
      <c r="X46" s="160">
        <f t="array" ref="X46">IFERROR(
AVERAGE((IF(DATOS_[[Sexo]:[Sexo]]=$B46,IF(DATOS_[[AGRUP. CLAS. PROF.]:[AGRUP. CLAS. PROF.]]=$B45,IF(DATOS_[[Check Periodo Ref.]:[Check Periodo Ref.]]="Dentro",DATOS_[Conc.Sal.19]))))),
0)</f>
        <v>0</v>
      </c>
      <c r="Y46" s="160">
        <f t="array" ref="Y46">IFERROR(
AVERAGE((IF(DATOS_[[Sexo]:[Sexo]]=$B46,IF(DATOS_[[AGRUP. CLAS. PROF.]:[AGRUP. CLAS. PROF.]]=$B45,IF(DATOS_[[Check Periodo Ref.]:[Check Periodo Ref.]]="Dentro",DATOS_[Conc.Sal.20]))))),
0)</f>
        <v>0</v>
      </c>
      <c r="Z46" s="160">
        <f t="array" ref="Z46">IFERROR(
AVERAGE((IF(DATOS_[[Sexo]:[Sexo]]=$B46,IF(DATOS_[[AGRUP. CLAS. PROF.]:[AGRUP. CLAS. PROF.]]=$B45,IF(DATOS_[[Check Periodo Ref.]:[Check Periodo Ref.]]="Dentro",DATOS_[Conc.Sal.21]))))),
0)</f>
        <v>0</v>
      </c>
      <c r="AA46" s="160">
        <f t="array" ref="AA46">IFERROR(
AVERAGE((IF(DATOS_[[Sexo]:[Sexo]]=$B46,IF(DATOS_[[AGRUP. CLAS. PROF.]:[AGRUP. CLAS. PROF.]]=$B45,IF(DATOS_[[Check Periodo Ref.]:[Check Periodo Ref.]]="Dentro",DATOS_[Conc.Sal.22]))))),
0)</f>
        <v>0</v>
      </c>
      <c r="AB46" s="160">
        <f t="array" ref="AB46">IFERROR(
AVERAGE((IF(DATOS_[[Sexo]:[Sexo]]=$B46,IF(DATOS_[[AGRUP. CLAS. PROF.]:[AGRUP. CLAS. PROF.]]=$B45,IF(DATOS_[[Check Periodo Ref.]:[Check Periodo Ref.]]="Dentro",DATOS_[Conc.Sal.23]))))),
0)</f>
        <v>0</v>
      </c>
      <c r="AC46" s="160">
        <f t="array" ref="AC46">IFERROR(
AVERAGE((IF(DATOS_[[Sexo]:[Sexo]]=$B46,IF(DATOS_[[AGRUP. CLAS. PROF.]:[AGRUP. CLAS. PROF.]]=$B45,IF(DATOS_[[Check Periodo Ref.]:[Check Periodo Ref.]]="Dentro",DATOS_[Conc.Sal.24]))))),
0)</f>
        <v>0</v>
      </c>
      <c r="AD46" s="160">
        <f t="array" ref="AD46">IFERROR(
AVERAGE((IF(DATOS_[[Sexo]:[Sexo]]=$B46,IF(DATOS_[[AGRUP. CLAS. PROF.]:[AGRUP. CLAS. PROF.]]=$B45,IF(DATOS_[[Check Periodo Ref.]:[Check Periodo Ref.]]="Dentro",DATOS_[Conc.Sal.25]))))),
0)</f>
        <v>0</v>
      </c>
      <c r="AE46" s="160">
        <f t="array" ref="AE46">IFERROR(
AVERAGE((IF(DATOS_[[Sexo]:[Sexo]]=$B46,IF(DATOS_[[AGRUP. CLAS. PROF.]:[AGRUP. CLAS. PROF.]]=$B45,IF(DATOS_[[Check Periodo Ref.]:[Check Periodo Ref.]]="Dentro",DATOS_[Conc.Sal.26]))))),
0)</f>
        <v>0</v>
      </c>
      <c r="AF46" s="160">
        <f t="array" ref="AF46">IFERROR(
AVERAGE((IF(DATOS_[[Sexo]:[Sexo]]=$B46,IF(DATOS_[[AGRUP. CLAS. PROF.]:[AGRUP. CLAS. PROF.]]=$B45,IF(DATOS_[[Check Periodo Ref.]:[Check Periodo Ref.]]="Dentro",DATOS_[Conc.Sal.27]))))),
0)</f>
        <v>0</v>
      </c>
      <c r="AG46" s="160">
        <f t="array" ref="AG46">IFERROR(
AVERAGE((IF(DATOS_[[Sexo]:[Sexo]]=$B46,IF(DATOS_[[AGRUP. CLAS. PROF.]:[AGRUP. CLAS. PROF.]]=$B45,IF(DATOS_[[Check Periodo Ref.]:[Check Periodo Ref.]]="Dentro",DATOS_[Conc.Sal.28]))))),
0)</f>
        <v>0</v>
      </c>
      <c r="AH46" s="160">
        <f t="array" ref="AH46">IFERROR(
AVERAGE((IF(DATOS_[[Sexo]:[Sexo]]=$B46,IF(DATOS_[[AGRUP. CLAS. PROF.]:[AGRUP. CLAS. PROF.]]=$B45,IF(DATOS_[[Check Periodo Ref.]:[Check Periodo Ref.]]="Dentro",DATOS_[Conc.Sal.29]))))),
0)</f>
        <v>0</v>
      </c>
      <c r="AI46" s="160">
        <f t="array" ref="AI46">IFERROR(
AVERAGE((IF(DATOS_[[Sexo]:[Sexo]]=$B46,IF(DATOS_[[AGRUP. CLAS. PROF.]:[AGRUP. CLAS. PROF.]]=$B45,IF(DATOS_[[Check Periodo Ref.]:[Check Periodo Ref.]]="Dentro",DATOS_[Conc.Sal.30]))))),
0)</f>
        <v>0</v>
      </c>
      <c r="AJ46" s="161">
        <f t="array" ref="AJ46">IFERROR(
AVERAGE(IF(DATOS_[Sexo]=$B46,IF(DATOS_[AGRUP. CLAS. PROF.]=$B45,IF(DATOS_[Check Periodo Ref.]="Dentro",DATOS_[Tot COMPL.SAL Ef],FALSE)))),
0)</f>
        <v>0</v>
      </c>
      <c r="AK46" s="163">
        <f t="array" ref="AK46">IFERROR(
AVERAGE(IF(DATOS_[Sexo]=$B46,IF(DATOS_[AGRUP. CLAS. PROF.]=$B45,IF(DATOS_[Check Periodo Ref.]="Dentro",DATOS_[TOTAL SALARIO Ef],FALSE)))),
0)</f>
        <v>0</v>
      </c>
      <c r="AL46" s="162">
        <f t="array" ref="AL46">IFERROR(
AVERAGE((IF(DATOS_[[Sexo]:[Sexo]]=$B46,IF(DATOS_[[AGRUP. CLAS. PROF.]:[AGRUP. CLAS. PROF.]]=$B45,IF(DATOS_[[Check Periodo Ref.]:[Check Periodo Ref.]]="Dentro",DATOS_[C.Extra.01]))))),
0)</f>
        <v>0</v>
      </c>
      <c r="AM46" s="162">
        <f t="array" ref="AM46">IFERROR(
AVERAGE((IF(DATOS_[[Sexo]:[Sexo]]=$B46,IF(DATOS_[[AGRUP. CLAS. PROF.]:[AGRUP. CLAS. PROF.]]=$B45,IF(DATOS_[[Check Periodo Ref.]:[Check Periodo Ref.]]="Dentro",DATOS_[C.Extra.02]))))),
0)</f>
        <v>0</v>
      </c>
      <c r="AN46" s="162">
        <f t="array" ref="AN46">IFERROR(
AVERAGE((IF(DATOS_[[Sexo]:[Sexo]]=$B46,IF(DATOS_[[AGRUP. CLAS. PROF.]:[AGRUP. CLAS. PROF.]]=$B45,IF(DATOS_[[Check Periodo Ref.]:[Check Periodo Ref.]]="Dentro",DATOS_[C.Extra.03]))))),
0)</f>
        <v>0</v>
      </c>
      <c r="AO46" s="162">
        <f t="array" ref="AO46">IFERROR(
AVERAGE((IF(DATOS_[[Sexo]:[Sexo]]=$B46,IF(DATOS_[[AGRUP. CLAS. PROF.]:[AGRUP. CLAS. PROF.]]=$B45,IF(DATOS_[[Check Periodo Ref.]:[Check Periodo Ref.]]="Dentro",DATOS_[C.Extra.04]))))),
0)</f>
        <v>0</v>
      </c>
      <c r="AP46" s="162">
        <f t="array" ref="AP46">IFERROR(
AVERAGE((IF(DATOS_[[Sexo]:[Sexo]]=$B46,IF(DATOS_[[AGRUP. CLAS. PROF.]:[AGRUP. CLAS. PROF.]]=$B45,IF(DATOS_[[Check Periodo Ref.]:[Check Periodo Ref.]]="Dentro",DATOS_[C.Extra.05]))))),
0)</f>
        <v>0</v>
      </c>
      <c r="AQ46" s="164">
        <f t="array" ref="AQ46">IFERROR(
AVERAGE(IF(DATOS_[Sexo]=$B46,IF(DATOS_[AGRUP. CLAS. PROF.]=$B45,IF(DATOS_[Check Periodo Ref.]="Dentro",DATOS_[Tot Extrasalarial Ef],FALSE)))),
0)</f>
        <v>0</v>
      </c>
      <c r="AR46" s="165">
        <f t="array" ref="AR46">IFERROR(
AVERAGE(IF(DATOS_[Sexo]=$B46,IF(DATOS_[AGRUP. CLAS. PROF.]=$B45,IF(DATOS_[Check Periodo Ref.]="Dentro",DATOS_[TOTAL Retrib Ef],FALSE)))),
0)</f>
        <v>0</v>
      </c>
    </row>
    <row r="47" spans="1:44" x14ac:dyDescent="0.3">
      <c r="A47" s="114" t="str">
        <f t="shared" ref="A47" si="46">+A46</f>
        <v>[ocultar]</v>
      </c>
      <c r="B47" s="111" t="s">
        <v>163</v>
      </c>
      <c r="C47" s="112">
        <f t="array" ref="C47">SUM(IF($B47=DATOS_[Sexo],
IF($B45=DATOS_[AGRUP. CLAS. PROF.],
IF("Dentro"=DATOS_[Check Periodo Ref.],
1/(COUNTIFS(DATOS_[Sexo],$B47,DATOS_[AGRUP. CLAS. PROF.],$B45,DATOS_[Check Periodo Ref.],"Dentro",DATOS_[id],DATOS_[id]))))))</f>
        <v>0</v>
      </c>
      <c r="D47" s="113">
        <f>COUNTIFS(DATOS_[AGRUP. CLAS. PROF.],$B45,DATOS_[Sexo],$B47,DATOS_[Check Periodo Ref.],"Dentro")</f>
        <v>0</v>
      </c>
      <c r="E47" s="159">
        <f t="array" ref="E47">IFERROR(
AVERAGE(IF(DATOS_[Sexo]=$B47,IF(DATOS_[AGRUP. CLAS. PROF.]=$B45,IF(DATOS_[Check Periodo Ref.]="Dentro",DATOS_[SALARIO BASE Ef],FALSE)))),
0)</f>
        <v>0</v>
      </c>
      <c r="F47" s="160">
        <f t="array" ref="F47">IFERROR(
AVERAGE((IF(DATOS_[[Sexo]:[Sexo]]=$B47,IF(DATOS_[[AGRUP. CLAS. PROF.]:[AGRUP. CLAS. PROF.]]=$B45,IF(DATOS_[[Check Periodo Ref.]:[Check Periodo Ref.]]="Dentro",DATOS_[Conc.Sal.01]))))),
0)</f>
        <v>0</v>
      </c>
      <c r="G47" s="160">
        <f t="array" ref="G47">IFERROR(
AVERAGE((IF(DATOS_[[Sexo]:[Sexo]]=$B47,IF(DATOS_[[AGRUP. CLAS. PROF.]:[AGRUP. CLAS. PROF.]]=$B45,IF(DATOS_[[Check Periodo Ref.]:[Check Periodo Ref.]]="Dentro",DATOS_[Conc.Sal.02]))))),
0)</f>
        <v>0</v>
      </c>
      <c r="H47" s="160">
        <f t="array" ref="H47">IFERROR(
AVERAGE((IF(DATOS_[[Sexo]:[Sexo]]=$B47,IF(DATOS_[[AGRUP. CLAS. PROF.]:[AGRUP. CLAS. PROF.]]=$B45,IF(DATOS_[[Check Periodo Ref.]:[Check Periodo Ref.]]="Dentro",DATOS_[Conc.Sal.03]))))),
0)</f>
        <v>0</v>
      </c>
      <c r="I47" s="160">
        <f t="array" ref="I47">IFERROR(
AVERAGE((IF(DATOS_[[Sexo]:[Sexo]]=$B47,IF(DATOS_[[AGRUP. CLAS. PROF.]:[AGRUP. CLAS. PROF.]]=$B45,IF(DATOS_[[Check Periodo Ref.]:[Check Periodo Ref.]]="Dentro",DATOS_[Conc.Sal.04]))))),
0)</f>
        <v>0</v>
      </c>
      <c r="J47" s="160">
        <f t="array" ref="J47">IFERROR(
AVERAGE((IF(DATOS_[[Sexo]:[Sexo]]=$B47,IF(DATOS_[[AGRUP. CLAS. PROF.]:[AGRUP. CLAS. PROF.]]=$B45,IF(DATOS_[[Check Periodo Ref.]:[Check Periodo Ref.]]="Dentro",DATOS_[Conc.Sal.05]))))),
0)</f>
        <v>0</v>
      </c>
      <c r="K47" s="160">
        <f t="array" ref="K47">IFERROR(
AVERAGE((IF(DATOS_[[Sexo]:[Sexo]]=$B47,IF(DATOS_[[AGRUP. CLAS. PROF.]:[AGRUP. CLAS. PROF.]]=$B45,IF(DATOS_[[Check Periodo Ref.]:[Check Periodo Ref.]]="Dentro",DATOS_[Conc.Sal.06]))))),
0)</f>
        <v>0</v>
      </c>
      <c r="L47" s="160">
        <f t="array" ref="L47">IFERROR(
AVERAGE((IF(DATOS_[[Sexo]:[Sexo]]=$B47,IF(DATOS_[[AGRUP. CLAS. PROF.]:[AGRUP. CLAS. PROF.]]=$B45,IF(DATOS_[[Check Periodo Ref.]:[Check Periodo Ref.]]="Dentro",DATOS_[Conc.Sal.07]))))),
0)</f>
        <v>0</v>
      </c>
      <c r="M47" s="160">
        <f t="array" ref="M47">IFERROR(
AVERAGE((IF(DATOS_[[Sexo]:[Sexo]]=$B47,IF(DATOS_[[AGRUP. CLAS. PROF.]:[AGRUP. CLAS. PROF.]]=$B45,IF(DATOS_[[Check Periodo Ref.]:[Check Periodo Ref.]]="Dentro",DATOS_[Conc.Sal.08]))))),
0)</f>
        <v>0</v>
      </c>
      <c r="N47" s="160">
        <f t="array" ref="N47">IFERROR(
AVERAGE((IF(DATOS_[[Sexo]:[Sexo]]=$B47,IF(DATOS_[[AGRUP. CLAS. PROF.]:[AGRUP. CLAS. PROF.]]=$B45,IF(DATOS_[[Check Periodo Ref.]:[Check Periodo Ref.]]="Dentro",DATOS_[Conc.Sal.09]))))),
0)</f>
        <v>0</v>
      </c>
      <c r="O47" s="160">
        <f t="array" ref="O47">IFERROR(
AVERAGE((IF(DATOS_[[Sexo]:[Sexo]]=$B47,IF(DATOS_[[AGRUP. CLAS. PROF.]:[AGRUP. CLAS. PROF.]]=$B45,IF(DATOS_[[Check Periodo Ref.]:[Check Periodo Ref.]]="Dentro",DATOS_[Conc.Sal.10]))))),
0)</f>
        <v>0</v>
      </c>
      <c r="P47" s="160">
        <f t="array" ref="P47">IFERROR(
AVERAGE((IF(DATOS_[[Sexo]:[Sexo]]=$B47,IF(DATOS_[[AGRUP. CLAS. PROF.]:[AGRUP. CLAS. PROF.]]=$B45,IF(DATOS_[[Check Periodo Ref.]:[Check Periodo Ref.]]="Dentro",DATOS_[Conc.Sal.11]))))),
0)</f>
        <v>0</v>
      </c>
      <c r="Q47" s="160">
        <f t="array" ref="Q47">IFERROR(
AVERAGE((IF(DATOS_[[Sexo]:[Sexo]]=$B47,IF(DATOS_[[AGRUP. CLAS. PROF.]:[AGRUP. CLAS. PROF.]]=$B45,IF(DATOS_[[Check Periodo Ref.]:[Check Periodo Ref.]]="Dentro",DATOS_[Conc.Sal.12]))))),
0)</f>
        <v>0</v>
      </c>
      <c r="R47" s="160">
        <f t="array" ref="R47">IFERROR(
AVERAGE((IF(DATOS_[[Sexo]:[Sexo]]=$B47,IF(DATOS_[[AGRUP. CLAS. PROF.]:[AGRUP. CLAS. PROF.]]=$B45,IF(DATOS_[[Check Periodo Ref.]:[Check Periodo Ref.]]="Dentro",DATOS_[Conc.Sal.13]))))),
0)</f>
        <v>0</v>
      </c>
      <c r="S47" s="160">
        <f t="array" ref="S47">IFERROR(
AVERAGE((IF(DATOS_[[Sexo]:[Sexo]]=$B47,IF(DATOS_[[AGRUP. CLAS. PROF.]:[AGRUP. CLAS. PROF.]]=$B45,IF(DATOS_[[Check Periodo Ref.]:[Check Periodo Ref.]]="Dentro",DATOS_[Conc.Sal.14]))))),
0)</f>
        <v>0</v>
      </c>
      <c r="T47" s="160">
        <f t="array" ref="T47">IFERROR(
AVERAGE((IF(DATOS_[[Sexo]:[Sexo]]=$B47,IF(DATOS_[[AGRUP. CLAS. PROF.]:[AGRUP. CLAS. PROF.]]=$B45,IF(DATOS_[[Check Periodo Ref.]:[Check Periodo Ref.]]="Dentro",DATOS_[Conc.Sal.15]))))),
0)</f>
        <v>0</v>
      </c>
      <c r="U47" s="160">
        <f t="array" ref="U47">IFERROR(
AVERAGE((IF(DATOS_[[Sexo]:[Sexo]]=$B47,IF(DATOS_[[AGRUP. CLAS. PROF.]:[AGRUP. CLAS. PROF.]]=$B45,IF(DATOS_[[Check Periodo Ref.]:[Check Periodo Ref.]]="Dentro",DATOS_[Conc.Sal.16]))))),
0)</f>
        <v>0</v>
      </c>
      <c r="V47" s="160">
        <f t="array" ref="V47">IFERROR(
AVERAGE((IF(DATOS_[[Sexo]:[Sexo]]=$B47,IF(DATOS_[[AGRUP. CLAS. PROF.]:[AGRUP. CLAS. PROF.]]=$B45,IF(DATOS_[[Check Periodo Ref.]:[Check Periodo Ref.]]="Dentro",DATOS_[Conc.Sal.17]))))),
0)</f>
        <v>0</v>
      </c>
      <c r="W47" s="160">
        <f t="array" ref="W47">IFERROR(
AVERAGE((IF(DATOS_[[Sexo]:[Sexo]]=$B47,IF(DATOS_[[AGRUP. CLAS. PROF.]:[AGRUP. CLAS. PROF.]]=$B45,IF(DATOS_[[Check Periodo Ref.]:[Check Periodo Ref.]]="Dentro",DATOS_[Conc.Sal.18]))))),
0)</f>
        <v>0</v>
      </c>
      <c r="X47" s="160">
        <f t="array" ref="X47">IFERROR(
AVERAGE((IF(DATOS_[[Sexo]:[Sexo]]=$B47,IF(DATOS_[[AGRUP. CLAS. PROF.]:[AGRUP. CLAS. PROF.]]=$B45,IF(DATOS_[[Check Periodo Ref.]:[Check Periodo Ref.]]="Dentro",DATOS_[Conc.Sal.19]))))),
0)</f>
        <v>0</v>
      </c>
      <c r="Y47" s="160">
        <f t="array" ref="Y47">IFERROR(
AVERAGE((IF(DATOS_[[Sexo]:[Sexo]]=$B47,IF(DATOS_[[AGRUP. CLAS. PROF.]:[AGRUP. CLAS. PROF.]]=$B45,IF(DATOS_[[Check Periodo Ref.]:[Check Periodo Ref.]]="Dentro",DATOS_[Conc.Sal.20]))))),
0)</f>
        <v>0</v>
      </c>
      <c r="Z47" s="160">
        <f t="array" ref="Z47">IFERROR(
AVERAGE((IF(DATOS_[[Sexo]:[Sexo]]=$B47,IF(DATOS_[[AGRUP. CLAS. PROF.]:[AGRUP. CLAS. PROF.]]=$B45,IF(DATOS_[[Check Periodo Ref.]:[Check Periodo Ref.]]="Dentro",DATOS_[Conc.Sal.21]))))),
0)</f>
        <v>0</v>
      </c>
      <c r="AA47" s="160">
        <f t="array" ref="AA47">IFERROR(
AVERAGE((IF(DATOS_[[Sexo]:[Sexo]]=$B47,IF(DATOS_[[AGRUP. CLAS. PROF.]:[AGRUP. CLAS. PROF.]]=$B45,IF(DATOS_[[Check Periodo Ref.]:[Check Periodo Ref.]]="Dentro",DATOS_[Conc.Sal.22]))))),
0)</f>
        <v>0</v>
      </c>
      <c r="AB47" s="160">
        <f t="array" ref="AB47">IFERROR(
AVERAGE((IF(DATOS_[[Sexo]:[Sexo]]=$B47,IF(DATOS_[[AGRUP. CLAS. PROF.]:[AGRUP. CLAS. PROF.]]=$B45,IF(DATOS_[[Check Periodo Ref.]:[Check Periodo Ref.]]="Dentro",DATOS_[Conc.Sal.23]))))),
0)</f>
        <v>0</v>
      </c>
      <c r="AC47" s="160">
        <f t="array" ref="AC47">IFERROR(
AVERAGE((IF(DATOS_[[Sexo]:[Sexo]]=$B47,IF(DATOS_[[AGRUP. CLAS. PROF.]:[AGRUP. CLAS. PROF.]]=$B45,IF(DATOS_[[Check Periodo Ref.]:[Check Periodo Ref.]]="Dentro",DATOS_[Conc.Sal.24]))))),
0)</f>
        <v>0</v>
      </c>
      <c r="AD47" s="160">
        <f t="array" ref="AD47">IFERROR(
AVERAGE((IF(DATOS_[[Sexo]:[Sexo]]=$B47,IF(DATOS_[[AGRUP. CLAS. PROF.]:[AGRUP. CLAS. PROF.]]=$B45,IF(DATOS_[[Check Periodo Ref.]:[Check Periodo Ref.]]="Dentro",DATOS_[Conc.Sal.25]))))),
0)</f>
        <v>0</v>
      </c>
      <c r="AE47" s="160">
        <f t="array" ref="AE47">IFERROR(
AVERAGE((IF(DATOS_[[Sexo]:[Sexo]]=$B47,IF(DATOS_[[AGRUP. CLAS. PROF.]:[AGRUP. CLAS. PROF.]]=$B45,IF(DATOS_[[Check Periodo Ref.]:[Check Periodo Ref.]]="Dentro",DATOS_[Conc.Sal.26]))))),
0)</f>
        <v>0</v>
      </c>
      <c r="AF47" s="160">
        <f t="array" ref="AF47">IFERROR(
AVERAGE((IF(DATOS_[[Sexo]:[Sexo]]=$B47,IF(DATOS_[[AGRUP. CLAS. PROF.]:[AGRUP. CLAS. PROF.]]=$B45,IF(DATOS_[[Check Periodo Ref.]:[Check Periodo Ref.]]="Dentro",DATOS_[Conc.Sal.27]))))),
0)</f>
        <v>0</v>
      </c>
      <c r="AG47" s="160">
        <f t="array" ref="AG47">IFERROR(
AVERAGE((IF(DATOS_[[Sexo]:[Sexo]]=$B47,IF(DATOS_[[AGRUP. CLAS. PROF.]:[AGRUP. CLAS. PROF.]]=$B45,IF(DATOS_[[Check Periodo Ref.]:[Check Periodo Ref.]]="Dentro",DATOS_[Conc.Sal.28]))))),
0)</f>
        <v>0</v>
      </c>
      <c r="AH47" s="160">
        <f t="array" ref="AH47">IFERROR(
AVERAGE((IF(DATOS_[[Sexo]:[Sexo]]=$B47,IF(DATOS_[[AGRUP. CLAS. PROF.]:[AGRUP. CLAS. PROF.]]=$B45,IF(DATOS_[[Check Periodo Ref.]:[Check Periodo Ref.]]="Dentro",DATOS_[Conc.Sal.29]))))),
0)</f>
        <v>0</v>
      </c>
      <c r="AI47" s="160">
        <f t="array" ref="AI47">IFERROR(
AVERAGE((IF(DATOS_[[Sexo]:[Sexo]]=$B47,IF(DATOS_[[AGRUP. CLAS. PROF.]:[AGRUP. CLAS. PROF.]]=$B45,IF(DATOS_[[Check Periodo Ref.]:[Check Periodo Ref.]]="Dentro",DATOS_[Conc.Sal.30]))))),
0)</f>
        <v>0</v>
      </c>
      <c r="AJ47" s="161">
        <f t="array" ref="AJ47">IFERROR(
AVERAGE(IF(DATOS_[Sexo]=$B47,IF(DATOS_[AGRUP. CLAS. PROF.]=$B45,IF(DATOS_[Check Periodo Ref.]="Dentro",DATOS_[Tot COMPL.SAL Ef],FALSE)))),
0)</f>
        <v>0</v>
      </c>
      <c r="AK47" s="163">
        <f t="array" ref="AK47">IFERROR(
AVERAGE(IF(DATOS_[Sexo]=$B47,IF(DATOS_[AGRUP. CLAS. PROF.]=$B45,IF(DATOS_[Check Periodo Ref.]="Dentro",DATOS_[TOTAL SALARIO Ef],FALSE)))),
0)</f>
        <v>0</v>
      </c>
      <c r="AL47" s="162">
        <f t="array" ref="AL47">IFERROR(
AVERAGE((IF(DATOS_[[Sexo]:[Sexo]]=$B47,IF(DATOS_[[AGRUP. CLAS. PROF.]:[AGRUP. CLAS. PROF.]]=$B45,IF(DATOS_[[Check Periodo Ref.]:[Check Periodo Ref.]]="Dentro",DATOS_[C.Extra.01]))))),
0)</f>
        <v>0</v>
      </c>
      <c r="AM47" s="162">
        <f t="array" ref="AM47">IFERROR(
AVERAGE((IF(DATOS_[[Sexo]:[Sexo]]=$B47,IF(DATOS_[[AGRUP. CLAS. PROF.]:[AGRUP. CLAS. PROF.]]=$B45,IF(DATOS_[[Check Periodo Ref.]:[Check Periodo Ref.]]="Dentro",DATOS_[C.Extra.02]))))),
0)</f>
        <v>0</v>
      </c>
      <c r="AN47" s="162">
        <f t="array" ref="AN47">IFERROR(
AVERAGE((IF(DATOS_[[Sexo]:[Sexo]]=$B47,IF(DATOS_[[AGRUP. CLAS. PROF.]:[AGRUP. CLAS. PROF.]]=$B45,IF(DATOS_[[Check Periodo Ref.]:[Check Periodo Ref.]]="Dentro",DATOS_[C.Extra.03]))))),
0)</f>
        <v>0</v>
      </c>
      <c r="AO47" s="162">
        <f t="array" ref="AO47">IFERROR(
AVERAGE((IF(DATOS_[[Sexo]:[Sexo]]=$B47,IF(DATOS_[[AGRUP. CLAS. PROF.]:[AGRUP. CLAS. PROF.]]=$B45,IF(DATOS_[[Check Periodo Ref.]:[Check Periodo Ref.]]="Dentro",DATOS_[C.Extra.04]))))),
0)</f>
        <v>0</v>
      </c>
      <c r="AP47" s="162">
        <f t="array" ref="AP47">IFERROR(
AVERAGE((IF(DATOS_[[Sexo]:[Sexo]]=$B47,IF(DATOS_[[AGRUP. CLAS. PROF.]:[AGRUP. CLAS. PROF.]]=$B45,IF(DATOS_[[Check Periodo Ref.]:[Check Periodo Ref.]]="Dentro",DATOS_[C.Extra.05]))))),
0)</f>
        <v>0</v>
      </c>
      <c r="AQ47" s="164">
        <f t="array" ref="AQ47">IFERROR(
AVERAGE(IF(DATOS_[Sexo]=$B47,IF(DATOS_[AGRUP. CLAS. PROF.]=$B45,IF(DATOS_[Check Periodo Ref.]="Dentro",DATOS_[Tot Extrasalarial Ef],FALSE)))),
0)</f>
        <v>0</v>
      </c>
      <c r="AR47" s="165">
        <f t="array" ref="AR47">IFERROR(
AVERAGE(IF(DATOS_[Sexo]=$B47,IF(DATOS_[AGRUP. CLAS. PROF.]=$B45,IF(DATOS_[Check Periodo Ref.]="Dentro",DATOS_[TOTAL Retrib Ef],FALSE)))),
0)</f>
        <v>0</v>
      </c>
    </row>
    <row r="48" spans="1:44" ht="17.25" thickBot="1" x14ac:dyDescent="0.35">
      <c r="A48" s="114" t="str">
        <f t="shared" ref="A48" si="47">+A49</f>
        <v>[ocultar]</v>
      </c>
      <c r="B48" s="117" t="s">
        <v>228</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CLAS. PROF.],
IF("Dentro"=DATOS_[Check Periodo Ref.],
1/(COUNTIFS(DATOS_[Sexo],$B49,DATOS_[AGRUP. CLAS. PROF.],$B48,DATOS_[Check Periodo Ref.],"Dentro",DATOS_[id],DATOS_[id]))))))</f>
        <v>0</v>
      </c>
      <c r="D49" s="113">
        <f>COUNTIFS(DATOS_[AGRUP. CLAS. PROF.],$B48,DATOS_[Sexo],$B49,DATOS_[Check Periodo Ref.],"Dentro")</f>
        <v>0</v>
      </c>
      <c r="E49" s="159">
        <f t="array" ref="E49">IFERROR(
AVERAGE(IF(DATOS_[Sexo]=$B49,IF(DATOS_[AGRUP. CLAS. PROF.]=$B48,IF(DATOS_[Check Periodo Ref.]="Dentro",DATOS_[SALARIO BASE Ef],FALSE)))),
0)</f>
        <v>0</v>
      </c>
      <c r="F49" s="160">
        <f t="array" ref="F49">IFERROR(
AVERAGE((IF(DATOS_[[Sexo]:[Sexo]]=$B49,IF(DATOS_[[AGRUP. CLAS. PROF.]:[AGRUP. CLAS. PROF.]]=$B48,IF(DATOS_[[Check Periodo Ref.]:[Check Periodo Ref.]]="Dentro",DATOS_[Conc.Sal.01]))))),
0)</f>
        <v>0</v>
      </c>
      <c r="G49" s="160">
        <f t="array" ref="G49">IFERROR(
AVERAGE((IF(DATOS_[[Sexo]:[Sexo]]=$B49,IF(DATOS_[[AGRUP. CLAS. PROF.]:[AGRUP. CLAS. PROF.]]=$B48,IF(DATOS_[[Check Periodo Ref.]:[Check Periodo Ref.]]="Dentro",DATOS_[Conc.Sal.02]))))),
0)</f>
        <v>0</v>
      </c>
      <c r="H49" s="160">
        <f t="array" ref="H49">IFERROR(
AVERAGE((IF(DATOS_[[Sexo]:[Sexo]]=$B49,IF(DATOS_[[AGRUP. CLAS. PROF.]:[AGRUP. CLAS. PROF.]]=$B48,IF(DATOS_[[Check Periodo Ref.]:[Check Periodo Ref.]]="Dentro",DATOS_[Conc.Sal.03]))))),
0)</f>
        <v>0</v>
      </c>
      <c r="I49" s="160">
        <f t="array" ref="I49">IFERROR(
AVERAGE((IF(DATOS_[[Sexo]:[Sexo]]=$B49,IF(DATOS_[[AGRUP. CLAS. PROF.]:[AGRUP. CLAS. PROF.]]=$B48,IF(DATOS_[[Check Periodo Ref.]:[Check Periodo Ref.]]="Dentro",DATOS_[Conc.Sal.04]))))),
0)</f>
        <v>0</v>
      </c>
      <c r="J49" s="160">
        <f t="array" ref="J49">IFERROR(
AVERAGE((IF(DATOS_[[Sexo]:[Sexo]]=$B49,IF(DATOS_[[AGRUP. CLAS. PROF.]:[AGRUP. CLAS. PROF.]]=$B48,IF(DATOS_[[Check Periodo Ref.]:[Check Periodo Ref.]]="Dentro",DATOS_[Conc.Sal.05]))))),
0)</f>
        <v>0</v>
      </c>
      <c r="K49" s="160">
        <f t="array" ref="K49">IFERROR(
AVERAGE((IF(DATOS_[[Sexo]:[Sexo]]=$B49,IF(DATOS_[[AGRUP. CLAS. PROF.]:[AGRUP. CLAS. PROF.]]=$B48,IF(DATOS_[[Check Periodo Ref.]:[Check Periodo Ref.]]="Dentro",DATOS_[Conc.Sal.06]))))),
0)</f>
        <v>0</v>
      </c>
      <c r="L49" s="160">
        <f t="array" ref="L49">IFERROR(
AVERAGE((IF(DATOS_[[Sexo]:[Sexo]]=$B49,IF(DATOS_[[AGRUP. CLAS. PROF.]:[AGRUP. CLAS. PROF.]]=$B48,IF(DATOS_[[Check Periodo Ref.]:[Check Periodo Ref.]]="Dentro",DATOS_[Conc.Sal.07]))))),
0)</f>
        <v>0</v>
      </c>
      <c r="M49" s="160">
        <f t="array" ref="M49">IFERROR(
AVERAGE((IF(DATOS_[[Sexo]:[Sexo]]=$B49,IF(DATOS_[[AGRUP. CLAS. PROF.]:[AGRUP. CLAS. PROF.]]=$B48,IF(DATOS_[[Check Periodo Ref.]:[Check Periodo Ref.]]="Dentro",DATOS_[Conc.Sal.08]))))),
0)</f>
        <v>0</v>
      </c>
      <c r="N49" s="160">
        <f t="array" ref="N49">IFERROR(
AVERAGE((IF(DATOS_[[Sexo]:[Sexo]]=$B49,IF(DATOS_[[AGRUP. CLAS. PROF.]:[AGRUP. CLAS. PROF.]]=$B48,IF(DATOS_[[Check Periodo Ref.]:[Check Periodo Ref.]]="Dentro",DATOS_[Conc.Sal.09]))))),
0)</f>
        <v>0</v>
      </c>
      <c r="O49" s="160">
        <f t="array" ref="O49">IFERROR(
AVERAGE((IF(DATOS_[[Sexo]:[Sexo]]=$B49,IF(DATOS_[[AGRUP. CLAS. PROF.]:[AGRUP. CLAS. PROF.]]=$B48,IF(DATOS_[[Check Periodo Ref.]:[Check Periodo Ref.]]="Dentro",DATOS_[Conc.Sal.10]))))),
0)</f>
        <v>0</v>
      </c>
      <c r="P49" s="160">
        <f t="array" ref="P49">IFERROR(
AVERAGE((IF(DATOS_[[Sexo]:[Sexo]]=$B49,IF(DATOS_[[AGRUP. CLAS. PROF.]:[AGRUP. CLAS. PROF.]]=$B48,IF(DATOS_[[Check Periodo Ref.]:[Check Periodo Ref.]]="Dentro",DATOS_[Conc.Sal.11]))))),
0)</f>
        <v>0</v>
      </c>
      <c r="Q49" s="160">
        <f t="array" ref="Q49">IFERROR(
AVERAGE((IF(DATOS_[[Sexo]:[Sexo]]=$B49,IF(DATOS_[[AGRUP. CLAS. PROF.]:[AGRUP. CLAS. PROF.]]=$B48,IF(DATOS_[[Check Periodo Ref.]:[Check Periodo Ref.]]="Dentro",DATOS_[Conc.Sal.12]))))),
0)</f>
        <v>0</v>
      </c>
      <c r="R49" s="160">
        <f t="array" ref="R49">IFERROR(
AVERAGE((IF(DATOS_[[Sexo]:[Sexo]]=$B49,IF(DATOS_[[AGRUP. CLAS. PROF.]:[AGRUP. CLAS. PROF.]]=$B48,IF(DATOS_[[Check Periodo Ref.]:[Check Periodo Ref.]]="Dentro",DATOS_[Conc.Sal.13]))))),
0)</f>
        <v>0</v>
      </c>
      <c r="S49" s="160">
        <f t="array" ref="S49">IFERROR(
AVERAGE((IF(DATOS_[[Sexo]:[Sexo]]=$B49,IF(DATOS_[[AGRUP. CLAS. PROF.]:[AGRUP. CLAS. PROF.]]=$B48,IF(DATOS_[[Check Periodo Ref.]:[Check Periodo Ref.]]="Dentro",DATOS_[Conc.Sal.14]))))),
0)</f>
        <v>0</v>
      </c>
      <c r="T49" s="160">
        <f t="array" ref="T49">IFERROR(
AVERAGE((IF(DATOS_[[Sexo]:[Sexo]]=$B49,IF(DATOS_[[AGRUP. CLAS. PROF.]:[AGRUP. CLAS. PROF.]]=$B48,IF(DATOS_[[Check Periodo Ref.]:[Check Periodo Ref.]]="Dentro",DATOS_[Conc.Sal.15]))))),
0)</f>
        <v>0</v>
      </c>
      <c r="U49" s="160">
        <f t="array" ref="U49">IFERROR(
AVERAGE((IF(DATOS_[[Sexo]:[Sexo]]=$B49,IF(DATOS_[[AGRUP. CLAS. PROF.]:[AGRUP. CLAS. PROF.]]=$B48,IF(DATOS_[[Check Periodo Ref.]:[Check Periodo Ref.]]="Dentro",DATOS_[Conc.Sal.16]))))),
0)</f>
        <v>0</v>
      </c>
      <c r="V49" s="160">
        <f t="array" ref="V49">IFERROR(
AVERAGE((IF(DATOS_[[Sexo]:[Sexo]]=$B49,IF(DATOS_[[AGRUP. CLAS. PROF.]:[AGRUP. CLAS. PROF.]]=$B48,IF(DATOS_[[Check Periodo Ref.]:[Check Periodo Ref.]]="Dentro",DATOS_[Conc.Sal.17]))))),
0)</f>
        <v>0</v>
      </c>
      <c r="W49" s="160">
        <f t="array" ref="W49">IFERROR(
AVERAGE((IF(DATOS_[[Sexo]:[Sexo]]=$B49,IF(DATOS_[[AGRUP. CLAS. PROF.]:[AGRUP. CLAS. PROF.]]=$B48,IF(DATOS_[[Check Periodo Ref.]:[Check Periodo Ref.]]="Dentro",DATOS_[Conc.Sal.18]))))),
0)</f>
        <v>0</v>
      </c>
      <c r="X49" s="160">
        <f t="array" ref="X49">IFERROR(
AVERAGE((IF(DATOS_[[Sexo]:[Sexo]]=$B49,IF(DATOS_[[AGRUP. CLAS. PROF.]:[AGRUP. CLAS. PROF.]]=$B48,IF(DATOS_[[Check Periodo Ref.]:[Check Periodo Ref.]]="Dentro",DATOS_[Conc.Sal.19]))))),
0)</f>
        <v>0</v>
      </c>
      <c r="Y49" s="160">
        <f t="array" ref="Y49">IFERROR(
AVERAGE((IF(DATOS_[[Sexo]:[Sexo]]=$B49,IF(DATOS_[[AGRUP. CLAS. PROF.]:[AGRUP. CLAS. PROF.]]=$B48,IF(DATOS_[[Check Periodo Ref.]:[Check Periodo Ref.]]="Dentro",DATOS_[Conc.Sal.20]))))),
0)</f>
        <v>0</v>
      </c>
      <c r="Z49" s="160">
        <f t="array" ref="Z49">IFERROR(
AVERAGE((IF(DATOS_[[Sexo]:[Sexo]]=$B49,IF(DATOS_[[AGRUP. CLAS. PROF.]:[AGRUP. CLAS. PROF.]]=$B48,IF(DATOS_[[Check Periodo Ref.]:[Check Periodo Ref.]]="Dentro",DATOS_[Conc.Sal.21]))))),
0)</f>
        <v>0</v>
      </c>
      <c r="AA49" s="160">
        <f t="array" ref="AA49">IFERROR(
AVERAGE((IF(DATOS_[[Sexo]:[Sexo]]=$B49,IF(DATOS_[[AGRUP. CLAS. PROF.]:[AGRUP. CLAS. PROF.]]=$B48,IF(DATOS_[[Check Periodo Ref.]:[Check Periodo Ref.]]="Dentro",DATOS_[Conc.Sal.22]))))),
0)</f>
        <v>0</v>
      </c>
      <c r="AB49" s="160">
        <f t="array" ref="AB49">IFERROR(
AVERAGE((IF(DATOS_[[Sexo]:[Sexo]]=$B49,IF(DATOS_[[AGRUP. CLAS. PROF.]:[AGRUP. CLAS. PROF.]]=$B48,IF(DATOS_[[Check Periodo Ref.]:[Check Periodo Ref.]]="Dentro",DATOS_[Conc.Sal.23]))))),
0)</f>
        <v>0</v>
      </c>
      <c r="AC49" s="160">
        <f t="array" ref="AC49">IFERROR(
AVERAGE((IF(DATOS_[[Sexo]:[Sexo]]=$B49,IF(DATOS_[[AGRUP. CLAS. PROF.]:[AGRUP. CLAS. PROF.]]=$B48,IF(DATOS_[[Check Periodo Ref.]:[Check Periodo Ref.]]="Dentro",DATOS_[Conc.Sal.24]))))),
0)</f>
        <v>0</v>
      </c>
      <c r="AD49" s="160">
        <f t="array" ref="AD49">IFERROR(
AVERAGE((IF(DATOS_[[Sexo]:[Sexo]]=$B49,IF(DATOS_[[AGRUP. CLAS. PROF.]:[AGRUP. CLAS. PROF.]]=$B48,IF(DATOS_[[Check Periodo Ref.]:[Check Periodo Ref.]]="Dentro",DATOS_[Conc.Sal.25]))))),
0)</f>
        <v>0</v>
      </c>
      <c r="AE49" s="160">
        <f t="array" ref="AE49">IFERROR(
AVERAGE((IF(DATOS_[[Sexo]:[Sexo]]=$B49,IF(DATOS_[[AGRUP. CLAS. PROF.]:[AGRUP. CLAS. PROF.]]=$B48,IF(DATOS_[[Check Periodo Ref.]:[Check Periodo Ref.]]="Dentro",DATOS_[Conc.Sal.26]))))),
0)</f>
        <v>0</v>
      </c>
      <c r="AF49" s="160">
        <f t="array" ref="AF49">IFERROR(
AVERAGE((IF(DATOS_[[Sexo]:[Sexo]]=$B49,IF(DATOS_[[AGRUP. CLAS. PROF.]:[AGRUP. CLAS. PROF.]]=$B48,IF(DATOS_[[Check Periodo Ref.]:[Check Periodo Ref.]]="Dentro",DATOS_[Conc.Sal.27]))))),
0)</f>
        <v>0</v>
      </c>
      <c r="AG49" s="160">
        <f t="array" ref="AG49">IFERROR(
AVERAGE((IF(DATOS_[[Sexo]:[Sexo]]=$B49,IF(DATOS_[[AGRUP. CLAS. PROF.]:[AGRUP. CLAS. PROF.]]=$B48,IF(DATOS_[[Check Periodo Ref.]:[Check Periodo Ref.]]="Dentro",DATOS_[Conc.Sal.28]))))),
0)</f>
        <v>0</v>
      </c>
      <c r="AH49" s="160">
        <f t="array" ref="AH49">IFERROR(
AVERAGE((IF(DATOS_[[Sexo]:[Sexo]]=$B49,IF(DATOS_[[AGRUP. CLAS. PROF.]:[AGRUP. CLAS. PROF.]]=$B48,IF(DATOS_[[Check Periodo Ref.]:[Check Periodo Ref.]]="Dentro",DATOS_[Conc.Sal.29]))))),
0)</f>
        <v>0</v>
      </c>
      <c r="AI49" s="160">
        <f t="array" ref="AI49">IFERROR(
AVERAGE((IF(DATOS_[[Sexo]:[Sexo]]=$B49,IF(DATOS_[[AGRUP. CLAS. PROF.]:[AGRUP. CLAS. PROF.]]=$B48,IF(DATOS_[[Check Periodo Ref.]:[Check Periodo Ref.]]="Dentro",DATOS_[Conc.Sal.30]))))),
0)</f>
        <v>0</v>
      </c>
      <c r="AJ49" s="161">
        <f t="array" ref="AJ49">IFERROR(
AVERAGE(IF(DATOS_[Sexo]=$B49,IF(DATOS_[AGRUP. CLAS. PROF.]=$B48,IF(DATOS_[Check Periodo Ref.]="Dentro",DATOS_[Tot COMPL.SAL Ef],FALSE)))),
0)</f>
        <v>0</v>
      </c>
      <c r="AK49" s="163">
        <f t="array" ref="AK49">IFERROR(
AVERAGE(IF(DATOS_[Sexo]=$B49,IF(DATOS_[AGRUP. CLAS. PROF.]=$B48,IF(DATOS_[Check Periodo Ref.]="Dentro",DATOS_[TOTAL SALARIO Ef],FALSE)))),
0)</f>
        <v>0</v>
      </c>
      <c r="AL49" s="162">
        <f t="array" ref="AL49">IFERROR(
AVERAGE((IF(DATOS_[[Sexo]:[Sexo]]=$B49,IF(DATOS_[[AGRUP. CLAS. PROF.]:[AGRUP. CLAS. PROF.]]=$B48,IF(DATOS_[[Check Periodo Ref.]:[Check Periodo Ref.]]="Dentro",DATOS_[C.Extra.01]))))),
0)</f>
        <v>0</v>
      </c>
      <c r="AM49" s="162">
        <f t="array" ref="AM49">IFERROR(
AVERAGE((IF(DATOS_[[Sexo]:[Sexo]]=$B49,IF(DATOS_[[AGRUP. CLAS. PROF.]:[AGRUP. CLAS. PROF.]]=$B48,IF(DATOS_[[Check Periodo Ref.]:[Check Periodo Ref.]]="Dentro",DATOS_[C.Extra.02]))))),
0)</f>
        <v>0</v>
      </c>
      <c r="AN49" s="162">
        <f t="array" ref="AN49">IFERROR(
AVERAGE((IF(DATOS_[[Sexo]:[Sexo]]=$B49,IF(DATOS_[[AGRUP. CLAS. PROF.]:[AGRUP. CLAS. PROF.]]=$B48,IF(DATOS_[[Check Periodo Ref.]:[Check Periodo Ref.]]="Dentro",DATOS_[C.Extra.03]))))),
0)</f>
        <v>0</v>
      </c>
      <c r="AO49" s="162">
        <f t="array" ref="AO49">IFERROR(
AVERAGE((IF(DATOS_[[Sexo]:[Sexo]]=$B49,IF(DATOS_[[AGRUP. CLAS. PROF.]:[AGRUP. CLAS. PROF.]]=$B48,IF(DATOS_[[Check Periodo Ref.]:[Check Periodo Ref.]]="Dentro",DATOS_[C.Extra.04]))))),
0)</f>
        <v>0</v>
      </c>
      <c r="AP49" s="162">
        <f t="array" ref="AP49">IFERROR(
AVERAGE((IF(DATOS_[[Sexo]:[Sexo]]=$B49,IF(DATOS_[[AGRUP. CLAS. PROF.]:[AGRUP. CLAS. PROF.]]=$B48,IF(DATOS_[[Check Periodo Ref.]:[Check Periodo Ref.]]="Dentro",DATOS_[C.Extra.05]))))),
0)</f>
        <v>0</v>
      </c>
      <c r="AQ49" s="164">
        <f t="array" ref="AQ49">IFERROR(
AVERAGE(IF(DATOS_[Sexo]=$B49,IF(DATOS_[AGRUP. CLAS. PROF.]=$B48,IF(DATOS_[Check Periodo Ref.]="Dentro",DATOS_[Tot Extrasalarial Ef],FALSE)))),
0)</f>
        <v>0</v>
      </c>
      <c r="AR49" s="165">
        <f t="array" ref="AR49">IFERROR(
AVERAGE(IF(DATOS_[Sexo]=$B49,IF(DATOS_[AGRUP. CLAS. PROF.]=$B48,IF(DATOS_[Check Periodo Ref.]="Dentro",DATOS_[TOTAL Retrib Ef],FALSE)))),
0)</f>
        <v>0</v>
      </c>
    </row>
    <row r="50" spans="1:44" x14ac:dyDescent="0.3">
      <c r="A50" s="114" t="str">
        <f t="shared" ref="A50" si="50">+A49</f>
        <v>[ocultar]</v>
      </c>
      <c r="B50" s="111" t="s">
        <v>163</v>
      </c>
      <c r="C50" s="112">
        <f t="array" ref="C50">SUM(IF($B50=DATOS_[Sexo],
IF($B48=DATOS_[AGRUP. CLAS. PROF.],
IF("Dentro"=DATOS_[Check Periodo Ref.],
1/(COUNTIFS(DATOS_[Sexo],$B50,DATOS_[AGRUP. CLAS. PROF.],$B48,DATOS_[Check Periodo Ref.],"Dentro",DATOS_[id],DATOS_[id]))))))</f>
        <v>0</v>
      </c>
      <c r="D50" s="113">
        <f>COUNTIFS(DATOS_[AGRUP. CLAS. PROF.],$B48,DATOS_[Sexo],$B50,DATOS_[Check Periodo Ref.],"Dentro")</f>
        <v>0</v>
      </c>
      <c r="E50" s="159">
        <f t="array" ref="E50">IFERROR(
AVERAGE(IF(DATOS_[Sexo]=$B50,IF(DATOS_[AGRUP. CLAS. PROF.]=$B48,IF(DATOS_[Check Periodo Ref.]="Dentro",DATOS_[SALARIO BASE Ef],FALSE)))),
0)</f>
        <v>0</v>
      </c>
      <c r="F50" s="160">
        <f t="array" ref="F50">IFERROR(
AVERAGE((IF(DATOS_[[Sexo]:[Sexo]]=$B50,IF(DATOS_[[AGRUP. CLAS. PROF.]:[AGRUP. CLAS. PROF.]]=$B48,IF(DATOS_[[Check Periodo Ref.]:[Check Periodo Ref.]]="Dentro",DATOS_[Conc.Sal.01]))))),
0)</f>
        <v>0</v>
      </c>
      <c r="G50" s="160">
        <f t="array" ref="G50">IFERROR(
AVERAGE((IF(DATOS_[[Sexo]:[Sexo]]=$B50,IF(DATOS_[[AGRUP. CLAS. PROF.]:[AGRUP. CLAS. PROF.]]=$B48,IF(DATOS_[[Check Periodo Ref.]:[Check Periodo Ref.]]="Dentro",DATOS_[Conc.Sal.02]))))),
0)</f>
        <v>0</v>
      </c>
      <c r="H50" s="160">
        <f t="array" ref="H50">IFERROR(
AVERAGE((IF(DATOS_[[Sexo]:[Sexo]]=$B50,IF(DATOS_[[AGRUP. CLAS. PROF.]:[AGRUP. CLAS. PROF.]]=$B48,IF(DATOS_[[Check Periodo Ref.]:[Check Periodo Ref.]]="Dentro",DATOS_[Conc.Sal.03]))))),
0)</f>
        <v>0</v>
      </c>
      <c r="I50" s="160">
        <f t="array" ref="I50">IFERROR(
AVERAGE((IF(DATOS_[[Sexo]:[Sexo]]=$B50,IF(DATOS_[[AGRUP. CLAS. PROF.]:[AGRUP. CLAS. PROF.]]=$B48,IF(DATOS_[[Check Periodo Ref.]:[Check Periodo Ref.]]="Dentro",DATOS_[Conc.Sal.04]))))),
0)</f>
        <v>0</v>
      </c>
      <c r="J50" s="160">
        <f t="array" ref="J50">IFERROR(
AVERAGE((IF(DATOS_[[Sexo]:[Sexo]]=$B50,IF(DATOS_[[AGRUP. CLAS. PROF.]:[AGRUP. CLAS. PROF.]]=$B48,IF(DATOS_[[Check Periodo Ref.]:[Check Periodo Ref.]]="Dentro",DATOS_[Conc.Sal.05]))))),
0)</f>
        <v>0</v>
      </c>
      <c r="K50" s="160">
        <f t="array" ref="K50">IFERROR(
AVERAGE((IF(DATOS_[[Sexo]:[Sexo]]=$B50,IF(DATOS_[[AGRUP. CLAS. PROF.]:[AGRUP. CLAS. PROF.]]=$B48,IF(DATOS_[[Check Periodo Ref.]:[Check Periodo Ref.]]="Dentro",DATOS_[Conc.Sal.06]))))),
0)</f>
        <v>0</v>
      </c>
      <c r="L50" s="160">
        <f t="array" ref="L50">IFERROR(
AVERAGE((IF(DATOS_[[Sexo]:[Sexo]]=$B50,IF(DATOS_[[AGRUP. CLAS. PROF.]:[AGRUP. CLAS. PROF.]]=$B48,IF(DATOS_[[Check Periodo Ref.]:[Check Periodo Ref.]]="Dentro",DATOS_[Conc.Sal.07]))))),
0)</f>
        <v>0</v>
      </c>
      <c r="M50" s="160">
        <f t="array" ref="M50">IFERROR(
AVERAGE((IF(DATOS_[[Sexo]:[Sexo]]=$B50,IF(DATOS_[[AGRUP. CLAS. PROF.]:[AGRUP. CLAS. PROF.]]=$B48,IF(DATOS_[[Check Periodo Ref.]:[Check Periodo Ref.]]="Dentro",DATOS_[Conc.Sal.08]))))),
0)</f>
        <v>0</v>
      </c>
      <c r="N50" s="160">
        <f t="array" ref="N50">IFERROR(
AVERAGE((IF(DATOS_[[Sexo]:[Sexo]]=$B50,IF(DATOS_[[AGRUP. CLAS. PROF.]:[AGRUP. CLAS. PROF.]]=$B48,IF(DATOS_[[Check Periodo Ref.]:[Check Periodo Ref.]]="Dentro",DATOS_[Conc.Sal.09]))))),
0)</f>
        <v>0</v>
      </c>
      <c r="O50" s="160">
        <f t="array" ref="O50">IFERROR(
AVERAGE((IF(DATOS_[[Sexo]:[Sexo]]=$B50,IF(DATOS_[[AGRUP. CLAS. PROF.]:[AGRUP. CLAS. PROF.]]=$B48,IF(DATOS_[[Check Periodo Ref.]:[Check Periodo Ref.]]="Dentro",DATOS_[Conc.Sal.10]))))),
0)</f>
        <v>0</v>
      </c>
      <c r="P50" s="160">
        <f t="array" ref="P50">IFERROR(
AVERAGE((IF(DATOS_[[Sexo]:[Sexo]]=$B50,IF(DATOS_[[AGRUP. CLAS. PROF.]:[AGRUP. CLAS. PROF.]]=$B48,IF(DATOS_[[Check Periodo Ref.]:[Check Periodo Ref.]]="Dentro",DATOS_[Conc.Sal.11]))))),
0)</f>
        <v>0</v>
      </c>
      <c r="Q50" s="160">
        <f t="array" ref="Q50">IFERROR(
AVERAGE((IF(DATOS_[[Sexo]:[Sexo]]=$B50,IF(DATOS_[[AGRUP. CLAS. PROF.]:[AGRUP. CLAS. PROF.]]=$B48,IF(DATOS_[[Check Periodo Ref.]:[Check Periodo Ref.]]="Dentro",DATOS_[Conc.Sal.12]))))),
0)</f>
        <v>0</v>
      </c>
      <c r="R50" s="160">
        <f t="array" ref="R50">IFERROR(
AVERAGE((IF(DATOS_[[Sexo]:[Sexo]]=$B50,IF(DATOS_[[AGRUP. CLAS. PROF.]:[AGRUP. CLAS. PROF.]]=$B48,IF(DATOS_[[Check Periodo Ref.]:[Check Periodo Ref.]]="Dentro",DATOS_[Conc.Sal.13]))))),
0)</f>
        <v>0</v>
      </c>
      <c r="S50" s="160">
        <f t="array" ref="S50">IFERROR(
AVERAGE((IF(DATOS_[[Sexo]:[Sexo]]=$B50,IF(DATOS_[[AGRUP. CLAS. PROF.]:[AGRUP. CLAS. PROF.]]=$B48,IF(DATOS_[[Check Periodo Ref.]:[Check Periodo Ref.]]="Dentro",DATOS_[Conc.Sal.14]))))),
0)</f>
        <v>0</v>
      </c>
      <c r="T50" s="160">
        <f t="array" ref="T50">IFERROR(
AVERAGE((IF(DATOS_[[Sexo]:[Sexo]]=$B50,IF(DATOS_[[AGRUP. CLAS. PROF.]:[AGRUP. CLAS. PROF.]]=$B48,IF(DATOS_[[Check Periodo Ref.]:[Check Periodo Ref.]]="Dentro",DATOS_[Conc.Sal.15]))))),
0)</f>
        <v>0</v>
      </c>
      <c r="U50" s="160">
        <f t="array" ref="U50">IFERROR(
AVERAGE((IF(DATOS_[[Sexo]:[Sexo]]=$B50,IF(DATOS_[[AGRUP. CLAS. PROF.]:[AGRUP. CLAS. PROF.]]=$B48,IF(DATOS_[[Check Periodo Ref.]:[Check Periodo Ref.]]="Dentro",DATOS_[Conc.Sal.16]))))),
0)</f>
        <v>0</v>
      </c>
      <c r="V50" s="160">
        <f t="array" ref="V50">IFERROR(
AVERAGE((IF(DATOS_[[Sexo]:[Sexo]]=$B50,IF(DATOS_[[AGRUP. CLAS. PROF.]:[AGRUP. CLAS. PROF.]]=$B48,IF(DATOS_[[Check Periodo Ref.]:[Check Periodo Ref.]]="Dentro",DATOS_[Conc.Sal.17]))))),
0)</f>
        <v>0</v>
      </c>
      <c r="W50" s="160">
        <f t="array" ref="W50">IFERROR(
AVERAGE((IF(DATOS_[[Sexo]:[Sexo]]=$B50,IF(DATOS_[[AGRUP. CLAS. PROF.]:[AGRUP. CLAS. PROF.]]=$B48,IF(DATOS_[[Check Periodo Ref.]:[Check Periodo Ref.]]="Dentro",DATOS_[Conc.Sal.18]))))),
0)</f>
        <v>0</v>
      </c>
      <c r="X50" s="160">
        <f t="array" ref="X50">IFERROR(
AVERAGE((IF(DATOS_[[Sexo]:[Sexo]]=$B50,IF(DATOS_[[AGRUP. CLAS. PROF.]:[AGRUP. CLAS. PROF.]]=$B48,IF(DATOS_[[Check Periodo Ref.]:[Check Periodo Ref.]]="Dentro",DATOS_[Conc.Sal.19]))))),
0)</f>
        <v>0</v>
      </c>
      <c r="Y50" s="160">
        <f t="array" ref="Y50">IFERROR(
AVERAGE((IF(DATOS_[[Sexo]:[Sexo]]=$B50,IF(DATOS_[[AGRUP. CLAS. PROF.]:[AGRUP. CLAS. PROF.]]=$B48,IF(DATOS_[[Check Periodo Ref.]:[Check Periodo Ref.]]="Dentro",DATOS_[Conc.Sal.20]))))),
0)</f>
        <v>0</v>
      </c>
      <c r="Z50" s="160">
        <f t="array" ref="Z50">IFERROR(
AVERAGE((IF(DATOS_[[Sexo]:[Sexo]]=$B50,IF(DATOS_[[AGRUP. CLAS. PROF.]:[AGRUP. CLAS. PROF.]]=$B48,IF(DATOS_[[Check Periodo Ref.]:[Check Periodo Ref.]]="Dentro",DATOS_[Conc.Sal.21]))))),
0)</f>
        <v>0</v>
      </c>
      <c r="AA50" s="160">
        <f t="array" ref="AA50">IFERROR(
AVERAGE((IF(DATOS_[[Sexo]:[Sexo]]=$B50,IF(DATOS_[[AGRUP. CLAS. PROF.]:[AGRUP. CLAS. PROF.]]=$B48,IF(DATOS_[[Check Periodo Ref.]:[Check Periodo Ref.]]="Dentro",DATOS_[Conc.Sal.22]))))),
0)</f>
        <v>0</v>
      </c>
      <c r="AB50" s="160">
        <f t="array" ref="AB50">IFERROR(
AVERAGE((IF(DATOS_[[Sexo]:[Sexo]]=$B50,IF(DATOS_[[AGRUP. CLAS. PROF.]:[AGRUP. CLAS. PROF.]]=$B48,IF(DATOS_[[Check Periodo Ref.]:[Check Periodo Ref.]]="Dentro",DATOS_[Conc.Sal.23]))))),
0)</f>
        <v>0</v>
      </c>
      <c r="AC50" s="160">
        <f t="array" ref="AC50">IFERROR(
AVERAGE((IF(DATOS_[[Sexo]:[Sexo]]=$B50,IF(DATOS_[[AGRUP. CLAS. PROF.]:[AGRUP. CLAS. PROF.]]=$B48,IF(DATOS_[[Check Periodo Ref.]:[Check Periodo Ref.]]="Dentro",DATOS_[Conc.Sal.24]))))),
0)</f>
        <v>0</v>
      </c>
      <c r="AD50" s="160">
        <f t="array" ref="AD50">IFERROR(
AVERAGE((IF(DATOS_[[Sexo]:[Sexo]]=$B50,IF(DATOS_[[AGRUP. CLAS. PROF.]:[AGRUP. CLAS. PROF.]]=$B48,IF(DATOS_[[Check Periodo Ref.]:[Check Periodo Ref.]]="Dentro",DATOS_[Conc.Sal.25]))))),
0)</f>
        <v>0</v>
      </c>
      <c r="AE50" s="160">
        <f t="array" ref="AE50">IFERROR(
AVERAGE((IF(DATOS_[[Sexo]:[Sexo]]=$B50,IF(DATOS_[[AGRUP. CLAS. PROF.]:[AGRUP. CLAS. PROF.]]=$B48,IF(DATOS_[[Check Periodo Ref.]:[Check Periodo Ref.]]="Dentro",DATOS_[Conc.Sal.26]))))),
0)</f>
        <v>0</v>
      </c>
      <c r="AF50" s="160">
        <f t="array" ref="AF50">IFERROR(
AVERAGE((IF(DATOS_[[Sexo]:[Sexo]]=$B50,IF(DATOS_[[AGRUP. CLAS. PROF.]:[AGRUP. CLAS. PROF.]]=$B48,IF(DATOS_[[Check Periodo Ref.]:[Check Periodo Ref.]]="Dentro",DATOS_[Conc.Sal.27]))))),
0)</f>
        <v>0</v>
      </c>
      <c r="AG50" s="160">
        <f t="array" ref="AG50">IFERROR(
AVERAGE((IF(DATOS_[[Sexo]:[Sexo]]=$B50,IF(DATOS_[[AGRUP. CLAS. PROF.]:[AGRUP. CLAS. PROF.]]=$B48,IF(DATOS_[[Check Periodo Ref.]:[Check Periodo Ref.]]="Dentro",DATOS_[Conc.Sal.28]))))),
0)</f>
        <v>0</v>
      </c>
      <c r="AH50" s="160">
        <f t="array" ref="AH50">IFERROR(
AVERAGE((IF(DATOS_[[Sexo]:[Sexo]]=$B50,IF(DATOS_[[AGRUP. CLAS. PROF.]:[AGRUP. CLAS. PROF.]]=$B48,IF(DATOS_[[Check Periodo Ref.]:[Check Periodo Ref.]]="Dentro",DATOS_[Conc.Sal.29]))))),
0)</f>
        <v>0</v>
      </c>
      <c r="AI50" s="160">
        <f t="array" ref="AI50">IFERROR(
AVERAGE((IF(DATOS_[[Sexo]:[Sexo]]=$B50,IF(DATOS_[[AGRUP. CLAS. PROF.]:[AGRUP. CLAS. PROF.]]=$B48,IF(DATOS_[[Check Periodo Ref.]:[Check Periodo Ref.]]="Dentro",DATOS_[Conc.Sal.30]))))),
0)</f>
        <v>0</v>
      </c>
      <c r="AJ50" s="161">
        <f t="array" ref="AJ50">IFERROR(
AVERAGE(IF(DATOS_[Sexo]=$B50,IF(DATOS_[AGRUP. CLAS. PROF.]=$B48,IF(DATOS_[Check Periodo Ref.]="Dentro",DATOS_[Tot COMPL.SAL Ef],FALSE)))),
0)</f>
        <v>0</v>
      </c>
      <c r="AK50" s="163">
        <f t="array" ref="AK50">IFERROR(
AVERAGE(IF(DATOS_[Sexo]=$B50,IF(DATOS_[AGRUP. CLAS. PROF.]=$B48,IF(DATOS_[Check Periodo Ref.]="Dentro",DATOS_[TOTAL SALARIO Ef],FALSE)))),
0)</f>
        <v>0</v>
      </c>
      <c r="AL50" s="162">
        <f t="array" ref="AL50">IFERROR(
AVERAGE((IF(DATOS_[[Sexo]:[Sexo]]=$B50,IF(DATOS_[[AGRUP. CLAS. PROF.]:[AGRUP. CLAS. PROF.]]=$B48,IF(DATOS_[[Check Periodo Ref.]:[Check Periodo Ref.]]="Dentro",DATOS_[C.Extra.01]))))),
0)</f>
        <v>0</v>
      </c>
      <c r="AM50" s="162">
        <f t="array" ref="AM50">IFERROR(
AVERAGE((IF(DATOS_[[Sexo]:[Sexo]]=$B50,IF(DATOS_[[AGRUP. CLAS. PROF.]:[AGRUP. CLAS. PROF.]]=$B48,IF(DATOS_[[Check Periodo Ref.]:[Check Periodo Ref.]]="Dentro",DATOS_[C.Extra.02]))))),
0)</f>
        <v>0</v>
      </c>
      <c r="AN50" s="162">
        <f t="array" ref="AN50">IFERROR(
AVERAGE((IF(DATOS_[[Sexo]:[Sexo]]=$B50,IF(DATOS_[[AGRUP. CLAS. PROF.]:[AGRUP. CLAS. PROF.]]=$B48,IF(DATOS_[[Check Periodo Ref.]:[Check Periodo Ref.]]="Dentro",DATOS_[C.Extra.03]))))),
0)</f>
        <v>0</v>
      </c>
      <c r="AO50" s="162">
        <f t="array" ref="AO50">IFERROR(
AVERAGE((IF(DATOS_[[Sexo]:[Sexo]]=$B50,IF(DATOS_[[AGRUP. CLAS. PROF.]:[AGRUP. CLAS. PROF.]]=$B48,IF(DATOS_[[Check Periodo Ref.]:[Check Periodo Ref.]]="Dentro",DATOS_[C.Extra.04]))))),
0)</f>
        <v>0</v>
      </c>
      <c r="AP50" s="162">
        <f t="array" ref="AP50">IFERROR(
AVERAGE((IF(DATOS_[[Sexo]:[Sexo]]=$B50,IF(DATOS_[[AGRUP. CLAS. PROF.]:[AGRUP. CLAS. PROF.]]=$B48,IF(DATOS_[[Check Periodo Ref.]:[Check Periodo Ref.]]="Dentro",DATOS_[C.Extra.05]))))),
0)</f>
        <v>0</v>
      </c>
      <c r="AQ50" s="164">
        <f t="array" ref="AQ50">IFERROR(
AVERAGE(IF(DATOS_[Sexo]=$B50,IF(DATOS_[AGRUP. CLAS. PROF.]=$B48,IF(DATOS_[Check Periodo Ref.]="Dentro",DATOS_[Tot Extrasalarial Ef],FALSE)))),
0)</f>
        <v>0</v>
      </c>
      <c r="AR50" s="165">
        <f t="array" ref="AR50">IFERROR(
AVERAGE(IF(DATOS_[Sexo]=$B50,IF(DATOS_[AGRUP. CLAS. PROF.]=$B48,IF(DATOS_[Check Periodo Ref.]="Dentro",DATOS_[TOTAL Retrib Ef],FALSE)))),
0)</f>
        <v>0</v>
      </c>
    </row>
    <row r="51" spans="1:44" ht="17.25" thickBot="1" x14ac:dyDescent="0.35">
      <c r="A51" s="114" t="str">
        <f t="shared" ref="A51" si="51">+A52</f>
        <v>[ocultar]</v>
      </c>
      <c r="B51" s="117" t="s">
        <v>229</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CLAS. PROF.],
IF("Dentro"=DATOS_[Check Periodo Ref.],
1/(COUNTIFS(DATOS_[Sexo],$B52,DATOS_[AGRUP. CLAS. PROF.],$B51,DATOS_[Check Periodo Ref.],"Dentro",DATOS_[id],DATOS_[id]))))))</f>
        <v>0</v>
      </c>
      <c r="D52" s="113">
        <f>COUNTIFS(DATOS_[AGRUP. CLAS. PROF.],$B51,DATOS_[Sexo],$B52,DATOS_[Check Periodo Ref.],"Dentro")</f>
        <v>0</v>
      </c>
      <c r="E52" s="159">
        <f t="array" ref="E52">IFERROR(
AVERAGE(IF(DATOS_[Sexo]=$B52,IF(DATOS_[AGRUP. CLAS. PROF.]=$B51,IF(DATOS_[Check Periodo Ref.]="Dentro",DATOS_[SALARIO BASE Ef],FALSE)))),
0)</f>
        <v>0</v>
      </c>
      <c r="F52" s="160">
        <f t="array" ref="F52">IFERROR(
AVERAGE((IF(DATOS_[[Sexo]:[Sexo]]=$B52,IF(DATOS_[[AGRUP. CLAS. PROF.]:[AGRUP. CLAS. PROF.]]=$B51,IF(DATOS_[[Check Periodo Ref.]:[Check Periodo Ref.]]="Dentro",DATOS_[Conc.Sal.01]))))),
0)</f>
        <v>0</v>
      </c>
      <c r="G52" s="160">
        <f t="array" ref="G52">IFERROR(
AVERAGE((IF(DATOS_[[Sexo]:[Sexo]]=$B52,IF(DATOS_[[AGRUP. CLAS. PROF.]:[AGRUP. CLAS. PROF.]]=$B51,IF(DATOS_[[Check Periodo Ref.]:[Check Periodo Ref.]]="Dentro",DATOS_[Conc.Sal.02]))))),
0)</f>
        <v>0</v>
      </c>
      <c r="H52" s="160">
        <f t="array" ref="H52">IFERROR(
AVERAGE((IF(DATOS_[[Sexo]:[Sexo]]=$B52,IF(DATOS_[[AGRUP. CLAS. PROF.]:[AGRUP. CLAS. PROF.]]=$B51,IF(DATOS_[[Check Periodo Ref.]:[Check Periodo Ref.]]="Dentro",DATOS_[Conc.Sal.03]))))),
0)</f>
        <v>0</v>
      </c>
      <c r="I52" s="160">
        <f t="array" ref="I52">IFERROR(
AVERAGE((IF(DATOS_[[Sexo]:[Sexo]]=$B52,IF(DATOS_[[AGRUP. CLAS. PROF.]:[AGRUP. CLAS. PROF.]]=$B51,IF(DATOS_[[Check Periodo Ref.]:[Check Periodo Ref.]]="Dentro",DATOS_[Conc.Sal.04]))))),
0)</f>
        <v>0</v>
      </c>
      <c r="J52" s="160">
        <f t="array" ref="J52">IFERROR(
AVERAGE((IF(DATOS_[[Sexo]:[Sexo]]=$B52,IF(DATOS_[[AGRUP. CLAS. PROF.]:[AGRUP. CLAS. PROF.]]=$B51,IF(DATOS_[[Check Periodo Ref.]:[Check Periodo Ref.]]="Dentro",DATOS_[Conc.Sal.05]))))),
0)</f>
        <v>0</v>
      </c>
      <c r="K52" s="160">
        <f t="array" ref="K52">IFERROR(
AVERAGE((IF(DATOS_[[Sexo]:[Sexo]]=$B52,IF(DATOS_[[AGRUP. CLAS. PROF.]:[AGRUP. CLAS. PROF.]]=$B51,IF(DATOS_[[Check Periodo Ref.]:[Check Periodo Ref.]]="Dentro",DATOS_[Conc.Sal.06]))))),
0)</f>
        <v>0</v>
      </c>
      <c r="L52" s="160">
        <f t="array" ref="L52">IFERROR(
AVERAGE((IF(DATOS_[[Sexo]:[Sexo]]=$B52,IF(DATOS_[[AGRUP. CLAS. PROF.]:[AGRUP. CLAS. PROF.]]=$B51,IF(DATOS_[[Check Periodo Ref.]:[Check Periodo Ref.]]="Dentro",DATOS_[Conc.Sal.07]))))),
0)</f>
        <v>0</v>
      </c>
      <c r="M52" s="160">
        <f t="array" ref="M52">IFERROR(
AVERAGE((IF(DATOS_[[Sexo]:[Sexo]]=$B52,IF(DATOS_[[AGRUP. CLAS. PROF.]:[AGRUP. CLAS. PROF.]]=$B51,IF(DATOS_[[Check Periodo Ref.]:[Check Periodo Ref.]]="Dentro",DATOS_[Conc.Sal.08]))))),
0)</f>
        <v>0</v>
      </c>
      <c r="N52" s="160">
        <f t="array" ref="N52">IFERROR(
AVERAGE((IF(DATOS_[[Sexo]:[Sexo]]=$B52,IF(DATOS_[[AGRUP. CLAS. PROF.]:[AGRUP. CLAS. PROF.]]=$B51,IF(DATOS_[[Check Periodo Ref.]:[Check Periodo Ref.]]="Dentro",DATOS_[Conc.Sal.09]))))),
0)</f>
        <v>0</v>
      </c>
      <c r="O52" s="160">
        <f t="array" ref="O52">IFERROR(
AVERAGE((IF(DATOS_[[Sexo]:[Sexo]]=$B52,IF(DATOS_[[AGRUP. CLAS. PROF.]:[AGRUP. CLAS. PROF.]]=$B51,IF(DATOS_[[Check Periodo Ref.]:[Check Periodo Ref.]]="Dentro",DATOS_[Conc.Sal.10]))))),
0)</f>
        <v>0</v>
      </c>
      <c r="P52" s="160">
        <f t="array" ref="P52">IFERROR(
AVERAGE((IF(DATOS_[[Sexo]:[Sexo]]=$B52,IF(DATOS_[[AGRUP. CLAS. PROF.]:[AGRUP. CLAS. PROF.]]=$B51,IF(DATOS_[[Check Periodo Ref.]:[Check Periodo Ref.]]="Dentro",DATOS_[Conc.Sal.11]))))),
0)</f>
        <v>0</v>
      </c>
      <c r="Q52" s="160">
        <f t="array" ref="Q52">IFERROR(
AVERAGE((IF(DATOS_[[Sexo]:[Sexo]]=$B52,IF(DATOS_[[AGRUP. CLAS. PROF.]:[AGRUP. CLAS. PROF.]]=$B51,IF(DATOS_[[Check Periodo Ref.]:[Check Periodo Ref.]]="Dentro",DATOS_[Conc.Sal.12]))))),
0)</f>
        <v>0</v>
      </c>
      <c r="R52" s="160">
        <f t="array" ref="R52">IFERROR(
AVERAGE((IF(DATOS_[[Sexo]:[Sexo]]=$B52,IF(DATOS_[[AGRUP. CLAS. PROF.]:[AGRUP. CLAS. PROF.]]=$B51,IF(DATOS_[[Check Periodo Ref.]:[Check Periodo Ref.]]="Dentro",DATOS_[Conc.Sal.13]))))),
0)</f>
        <v>0</v>
      </c>
      <c r="S52" s="160">
        <f t="array" ref="S52">IFERROR(
AVERAGE((IF(DATOS_[[Sexo]:[Sexo]]=$B52,IF(DATOS_[[AGRUP. CLAS. PROF.]:[AGRUP. CLAS. PROF.]]=$B51,IF(DATOS_[[Check Periodo Ref.]:[Check Periodo Ref.]]="Dentro",DATOS_[Conc.Sal.14]))))),
0)</f>
        <v>0</v>
      </c>
      <c r="T52" s="160">
        <f t="array" ref="T52">IFERROR(
AVERAGE((IF(DATOS_[[Sexo]:[Sexo]]=$B52,IF(DATOS_[[AGRUP. CLAS. PROF.]:[AGRUP. CLAS. PROF.]]=$B51,IF(DATOS_[[Check Periodo Ref.]:[Check Periodo Ref.]]="Dentro",DATOS_[Conc.Sal.15]))))),
0)</f>
        <v>0</v>
      </c>
      <c r="U52" s="160">
        <f t="array" ref="U52">IFERROR(
AVERAGE((IF(DATOS_[[Sexo]:[Sexo]]=$B52,IF(DATOS_[[AGRUP. CLAS. PROF.]:[AGRUP. CLAS. PROF.]]=$B51,IF(DATOS_[[Check Periodo Ref.]:[Check Periodo Ref.]]="Dentro",DATOS_[Conc.Sal.16]))))),
0)</f>
        <v>0</v>
      </c>
      <c r="V52" s="160">
        <f t="array" ref="V52">IFERROR(
AVERAGE((IF(DATOS_[[Sexo]:[Sexo]]=$B52,IF(DATOS_[[AGRUP. CLAS. PROF.]:[AGRUP. CLAS. PROF.]]=$B51,IF(DATOS_[[Check Periodo Ref.]:[Check Periodo Ref.]]="Dentro",DATOS_[Conc.Sal.17]))))),
0)</f>
        <v>0</v>
      </c>
      <c r="W52" s="160">
        <f t="array" ref="W52">IFERROR(
AVERAGE((IF(DATOS_[[Sexo]:[Sexo]]=$B52,IF(DATOS_[[AGRUP. CLAS. PROF.]:[AGRUP. CLAS. PROF.]]=$B51,IF(DATOS_[[Check Periodo Ref.]:[Check Periodo Ref.]]="Dentro",DATOS_[Conc.Sal.18]))))),
0)</f>
        <v>0</v>
      </c>
      <c r="X52" s="160">
        <f t="array" ref="X52">IFERROR(
AVERAGE((IF(DATOS_[[Sexo]:[Sexo]]=$B52,IF(DATOS_[[AGRUP. CLAS. PROF.]:[AGRUP. CLAS. PROF.]]=$B51,IF(DATOS_[[Check Periodo Ref.]:[Check Periodo Ref.]]="Dentro",DATOS_[Conc.Sal.19]))))),
0)</f>
        <v>0</v>
      </c>
      <c r="Y52" s="160">
        <f t="array" ref="Y52">IFERROR(
AVERAGE((IF(DATOS_[[Sexo]:[Sexo]]=$B52,IF(DATOS_[[AGRUP. CLAS. PROF.]:[AGRUP. CLAS. PROF.]]=$B51,IF(DATOS_[[Check Periodo Ref.]:[Check Periodo Ref.]]="Dentro",DATOS_[Conc.Sal.20]))))),
0)</f>
        <v>0</v>
      </c>
      <c r="Z52" s="160">
        <f t="array" ref="Z52">IFERROR(
AVERAGE((IF(DATOS_[[Sexo]:[Sexo]]=$B52,IF(DATOS_[[AGRUP. CLAS. PROF.]:[AGRUP. CLAS. PROF.]]=$B51,IF(DATOS_[[Check Periodo Ref.]:[Check Periodo Ref.]]="Dentro",DATOS_[Conc.Sal.21]))))),
0)</f>
        <v>0</v>
      </c>
      <c r="AA52" s="160">
        <f t="array" ref="AA52">IFERROR(
AVERAGE((IF(DATOS_[[Sexo]:[Sexo]]=$B52,IF(DATOS_[[AGRUP. CLAS. PROF.]:[AGRUP. CLAS. PROF.]]=$B51,IF(DATOS_[[Check Periodo Ref.]:[Check Periodo Ref.]]="Dentro",DATOS_[Conc.Sal.22]))))),
0)</f>
        <v>0</v>
      </c>
      <c r="AB52" s="160">
        <f t="array" ref="AB52">IFERROR(
AVERAGE((IF(DATOS_[[Sexo]:[Sexo]]=$B52,IF(DATOS_[[AGRUP. CLAS. PROF.]:[AGRUP. CLAS. PROF.]]=$B51,IF(DATOS_[[Check Periodo Ref.]:[Check Periodo Ref.]]="Dentro",DATOS_[Conc.Sal.23]))))),
0)</f>
        <v>0</v>
      </c>
      <c r="AC52" s="160">
        <f t="array" ref="AC52">IFERROR(
AVERAGE((IF(DATOS_[[Sexo]:[Sexo]]=$B52,IF(DATOS_[[AGRUP. CLAS. PROF.]:[AGRUP. CLAS. PROF.]]=$B51,IF(DATOS_[[Check Periodo Ref.]:[Check Periodo Ref.]]="Dentro",DATOS_[Conc.Sal.24]))))),
0)</f>
        <v>0</v>
      </c>
      <c r="AD52" s="160">
        <f t="array" ref="AD52">IFERROR(
AVERAGE((IF(DATOS_[[Sexo]:[Sexo]]=$B52,IF(DATOS_[[AGRUP. CLAS. PROF.]:[AGRUP. CLAS. PROF.]]=$B51,IF(DATOS_[[Check Periodo Ref.]:[Check Periodo Ref.]]="Dentro",DATOS_[Conc.Sal.25]))))),
0)</f>
        <v>0</v>
      </c>
      <c r="AE52" s="160">
        <f t="array" ref="AE52">IFERROR(
AVERAGE((IF(DATOS_[[Sexo]:[Sexo]]=$B52,IF(DATOS_[[AGRUP. CLAS. PROF.]:[AGRUP. CLAS. PROF.]]=$B51,IF(DATOS_[[Check Periodo Ref.]:[Check Periodo Ref.]]="Dentro",DATOS_[Conc.Sal.26]))))),
0)</f>
        <v>0</v>
      </c>
      <c r="AF52" s="160">
        <f t="array" ref="AF52">IFERROR(
AVERAGE((IF(DATOS_[[Sexo]:[Sexo]]=$B52,IF(DATOS_[[AGRUP. CLAS. PROF.]:[AGRUP. CLAS. PROF.]]=$B51,IF(DATOS_[[Check Periodo Ref.]:[Check Periodo Ref.]]="Dentro",DATOS_[Conc.Sal.27]))))),
0)</f>
        <v>0</v>
      </c>
      <c r="AG52" s="160">
        <f t="array" ref="AG52">IFERROR(
AVERAGE((IF(DATOS_[[Sexo]:[Sexo]]=$B52,IF(DATOS_[[AGRUP. CLAS. PROF.]:[AGRUP. CLAS. PROF.]]=$B51,IF(DATOS_[[Check Periodo Ref.]:[Check Periodo Ref.]]="Dentro",DATOS_[Conc.Sal.28]))))),
0)</f>
        <v>0</v>
      </c>
      <c r="AH52" s="160">
        <f t="array" ref="AH52">IFERROR(
AVERAGE((IF(DATOS_[[Sexo]:[Sexo]]=$B52,IF(DATOS_[[AGRUP. CLAS. PROF.]:[AGRUP. CLAS. PROF.]]=$B51,IF(DATOS_[[Check Periodo Ref.]:[Check Periodo Ref.]]="Dentro",DATOS_[Conc.Sal.29]))))),
0)</f>
        <v>0</v>
      </c>
      <c r="AI52" s="160">
        <f t="array" ref="AI52">IFERROR(
AVERAGE((IF(DATOS_[[Sexo]:[Sexo]]=$B52,IF(DATOS_[[AGRUP. CLAS. PROF.]:[AGRUP. CLAS. PROF.]]=$B51,IF(DATOS_[[Check Periodo Ref.]:[Check Periodo Ref.]]="Dentro",DATOS_[Conc.Sal.30]))))),
0)</f>
        <v>0</v>
      </c>
      <c r="AJ52" s="161">
        <f t="array" ref="AJ52">IFERROR(
AVERAGE(IF(DATOS_[Sexo]=$B52,IF(DATOS_[AGRUP. CLAS. PROF.]=$B51,IF(DATOS_[Check Periodo Ref.]="Dentro",DATOS_[Tot COMPL.SAL Ef],FALSE)))),
0)</f>
        <v>0</v>
      </c>
      <c r="AK52" s="163">
        <f t="array" ref="AK52">IFERROR(
AVERAGE(IF(DATOS_[Sexo]=$B52,IF(DATOS_[AGRUP. CLAS. PROF.]=$B51,IF(DATOS_[Check Periodo Ref.]="Dentro",DATOS_[TOTAL SALARIO Ef],FALSE)))),
0)</f>
        <v>0</v>
      </c>
      <c r="AL52" s="162">
        <f t="array" ref="AL52">IFERROR(
AVERAGE((IF(DATOS_[[Sexo]:[Sexo]]=$B52,IF(DATOS_[[AGRUP. CLAS. PROF.]:[AGRUP. CLAS. PROF.]]=$B51,IF(DATOS_[[Check Periodo Ref.]:[Check Periodo Ref.]]="Dentro",DATOS_[C.Extra.01]))))),
0)</f>
        <v>0</v>
      </c>
      <c r="AM52" s="162">
        <f t="array" ref="AM52">IFERROR(
AVERAGE((IF(DATOS_[[Sexo]:[Sexo]]=$B52,IF(DATOS_[[AGRUP. CLAS. PROF.]:[AGRUP. CLAS. PROF.]]=$B51,IF(DATOS_[[Check Periodo Ref.]:[Check Periodo Ref.]]="Dentro",DATOS_[C.Extra.02]))))),
0)</f>
        <v>0</v>
      </c>
      <c r="AN52" s="162">
        <f t="array" ref="AN52">IFERROR(
AVERAGE((IF(DATOS_[[Sexo]:[Sexo]]=$B52,IF(DATOS_[[AGRUP. CLAS. PROF.]:[AGRUP. CLAS. PROF.]]=$B51,IF(DATOS_[[Check Periodo Ref.]:[Check Periodo Ref.]]="Dentro",DATOS_[C.Extra.03]))))),
0)</f>
        <v>0</v>
      </c>
      <c r="AO52" s="162">
        <f t="array" ref="AO52">IFERROR(
AVERAGE((IF(DATOS_[[Sexo]:[Sexo]]=$B52,IF(DATOS_[[AGRUP. CLAS. PROF.]:[AGRUP. CLAS. PROF.]]=$B51,IF(DATOS_[[Check Periodo Ref.]:[Check Periodo Ref.]]="Dentro",DATOS_[C.Extra.04]))))),
0)</f>
        <v>0</v>
      </c>
      <c r="AP52" s="162">
        <f t="array" ref="AP52">IFERROR(
AVERAGE((IF(DATOS_[[Sexo]:[Sexo]]=$B52,IF(DATOS_[[AGRUP. CLAS. PROF.]:[AGRUP. CLAS. PROF.]]=$B51,IF(DATOS_[[Check Periodo Ref.]:[Check Periodo Ref.]]="Dentro",DATOS_[C.Extra.05]))))),
0)</f>
        <v>0</v>
      </c>
      <c r="AQ52" s="164">
        <f t="array" ref="AQ52">IFERROR(
AVERAGE(IF(DATOS_[Sexo]=$B52,IF(DATOS_[AGRUP. CLAS. PROF.]=$B51,IF(DATOS_[Check Periodo Ref.]="Dentro",DATOS_[Tot Extrasalarial Ef],FALSE)))),
0)</f>
        <v>0</v>
      </c>
      <c r="AR52" s="165">
        <f t="array" ref="AR52">IFERROR(
AVERAGE(IF(DATOS_[Sexo]=$B52,IF(DATOS_[AGRUP. CLAS. PROF.]=$B51,IF(DATOS_[Check Periodo Ref.]="Dentro",DATOS_[TOTAL Retrib Ef],FALSE)))),
0)</f>
        <v>0</v>
      </c>
    </row>
    <row r="53" spans="1:44" x14ac:dyDescent="0.3">
      <c r="A53" s="114" t="str">
        <f t="shared" ref="A53" si="54">+A52</f>
        <v>[ocultar]</v>
      </c>
      <c r="B53" s="111" t="s">
        <v>163</v>
      </c>
      <c r="C53" s="112">
        <f t="array" ref="C53">SUM(IF($B53=DATOS_[Sexo],
IF($B51=DATOS_[AGRUP. CLAS. PROF.],
IF("Dentro"=DATOS_[Check Periodo Ref.],
1/(COUNTIFS(DATOS_[Sexo],$B53,DATOS_[AGRUP. CLAS. PROF.],$B51,DATOS_[Check Periodo Ref.],"Dentro",DATOS_[id],DATOS_[id]))))))</f>
        <v>0</v>
      </c>
      <c r="D53" s="113">
        <f>COUNTIFS(DATOS_[AGRUP. CLAS. PROF.],$B51,DATOS_[Sexo],$B53,DATOS_[Check Periodo Ref.],"Dentro")</f>
        <v>0</v>
      </c>
      <c r="E53" s="159">
        <f t="array" ref="E53">IFERROR(
AVERAGE(IF(DATOS_[Sexo]=$B53,IF(DATOS_[AGRUP. CLAS. PROF.]=$B51,IF(DATOS_[Check Periodo Ref.]="Dentro",DATOS_[SALARIO BASE Ef],FALSE)))),
0)</f>
        <v>0</v>
      </c>
      <c r="F53" s="160">
        <f t="array" ref="F53">IFERROR(
AVERAGE((IF(DATOS_[[Sexo]:[Sexo]]=$B53,IF(DATOS_[[AGRUP. CLAS. PROF.]:[AGRUP. CLAS. PROF.]]=$B51,IF(DATOS_[[Check Periodo Ref.]:[Check Periodo Ref.]]="Dentro",DATOS_[Conc.Sal.01]))))),
0)</f>
        <v>0</v>
      </c>
      <c r="G53" s="160">
        <f t="array" ref="G53">IFERROR(
AVERAGE((IF(DATOS_[[Sexo]:[Sexo]]=$B53,IF(DATOS_[[AGRUP. CLAS. PROF.]:[AGRUP. CLAS. PROF.]]=$B51,IF(DATOS_[[Check Periodo Ref.]:[Check Periodo Ref.]]="Dentro",DATOS_[Conc.Sal.02]))))),
0)</f>
        <v>0</v>
      </c>
      <c r="H53" s="160">
        <f t="array" ref="H53">IFERROR(
AVERAGE((IF(DATOS_[[Sexo]:[Sexo]]=$B53,IF(DATOS_[[AGRUP. CLAS. PROF.]:[AGRUP. CLAS. PROF.]]=$B51,IF(DATOS_[[Check Periodo Ref.]:[Check Periodo Ref.]]="Dentro",DATOS_[Conc.Sal.03]))))),
0)</f>
        <v>0</v>
      </c>
      <c r="I53" s="160">
        <f t="array" ref="I53">IFERROR(
AVERAGE((IF(DATOS_[[Sexo]:[Sexo]]=$B53,IF(DATOS_[[AGRUP. CLAS. PROF.]:[AGRUP. CLAS. PROF.]]=$B51,IF(DATOS_[[Check Periodo Ref.]:[Check Periodo Ref.]]="Dentro",DATOS_[Conc.Sal.04]))))),
0)</f>
        <v>0</v>
      </c>
      <c r="J53" s="160">
        <f t="array" ref="J53">IFERROR(
AVERAGE((IF(DATOS_[[Sexo]:[Sexo]]=$B53,IF(DATOS_[[AGRUP. CLAS. PROF.]:[AGRUP. CLAS. PROF.]]=$B51,IF(DATOS_[[Check Periodo Ref.]:[Check Periodo Ref.]]="Dentro",DATOS_[Conc.Sal.05]))))),
0)</f>
        <v>0</v>
      </c>
      <c r="K53" s="160">
        <f t="array" ref="K53">IFERROR(
AVERAGE((IF(DATOS_[[Sexo]:[Sexo]]=$B53,IF(DATOS_[[AGRUP. CLAS. PROF.]:[AGRUP. CLAS. PROF.]]=$B51,IF(DATOS_[[Check Periodo Ref.]:[Check Periodo Ref.]]="Dentro",DATOS_[Conc.Sal.06]))))),
0)</f>
        <v>0</v>
      </c>
      <c r="L53" s="160">
        <f t="array" ref="L53">IFERROR(
AVERAGE((IF(DATOS_[[Sexo]:[Sexo]]=$B53,IF(DATOS_[[AGRUP. CLAS. PROF.]:[AGRUP. CLAS. PROF.]]=$B51,IF(DATOS_[[Check Periodo Ref.]:[Check Periodo Ref.]]="Dentro",DATOS_[Conc.Sal.07]))))),
0)</f>
        <v>0</v>
      </c>
      <c r="M53" s="160">
        <f t="array" ref="M53">IFERROR(
AVERAGE((IF(DATOS_[[Sexo]:[Sexo]]=$B53,IF(DATOS_[[AGRUP. CLAS. PROF.]:[AGRUP. CLAS. PROF.]]=$B51,IF(DATOS_[[Check Periodo Ref.]:[Check Periodo Ref.]]="Dentro",DATOS_[Conc.Sal.08]))))),
0)</f>
        <v>0</v>
      </c>
      <c r="N53" s="160">
        <f t="array" ref="N53">IFERROR(
AVERAGE((IF(DATOS_[[Sexo]:[Sexo]]=$B53,IF(DATOS_[[AGRUP. CLAS. PROF.]:[AGRUP. CLAS. PROF.]]=$B51,IF(DATOS_[[Check Periodo Ref.]:[Check Periodo Ref.]]="Dentro",DATOS_[Conc.Sal.09]))))),
0)</f>
        <v>0</v>
      </c>
      <c r="O53" s="160">
        <f t="array" ref="O53">IFERROR(
AVERAGE((IF(DATOS_[[Sexo]:[Sexo]]=$B53,IF(DATOS_[[AGRUP. CLAS. PROF.]:[AGRUP. CLAS. PROF.]]=$B51,IF(DATOS_[[Check Periodo Ref.]:[Check Periodo Ref.]]="Dentro",DATOS_[Conc.Sal.10]))))),
0)</f>
        <v>0</v>
      </c>
      <c r="P53" s="160">
        <f t="array" ref="P53">IFERROR(
AVERAGE((IF(DATOS_[[Sexo]:[Sexo]]=$B53,IF(DATOS_[[AGRUP. CLAS. PROF.]:[AGRUP. CLAS. PROF.]]=$B51,IF(DATOS_[[Check Periodo Ref.]:[Check Periodo Ref.]]="Dentro",DATOS_[Conc.Sal.11]))))),
0)</f>
        <v>0</v>
      </c>
      <c r="Q53" s="160">
        <f t="array" ref="Q53">IFERROR(
AVERAGE((IF(DATOS_[[Sexo]:[Sexo]]=$B53,IF(DATOS_[[AGRUP. CLAS. PROF.]:[AGRUP. CLAS. PROF.]]=$B51,IF(DATOS_[[Check Periodo Ref.]:[Check Periodo Ref.]]="Dentro",DATOS_[Conc.Sal.12]))))),
0)</f>
        <v>0</v>
      </c>
      <c r="R53" s="160">
        <f t="array" ref="R53">IFERROR(
AVERAGE((IF(DATOS_[[Sexo]:[Sexo]]=$B53,IF(DATOS_[[AGRUP. CLAS. PROF.]:[AGRUP. CLAS. PROF.]]=$B51,IF(DATOS_[[Check Periodo Ref.]:[Check Periodo Ref.]]="Dentro",DATOS_[Conc.Sal.13]))))),
0)</f>
        <v>0</v>
      </c>
      <c r="S53" s="160">
        <f t="array" ref="S53">IFERROR(
AVERAGE((IF(DATOS_[[Sexo]:[Sexo]]=$B53,IF(DATOS_[[AGRUP. CLAS. PROF.]:[AGRUP. CLAS. PROF.]]=$B51,IF(DATOS_[[Check Periodo Ref.]:[Check Periodo Ref.]]="Dentro",DATOS_[Conc.Sal.14]))))),
0)</f>
        <v>0</v>
      </c>
      <c r="T53" s="160">
        <f t="array" ref="T53">IFERROR(
AVERAGE((IF(DATOS_[[Sexo]:[Sexo]]=$B53,IF(DATOS_[[AGRUP. CLAS. PROF.]:[AGRUP. CLAS. PROF.]]=$B51,IF(DATOS_[[Check Periodo Ref.]:[Check Periodo Ref.]]="Dentro",DATOS_[Conc.Sal.15]))))),
0)</f>
        <v>0</v>
      </c>
      <c r="U53" s="160">
        <f t="array" ref="U53">IFERROR(
AVERAGE((IF(DATOS_[[Sexo]:[Sexo]]=$B53,IF(DATOS_[[AGRUP. CLAS. PROF.]:[AGRUP. CLAS. PROF.]]=$B51,IF(DATOS_[[Check Periodo Ref.]:[Check Periodo Ref.]]="Dentro",DATOS_[Conc.Sal.16]))))),
0)</f>
        <v>0</v>
      </c>
      <c r="V53" s="160">
        <f t="array" ref="V53">IFERROR(
AVERAGE((IF(DATOS_[[Sexo]:[Sexo]]=$B53,IF(DATOS_[[AGRUP. CLAS. PROF.]:[AGRUP. CLAS. PROF.]]=$B51,IF(DATOS_[[Check Periodo Ref.]:[Check Periodo Ref.]]="Dentro",DATOS_[Conc.Sal.17]))))),
0)</f>
        <v>0</v>
      </c>
      <c r="W53" s="160">
        <f t="array" ref="W53">IFERROR(
AVERAGE((IF(DATOS_[[Sexo]:[Sexo]]=$B53,IF(DATOS_[[AGRUP. CLAS. PROF.]:[AGRUP. CLAS. PROF.]]=$B51,IF(DATOS_[[Check Periodo Ref.]:[Check Periodo Ref.]]="Dentro",DATOS_[Conc.Sal.18]))))),
0)</f>
        <v>0</v>
      </c>
      <c r="X53" s="160">
        <f t="array" ref="X53">IFERROR(
AVERAGE((IF(DATOS_[[Sexo]:[Sexo]]=$B53,IF(DATOS_[[AGRUP. CLAS. PROF.]:[AGRUP. CLAS. PROF.]]=$B51,IF(DATOS_[[Check Periodo Ref.]:[Check Periodo Ref.]]="Dentro",DATOS_[Conc.Sal.19]))))),
0)</f>
        <v>0</v>
      </c>
      <c r="Y53" s="160">
        <f t="array" ref="Y53">IFERROR(
AVERAGE((IF(DATOS_[[Sexo]:[Sexo]]=$B53,IF(DATOS_[[AGRUP. CLAS. PROF.]:[AGRUP. CLAS. PROF.]]=$B51,IF(DATOS_[[Check Periodo Ref.]:[Check Periodo Ref.]]="Dentro",DATOS_[Conc.Sal.20]))))),
0)</f>
        <v>0</v>
      </c>
      <c r="Z53" s="160">
        <f t="array" ref="Z53">IFERROR(
AVERAGE((IF(DATOS_[[Sexo]:[Sexo]]=$B53,IF(DATOS_[[AGRUP. CLAS. PROF.]:[AGRUP. CLAS. PROF.]]=$B51,IF(DATOS_[[Check Periodo Ref.]:[Check Periodo Ref.]]="Dentro",DATOS_[Conc.Sal.21]))))),
0)</f>
        <v>0</v>
      </c>
      <c r="AA53" s="160">
        <f t="array" ref="AA53">IFERROR(
AVERAGE((IF(DATOS_[[Sexo]:[Sexo]]=$B53,IF(DATOS_[[AGRUP. CLAS. PROF.]:[AGRUP. CLAS. PROF.]]=$B51,IF(DATOS_[[Check Periodo Ref.]:[Check Periodo Ref.]]="Dentro",DATOS_[Conc.Sal.22]))))),
0)</f>
        <v>0</v>
      </c>
      <c r="AB53" s="160">
        <f t="array" ref="AB53">IFERROR(
AVERAGE((IF(DATOS_[[Sexo]:[Sexo]]=$B53,IF(DATOS_[[AGRUP. CLAS. PROF.]:[AGRUP. CLAS. PROF.]]=$B51,IF(DATOS_[[Check Periodo Ref.]:[Check Periodo Ref.]]="Dentro",DATOS_[Conc.Sal.23]))))),
0)</f>
        <v>0</v>
      </c>
      <c r="AC53" s="160">
        <f t="array" ref="AC53">IFERROR(
AVERAGE((IF(DATOS_[[Sexo]:[Sexo]]=$B53,IF(DATOS_[[AGRUP. CLAS. PROF.]:[AGRUP. CLAS. PROF.]]=$B51,IF(DATOS_[[Check Periodo Ref.]:[Check Periodo Ref.]]="Dentro",DATOS_[Conc.Sal.24]))))),
0)</f>
        <v>0</v>
      </c>
      <c r="AD53" s="160">
        <f t="array" ref="AD53">IFERROR(
AVERAGE((IF(DATOS_[[Sexo]:[Sexo]]=$B53,IF(DATOS_[[AGRUP. CLAS. PROF.]:[AGRUP. CLAS. PROF.]]=$B51,IF(DATOS_[[Check Periodo Ref.]:[Check Periodo Ref.]]="Dentro",DATOS_[Conc.Sal.25]))))),
0)</f>
        <v>0</v>
      </c>
      <c r="AE53" s="160">
        <f t="array" ref="AE53">IFERROR(
AVERAGE((IF(DATOS_[[Sexo]:[Sexo]]=$B53,IF(DATOS_[[AGRUP. CLAS. PROF.]:[AGRUP. CLAS. PROF.]]=$B51,IF(DATOS_[[Check Periodo Ref.]:[Check Periodo Ref.]]="Dentro",DATOS_[Conc.Sal.26]))))),
0)</f>
        <v>0</v>
      </c>
      <c r="AF53" s="160">
        <f t="array" ref="AF53">IFERROR(
AVERAGE((IF(DATOS_[[Sexo]:[Sexo]]=$B53,IF(DATOS_[[AGRUP. CLAS. PROF.]:[AGRUP. CLAS. PROF.]]=$B51,IF(DATOS_[[Check Periodo Ref.]:[Check Periodo Ref.]]="Dentro",DATOS_[Conc.Sal.27]))))),
0)</f>
        <v>0</v>
      </c>
      <c r="AG53" s="160">
        <f t="array" ref="AG53">IFERROR(
AVERAGE((IF(DATOS_[[Sexo]:[Sexo]]=$B53,IF(DATOS_[[AGRUP. CLAS. PROF.]:[AGRUP. CLAS. PROF.]]=$B51,IF(DATOS_[[Check Periodo Ref.]:[Check Periodo Ref.]]="Dentro",DATOS_[Conc.Sal.28]))))),
0)</f>
        <v>0</v>
      </c>
      <c r="AH53" s="160">
        <f t="array" ref="AH53">IFERROR(
AVERAGE((IF(DATOS_[[Sexo]:[Sexo]]=$B53,IF(DATOS_[[AGRUP. CLAS. PROF.]:[AGRUP. CLAS. PROF.]]=$B51,IF(DATOS_[[Check Periodo Ref.]:[Check Periodo Ref.]]="Dentro",DATOS_[Conc.Sal.29]))))),
0)</f>
        <v>0</v>
      </c>
      <c r="AI53" s="160">
        <f t="array" ref="AI53">IFERROR(
AVERAGE((IF(DATOS_[[Sexo]:[Sexo]]=$B53,IF(DATOS_[[AGRUP. CLAS. PROF.]:[AGRUP. CLAS. PROF.]]=$B51,IF(DATOS_[[Check Periodo Ref.]:[Check Periodo Ref.]]="Dentro",DATOS_[Conc.Sal.30]))))),
0)</f>
        <v>0</v>
      </c>
      <c r="AJ53" s="161">
        <f t="array" ref="AJ53">IFERROR(
AVERAGE(IF(DATOS_[Sexo]=$B53,IF(DATOS_[AGRUP. CLAS. PROF.]=$B51,IF(DATOS_[Check Periodo Ref.]="Dentro",DATOS_[Tot COMPL.SAL Ef],FALSE)))),
0)</f>
        <v>0</v>
      </c>
      <c r="AK53" s="163">
        <f t="array" ref="AK53">IFERROR(
AVERAGE(IF(DATOS_[Sexo]=$B53,IF(DATOS_[AGRUP. CLAS. PROF.]=$B51,IF(DATOS_[Check Periodo Ref.]="Dentro",DATOS_[TOTAL SALARIO Ef],FALSE)))),
0)</f>
        <v>0</v>
      </c>
      <c r="AL53" s="162">
        <f t="array" ref="AL53">IFERROR(
AVERAGE((IF(DATOS_[[Sexo]:[Sexo]]=$B53,IF(DATOS_[[AGRUP. CLAS. PROF.]:[AGRUP. CLAS. PROF.]]=$B51,IF(DATOS_[[Check Periodo Ref.]:[Check Periodo Ref.]]="Dentro",DATOS_[C.Extra.01]))))),
0)</f>
        <v>0</v>
      </c>
      <c r="AM53" s="162">
        <f t="array" ref="AM53">IFERROR(
AVERAGE((IF(DATOS_[[Sexo]:[Sexo]]=$B53,IF(DATOS_[[AGRUP. CLAS. PROF.]:[AGRUP. CLAS. PROF.]]=$B51,IF(DATOS_[[Check Periodo Ref.]:[Check Periodo Ref.]]="Dentro",DATOS_[C.Extra.02]))))),
0)</f>
        <v>0</v>
      </c>
      <c r="AN53" s="162">
        <f t="array" ref="AN53">IFERROR(
AVERAGE((IF(DATOS_[[Sexo]:[Sexo]]=$B53,IF(DATOS_[[AGRUP. CLAS. PROF.]:[AGRUP. CLAS. PROF.]]=$B51,IF(DATOS_[[Check Periodo Ref.]:[Check Periodo Ref.]]="Dentro",DATOS_[C.Extra.03]))))),
0)</f>
        <v>0</v>
      </c>
      <c r="AO53" s="162">
        <f t="array" ref="AO53">IFERROR(
AVERAGE((IF(DATOS_[[Sexo]:[Sexo]]=$B53,IF(DATOS_[[AGRUP. CLAS. PROF.]:[AGRUP. CLAS. PROF.]]=$B51,IF(DATOS_[[Check Periodo Ref.]:[Check Periodo Ref.]]="Dentro",DATOS_[C.Extra.04]))))),
0)</f>
        <v>0</v>
      </c>
      <c r="AP53" s="162">
        <f t="array" ref="AP53">IFERROR(
AVERAGE((IF(DATOS_[[Sexo]:[Sexo]]=$B53,IF(DATOS_[[AGRUP. CLAS. PROF.]:[AGRUP. CLAS. PROF.]]=$B51,IF(DATOS_[[Check Periodo Ref.]:[Check Periodo Ref.]]="Dentro",DATOS_[C.Extra.05]))))),
0)</f>
        <v>0</v>
      </c>
      <c r="AQ53" s="164">
        <f t="array" ref="AQ53">IFERROR(
AVERAGE(IF(DATOS_[Sexo]=$B53,IF(DATOS_[AGRUP. CLAS. PROF.]=$B51,IF(DATOS_[Check Periodo Ref.]="Dentro",DATOS_[Tot Extrasalarial Ef],FALSE)))),
0)</f>
        <v>0</v>
      </c>
      <c r="AR53" s="165">
        <f t="array" ref="AR53">IFERROR(
AVERAGE(IF(DATOS_[Sexo]=$B53,IF(DATOS_[AGRUP. CLAS. PROF.]=$B51,IF(DATOS_[Check Periodo Ref.]="Dentro",DATOS_[TOTAL Retrib Ef],FALSE)))),
0)</f>
        <v>0</v>
      </c>
    </row>
    <row r="54" spans="1:44" ht="17.25" thickBot="1" x14ac:dyDescent="0.35">
      <c r="A54" s="114" t="str">
        <f t="shared" ref="A54" si="55">+A55</f>
        <v>[ocultar]</v>
      </c>
      <c r="B54" s="117" t="s">
        <v>230</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CLAS. PROF.],
IF("Dentro"=DATOS_[Check Periodo Ref.],
1/(COUNTIFS(DATOS_[Sexo],$B55,DATOS_[AGRUP. CLAS. PROF.],$B54,DATOS_[Check Periodo Ref.],"Dentro",DATOS_[id],DATOS_[id]))))))</f>
        <v>0</v>
      </c>
      <c r="D55" s="113">
        <f>COUNTIFS(DATOS_[AGRUP. CLAS. PROF.],$B54,DATOS_[Sexo],$B55,DATOS_[Check Periodo Ref.],"Dentro")</f>
        <v>0</v>
      </c>
      <c r="E55" s="159">
        <f t="array" ref="E55">IFERROR(
AVERAGE(IF(DATOS_[Sexo]=$B55,IF(DATOS_[AGRUP. CLAS. PROF.]=$B54,IF(DATOS_[Check Periodo Ref.]="Dentro",DATOS_[SALARIO BASE Ef],FALSE)))),
0)</f>
        <v>0</v>
      </c>
      <c r="F55" s="160">
        <f t="array" ref="F55">IFERROR(
AVERAGE((IF(DATOS_[[Sexo]:[Sexo]]=$B55,IF(DATOS_[[AGRUP. CLAS. PROF.]:[AGRUP. CLAS. PROF.]]=$B54,IF(DATOS_[[Check Periodo Ref.]:[Check Periodo Ref.]]="Dentro",DATOS_[Conc.Sal.01]))))),
0)</f>
        <v>0</v>
      </c>
      <c r="G55" s="160">
        <f t="array" ref="G55">IFERROR(
AVERAGE((IF(DATOS_[[Sexo]:[Sexo]]=$B55,IF(DATOS_[[AGRUP. CLAS. PROF.]:[AGRUP. CLAS. PROF.]]=$B54,IF(DATOS_[[Check Periodo Ref.]:[Check Periodo Ref.]]="Dentro",DATOS_[Conc.Sal.02]))))),
0)</f>
        <v>0</v>
      </c>
      <c r="H55" s="160">
        <f t="array" ref="H55">IFERROR(
AVERAGE((IF(DATOS_[[Sexo]:[Sexo]]=$B55,IF(DATOS_[[AGRUP. CLAS. PROF.]:[AGRUP. CLAS. PROF.]]=$B54,IF(DATOS_[[Check Periodo Ref.]:[Check Periodo Ref.]]="Dentro",DATOS_[Conc.Sal.03]))))),
0)</f>
        <v>0</v>
      </c>
      <c r="I55" s="160">
        <f t="array" ref="I55">IFERROR(
AVERAGE((IF(DATOS_[[Sexo]:[Sexo]]=$B55,IF(DATOS_[[AGRUP. CLAS. PROF.]:[AGRUP. CLAS. PROF.]]=$B54,IF(DATOS_[[Check Periodo Ref.]:[Check Periodo Ref.]]="Dentro",DATOS_[Conc.Sal.04]))))),
0)</f>
        <v>0</v>
      </c>
      <c r="J55" s="160">
        <f t="array" ref="J55">IFERROR(
AVERAGE((IF(DATOS_[[Sexo]:[Sexo]]=$B55,IF(DATOS_[[AGRUP. CLAS. PROF.]:[AGRUP. CLAS. PROF.]]=$B54,IF(DATOS_[[Check Periodo Ref.]:[Check Periodo Ref.]]="Dentro",DATOS_[Conc.Sal.05]))))),
0)</f>
        <v>0</v>
      </c>
      <c r="K55" s="160">
        <f t="array" ref="K55">IFERROR(
AVERAGE((IF(DATOS_[[Sexo]:[Sexo]]=$B55,IF(DATOS_[[AGRUP. CLAS. PROF.]:[AGRUP. CLAS. PROF.]]=$B54,IF(DATOS_[[Check Periodo Ref.]:[Check Periodo Ref.]]="Dentro",DATOS_[Conc.Sal.06]))))),
0)</f>
        <v>0</v>
      </c>
      <c r="L55" s="160">
        <f t="array" ref="L55">IFERROR(
AVERAGE((IF(DATOS_[[Sexo]:[Sexo]]=$B55,IF(DATOS_[[AGRUP. CLAS. PROF.]:[AGRUP. CLAS. PROF.]]=$B54,IF(DATOS_[[Check Periodo Ref.]:[Check Periodo Ref.]]="Dentro",DATOS_[Conc.Sal.07]))))),
0)</f>
        <v>0</v>
      </c>
      <c r="M55" s="160">
        <f t="array" ref="M55">IFERROR(
AVERAGE((IF(DATOS_[[Sexo]:[Sexo]]=$B55,IF(DATOS_[[AGRUP. CLAS. PROF.]:[AGRUP. CLAS. PROF.]]=$B54,IF(DATOS_[[Check Periodo Ref.]:[Check Periodo Ref.]]="Dentro",DATOS_[Conc.Sal.08]))))),
0)</f>
        <v>0</v>
      </c>
      <c r="N55" s="160">
        <f t="array" ref="N55">IFERROR(
AVERAGE((IF(DATOS_[[Sexo]:[Sexo]]=$B55,IF(DATOS_[[AGRUP. CLAS. PROF.]:[AGRUP. CLAS. PROF.]]=$B54,IF(DATOS_[[Check Periodo Ref.]:[Check Periodo Ref.]]="Dentro",DATOS_[Conc.Sal.09]))))),
0)</f>
        <v>0</v>
      </c>
      <c r="O55" s="160">
        <f t="array" ref="O55">IFERROR(
AVERAGE((IF(DATOS_[[Sexo]:[Sexo]]=$B55,IF(DATOS_[[AGRUP. CLAS. PROF.]:[AGRUP. CLAS. PROF.]]=$B54,IF(DATOS_[[Check Periodo Ref.]:[Check Periodo Ref.]]="Dentro",DATOS_[Conc.Sal.10]))))),
0)</f>
        <v>0</v>
      </c>
      <c r="P55" s="160">
        <f t="array" ref="P55">IFERROR(
AVERAGE((IF(DATOS_[[Sexo]:[Sexo]]=$B55,IF(DATOS_[[AGRUP. CLAS. PROF.]:[AGRUP. CLAS. PROF.]]=$B54,IF(DATOS_[[Check Periodo Ref.]:[Check Periodo Ref.]]="Dentro",DATOS_[Conc.Sal.11]))))),
0)</f>
        <v>0</v>
      </c>
      <c r="Q55" s="160">
        <f t="array" ref="Q55">IFERROR(
AVERAGE((IF(DATOS_[[Sexo]:[Sexo]]=$B55,IF(DATOS_[[AGRUP. CLAS. PROF.]:[AGRUP. CLAS. PROF.]]=$B54,IF(DATOS_[[Check Periodo Ref.]:[Check Periodo Ref.]]="Dentro",DATOS_[Conc.Sal.12]))))),
0)</f>
        <v>0</v>
      </c>
      <c r="R55" s="160">
        <f t="array" ref="R55">IFERROR(
AVERAGE((IF(DATOS_[[Sexo]:[Sexo]]=$B55,IF(DATOS_[[AGRUP. CLAS. PROF.]:[AGRUP. CLAS. PROF.]]=$B54,IF(DATOS_[[Check Periodo Ref.]:[Check Periodo Ref.]]="Dentro",DATOS_[Conc.Sal.13]))))),
0)</f>
        <v>0</v>
      </c>
      <c r="S55" s="160">
        <f t="array" ref="S55">IFERROR(
AVERAGE((IF(DATOS_[[Sexo]:[Sexo]]=$B55,IF(DATOS_[[AGRUP. CLAS. PROF.]:[AGRUP. CLAS. PROF.]]=$B54,IF(DATOS_[[Check Periodo Ref.]:[Check Periodo Ref.]]="Dentro",DATOS_[Conc.Sal.14]))))),
0)</f>
        <v>0</v>
      </c>
      <c r="T55" s="160">
        <f t="array" ref="T55">IFERROR(
AVERAGE((IF(DATOS_[[Sexo]:[Sexo]]=$B55,IF(DATOS_[[AGRUP. CLAS. PROF.]:[AGRUP. CLAS. PROF.]]=$B54,IF(DATOS_[[Check Periodo Ref.]:[Check Periodo Ref.]]="Dentro",DATOS_[Conc.Sal.15]))))),
0)</f>
        <v>0</v>
      </c>
      <c r="U55" s="160">
        <f t="array" ref="U55">IFERROR(
AVERAGE((IF(DATOS_[[Sexo]:[Sexo]]=$B55,IF(DATOS_[[AGRUP. CLAS. PROF.]:[AGRUP. CLAS. PROF.]]=$B54,IF(DATOS_[[Check Periodo Ref.]:[Check Periodo Ref.]]="Dentro",DATOS_[Conc.Sal.16]))))),
0)</f>
        <v>0</v>
      </c>
      <c r="V55" s="160">
        <f t="array" ref="V55">IFERROR(
AVERAGE((IF(DATOS_[[Sexo]:[Sexo]]=$B55,IF(DATOS_[[AGRUP. CLAS. PROF.]:[AGRUP. CLAS. PROF.]]=$B54,IF(DATOS_[[Check Periodo Ref.]:[Check Periodo Ref.]]="Dentro",DATOS_[Conc.Sal.17]))))),
0)</f>
        <v>0</v>
      </c>
      <c r="W55" s="160">
        <f t="array" ref="W55">IFERROR(
AVERAGE((IF(DATOS_[[Sexo]:[Sexo]]=$B55,IF(DATOS_[[AGRUP. CLAS. PROF.]:[AGRUP. CLAS. PROF.]]=$B54,IF(DATOS_[[Check Periodo Ref.]:[Check Periodo Ref.]]="Dentro",DATOS_[Conc.Sal.18]))))),
0)</f>
        <v>0</v>
      </c>
      <c r="X55" s="160">
        <f t="array" ref="X55">IFERROR(
AVERAGE((IF(DATOS_[[Sexo]:[Sexo]]=$B55,IF(DATOS_[[AGRUP. CLAS. PROF.]:[AGRUP. CLAS. PROF.]]=$B54,IF(DATOS_[[Check Periodo Ref.]:[Check Periodo Ref.]]="Dentro",DATOS_[Conc.Sal.19]))))),
0)</f>
        <v>0</v>
      </c>
      <c r="Y55" s="160">
        <f t="array" ref="Y55">IFERROR(
AVERAGE((IF(DATOS_[[Sexo]:[Sexo]]=$B55,IF(DATOS_[[AGRUP. CLAS. PROF.]:[AGRUP. CLAS. PROF.]]=$B54,IF(DATOS_[[Check Periodo Ref.]:[Check Periodo Ref.]]="Dentro",DATOS_[Conc.Sal.20]))))),
0)</f>
        <v>0</v>
      </c>
      <c r="Z55" s="160">
        <f t="array" ref="Z55">IFERROR(
AVERAGE((IF(DATOS_[[Sexo]:[Sexo]]=$B55,IF(DATOS_[[AGRUP. CLAS. PROF.]:[AGRUP. CLAS. PROF.]]=$B54,IF(DATOS_[[Check Periodo Ref.]:[Check Periodo Ref.]]="Dentro",DATOS_[Conc.Sal.21]))))),
0)</f>
        <v>0</v>
      </c>
      <c r="AA55" s="160">
        <f t="array" ref="AA55">IFERROR(
AVERAGE((IF(DATOS_[[Sexo]:[Sexo]]=$B55,IF(DATOS_[[AGRUP. CLAS. PROF.]:[AGRUP. CLAS. PROF.]]=$B54,IF(DATOS_[[Check Periodo Ref.]:[Check Periodo Ref.]]="Dentro",DATOS_[Conc.Sal.22]))))),
0)</f>
        <v>0</v>
      </c>
      <c r="AB55" s="160">
        <f t="array" ref="AB55">IFERROR(
AVERAGE((IF(DATOS_[[Sexo]:[Sexo]]=$B55,IF(DATOS_[[AGRUP. CLAS. PROF.]:[AGRUP. CLAS. PROF.]]=$B54,IF(DATOS_[[Check Periodo Ref.]:[Check Periodo Ref.]]="Dentro",DATOS_[Conc.Sal.23]))))),
0)</f>
        <v>0</v>
      </c>
      <c r="AC55" s="160">
        <f t="array" ref="AC55">IFERROR(
AVERAGE((IF(DATOS_[[Sexo]:[Sexo]]=$B55,IF(DATOS_[[AGRUP. CLAS. PROF.]:[AGRUP. CLAS. PROF.]]=$B54,IF(DATOS_[[Check Periodo Ref.]:[Check Periodo Ref.]]="Dentro",DATOS_[Conc.Sal.24]))))),
0)</f>
        <v>0</v>
      </c>
      <c r="AD55" s="160">
        <f t="array" ref="AD55">IFERROR(
AVERAGE((IF(DATOS_[[Sexo]:[Sexo]]=$B55,IF(DATOS_[[AGRUP. CLAS. PROF.]:[AGRUP. CLAS. PROF.]]=$B54,IF(DATOS_[[Check Periodo Ref.]:[Check Periodo Ref.]]="Dentro",DATOS_[Conc.Sal.25]))))),
0)</f>
        <v>0</v>
      </c>
      <c r="AE55" s="160">
        <f t="array" ref="AE55">IFERROR(
AVERAGE((IF(DATOS_[[Sexo]:[Sexo]]=$B55,IF(DATOS_[[AGRUP. CLAS. PROF.]:[AGRUP. CLAS. PROF.]]=$B54,IF(DATOS_[[Check Periodo Ref.]:[Check Periodo Ref.]]="Dentro",DATOS_[Conc.Sal.26]))))),
0)</f>
        <v>0</v>
      </c>
      <c r="AF55" s="160">
        <f t="array" ref="AF55">IFERROR(
AVERAGE((IF(DATOS_[[Sexo]:[Sexo]]=$B55,IF(DATOS_[[AGRUP. CLAS. PROF.]:[AGRUP. CLAS. PROF.]]=$B54,IF(DATOS_[[Check Periodo Ref.]:[Check Periodo Ref.]]="Dentro",DATOS_[Conc.Sal.27]))))),
0)</f>
        <v>0</v>
      </c>
      <c r="AG55" s="160">
        <f t="array" ref="AG55">IFERROR(
AVERAGE((IF(DATOS_[[Sexo]:[Sexo]]=$B55,IF(DATOS_[[AGRUP. CLAS. PROF.]:[AGRUP. CLAS. PROF.]]=$B54,IF(DATOS_[[Check Periodo Ref.]:[Check Periodo Ref.]]="Dentro",DATOS_[Conc.Sal.28]))))),
0)</f>
        <v>0</v>
      </c>
      <c r="AH55" s="160">
        <f t="array" ref="AH55">IFERROR(
AVERAGE((IF(DATOS_[[Sexo]:[Sexo]]=$B55,IF(DATOS_[[AGRUP. CLAS. PROF.]:[AGRUP. CLAS. PROF.]]=$B54,IF(DATOS_[[Check Periodo Ref.]:[Check Periodo Ref.]]="Dentro",DATOS_[Conc.Sal.29]))))),
0)</f>
        <v>0</v>
      </c>
      <c r="AI55" s="160">
        <f t="array" ref="AI55">IFERROR(
AVERAGE((IF(DATOS_[[Sexo]:[Sexo]]=$B55,IF(DATOS_[[AGRUP. CLAS. PROF.]:[AGRUP. CLAS. PROF.]]=$B54,IF(DATOS_[[Check Periodo Ref.]:[Check Periodo Ref.]]="Dentro",DATOS_[Conc.Sal.30]))))),
0)</f>
        <v>0</v>
      </c>
      <c r="AJ55" s="161">
        <f t="array" ref="AJ55">IFERROR(
AVERAGE(IF(DATOS_[Sexo]=$B55,IF(DATOS_[AGRUP. CLAS. PROF.]=$B54,IF(DATOS_[Check Periodo Ref.]="Dentro",DATOS_[Tot COMPL.SAL Ef],FALSE)))),
0)</f>
        <v>0</v>
      </c>
      <c r="AK55" s="163">
        <f t="array" ref="AK55">IFERROR(
AVERAGE(IF(DATOS_[Sexo]=$B55,IF(DATOS_[AGRUP. CLAS. PROF.]=$B54,IF(DATOS_[Check Periodo Ref.]="Dentro",DATOS_[TOTAL SALARIO Ef],FALSE)))),
0)</f>
        <v>0</v>
      </c>
      <c r="AL55" s="162">
        <f t="array" ref="AL55">IFERROR(
AVERAGE((IF(DATOS_[[Sexo]:[Sexo]]=$B55,IF(DATOS_[[AGRUP. CLAS. PROF.]:[AGRUP. CLAS. PROF.]]=$B54,IF(DATOS_[[Check Periodo Ref.]:[Check Periodo Ref.]]="Dentro",DATOS_[C.Extra.01]))))),
0)</f>
        <v>0</v>
      </c>
      <c r="AM55" s="162">
        <f t="array" ref="AM55">IFERROR(
AVERAGE((IF(DATOS_[[Sexo]:[Sexo]]=$B55,IF(DATOS_[[AGRUP. CLAS. PROF.]:[AGRUP. CLAS. PROF.]]=$B54,IF(DATOS_[[Check Periodo Ref.]:[Check Periodo Ref.]]="Dentro",DATOS_[C.Extra.02]))))),
0)</f>
        <v>0</v>
      </c>
      <c r="AN55" s="162">
        <f t="array" ref="AN55">IFERROR(
AVERAGE((IF(DATOS_[[Sexo]:[Sexo]]=$B55,IF(DATOS_[[AGRUP. CLAS. PROF.]:[AGRUP. CLAS. PROF.]]=$B54,IF(DATOS_[[Check Periodo Ref.]:[Check Periodo Ref.]]="Dentro",DATOS_[C.Extra.03]))))),
0)</f>
        <v>0</v>
      </c>
      <c r="AO55" s="162">
        <f t="array" ref="AO55">IFERROR(
AVERAGE((IF(DATOS_[[Sexo]:[Sexo]]=$B55,IF(DATOS_[[AGRUP. CLAS. PROF.]:[AGRUP. CLAS. PROF.]]=$B54,IF(DATOS_[[Check Periodo Ref.]:[Check Periodo Ref.]]="Dentro",DATOS_[C.Extra.04]))))),
0)</f>
        <v>0</v>
      </c>
      <c r="AP55" s="162">
        <f t="array" ref="AP55">IFERROR(
AVERAGE((IF(DATOS_[[Sexo]:[Sexo]]=$B55,IF(DATOS_[[AGRUP. CLAS. PROF.]:[AGRUP. CLAS. PROF.]]=$B54,IF(DATOS_[[Check Periodo Ref.]:[Check Periodo Ref.]]="Dentro",DATOS_[C.Extra.05]))))),
0)</f>
        <v>0</v>
      </c>
      <c r="AQ55" s="164">
        <f t="array" ref="AQ55">IFERROR(
AVERAGE(IF(DATOS_[Sexo]=$B55,IF(DATOS_[AGRUP. CLAS. PROF.]=$B54,IF(DATOS_[Check Periodo Ref.]="Dentro",DATOS_[Tot Extrasalarial Ef],FALSE)))),
0)</f>
        <v>0</v>
      </c>
      <c r="AR55" s="165">
        <f t="array" ref="AR55">IFERROR(
AVERAGE(IF(DATOS_[Sexo]=$B55,IF(DATOS_[AGRUP. CLAS. PROF.]=$B54,IF(DATOS_[Check Periodo Ref.]="Dentro",DATOS_[TOTAL Retrib Ef],FALSE)))),
0)</f>
        <v>0</v>
      </c>
    </row>
    <row r="56" spans="1:44" x14ac:dyDescent="0.3">
      <c r="A56" s="114" t="str">
        <f t="shared" ref="A56" si="58">+A55</f>
        <v>[ocultar]</v>
      </c>
      <c r="B56" s="111" t="s">
        <v>163</v>
      </c>
      <c r="C56" s="112">
        <f t="array" ref="C56">SUM(IF($B56=DATOS_[Sexo],
IF($B54=DATOS_[AGRUP. CLAS. PROF.],
IF("Dentro"=DATOS_[Check Periodo Ref.],
1/(COUNTIFS(DATOS_[Sexo],$B56,DATOS_[AGRUP. CLAS. PROF.],$B54,DATOS_[Check Periodo Ref.],"Dentro",DATOS_[id],DATOS_[id]))))))</f>
        <v>0</v>
      </c>
      <c r="D56" s="113">
        <f>COUNTIFS(DATOS_[AGRUP. CLAS. PROF.],$B54,DATOS_[Sexo],$B56,DATOS_[Check Periodo Ref.],"Dentro")</f>
        <v>0</v>
      </c>
      <c r="E56" s="159">
        <f t="array" ref="E56">IFERROR(
AVERAGE(IF(DATOS_[Sexo]=$B56,IF(DATOS_[AGRUP. CLAS. PROF.]=$B54,IF(DATOS_[Check Periodo Ref.]="Dentro",DATOS_[SALARIO BASE Ef],FALSE)))),
0)</f>
        <v>0</v>
      </c>
      <c r="F56" s="160">
        <f t="array" ref="F56">IFERROR(
AVERAGE((IF(DATOS_[[Sexo]:[Sexo]]=$B56,IF(DATOS_[[AGRUP. CLAS. PROF.]:[AGRUP. CLAS. PROF.]]=$B54,IF(DATOS_[[Check Periodo Ref.]:[Check Periodo Ref.]]="Dentro",DATOS_[Conc.Sal.01]))))),
0)</f>
        <v>0</v>
      </c>
      <c r="G56" s="160">
        <f t="array" ref="G56">IFERROR(
AVERAGE((IF(DATOS_[[Sexo]:[Sexo]]=$B56,IF(DATOS_[[AGRUP. CLAS. PROF.]:[AGRUP. CLAS. PROF.]]=$B54,IF(DATOS_[[Check Periodo Ref.]:[Check Periodo Ref.]]="Dentro",DATOS_[Conc.Sal.02]))))),
0)</f>
        <v>0</v>
      </c>
      <c r="H56" s="160">
        <f t="array" ref="H56">IFERROR(
AVERAGE((IF(DATOS_[[Sexo]:[Sexo]]=$B56,IF(DATOS_[[AGRUP. CLAS. PROF.]:[AGRUP. CLAS. PROF.]]=$B54,IF(DATOS_[[Check Periodo Ref.]:[Check Periodo Ref.]]="Dentro",DATOS_[Conc.Sal.03]))))),
0)</f>
        <v>0</v>
      </c>
      <c r="I56" s="160">
        <f t="array" ref="I56">IFERROR(
AVERAGE((IF(DATOS_[[Sexo]:[Sexo]]=$B56,IF(DATOS_[[AGRUP. CLAS. PROF.]:[AGRUP. CLAS. PROF.]]=$B54,IF(DATOS_[[Check Periodo Ref.]:[Check Periodo Ref.]]="Dentro",DATOS_[Conc.Sal.04]))))),
0)</f>
        <v>0</v>
      </c>
      <c r="J56" s="160">
        <f t="array" ref="J56">IFERROR(
AVERAGE((IF(DATOS_[[Sexo]:[Sexo]]=$B56,IF(DATOS_[[AGRUP. CLAS. PROF.]:[AGRUP. CLAS. PROF.]]=$B54,IF(DATOS_[[Check Periodo Ref.]:[Check Periodo Ref.]]="Dentro",DATOS_[Conc.Sal.05]))))),
0)</f>
        <v>0</v>
      </c>
      <c r="K56" s="160">
        <f t="array" ref="K56">IFERROR(
AVERAGE((IF(DATOS_[[Sexo]:[Sexo]]=$B56,IF(DATOS_[[AGRUP. CLAS. PROF.]:[AGRUP. CLAS. PROF.]]=$B54,IF(DATOS_[[Check Periodo Ref.]:[Check Periodo Ref.]]="Dentro",DATOS_[Conc.Sal.06]))))),
0)</f>
        <v>0</v>
      </c>
      <c r="L56" s="160">
        <f t="array" ref="L56">IFERROR(
AVERAGE((IF(DATOS_[[Sexo]:[Sexo]]=$B56,IF(DATOS_[[AGRUP. CLAS. PROF.]:[AGRUP. CLAS. PROF.]]=$B54,IF(DATOS_[[Check Periodo Ref.]:[Check Periodo Ref.]]="Dentro",DATOS_[Conc.Sal.07]))))),
0)</f>
        <v>0</v>
      </c>
      <c r="M56" s="160">
        <f t="array" ref="M56">IFERROR(
AVERAGE((IF(DATOS_[[Sexo]:[Sexo]]=$B56,IF(DATOS_[[AGRUP. CLAS. PROF.]:[AGRUP. CLAS. PROF.]]=$B54,IF(DATOS_[[Check Periodo Ref.]:[Check Periodo Ref.]]="Dentro",DATOS_[Conc.Sal.08]))))),
0)</f>
        <v>0</v>
      </c>
      <c r="N56" s="160">
        <f t="array" ref="N56">IFERROR(
AVERAGE((IF(DATOS_[[Sexo]:[Sexo]]=$B56,IF(DATOS_[[AGRUP. CLAS. PROF.]:[AGRUP. CLAS. PROF.]]=$B54,IF(DATOS_[[Check Periodo Ref.]:[Check Periodo Ref.]]="Dentro",DATOS_[Conc.Sal.09]))))),
0)</f>
        <v>0</v>
      </c>
      <c r="O56" s="160">
        <f t="array" ref="O56">IFERROR(
AVERAGE((IF(DATOS_[[Sexo]:[Sexo]]=$B56,IF(DATOS_[[AGRUP. CLAS. PROF.]:[AGRUP. CLAS. PROF.]]=$B54,IF(DATOS_[[Check Periodo Ref.]:[Check Periodo Ref.]]="Dentro",DATOS_[Conc.Sal.10]))))),
0)</f>
        <v>0</v>
      </c>
      <c r="P56" s="160">
        <f t="array" ref="P56">IFERROR(
AVERAGE((IF(DATOS_[[Sexo]:[Sexo]]=$B56,IF(DATOS_[[AGRUP. CLAS. PROF.]:[AGRUP. CLAS. PROF.]]=$B54,IF(DATOS_[[Check Periodo Ref.]:[Check Periodo Ref.]]="Dentro",DATOS_[Conc.Sal.11]))))),
0)</f>
        <v>0</v>
      </c>
      <c r="Q56" s="160">
        <f t="array" ref="Q56">IFERROR(
AVERAGE((IF(DATOS_[[Sexo]:[Sexo]]=$B56,IF(DATOS_[[AGRUP. CLAS. PROF.]:[AGRUP. CLAS. PROF.]]=$B54,IF(DATOS_[[Check Periodo Ref.]:[Check Periodo Ref.]]="Dentro",DATOS_[Conc.Sal.12]))))),
0)</f>
        <v>0</v>
      </c>
      <c r="R56" s="160">
        <f t="array" ref="R56">IFERROR(
AVERAGE((IF(DATOS_[[Sexo]:[Sexo]]=$B56,IF(DATOS_[[AGRUP. CLAS. PROF.]:[AGRUP. CLAS. PROF.]]=$B54,IF(DATOS_[[Check Periodo Ref.]:[Check Periodo Ref.]]="Dentro",DATOS_[Conc.Sal.13]))))),
0)</f>
        <v>0</v>
      </c>
      <c r="S56" s="160">
        <f t="array" ref="S56">IFERROR(
AVERAGE((IF(DATOS_[[Sexo]:[Sexo]]=$B56,IF(DATOS_[[AGRUP. CLAS. PROF.]:[AGRUP. CLAS. PROF.]]=$B54,IF(DATOS_[[Check Periodo Ref.]:[Check Periodo Ref.]]="Dentro",DATOS_[Conc.Sal.14]))))),
0)</f>
        <v>0</v>
      </c>
      <c r="T56" s="160">
        <f t="array" ref="T56">IFERROR(
AVERAGE((IF(DATOS_[[Sexo]:[Sexo]]=$B56,IF(DATOS_[[AGRUP. CLAS. PROF.]:[AGRUP. CLAS. PROF.]]=$B54,IF(DATOS_[[Check Periodo Ref.]:[Check Periodo Ref.]]="Dentro",DATOS_[Conc.Sal.15]))))),
0)</f>
        <v>0</v>
      </c>
      <c r="U56" s="160">
        <f t="array" ref="U56">IFERROR(
AVERAGE((IF(DATOS_[[Sexo]:[Sexo]]=$B56,IF(DATOS_[[AGRUP. CLAS. PROF.]:[AGRUP. CLAS. PROF.]]=$B54,IF(DATOS_[[Check Periodo Ref.]:[Check Periodo Ref.]]="Dentro",DATOS_[Conc.Sal.16]))))),
0)</f>
        <v>0</v>
      </c>
      <c r="V56" s="160">
        <f t="array" ref="V56">IFERROR(
AVERAGE((IF(DATOS_[[Sexo]:[Sexo]]=$B56,IF(DATOS_[[AGRUP. CLAS. PROF.]:[AGRUP. CLAS. PROF.]]=$B54,IF(DATOS_[[Check Periodo Ref.]:[Check Periodo Ref.]]="Dentro",DATOS_[Conc.Sal.17]))))),
0)</f>
        <v>0</v>
      </c>
      <c r="W56" s="160">
        <f t="array" ref="W56">IFERROR(
AVERAGE((IF(DATOS_[[Sexo]:[Sexo]]=$B56,IF(DATOS_[[AGRUP. CLAS. PROF.]:[AGRUP. CLAS. PROF.]]=$B54,IF(DATOS_[[Check Periodo Ref.]:[Check Periodo Ref.]]="Dentro",DATOS_[Conc.Sal.18]))))),
0)</f>
        <v>0</v>
      </c>
      <c r="X56" s="160">
        <f t="array" ref="X56">IFERROR(
AVERAGE((IF(DATOS_[[Sexo]:[Sexo]]=$B56,IF(DATOS_[[AGRUP. CLAS. PROF.]:[AGRUP. CLAS. PROF.]]=$B54,IF(DATOS_[[Check Periodo Ref.]:[Check Periodo Ref.]]="Dentro",DATOS_[Conc.Sal.19]))))),
0)</f>
        <v>0</v>
      </c>
      <c r="Y56" s="160">
        <f t="array" ref="Y56">IFERROR(
AVERAGE((IF(DATOS_[[Sexo]:[Sexo]]=$B56,IF(DATOS_[[AGRUP. CLAS. PROF.]:[AGRUP. CLAS. PROF.]]=$B54,IF(DATOS_[[Check Periodo Ref.]:[Check Periodo Ref.]]="Dentro",DATOS_[Conc.Sal.20]))))),
0)</f>
        <v>0</v>
      </c>
      <c r="Z56" s="160">
        <f t="array" ref="Z56">IFERROR(
AVERAGE((IF(DATOS_[[Sexo]:[Sexo]]=$B56,IF(DATOS_[[AGRUP. CLAS. PROF.]:[AGRUP. CLAS. PROF.]]=$B54,IF(DATOS_[[Check Periodo Ref.]:[Check Periodo Ref.]]="Dentro",DATOS_[Conc.Sal.21]))))),
0)</f>
        <v>0</v>
      </c>
      <c r="AA56" s="160">
        <f t="array" ref="AA56">IFERROR(
AVERAGE((IF(DATOS_[[Sexo]:[Sexo]]=$B56,IF(DATOS_[[AGRUP. CLAS. PROF.]:[AGRUP. CLAS. PROF.]]=$B54,IF(DATOS_[[Check Periodo Ref.]:[Check Periodo Ref.]]="Dentro",DATOS_[Conc.Sal.22]))))),
0)</f>
        <v>0</v>
      </c>
      <c r="AB56" s="160">
        <f t="array" ref="AB56">IFERROR(
AVERAGE((IF(DATOS_[[Sexo]:[Sexo]]=$B56,IF(DATOS_[[AGRUP. CLAS. PROF.]:[AGRUP. CLAS. PROF.]]=$B54,IF(DATOS_[[Check Periodo Ref.]:[Check Periodo Ref.]]="Dentro",DATOS_[Conc.Sal.23]))))),
0)</f>
        <v>0</v>
      </c>
      <c r="AC56" s="160">
        <f t="array" ref="AC56">IFERROR(
AVERAGE((IF(DATOS_[[Sexo]:[Sexo]]=$B56,IF(DATOS_[[AGRUP. CLAS. PROF.]:[AGRUP. CLAS. PROF.]]=$B54,IF(DATOS_[[Check Periodo Ref.]:[Check Periodo Ref.]]="Dentro",DATOS_[Conc.Sal.24]))))),
0)</f>
        <v>0</v>
      </c>
      <c r="AD56" s="160">
        <f t="array" ref="AD56">IFERROR(
AVERAGE((IF(DATOS_[[Sexo]:[Sexo]]=$B56,IF(DATOS_[[AGRUP. CLAS. PROF.]:[AGRUP. CLAS. PROF.]]=$B54,IF(DATOS_[[Check Periodo Ref.]:[Check Periodo Ref.]]="Dentro",DATOS_[Conc.Sal.25]))))),
0)</f>
        <v>0</v>
      </c>
      <c r="AE56" s="160">
        <f t="array" ref="AE56">IFERROR(
AVERAGE((IF(DATOS_[[Sexo]:[Sexo]]=$B56,IF(DATOS_[[AGRUP. CLAS. PROF.]:[AGRUP. CLAS. PROF.]]=$B54,IF(DATOS_[[Check Periodo Ref.]:[Check Periodo Ref.]]="Dentro",DATOS_[Conc.Sal.26]))))),
0)</f>
        <v>0</v>
      </c>
      <c r="AF56" s="160">
        <f t="array" ref="AF56">IFERROR(
AVERAGE((IF(DATOS_[[Sexo]:[Sexo]]=$B56,IF(DATOS_[[AGRUP. CLAS. PROF.]:[AGRUP. CLAS. PROF.]]=$B54,IF(DATOS_[[Check Periodo Ref.]:[Check Periodo Ref.]]="Dentro",DATOS_[Conc.Sal.27]))))),
0)</f>
        <v>0</v>
      </c>
      <c r="AG56" s="160">
        <f t="array" ref="AG56">IFERROR(
AVERAGE((IF(DATOS_[[Sexo]:[Sexo]]=$B56,IF(DATOS_[[AGRUP. CLAS. PROF.]:[AGRUP. CLAS. PROF.]]=$B54,IF(DATOS_[[Check Periodo Ref.]:[Check Periodo Ref.]]="Dentro",DATOS_[Conc.Sal.28]))))),
0)</f>
        <v>0</v>
      </c>
      <c r="AH56" s="160">
        <f t="array" ref="AH56">IFERROR(
AVERAGE((IF(DATOS_[[Sexo]:[Sexo]]=$B56,IF(DATOS_[[AGRUP. CLAS. PROF.]:[AGRUP. CLAS. PROF.]]=$B54,IF(DATOS_[[Check Periodo Ref.]:[Check Periodo Ref.]]="Dentro",DATOS_[Conc.Sal.29]))))),
0)</f>
        <v>0</v>
      </c>
      <c r="AI56" s="160">
        <f t="array" ref="AI56">IFERROR(
AVERAGE((IF(DATOS_[[Sexo]:[Sexo]]=$B56,IF(DATOS_[[AGRUP. CLAS. PROF.]:[AGRUP. CLAS. PROF.]]=$B54,IF(DATOS_[[Check Periodo Ref.]:[Check Periodo Ref.]]="Dentro",DATOS_[Conc.Sal.30]))))),
0)</f>
        <v>0</v>
      </c>
      <c r="AJ56" s="161">
        <f t="array" ref="AJ56">IFERROR(
AVERAGE(IF(DATOS_[Sexo]=$B56,IF(DATOS_[AGRUP. CLAS. PROF.]=$B54,IF(DATOS_[Check Periodo Ref.]="Dentro",DATOS_[Tot COMPL.SAL Ef],FALSE)))),
0)</f>
        <v>0</v>
      </c>
      <c r="AK56" s="163">
        <f t="array" ref="AK56">IFERROR(
AVERAGE(IF(DATOS_[Sexo]=$B56,IF(DATOS_[AGRUP. CLAS. PROF.]=$B54,IF(DATOS_[Check Periodo Ref.]="Dentro",DATOS_[TOTAL SALARIO Ef],FALSE)))),
0)</f>
        <v>0</v>
      </c>
      <c r="AL56" s="162">
        <f t="array" ref="AL56">IFERROR(
AVERAGE((IF(DATOS_[[Sexo]:[Sexo]]=$B56,IF(DATOS_[[AGRUP. CLAS. PROF.]:[AGRUP. CLAS. PROF.]]=$B54,IF(DATOS_[[Check Periodo Ref.]:[Check Periodo Ref.]]="Dentro",DATOS_[C.Extra.01]))))),
0)</f>
        <v>0</v>
      </c>
      <c r="AM56" s="162">
        <f t="array" ref="AM56">IFERROR(
AVERAGE((IF(DATOS_[[Sexo]:[Sexo]]=$B56,IF(DATOS_[[AGRUP. CLAS. PROF.]:[AGRUP. CLAS. PROF.]]=$B54,IF(DATOS_[[Check Periodo Ref.]:[Check Periodo Ref.]]="Dentro",DATOS_[C.Extra.02]))))),
0)</f>
        <v>0</v>
      </c>
      <c r="AN56" s="162">
        <f t="array" ref="AN56">IFERROR(
AVERAGE((IF(DATOS_[[Sexo]:[Sexo]]=$B56,IF(DATOS_[[AGRUP. CLAS. PROF.]:[AGRUP. CLAS. PROF.]]=$B54,IF(DATOS_[[Check Periodo Ref.]:[Check Periodo Ref.]]="Dentro",DATOS_[C.Extra.03]))))),
0)</f>
        <v>0</v>
      </c>
      <c r="AO56" s="162">
        <f t="array" ref="AO56">IFERROR(
AVERAGE((IF(DATOS_[[Sexo]:[Sexo]]=$B56,IF(DATOS_[[AGRUP. CLAS. PROF.]:[AGRUP. CLAS. PROF.]]=$B54,IF(DATOS_[[Check Periodo Ref.]:[Check Periodo Ref.]]="Dentro",DATOS_[C.Extra.04]))))),
0)</f>
        <v>0</v>
      </c>
      <c r="AP56" s="162">
        <f t="array" ref="AP56">IFERROR(
AVERAGE((IF(DATOS_[[Sexo]:[Sexo]]=$B56,IF(DATOS_[[AGRUP. CLAS. PROF.]:[AGRUP. CLAS. PROF.]]=$B54,IF(DATOS_[[Check Periodo Ref.]:[Check Periodo Ref.]]="Dentro",DATOS_[C.Extra.05]))))),
0)</f>
        <v>0</v>
      </c>
      <c r="AQ56" s="164">
        <f t="array" ref="AQ56">IFERROR(
AVERAGE(IF(DATOS_[Sexo]=$B56,IF(DATOS_[AGRUP. CLAS. PROF.]=$B54,IF(DATOS_[Check Periodo Ref.]="Dentro",DATOS_[Tot Extrasalarial Ef],FALSE)))),
0)</f>
        <v>0</v>
      </c>
      <c r="AR56" s="165">
        <f t="array" ref="AR56">IFERROR(
AVERAGE(IF(DATOS_[Sexo]=$B56,IF(DATOS_[AGRUP. CLAS. PROF.]=$B54,IF(DATOS_[Check Periodo Ref.]="Dentro",DATOS_[TOTAL Retrib Ef],FALSE)))),
0)</f>
        <v>0</v>
      </c>
    </row>
    <row r="57" spans="1:44" ht="17.25" thickBot="1" x14ac:dyDescent="0.35">
      <c r="A57" s="114" t="str">
        <f t="shared" ref="A57" si="59">+A58</f>
        <v>[ocultar]</v>
      </c>
      <c r="B57" s="117" t="s">
        <v>231</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CLAS. PROF.],
IF("Dentro"=DATOS_[Check Periodo Ref.],
1/(COUNTIFS(DATOS_[Sexo],$B58,DATOS_[AGRUP. CLAS. PROF.],$B57,DATOS_[Check Periodo Ref.],"Dentro",DATOS_[id],DATOS_[id]))))))</f>
        <v>0</v>
      </c>
      <c r="D58" s="113">
        <f>COUNTIFS(DATOS_[AGRUP. CLAS. PROF.],$B57,DATOS_[Sexo],$B58,DATOS_[Check Periodo Ref.],"Dentro")</f>
        <v>0</v>
      </c>
      <c r="E58" s="159">
        <f t="array" ref="E58">IFERROR(
AVERAGE(IF(DATOS_[Sexo]=$B58,IF(DATOS_[AGRUP. CLAS. PROF.]=$B57,IF(DATOS_[Check Periodo Ref.]="Dentro",DATOS_[SALARIO BASE Ef],FALSE)))),
0)</f>
        <v>0</v>
      </c>
      <c r="F58" s="160">
        <f t="array" ref="F58">IFERROR(
AVERAGE((IF(DATOS_[[Sexo]:[Sexo]]=$B58,IF(DATOS_[[AGRUP. CLAS. PROF.]:[AGRUP. CLAS. PROF.]]=$B57,IF(DATOS_[[Check Periodo Ref.]:[Check Periodo Ref.]]="Dentro",DATOS_[Conc.Sal.01]))))),
0)</f>
        <v>0</v>
      </c>
      <c r="G58" s="160">
        <f t="array" ref="G58">IFERROR(
AVERAGE((IF(DATOS_[[Sexo]:[Sexo]]=$B58,IF(DATOS_[[AGRUP. CLAS. PROF.]:[AGRUP. CLAS. PROF.]]=$B57,IF(DATOS_[[Check Periodo Ref.]:[Check Periodo Ref.]]="Dentro",DATOS_[Conc.Sal.02]))))),
0)</f>
        <v>0</v>
      </c>
      <c r="H58" s="160">
        <f t="array" ref="H58">IFERROR(
AVERAGE((IF(DATOS_[[Sexo]:[Sexo]]=$B58,IF(DATOS_[[AGRUP. CLAS. PROF.]:[AGRUP. CLAS. PROF.]]=$B57,IF(DATOS_[[Check Periodo Ref.]:[Check Periodo Ref.]]="Dentro",DATOS_[Conc.Sal.03]))))),
0)</f>
        <v>0</v>
      </c>
      <c r="I58" s="160">
        <f t="array" ref="I58">IFERROR(
AVERAGE((IF(DATOS_[[Sexo]:[Sexo]]=$B58,IF(DATOS_[[AGRUP. CLAS. PROF.]:[AGRUP. CLAS. PROF.]]=$B57,IF(DATOS_[[Check Periodo Ref.]:[Check Periodo Ref.]]="Dentro",DATOS_[Conc.Sal.04]))))),
0)</f>
        <v>0</v>
      </c>
      <c r="J58" s="160">
        <f t="array" ref="J58">IFERROR(
AVERAGE((IF(DATOS_[[Sexo]:[Sexo]]=$B58,IF(DATOS_[[AGRUP. CLAS. PROF.]:[AGRUP. CLAS. PROF.]]=$B57,IF(DATOS_[[Check Periodo Ref.]:[Check Periodo Ref.]]="Dentro",DATOS_[Conc.Sal.05]))))),
0)</f>
        <v>0</v>
      </c>
      <c r="K58" s="160">
        <f t="array" ref="K58">IFERROR(
AVERAGE((IF(DATOS_[[Sexo]:[Sexo]]=$B58,IF(DATOS_[[AGRUP. CLAS. PROF.]:[AGRUP. CLAS. PROF.]]=$B57,IF(DATOS_[[Check Periodo Ref.]:[Check Periodo Ref.]]="Dentro",DATOS_[Conc.Sal.06]))))),
0)</f>
        <v>0</v>
      </c>
      <c r="L58" s="160">
        <f t="array" ref="L58">IFERROR(
AVERAGE((IF(DATOS_[[Sexo]:[Sexo]]=$B58,IF(DATOS_[[AGRUP. CLAS. PROF.]:[AGRUP. CLAS. PROF.]]=$B57,IF(DATOS_[[Check Periodo Ref.]:[Check Periodo Ref.]]="Dentro",DATOS_[Conc.Sal.07]))))),
0)</f>
        <v>0</v>
      </c>
      <c r="M58" s="160">
        <f t="array" ref="M58">IFERROR(
AVERAGE((IF(DATOS_[[Sexo]:[Sexo]]=$B58,IF(DATOS_[[AGRUP. CLAS. PROF.]:[AGRUP. CLAS. PROF.]]=$B57,IF(DATOS_[[Check Periodo Ref.]:[Check Periodo Ref.]]="Dentro",DATOS_[Conc.Sal.08]))))),
0)</f>
        <v>0</v>
      </c>
      <c r="N58" s="160">
        <f t="array" ref="N58">IFERROR(
AVERAGE((IF(DATOS_[[Sexo]:[Sexo]]=$B58,IF(DATOS_[[AGRUP. CLAS. PROF.]:[AGRUP. CLAS. PROF.]]=$B57,IF(DATOS_[[Check Periodo Ref.]:[Check Periodo Ref.]]="Dentro",DATOS_[Conc.Sal.09]))))),
0)</f>
        <v>0</v>
      </c>
      <c r="O58" s="160">
        <f t="array" ref="O58">IFERROR(
AVERAGE((IF(DATOS_[[Sexo]:[Sexo]]=$B58,IF(DATOS_[[AGRUP. CLAS. PROF.]:[AGRUP. CLAS. PROF.]]=$B57,IF(DATOS_[[Check Periodo Ref.]:[Check Periodo Ref.]]="Dentro",DATOS_[Conc.Sal.10]))))),
0)</f>
        <v>0</v>
      </c>
      <c r="P58" s="160">
        <f t="array" ref="P58">IFERROR(
AVERAGE((IF(DATOS_[[Sexo]:[Sexo]]=$B58,IF(DATOS_[[AGRUP. CLAS. PROF.]:[AGRUP. CLAS. PROF.]]=$B57,IF(DATOS_[[Check Periodo Ref.]:[Check Periodo Ref.]]="Dentro",DATOS_[Conc.Sal.11]))))),
0)</f>
        <v>0</v>
      </c>
      <c r="Q58" s="160">
        <f t="array" ref="Q58">IFERROR(
AVERAGE((IF(DATOS_[[Sexo]:[Sexo]]=$B58,IF(DATOS_[[AGRUP. CLAS. PROF.]:[AGRUP. CLAS. PROF.]]=$B57,IF(DATOS_[[Check Periodo Ref.]:[Check Periodo Ref.]]="Dentro",DATOS_[Conc.Sal.12]))))),
0)</f>
        <v>0</v>
      </c>
      <c r="R58" s="160">
        <f t="array" ref="R58">IFERROR(
AVERAGE((IF(DATOS_[[Sexo]:[Sexo]]=$B58,IF(DATOS_[[AGRUP. CLAS. PROF.]:[AGRUP. CLAS. PROF.]]=$B57,IF(DATOS_[[Check Periodo Ref.]:[Check Periodo Ref.]]="Dentro",DATOS_[Conc.Sal.13]))))),
0)</f>
        <v>0</v>
      </c>
      <c r="S58" s="160">
        <f t="array" ref="S58">IFERROR(
AVERAGE((IF(DATOS_[[Sexo]:[Sexo]]=$B58,IF(DATOS_[[AGRUP. CLAS. PROF.]:[AGRUP. CLAS. PROF.]]=$B57,IF(DATOS_[[Check Periodo Ref.]:[Check Periodo Ref.]]="Dentro",DATOS_[Conc.Sal.14]))))),
0)</f>
        <v>0</v>
      </c>
      <c r="T58" s="160">
        <f t="array" ref="T58">IFERROR(
AVERAGE((IF(DATOS_[[Sexo]:[Sexo]]=$B58,IF(DATOS_[[AGRUP. CLAS. PROF.]:[AGRUP. CLAS. PROF.]]=$B57,IF(DATOS_[[Check Periodo Ref.]:[Check Periodo Ref.]]="Dentro",DATOS_[Conc.Sal.15]))))),
0)</f>
        <v>0</v>
      </c>
      <c r="U58" s="160">
        <f t="array" ref="U58">IFERROR(
AVERAGE((IF(DATOS_[[Sexo]:[Sexo]]=$B58,IF(DATOS_[[AGRUP. CLAS. PROF.]:[AGRUP. CLAS. PROF.]]=$B57,IF(DATOS_[[Check Periodo Ref.]:[Check Periodo Ref.]]="Dentro",DATOS_[Conc.Sal.16]))))),
0)</f>
        <v>0</v>
      </c>
      <c r="V58" s="160">
        <f t="array" ref="V58">IFERROR(
AVERAGE((IF(DATOS_[[Sexo]:[Sexo]]=$B58,IF(DATOS_[[AGRUP. CLAS. PROF.]:[AGRUP. CLAS. PROF.]]=$B57,IF(DATOS_[[Check Periodo Ref.]:[Check Periodo Ref.]]="Dentro",DATOS_[Conc.Sal.17]))))),
0)</f>
        <v>0</v>
      </c>
      <c r="W58" s="160">
        <f t="array" ref="W58">IFERROR(
AVERAGE((IF(DATOS_[[Sexo]:[Sexo]]=$B58,IF(DATOS_[[AGRUP. CLAS. PROF.]:[AGRUP. CLAS. PROF.]]=$B57,IF(DATOS_[[Check Periodo Ref.]:[Check Periodo Ref.]]="Dentro",DATOS_[Conc.Sal.18]))))),
0)</f>
        <v>0</v>
      </c>
      <c r="X58" s="160">
        <f t="array" ref="X58">IFERROR(
AVERAGE((IF(DATOS_[[Sexo]:[Sexo]]=$B58,IF(DATOS_[[AGRUP. CLAS. PROF.]:[AGRUP. CLAS. PROF.]]=$B57,IF(DATOS_[[Check Periodo Ref.]:[Check Periodo Ref.]]="Dentro",DATOS_[Conc.Sal.19]))))),
0)</f>
        <v>0</v>
      </c>
      <c r="Y58" s="160">
        <f t="array" ref="Y58">IFERROR(
AVERAGE((IF(DATOS_[[Sexo]:[Sexo]]=$B58,IF(DATOS_[[AGRUP. CLAS. PROF.]:[AGRUP. CLAS. PROF.]]=$B57,IF(DATOS_[[Check Periodo Ref.]:[Check Periodo Ref.]]="Dentro",DATOS_[Conc.Sal.20]))))),
0)</f>
        <v>0</v>
      </c>
      <c r="Z58" s="160">
        <f t="array" ref="Z58">IFERROR(
AVERAGE((IF(DATOS_[[Sexo]:[Sexo]]=$B58,IF(DATOS_[[AGRUP. CLAS. PROF.]:[AGRUP. CLAS. PROF.]]=$B57,IF(DATOS_[[Check Periodo Ref.]:[Check Periodo Ref.]]="Dentro",DATOS_[Conc.Sal.21]))))),
0)</f>
        <v>0</v>
      </c>
      <c r="AA58" s="160">
        <f t="array" ref="AA58">IFERROR(
AVERAGE((IF(DATOS_[[Sexo]:[Sexo]]=$B58,IF(DATOS_[[AGRUP. CLAS. PROF.]:[AGRUP. CLAS. PROF.]]=$B57,IF(DATOS_[[Check Periodo Ref.]:[Check Periodo Ref.]]="Dentro",DATOS_[Conc.Sal.22]))))),
0)</f>
        <v>0</v>
      </c>
      <c r="AB58" s="160">
        <f t="array" ref="AB58">IFERROR(
AVERAGE((IF(DATOS_[[Sexo]:[Sexo]]=$B58,IF(DATOS_[[AGRUP. CLAS. PROF.]:[AGRUP. CLAS. PROF.]]=$B57,IF(DATOS_[[Check Periodo Ref.]:[Check Periodo Ref.]]="Dentro",DATOS_[Conc.Sal.23]))))),
0)</f>
        <v>0</v>
      </c>
      <c r="AC58" s="160">
        <f t="array" ref="AC58">IFERROR(
AVERAGE((IF(DATOS_[[Sexo]:[Sexo]]=$B58,IF(DATOS_[[AGRUP. CLAS. PROF.]:[AGRUP. CLAS. PROF.]]=$B57,IF(DATOS_[[Check Periodo Ref.]:[Check Periodo Ref.]]="Dentro",DATOS_[Conc.Sal.24]))))),
0)</f>
        <v>0</v>
      </c>
      <c r="AD58" s="160">
        <f t="array" ref="AD58">IFERROR(
AVERAGE((IF(DATOS_[[Sexo]:[Sexo]]=$B58,IF(DATOS_[[AGRUP. CLAS. PROF.]:[AGRUP. CLAS. PROF.]]=$B57,IF(DATOS_[[Check Periodo Ref.]:[Check Periodo Ref.]]="Dentro",DATOS_[Conc.Sal.25]))))),
0)</f>
        <v>0</v>
      </c>
      <c r="AE58" s="160">
        <f t="array" ref="AE58">IFERROR(
AVERAGE((IF(DATOS_[[Sexo]:[Sexo]]=$B58,IF(DATOS_[[AGRUP. CLAS. PROF.]:[AGRUP. CLAS. PROF.]]=$B57,IF(DATOS_[[Check Periodo Ref.]:[Check Periodo Ref.]]="Dentro",DATOS_[Conc.Sal.26]))))),
0)</f>
        <v>0</v>
      </c>
      <c r="AF58" s="160">
        <f t="array" ref="AF58">IFERROR(
AVERAGE((IF(DATOS_[[Sexo]:[Sexo]]=$B58,IF(DATOS_[[AGRUP. CLAS. PROF.]:[AGRUP. CLAS. PROF.]]=$B57,IF(DATOS_[[Check Periodo Ref.]:[Check Periodo Ref.]]="Dentro",DATOS_[Conc.Sal.27]))))),
0)</f>
        <v>0</v>
      </c>
      <c r="AG58" s="160">
        <f t="array" ref="AG58">IFERROR(
AVERAGE((IF(DATOS_[[Sexo]:[Sexo]]=$B58,IF(DATOS_[[AGRUP. CLAS. PROF.]:[AGRUP. CLAS. PROF.]]=$B57,IF(DATOS_[[Check Periodo Ref.]:[Check Periodo Ref.]]="Dentro",DATOS_[Conc.Sal.28]))))),
0)</f>
        <v>0</v>
      </c>
      <c r="AH58" s="160">
        <f t="array" ref="AH58">IFERROR(
AVERAGE((IF(DATOS_[[Sexo]:[Sexo]]=$B58,IF(DATOS_[[AGRUP. CLAS. PROF.]:[AGRUP. CLAS. PROF.]]=$B57,IF(DATOS_[[Check Periodo Ref.]:[Check Periodo Ref.]]="Dentro",DATOS_[Conc.Sal.29]))))),
0)</f>
        <v>0</v>
      </c>
      <c r="AI58" s="160">
        <f t="array" ref="AI58">IFERROR(
AVERAGE((IF(DATOS_[[Sexo]:[Sexo]]=$B58,IF(DATOS_[[AGRUP. CLAS. PROF.]:[AGRUP. CLAS. PROF.]]=$B57,IF(DATOS_[[Check Periodo Ref.]:[Check Periodo Ref.]]="Dentro",DATOS_[Conc.Sal.30]))))),
0)</f>
        <v>0</v>
      </c>
      <c r="AJ58" s="161">
        <f t="array" ref="AJ58">IFERROR(
AVERAGE(IF(DATOS_[Sexo]=$B58,IF(DATOS_[AGRUP. CLAS. PROF.]=$B57,IF(DATOS_[Check Periodo Ref.]="Dentro",DATOS_[Tot COMPL.SAL Ef],FALSE)))),
0)</f>
        <v>0</v>
      </c>
      <c r="AK58" s="163">
        <f t="array" ref="AK58">IFERROR(
AVERAGE(IF(DATOS_[Sexo]=$B58,IF(DATOS_[AGRUP. CLAS. PROF.]=$B57,IF(DATOS_[Check Periodo Ref.]="Dentro",DATOS_[TOTAL SALARIO Ef],FALSE)))),
0)</f>
        <v>0</v>
      </c>
      <c r="AL58" s="162">
        <f t="array" ref="AL58">IFERROR(
AVERAGE((IF(DATOS_[[Sexo]:[Sexo]]=$B58,IF(DATOS_[[AGRUP. CLAS. PROF.]:[AGRUP. CLAS. PROF.]]=$B57,IF(DATOS_[[Check Periodo Ref.]:[Check Periodo Ref.]]="Dentro",DATOS_[C.Extra.01]))))),
0)</f>
        <v>0</v>
      </c>
      <c r="AM58" s="162">
        <f t="array" ref="AM58">IFERROR(
AVERAGE((IF(DATOS_[[Sexo]:[Sexo]]=$B58,IF(DATOS_[[AGRUP. CLAS. PROF.]:[AGRUP. CLAS. PROF.]]=$B57,IF(DATOS_[[Check Periodo Ref.]:[Check Periodo Ref.]]="Dentro",DATOS_[C.Extra.02]))))),
0)</f>
        <v>0</v>
      </c>
      <c r="AN58" s="162">
        <f t="array" ref="AN58">IFERROR(
AVERAGE((IF(DATOS_[[Sexo]:[Sexo]]=$B58,IF(DATOS_[[AGRUP. CLAS. PROF.]:[AGRUP. CLAS. PROF.]]=$B57,IF(DATOS_[[Check Periodo Ref.]:[Check Periodo Ref.]]="Dentro",DATOS_[C.Extra.03]))))),
0)</f>
        <v>0</v>
      </c>
      <c r="AO58" s="162">
        <f t="array" ref="AO58">IFERROR(
AVERAGE((IF(DATOS_[[Sexo]:[Sexo]]=$B58,IF(DATOS_[[AGRUP. CLAS. PROF.]:[AGRUP. CLAS. PROF.]]=$B57,IF(DATOS_[[Check Periodo Ref.]:[Check Periodo Ref.]]="Dentro",DATOS_[C.Extra.04]))))),
0)</f>
        <v>0</v>
      </c>
      <c r="AP58" s="162">
        <f t="array" ref="AP58">IFERROR(
AVERAGE((IF(DATOS_[[Sexo]:[Sexo]]=$B58,IF(DATOS_[[AGRUP. CLAS. PROF.]:[AGRUP. CLAS. PROF.]]=$B57,IF(DATOS_[[Check Periodo Ref.]:[Check Periodo Ref.]]="Dentro",DATOS_[C.Extra.05]))))),
0)</f>
        <v>0</v>
      </c>
      <c r="AQ58" s="164">
        <f t="array" ref="AQ58">IFERROR(
AVERAGE(IF(DATOS_[Sexo]=$B58,IF(DATOS_[AGRUP. CLAS. PROF.]=$B57,IF(DATOS_[Check Periodo Ref.]="Dentro",DATOS_[Tot Extrasalarial Ef],FALSE)))),
0)</f>
        <v>0</v>
      </c>
      <c r="AR58" s="165">
        <f t="array" ref="AR58">IFERROR(
AVERAGE(IF(DATOS_[Sexo]=$B58,IF(DATOS_[AGRUP. CLAS. PROF.]=$B57,IF(DATOS_[Check Periodo Ref.]="Dentro",DATOS_[TOTAL Retrib Ef],FALSE)))),
0)</f>
        <v>0</v>
      </c>
    </row>
    <row r="59" spans="1:44" x14ac:dyDescent="0.3">
      <c r="A59" s="114" t="str">
        <f t="shared" ref="A59" si="62">+A58</f>
        <v>[ocultar]</v>
      </c>
      <c r="B59" s="111" t="s">
        <v>163</v>
      </c>
      <c r="C59" s="112">
        <f t="array" ref="C59">SUM(IF($B59=DATOS_[Sexo],
IF($B57=DATOS_[AGRUP. CLAS. PROF.],
IF("Dentro"=DATOS_[Check Periodo Ref.],
1/(COUNTIFS(DATOS_[Sexo],$B59,DATOS_[AGRUP. CLAS. PROF.],$B57,DATOS_[Check Periodo Ref.],"Dentro",DATOS_[id],DATOS_[id]))))))</f>
        <v>0</v>
      </c>
      <c r="D59" s="113">
        <f>COUNTIFS(DATOS_[AGRUP. CLAS. PROF.],$B57,DATOS_[Sexo],$B59,DATOS_[Check Periodo Ref.],"Dentro")</f>
        <v>0</v>
      </c>
      <c r="E59" s="159">
        <f t="array" ref="E59">IFERROR(
AVERAGE(IF(DATOS_[Sexo]=$B59,IF(DATOS_[AGRUP. CLAS. PROF.]=$B57,IF(DATOS_[Check Periodo Ref.]="Dentro",DATOS_[SALARIO BASE Ef],FALSE)))),
0)</f>
        <v>0</v>
      </c>
      <c r="F59" s="160">
        <f t="array" ref="F59">IFERROR(
AVERAGE((IF(DATOS_[[Sexo]:[Sexo]]=$B59,IF(DATOS_[[AGRUP. CLAS. PROF.]:[AGRUP. CLAS. PROF.]]=$B57,IF(DATOS_[[Check Periodo Ref.]:[Check Periodo Ref.]]="Dentro",DATOS_[Conc.Sal.01]))))),
0)</f>
        <v>0</v>
      </c>
      <c r="G59" s="160">
        <f t="array" ref="G59">IFERROR(
AVERAGE((IF(DATOS_[[Sexo]:[Sexo]]=$B59,IF(DATOS_[[AGRUP. CLAS. PROF.]:[AGRUP. CLAS. PROF.]]=$B57,IF(DATOS_[[Check Periodo Ref.]:[Check Periodo Ref.]]="Dentro",DATOS_[Conc.Sal.02]))))),
0)</f>
        <v>0</v>
      </c>
      <c r="H59" s="160">
        <f t="array" ref="H59">IFERROR(
AVERAGE((IF(DATOS_[[Sexo]:[Sexo]]=$B59,IF(DATOS_[[AGRUP. CLAS. PROF.]:[AGRUP. CLAS. PROF.]]=$B57,IF(DATOS_[[Check Periodo Ref.]:[Check Periodo Ref.]]="Dentro",DATOS_[Conc.Sal.03]))))),
0)</f>
        <v>0</v>
      </c>
      <c r="I59" s="160">
        <f t="array" ref="I59">IFERROR(
AVERAGE((IF(DATOS_[[Sexo]:[Sexo]]=$B59,IF(DATOS_[[AGRUP. CLAS. PROF.]:[AGRUP. CLAS. PROF.]]=$B57,IF(DATOS_[[Check Periodo Ref.]:[Check Periodo Ref.]]="Dentro",DATOS_[Conc.Sal.04]))))),
0)</f>
        <v>0</v>
      </c>
      <c r="J59" s="160">
        <f t="array" ref="J59">IFERROR(
AVERAGE((IF(DATOS_[[Sexo]:[Sexo]]=$B59,IF(DATOS_[[AGRUP. CLAS. PROF.]:[AGRUP. CLAS. PROF.]]=$B57,IF(DATOS_[[Check Periodo Ref.]:[Check Periodo Ref.]]="Dentro",DATOS_[Conc.Sal.05]))))),
0)</f>
        <v>0</v>
      </c>
      <c r="K59" s="160">
        <f t="array" ref="K59">IFERROR(
AVERAGE((IF(DATOS_[[Sexo]:[Sexo]]=$B59,IF(DATOS_[[AGRUP. CLAS. PROF.]:[AGRUP. CLAS. PROF.]]=$B57,IF(DATOS_[[Check Periodo Ref.]:[Check Periodo Ref.]]="Dentro",DATOS_[Conc.Sal.06]))))),
0)</f>
        <v>0</v>
      </c>
      <c r="L59" s="160">
        <f t="array" ref="L59">IFERROR(
AVERAGE((IF(DATOS_[[Sexo]:[Sexo]]=$B59,IF(DATOS_[[AGRUP. CLAS. PROF.]:[AGRUP. CLAS. PROF.]]=$B57,IF(DATOS_[[Check Periodo Ref.]:[Check Periodo Ref.]]="Dentro",DATOS_[Conc.Sal.07]))))),
0)</f>
        <v>0</v>
      </c>
      <c r="M59" s="160">
        <f t="array" ref="M59">IFERROR(
AVERAGE((IF(DATOS_[[Sexo]:[Sexo]]=$B59,IF(DATOS_[[AGRUP. CLAS. PROF.]:[AGRUP. CLAS. PROF.]]=$B57,IF(DATOS_[[Check Periodo Ref.]:[Check Periodo Ref.]]="Dentro",DATOS_[Conc.Sal.08]))))),
0)</f>
        <v>0</v>
      </c>
      <c r="N59" s="160">
        <f t="array" ref="N59">IFERROR(
AVERAGE((IF(DATOS_[[Sexo]:[Sexo]]=$B59,IF(DATOS_[[AGRUP. CLAS. PROF.]:[AGRUP. CLAS. PROF.]]=$B57,IF(DATOS_[[Check Periodo Ref.]:[Check Periodo Ref.]]="Dentro",DATOS_[Conc.Sal.09]))))),
0)</f>
        <v>0</v>
      </c>
      <c r="O59" s="160">
        <f t="array" ref="O59">IFERROR(
AVERAGE((IF(DATOS_[[Sexo]:[Sexo]]=$B59,IF(DATOS_[[AGRUP. CLAS. PROF.]:[AGRUP. CLAS. PROF.]]=$B57,IF(DATOS_[[Check Periodo Ref.]:[Check Periodo Ref.]]="Dentro",DATOS_[Conc.Sal.10]))))),
0)</f>
        <v>0</v>
      </c>
      <c r="P59" s="160">
        <f t="array" ref="P59">IFERROR(
AVERAGE((IF(DATOS_[[Sexo]:[Sexo]]=$B59,IF(DATOS_[[AGRUP. CLAS. PROF.]:[AGRUP. CLAS. PROF.]]=$B57,IF(DATOS_[[Check Periodo Ref.]:[Check Periodo Ref.]]="Dentro",DATOS_[Conc.Sal.11]))))),
0)</f>
        <v>0</v>
      </c>
      <c r="Q59" s="160">
        <f t="array" ref="Q59">IFERROR(
AVERAGE((IF(DATOS_[[Sexo]:[Sexo]]=$B59,IF(DATOS_[[AGRUP. CLAS. PROF.]:[AGRUP. CLAS. PROF.]]=$B57,IF(DATOS_[[Check Periodo Ref.]:[Check Periodo Ref.]]="Dentro",DATOS_[Conc.Sal.12]))))),
0)</f>
        <v>0</v>
      </c>
      <c r="R59" s="160">
        <f t="array" ref="R59">IFERROR(
AVERAGE((IF(DATOS_[[Sexo]:[Sexo]]=$B59,IF(DATOS_[[AGRUP. CLAS. PROF.]:[AGRUP. CLAS. PROF.]]=$B57,IF(DATOS_[[Check Periodo Ref.]:[Check Periodo Ref.]]="Dentro",DATOS_[Conc.Sal.13]))))),
0)</f>
        <v>0</v>
      </c>
      <c r="S59" s="160">
        <f t="array" ref="S59">IFERROR(
AVERAGE((IF(DATOS_[[Sexo]:[Sexo]]=$B59,IF(DATOS_[[AGRUP. CLAS. PROF.]:[AGRUP. CLAS. PROF.]]=$B57,IF(DATOS_[[Check Periodo Ref.]:[Check Periodo Ref.]]="Dentro",DATOS_[Conc.Sal.14]))))),
0)</f>
        <v>0</v>
      </c>
      <c r="T59" s="160">
        <f t="array" ref="T59">IFERROR(
AVERAGE((IF(DATOS_[[Sexo]:[Sexo]]=$B59,IF(DATOS_[[AGRUP. CLAS. PROF.]:[AGRUP. CLAS. PROF.]]=$B57,IF(DATOS_[[Check Periodo Ref.]:[Check Periodo Ref.]]="Dentro",DATOS_[Conc.Sal.15]))))),
0)</f>
        <v>0</v>
      </c>
      <c r="U59" s="160">
        <f t="array" ref="U59">IFERROR(
AVERAGE((IF(DATOS_[[Sexo]:[Sexo]]=$B59,IF(DATOS_[[AGRUP. CLAS. PROF.]:[AGRUP. CLAS. PROF.]]=$B57,IF(DATOS_[[Check Periodo Ref.]:[Check Periodo Ref.]]="Dentro",DATOS_[Conc.Sal.16]))))),
0)</f>
        <v>0</v>
      </c>
      <c r="V59" s="160">
        <f t="array" ref="V59">IFERROR(
AVERAGE((IF(DATOS_[[Sexo]:[Sexo]]=$B59,IF(DATOS_[[AGRUP. CLAS. PROF.]:[AGRUP. CLAS. PROF.]]=$B57,IF(DATOS_[[Check Periodo Ref.]:[Check Periodo Ref.]]="Dentro",DATOS_[Conc.Sal.17]))))),
0)</f>
        <v>0</v>
      </c>
      <c r="W59" s="160">
        <f t="array" ref="W59">IFERROR(
AVERAGE((IF(DATOS_[[Sexo]:[Sexo]]=$B59,IF(DATOS_[[AGRUP. CLAS. PROF.]:[AGRUP. CLAS. PROF.]]=$B57,IF(DATOS_[[Check Periodo Ref.]:[Check Periodo Ref.]]="Dentro",DATOS_[Conc.Sal.18]))))),
0)</f>
        <v>0</v>
      </c>
      <c r="X59" s="160">
        <f t="array" ref="X59">IFERROR(
AVERAGE((IF(DATOS_[[Sexo]:[Sexo]]=$B59,IF(DATOS_[[AGRUP. CLAS. PROF.]:[AGRUP. CLAS. PROF.]]=$B57,IF(DATOS_[[Check Periodo Ref.]:[Check Periodo Ref.]]="Dentro",DATOS_[Conc.Sal.19]))))),
0)</f>
        <v>0</v>
      </c>
      <c r="Y59" s="160">
        <f t="array" ref="Y59">IFERROR(
AVERAGE((IF(DATOS_[[Sexo]:[Sexo]]=$B59,IF(DATOS_[[AGRUP. CLAS. PROF.]:[AGRUP. CLAS. PROF.]]=$B57,IF(DATOS_[[Check Periodo Ref.]:[Check Periodo Ref.]]="Dentro",DATOS_[Conc.Sal.20]))))),
0)</f>
        <v>0</v>
      </c>
      <c r="Z59" s="160">
        <f t="array" ref="Z59">IFERROR(
AVERAGE((IF(DATOS_[[Sexo]:[Sexo]]=$B59,IF(DATOS_[[AGRUP. CLAS. PROF.]:[AGRUP. CLAS. PROF.]]=$B57,IF(DATOS_[[Check Periodo Ref.]:[Check Periodo Ref.]]="Dentro",DATOS_[Conc.Sal.21]))))),
0)</f>
        <v>0</v>
      </c>
      <c r="AA59" s="160">
        <f t="array" ref="AA59">IFERROR(
AVERAGE((IF(DATOS_[[Sexo]:[Sexo]]=$B59,IF(DATOS_[[AGRUP. CLAS. PROF.]:[AGRUP. CLAS. PROF.]]=$B57,IF(DATOS_[[Check Periodo Ref.]:[Check Periodo Ref.]]="Dentro",DATOS_[Conc.Sal.22]))))),
0)</f>
        <v>0</v>
      </c>
      <c r="AB59" s="160">
        <f t="array" ref="AB59">IFERROR(
AVERAGE((IF(DATOS_[[Sexo]:[Sexo]]=$B59,IF(DATOS_[[AGRUP. CLAS. PROF.]:[AGRUP. CLAS. PROF.]]=$B57,IF(DATOS_[[Check Periodo Ref.]:[Check Periodo Ref.]]="Dentro",DATOS_[Conc.Sal.23]))))),
0)</f>
        <v>0</v>
      </c>
      <c r="AC59" s="160">
        <f t="array" ref="AC59">IFERROR(
AVERAGE((IF(DATOS_[[Sexo]:[Sexo]]=$B59,IF(DATOS_[[AGRUP. CLAS. PROF.]:[AGRUP. CLAS. PROF.]]=$B57,IF(DATOS_[[Check Periodo Ref.]:[Check Periodo Ref.]]="Dentro",DATOS_[Conc.Sal.24]))))),
0)</f>
        <v>0</v>
      </c>
      <c r="AD59" s="160">
        <f t="array" ref="AD59">IFERROR(
AVERAGE((IF(DATOS_[[Sexo]:[Sexo]]=$B59,IF(DATOS_[[AGRUP. CLAS. PROF.]:[AGRUP. CLAS. PROF.]]=$B57,IF(DATOS_[[Check Periodo Ref.]:[Check Periodo Ref.]]="Dentro",DATOS_[Conc.Sal.25]))))),
0)</f>
        <v>0</v>
      </c>
      <c r="AE59" s="160">
        <f t="array" ref="AE59">IFERROR(
AVERAGE((IF(DATOS_[[Sexo]:[Sexo]]=$B59,IF(DATOS_[[AGRUP. CLAS. PROF.]:[AGRUP. CLAS. PROF.]]=$B57,IF(DATOS_[[Check Periodo Ref.]:[Check Periodo Ref.]]="Dentro",DATOS_[Conc.Sal.26]))))),
0)</f>
        <v>0</v>
      </c>
      <c r="AF59" s="160">
        <f t="array" ref="AF59">IFERROR(
AVERAGE((IF(DATOS_[[Sexo]:[Sexo]]=$B59,IF(DATOS_[[AGRUP. CLAS. PROF.]:[AGRUP. CLAS. PROF.]]=$B57,IF(DATOS_[[Check Periodo Ref.]:[Check Periodo Ref.]]="Dentro",DATOS_[Conc.Sal.27]))))),
0)</f>
        <v>0</v>
      </c>
      <c r="AG59" s="160">
        <f t="array" ref="AG59">IFERROR(
AVERAGE((IF(DATOS_[[Sexo]:[Sexo]]=$B59,IF(DATOS_[[AGRUP. CLAS. PROF.]:[AGRUP. CLAS. PROF.]]=$B57,IF(DATOS_[[Check Periodo Ref.]:[Check Periodo Ref.]]="Dentro",DATOS_[Conc.Sal.28]))))),
0)</f>
        <v>0</v>
      </c>
      <c r="AH59" s="160">
        <f t="array" ref="AH59">IFERROR(
AVERAGE((IF(DATOS_[[Sexo]:[Sexo]]=$B59,IF(DATOS_[[AGRUP. CLAS. PROF.]:[AGRUP. CLAS. PROF.]]=$B57,IF(DATOS_[[Check Periodo Ref.]:[Check Periodo Ref.]]="Dentro",DATOS_[Conc.Sal.29]))))),
0)</f>
        <v>0</v>
      </c>
      <c r="AI59" s="160">
        <f t="array" ref="AI59">IFERROR(
AVERAGE((IF(DATOS_[[Sexo]:[Sexo]]=$B59,IF(DATOS_[[AGRUP. CLAS. PROF.]:[AGRUP. CLAS. PROF.]]=$B57,IF(DATOS_[[Check Periodo Ref.]:[Check Periodo Ref.]]="Dentro",DATOS_[Conc.Sal.30]))))),
0)</f>
        <v>0</v>
      </c>
      <c r="AJ59" s="161">
        <f t="array" ref="AJ59">IFERROR(
AVERAGE(IF(DATOS_[Sexo]=$B59,IF(DATOS_[AGRUP. CLAS. PROF.]=$B57,IF(DATOS_[Check Periodo Ref.]="Dentro",DATOS_[Tot COMPL.SAL Ef],FALSE)))),
0)</f>
        <v>0</v>
      </c>
      <c r="AK59" s="163">
        <f t="array" ref="AK59">IFERROR(
AVERAGE(IF(DATOS_[Sexo]=$B59,IF(DATOS_[AGRUP. CLAS. PROF.]=$B57,IF(DATOS_[Check Periodo Ref.]="Dentro",DATOS_[TOTAL SALARIO Ef],FALSE)))),
0)</f>
        <v>0</v>
      </c>
      <c r="AL59" s="162">
        <f t="array" ref="AL59">IFERROR(
AVERAGE((IF(DATOS_[[Sexo]:[Sexo]]=$B59,IF(DATOS_[[AGRUP. CLAS. PROF.]:[AGRUP. CLAS. PROF.]]=$B57,IF(DATOS_[[Check Periodo Ref.]:[Check Periodo Ref.]]="Dentro",DATOS_[C.Extra.01]))))),
0)</f>
        <v>0</v>
      </c>
      <c r="AM59" s="162">
        <f t="array" ref="AM59">IFERROR(
AVERAGE((IF(DATOS_[[Sexo]:[Sexo]]=$B59,IF(DATOS_[[AGRUP. CLAS. PROF.]:[AGRUP. CLAS. PROF.]]=$B57,IF(DATOS_[[Check Periodo Ref.]:[Check Periodo Ref.]]="Dentro",DATOS_[C.Extra.02]))))),
0)</f>
        <v>0</v>
      </c>
      <c r="AN59" s="162">
        <f t="array" ref="AN59">IFERROR(
AVERAGE((IF(DATOS_[[Sexo]:[Sexo]]=$B59,IF(DATOS_[[AGRUP. CLAS. PROF.]:[AGRUP. CLAS. PROF.]]=$B57,IF(DATOS_[[Check Periodo Ref.]:[Check Periodo Ref.]]="Dentro",DATOS_[C.Extra.03]))))),
0)</f>
        <v>0</v>
      </c>
      <c r="AO59" s="162">
        <f t="array" ref="AO59">IFERROR(
AVERAGE((IF(DATOS_[[Sexo]:[Sexo]]=$B59,IF(DATOS_[[AGRUP. CLAS. PROF.]:[AGRUP. CLAS. PROF.]]=$B57,IF(DATOS_[[Check Periodo Ref.]:[Check Periodo Ref.]]="Dentro",DATOS_[C.Extra.04]))))),
0)</f>
        <v>0</v>
      </c>
      <c r="AP59" s="162">
        <f t="array" ref="AP59">IFERROR(
AVERAGE((IF(DATOS_[[Sexo]:[Sexo]]=$B59,IF(DATOS_[[AGRUP. CLAS. PROF.]:[AGRUP. CLAS. PROF.]]=$B57,IF(DATOS_[[Check Periodo Ref.]:[Check Periodo Ref.]]="Dentro",DATOS_[C.Extra.05]))))),
0)</f>
        <v>0</v>
      </c>
      <c r="AQ59" s="164">
        <f t="array" ref="AQ59">IFERROR(
AVERAGE(IF(DATOS_[Sexo]=$B59,IF(DATOS_[AGRUP. CLAS. PROF.]=$B57,IF(DATOS_[Check Periodo Ref.]="Dentro",DATOS_[Tot Extrasalarial Ef],FALSE)))),
0)</f>
        <v>0</v>
      </c>
      <c r="AR59" s="165">
        <f t="array" ref="AR59">IFERROR(
AVERAGE(IF(DATOS_[Sexo]=$B59,IF(DATOS_[AGRUP. CLAS. PROF.]=$B57,IF(DATOS_[Check Periodo Ref.]="Dentro",DATOS_[TOTAL Retrib Ef],FALSE)))),
0)</f>
        <v>0</v>
      </c>
    </row>
    <row r="60" spans="1:44" ht="17.25" thickBot="1" x14ac:dyDescent="0.35">
      <c r="A60" s="114" t="str">
        <f t="shared" ref="A60" si="63">+A61</f>
        <v>[ocultar]</v>
      </c>
      <c r="B60" s="117" t="s">
        <v>232</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CLAS. PROF.],
IF("Dentro"=DATOS_[Check Periodo Ref.],
1/(COUNTIFS(DATOS_[Sexo],$B61,DATOS_[AGRUP. CLAS. PROF.],$B60,DATOS_[Check Periodo Ref.],"Dentro",DATOS_[id],DATOS_[id]))))))</f>
        <v>0</v>
      </c>
      <c r="D61" s="113">
        <f>COUNTIFS(DATOS_[AGRUP. CLAS. PROF.],$B60,DATOS_[Sexo],$B61,DATOS_[Check Periodo Ref.],"Dentro")</f>
        <v>0</v>
      </c>
      <c r="E61" s="159">
        <f t="array" ref="E61">IFERROR(
AVERAGE(IF(DATOS_[Sexo]=$B61,IF(DATOS_[AGRUP. CLAS. PROF.]=$B60,IF(DATOS_[Check Periodo Ref.]="Dentro",DATOS_[SALARIO BASE Ef],FALSE)))),
0)</f>
        <v>0</v>
      </c>
      <c r="F61" s="160">
        <f t="array" ref="F61">IFERROR(
AVERAGE((IF(DATOS_[[Sexo]:[Sexo]]=$B61,IF(DATOS_[[AGRUP. CLAS. PROF.]:[AGRUP. CLAS. PROF.]]=$B60,IF(DATOS_[[Check Periodo Ref.]:[Check Periodo Ref.]]="Dentro",DATOS_[Conc.Sal.01]))))),
0)</f>
        <v>0</v>
      </c>
      <c r="G61" s="160">
        <f t="array" ref="G61">IFERROR(
AVERAGE((IF(DATOS_[[Sexo]:[Sexo]]=$B61,IF(DATOS_[[AGRUP. CLAS. PROF.]:[AGRUP. CLAS. PROF.]]=$B60,IF(DATOS_[[Check Periodo Ref.]:[Check Periodo Ref.]]="Dentro",DATOS_[Conc.Sal.02]))))),
0)</f>
        <v>0</v>
      </c>
      <c r="H61" s="160">
        <f t="array" ref="H61">IFERROR(
AVERAGE((IF(DATOS_[[Sexo]:[Sexo]]=$B61,IF(DATOS_[[AGRUP. CLAS. PROF.]:[AGRUP. CLAS. PROF.]]=$B60,IF(DATOS_[[Check Periodo Ref.]:[Check Periodo Ref.]]="Dentro",DATOS_[Conc.Sal.03]))))),
0)</f>
        <v>0</v>
      </c>
      <c r="I61" s="160">
        <f t="array" ref="I61">IFERROR(
AVERAGE((IF(DATOS_[[Sexo]:[Sexo]]=$B61,IF(DATOS_[[AGRUP. CLAS. PROF.]:[AGRUP. CLAS. PROF.]]=$B60,IF(DATOS_[[Check Periodo Ref.]:[Check Periodo Ref.]]="Dentro",DATOS_[Conc.Sal.04]))))),
0)</f>
        <v>0</v>
      </c>
      <c r="J61" s="160">
        <f t="array" ref="J61">IFERROR(
AVERAGE((IF(DATOS_[[Sexo]:[Sexo]]=$B61,IF(DATOS_[[AGRUP. CLAS. PROF.]:[AGRUP. CLAS. PROF.]]=$B60,IF(DATOS_[[Check Periodo Ref.]:[Check Periodo Ref.]]="Dentro",DATOS_[Conc.Sal.05]))))),
0)</f>
        <v>0</v>
      </c>
      <c r="K61" s="160">
        <f t="array" ref="K61">IFERROR(
AVERAGE((IF(DATOS_[[Sexo]:[Sexo]]=$B61,IF(DATOS_[[AGRUP. CLAS. PROF.]:[AGRUP. CLAS. PROF.]]=$B60,IF(DATOS_[[Check Periodo Ref.]:[Check Periodo Ref.]]="Dentro",DATOS_[Conc.Sal.06]))))),
0)</f>
        <v>0</v>
      </c>
      <c r="L61" s="160">
        <f t="array" ref="L61">IFERROR(
AVERAGE((IF(DATOS_[[Sexo]:[Sexo]]=$B61,IF(DATOS_[[AGRUP. CLAS. PROF.]:[AGRUP. CLAS. PROF.]]=$B60,IF(DATOS_[[Check Periodo Ref.]:[Check Periodo Ref.]]="Dentro",DATOS_[Conc.Sal.07]))))),
0)</f>
        <v>0</v>
      </c>
      <c r="M61" s="160">
        <f t="array" ref="M61">IFERROR(
AVERAGE((IF(DATOS_[[Sexo]:[Sexo]]=$B61,IF(DATOS_[[AGRUP. CLAS. PROF.]:[AGRUP. CLAS. PROF.]]=$B60,IF(DATOS_[[Check Periodo Ref.]:[Check Periodo Ref.]]="Dentro",DATOS_[Conc.Sal.08]))))),
0)</f>
        <v>0</v>
      </c>
      <c r="N61" s="160">
        <f t="array" ref="N61">IFERROR(
AVERAGE((IF(DATOS_[[Sexo]:[Sexo]]=$B61,IF(DATOS_[[AGRUP. CLAS. PROF.]:[AGRUP. CLAS. PROF.]]=$B60,IF(DATOS_[[Check Periodo Ref.]:[Check Periodo Ref.]]="Dentro",DATOS_[Conc.Sal.09]))))),
0)</f>
        <v>0</v>
      </c>
      <c r="O61" s="160">
        <f t="array" ref="O61">IFERROR(
AVERAGE((IF(DATOS_[[Sexo]:[Sexo]]=$B61,IF(DATOS_[[AGRUP. CLAS. PROF.]:[AGRUP. CLAS. PROF.]]=$B60,IF(DATOS_[[Check Periodo Ref.]:[Check Periodo Ref.]]="Dentro",DATOS_[Conc.Sal.10]))))),
0)</f>
        <v>0</v>
      </c>
      <c r="P61" s="160">
        <f t="array" ref="P61">IFERROR(
AVERAGE((IF(DATOS_[[Sexo]:[Sexo]]=$B61,IF(DATOS_[[AGRUP. CLAS. PROF.]:[AGRUP. CLAS. PROF.]]=$B60,IF(DATOS_[[Check Periodo Ref.]:[Check Periodo Ref.]]="Dentro",DATOS_[Conc.Sal.11]))))),
0)</f>
        <v>0</v>
      </c>
      <c r="Q61" s="160">
        <f t="array" ref="Q61">IFERROR(
AVERAGE((IF(DATOS_[[Sexo]:[Sexo]]=$B61,IF(DATOS_[[AGRUP. CLAS. PROF.]:[AGRUP. CLAS. PROF.]]=$B60,IF(DATOS_[[Check Periodo Ref.]:[Check Periodo Ref.]]="Dentro",DATOS_[Conc.Sal.12]))))),
0)</f>
        <v>0</v>
      </c>
      <c r="R61" s="160">
        <f t="array" ref="R61">IFERROR(
AVERAGE((IF(DATOS_[[Sexo]:[Sexo]]=$B61,IF(DATOS_[[AGRUP. CLAS. PROF.]:[AGRUP. CLAS. PROF.]]=$B60,IF(DATOS_[[Check Periodo Ref.]:[Check Periodo Ref.]]="Dentro",DATOS_[Conc.Sal.13]))))),
0)</f>
        <v>0</v>
      </c>
      <c r="S61" s="160">
        <f t="array" ref="S61">IFERROR(
AVERAGE((IF(DATOS_[[Sexo]:[Sexo]]=$B61,IF(DATOS_[[AGRUP. CLAS. PROF.]:[AGRUP. CLAS. PROF.]]=$B60,IF(DATOS_[[Check Periodo Ref.]:[Check Periodo Ref.]]="Dentro",DATOS_[Conc.Sal.14]))))),
0)</f>
        <v>0</v>
      </c>
      <c r="T61" s="160">
        <f t="array" ref="T61">IFERROR(
AVERAGE((IF(DATOS_[[Sexo]:[Sexo]]=$B61,IF(DATOS_[[AGRUP. CLAS. PROF.]:[AGRUP. CLAS. PROF.]]=$B60,IF(DATOS_[[Check Periodo Ref.]:[Check Periodo Ref.]]="Dentro",DATOS_[Conc.Sal.15]))))),
0)</f>
        <v>0</v>
      </c>
      <c r="U61" s="160">
        <f t="array" ref="U61">IFERROR(
AVERAGE((IF(DATOS_[[Sexo]:[Sexo]]=$B61,IF(DATOS_[[AGRUP. CLAS. PROF.]:[AGRUP. CLAS. PROF.]]=$B60,IF(DATOS_[[Check Periodo Ref.]:[Check Periodo Ref.]]="Dentro",DATOS_[Conc.Sal.16]))))),
0)</f>
        <v>0</v>
      </c>
      <c r="V61" s="160">
        <f t="array" ref="V61">IFERROR(
AVERAGE((IF(DATOS_[[Sexo]:[Sexo]]=$B61,IF(DATOS_[[AGRUP. CLAS. PROF.]:[AGRUP. CLAS. PROF.]]=$B60,IF(DATOS_[[Check Periodo Ref.]:[Check Periodo Ref.]]="Dentro",DATOS_[Conc.Sal.17]))))),
0)</f>
        <v>0</v>
      </c>
      <c r="W61" s="160">
        <f t="array" ref="W61">IFERROR(
AVERAGE((IF(DATOS_[[Sexo]:[Sexo]]=$B61,IF(DATOS_[[AGRUP. CLAS. PROF.]:[AGRUP. CLAS. PROF.]]=$B60,IF(DATOS_[[Check Periodo Ref.]:[Check Periodo Ref.]]="Dentro",DATOS_[Conc.Sal.18]))))),
0)</f>
        <v>0</v>
      </c>
      <c r="X61" s="160">
        <f t="array" ref="X61">IFERROR(
AVERAGE((IF(DATOS_[[Sexo]:[Sexo]]=$B61,IF(DATOS_[[AGRUP. CLAS. PROF.]:[AGRUP. CLAS. PROF.]]=$B60,IF(DATOS_[[Check Periodo Ref.]:[Check Periodo Ref.]]="Dentro",DATOS_[Conc.Sal.19]))))),
0)</f>
        <v>0</v>
      </c>
      <c r="Y61" s="160">
        <f t="array" ref="Y61">IFERROR(
AVERAGE((IF(DATOS_[[Sexo]:[Sexo]]=$B61,IF(DATOS_[[AGRUP. CLAS. PROF.]:[AGRUP. CLAS. PROF.]]=$B60,IF(DATOS_[[Check Periodo Ref.]:[Check Periodo Ref.]]="Dentro",DATOS_[Conc.Sal.20]))))),
0)</f>
        <v>0</v>
      </c>
      <c r="Z61" s="160">
        <f t="array" ref="Z61">IFERROR(
AVERAGE((IF(DATOS_[[Sexo]:[Sexo]]=$B61,IF(DATOS_[[AGRUP. CLAS. PROF.]:[AGRUP. CLAS. PROF.]]=$B60,IF(DATOS_[[Check Periodo Ref.]:[Check Periodo Ref.]]="Dentro",DATOS_[Conc.Sal.21]))))),
0)</f>
        <v>0</v>
      </c>
      <c r="AA61" s="160">
        <f t="array" ref="AA61">IFERROR(
AVERAGE((IF(DATOS_[[Sexo]:[Sexo]]=$B61,IF(DATOS_[[AGRUP. CLAS. PROF.]:[AGRUP. CLAS. PROF.]]=$B60,IF(DATOS_[[Check Periodo Ref.]:[Check Periodo Ref.]]="Dentro",DATOS_[Conc.Sal.22]))))),
0)</f>
        <v>0</v>
      </c>
      <c r="AB61" s="160">
        <f t="array" ref="AB61">IFERROR(
AVERAGE((IF(DATOS_[[Sexo]:[Sexo]]=$B61,IF(DATOS_[[AGRUP. CLAS. PROF.]:[AGRUP. CLAS. PROF.]]=$B60,IF(DATOS_[[Check Periodo Ref.]:[Check Periodo Ref.]]="Dentro",DATOS_[Conc.Sal.23]))))),
0)</f>
        <v>0</v>
      </c>
      <c r="AC61" s="160">
        <f t="array" ref="AC61">IFERROR(
AVERAGE((IF(DATOS_[[Sexo]:[Sexo]]=$B61,IF(DATOS_[[AGRUP. CLAS. PROF.]:[AGRUP. CLAS. PROF.]]=$B60,IF(DATOS_[[Check Periodo Ref.]:[Check Periodo Ref.]]="Dentro",DATOS_[Conc.Sal.24]))))),
0)</f>
        <v>0</v>
      </c>
      <c r="AD61" s="160">
        <f t="array" ref="AD61">IFERROR(
AVERAGE((IF(DATOS_[[Sexo]:[Sexo]]=$B61,IF(DATOS_[[AGRUP. CLAS. PROF.]:[AGRUP. CLAS. PROF.]]=$B60,IF(DATOS_[[Check Periodo Ref.]:[Check Periodo Ref.]]="Dentro",DATOS_[Conc.Sal.25]))))),
0)</f>
        <v>0</v>
      </c>
      <c r="AE61" s="160">
        <f t="array" ref="AE61">IFERROR(
AVERAGE((IF(DATOS_[[Sexo]:[Sexo]]=$B61,IF(DATOS_[[AGRUP. CLAS. PROF.]:[AGRUP. CLAS. PROF.]]=$B60,IF(DATOS_[[Check Periodo Ref.]:[Check Periodo Ref.]]="Dentro",DATOS_[Conc.Sal.26]))))),
0)</f>
        <v>0</v>
      </c>
      <c r="AF61" s="160">
        <f t="array" ref="AF61">IFERROR(
AVERAGE((IF(DATOS_[[Sexo]:[Sexo]]=$B61,IF(DATOS_[[AGRUP. CLAS. PROF.]:[AGRUP. CLAS. PROF.]]=$B60,IF(DATOS_[[Check Periodo Ref.]:[Check Periodo Ref.]]="Dentro",DATOS_[Conc.Sal.27]))))),
0)</f>
        <v>0</v>
      </c>
      <c r="AG61" s="160">
        <f t="array" ref="AG61">IFERROR(
AVERAGE((IF(DATOS_[[Sexo]:[Sexo]]=$B61,IF(DATOS_[[AGRUP. CLAS. PROF.]:[AGRUP. CLAS. PROF.]]=$B60,IF(DATOS_[[Check Periodo Ref.]:[Check Periodo Ref.]]="Dentro",DATOS_[Conc.Sal.28]))))),
0)</f>
        <v>0</v>
      </c>
      <c r="AH61" s="160">
        <f t="array" ref="AH61">IFERROR(
AVERAGE((IF(DATOS_[[Sexo]:[Sexo]]=$B61,IF(DATOS_[[AGRUP. CLAS. PROF.]:[AGRUP. CLAS. PROF.]]=$B60,IF(DATOS_[[Check Periodo Ref.]:[Check Periodo Ref.]]="Dentro",DATOS_[Conc.Sal.29]))))),
0)</f>
        <v>0</v>
      </c>
      <c r="AI61" s="160">
        <f t="array" ref="AI61">IFERROR(
AVERAGE((IF(DATOS_[[Sexo]:[Sexo]]=$B61,IF(DATOS_[[AGRUP. CLAS. PROF.]:[AGRUP. CLAS. PROF.]]=$B60,IF(DATOS_[[Check Periodo Ref.]:[Check Periodo Ref.]]="Dentro",DATOS_[Conc.Sal.30]))))),
0)</f>
        <v>0</v>
      </c>
      <c r="AJ61" s="161">
        <f t="array" ref="AJ61">IFERROR(
AVERAGE(IF(DATOS_[Sexo]=$B61,IF(DATOS_[AGRUP. CLAS. PROF.]=$B60,IF(DATOS_[Check Periodo Ref.]="Dentro",DATOS_[Tot COMPL.SAL Ef],FALSE)))),
0)</f>
        <v>0</v>
      </c>
      <c r="AK61" s="163">
        <f t="array" ref="AK61">IFERROR(
AVERAGE(IF(DATOS_[Sexo]=$B61,IF(DATOS_[AGRUP. CLAS. PROF.]=$B60,IF(DATOS_[Check Periodo Ref.]="Dentro",DATOS_[TOTAL SALARIO Ef],FALSE)))),
0)</f>
        <v>0</v>
      </c>
      <c r="AL61" s="162">
        <f t="array" ref="AL61">IFERROR(
AVERAGE((IF(DATOS_[[Sexo]:[Sexo]]=$B61,IF(DATOS_[[AGRUP. CLAS. PROF.]:[AGRUP. CLAS. PROF.]]=$B60,IF(DATOS_[[Check Periodo Ref.]:[Check Periodo Ref.]]="Dentro",DATOS_[C.Extra.01]))))),
0)</f>
        <v>0</v>
      </c>
      <c r="AM61" s="162">
        <f t="array" ref="AM61">IFERROR(
AVERAGE((IF(DATOS_[[Sexo]:[Sexo]]=$B61,IF(DATOS_[[AGRUP. CLAS. PROF.]:[AGRUP. CLAS. PROF.]]=$B60,IF(DATOS_[[Check Periodo Ref.]:[Check Periodo Ref.]]="Dentro",DATOS_[C.Extra.02]))))),
0)</f>
        <v>0</v>
      </c>
      <c r="AN61" s="162">
        <f t="array" ref="AN61">IFERROR(
AVERAGE((IF(DATOS_[[Sexo]:[Sexo]]=$B61,IF(DATOS_[[AGRUP. CLAS. PROF.]:[AGRUP. CLAS. PROF.]]=$B60,IF(DATOS_[[Check Periodo Ref.]:[Check Periodo Ref.]]="Dentro",DATOS_[C.Extra.03]))))),
0)</f>
        <v>0</v>
      </c>
      <c r="AO61" s="162">
        <f t="array" ref="AO61">IFERROR(
AVERAGE((IF(DATOS_[[Sexo]:[Sexo]]=$B61,IF(DATOS_[[AGRUP. CLAS. PROF.]:[AGRUP. CLAS. PROF.]]=$B60,IF(DATOS_[[Check Periodo Ref.]:[Check Periodo Ref.]]="Dentro",DATOS_[C.Extra.04]))))),
0)</f>
        <v>0</v>
      </c>
      <c r="AP61" s="162">
        <f t="array" ref="AP61">IFERROR(
AVERAGE((IF(DATOS_[[Sexo]:[Sexo]]=$B61,IF(DATOS_[[AGRUP. CLAS. PROF.]:[AGRUP. CLAS. PROF.]]=$B60,IF(DATOS_[[Check Periodo Ref.]:[Check Periodo Ref.]]="Dentro",DATOS_[C.Extra.05]))))),
0)</f>
        <v>0</v>
      </c>
      <c r="AQ61" s="164">
        <f t="array" ref="AQ61">IFERROR(
AVERAGE(IF(DATOS_[Sexo]=$B61,IF(DATOS_[AGRUP. CLAS. PROF.]=$B60,IF(DATOS_[Check Periodo Ref.]="Dentro",DATOS_[Tot Extrasalarial Ef],FALSE)))),
0)</f>
        <v>0</v>
      </c>
      <c r="AR61" s="165">
        <f t="array" ref="AR61">IFERROR(
AVERAGE(IF(DATOS_[Sexo]=$B61,IF(DATOS_[AGRUP. CLAS. PROF.]=$B60,IF(DATOS_[Check Periodo Ref.]="Dentro",DATOS_[TOTAL Retrib Ef],FALSE)))),
0)</f>
        <v>0</v>
      </c>
    </row>
    <row r="62" spans="1:44" x14ac:dyDescent="0.3">
      <c r="A62" s="114" t="str">
        <f t="shared" ref="A62" si="66">+A61</f>
        <v>[ocultar]</v>
      </c>
      <c r="B62" s="111" t="s">
        <v>163</v>
      </c>
      <c r="C62" s="112">
        <f t="array" ref="C62">SUM(IF($B62=DATOS_[Sexo],
IF($B60=DATOS_[AGRUP. CLAS. PROF.],
IF("Dentro"=DATOS_[Check Periodo Ref.],
1/(COUNTIFS(DATOS_[Sexo],$B62,DATOS_[AGRUP. CLAS. PROF.],$B60,DATOS_[Check Periodo Ref.],"Dentro",DATOS_[id],DATOS_[id]))))))</f>
        <v>0</v>
      </c>
      <c r="D62" s="113">
        <f>COUNTIFS(DATOS_[AGRUP. CLAS. PROF.],$B60,DATOS_[Sexo],$B62,DATOS_[Check Periodo Ref.],"Dentro")</f>
        <v>0</v>
      </c>
      <c r="E62" s="159">
        <f t="array" ref="E62">IFERROR(
AVERAGE(IF(DATOS_[Sexo]=$B62,IF(DATOS_[AGRUP. CLAS. PROF.]=$B60,IF(DATOS_[Check Periodo Ref.]="Dentro",DATOS_[SALARIO BASE Ef],FALSE)))),
0)</f>
        <v>0</v>
      </c>
      <c r="F62" s="160">
        <f t="array" ref="F62">IFERROR(
AVERAGE((IF(DATOS_[[Sexo]:[Sexo]]=$B62,IF(DATOS_[[AGRUP. CLAS. PROF.]:[AGRUP. CLAS. PROF.]]=$B60,IF(DATOS_[[Check Periodo Ref.]:[Check Periodo Ref.]]="Dentro",DATOS_[Conc.Sal.01]))))),
0)</f>
        <v>0</v>
      </c>
      <c r="G62" s="160">
        <f t="array" ref="G62">IFERROR(
AVERAGE((IF(DATOS_[[Sexo]:[Sexo]]=$B62,IF(DATOS_[[AGRUP. CLAS. PROF.]:[AGRUP. CLAS. PROF.]]=$B60,IF(DATOS_[[Check Periodo Ref.]:[Check Periodo Ref.]]="Dentro",DATOS_[Conc.Sal.02]))))),
0)</f>
        <v>0</v>
      </c>
      <c r="H62" s="160">
        <f t="array" ref="H62">IFERROR(
AVERAGE((IF(DATOS_[[Sexo]:[Sexo]]=$B62,IF(DATOS_[[AGRUP. CLAS. PROF.]:[AGRUP. CLAS. PROF.]]=$B60,IF(DATOS_[[Check Periodo Ref.]:[Check Periodo Ref.]]="Dentro",DATOS_[Conc.Sal.03]))))),
0)</f>
        <v>0</v>
      </c>
      <c r="I62" s="160">
        <f t="array" ref="I62">IFERROR(
AVERAGE((IF(DATOS_[[Sexo]:[Sexo]]=$B62,IF(DATOS_[[AGRUP. CLAS. PROF.]:[AGRUP. CLAS. PROF.]]=$B60,IF(DATOS_[[Check Periodo Ref.]:[Check Periodo Ref.]]="Dentro",DATOS_[Conc.Sal.04]))))),
0)</f>
        <v>0</v>
      </c>
      <c r="J62" s="160">
        <f t="array" ref="J62">IFERROR(
AVERAGE((IF(DATOS_[[Sexo]:[Sexo]]=$B62,IF(DATOS_[[AGRUP. CLAS. PROF.]:[AGRUP. CLAS. PROF.]]=$B60,IF(DATOS_[[Check Periodo Ref.]:[Check Periodo Ref.]]="Dentro",DATOS_[Conc.Sal.05]))))),
0)</f>
        <v>0</v>
      </c>
      <c r="K62" s="160">
        <f t="array" ref="K62">IFERROR(
AVERAGE((IF(DATOS_[[Sexo]:[Sexo]]=$B62,IF(DATOS_[[AGRUP. CLAS. PROF.]:[AGRUP. CLAS. PROF.]]=$B60,IF(DATOS_[[Check Periodo Ref.]:[Check Periodo Ref.]]="Dentro",DATOS_[Conc.Sal.06]))))),
0)</f>
        <v>0</v>
      </c>
      <c r="L62" s="160">
        <f t="array" ref="L62">IFERROR(
AVERAGE((IF(DATOS_[[Sexo]:[Sexo]]=$B62,IF(DATOS_[[AGRUP. CLAS. PROF.]:[AGRUP. CLAS. PROF.]]=$B60,IF(DATOS_[[Check Periodo Ref.]:[Check Periodo Ref.]]="Dentro",DATOS_[Conc.Sal.07]))))),
0)</f>
        <v>0</v>
      </c>
      <c r="M62" s="160">
        <f t="array" ref="M62">IFERROR(
AVERAGE((IF(DATOS_[[Sexo]:[Sexo]]=$B62,IF(DATOS_[[AGRUP. CLAS. PROF.]:[AGRUP. CLAS. PROF.]]=$B60,IF(DATOS_[[Check Periodo Ref.]:[Check Periodo Ref.]]="Dentro",DATOS_[Conc.Sal.08]))))),
0)</f>
        <v>0</v>
      </c>
      <c r="N62" s="160">
        <f t="array" ref="N62">IFERROR(
AVERAGE((IF(DATOS_[[Sexo]:[Sexo]]=$B62,IF(DATOS_[[AGRUP. CLAS. PROF.]:[AGRUP. CLAS. PROF.]]=$B60,IF(DATOS_[[Check Periodo Ref.]:[Check Periodo Ref.]]="Dentro",DATOS_[Conc.Sal.09]))))),
0)</f>
        <v>0</v>
      </c>
      <c r="O62" s="160">
        <f t="array" ref="O62">IFERROR(
AVERAGE((IF(DATOS_[[Sexo]:[Sexo]]=$B62,IF(DATOS_[[AGRUP. CLAS. PROF.]:[AGRUP. CLAS. PROF.]]=$B60,IF(DATOS_[[Check Periodo Ref.]:[Check Periodo Ref.]]="Dentro",DATOS_[Conc.Sal.10]))))),
0)</f>
        <v>0</v>
      </c>
      <c r="P62" s="160">
        <f t="array" ref="P62">IFERROR(
AVERAGE((IF(DATOS_[[Sexo]:[Sexo]]=$B62,IF(DATOS_[[AGRUP. CLAS. PROF.]:[AGRUP. CLAS. PROF.]]=$B60,IF(DATOS_[[Check Periodo Ref.]:[Check Periodo Ref.]]="Dentro",DATOS_[Conc.Sal.11]))))),
0)</f>
        <v>0</v>
      </c>
      <c r="Q62" s="160">
        <f t="array" ref="Q62">IFERROR(
AVERAGE((IF(DATOS_[[Sexo]:[Sexo]]=$B62,IF(DATOS_[[AGRUP. CLAS. PROF.]:[AGRUP. CLAS. PROF.]]=$B60,IF(DATOS_[[Check Periodo Ref.]:[Check Periodo Ref.]]="Dentro",DATOS_[Conc.Sal.12]))))),
0)</f>
        <v>0</v>
      </c>
      <c r="R62" s="160">
        <f t="array" ref="R62">IFERROR(
AVERAGE((IF(DATOS_[[Sexo]:[Sexo]]=$B62,IF(DATOS_[[AGRUP. CLAS. PROF.]:[AGRUP. CLAS. PROF.]]=$B60,IF(DATOS_[[Check Periodo Ref.]:[Check Periodo Ref.]]="Dentro",DATOS_[Conc.Sal.13]))))),
0)</f>
        <v>0</v>
      </c>
      <c r="S62" s="160">
        <f t="array" ref="S62">IFERROR(
AVERAGE((IF(DATOS_[[Sexo]:[Sexo]]=$B62,IF(DATOS_[[AGRUP. CLAS. PROF.]:[AGRUP. CLAS. PROF.]]=$B60,IF(DATOS_[[Check Periodo Ref.]:[Check Periodo Ref.]]="Dentro",DATOS_[Conc.Sal.14]))))),
0)</f>
        <v>0</v>
      </c>
      <c r="T62" s="160">
        <f t="array" ref="T62">IFERROR(
AVERAGE((IF(DATOS_[[Sexo]:[Sexo]]=$B62,IF(DATOS_[[AGRUP. CLAS. PROF.]:[AGRUP. CLAS. PROF.]]=$B60,IF(DATOS_[[Check Periodo Ref.]:[Check Periodo Ref.]]="Dentro",DATOS_[Conc.Sal.15]))))),
0)</f>
        <v>0</v>
      </c>
      <c r="U62" s="160">
        <f t="array" ref="U62">IFERROR(
AVERAGE((IF(DATOS_[[Sexo]:[Sexo]]=$B62,IF(DATOS_[[AGRUP. CLAS. PROF.]:[AGRUP. CLAS. PROF.]]=$B60,IF(DATOS_[[Check Periodo Ref.]:[Check Periodo Ref.]]="Dentro",DATOS_[Conc.Sal.16]))))),
0)</f>
        <v>0</v>
      </c>
      <c r="V62" s="160">
        <f t="array" ref="V62">IFERROR(
AVERAGE((IF(DATOS_[[Sexo]:[Sexo]]=$B62,IF(DATOS_[[AGRUP. CLAS. PROF.]:[AGRUP. CLAS. PROF.]]=$B60,IF(DATOS_[[Check Periodo Ref.]:[Check Periodo Ref.]]="Dentro",DATOS_[Conc.Sal.17]))))),
0)</f>
        <v>0</v>
      </c>
      <c r="W62" s="160">
        <f t="array" ref="W62">IFERROR(
AVERAGE((IF(DATOS_[[Sexo]:[Sexo]]=$B62,IF(DATOS_[[AGRUP. CLAS. PROF.]:[AGRUP. CLAS. PROF.]]=$B60,IF(DATOS_[[Check Periodo Ref.]:[Check Periodo Ref.]]="Dentro",DATOS_[Conc.Sal.18]))))),
0)</f>
        <v>0</v>
      </c>
      <c r="X62" s="160">
        <f t="array" ref="X62">IFERROR(
AVERAGE((IF(DATOS_[[Sexo]:[Sexo]]=$B62,IF(DATOS_[[AGRUP. CLAS. PROF.]:[AGRUP. CLAS. PROF.]]=$B60,IF(DATOS_[[Check Periodo Ref.]:[Check Periodo Ref.]]="Dentro",DATOS_[Conc.Sal.19]))))),
0)</f>
        <v>0</v>
      </c>
      <c r="Y62" s="160">
        <f t="array" ref="Y62">IFERROR(
AVERAGE((IF(DATOS_[[Sexo]:[Sexo]]=$B62,IF(DATOS_[[AGRUP. CLAS. PROF.]:[AGRUP. CLAS. PROF.]]=$B60,IF(DATOS_[[Check Periodo Ref.]:[Check Periodo Ref.]]="Dentro",DATOS_[Conc.Sal.20]))))),
0)</f>
        <v>0</v>
      </c>
      <c r="Z62" s="160">
        <f t="array" ref="Z62">IFERROR(
AVERAGE((IF(DATOS_[[Sexo]:[Sexo]]=$B62,IF(DATOS_[[AGRUP. CLAS. PROF.]:[AGRUP. CLAS. PROF.]]=$B60,IF(DATOS_[[Check Periodo Ref.]:[Check Periodo Ref.]]="Dentro",DATOS_[Conc.Sal.21]))))),
0)</f>
        <v>0</v>
      </c>
      <c r="AA62" s="160">
        <f t="array" ref="AA62">IFERROR(
AVERAGE((IF(DATOS_[[Sexo]:[Sexo]]=$B62,IF(DATOS_[[AGRUP. CLAS. PROF.]:[AGRUP. CLAS. PROF.]]=$B60,IF(DATOS_[[Check Periodo Ref.]:[Check Periodo Ref.]]="Dentro",DATOS_[Conc.Sal.22]))))),
0)</f>
        <v>0</v>
      </c>
      <c r="AB62" s="160">
        <f t="array" ref="AB62">IFERROR(
AVERAGE((IF(DATOS_[[Sexo]:[Sexo]]=$B62,IF(DATOS_[[AGRUP. CLAS. PROF.]:[AGRUP. CLAS. PROF.]]=$B60,IF(DATOS_[[Check Periodo Ref.]:[Check Periodo Ref.]]="Dentro",DATOS_[Conc.Sal.23]))))),
0)</f>
        <v>0</v>
      </c>
      <c r="AC62" s="160">
        <f t="array" ref="AC62">IFERROR(
AVERAGE((IF(DATOS_[[Sexo]:[Sexo]]=$B62,IF(DATOS_[[AGRUP. CLAS. PROF.]:[AGRUP. CLAS. PROF.]]=$B60,IF(DATOS_[[Check Periodo Ref.]:[Check Periodo Ref.]]="Dentro",DATOS_[Conc.Sal.24]))))),
0)</f>
        <v>0</v>
      </c>
      <c r="AD62" s="160">
        <f t="array" ref="AD62">IFERROR(
AVERAGE((IF(DATOS_[[Sexo]:[Sexo]]=$B62,IF(DATOS_[[AGRUP. CLAS. PROF.]:[AGRUP. CLAS. PROF.]]=$B60,IF(DATOS_[[Check Periodo Ref.]:[Check Periodo Ref.]]="Dentro",DATOS_[Conc.Sal.25]))))),
0)</f>
        <v>0</v>
      </c>
      <c r="AE62" s="160">
        <f t="array" ref="AE62">IFERROR(
AVERAGE((IF(DATOS_[[Sexo]:[Sexo]]=$B62,IF(DATOS_[[AGRUP. CLAS. PROF.]:[AGRUP. CLAS. PROF.]]=$B60,IF(DATOS_[[Check Periodo Ref.]:[Check Periodo Ref.]]="Dentro",DATOS_[Conc.Sal.26]))))),
0)</f>
        <v>0</v>
      </c>
      <c r="AF62" s="160">
        <f t="array" ref="AF62">IFERROR(
AVERAGE((IF(DATOS_[[Sexo]:[Sexo]]=$B62,IF(DATOS_[[AGRUP. CLAS. PROF.]:[AGRUP. CLAS. PROF.]]=$B60,IF(DATOS_[[Check Periodo Ref.]:[Check Periodo Ref.]]="Dentro",DATOS_[Conc.Sal.27]))))),
0)</f>
        <v>0</v>
      </c>
      <c r="AG62" s="160">
        <f t="array" ref="AG62">IFERROR(
AVERAGE((IF(DATOS_[[Sexo]:[Sexo]]=$B62,IF(DATOS_[[AGRUP. CLAS. PROF.]:[AGRUP. CLAS. PROF.]]=$B60,IF(DATOS_[[Check Periodo Ref.]:[Check Periodo Ref.]]="Dentro",DATOS_[Conc.Sal.28]))))),
0)</f>
        <v>0</v>
      </c>
      <c r="AH62" s="160">
        <f t="array" ref="AH62">IFERROR(
AVERAGE((IF(DATOS_[[Sexo]:[Sexo]]=$B62,IF(DATOS_[[AGRUP. CLAS. PROF.]:[AGRUP. CLAS. PROF.]]=$B60,IF(DATOS_[[Check Periodo Ref.]:[Check Periodo Ref.]]="Dentro",DATOS_[Conc.Sal.29]))))),
0)</f>
        <v>0</v>
      </c>
      <c r="AI62" s="160">
        <f t="array" ref="AI62">IFERROR(
AVERAGE((IF(DATOS_[[Sexo]:[Sexo]]=$B62,IF(DATOS_[[AGRUP. CLAS. PROF.]:[AGRUP. CLAS. PROF.]]=$B60,IF(DATOS_[[Check Periodo Ref.]:[Check Periodo Ref.]]="Dentro",DATOS_[Conc.Sal.30]))))),
0)</f>
        <v>0</v>
      </c>
      <c r="AJ62" s="161">
        <f t="array" ref="AJ62">IFERROR(
AVERAGE(IF(DATOS_[Sexo]=$B62,IF(DATOS_[AGRUP. CLAS. PROF.]=$B60,IF(DATOS_[Check Periodo Ref.]="Dentro",DATOS_[Tot COMPL.SAL Ef],FALSE)))),
0)</f>
        <v>0</v>
      </c>
      <c r="AK62" s="163">
        <f t="array" ref="AK62">IFERROR(
AVERAGE(IF(DATOS_[Sexo]=$B62,IF(DATOS_[AGRUP. CLAS. PROF.]=$B60,IF(DATOS_[Check Periodo Ref.]="Dentro",DATOS_[TOTAL SALARIO Ef],FALSE)))),
0)</f>
        <v>0</v>
      </c>
      <c r="AL62" s="162">
        <f t="array" ref="AL62">IFERROR(
AVERAGE((IF(DATOS_[[Sexo]:[Sexo]]=$B62,IF(DATOS_[[AGRUP. CLAS. PROF.]:[AGRUP. CLAS. PROF.]]=$B60,IF(DATOS_[[Check Periodo Ref.]:[Check Periodo Ref.]]="Dentro",DATOS_[C.Extra.01]))))),
0)</f>
        <v>0</v>
      </c>
      <c r="AM62" s="162">
        <f t="array" ref="AM62">IFERROR(
AVERAGE((IF(DATOS_[[Sexo]:[Sexo]]=$B62,IF(DATOS_[[AGRUP. CLAS. PROF.]:[AGRUP. CLAS. PROF.]]=$B60,IF(DATOS_[[Check Periodo Ref.]:[Check Periodo Ref.]]="Dentro",DATOS_[C.Extra.02]))))),
0)</f>
        <v>0</v>
      </c>
      <c r="AN62" s="162">
        <f t="array" ref="AN62">IFERROR(
AVERAGE((IF(DATOS_[[Sexo]:[Sexo]]=$B62,IF(DATOS_[[AGRUP. CLAS. PROF.]:[AGRUP. CLAS. PROF.]]=$B60,IF(DATOS_[[Check Periodo Ref.]:[Check Periodo Ref.]]="Dentro",DATOS_[C.Extra.03]))))),
0)</f>
        <v>0</v>
      </c>
      <c r="AO62" s="162">
        <f t="array" ref="AO62">IFERROR(
AVERAGE((IF(DATOS_[[Sexo]:[Sexo]]=$B62,IF(DATOS_[[AGRUP. CLAS. PROF.]:[AGRUP. CLAS. PROF.]]=$B60,IF(DATOS_[[Check Periodo Ref.]:[Check Periodo Ref.]]="Dentro",DATOS_[C.Extra.04]))))),
0)</f>
        <v>0</v>
      </c>
      <c r="AP62" s="162">
        <f t="array" ref="AP62">IFERROR(
AVERAGE((IF(DATOS_[[Sexo]:[Sexo]]=$B62,IF(DATOS_[[AGRUP. CLAS. PROF.]:[AGRUP. CLAS. PROF.]]=$B60,IF(DATOS_[[Check Periodo Ref.]:[Check Periodo Ref.]]="Dentro",DATOS_[C.Extra.05]))))),
0)</f>
        <v>0</v>
      </c>
      <c r="AQ62" s="164">
        <f t="array" ref="AQ62">IFERROR(
AVERAGE(IF(DATOS_[Sexo]=$B62,IF(DATOS_[AGRUP. CLAS. PROF.]=$B60,IF(DATOS_[Check Periodo Ref.]="Dentro",DATOS_[Tot Extrasalarial Ef],FALSE)))),
0)</f>
        <v>0</v>
      </c>
      <c r="AR62" s="165">
        <f t="array" ref="AR62">IFERROR(
AVERAGE(IF(DATOS_[Sexo]=$B62,IF(DATOS_[AGRUP. CLAS. PROF.]=$B60,IF(DATOS_[Check Periodo Ref.]="Dentro",DATOS_[TOTAL Retrib Ef],FALSE)))),
0)</f>
        <v>0</v>
      </c>
    </row>
    <row r="63" spans="1:44" ht="17.25" thickBot="1" x14ac:dyDescent="0.35">
      <c r="A63" s="114" t="str">
        <f t="shared" ref="A63" si="67">+A64</f>
        <v>[ocultar]</v>
      </c>
      <c r="B63" s="117" t="s">
        <v>233</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CLAS. PROF.],
IF("Dentro"=DATOS_[Check Periodo Ref.],
1/(COUNTIFS(DATOS_[Sexo],$B64,DATOS_[AGRUP. CLAS. PROF.],$B63,DATOS_[Check Periodo Ref.],"Dentro",DATOS_[id],DATOS_[id]))))))</f>
        <v>0</v>
      </c>
      <c r="D64" s="113">
        <f>COUNTIFS(DATOS_[AGRUP. CLAS. PROF.],$B63,DATOS_[Sexo],$B64,DATOS_[Check Periodo Ref.],"Dentro")</f>
        <v>0</v>
      </c>
      <c r="E64" s="159">
        <f t="array" ref="E64">IFERROR(
AVERAGE(IF(DATOS_[Sexo]=$B64,IF(DATOS_[AGRUP. CLAS. PROF.]=$B63,IF(DATOS_[Check Periodo Ref.]="Dentro",DATOS_[SALARIO BASE Ef],FALSE)))),
0)</f>
        <v>0</v>
      </c>
      <c r="F64" s="160">
        <f t="array" ref="F64">IFERROR(
AVERAGE((IF(DATOS_[[Sexo]:[Sexo]]=$B64,IF(DATOS_[[AGRUP. CLAS. PROF.]:[AGRUP. CLAS. PROF.]]=$B63,IF(DATOS_[[Check Periodo Ref.]:[Check Periodo Ref.]]="Dentro",DATOS_[Conc.Sal.01]))))),
0)</f>
        <v>0</v>
      </c>
      <c r="G64" s="160">
        <f t="array" ref="G64">IFERROR(
AVERAGE((IF(DATOS_[[Sexo]:[Sexo]]=$B64,IF(DATOS_[[AGRUP. CLAS. PROF.]:[AGRUP. CLAS. PROF.]]=$B63,IF(DATOS_[[Check Periodo Ref.]:[Check Periodo Ref.]]="Dentro",DATOS_[Conc.Sal.02]))))),
0)</f>
        <v>0</v>
      </c>
      <c r="H64" s="160">
        <f t="array" ref="H64">IFERROR(
AVERAGE((IF(DATOS_[[Sexo]:[Sexo]]=$B64,IF(DATOS_[[AGRUP. CLAS. PROF.]:[AGRUP. CLAS. PROF.]]=$B63,IF(DATOS_[[Check Periodo Ref.]:[Check Periodo Ref.]]="Dentro",DATOS_[Conc.Sal.03]))))),
0)</f>
        <v>0</v>
      </c>
      <c r="I64" s="160">
        <f t="array" ref="I64">IFERROR(
AVERAGE((IF(DATOS_[[Sexo]:[Sexo]]=$B64,IF(DATOS_[[AGRUP. CLAS. PROF.]:[AGRUP. CLAS. PROF.]]=$B63,IF(DATOS_[[Check Periodo Ref.]:[Check Periodo Ref.]]="Dentro",DATOS_[Conc.Sal.04]))))),
0)</f>
        <v>0</v>
      </c>
      <c r="J64" s="160">
        <f t="array" ref="J64">IFERROR(
AVERAGE((IF(DATOS_[[Sexo]:[Sexo]]=$B64,IF(DATOS_[[AGRUP. CLAS. PROF.]:[AGRUP. CLAS. PROF.]]=$B63,IF(DATOS_[[Check Periodo Ref.]:[Check Periodo Ref.]]="Dentro",DATOS_[Conc.Sal.05]))))),
0)</f>
        <v>0</v>
      </c>
      <c r="K64" s="160">
        <f t="array" ref="K64">IFERROR(
AVERAGE((IF(DATOS_[[Sexo]:[Sexo]]=$B64,IF(DATOS_[[AGRUP. CLAS. PROF.]:[AGRUP. CLAS. PROF.]]=$B63,IF(DATOS_[[Check Periodo Ref.]:[Check Periodo Ref.]]="Dentro",DATOS_[Conc.Sal.06]))))),
0)</f>
        <v>0</v>
      </c>
      <c r="L64" s="160">
        <f t="array" ref="L64">IFERROR(
AVERAGE((IF(DATOS_[[Sexo]:[Sexo]]=$B64,IF(DATOS_[[AGRUP. CLAS. PROF.]:[AGRUP. CLAS. PROF.]]=$B63,IF(DATOS_[[Check Periodo Ref.]:[Check Periodo Ref.]]="Dentro",DATOS_[Conc.Sal.07]))))),
0)</f>
        <v>0</v>
      </c>
      <c r="M64" s="160">
        <f t="array" ref="M64">IFERROR(
AVERAGE((IF(DATOS_[[Sexo]:[Sexo]]=$B64,IF(DATOS_[[AGRUP. CLAS. PROF.]:[AGRUP. CLAS. PROF.]]=$B63,IF(DATOS_[[Check Periodo Ref.]:[Check Periodo Ref.]]="Dentro",DATOS_[Conc.Sal.08]))))),
0)</f>
        <v>0</v>
      </c>
      <c r="N64" s="160">
        <f t="array" ref="N64">IFERROR(
AVERAGE((IF(DATOS_[[Sexo]:[Sexo]]=$B64,IF(DATOS_[[AGRUP. CLAS. PROF.]:[AGRUP. CLAS. PROF.]]=$B63,IF(DATOS_[[Check Periodo Ref.]:[Check Periodo Ref.]]="Dentro",DATOS_[Conc.Sal.09]))))),
0)</f>
        <v>0</v>
      </c>
      <c r="O64" s="160">
        <f t="array" ref="O64">IFERROR(
AVERAGE((IF(DATOS_[[Sexo]:[Sexo]]=$B64,IF(DATOS_[[AGRUP. CLAS. PROF.]:[AGRUP. CLAS. PROF.]]=$B63,IF(DATOS_[[Check Periodo Ref.]:[Check Periodo Ref.]]="Dentro",DATOS_[Conc.Sal.10]))))),
0)</f>
        <v>0</v>
      </c>
      <c r="P64" s="160">
        <f t="array" ref="P64">IFERROR(
AVERAGE((IF(DATOS_[[Sexo]:[Sexo]]=$B64,IF(DATOS_[[AGRUP. CLAS. PROF.]:[AGRUP. CLAS. PROF.]]=$B63,IF(DATOS_[[Check Periodo Ref.]:[Check Periodo Ref.]]="Dentro",DATOS_[Conc.Sal.11]))))),
0)</f>
        <v>0</v>
      </c>
      <c r="Q64" s="160">
        <f t="array" ref="Q64">IFERROR(
AVERAGE((IF(DATOS_[[Sexo]:[Sexo]]=$B64,IF(DATOS_[[AGRUP. CLAS. PROF.]:[AGRUP. CLAS. PROF.]]=$B63,IF(DATOS_[[Check Periodo Ref.]:[Check Periodo Ref.]]="Dentro",DATOS_[Conc.Sal.12]))))),
0)</f>
        <v>0</v>
      </c>
      <c r="R64" s="160">
        <f t="array" ref="R64">IFERROR(
AVERAGE((IF(DATOS_[[Sexo]:[Sexo]]=$B64,IF(DATOS_[[AGRUP. CLAS. PROF.]:[AGRUP. CLAS. PROF.]]=$B63,IF(DATOS_[[Check Periodo Ref.]:[Check Periodo Ref.]]="Dentro",DATOS_[Conc.Sal.13]))))),
0)</f>
        <v>0</v>
      </c>
      <c r="S64" s="160">
        <f t="array" ref="S64">IFERROR(
AVERAGE((IF(DATOS_[[Sexo]:[Sexo]]=$B64,IF(DATOS_[[AGRUP. CLAS. PROF.]:[AGRUP. CLAS. PROF.]]=$B63,IF(DATOS_[[Check Periodo Ref.]:[Check Periodo Ref.]]="Dentro",DATOS_[Conc.Sal.14]))))),
0)</f>
        <v>0</v>
      </c>
      <c r="T64" s="160">
        <f t="array" ref="T64">IFERROR(
AVERAGE((IF(DATOS_[[Sexo]:[Sexo]]=$B64,IF(DATOS_[[AGRUP. CLAS. PROF.]:[AGRUP. CLAS. PROF.]]=$B63,IF(DATOS_[[Check Periodo Ref.]:[Check Periodo Ref.]]="Dentro",DATOS_[Conc.Sal.15]))))),
0)</f>
        <v>0</v>
      </c>
      <c r="U64" s="160">
        <f t="array" ref="U64">IFERROR(
AVERAGE((IF(DATOS_[[Sexo]:[Sexo]]=$B64,IF(DATOS_[[AGRUP. CLAS. PROF.]:[AGRUP. CLAS. PROF.]]=$B63,IF(DATOS_[[Check Periodo Ref.]:[Check Periodo Ref.]]="Dentro",DATOS_[Conc.Sal.16]))))),
0)</f>
        <v>0</v>
      </c>
      <c r="V64" s="160">
        <f t="array" ref="V64">IFERROR(
AVERAGE((IF(DATOS_[[Sexo]:[Sexo]]=$B64,IF(DATOS_[[AGRUP. CLAS. PROF.]:[AGRUP. CLAS. PROF.]]=$B63,IF(DATOS_[[Check Periodo Ref.]:[Check Periodo Ref.]]="Dentro",DATOS_[Conc.Sal.17]))))),
0)</f>
        <v>0</v>
      </c>
      <c r="W64" s="160">
        <f t="array" ref="W64">IFERROR(
AVERAGE((IF(DATOS_[[Sexo]:[Sexo]]=$B64,IF(DATOS_[[AGRUP. CLAS. PROF.]:[AGRUP. CLAS. PROF.]]=$B63,IF(DATOS_[[Check Periodo Ref.]:[Check Periodo Ref.]]="Dentro",DATOS_[Conc.Sal.18]))))),
0)</f>
        <v>0</v>
      </c>
      <c r="X64" s="160">
        <f t="array" ref="X64">IFERROR(
AVERAGE((IF(DATOS_[[Sexo]:[Sexo]]=$B64,IF(DATOS_[[AGRUP. CLAS. PROF.]:[AGRUP. CLAS. PROF.]]=$B63,IF(DATOS_[[Check Periodo Ref.]:[Check Periodo Ref.]]="Dentro",DATOS_[Conc.Sal.19]))))),
0)</f>
        <v>0</v>
      </c>
      <c r="Y64" s="160">
        <f t="array" ref="Y64">IFERROR(
AVERAGE((IF(DATOS_[[Sexo]:[Sexo]]=$B64,IF(DATOS_[[AGRUP. CLAS. PROF.]:[AGRUP. CLAS. PROF.]]=$B63,IF(DATOS_[[Check Periodo Ref.]:[Check Periodo Ref.]]="Dentro",DATOS_[Conc.Sal.20]))))),
0)</f>
        <v>0</v>
      </c>
      <c r="Z64" s="160">
        <f t="array" ref="Z64">IFERROR(
AVERAGE((IF(DATOS_[[Sexo]:[Sexo]]=$B64,IF(DATOS_[[AGRUP. CLAS. PROF.]:[AGRUP. CLAS. PROF.]]=$B63,IF(DATOS_[[Check Periodo Ref.]:[Check Periodo Ref.]]="Dentro",DATOS_[Conc.Sal.21]))))),
0)</f>
        <v>0</v>
      </c>
      <c r="AA64" s="160">
        <f t="array" ref="AA64">IFERROR(
AVERAGE((IF(DATOS_[[Sexo]:[Sexo]]=$B64,IF(DATOS_[[AGRUP. CLAS. PROF.]:[AGRUP. CLAS. PROF.]]=$B63,IF(DATOS_[[Check Periodo Ref.]:[Check Periodo Ref.]]="Dentro",DATOS_[Conc.Sal.22]))))),
0)</f>
        <v>0</v>
      </c>
      <c r="AB64" s="160">
        <f t="array" ref="AB64">IFERROR(
AVERAGE((IF(DATOS_[[Sexo]:[Sexo]]=$B64,IF(DATOS_[[AGRUP. CLAS. PROF.]:[AGRUP. CLAS. PROF.]]=$B63,IF(DATOS_[[Check Periodo Ref.]:[Check Periodo Ref.]]="Dentro",DATOS_[Conc.Sal.23]))))),
0)</f>
        <v>0</v>
      </c>
      <c r="AC64" s="160">
        <f t="array" ref="AC64">IFERROR(
AVERAGE((IF(DATOS_[[Sexo]:[Sexo]]=$B64,IF(DATOS_[[AGRUP. CLAS. PROF.]:[AGRUP. CLAS. PROF.]]=$B63,IF(DATOS_[[Check Periodo Ref.]:[Check Periodo Ref.]]="Dentro",DATOS_[Conc.Sal.24]))))),
0)</f>
        <v>0</v>
      </c>
      <c r="AD64" s="160">
        <f t="array" ref="AD64">IFERROR(
AVERAGE((IF(DATOS_[[Sexo]:[Sexo]]=$B64,IF(DATOS_[[AGRUP. CLAS. PROF.]:[AGRUP. CLAS. PROF.]]=$B63,IF(DATOS_[[Check Periodo Ref.]:[Check Periodo Ref.]]="Dentro",DATOS_[Conc.Sal.25]))))),
0)</f>
        <v>0</v>
      </c>
      <c r="AE64" s="160">
        <f t="array" ref="AE64">IFERROR(
AVERAGE((IF(DATOS_[[Sexo]:[Sexo]]=$B64,IF(DATOS_[[AGRUP. CLAS. PROF.]:[AGRUP. CLAS. PROF.]]=$B63,IF(DATOS_[[Check Periodo Ref.]:[Check Periodo Ref.]]="Dentro",DATOS_[Conc.Sal.26]))))),
0)</f>
        <v>0</v>
      </c>
      <c r="AF64" s="160">
        <f t="array" ref="AF64">IFERROR(
AVERAGE((IF(DATOS_[[Sexo]:[Sexo]]=$B64,IF(DATOS_[[AGRUP. CLAS. PROF.]:[AGRUP. CLAS. PROF.]]=$B63,IF(DATOS_[[Check Periodo Ref.]:[Check Periodo Ref.]]="Dentro",DATOS_[Conc.Sal.27]))))),
0)</f>
        <v>0</v>
      </c>
      <c r="AG64" s="160">
        <f t="array" ref="AG64">IFERROR(
AVERAGE((IF(DATOS_[[Sexo]:[Sexo]]=$B64,IF(DATOS_[[AGRUP. CLAS. PROF.]:[AGRUP. CLAS. PROF.]]=$B63,IF(DATOS_[[Check Periodo Ref.]:[Check Periodo Ref.]]="Dentro",DATOS_[Conc.Sal.28]))))),
0)</f>
        <v>0</v>
      </c>
      <c r="AH64" s="160">
        <f t="array" ref="AH64">IFERROR(
AVERAGE((IF(DATOS_[[Sexo]:[Sexo]]=$B64,IF(DATOS_[[AGRUP. CLAS. PROF.]:[AGRUP. CLAS. PROF.]]=$B63,IF(DATOS_[[Check Periodo Ref.]:[Check Periodo Ref.]]="Dentro",DATOS_[Conc.Sal.29]))))),
0)</f>
        <v>0</v>
      </c>
      <c r="AI64" s="160">
        <f t="array" ref="AI64">IFERROR(
AVERAGE((IF(DATOS_[[Sexo]:[Sexo]]=$B64,IF(DATOS_[[AGRUP. CLAS. PROF.]:[AGRUP. CLAS. PROF.]]=$B63,IF(DATOS_[[Check Periodo Ref.]:[Check Periodo Ref.]]="Dentro",DATOS_[Conc.Sal.30]))))),
0)</f>
        <v>0</v>
      </c>
      <c r="AJ64" s="161">
        <f t="array" ref="AJ64">IFERROR(
AVERAGE(IF(DATOS_[Sexo]=$B64,IF(DATOS_[AGRUP. CLAS. PROF.]=$B63,IF(DATOS_[Check Periodo Ref.]="Dentro",DATOS_[Tot COMPL.SAL Ef],FALSE)))),
0)</f>
        <v>0</v>
      </c>
      <c r="AK64" s="163">
        <f t="array" ref="AK64">IFERROR(
AVERAGE(IF(DATOS_[Sexo]=$B64,IF(DATOS_[AGRUP. CLAS. PROF.]=$B63,IF(DATOS_[Check Periodo Ref.]="Dentro",DATOS_[TOTAL SALARIO Ef],FALSE)))),
0)</f>
        <v>0</v>
      </c>
      <c r="AL64" s="162">
        <f t="array" ref="AL64">IFERROR(
AVERAGE((IF(DATOS_[[Sexo]:[Sexo]]=$B64,IF(DATOS_[[AGRUP. CLAS. PROF.]:[AGRUP. CLAS. PROF.]]=$B63,IF(DATOS_[[Check Periodo Ref.]:[Check Periodo Ref.]]="Dentro",DATOS_[C.Extra.01]))))),
0)</f>
        <v>0</v>
      </c>
      <c r="AM64" s="162">
        <f t="array" ref="AM64">IFERROR(
AVERAGE((IF(DATOS_[[Sexo]:[Sexo]]=$B64,IF(DATOS_[[AGRUP. CLAS. PROF.]:[AGRUP. CLAS. PROF.]]=$B63,IF(DATOS_[[Check Periodo Ref.]:[Check Periodo Ref.]]="Dentro",DATOS_[C.Extra.02]))))),
0)</f>
        <v>0</v>
      </c>
      <c r="AN64" s="162">
        <f t="array" ref="AN64">IFERROR(
AVERAGE((IF(DATOS_[[Sexo]:[Sexo]]=$B64,IF(DATOS_[[AGRUP. CLAS. PROF.]:[AGRUP. CLAS. PROF.]]=$B63,IF(DATOS_[[Check Periodo Ref.]:[Check Periodo Ref.]]="Dentro",DATOS_[C.Extra.03]))))),
0)</f>
        <v>0</v>
      </c>
      <c r="AO64" s="162">
        <f t="array" ref="AO64">IFERROR(
AVERAGE((IF(DATOS_[[Sexo]:[Sexo]]=$B64,IF(DATOS_[[AGRUP. CLAS. PROF.]:[AGRUP. CLAS. PROF.]]=$B63,IF(DATOS_[[Check Periodo Ref.]:[Check Periodo Ref.]]="Dentro",DATOS_[C.Extra.04]))))),
0)</f>
        <v>0</v>
      </c>
      <c r="AP64" s="162">
        <f t="array" ref="AP64">IFERROR(
AVERAGE((IF(DATOS_[[Sexo]:[Sexo]]=$B64,IF(DATOS_[[AGRUP. CLAS. PROF.]:[AGRUP. CLAS. PROF.]]=$B63,IF(DATOS_[[Check Periodo Ref.]:[Check Periodo Ref.]]="Dentro",DATOS_[C.Extra.05]))))),
0)</f>
        <v>0</v>
      </c>
      <c r="AQ64" s="164">
        <f t="array" ref="AQ64">IFERROR(
AVERAGE(IF(DATOS_[Sexo]=$B64,IF(DATOS_[AGRUP. CLAS. PROF.]=$B63,IF(DATOS_[Check Periodo Ref.]="Dentro",DATOS_[Tot Extrasalarial Ef],FALSE)))),
0)</f>
        <v>0</v>
      </c>
      <c r="AR64" s="165">
        <f t="array" ref="AR64">IFERROR(
AVERAGE(IF(DATOS_[Sexo]=$B64,IF(DATOS_[AGRUP. CLAS. PROF.]=$B63,IF(DATOS_[Check Periodo Ref.]="Dentro",DATOS_[TOTAL Retrib Ef],FALSE)))),
0)</f>
        <v>0</v>
      </c>
    </row>
    <row r="65" spans="1:44" x14ac:dyDescent="0.3">
      <c r="A65" s="114" t="str">
        <f t="shared" ref="A65" si="70">+A64</f>
        <v>[ocultar]</v>
      </c>
      <c r="B65" s="111" t="s">
        <v>163</v>
      </c>
      <c r="C65" s="112">
        <f t="array" ref="C65">SUM(IF($B65=DATOS_[Sexo],
IF($B63=DATOS_[AGRUP. CLAS. PROF.],
IF("Dentro"=DATOS_[Check Periodo Ref.],
1/(COUNTIFS(DATOS_[Sexo],$B65,DATOS_[AGRUP. CLAS. PROF.],$B63,DATOS_[Check Periodo Ref.],"Dentro",DATOS_[id],DATOS_[id]))))))</f>
        <v>0</v>
      </c>
      <c r="D65" s="113">
        <f>COUNTIFS(DATOS_[AGRUP. CLAS. PROF.],$B63,DATOS_[Sexo],$B65,DATOS_[Check Periodo Ref.],"Dentro")</f>
        <v>0</v>
      </c>
      <c r="E65" s="159">
        <f t="array" ref="E65">IFERROR(
AVERAGE(IF(DATOS_[Sexo]=$B65,IF(DATOS_[AGRUP. CLAS. PROF.]=$B63,IF(DATOS_[Check Periodo Ref.]="Dentro",DATOS_[SALARIO BASE Ef],FALSE)))),
0)</f>
        <v>0</v>
      </c>
      <c r="F65" s="160">
        <f t="array" ref="F65">IFERROR(
AVERAGE((IF(DATOS_[[Sexo]:[Sexo]]=$B65,IF(DATOS_[[AGRUP. CLAS. PROF.]:[AGRUP. CLAS. PROF.]]=$B63,IF(DATOS_[[Check Periodo Ref.]:[Check Periodo Ref.]]="Dentro",DATOS_[Conc.Sal.01]))))),
0)</f>
        <v>0</v>
      </c>
      <c r="G65" s="160">
        <f t="array" ref="G65">IFERROR(
AVERAGE((IF(DATOS_[[Sexo]:[Sexo]]=$B65,IF(DATOS_[[AGRUP. CLAS. PROF.]:[AGRUP. CLAS. PROF.]]=$B63,IF(DATOS_[[Check Periodo Ref.]:[Check Periodo Ref.]]="Dentro",DATOS_[Conc.Sal.02]))))),
0)</f>
        <v>0</v>
      </c>
      <c r="H65" s="160">
        <f t="array" ref="H65">IFERROR(
AVERAGE((IF(DATOS_[[Sexo]:[Sexo]]=$B65,IF(DATOS_[[AGRUP. CLAS. PROF.]:[AGRUP. CLAS. PROF.]]=$B63,IF(DATOS_[[Check Periodo Ref.]:[Check Periodo Ref.]]="Dentro",DATOS_[Conc.Sal.03]))))),
0)</f>
        <v>0</v>
      </c>
      <c r="I65" s="160">
        <f t="array" ref="I65">IFERROR(
AVERAGE((IF(DATOS_[[Sexo]:[Sexo]]=$B65,IF(DATOS_[[AGRUP. CLAS. PROF.]:[AGRUP. CLAS. PROF.]]=$B63,IF(DATOS_[[Check Periodo Ref.]:[Check Periodo Ref.]]="Dentro",DATOS_[Conc.Sal.04]))))),
0)</f>
        <v>0</v>
      </c>
      <c r="J65" s="160">
        <f t="array" ref="J65">IFERROR(
AVERAGE((IF(DATOS_[[Sexo]:[Sexo]]=$B65,IF(DATOS_[[AGRUP. CLAS. PROF.]:[AGRUP. CLAS. PROF.]]=$B63,IF(DATOS_[[Check Periodo Ref.]:[Check Periodo Ref.]]="Dentro",DATOS_[Conc.Sal.05]))))),
0)</f>
        <v>0</v>
      </c>
      <c r="K65" s="160">
        <f t="array" ref="K65">IFERROR(
AVERAGE((IF(DATOS_[[Sexo]:[Sexo]]=$B65,IF(DATOS_[[AGRUP. CLAS. PROF.]:[AGRUP. CLAS. PROF.]]=$B63,IF(DATOS_[[Check Periodo Ref.]:[Check Periodo Ref.]]="Dentro",DATOS_[Conc.Sal.06]))))),
0)</f>
        <v>0</v>
      </c>
      <c r="L65" s="160">
        <f t="array" ref="L65">IFERROR(
AVERAGE((IF(DATOS_[[Sexo]:[Sexo]]=$B65,IF(DATOS_[[AGRUP. CLAS. PROF.]:[AGRUP. CLAS. PROF.]]=$B63,IF(DATOS_[[Check Periodo Ref.]:[Check Periodo Ref.]]="Dentro",DATOS_[Conc.Sal.07]))))),
0)</f>
        <v>0</v>
      </c>
      <c r="M65" s="160">
        <f t="array" ref="M65">IFERROR(
AVERAGE((IF(DATOS_[[Sexo]:[Sexo]]=$B65,IF(DATOS_[[AGRUP. CLAS. PROF.]:[AGRUP. CLAS. PROF.]]=$B63,IF(DATOS_[[Check Periodo Ref.]:[Check Periodo Ref.]]="Dentro",DATOS_[Conc.Sal.08]))))),
0)</f>
        <v>0</v>
      </c>
      <c r="N65" s="160">
        <f t="array" ref="N65">IFERROR(
AVERAGE((IF(DATOS_[[Sexo]:[Sexo]]=$B65,IF(DATOS_[[AGRUP. CLAS. PROF.]:[AGRUP. CLAS. PROF.]]=$B63,IF(DATOS_[[Check Periodo Ref.]:[Check Periodo Ref.]]="Dentro",DATOS_[Conc.Sal.09]))))),
0)</f>
        <v>0</v>
      </c>
      <c r="O65" s="160">
        <f t="array" ref="O65">IFERROR(
AVERAGE((IF(DATOS_[[Sexo]:[Sexo]]=$B65,IF(DATOS_[[AGRUP. CLAS. PROF.]:[AGRUP. CLAS. PROF.]]=$B63,IF(DATOS_[[Check Periodo Ref.]:[Check Periodo Ref.]]="Dentro",DATOS_[Conc.Sal.10]))))),
0)</f>
        <v>0</v>
      </c>
      <c r="P65" s="160">
        <f t="array" ref="P65">IFERROR(
AVERAGE((IF(DATOS_[[Sexo]:[Sexo]]=$B65,IF(DATOS_[[AGRUP. CLAS. PROF.]:[AGRUP. CLAS. PROF.]]=$B63,IF(DATOS_[[Check Periodo Ref.]:[Check Periodo Ref.]]="Dentro",DATOS_[Conc.Sal.11]))))),
0)</f>
        <v>0</v>
      </c>
      <c r="Q65" s="160">
        <f t="array" ref="Q65">IFERROR(
AVERAGE((IF(DATOS_[[Sexo]:[Sexo]]=$B65,IF(DATOS_[[AGRUP. CLAS. PROF.]:[AGRUP. CLAS. PROF.]]=$B63,IF(DATOS_[[Check Periodo Ref.]:[Check Periodo Ref.]]="Dentro",DATOS_[Conc.Sal.12]))))),
0)</f>
        <v>0</v>
      </c>
      <c r="R65" s="160">
        <f t="array" ref="R65">IFERROR(
AVERAGE((IF(DATOS_[[Sexo]:[Sexo]]=$B65,IF(DATOS_[[AGRUP. CLAS. PROF.]:[AGRUP. CLAS. PROF.]]=$B63,IF(DATOS_[[Check Periodo Ref.]:[Check Periodo Ref.]]="Dentro",DATOS_[Conc.Sal.13]))))),
0)</f>
        <v>0</v>
      </c>
      <c r="S65" s="160">
        <f t="array" ref="S65">IFERROR(
AVERAGE((IF(DATOS_[[Sexo]:[Sexo]]=$B65,IF(DATOS_[[AGRUP. CLAS. PROF.]:[AGRUP. CLAS. PROF.]]=$B63,IF(DATOS_[[Check Periodo Ref.]:[Check Periodo Ref.]]="Dentro",DATOS_[Conc.Sal.14]))))),
0)</f>
        <v>0</v>
      </c>
      <c r="T65" s="160">
        <f t="array" ref="T65">IFERROR(
AVERAGE((IF(DATOS_[[Sexo]:[Sexo]]=$B65,IF(DATOS_[[AGRUP. CLAS. PROF.]:[AGRUP. CLAS. PROF.]]=$B63,IF(DATOS_[[Check Periodo Ref.]:[Check Periodo Ref.]]="Dentro",DATOS_[Conc.Sal.15]))))),
0)</f>
        <v>0</v>
      </c>
      <c r="U65" s="160">
        <f t="array" ref="U65">IFERROR(
AVERAGE((IF(DATOS_[[Sexo]:[Sexo]]=$B65,IF(DATOS_[[AGRUP. CLAS. PROF.]:[AGRUP. CLAS. PROF.]]=$B63,IF(DATOS_[[Check Periodo Ref.]:[Check Periodo Ref.]]="Dentro",DATOS_[Conc.Sal.16]))))),
0)</f>
        <v>0</v>
      </c>
      <c r="V65" s="160">
        <f t="array" ref="V65">IFERROR(
AVERAGE((IF(DATOS_[[Sexo]:[Sexo]]=$B65,IF(DATOS_[[AGRUP. CLAS. PROF.]:[AGRUP. CLAS. PROF.]]=$B63,IF(DATOS_[[Check Periodo Ref.]:[Check Periodo Ref.]]="Dentro",DATOS_[Conc.Sal.17]))))),
0)</f>
        <v>0</v>
      </c>
      <c r="W65" s="160">
        <f t="array" ref="W65">IFERROR(
AVERAGE((IF(DATOS_[[Sexo]:[Sexo]]=$B65,IF(DATOS_[[AGRUP. CLAS. PROF.]:[AGRUP. CLAS. PROF.]]=$B63,IF(DATOS_[[Check Periodo Ref.]:[Check Periodo Ref.]]="Dentro",DATOS_[Conc.Sal.18]))))),
0)</f>
        <v>0</v>
      </c>
      <c r="X65" s="160">
        <f t="array" ref="X65">IFERROR(
AVERAGE((IF(DATOS_[[Sexo]:[Sexo]]=$B65,IF(DATOS_[[AGRUP. CLAS. PROF.]:[AGRUP. CLAS. PROF.]]=$B63,IF(DATOS_[[Check Periodo Ref.]:[Check Periodo Ref.]]="Dentro",DATOS_[Conc.Sal.19]))))),
0)</f>
        <v>0</v>
      </c>
      <c r="Y65" s="160">
        <f t="array" ref="Y65">IFERROR(
AVERAGE((IF(DATOS_[[Sexo]:[Sexo]]=$B65,IF(DATOS_[[AGRUP. CLAS. PROF.]:[AGRUP. CLAS. PROF.]]=$B63,IF(DATOS_[[Check Periodo Ref.]:[Check Periodo Ref.]]="Dentro",DATOS_[Conc.Sal.20]))))),
0)</f>
        <v>0</v>
      </c>
      <c r="Z65" s="160">
        <f t="array" ref="Z65">IFERROR(
AVERAGE((IF(DATOS_[[Sexo]:[Sexo]]=$B65,IF(DATOS_[[AGRUP. CLAS. PROF.]:[AGRUP. CLAS. PROF.]]=$B63,IF(DATOS_[[Check Periodo Ref.]:[Check Periodo Ref.]]="Dentro",DATOS_[Conc.Sal.21]))))),
0)</f>
        <v>0</v>
      </c>
      <c r="AA65" s="160">
        <f t="array" ref="AA65">IFERROR(
AVERAGE((IF(DATOS_[[Sexo]:[Sexo]]=$B65,IF(DATOS_[[AGRUP. CLAS. PROF.]:[AGRUP. CLAS. PROF.]]=$B63,IF(DATOS_[[Check Periodo Ref.]:[Check Periodo Ref.]]="Dentro",DATOS_[Conc.Sal.22]))))),
0)</f>
        <v>0</v>
      </c>
      <c r="AB65" s="160">
        <f t="array" ref="AB65">IFERROR(
AVERAGE((IF(DATOS_[[Sexo]:[Sexo]]=$B65,IF(DATOS_[[AGRUP. CLAS. PROF.]:[AGRUP. CLAS. PROF.]]=$B63,IF(DATOS_[[Check Periodo Ref.]:[Check Periodo Ref.]]="Dentro",DATOS_[Conc.Sal.23]))))),
0)</f>
        <v>0</v>
      </c>
      <c r="AC65" s="160">
        <f t="array" ref="AC65">IFERROR(
AVERAGE((IF(DATOS_[[Sexo]:[Sexo]]=$B65,IF(DATOS_[[AGRUP. CLAS. PROF.]:[AGRUP. CLAS. PROF.]]=$B63,IF(DATOS_[[Check Periodo Ref.]:[Check Periodo Ref.]]="Dentro",DATOS_[Conc.Sal.24]))))),
0)</f>
        <v>0</v>
      </c>
      <c r="AD65" s="160">
        <f t="array" ref="AD65">IFERROR(
AVERAGE((IF(DATOS_[[Sexo]:[Sexo]]=$B65,IF(DATOS_[[AGRUP. CLAS. PROF.]:[AGRUP. CLAS. PROF.]]=$B63,IF(DATOS_[[Check Periodo Ref.]:[Check Periodo Ref.]]="Dentro",DATOS_[Conc.Sal.25]))))),
0)</f>
        <v>0</v>
      </c>
      <c r="AE65" s="160">
        <f t="array" ref="AE65">IFERROR(
AVERAGE((IF(DATOS_[[Sexo]:[Sexo]]=$B65,IF(DATOS_[[AGRUP. CLAS. PROF.]:[AGRUP. CLAS. PROF.]]=$B63,IF(DATOS_[[Check Periodo Ref.]:[Check Periodo Ref.]]="Dentro",DATOS_[Conc.Sal.26]))))),
0)</f>
        <v>0</v>
      </c>
      <c r="AF65" s="160">
        <f t="array" ref="AF65">IFERROR(
AVERAGE((IF(DATOS_[[Sexo]:[Sexo]]=$B65,IF(DATOS_[[AGRUP. CLAS. PROF.]:[AGRUP. CLAS. PROF.]]=$B63,IF(DATOS_[[Check Periodo Ref.]:[Check Periodo Ref.]]="Dentro",DATOS_[Conc.Sal.27]))))),
0)</f>
        <v>0</v>
      </c>
      <c r="AG65" s="160">
        <f t="array" ref="AG65">IFERROR(
AVERAGE((IF(DATOS_[[Sexo]:[Sexo]]=$B65,IF(DATOS_[[AGRUP. CLAS. PROF.]:[AGRUP. CLAS. PROF.]]=$B63,IF(DATOS_[[Check Periodo Ref.]:[Check Periodo Ref.]]="Dentro",DATOS_[Conc.Sal.28]))))),
0)</f>
        <v>0</v>
      </c>
      <c r="AH65" s="160">
        <f t="array" ref="AH65">IFERROR(
AVERAGE((IF(DATOS_[[Sexo]:[Sexo]]=$B65,IF(DATOS_[[AGRUP. CLAS. PROF.]:[AGRUP. CLAS. PROF.]]=$B63,IF(DATOS_[[Check Periodo Ref.]:[Check Periodo Ref.]]="Dentro",DATOS_[Conc.Sal.29]))))),
0)</f>
        <v>0</v>
      </c>
      <c r="AI65" s="160">
        <f t="array" ref="AI65">IFERROR(
AVERAGE((IF(DATOS_[[Sexo]:[Sexo]]=$B65,IF(DATOS_[[AGRUP. CLAS. PROF.]:[AGRUP. CLAS. PROF.]]=$B63,IF(DATOS_[[Check Periodo Ref.]:[Check Periodo Ref.]]="Dentro",DATOS_[Conc.Sal.30]))))),
0)</f>
        <v>0</v>
      </c>
      <c r="AJ65" s="161">
        <f t="array" ref="AJ65">IFERROR(
AVERAGE(IF(DATOS_[Sexo]=$B65,IF(DATOS_[AGRUP. CLAS. PROF.]=$B63,IF(DATOS_[Check Periodo Ref.]="Dentro",DATOS_[Tot COMPL.SAL Ef],FALSE)))),
0)</f>
        <v>0</v>
      </c>
      <c r="AK65" s="163">
        <f t="array" ref="AK65">IFERROR(
AVERAGE(IF(DATOS_[Sexo]=$B65,IF(DATOS_[AGRUP. CLAS. PROF.]=$B63,IF(DATOS_[Check Periodo Ref.]="Dentro",DATOS_[TOTAL SALARIO Ef],FALSE)))),
0)</f>
        <v>0</v>
      </c>
      <c r="AL65" s="162">
        <f t="array" ref="AL65">IFERROR(
AVERAGE((IF(DATOS_[[Sexo]:[Sexo]]=$B65,IF(DATOS_[[AGRUP. CLAS. PROF.]:[AGRUP. CLAS. PROF.]]=$B63,IF(DATOS_[[Check Periodo Ref.]:[Check Periodo Ref.]]="Dentro",DATOS_[C.Extra.01]))))),
0)</f>
        <v>0</v>
      </c>
      <c r="AM65" s="162">
        <f t="array" ref="AM65">IFERROR(
AVERAGE((IF(DATOS_[[Sexo]:[Sexo]]=$B65,IF(DATOS_[[AGRUP. CLAS. PROF.]:[AGRUP. CLAS. PROF.]]=$B63,IF(DATOS_[[Check Periodo Ref.]:[Check Periodo Ref.]]="Dentro",DATOS_[C.Extra.02]))))),
0)</f>
        <v>0</v>
      </c>
      <c r="AN65" s="162">
        <f t="array" ref="AN65">IFERROR(
AVERAGE((IF(DATOS_[[Sexo]:[Sexo]]=$B65,IF(DATOS_[[AGRUP. CLAS. PROF.]:[AGRUP. CLAS. PROF.]]=$B63,IF(DATOS_[[Check Periodo Ref.]:[Check Periodo Ref.]]="Dentro",DATOS_[C.Extra.03]))))),
0)</f>
        <v>0</v>
      </c>
      <c r="AO65" s="162">
        <f t="array" ref="AO65">IFERROR(
AVERAGE((IF(DATOS_[[Sexo]:[Sexo]]=$B65,IF(DATOS_[[AGRUP. CLAS. PROF.]:[AGRUP. CLAS. PROF.]]=$B63,IF(DATOS_[[Check Periodo Ref.]:[Check Periodo Ref.]]="Dentro",DATOS_[C.Extra.04]))))),
0)</f>
        <v>0</v>
      </c>
      <c r="AP65" s="162">
        <f t="array" ref="AP65">IFERROR(
AVERAGE((IF(DATOS_[[Sexo]:[Sexo]]=$B65,IF(DATOS_[[AGRUP. CLAS. PROF.]:[AGRUP. CLAS. PROF.]]=$B63,IF(DATOS_[[Check Periodo Ref.]:[Check Periodo Ref.]]="Dentro",DATOS_[C.Extra.05]))))),
0)</f>
        <v>0</v>
      </c>
      <c r="AQ65" s="164">
        <f t="array" ref="AQ65">IFERROR(
AVERAGE(IF(DATOS_[Sexo]=$B65,IF(DATOS_[AGRUP. CLAS. PROF.]=$B63,IF(DATOS_[Check Periodo Ref.]="Dentro",DATOS_[Tot Extrasalarial Ef],FALSE)))),
0)</f>
        <v>0</v>
      </c>
      <c r="AR65" s="165">
        <f t="array" ref="AR65">IFERROR(
AVERAGE(IF(DATOS_[Sexo]=$B65,IF(DATOS_[AGRUP. CLAS. PROF.]=$B63,IF(DATOS_[Check Periodo Ref.]="Dentro",DATOS_[TOTAL Retrib Ef],FALSE)))),
0)</f>
        <v>0</v>
      </c>
    </row>
    <row r="66" spans="1:44" ht="17.25" thickBot="1" x14ac:dyDescent="0.35">
      <c r="A66" s="114" t="str">
        <f t="shared" ref="A66" si="71">+A67</f>
        <v>[ocultar]</v>
      </c>
      <c r="B66" s="117" t="s">
        <v>234</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CLAS. PROF.],
IF("Dentro"=DATOS_[Check Periodo Ref.],
1/(COUNTIFS(DATOS_[Sexo],$B67,DATOS_[AGRUP. CLAS. PROF.],$B66,DATOS_[Check Periodo Ref.],"Dentro",DATOS_[id],DATOS_[id]))))))</f>
        <v>0</v>
      </c>
      <c r="D67" s="113">
        <f>COUNTIFS(DATOS_[AGRUP. CLAS. PROF.],$B66,DATOS_[Sexo],$B67,DATOS_[Check Periodo Ref.],"Dentro")</f>
        <v>0</v>
      </c>
      <c r="E67" s="159">
        <f t="array" ref="E67">IFERROR(
AVERAGE(IF(DATOS_[Sexo]=$B67,IF(DATOS_[AGRUP. CLAS. PROF.]=$B66,IF(DATOS_[Check Periodo Ref.]="Dentro",DATOS_[SALARIO BASE Ef],FALSE)))),
0)</f>
        <v>0</v>
      </c>
      <c r="F67" s="160">
        <f t="array" ref="F67">IFERROR(
AVERAGE((IF(DATOS_[[Sexo]:[Sexo]]=$B67,IF(DATOS_[[AGRUP. CLAS. PROF.]:[AGRUP. CLAS. PROF.]]=$B66,IF(DATOS_[[Check Periodo Ref.]:[Check Periodo Ref.]]="Dentro",DATOS_[Conc.Sal.01]))))),
0)</f>
        <v>0</v>
      </c>
      <c r="G67" s="160">
        <f t="array" ref="G67">IFERROR(
AVERAGE((IF(DATOS_[[Sexo]:[Sexo]]=$B67,IF(DATOS_[[AGRUP. CLAS. PROF.]:[AGRUP. CLAS. PROF.]]=$B66,IF(DATOS_[[Check Periodo Ref.]:[Check Periodo Ref.]]="Dentro",DATOS_[Conc.Sal.02]))))),
0)</f>
        <v>0</v>
      </c>
      <c r="H67" s="160">
        <f t="array" ref="H67">IFERROR(
AVERAGE((IF(DATOS_[[Sexo]:[Sexo]]=$B67,IF(DATOS_[[AGRUP. CLAS. PROF.]:[AGRUP. CLAS. PROF.]]=$B66,IF(DATOS_[[Check Periodo Ref.]:[Check Periodo Ref.]]="Dentro",DATOS_[Conc.Sal.03]))))),
0)</f>
        <v>0</v>
      </c>
      <c r="I67" s="160">
        <f t="array" ref="I67">IFERROR(
AVERAGE((IF(DATOS_[[Sexo]:[Sexo]]=$B67,IF(DATOS_[[AGRUP. CLAS. PROF.]:[AGRUP. CLAS. PROF.]]=$B66,IF(DATOS_[[Check Periodo Ref.]:[Check Periodo Ref.]]="Dentro",DATOS_[Conc.Sal.04]))))),
0)</f>
        <v>0</v>
      </c>
      <c r="J67" s="160">
        <f t="array" ref="J67">IFERROR(
AVERAGE((IF(DATOS_[[Sexo]:[Sexo]]=$B67,IF(DATOS_[[AGRUP. CLAS. PROF.]:[AGRUP. CLAS. PROF.]]=$B66,IF(DATOS_[[Check Periodo Ref.]:[Check Periodo Ref.]]="Dentro",DATOS_[Conc.Sal.05]))))),
0)</f>
        <v>0</v>
      </c>
      <c r="K67" s="160">
        <f t="array" ref="K67">IFERROR(
AVERAGE((IF(DATOS_[[Sexo]:[Sexo]]=$B67,IF(DATOS_[[AGRUP. CLAS. PROF.]:[AGRUP. CLAS. PROF.]]=$B66,IF(DATOS_[[Check Periodo Ref.]:[Check Periodo Ref.]]="Dentro",DATOS_[Conc.Sal.06]))))),
0)</f>
        <v>0</v>
      </c>
      <c r="L67" s="160">
        <f t="array" ref="L67">IFERROR(
AVERAGE((IF(DATOS_[[Sexo]:[Sexo]]=$B67,IF(DATOS_[[AGRUP. CLAS. PROF.]:[AGRUP. CLAS. PROF.]]=$B66,IF(DATOS_[[Check Periodo Ref.]:[Check Periodo Ref.]]="Dentro",DATOS_[Conc.Sal.07]))))),
0)</f>
        <v>0</v>
      </c>
      <c r="M67" s="160">
        <f t="array" ref="M67">IFERROR(
AVERAGE((IF(DATOS_[[Sexo]:[Sexo]]=$B67,IF(DATOS_[[AGRUP. CLAS. PROF.]:[AGRUP. CLAS. PROF.]]=$B66,IF(DATOS_[[Check Periodo Ref.]:[Check Periodo Ref.]]="Dentro",DATOS_[Conc.Sal.08]))))),
0)</f>
        <v>0</v>
      </c>
      <c r="N67" s="160">
        <f t="array" ref="N67">IFERROR(
AVERAGE((IF(DATOS_[[Sexo]:[Sexo]]=$B67,IF(DATOS_[[AGRUP. CLAS. PROF.]:[AGRUP. CLAS. PROF.]]=$B66,IF(DATOS_[[Check Periodo Ref.]:[Check Periodo Ref.]]="Dentro",DATOS_[Conc.Sal.09]))))),
0)</f>
        <v>0</v>
      </c>
      <c r="O67" s="160">
        <f t="array" ref="O67">IFERROR(
AVERAGE((IF(DATOS_[[Sexo]:[Sexo]]=$B67,IF(DATOS_[[AGRUP. CLAS. PROF.]:[AGRUP. CLAS. PROF.]]=$B66,IF(DATOS_[[Check Periodo Ref.]:[Check Periodo Ref.]]="Dentro",DATOS_[Conc.Sal.10]))))),
0)</f>
        <v>0</v>
      </c>
      <c r="P67" s="160">
        <f t="array" ref="P67">IFERROR(
AVERAGE((IF(DATOS_[[Sexo]:[Sexo]]=$B67,IF(DATOS_[[AGRUP. CLAS. PROF.]:[AGRUP. CLAS. PROF.]]=$B66,IF(DATOS_[[Check Periodo Ref.]:[Check Periodo Ref.]]="Dentro",DATOS_[Conc.Sal.11]))))),
0)</f>
        <v>0</v>
      </c>
      <c r="Q67" s="160">
        <f t="array" ref="Q67">IFERROR(
AVERAGE((IF(DATOS_[[Sexo]:[Sexo]]=$B67,IF(DATOS_[[AGRUP. CLAS. PROF.]:[AGRUP. CLAS. PROF.]]=$B66,IF(DATOS_[[Check Periodo Ref.]:[Check Periodo Ref.]]="Dentro",DATOS_[Conc.Sal.12]))))),
0)</f>
        <v>0</v>
      </c>
      <c r="R67" s="160">
        <f t="array" ref="R67">IFERROR(
AVERAGE((IF(DATOS_[[Sexo]:[Sexo]]=$B67,IF(DATOS_[[AGRUP. CLAS. PROF.]:[AGRUP. CLAS. PROF.]]=$B66,IF(DATOS_[[Check Periodo Ref.]:[Check Periodo Ref.]]="Dentro",DATOS_[Conc.Sal.13]))))),
0)</f>
        <v>0</v>
      </c>
      <c r="S67" s="160">
        <f t="array" ref="S67">IFERROR(
AVERAGE((IF(DATOS_[[Sexo]:[Sexo]]=$B67,IF(DATOS_[[AGRUP. CLAS. PROF.]:[AGRUP. CLAS. PROF.]]=$B66,IF(DATOS_[[Check Periodo Ref.]:[Check Periodo Ref.]]="Dentro",DATOS_[Conc.Sal.14]))))),
0)</f>
        <v>0</v>
      </c>
      <c r="T67" s="160">
        <f t="array" ref="T67">IFERROR(
AVERAGE((IF(DATOS_[[Sexo]:[Sexo]]=$B67,IF(DATOS_[[AGRUP. CLAS. PROF.]:[AGRUP. CLAS. PROF.]]=$B66,IF(DATOS_[[Check Periodo Ref.]:[Check Periodo Ref.]]="Dentro",DATOS_[Conc.Sal.15]))))),
0)</f>
        <v>0</v>
      </c>
      <c r="U67" s="160">
        <f t="array" ref="U67">IFERROR(
AVERAGE((IF(DATOS_[[Sexo]:[Sexo]]=$B67,IF(DATOS_[[AGRUP. CLAS. PROF.]:[AGRUP. CLAS. PROF.]]=$B66,IF(DATOS_[[Check Periodo Ref.]:[Check Periodo Ref.]]="Dentro",DATOS_[Conc.Sal.16]))))),
0)</f>
        <v>0</v>
      </c>
      <c r="V67" s="160">
        <f t="array" ref="V67">IFERROR(
AVERAGE((IF(DATOS_[[Sexo]:[Sexo]]=$B67,IF(DATOS_[[AGRUP. CLAS. PROF.]:[AGRUP. CLAS. PROF.]]=$B66,IF(DATOS_[[Check Periodo Ref.]:[Check Periodo Ref.]]="Dentro",DATOS_[Conc.Sal.17]))))),
0)</f>
        <v>0</v>
      </c>
      <c r="W67" s="160">
        <f t="array" ref="W67">IFERROR(
AVERAGE((IF(DATOS_[[Sexo]:[Sexo]]=$B67,IF(DATOS_[[AGRUP. CLAS. PROF.]:[AGRUP. CLAS. PROF.]]=$B66,IF(DATOS_[[Check Periodo Ref.]:[Check Periodo Ref.]]="Dentro",DATOS_[Conc.Sal.18]))))),
0)</f>
        <v>0</v>
      </c>
      <c r="X67" s="160">
        <f t="array" ref="X67">IFERROR(
AVERAGE((IF(DATOS_[[Sexo]:[Sexo]]=$B67,IF(DATOS_[[AGRUP. CLAS. PROF.]:[AGRUP. CLAS. PROF.]]=$B66,IF(DATOS_[[Check Periodo Ref.]:[Check Periodo Ref.]]="Dentro",DATOS_[Conc.Sal.19]))))),
0)</f>
        <v>0</v>
      </c>
      <c r="Y67" s="160">
        <f t="array" ref="Y67">IFERROR(
AVERAGE((IF(DATOS_[[Sexo]:[Sexo]]=$B67,IF(DATOS_[[AGRUP. CLAS. PROF.]:[AGRUP. CLAS. PROF.]]=$B66,IF(DATOS_[[Check Periodo Ref.]:[Check Periodo Ref.]]="Dentro",DATOS_[Conc.Sal.20]))))),
0)</f>
        <v>0</v>
      </c>
      <c r="Z67" s="160">
        <f t="array" ref="Z67">IFERROR(
AVERAGE((IF(DATOS_[[Sexo]:[Sexo]]=$B67,IF(DATOS_[[AGRUP. CLAS. PROF.]:[AGRUP. CLAS. PROF.]]=$B66,IF(DATOS_[[Check Periodo Ref.]:[Check Periodo Ref.]]="Dentro",DATOS_[Conc.Sal.21]))))),
0)</f>
        <v>0</v>
      </c>
      <c r="AA67" s="160">
        <f t="array" ref="AA67">IFERROR(
AVERAGE((IF(DATOS_[[Sexo]:[Sexo]]=$B67,IF(DATOS_[[AGRUP. CLAS. PROF.]:[AGRUP. CLAS. PROF.]]=$B66,IF(DATOS_[[Check Periodo Ref.]:[Check Periodo Ref.]]="Dentro",DATOS_[Conc.Sal.22]))))),
0)</f>
        <v>0</v>
      </c>
      <c r="AB67" s="160">
        <f t="array" ref="AB67">IFERROR(
AVERAGE((IF(DATOS_[[Sexo]:[Sexo]]=$B67,IF(DATOS_[[AGRUP. CLAS. PROF.]:[AGRUP. CLAS. PROF.]]=$B66,IF(DATOS_[[Check Periodo Ref.]:[Check Periodo Ref.]]="Dentro",DATOS_[Conc.Sal.23]))))),
0)</f>
        <v>0</v>
      </c>
      <c r="AC67" s="160">
        <f t="array" ref="AC67">IFERROR(
AVERAGE((IF(DATOS_[[Sexo]:[Sexo]]=$B67,IF(DATOS_[[AGRUP. CLAS. PROF.]:[AGRUP. CLAS. PROF.]]=$B66,IF(DATOS_[[Check Periodo Ref.]:[Check Periodo Ref.]]="Dentro",DATOS_[Conc.Sal.24]))))),
0)</f>
        <v>0</v>
      </c>
      <c r="AD67" s="160">
        <f t="array" ref="AD67">IFERROR(
AVERAGE((IF(DATOS_[[Sexo]:[Sexo]]=$B67,IF(DATOS_[[AGRUP. CLAS. PROF.]:[AGRUP. CLAS. PROF.]]=$B66,IF(DATOS_[[Check Periodo Ref.]:[Check Periodo Ref.]]="Dentro",DATOS_[Conc.Sal.25]))))),
0)</f>
        <v>0</v>
      </c>
      <c r="AE67" s="160">
        <f t="array" ref="AE67">IFERROR(
AVERAGE((IF(DATOS_[[Sexo]:[Sexo]]=$B67,IF(DATOS_[[AGRUP. CLAS. PROF.]:[AGRUP. CLAS. PROF.]]=$B66,IF(DATOS_[[Check Periodo Ref.]:[Check Periodo Ref.]]="Dentro",DATOS_[Conc.Sal.26]))))),
0)</f>
        <v>0</v>
      </c>
      <c r="AF67" s="160">
        <f t="array" ref="AF67">IFERROR(
AVERAGE((IF(DATOS_[[Sexo]:[Sexo]]=$B67,IF(DATOS_[[AGRUP. CLAS. PROF.]:[AGRUP. CLAS. PROF.]]=$B66,IF(DATOS_[[Check Periodo Ref.]:[Check Periodo Ref.]]="Dentro",DATOS_[Conc.Sal.27]))))),
0)</f>
        <v>0</v>
      </c>
      <c r="AG67" s="160">
        <f t="array" ref="AG67">IFERROR(
AVERAGE((IF(DATOS_[[Sexo]:[Sexo]]=$B67,IF(DATOS_[[AGRUP. CLAS. PROF.]:[AGRUP. CLAS. PROF.]]=$B66,IF(DATOS_[[Check Periodo Ref.]:[Check Periodo Ref.]]="Dentro",DATOS_[Conc.Sal.28]))))),
0)</f>
        <v>0</v>
      </c>
      <c r="AH67" s="160">
        <f t="array" ref="AH67">IFERROR(
AVERAGE((IF(DATOS_[[Sexo]:[Sexo]]=$B67,IF(DATOS_[[AGRUP. CLAS. PROF.]:[AGRUP. CLAS. PROF.]]=$B66,IF(DATOS_[[Check Periodo Ref.]:[Check Periodo Ref.]]="Dentro",DATOS_[Conc.Sal.29]))))),
0)</f>
        <v>0</v>
      </c>
      <c r="AI67" s="160">
        <f t="array" ref="AI67">IFERROR(
AVERAGE((IF(DATOS_[[Sexo]:[Sexo]]=$B67,IF(DATOS_[[AGRUP. CLAS. PROF.]:[AGRUP. CLAS. PROF.]]=$B66,IF(DATOS_[[Check Periodo Ref.]:[Check Periodo Ref.]]="Dentro",DATOS_[Conc.Sal.30]))))),
0)</f>
        <v>0</v>
      </c>
      <c r="AJ67" s="161">
        <f t="array" ref="AJ67">IFERROR(
AVERAGE(IF(DATOS_[Sexo]=$B67,IF(DATOS_[AGRUP. CLAS. PROF.]=$B66,IF(DATOS_[Check Periodo Ref.]="Dentro",DATOS_[Tot COMPL.SAL Ef],FALSE)))),
0)</f>
        <v>0</v>
      </c>
      <c r="AK67" s="163">
        <f t="array" ref="AK67">IFERROR(
AVERAGE(IF(DATOS_[Sexo]=$B67,IF(DATOS_[AGRUP. CLAS. PROF.]=$B66,IF(DATOS_[Check Periodo Ref.]="Dentro",DATOS_[TOTAL SALARIO Ef],FALSE)))),
0)</f>
        <v>0</v>
      </c>
      <c r="AL67" s="162">
        <f t="array" ref="AL67">IFERROR(
AVERAGE((IF(DATOS_[[Sexo]:[Sexo]]=$B67,IF(DATOS_[[AGRUP. CLAS. PROF.]:[AGRUP. CLAS. PROF.]]=$B66,IF(DATOS_[[Check Periodo Ref.]:[Check Periodo Ref.]]="Dentro",DATOS_[C.Extra.01]))))),
0)</f>
        <v>0</v>
      </c>
      <c r="AM67" s="162">
        <f t="array" ref="AM67">IFERROR(
AVERAGE((IF(DATOS_[[Sexo]:[Sexo]]=$B67,IF(DATOS_[[AGRUP. CLAS. PROF.]:[AGRUP. CLAS. PROF.]]=$B66,IF(DATOS_[[Check Periodo Ref.]:[Check Periodo Ref.]]="Dentro",DATOS_[C.Extra.02]))))),
0)</f>
        <v>0</v>
      </c>
      <c r="AN67" s="162">
        <f t="array" ref="AN67">IFERROR(
AVERAGE((IF(DATOS_[[Sexo]:[Sexo]]=$B67,IF(DATOS_[[AGRUP. CLAS. PROF.]:[AGRUP. CLAS. PROF.]]=$B66,IF(DATOS_[[Check Periodo Ref.]:[Check Periodo Ref.]]="Dentro",DATOS_[C.Extra.03]))))),
0)</f>
        <v>0</v>
      </c>
      <c r="AO67" s="162">
        <f t="array" ref="AO67">IFERROR(
AVERAGE((IF(DATOS_[[Sexo]:[Sexo]]=$B67,IF(DATOS_[[AGRUP. CLAS. PROF.]:[AGRUP. CLAS. PROF.]]=$B66,IF(DATOS_[[Check Periodo Ref.]:[Check Periodo Ref.]]="Dentro",DATOS_[C.Extra.04]))))),
0)</f>
        <v>0</v>
      </c>
      <c r="AP67" s="162">
        <f t="array" ref="AP67">IFERROR(
AVERAGE((IF(DATOS_[[Sexo]:[Sexo]]=$B67,IF(DATOS_[[AGRUP. CLAS. PROF.]:[AGRUP. CLAS. PROF.]]=$B66,IF(DATOS_[[Check Periodo Ref.]:[Check Periodo Ref.]]="Dentro",DATOS_[C.Extra.05]))))),
0)</f>
        <v>0</v>
      </c>
      <c r="AQ67" s="164">
        <f t="array" ref="AQ67">IFERROR(
AVERAGE(IF(DATOS_[Sexo]=$B67,IF(DATOS_[AGRUP. CLAS. PROF.]=$B66,IF(DATOS_[Check Periodo Ref.]="Dentro",DATOS_[Tot Extrasalarial Ef],FALSE)))),
0)</f>
        <v>0</v>
      </c>
      <c r="AR67" s="165">
        <f t="array" ref="AR67">IFERROR(
AVERAGE(IF(DATOS_[Sexo]=$B67,IF(DATOS_[AGRUP. CLAS. PROF.]=$B66,IF(DATOS_[Check Periodo Ref.]="Dentro",DATOS_[TOTAL Retrib Ef],FALSE)))),
0)</f>
        <v>0</v>
      </c>
    </row>
    <row r="68" spans="1:44" x14ac:dyDescent="0.3">
      <c r="A68" s="114" t="str">
        <f t="shared" ref="A68" si="74">+A67</f>
        <v>[ocultar]</v>
      </c>
      <c r="B68" s="111" t="s">
        <v>163</v>
      </c>
      <c r="C68" s="112">
        <f t="array" ref="C68">SUM(IF($B68=DATOS_[Sexo],
IF($B66=DATOS_[AGRUP. CLAS. PROF.],
IF("Dentro"=DATOS_[Check Periodo Ref.],
1/(COUNTIFS(DATOS_[Sexo],$B68,DATOS_[AGRUP. CLAS. PROF.],$B66,DATOS_[Check Periodo Ref.],"Dentro",DATOS_[id],DATOS_[id]))))))</f>
        <v>0</v>
      </c>
      <c r="D68" s="113">
        <f>COUNTIFS(DATOS_[AGRUP. CLAS. PROF.],$B66,DATOS_[Sexo],$B68,DATOS_[Check Periodo Ref.],"Dentro")</f>
        <v>0</v>
      </c>
      <c r="E68" s="159">
        <f t="array" ref="E68">IFERROR(
AVERAGE(IF(DATOS_[Sexo]=$B68,IF(DATOS_[AGRUP. CLAS. PROF.]=$B66,IF(DATOS_[Check Periodo Ref.]="Dentro",DATOS_[SALARIO BASE Ef],FALSE)))),
0)</f>
        <v>0</v>
      </c>
      <c r="F68" s="160">
        <f t="array" ref="F68">IFERROR(
AVERAGE((IF(DATOS_[[Sexo]:[Sexo]]=$B68,IF(DATOS_[[AGRUP. CLAS. PROF.]:[AGRUP. CLAS. PROF.]]=$B66,IF(DATOS_[[Check Periodo Ref.]:[Check Periodo Ref.]]="Dentro",DATOS_[Conc.Sal.01]))))),
0)</f>
        <v>0</v>
      </c>
      <c r="G68" s="160">
        <f t="array" ref="G68">IFERROR(
AVERAGE((IF(DATOS_[[Sexo]:[Sexo]]=$B68,IF(DATOS_[[AGRUP. CLAS. PROF.]:[AGRUP. CLAS. PROF.]]=$B66,IF(DATOS_[[Check Periodo Ref.]:[Check Periodo Ref.]]="Dentro",DATOS_[Conc.Sal.02]))))),
0)</f>
        <v>0</v>
      </c>
      <c r="H68" s="160">
        <f t="array" ref="H68">IFERROR(
AVERAGE((IF(DATOS_[[Sexo]:[Sexo]]=$B68,IF(DATOS_[[AGRUP. CLAS. PROF.]:[AGRUP. CLAS. PROF.]]=$B66,IF(DATOS_[[Check Periodo Ref.]:[Check Periodo Ref.]]="Dentro",DATOS_[Conc.Sal.03]))))),
0)</f>
        <v>0</v>
      </c>
      <c r="I68" s="160">
        <f t="array" ref="I68">IFERROR(
AVERAGE((IF(DATOS_[[Sexo]:[Sexo]]=$B68,IF(DATOS_[[AGRUP. CLAS. PROF.]:[AGRUP. CLAS. PROF.]]=$B66,IF(DATOS_[[Check Periodo Ref.]:[Check Periodo Ref.]]="Dentro",DATOS_[Conc.Sal.04]))))),
0)</f>
        <v>0</v>
      </c>
      <c r="J68" s="160">
        <f t="array" ref="J68">IFERROR(
AVERAGE((IF(DATOS_[[Sexo]:[Sexo]]=$B68,IF(DATOS_[[AGRUP. CLAS. PROF.]:[AGRUP. CLAS. PROF.]]=$B66,IF(DATOS_[[Check Periodo Ref.]:[Check Periodo Ref.]]="Dentro",DATOS_[Conc.Sal.05]))))),
0)</f>
        <v>0</v>
      </c>
      <c r="K68" s="160">
        <f t="array" ref="K68">IFERROR(
AVERAGE((IF(DATOS_[[Sexo]:[Sexo]]=$B68,IF(DATOS_[[AGRUP. CLAS. PROF.]:[AGRUP. CLAS. PROF.]]=$B66,IF(DATOS_[[Check Periodo Ref.]:[Check Periodo Ref.]]="Dentro",DATOS_[Conc.Sal.06]))))),
0)</f>
        <v>0</v>
      </c>
      <c r="L68" s="160">
        <f t="array" ref="L68">IFERROR(
AVERAGE((IF(DATOS_[[Sexo]:[Sexo]]=$B68,IF(DATOS_[[AGRUP. CLAS. PROF.]:[AGRUP. CLAS. PROF.]]=$B66,IF(DATOS_[[Check Periodo Ref.]:[Check Periodo Ref.]]="Dentro",DATOS_[Conc.Sal.07]))))),
0)</f>
        <v>0</v>
      </c>
      <c r="M68" s="160">
        <f t="array" ref="M68">IFERROR(
AVERAGE((IF(DATOS_[[Sexo]:[Sexo]]=$B68,IF(DATOS_[[AGRUP. CLAS. PROF.]:[AGRUP. CLAS. PROF.]]=$B66,IF(DATOS_[[Check Periodo Ref.]:[Check Periodo Ref.]]="Dentro",DATOS_[Conc.Sal.08]))))),
0)</f>
        <v>0</v>
      </c>
      <c r="N68" s="160">
        <f t="array" ref="N68">IFERROR(
AVERAGE((IF(DATOS_[[Sexo]:[Sexo]]=$B68,IF(DATOS_[[AGRUP. CLAS. PROF.]:[AGRUP. CLAS. PROF.]]=$B66,IF(DATOS_[[Check Periodo Ref.]:[Check Periodo Ref.]]="Dentro",DATOS_[Conc.Sal.09]))))),
0)</f>
        <v>0</v>
      </c>
      <c r="O68" s="160">
        <f t="array" ref="O68">IFERROR(
AVERAGE((IF(DATOS_[[Sexo]:[Sexo]]=$B68,IF(DATOS_[[AGRUP. CLAS. PROF.]:[AGRUP. CLAS. PROF.]]=$B66,IF(DATOS_[[Check Periodo Ref.]:[Check Periodo Ref.]]="Dentro",DATOS_[Conc.Sal.10]))))),
0)</f>
        <v>0</v>
      </c>
      <c r="P68" s="160">
        <f t="array" ref="P68">IFERROR(
AVERAGE((IF(DATOS_[[Sexo]:[Sexo]]=$B68,IF(DATOS_[[AGRUP. CLAS. PROF.]:[AGRUP. CLAS. PROF.]]=$B66,IF(DATOS_[[Check Periodo Ref.]:[Check Periodo Ref.]]="Dentro",DATOS_[Conc.Sal.11]))))),
0)</f>
        <v>0</v>
      </c>
      <c r="Q68" s="160">
        <f t="array" ref="Q68">IFERROR(
AVERAGE((IF(DATOS_[[Sexo]:[Sexo]]=$B68,IF(DATOS_[[AGRUP. CLAS. PROF.]:[AGRUP. CLAS. PROF.]]=$B66,IF(DATOS_[[Check Periodo Ref.]:[Check Periodo Ref.]]="Dentro",DATOS_[Conc.Sal.12]))))),
0)</f>
        <v>0</v>
      </c>
      <c r="R68" s="160">
        <f t="array" ref="R68">IFERROR(
AVERAGE((IF(DATOS_[[Sexo]:[Sexo]]=$B68,IF(DATOS_[[AGRUP. CLAS. PROF.]:[AGRUP. CLAS. PROF.]]=$B66,IF(DATOS_[[Check Periodo Ref.]:[Check Periodo Ref.]]="Dentro",DATOS_[Conc.Sal.13]))))),
0)</f>
        <v>0</v>
      </c>
      <c r="S68" s="160">
        <f t="array" ref="S68">IFERROR(
AVERAGE((IF(DATOS_[[Sexo]:[Sexo]]=$B68,IF(DATOS_[[AGRUP. CLAS. PROF.]:[AGRUP. CLAS. PROF.]]=$B66,IF(DATOS_[[Check Periodo Ref.]:[Check Periodo Ref.]]="Dentro",DATOS_[Conc.Sal.14]))))),
0)</f>
        <v>0</v>
      </c>
      <c r="T68" s="160">
        <f t="array" ref="T68">IFERROR(
AVERAGE((IF(DATOS_[[Sexo]:[Sexo]]=$B68,IF(DATOS_[[AGRUP. CLAS. PROF.]:[AGRUP. CLAS. PROF.]]=$B66,IF(DATOS_[[Check Periodo Ref.]:[Check Periodo Ref.]]="Dentro",DATOS_[Conc.Sal.15]))))),
0)</f>
        <v>0</v>
      </c>
      <c r="U68" s="160">
        <f t="array" ref="U68">IFERROR(
AVERAGE((IF(DATOS_[[Sexo]:[Sexo]]=$B68,IF(DATOS_[[AGRUP. CLAS. PROF.]:[AGRUP. CLAS. PROF.]]=$B66,IF(DATOS_[[Check Periodo Ref.]:[Check Periodo Ref.]]="Dentro",DATOS_[Conc.Sal.16]))))),
0)</f>
        <v>0</v>
      </c>
      <c r="V68" s="160">
        <f t="array" ref="V68">IFERROR(
AVERAGE((IF(DATOS_[[Sexo]:[Sexo]]=$B68,IF(DATOS_[[AGRUP. CLAS. PROF.]:[AGRUP. CLAS. PROF.]]=$B66,IF(DATOS_[[Check Periodo Ref.]:[Check Periodo Ref.]]="Dentro",DATOS_[Conc.Sal.17]))))),
0)</f>
        <v>0</v>
      </c>
      <c r="W68" s="160">
        <f t="array" ref="W68">IFERROR(
AVERAGE((IF(DATOS_[[Sexo]:[Sexo]]=$B68,IF(DATOS_[[AGRUP. CLAS. PROF.]:[AGRUP. CLAS. PROF.]]=$B66,IF(DATOS_[[Check Periodo Ref.]:[Check Periodo Ref.]]="Dentro",DATOS_[Conc.Sal.18]))))),
0)</f>
        <v>0</v>
      </c>
      <c r="X68" s="160">
        <f t="array" ref="X68">IFERROR(
AVERAGE((IF(DATOS_[[Sexo]:[Sexo]]=$B68,IF(DATOS_[[AGRUP. CLAS. PROF.]:[AGRUP. CLAS. PROF.]]=$B66,IF(DATOS_[[Check Periodo Ref.]:[Check Periodo Ref.]]="Dentro",DATOS_[Conc.Sal.19]))))),
0)</f>
        <v>0</v>
      </c>
      <c r="Y68" s="160">
        <f t="array" ref="Y68">IFERROR(
AVERAGE((IF(DATOS_[[Sexo]:[Sexo]]=$B68,IF(DATOS_[[AGRUP. CLAS. PROF.]:[AGRUP. CLAS. PROF.]]=$B66,IF(DATOS_[[Check Periodo Ref.]:[Check Periodo Ref.]]="Dentro",DATOS_[Conc.Sal.20]))))),
0)</f>
        <v>0</v>
      </c>
      <c r="Z68" s="160">
        <f t="array" ref="Z68">IFERROR(
AVERAGE((IF(DATOS_[[Sexo]:[Sexo]]=$B68,IF(DATOS_[[AGRUP. CLAS. PROF.]:[AGRUP. CLAS. PROF.]]=$B66,IF(DATOS_[[Check Periodo Ref.]:[Check Periodo Ref.]]="Dentro",DATOS_[Conc.Sal.21]))))),
0)</f>
        <v>0</v>
      </c>
      <c r="AA68" s="160">
        <f t="array" ref="AA68">IFERROR(
AVERAGE((IF(DATOS_[[Sexo]:[Sexo]]=$B68,IF(DATOS_[[AGRUP. CLAS. PROF.]:[AGRUP. CLAS. PROF.]]=$B66,IF(DATOS_[[Check Periodo Ref.]:[Check Periodo Ref.]]="Dentro",DATOS_[Conc.Sal.22]))))),
0)</f>
        <v>0</v>
      </c>
      <c r="AB68" s="160">
        <f t="array" ref="AB68">IFERROR(
AVERAGE((IF(DATOS_[[Sexo]:[Sexo]]=$B68,IF(DATOS_[[AGRUP. CLAS. PROF.]:[AGRUP. CLAS. PROF.]]=$B66,IF(DATOS_[[Check Periodo Ref.]:[Check Periodo Ref.]]="Dentro",DATOS_[Conc.Sal.23]))))),
0)</f>
        <v>0</v>
      </c>
      <c r="AC68" s="160">
        <f t="array" ref="AC68">IFERROR(
AVERAGE((IF(DATOS_[[Sexo]:[Sexo]]=$B68,IF(DATOS_[[AGRUP. CLAS. PROF.]:[AGRUP. CLAS. PROF.]]=$B66,IF(DATOS_[[Check Periodo Ref.]:[Check Periodo Ref.]]="Dentro",DATOS_[Conc.Sal.24]))))),
0)</f>
        <v>0</v>
      </c>
      <c r="AD68" s="160">
        <f t="array" ref="AD68">IFERROR(
AVERAGE((IF(DATOS_[[Sexo]:[Sexo]]=$B68,IF(DATOS_[[AGRUP. CLAS. PROF.]:[AGRUP. CLAS. PROF.]]=$B66,IF(DATOS_[[Check Periodo Ref.]:[Check Periodo Ref.]]="Dentro",DATOS_[Conc.Sal.25]))))),
0)</f>
        <v>0</v>
      </c>
      <c r="AE68" s="160">
        <f t="array" ref="AE68">IFERROR(
AVERAGE((IF(DATOS_[[Sexo]:[Sexo]]=$B68,IF(DATOS_[[AGRUP. CLAS. PROF.]:[AGRUP. CLAS. PROF.]]=$B66,IF(DATOS_[[Check Periodo Ref.]:[Check Periodo Ref.]]="Dentro",DATOS_[Conc.Sal.26]))))),
0)</f>
        <v>0</v>
      </c>
      <c r="AF68" s="160">
        <f t="array" ref="AF68">IFERROR(
AVERAGE((IF(DATOS_[[Sexo]:[Sexo]]=$B68,IF(DATOS_[[AGRUP. CLAS. PROF.]:[AGRUP. CLAS. PROF.]]=$B66,IF(DATOS_[[Check Periodo Ref.]:[Check Periodo Ref.]]="Dentro",DATOS_[Conc.Sal.27]))))),
0)</f>
        <v>0</v>
      </c>
      <c r="AG68" s="160">
        <f t="array" ref="AG68">IFERROR(
AVERAGE((IF(DATOS_[[Sexo]:[Sexo]]=$B68,IF(DATOS_[[AGRUP. CLAS. PROF.]:[AGRUP. CLAS. PROF.]]=$B66,IF(DATOS_[[Check Periodo Ref.]:[Check Periodo Ref.]]="Dentro",DATOS_[Conc.Sal.28]))))),
0)</f>
        <v>0</v>
      </c>
      <c r="AH68" s="160">
        <f t="array" ref="AH68">IFERROR(
AVERAGE((IF(DATOS_[[Sexo]:[Sexo]]=$B68,IF(DATOS_[[AGRUP. CLAS. PROF.]:[AGRUP. CLAS. PROF.]]=$B66,IF(DATOS_[[Check Periodo Ref.]:[Check Periodo Ref.]]="Dentro",DATOS_[Conc.Sal.29]))))),
0)</f>
        <v>0</v>
      </c>
      <c r="AI68" s="160">
        <f t="array" ref="AI68">IFERROR(
AVERAGE((IF(DATOS_[[Sexo]:[Sexo]]=$B68,IF(DATOS_[[AGRUP. CLAS. PROF.]:[AGRUP. CLAS. PROF.]]=$B66,IF(DATOS_[[Check Periodo Ref.]:[Check Periodo Ref.]]="Dentro",DATOS_[Conc.Sal.30]))))),
0)</f>
        <v>0</v>
      </c>
      <c r="AJ68" s="161">
        <f t="array" ref="AJ68">IFERROR(
AVERAGE(IF(DATOS_[Sexo]=$B68,IF(DATOS_[AGRUP. CLAS. PROF.]=$B66,IF(DATOS_[Check Periodo Ref.]="Dentro",DATOS_[Tot COMPL.SAL Ef],FALSE)))),
0)</f>
        <v>0</v>
      </c>
      <c r="AK68" s="163">
        <f t="array" ref="AK68">IFERROR(
AVERAGE(IF(DATOS_[Sexo]=$B68,IF(DATOS_[AGRUP. CLAS. PROF.]=$B66,IF(DATOS_[Check Periodo Ref.]="Dentro",DATOS_[TOTAL SALARIO Ef],FALSE)))),
0)</f>
        <v>0</v>
      </c>
      <c r="AL68" s="162">
        <f t="array" ref="AL68">IFERROR(
AVERAGE((IF(DATOS_[[Sexo]:[Sexo]]=$B68,IF(DATOS_[[AGRUP. CLAS. PROF.]:[AGRUP. CLAS. PROF.]]=$B66,IF(DATOS_[[Check Periodo Ref.]:[Check Periodo Ref.]]="Dentro",DATOS_[C.Extra.01]))))),
0)</f>
        <v>0</v>
      </c>
      <c r="AM68" s="162">
        <f t="array" ref="AM68">IFERROR(
AVERAGE((IF(DATOS_[[Sexo]:[Sexo]]=$B68,IF(DATOS_[[AGRUP. CLAS. PROF.]:[AGRUP. CLAS. PROF.]]=$B66,IF(DATOS_[[Check Periodo Ref.]:[Check Periodo Ref.]]="Dentro",DATOS_[C.Extra.02]))))),
0)</f>
        <v>0</v>
      </c>
      <c r="AN68" s="162">
        <f t="array" ref="AN68">IFERROR(
AVERAGE((IF(DATOS_[[Sexo]:[Sexo]]=$B68,IF(DATOS_[[AGRUP. CLAS. PROF.]:[AGRUP. CLAS. PROF.]]=$B66,IF(DATOS_[[Check Periodo Ref.]:[Check Periodo Ref.]]="Dentro",DATOS_[C.Extra.03]))))),
0)</f>
        <v>0</v>
      </c>
      <c r="AO68" s="162">
        <f t="array" ref="AO68">IFERROR(
AVERAGE((IF(DATOS_[[Sexo]:[Sexo]]=$B68,IF(DATOS_[[AGRUP. CLAS. PROF.]:[AGRUP. CLAS. PROF.]]=$B66,IF(DATOS_[[Check Periodo Ref.]:[Check Periodo Ref.]]="Dentro",DATOS_[C.Extra.04]))))),
0)</f>
        <v>0</v>
      </c>
      <c r="AP68" s="162">
        <f t="array" ref="AP68">IFERROR(
AVERAGE((IF(DATOS_[[Sexo]:[Sexo]]=$B68,IF(DATOS_[[AGRUP. CLAS. PROF.]:[AGRUP. CLAS. PROF.]]=$B66,IF(DATOS_[[Check Periodo Ref.]:[Check Periodo Ref.]]="Dentro",DATOS_[C.Extra.05]))))),
0)</f>
        <v>0</v>
      </c>
      <c r="AQ68" s="164">
        <f t="array" ref="AQ68">IFERROR(
AVERAGE(IF(DATOS_[Sexo]=$B68,IF(DATOS_[AGRUP. CLAS. PROF.]=$B66,IF(DATOS_[Check Periodo Ref.]="Dentro",DATOS_[Tot Extrasalarial Ef],FALSE)))),
0)</f>
        <v>0</v>
      </c>
      <c r="AR68" s="165">
        <f t="array" ref="AR68">IFERROR(
AVERAGE(IF(DATOS_[Sexo]=$B68,IF(DATOS_[AGRUP. CLAS. PROF.]=$B66,IF(DATOS_[Check Periodo Ref.]="Dentro",DATOS_[TOTAL Retrib Ef],FALSE)))),
0)</f>
        <v>0</v>
      </c>
    </row>
    <row r="69" spans="1:44" ht="17.25" thickBot="1" x14ac:dyDescent="0.35">
      <c r="A69" s="114" t="str">
        <f t="shared" ref="A69" si="75">+A70</f>
        <v>[ocultar]</v>
      </c>
      <c r="B69" s="117" t="s">
        <v>235</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CLAS. PROF.],
IF("Dentro"=DATOS_[Check Periodo Ref.],
1/(COUNTIFS(DATOS_[Sexo],$B70,DATOS_[AGRUP. CLAS. PROF.],$B69,DATOS_[Check Periodo Ref.],"Dentro",DATOS_[id],DATOS_[id]))))))</f>
        <v>0</v>
      </c>
      <c r="D70" s="113">
        <f>COUNTIFS(DATOS_[AGRUP. CLAS. PROF.],$B69,DATOS_[Sexo],$B70,DATOS_[Check Periodo Ref.],"Dentro")</f>
        <v>0</v>
      </c>
      <c r="E70" s="159">
        <f t="array" ref="E70">IFERROR(
AVERAGE(IF(DATOS_[Sexo]=$B70,IF(DATOS_[AGRUP. CLAS. PROF.]=$B69,IF(DATOS_[Check Periodo Ref.]="Dentro",DATOS_[SALARIO BASE Ef],FALSE)))),
0)</f>
        <v>0</v>
      </c>
      <c r="F70" s="160">
        <f t="array" ref="F70">IFERROR(
AVERAGE((IF(DATOS_[[Sexo]:[Sexo]]=$B70,IF(DATOS_[[AGRUP. CLAS. PROF.]:[AGRUP. CLAS. PROF.]]=$B69,IF(DATOS_[[Check Periodo Ref.]:[Check Periodo Ref.]]="Dentro",DATOS_[Conc.Sal.01]))))),
0)</f>
        <v>0</v>
      </c>
      <c r="G70" s="160">
        <f t="array" ref="G70">IFERROR(
AVERAGE((IF(DATOS_[[Sexo]:[Sexo]]=$B70,IF(DATOS_[[AGRUP. CLAS. PROF.]:[AGRUP. CLAS. PROF.]]=$B69,IF(DATOS_[[Check Periodo Ref.]:[Check Periodo Ref.]]="Dentro",DATOS_[Conc.Sal.02]))))),
0)</f>
        <v>0</v>
      </c>
      <c r="H70" s="160">
        <f t="array" ref="H70">IFERROR(
AVERAGE((IF(DATOS_[[Sexo]:[Sexo]]=$B70,IF(DATOS_[[AGRUP. CLAS. PROF.]:[AGRUP. CLAS. PROF.]]=$B69,IF(DATOS_[[Check Periodo Ref.]:[Check Periodo Ref.]]="Dentro",DATOS_[Conc.Sal.03]))))),
0)</f>
        <v>0</v>
      </c>
      <c r="I70" s="160">
        <f t="array" ref="I70">IFERROR(
AVERAGE((IF(DATOS_[[Sexo]:[Sexo]]=$B70,IF(DATOS_[[AGRUP. CLAS. PROF.]:[AGRUP. CLAS. PROF.]]=$B69,IF(DATOS_[[Check Periodo Ref.]:[Check Periodo Ref.]]="Dentro",DATOS_[Conc.Sal.04]))))),
0)</f>
        <v>0</v>
      </c>
      <c r="J70" s="160">
        <f t="array" ref="J70">IFERROR(
AVERAGE((IF(DATOS_[[Sexo]:[Sexo]]=$B70,IF(DATOS_[[AGRUP. CLAS. PROF.]:[AGRUP. CLAS. PROF.]]=$B69,IF(DATOS_[[Check Periodo Ref.]:[Check Periodo Ref.]]="Dentro",DATOS_[Conc.Sal.05]))))),
0)</f>
        <v>0</v>
      </c>
      <c r="K70" s="160">
        <f t="array" ref="K70">IFERROR(
AVERAGE((IF(DATOS_[[Sexo]:[Sexo]]=$B70,IF(DATOS_[[AGRUP. CLAS. PROF.]:[AGRUP. CLAS. PROF.]]=$B69,IF(DATOS_[[Check Periodo Ref.]:[Check Periodo Ref.]]="Dentro",DATOS_[Conc.Sal.06]))))),
0)</f>
        <v>0</v>
      </c>
      <c r="L70" s="160">
        <f t="array" ref="L70">IFERROR(
AVERAGE((IF(DATOS_[[Sexo]:[Sexo]]=$B70,IF(DATOS_[[AGRUP. CLAS. PROF.]:[AGRUP. CLAS. PROF.]]=$B69,IF(DATOS_[[Check Periodo Ref.]:[Check Periodo Ref.]]="Dentro",DATOS_[Conc.Sal.07]))))),
0)</f>
        <v>0</v>
      </c>
      <c r="M70" s="160">
        <f t="array" ref="M70">IFERROR(
AVERAGE((IF(DATOS_[[Sexo]:[Sexo]]=$B70,IF(DATOS_[[AGRUP. CLAS. PROF.]:[AGRUP. CLAS. PROF.]]=$B69,IF(DATOS_[[Check Periodo Ref.]:[Check Periodo Ref.]]="Dentro",DATOS_[Conc.Sal.08]))))),
0)</f>
        <v>0</v>
      </c>
      <c r="N70" s="160">
        <f t="array" ref="N70">IFERROR(
AVERAGE((IF(DATOS_[[Sexo]:[Sexo]]=$B70,IF(DATOS_[[AGRUP. CLAS. PROF.]:[AGRUP. CLAS. PROF.]]=$B69,IF(DATOS_[[Check Periodo Ref.]:[Check Periodo Ref.]]="Dentro",DATOS_[Conc.Sal.09]))))),
0)</f>
        <v>0</v>
      </c>
      <c r="O70" s="160">
        <f t="array" ref="O70">IFERROR(
AVERAGE((IF(DATOS_[[Sexo]:[Sexo]]=$B70,IF(DATOS_[[AGRUP. CLAS. PROF.]:[AGRUP. CLAS. PROF.]]=$B69,IF(DATOS_[[Check Periodo Ref.]:[Check Periodo Ref.]]="Dentro",DATOS_[Conc.Sal.10]))))),
0)</f>
        <v>0</v>
      </c>
      <c r="P70" s="160">
        <f t="array" ref="P70">IFERROR(
AVERAGE((IF(DATOS_[[Sexo]:[Sexo]]=$B70,IF(DATOS_[[AGRUP. CLAS. PROF.]:[AGRUP. CLAS. PROF.]]=$B69,IF(DATOS_[[Check Periodo Ref.]:[Check Periodo Ref.]]="Dentro",DATOS_[Conc.Sal.11]))))),
0)</f>
        <v>0</v>
      </c>
      <c r="Q70" s="160">
        <f t="array" ref="Q70">IFERROR(
AVERAGE((IF(DATOS_[[Sexo]:[Sexo]]=$B70,IF(DATOS_[[AGRUP. CLAS. PROF.]:[AGRUP. CLAS. PROF.]]=$B69,IF(DATOS_[[Check Periodo Ref.]:[Check Periodo Ref.]]="Dentro",DATOS_[Conc.Sal.12]))))),
0)</f>
        <v>0</v>
      </c>
      <c r="R70" s="160">
        <f t="array" ref="R70">IFERROR(
AVERAGE((IF(DATOS_[[Sexo]:[Sexo]]=$B70,IF(DATOS_[[AGRUP. CLAS. PROF.]:[AGRUP. CLAS. PROF.]]=$B69,IF(DATOS_[[Check Periodo Ref.]:[Check Periodo Ref.]]="Dentro",DATOS_[Conc.Sal.13]))))),
0)</f>
        <v>0</v>
      </c>
      <c r="S70" s="160">
        <f t="array" ref="S70">IFERROR(
AVERAGE((IF(DATOS_[[Sexo]:[Sexo]]=$B70,IF(DATOS_[[AGRUP. CLAS. PROF.]:[AGRUP. CLAS. PROF.]]=$B69,IF(DATOS_[[Check Periodo Ref.]:[Check Periodo Ref.]]="Dentro",DATOS_[Conc.Sal.14]))))),
0)</f>
        <v>0</v>
      </c>
      <c r="T70" s="160">
        <f t="array" ref="T70">IFERROR(
AVERAGE((IF(DATOS_[[Sexo]:[Sexo]]=$B70,IF(DATOS_[[AGRUP. CLAS. PROF.]:[AGRUP. CLAS. PROF.]]=$B69,IF(DATOS_[[Check Periodo Ref.]:[Check Periodo Ref.]]="Dentro",DATOS_[Conc.Sal.15]))))),
0)</f>
        <v>0</v>
      </c>
      <c r="U70" s="160">
        <f t="array" ref="U70">IFERROR(
AVERAGE((IF(DATOS_[[Sexo]:[Sexo]]=$B70,IF(DATOS_[[AGRUP. CLAS. PROF.]:[AGRUP. CLAS. PROF.]]=$B69,IF(DATOS_[[Check Periodo Ref.]:[Check Periodo Ref.]]="Dentro",DATOS_[Conc.Sal.16]))))),
0)</f>
        <v>0</v>
      </c>
      <c r="V70" s="160">
        <f t="array" ref="V70">IFERROR(
AVERAGE((IF(DATOS_[[Sexo]:[Sexo]]=$B70,IF(DATOS_[[AGRUP. CLAS. PROF.]:[AGRUP. CLAS. PROF.]]=$B69,IF(DATOS_[[Check Periodo Ref.]:[Check Periodo Ref.]]="Dentro",DATOS_[Conc.Sal.17]))))),
0)</f>
        <v>0</v>
      </c>
      <c r="W70" s="160">
        <f t="array" ref="W70">IFERROR(
AVERAGE((IF(DATOS_[[Sexo]:[Sexo]]=$B70,IF(DATOS_[[AGRUP. CLAS. PROF.]:[AGRUP. CLAS. PROF.]]=$B69,IF(DATOS_[[Check Periodo Ref.]:[Check Periodo Ref.]]="Dentro",DATOS_[Conc.Sal.18]))))),
0)</f>
        <v>0</v>
      </c>
      <c r="X70" s="160">
        <f t="array" ref="X70">IFERROR(
AVERAGE((IF(DATOS_[[Sexo]:[Sexo]]=$B70,IF(DATOS_[[AGRUP. CLAS. PROF.]:[AGRUP. CLAS. PROF.]]=$B69,IF(DATOS_[[Check Periodo Ref.]:[Check Periodo Ref.]]="Dentro",DATOS_[Conc.Sal.19]))))),
0)</f>
        <v>0</v>
      </c>
      <c r="Y70" s="160">
        <f t="array" ref="Y70">IFERROR(
AVERAGE((IF(DATOS_[[Sexo]:[Sexo]]=$B70,IF(DATOS_[[AGRUP. CLAS. PROF.]:[AGRUP. CLAS. PROF.]]=$B69,IF(DATOS_[[Check Periodo Ref.]:[Check Periodo Ref.]]="Dentro",DATOS_[Conc.Sal.20]))))),
0)</f>
        <v>0</v>
      </c>
      <c r="Z70" s="160">
        <f t="array" ref="Z70">IFERROR(
AVERAGE((IF(DATOS_[[Sexo]:[Sexo]]=$B70,IF(DATOS_[[AGRUP. CLAS. PROF.]:[AGRUP. CLAS. PROF.]]=$B69,IF(DATOS_[[Check Periodo Ref.]:[Check Periodo Ref.]]="Dentro",DATOS_[Conc.Sal.21]))))),
0)</f>
        <v>0</v>
      </c>
      <c r="AA70" s="160">
        <f t="array" ref="AA70">IFERROR(
AVERAGE((IF(DATOS_[[Sexo]:[Sexo]]=$B70,IF(DATOS_[[AGRUP. CLAS. PROF.]:[AGRUP. CLAS. PROF.]]=$B69,IF(DATOS_[[Check Periodo Ref.]:[Check Periodo Ref.]]="Dentro",DATOS_[Conc.Sal.22]))))),
0)</f>
        <v>0</v>
      </c>
      <c r="AB70" s="160">
        <f t="array" ref="AB70">IFERROR(
AVERAGE((IF(DATOS_[[Sexo]:[Sexo]]=$B70,IF(DATOS_[[AGRUP. CLAS. PROF.]:[AGRUP. CLAS. PROF.]]=$B69,IF(DATOS_[[Check Periodo Ref.]:[Check Periodo Ref.]]="Dentro",DATOS_[Conc.Sal.23]))))),
0)</f>
        <v>0</v>
      </c>
      <c r="AC70" s="160">
        <f t="array" ref="AC70">IFERROR(
AVERAGE((IF(DATOS_[[Sexo]:[Sexo]]=$B70,IF(DATOS_[[AGRUP. CLAS. PROF.]:[AGRUP. CLAS. PROF.]]=$B69,IF(DATOS_[[Check Periodo Ref.]:[Check Periodo Ref.]]="Dentro",DATOS_[Conc.Sal.24]))))),
0)</f>
        <v>0</v>
      </c>
      <c r="AD70" s="160">
        <f t="array" ref="AD70">IFERROR(
AVERAGE((IF(DATOS_[[Sexo]:[Sexo]]=$B70,IF(DATOS_[[AGRUP. CLAS. PROF.]:[AGRUP. CLAS. PROF.]]=$B69,IF(DATOS_[[Check Periodo Ref.]:[Check Periodo Ref.]]="Dentro",DATOS_[Conc.Sal.25]))))),
0)</f>
        <v>0</v>
      </c>
      <c r="AE70" s="160">
        <f t="array" ref="AE70">IFERROR(
AVERAGE((IF(DATOS_[[Sexo]:[Sexo]]=$B70,IF(DATOS_[[AGRUP. CLAS. PROF.]:[AGRUP. CLAS. PROF.]]=$B69,IF(DATOS_[[Check Periodo Ref.]:[Check Periodo Ref.]]="Dentro",DATOS_[Conc.Sal.26]))))),
0)</f>
        <v>0</v>
      </c>
      <c r="AF70" s="160">
        <f t="array" ref="AF70">IFERROR(
AVERAGE((IF(DATOS_[[Sexo]:[Sexo]]=$B70,IF(DATOS_[[AGRUP. CLAS. PROF.]:[AGRUP. CLAS. PROF.]]=$B69,IF(DATOS_[[Check Periodo Ref.]:[Check Periodo Ref.]]="Dentro",DATOS_[Conc.Sal.27]))))),
0)</f>
        <v>0</v>
      </c>
      <c r="AG70" s="160">
        <f t="array" ref="AG70">IFERROR(
AVERAGE((IF(DATOS_[[Sexo]:[Sexo]]=$B70,IF(DATOS_[[AGRUP. CLAS. PROF.]:[AGRUP. CLAS. PROF.]]=$B69,IF(DATOS_[[Check Periodo Ref.]:[Check Periodo Ref.]]="Dentro",DATOS_[Conc.Sal.28]))))),
0)</f>
        <v>0</v>
      </c>
      <c r="AH70" s="160">
        <f t="array" ref="AH70">IFERROR(
AVERAGE((IF(DATOS_[[Sexo]:[Sexo]]=$B70,IF(DATOS_[[AGRUP. CLAS. PROF.]:[AGRUP. CLAS. PROF.]]=$B69,IF(DATOS_[[Check Periodo Ref.]:[Check Periodo Ref.]]="Dentro",DATOS_[Conc.Sal.29]))))),
0)</f>
        <v>0</v>
      </c>
      <c r="AI70" s="160">
        <f t="array" ref="AI70">IFERROR(
AVERAGE((IF(DATOS_[[Sexo]:[Sexo]]=$B70,IF(DATOS_[[AGRUP. CLAS. PROF.]:[AGRUP. CLAS. PROF.]]=$B69,IF(DATOS_[[Check Periodo Ref.]:[Check Periodo Ref.]]="Dentro",DATOS_[Conc.Sal.30]))))),
0)</f>
        <v>0</v>
      </c>
      <c r="AJ70" s="161">
        <f t="array" ref="AJ70">IFERROR(
AVERAGE(IF(DATOS_[Sexo]=$B70,IF(DATOS_[AGRUP. CLAS. PROF.]=$B69,IF(DATOS_[Check Periodo Ref.]="Dentro",DATOS_[Tot COMPL.SAL Ef],FALSE)))),
0)</f>
        <v>0</v>
      </c>
      <c r="AK70" s="163">
        <f t="array" ref="AK70">IFERROR(
AVERAGE(IF(DATOS_[Sexo]=$B70,IF(DATOS_[AGRUP. CLAS. PROF.]=$B69,IF(DATOS_[Check Periodo Ref.]="Dentro",DATOS_[TOTAL SALARIO Ef],FALSE)))),
0)</f>
        <v>0</v>
      </c>
      <c r="AL70" s="162">
        <f t="array" ref="AL70">IFERROR(
AVERAGE((IF(DATOS_[[Sexo]:[Sexo]]=$B70,IF(DATOS_[[AGRUP. CLAS. PROF.]:[AGRUP. CLAS. PROF.]]=$B69,IF(DATOS_[[Check Periodo Ref.]:[Check Periodo Ref.]]="Dentro",DATOS_[C.Extra.01]))))),
0)</f>
        <v>0</v>
      </c>
      <c r="AM70" s="162">
        <f t="array" ref="AM70">IFERROR(
AVERAGE((IF(DATOS_[[Sexo]:[Sexo]]=$B70,IF(DATOS_[[AGRUP. CLAS. PROF.]:[AGRUP. CLAS. PROF.]]=$B69,IF(DATOS_[[Check Periodo Ref.]:[Check Periodo Ref.]]="Dentro",DATOS_[C.Extra.02]))))),
0)</f>
        <v>0</v>
      </c>
      <c r="AN70" s="162">
        <f t="array" ref="AN70">IFERROR(
AVERAGE((IF(DATOS_[[Sexo]:[Sexo]]=$B70,IF(DATOS_[[AGRUP. CLAS. PROF.]:[AGRUP. CLAS. PROF.]]=$B69,IF(DATOS_[[Check Periodo Ref.]:[Check Periodo Ref.]]="Dentro",DATOS_[C.Extra.03]))))),
0)</f>
        <v>0</v>
      </c>
      <c r="AO70" s="162">
        <f t="array" ref="AO70">IFERROR(
AVERAGE((IF(DATOS_[[Sexo]:[Sexo]]=$B70,IF(DATOS_[[AGRUP. CLAS. PROF.]:[AGRUP. CLAS. PROF.]]=$B69,IF(DATOS_[[Check Periodo Ref.]:[Check Periodo Ref.]]="Dentro",DATOS_[C.Extra.04]))))),
0)</f>
        <v>0</v>
      </c>
      <c r="AP70" s="162">
        <f t="array" ref="AP70">IFERROR(
AVERAGE((IF(DATOS_[[Sexo]:[Sexo]]=$B70,IF(DATOS_[[AGRUP. CLAS. PROF.]:[AGRUP. CLAS. PROF.]]=$B69,IF(DATOS_[[Check Periodo Ref.]:[Check Periodo Ref.]]="Dentro",DATOS_[C.Extra.05]))))),
0)</f>
        <v>0</v>
      </c>
      <c r="AQ70" s="164">
        <f t="array" ref="AQ70">IFERROR(
AVERAGE(IF(DATOS_[Sexo]=$B70,IF(DATOS_[AGRUP. CLAS. PROF.]=$B69,IF(DATOS_[Check Periodo Ref.]="Dentro",DATOS_[Tot Extrasalarial Ef],FALSE)))),
0)</f>
        <v>0</v>
      </c>
      <c r="AR70" s="165">
        <f t="array" ref="AR70">IFERROR(
AVERAGE(IF(DATOS_[Sexo]=$B70,IF(DATOS_[AGRUP. CLAS. PROF.]=$B69,IF(DATOS_[Check Periodo Ref.]="Dentro",DATOS_[TOTAL Retrib Ef],FALSE)))),
0)</f>
        <v>0</v>
      </c>
    </row>
    <row r="71" spans="1:44" x14ac:dyDescent="0.3">
      <c r="A71" s="114" t="str">
        <f t="shared" ref="A71" si="78">+A70</f>
        <v>[ocultar]</v>
      </c>
      <c r="B71" s="111" t="s">
        <v>163</v>
      </c>
      <c r="C71" s="112">
        <f t="array" ref="C71">SUM(IF($B71=DATOS_[Sexo],
IF($B69=DATOS_[AGRUP. CLAS. PROF.],
IF("Dentro"=DATOS_[Check Periodo Ref.],
1/(COUNTIFS(DATOS_[Sexo],$B71,DATOS_[AGRUP. CLAS. PROF.],$B69,DATOS_[Check Periodo Ref.],"Dentro",DATOS_[id],DATOS_[id]))))))</f>
        <v>0</v>
      </c>
      <c r="D71" s="113">
        <f>COUNTIFS(DATOS_[AGRUP. CLAS. PROF.],$B69,DATOS_[Sexo],$B71,DATOS_[Check Periodo Ref.],"Dentro")</f>
        <v>0</v>
      </c>
      <c r="E71" s="159">
        <f t="array" ref="E71">IFERROR(
AVERAGE(IF(DATOS_[Sexo]=$B71,IF(DATOS_[AGRUP. CLAS. PROF.]=$B69,IF(DATOS_[Check Periodo Ref.]="Dentro",DATOS_[SALARIO BASE Ef],FALSE)))),
0)</f>
        <v>0</v>
      </c>
      <c r="F71" s="160">
        <f t="array" ref="F71">IFERROR(
AVERAGE((IF(DATOS_[[Sexo]:[Sexo]]=$B71,IF(DATOS_[[AGRUP. CLAS. PROF.]:[AGRUP. CLAS. PROF.]]=$B69,IF(DATOS_[[Check Periodo Ref.]:[Check Periodo Ref.]]="Dentro",DATOS_[Conc.Sal.01]))))),
0)</f>
        <v>0</v>
      </c>
      <c r="G71" s="160">
        <f t="array" ref="G71">IFERROR(
AVERAGE((IF(DATOS_[[Sexo]:[Sexo]]=$B71,IF(DATOS_[[AGRUP. CLAS. PROF.]:[AGRUP. CLAS. PROF.]]=$B69,IF(DATOS_[[Check Periodo Ref.]:[Check Periodo Ref.]]="Dentro",DATOS_[Conc.Sal.02]))))),
0)</f>
        <v>0</v>
      </c>
      <c r="H71" s="160">
        <f t="array" ref="H71">IFERROR(
AVERAGE((IF(DATOS_[[Sexo]:[Sexo]]=$B71,IF(DATOS_[[AGRUP. CLAS. PROF.]:[AGRUP. CLAS. PROF.]]=$B69,IF(DATOS_[[Check Periodo Ref.]:[Check Periodo Ref.]]="Dentro",DATOS_[Conc.Sal.03]))))),
0)</f>
        <v>0</v>
      </c>
      <c r="I71" s="160">
        <f t="array" ref="I71">IFERROR(
AVERAGE((IF(DATOS_[[Sexo]:[Sexo]]=$B71,IF(DATOS_[[AGRUP. CLAS. PROF.]:[AGRUP. CLAS. PROF.]]=$B69,IF(DATOS_[[Check Periodo Ref.]:[Check Periodo Ref.]]="Dentro",DATOS_[Conc.Sal.04]))))),
0)</f>
        <v>0</v>
      </c>
      <c r="J71" s="160">
        <f t="array" ref="J71">IFERROR(
AVERAGE((IF(DATOS_[[Sexo]:[Sexo]]=$B71,IF(DATOS_[[AGRUP. CLAS. PROF.]:[AGRUP. CLAS. PROF.]]=$B69,IF(DATOS_[[Check Periodo Ref.]:[Check Periodo Ref.]]="Dentro",DATOS_[Conc.Sal.05]))))),
0)</f>
        <v>0</v>
      </c>
      <c r="K71" s="160">
        <f t="array" ref="K71">IFERROR(
AVERAGE((IF(DATOS_[[Sexo]:[Sexo]]=$B71,IF(DATOS_[[AGRUP. CLAS. PROF.]:[AGRUP. CLAS. PROF.]]=$B69,IF(DATOS_[[Check Periodo Ref.]:[Check Periodo Ref.]]="Dentro",DATOS_[Conc.Sal.06]))))),
0)</f>
        <v>0</v>
      </c>
      <c r="L71" s="160">
        <f t="array" ref="L71">IFERROR(
AVERAGE((IF(DATOS_[[Sexo]:[Sexo]]=$B71,IF(DATOS_[[AGRUP. CLAS. PROF.]:[AGRUP. CLAS. PROF.]]=$B69,IF(DATOS_[[Check Periodo Ref.]:[Check Periodo Ref.]]="Dentro",DATOS_[Conc.Sal.07]))))),
0)</f>
        <v>0</v>
      </c>
      <c r="M71" s="160">
        <f t="array" ref="M71">IFERROR(
AVERAGE((IF(DATOS_[[Sexo]:[Sexo]]=$B71,IF(DATOS_[[AGRUP. CLAS. PROF.]:[AGRUP. CLAS. PROF.]]=$B69,IF(DATOS_[[Check Periodo Ref.]:[Check Periodo Ref.]]="Dentro",DATOS_[Conc.Sal.08]))))),
0)</f>
        <v>0</v>
      </c>
      <c r="N71" s="160">
        <f t="array" ref="N71">IFERROR(
AVERAGE((IF(DATOS_[[Sexo]:[Sexo]]=$B71,IF(DATOS_[[AGRUP. CLAS. PROF.]:[AGRUP. CLAS. PROF.]]=$B69,IF(DATOS_[[Check Periodo Ref.]:[Check Periodo Ref.]]="Dentro",DATOS_[Conc.Sal.09]))))),
0)</f>
        <v>0</v>
      </c>
      <c r="O71" s="160">
        <f t="array" ref="O71">IFERROR(
AVERAGE((IF(DATOS_[[Sexo]:[Sexo]]=$B71,IF(DATOS_[[AGRUP. CLAS. PROF.]:[AGRUP. CLAS. PROF.]]=$B69,IF(DATOS_[[Check Periodo Ref.]:[Check Periodo Ref.]]="Dentro",DATOS_[Conc.Sal.10]))))),
0)</f>
        <v>0</v>
      </c>
      <c r="P71" s="160">
        <f t="array" ref="P71">IFERROR(
AVERAGE((IF(DATOS_[[Sexo]:[Sexo]]=$B71,IF(DATOS_[[AGRUP. CLAS. PROF.]:[AGRUP. CLAS. PROF.]]=$B69,IF(DATOS_[[Check Periodo Ref.]:[Check Periodo Ref.]]="Dentro",DATOS_[Conc.Sal.11]))))),
0)</f>
        <v>0</v>
      </c>
      <c r="Q71" s="160">
        <f t="array" ref="Q71">IFERROR(
AVERAGE((IF(DATOS_[[Sexo]:[Sexo]]=$B71,IF(DATOS_[[AGRUP. CLAS. PROF.]:[AGRUP. CLAS. PROF.]]=$B69,IF(DATOS_[[Check Periodo Ref.]:[Check Periodo Ref.]]="Dentro",DATOS_[Conc.Sal.12]))))),
0)</f>
        <v>0</v>
      </c>
      <c r="R71" s="160">
        <f t="array" ref="R71">IFERROR(
AVERAGE((IF(DATOS_[[Sexo]:[Sexo]]=$B71,IF(DATOS_[[AGRUP. CLAS. PROF.]:[AGRUP. CLAS. PROF.]]=$B69,IF(DATOS_[[Check Periodo Ref.]:[Check Periodo Ref.]]="Dentro",DATOS_[Conc.Sal.13]))))),
0)</f>
        <v>0</v>
      </c>
      <c r="S71" s="160">
        <f t="array" ref="S71">IFERROR(
AVERAGE((IF(DATOS_[[Sexo]:[Sexo]]=$B71,IF(DATOS_[[AGRUP. CLAS. PROF.]:[AGRUP. CLAS. PROF.]]=$B69,IF(DATOS_[[Check Periodo Ref.]:[Check Periodo Ref.]]="Dentro",DATOS_[Conc.Sal.14]))))),
0)</f>
        <v>0</v>
      </c>
      <c r="T71" s="160">
        <f t="array" ref="T71">IFERROR(
AVERAGE((IF(DATOS_[[Sexo]:[Sexo]]=$B71,IF(DATOS_[[AGRUP. CLAS. PROF.]:[AGRUP. CLAS. PROF.]]=$B69,IF(DATOS_[[Check Periodo Ref.]:[Check Periodo Ref.]]="Dentro",DATOS_[Conc.Sal.15]))))),
0)</f>
        <v>0</v>
      </c>
      <c r="U71" s="160">
        <f t="array" ref="U71">IFERROR(
AVERAGE((IF(DATOS_[[Sexo]:[Sexo]]=$B71,IF(DATOS_[[AGRUP. CLAS. PROF.]:[AGRUP. CLAS. PROF.]]=$B69,IF(DATOS_[[Check Periodo Ref.]:[Check Periodo Ref.]]="Dentro",DATOS_[Conc.Sal.16]))))),
0)</f>
        <v>0</v>
      </c>
      <c r="V71" s="160">
        <f t="array" ref="V71">IFERROR(
AVERAGE((IF(DATOS_[[Sexo]:[Sexo]]=$B71,IF(DATOS_[[AGRUP. CLAS. PROF.]:[AGRUP. CLAS. PROF.]]=$B69,IF(DATOS_[[Check Periodo Ref.]:[Check Periodo Ref.]]="Dentro",DATOS_[Conc.Sal.17]))))),
0)</f>
        <v>0</v>
      </c>
      <c r="W71" s="160">
        <f t="array" ref="W71">IFERROR(
AVERAGE((IF(DATOS_[[Sexo]:[Sexo]]=$B71,IF(DATOS_[[AGRUP. CLAS. PROF.]:[AGRUP. CLAS. PROF.]]=$B69,IF(DATOS_[[Check Periodo Ref.]:[Check Periodo Ref.]]="Dentro",DATOS_[Conc.Sal.18]))))),
0)</f>
        <v>0</v>
      </c>
      <c r="X71" s="160">
        <f t="array" ref="X71">IFERROR(
AVERAGE((IF(DATOS_[[Sexo]:[Sexo]]=$B71,IF(DATOS_[[AGRUP. CLAS. PROF.]:[AGRUP. CLAS. PROF.]]=$B69,IF(DATOS_[[Check Periodo Ref.]:[Check Periodo Ref.]]="Dentro",DATOS_[Conc.Sal.19]))))),
0)</f>
        <v>0</v>
      </c>
      <c r="Y71" s="160">
        <f t="array" ref="Y71">IFERROR(
AVERAGE((IF(DATOS_[[Sexo]:[Sexo]]=$B71,IF(DATOS_[[AGRUP. CLAS. PROF.]:[AGRUP. CLAS. PROF.]]=$B69,IF(DATOS_[[Check Periodo Ref.]:[Check Periodo Ref.]]="Dentro",DATOS_[Conc.Sal.20]))))),
0)</f>
        <v>0</v>
      </c>
      <c r="Z71" s="160">
        <f t="array" ref="Z71">IFERROR(
AVERAGE((IF(DATOS_[[Sexo]:[Sexo]]=$B71,IF(DATOS_[[AGRUP. CLAS. PROF.]:[AGRUP. CLAS. PROF.]]=$B69,IF(DATOS_[[Check Periodo Ref.]:[Check Periodo Ref.]]="Dentro",DATOS_[Conc.Sal.21]))))),
0)</f>
        <v>0</v>
      </c>
      <c r="AA71" s="160">
        <f t="array" ref="AA71">IFERROR(
AVERAGE((IF(DATOS_[[Sexo]:[Sexo]]=$B71,IF(DATOS_[[AGRUP. CLAS. PROF.]:[AGRUP. CLAS. PROF.]]=$B69,IF(DATOS_[[Check Periodo Ref.]:[Check Periodo Ref.]]="Dentro",DATOS_[Conc.Sal.22]))))),
0)</f>
        <v>0</v>
      </c>
      <c r="AB71" s="160">
        <f t="array" ref="AB71">IFERROR(
AVERAGE((IF(DATOS_[[Sexo]:[Sexo]]=$B71,IF(DATOS_[[AGRUP. CLAS. PROF.]:[AGRUP. CLAS. PROF.]]=$B69,IF(DATOS_[[Check Periodo Ref.]:[Check Periodo Ref.]]="Dentro",DATOS_[Conc.Sal.23]))))),
0)</f>
        <v>0</v>
      </c>
      <c r="AC71" s="160">
        <f t="array" ref="AC71">IFERROR(
AVERAGE((IF(DATOS_[[Sexo]:[Sexo]]=$B71,IF(DATOS_[[AGRUP. CLAS. PROF.]:[AGRUP. CLAS. PROF.]]=$B69,IF(DATOS_[[Check Periodo Ref.]:[Check Periodo Ref.]]="Dentro",DATOS_[Conc.Sal.24]))))),
0)</f>
        <v>0</v>
      </c>
      <c r="AD71" s="160">
        <f t="array" ref="AD71">IFERROR(
AVERAGE((IF(DATOS_[[Sexo]:[Sexo]]=$B71,IF(DATOS_[[AGRUP. CLAS. PROF.]:[AGRUP. CLAS. PROF.]]=$B69,IF(DATOS_[[Check Periodo Ref.]:[Check Periodo Ref.]]="Dentro",DATOS_[Conc.Sal.25]))))),
0)</f>
        <v>0</v>
      </c>
      <c r="AE71" s="160">
        <f t="array" ref="AE71">IFERROR(
AVERAGE((IF(DATOS_[[Sexo]:[Sexo]]=$B71,IF(DATOS_[[AGRUP. CLAS. PROF.]:[AGRUP. CLAS. PROF.]]=$B69,IF(DATOS_[[Check Periodo Ref.]:[Check Periodo Ref.]]="Dentro",DATOS_[Conc.Sal.26]))))),
0)</f>
        <v>0</v>
      </c>
      <c r="AF71" s="160">
        <f t="array" ref="AF71">IFERROR(
AVERAGE((IF(DATOS_[[Sexo]:[Sexo]]=$B71,IF(DATOS_[[AGRUP. CLAS. PROF.]:[AGRUP. CLAS. PROF.]]=$B69,IF(DATOS_[[Check Periodo Ref.]:[Check Periodo Ref.]]="Dentro",DATOS_[Conc.Sal.27]))))),
0)</f>
        <v>0</v>
      </c>
      <c r="AG71" s="160">
        <f t="array" ref="AG71">IFERROR(
AVERAGE((IF(DATOS_[[Sexo]:[Sexo]]=$B71,IF(DATOS_[[AGRUP. CLAS. PROF.]:[AGRUP. CLAS. PROF.]]=$B69,IF(DATOS_[[Check Periodo Ref.]:[Check Periodo Ref.]]="Dentro",DATOS_[Conc.Sal.28]))))),
0)</f>
        <v>0</v>
      </c>
      <c r="AH71" s="160">
        <f t="array" ref="AH71">IFERROR(
AVERAGE((IF(DATOS_[[Sexo]:[Sexo]]=$B71,IF(DATOS_[[AGRUP. CLAS. PROF.]:[AGRUP. CLAS. PROF.]]=$B69,IF(DATOS_[[Check Periodo Ref.]:[Check Periodo Ref.]]="Dentro",DATOS_[Conc.Sal.29]))))),
0)</f>
        <v>0</v>
      </c>
      <c r="AI71" s="160">
        <f t="array" ref="AI71">IFERROR(
AVERAGE((IF(DATOS_[[Sexo]:[Sexo]]=$B71,IF(DATOS_[[AGRUP. CLAS. PROF.]:[AGRUP. CLAS. PROF.]]=$B69,IF(DATOS_[[Check Periodo Ref.]:[Check Periodo Ref.]]="Dentro",DATOS_[Conc.Sal.30]))))),
0)</f>
        <v>0</v>
      </c>
      <c r="AJ71" s="161">
        <f t="array" ref="AJ71">IFERROR(
AVERAGE(IF(DATOS_[Sexo]=$B71,IF(DATOS_[AGRUP. CLAS. PROF.]=$B69,IF(DATOS_[Check Periodo Ref.]="Dentro",DATOS_[Tot COMPL.SAL Ef],FALSE)))),
0)</f>
        <v>0</v>
      </c>
      <c r="AK71" s="163">
        <f t="array" ref="AK71">IFERROR(
AVERAGE(IF(DATOS_[Sexo]=$B71,IF(DATOS_[AGRUP. CLAS. PROF.]=$B69,IF(DATOS_[Check Periodo Ref.]="Dentro",DATOS_[TOTAL SALARIO Ef],FALSE)))),
0)</f>
        <v>0</v>
      </c>
      <c r="AL71" s="162">
        <f t="array" ref="AL71">IFERROR(
AVERAGE((IF(DATOS_[[Sexo]:[Sexo]]=$B71,IF(DATOS_[[AGRUP. CLAS. PROF.]:[AGRUP. CLAS. PROF.]]=$B69,IF(DATOS_[[Check Periodo Ref.]:[Check Periodo Ref.]]="Dentro",DATOS_[C.Extra.01]))))),
0)</f>
        <v>0</v>
      </c>
      <c r="AM71" s="162">
        <f t="array" ref="AM71">IFERROR(
AVERAGE((IF(DATOS_[[Sexo]:[Sexo]]=$B71,IF(DATOS_[[AGRUP. CLAS. PROF.]:[AGRUP. CLAS. PROF.]]=$B69,IF(DATOS_[[Check Periodo Ref.]:[Check Periodo Ref.]]="Dentro",DATOS_[C.Extra.02]))))),
0)</f>
        <v>0</v>
      </c>
      <c r="AN71" s="162">
        <f t="array" ref="AN71">IFERROR(
AVERAGE((IF(DATOS_[[Sexo]:[Sexo]]=$B71,IF(DATOS_[[AGRUP. CLAS. PROF.]:[AGRUP. CLAS. PROF.]]=$B69,IF(DATOS_[[Check Periodo Ref.]:[Check Periodo Ref.]]="Dentro",DATOS_[C.Extra.03]))))),
0)</f>
        <v>0</v>
      </c>
      <c r="AO71" s="162">
        <f t="array" ref="AO71">IFERROR(
AVERAGE((IF(DATOS_[[Sexo]:[Sexo]]=$B71,IF(DATOS_[[AGRUP. CLAS. PROF.]:[AGRUP. CLAS. PROF.]]=$B69,IF(DATOS_[[Check Periodo Ref.]:[Check Periodo Ref.]]="Dentro",DATOS_[C.Extra.04]))))),
0)</f>
        <v>0</v>
      </c>
      <c r="AP71" s="162">
        <f t="array" ref="AP71">IFERROR(
AVERAGE((IF(DATOS_[[Sexo]:[Sexo]]=$B71,IF(DATOS_[[AGRUP. CLAS. PROF.]:[AGRUP. CLAS. PROF.]]=$B69,IF(DATOS_[[Check Periodo Ref.]:[Check Periodo Ref.]]="Dentro",DATOS_[C.Extra.05]))))),
0)</f>
        <v>0</v>
      </c>
      <c r="AQ71" s="164">
        <f t="array" ref="AQ71">IFERROR(
AVERAGE(IF(DATOS_[Sexo]=$B71,IF(DATOS_[AGRUP. CLAS. PROF.]=$B69,IF(DATOS_[Check Periodo Ref.]="Dentro",DATOS_[Tot Extrasalarial Ef],FALSE)))),
0)</f>
        <v>0</v>
      </c>
      <c r="AR71" s="165">
        <f t="array" ref="AR71">IFERROR(
AVERAGE(IF(DATOS_[Sexo]=$B71,IF(DATOS_[AGRUP. CLAS. PROF.]=$B69,IF(DATOS_[Check Periodo Ref.]="Dentro",DATOS_[TOTAL Retrib Ef],FALSE)))),
0)</f>
        <v>0</v>
      </c>
    </row>
    <row r="72" spans="1:44" ht="17.25" thickBot="1" x14ac:dyDescent="0.35">
      <c r="A72" s="114" t="str">
        <f t="shared" ref="A72" si="79">+A73</f>
        <v>[ocultar]</v>
      </c>
      <c r="B72" s="117" t="s">
        <v>236</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CLAS. PROF.],
IF("Dentro"=DATOS_[Check Periodo Ref.],
1/(COUNTIFS(DATOS_[Sexo],$B73,DATOS_[AGRUP. CLAS. PROF.],$B72,DATOS_[Check Periodo Ref.],"Dentro",DATOS_[id],DATOS_[id]))))))</f>
        <v>0</v>
      </c>
      <c r="D73" s="113">
        <f>COUNTIFS(DATOS_[AGRUP. CLAS. PROF.],$B72,DATOS_[Sexo],$B73,DATOS_[Check Periodo Ref.],"Dentro")</f>
        <v>0</v>
      </c>
      <c r="E73" s="159">
        <f t="array" ref="E73">IFERROR(
AVERAGE(IF(DATOS_[Sexo]=$B73,IF(DATOS_[AGRUP. CLAS. PROF.]=$B72,IF(DATOS_[Check Periodo Ref.]="Dentro",DATOS_[SALARIO BASE Ef],FALSE)))),
0)</f>
        <v>0</v>
      </c>
      <c r="F73" s="160">
        <f t="array" ref="F73">IFERROR(
AVERAGE((IF(DATOS_[[Sexo]:[Sexo]]=$B73,IF(DATOS_[[AGRUP. CLAS. PROF.]:[AGRUP. CLAS. PROF.]]=$B72,IF(DATOS_[[Check Periodo Ref.]:[Check Periodo Ref.]]="Dentro",DATOS_[Conc.Sal.01]))))),
0)</f>
        <v>0</v>
      </c>
      <c r="G73" s="160">
        <f t="array" ref="G73">IFERROR(
AVERAGE((IF(DATOS_[[Sexo]:[Sexo]]=$B73,IF(DATOS_[[AGRUP. CLAS. PROF.]:[AGRUP. CLAS. PROF.]]=$B72,IF(DATOS_[[Check Periodo Ref.]:[Check Periodo Ref.]]="Dentro",DATOS_[Conc.Sal.02]))))),
0)</f>
        <v>0</v>
      </c>
      <c r="H73" s="160">
        <f t="array" ref="H73">IFERROR(
AVERAGE((IF(DATOS_[[Sexo]:[Sexo]]=$B73,IF(DATOS_[[AGRUP. CLAS. PROF.]:[AGRUP. CLAS. PROF.]]=$B72,IF(DATOS_[[Check Periodo Ref.]:[Check Periodo Ref.]]="Dentro",DATOS_[Conc.Sal.03]))))),
0)</f>
        <v>0</v>
      </c>
      <c r="I73" s="160">
        <f t="array" ref="I73">IFERROR(
AVERAGE((IF(DATOS_[[Sexo]:[Sexo]]=$B73,IF(DATOS_[[AGRUP. CLAS. PROF.]:[AGRUP. CLAS. PROF.]]=$B72,IF(DATOS_[[Check Periodo Ref.]:[Check Periodo Ref.]]="Dentro",DATOS_[Conc.Sal.04]))))),
0)</f>
        <v>0</v>
      </c>
      <c r="J73" s="160">
        <f t="array" ref="J73">IFERROR(
AVERAGE((IF(DATOS_[[Sexo]:[Sexo]]=$B73,IF(DATOS_[[AGRUP. CLAS. PROF.]:[AGRUP. CLAS. PROF.]]=$B72,IF(DATOS_[[Check Periodo Ref.]:[Check Periodo Ref.]]="Dentro",DATOS_[Conc.Sal.05]))))),
0)</f>
        <v>0</v>
      </c>
      <c r="K73" s="160">
        <f t="array" ref="K73">IFERROR(
AVERAGE((IF(DATOS_[[Sexo]:[Sexo]]=$B73,IF(DATOS_[[AGRUP. CLAS. PROF.]:[AGRUP. CLAS. PROF.]]=$B72,IF(DATOS_[[Check Periodo Ref.]:[Check Periodo Ref.]]="Dentro",DATOS_[Conc.Sal.06]))))),
0)</f>
        <v>0</v>
      </c>
      <c r="L73" s="160">
        <f t="array" ref="L73">IFERROR(
AVERAGE((IF(DATOS_[[Sexo]:[Sexo]]=$B73,IF(DATOS_[[AGRUP. CLAS. PROF.]:[AGRUP. CLAS. PROF.]]=$B72,IF(DATOS_[[Check Periodo Ref.]:[Check Periodo Ref.]]="Dentro",DATOS_[Conc.Sal.07]))))),
0)</f>
        <v>0</v>
      </c>
      <c r="M73" s="160">
        <f t="array" ref="M73">IFERROR(
AVERAGE((IF(DATOS_[[Sexo]:[Sexo]]=$B73,IF(DATOS_[[AGRUP. CLAS. PROF.]:[AGRUP. CLAS. PROF.]]=$B72,IF(DATOS_[[Check Periodo Ref.]:[Check Periodo Ref.]]="Dentro",DATOS_[Conc.Sal.08]))))),
0)</f>
        <v>0</v>
      </c>
      <c r="N73" s="160">
        <f t="array" ref="N73">IFERROR(
AVERAGE((IF(DATOS_[[Sexo]:[Sexo]]=$B73,IF(DATOS_[[AGRUP. CLAS. PROF.]:[AGRUP. CLAS. PROF.]]=$B72,IF(DATOS_[[Check Periodo Ref.]:[Check Periodo Ref.]]="Dentro",DATOS_[Conc.Sal.09]))))),
0)</f>
        <v>0</v>
      </c>
      <c r="O73" s="160">
        <f t="array" ref="O73">IFERROR(
AVERAGE((IF(DATOS_[[Sexo]:[Sexo]]=$B73,IF(DATOS_[[AGRUP. CLAS. PROF.]:[AGRUP. CLAS. PROF.]]=$B72,IF(DATOS_[[Check Periodo Ref.]:[Check Periodo Ref.]]="Dentro",DATOS_[Conc.Sal.10]))))),
0)</f>
        <v>0</v>
      </c>
      <c r="P73" s="160">
        <f t="array" ref="P73">IFERROR(
AVERAGE((IF(DATOS_[[Sexo]:[Sexo]]=$B73,IF(DATOS_[[AGRUP. CLAS. PROF.]:[AGRUP. CLAS. PROF.]]=$B72,IF(DATOS_[[Check Periodo Ref.]:[Check Periodo Ref.]]="Dentro",DATOS_[Conc.Sal.11]))))),
0)</f>
        <v>0</v>
      </c>
      <c r="Q73" s="160">
        <f t="array" ref="Q73">IFERROR(
AVERAGE((IF(DATOS_[[Sexo]:[Sexo]]=$B73,IF(DATOS_[[AGRUP. CLAS. PROF.]:[AGRUP. CLAS. PROF.]]=$B72,IF(DATOS_[[Check Periodo Ref.]:[Check Periodo Ref.]]="Dentro",DATOS_[Conc.Sal.12]))))),
0)</f>
        <v>0</v>
      </c>
      <c r="R73" s="160">
        <f t="array" ref="R73">IFERROR(
AVERAGE((IF(DATOS_[[Sexo]:[Sexo]]=$B73,IF(DATOS_[[AGRUP. CLAS. PROF.]:[AGRUP. CLAS. PROF.]]=$B72,IF(DATOS_[[Check Periodo Ref.]:[Check Periodo Ref.]]="Dentro",DATOS_[Conc.Sal.13]))))),
0)</f>
        <v>0</v>
      </c>
      <c r="S73" s="160">
        <f t="array" ref="S73">IFERROR(
AVERAGE((IF(DATOS_[[Sexo]:[Sexo]]=$B73,IF(DATOS_[[AGRUP. CLAS. PROF.]:[AGRUP. CLAS. PROF.]]=$B72,IF(DATOS_[[Check Periodo Ref.]:[Check Periodo Ref.]]="Dentro",DATOS_[Conc.Sal.14]))))),
0)</f>
        <v>0</v>
      </c>
      <c r="T73" s="160">
        <f t="array" ref="T73">IFERROR(
AVERAGE((IF(DATOS_[[Sexo]:[Sexo]]=$B73,IF(DATOS_[[AGRUP. CLAS. PROF.]:[AGRUP. CLAS. PROF.]]=$B72,IF(DATOS_[[Check Periodo Ref.]:[Check Periodo Ref.]]="Dentro",DATOS_[Conc.Sal.15]))))),
0)</f>
        <v>0</v>
      </c>
      <c r="U73" s="160">
        <f t="array" ref="U73">IFERROR(
AVERAGE((IF(DATOS_[[Sexo]:[Sexo]]=$B73,IF(DATOS_[[AGRUP. CLAS. PROF.]:[AGRUP. CLAS. PROF.]]=$B72,IF(DATOS_[[Check Periodo Ref.]:[Check Periodo Ref.]]="Dentro",DATOS_[Conc.Sal.16]))))),
0)</f>
        <v>0</v>
      </c>
      <c r="V73" s="160">
        <f t="array" ref="V73">IFERROR(
AVERAGE((IF(DATOS_[[Sexo]:[Sexo]]=$B73,IF(DATOS_[[AGRUP. CLAS. PROF.]:[AGRUP. CLAS. PROF.]]=$B72,IF(DATOS_[[Check Periodo Ref.]:[Check Periodo Ref.]]="Dentro",DATOS_[Conc.Sal.17]))))),
0)</f>
        <v>0</v>
      </c>
      <c r="W73" s="160">
        <f t="array" ref="W73">IFERROR(
AVERAGE((IF(DATOS_[[Sexo]:[Sexo]]=$B73,IF(DATOS_[[AGRUP. CLAS. PROF.]:[AGRUP. CLAS. PROF.]]=$B72,IF(DATOS_[[Check Periodo Ref.]:[Check Periodo Ref.]]="Dentro",DATOS_[Conc.Sal.18]))))),
0)</f>
        <v>0</v>
      </c>
      <c r="X73" s="160">
        <f t="array" ref="X73">IFERROR(
AVERAGE((IF(DATOS_[[Sexo]:[Sexo]]=$B73,IF(DATOS_[[AGRUP. CLAS. PROF.]:[AGRUP. CLAS. PROF.]]=$B72,IF(DATOS_[[Check Periodo Ref.]:[Check Periodo Ref.]]="Dentro",DATOS_[Conc.Sal.19]))))),
0)</f>
        <v>0</v>
      </c>
      <c r="Y73" s="160">
        <f t="array" ref="Y73">IFERROR(
AVERAGE((IF(DATOS_[[Sexo]:[Sexo]]=$B73,IF(DATOS_[[AGRUP. CLAS. PROF.]:[AGRUP. CLAS. PROF.]]=$B72,IF(DATOS_[[Check Periodo Ref.]:[Check Periodo Ref.]]="Dentro",DATOS_[Conc.Sal.20]))))),
0)</f>
        <v>0</v>
      </c>
      <c r="Z73" s="160">
        <f t="array" ref="Z73">IFERROR(
AVERAGE((IF(DATOS_[[Sexo]:[Sexo]]=$B73,IF(DATOS_[[AGRUP. CLAS. PROF.]:[AGRUP. CLAS. PROF.]]=$B72,IF(DATOS_[[Check Periodo Ref.]:[Check Periodo Ref.]]="Dentro",DATOS_[Conc.Sal.21]))))),
0)</f>
        <v>0</v>
      </c>
      <c r="AA73" s="160">
        <f t="array" ref="AA73">IFERROR(
AVERAGE((IF(DATOS_[[Sexo]:[Sexo]]=$B73,IF(DATOS_[[AGRUP. CLAS. PROF.]:[AGRUP. CLAS. PROF.]]=$B72,IF(DATOS_[[Check Periodo Ref.]:[Check Periodo Ref.]]="Dentro",DATOS_[Conc.Sal.22]))))),
0)</f>
        <v>0</v>
      </c>
      <c r="AB73" s="160">
        <f t="array" ref="AB73">IFERROR(
AVERAGE((IF(DATOS_[[Sexo]:[Sexo]]=$B73,IF(DATOS_[[AGRUP. CLAS. PROF.]:[AGRUP. CLAS. PROF.]]=$B72,IF(DATOS_[[Check Periodo Ref.]:[Check Periodo Ref.]]="Dentro",DATOS_[Conc.Sal.23]))))),
0)</f>
        <v>0</v>
      </c>
      <c r="AC73" s="160">
        <f t="array" ref="AC73">IFERROR(
AVERAGE((IF(DATOS_[[Sexo]:[Sexo]]=$B73,IF(DATOS_[[AGRUP. CLAS. PROF.]:[AGRUP. CLAS. PROF.]]=$B72,IF(DATOS_[[Check Periodo Ref.]:[Check Periodo Ref.]]="Dentro",DATOS_[Conc.Sal.24]))))),
0)</f>
        <v>0</v>
      </c>
      <c r="AD73" s="160">
        <f t="array" ref="AD73">IFERROR(
AVERAGE((IF(DATOS_[[Sexo]:[Sexo]]=$B73,IF(DATOS_[[AGRUP. CLAS. PROF.]:[AGRUP. CLAS. PROF.]]=$B72,IF(DATOS_[[Check Periodo Ref.]:[Check Periodo Ref.]]="Dentro",DATOS_[Conc.Sal.25]))))),
0)</f>
        <v>0</v>
      </c>
      <c r="AE73" s="160">
        <f t="array" ref="AE73">IFERROR(
AVERAGE((IF(DATOS_[[Sexo]:[Sexo]]=$B73,IF(DATOS_[[AGRUP. CLAS. PROF.]:[AGRUP. CLAS. PROF.]]=$B72,IF(DATOS_[[Check Periodo Ref.]:[Check Periodo Ref.]]="Dentro",DATOS_[Conc.Sal.26]))))),
0)</f>
        <v>0</v>
      </c>
      <c r="AF73" s="160">
        <f t="array" ref="AF73">IFERROR(
AVERAGE((IF(DATOS_[[Sexo]:[Sexo]]=$B73,IF(DATOS_[[AGRUP. CLAS. PROF.]:[AGRUP. CLAS. PROF.]]=$B72,IF(DATOS_[[Check Periodo Ref.]:[Check Periodo Ref.]]="Dentro",DATOS_[Conc.Sal.27]))))),
0)</f>
        <v>0</v>
      </c>
      <c r="AG73" s="160">
        <f t="array" ref="AG73">IFERROR(
AVERAGE((IF(DATOS_[[Sexo]:[Sexo]]=$B73,IF(DATOS_[[AGRUP. CLAS. PROF.]:[AGRUP. CLAS. PROF.]]=$B72,IF(DATOS_[[Check Periodo Ref.]:[Check Periodo Ref.]]="Dentro",DATOS_[Conc.Sal.28]))))),
0)</f>
        <v>0</v>
      </c>
      <c r="AH73" s="160">
        <f t="array" ref="AH73">IFERROR(
AVERAGE((IF(DATOS_[[Sexo]:[Sexo]]=$B73,IF(DATOS_[[AGRUP. CLAS. PROF.]:[AGRUP. CLAS. PROF.]]=$B72,IF(DATOS_[[Check Periodo Ref.]:[Check Periodo Ref.]]="Dentro",DATOS_[Conc.Sal.29]))))),
0)</f>
        <v>0</v>
      </c>
      <c r="AI73" s="160">
        <f t="array" ref="AI73">IFERROR(
AVERAGE((IF(DATOS_[[Sexo]:[Sexo]]=$B73,IF(DATOS_[[AGRUP. CLAS. PROF.]:[AGRUP. CLAS. PROF.]]=$B72,IF(DATOS_[[Check Periodo Ref.]:[Check Periodo Ref.]]="Dentro",DATOS_[Conc.Sal.30]))))),
0)</f>
        <v>0</v>
      </c>
      <c r="AJ73" s="161">
        <f t="array" ref="AJ73">IFERROR(
AVERAGE(IF(DATOS_[Sexo]=$B73,IF(DATOS_[AGRUP. CLAS. PROF.]=$B72,IF(DATOS_[Check Periodo Ref.]="Dentro",DATOS_[Tot COMPL.SAL Ef],FALSE)))),
0)</f>
        <v>0</v>
      </c>
      <c r="AK73" s="163">
        <f t="array" ref="AK73">IFERROR(
AVERAGE(IF(DATOS_[Sexo]=$B73,IF(DATOS_[AGRUP. CLAS. PROF.]=$B72,IF(DATOS_[Check Periodo Ref.]="Dentro",DATOS_[TOTAL SALARIO Ef],FALSE)))),
0)</f>
        <v>0</v>
      </c>
      <c r="AL73" s="162">
        <f t="array" ref="AL73">IFERROR(
AVERAGE((IF(DATOS_[[Sexo]:[Sexo]]=$B73,IF(DATOS_[[AGRUP. CLAS. PROF.]:[AGRUP. CLAS. PROF.]]=$B72,IF(DATOS_[[Check Periodo Ref.]:[Check Periodo Ref.]]="Dentro",DATOS_[C.Extra.01]))))),
0)</f>
        <v>0</v>
      </c>
      <c r="AM73" s="162">
        <f t="array" ref="AM73">IFERROR(
AVERAGE((IF(DATOS_[[Sexo]:[Sexo]]=$B73,IF(DATOS_[[AGRUP. CLAS. PROF.]:[AGRUP. CLAS. PROF.]]=$B72,IF(DATOS_[[Check Periodo Ref.]:[Check Periodo Ref.]]="Dentro",DATOS_[C.Extra.02]))))),
0)</f>
        <v>0</v>
      </c>
      <c r="AN73" s="162">
        <f t="array" ref="AN73">IFERROR(
AVERAGE((IF(DATOS_[[Sexo]:[Sexo]]=$B73,IF(DATOS_[[AGRUP. CLAS. PROF.]:[AGRUP. CLAS. PROF.]]=$B72,IF(DATOS_[[Check Periodo Ref.]:[Check Periodo Ref.]]="Dentro",DATOS_[C.Extra.03]))))),
0)</f>
        <v>0</v>
      </c>
      <c r="AO73" s="162">
        <f t="array" ref="AO73">IFERROR(
AVERAGE((IF(DATOS_[[Sexo]:[Sexo]]=$B73,IF(DATOS_[[AGRUP. CLAS. PROF.]:[AGRUP. CLAS. PROF.]]=$B72,IF(DATOS_[[Check Periodo Ref.]:[Check Periodo Ref.]]="Dentro",DATOS_[C.Extra.04]))))),
0)</f>
        <v>0</v>
      </c>
      <c r="AP73" s="162">
        <f t="array" ref="AP73">IFERROR(
AVERAGE((IF(DATOS_[[Sexo]:[Sexo]]=$B73,IF(DATOS_[[AGRUP. CLAS. PROF.]:[AGRUP. CLAS. PROF.]]=$B72,IF(DATOS_[[Check Periodo Ref.]:[Check Periodo Ref.]]="Dentro",DATOS_[C.Extra.05]))))),
0)</f>
        <v>0</v>
      </c>
      <c r="AQ73" s="164">
        <f t="array" ref="AQ73">IFERROR(
AVERAGE(IF(DATOS_[Sexo]=$B73,IF(DATOS_[AGRUP. CLAS. PROF.]=$B72,IF(DATOS_[Check Periodo Ref.]="Dentro",DATOS_[Tot Extrasalarial Ef],FALSE)))),
0)</f>
        <v>0</v>
      </c>
      <c r="AR73" s="165">
        <f t="array" ref="AR73">IFERROR(
AVERAGE(IF(DATOS_[Sexo]=$B73,IF(DATOS_[AGRUP. CLAS. PROF.]=$B72,IF(DATOS_[Check Periodo Ref.]="Dentro",DATOS_[TOTAL Retrib Ef],FALSE)))),
0)</f>
        <v>0</v>
      </c>
    </row>
    <row r="74" spans="1:44" x14ac:dyDescent="0.3">
      <c r="A74" s="114" t="str">
        <f t="shared" ref="A74" si="82">+A73</f>
        <v>[ocultar]</v>
      </c>
      <c r="B74" s="111" t="s">
        <v>163</v>
      </c>
      <c r="C74" s="112">
        <f t="array" ref="C74">SUM(IF($B74=DATOS_[Sexo],
IF($B72=DATOS_[AGRUP. CLAS. PROF.],
IF("Dentro"=DATOS_[Check Periodo Ref.],
1/(COUNTIFS(DATOS_[Sexo],$B74,DATOS_[AGRUP. CLAS. PROF.],$B72,DATOS_[Check Periodo Ref.],"Dentro",DATOS_[id],DATOS_[id]))))))</f>
        <v>0</v>
      </c>
      <c r="D74" s="113">
        <f>COUNTIFS(DATOS_[AGRUP. CLAS. PROF.],$B72,DATOS_[Sexo],$B74,DATOS_[Check Periodo Ref.],"Dentro")</f>
        <v>0</v>
      </c>
      <c r="E74" s="159">
        <f t="array" ref="E74">IFERROR(
AVERAGE(IF(DATOS_[Sexo]=$B74,IF(DATOS_[AGRUP. CLAS. PROF.]=$B72,IF(DATOS_[Check Periodo Ref.]="Dentro",DATOS_[SALARIO BASE Ef],FALSE)))),
0)</f>
        <v>0</v>
      </c>
      <c r="F74" s="160">
        <f t="array" ref="F74">IFERROR(
AVERAGE((IF(DATOS_[[Sexo]:[Sexo]]=$B74,IF(DATOS_[[AGRUP. CLAS. PROF.]:[AGRUP. CLAS. PROF.]]=$B72,IF(DATOS_[[Check Periodo Ref.]:[Check Periodo Ref.]]="Dentro",DATOS_[Conc.Sal.01]))))),
0)</f>
        <v>0</v>
      </c>
      <c r="G74" s="160">
        <f t="array" ref="G74">IFERROR(
AVERAGE((IF(DATOS_[[Sexo]:[Sexo]]=$B74,IF(DATOS_[[AGRUP. CLAS. PROF.]:[AGRUP. CLAS. PROF.]]=$B72,IF(DATOS_[[Check Periodo Ref.]:[Check Periodo Ref.]]="Dentro",DATOS_[Conc.Sal.02]))))),
0)</f>
        <v>0</v>
      </c>
      <c r="H74" s="160">
        <f t="array" ref="H74">IFERROR(
AVERAGE((IF(DATOS_[[Sexo]:[Sexo]]=$B74,IF(DATOS_[[AGRUP. CLAS. PROF.]:[AGRUP. CLAS. PROF.]]=$B72,IF(DATOS_[[Check Periodo Ref.]:[Check Periodo Ref.]]="Dentro",DATOS_[Conc.Sal.03]))))),
0)</f>
        <v>0</v>
      </c>
      <c r="I74" s="160">
        <f t="array" ref="I74">IFERROR(
AVERAGE((IF(DATOS_[[Sexo]:[Sexo]]=$B74,IF(DATOS_[[AGRUP. CLAS. PROF.]:[AGRUP. CLAS. PROF.]]=$B72,IF(DATOS_[[Check Periodo Ref.]:[Check Periodo Ref.]]="Dentro",DATOS_[Conc.Sal.04]))))),
0)</f>
        <v>0</v>
      </c>
      <c r="J74" s="160">
        <f t="array" ref="J74">IFERROR(
AVERAGE((IF(DATOS_[[Sexo]:[Sexo]]=$B74,IF(DATOS_[[AGRUP. CLAS. PROF.]:[AGRUP. CLAS. PROF.]]=$B72,IF(DATOS_[[Check Periodo Ref.]:[Check Periodo Ref.]]="Dentro",DATOS_[Conc.Sal.05]))))),
0)</f>
        <v>0</v>
      </c>
      <c r="K74" s="160">
        <f t="array" ref="K74">IFERROR(
AVERAGE((IF(DATOS_[[Sexo]:[Sexo]]=$B74,IF(DATOS_[[AGRUP. CLAS. PROF.]:[AGRUP. CLAS. PROF.]]=$B72,IF(DATOS_[[Check Periodo Ref.]:[Check Periodo Ref.]]="Dentro",DATOS_[Conc.Sal.06]))))),
0)</f>
        <v>0</v>
      </c>
      <c r="L74" s="160">
        <f t="array" ref="L74">IFERROR(
AVERAGE((IF(DATOS_[[Sexo]:[Sexo]]=$B74,IF(DATOS_[[AGRUP. CLAS. PROF.]:[AGRUP. CLAS. PROF.]]=$B72,IF(DATOS_[[Check Periodo Ref.]:[Check Periodo Ref.]]="Dentro",DATOS_[Conc.Sal.07]))))),
0)</f>
        <v>0</v>
      </c>
      <c r="M74" s="160">
        <f t="array" ref="M74">IFERROR(
AVERAGE((IF(DATOS_[[Sexo]:[Sexo]]=$B74,IF(DATOS_[[AGRUP. CLAS. PROF.]:[AGRUP. CLAS. PROF.]]=$B72,IF(DATOS_[[Check Periodo Ref.]:[Check Periodo Ref.]]="Dentro",DATOS_[Conc.Sal.08]))))),
0)</f>
        <v>0</v>
      </c>
      <c r="N74" s="160">
        <f t="array" ref="N74">IFERROR(
AVERAGE((IF(DATOS_[[Sexo]:[Sexo]]=$B74,IF(DATOS_[[AGRUP. CLAS. PROF.]:[AGRUP. CLAS. PROF.]]=$B72,IF(DATOS_[[Check Periodo Ref.]:[Check Periodo Ref.]]="Dentro",DATOS_[Conc.Sal.09]))))),
0)</f>
        <v>0</v>
      </c>
      <c r="O74" s="160">
        <f t="array" ref="O74">IFERROR(
AVERAGE((IF(DATOS_[[Sexo]:[Sexo]]=$B74,IF(DATOS_[[AGRUP. CLAS. PROF.]:[AGRUP. CLAS. PROF.]]=$B72,IF(DATOS_[[Check Periodo Ref.]:[Check Periodo Ref.]]="Dentro",DATOS_[Conc.Sal.10]))))),
0)</f>
        <v>0</v>
      </c>
      <c r="P74" s="160">
        <f t="array" ref="P74">IFERROR(
AVERAGE((IF(DATOS_[[Sexo]:[Sexo]]=$B74,IF(DATOS_[[AGRUP. CLAS. PROF.]:[AGRUP. CLAS. PROF.]]=$B72,IF(DATOS_[[Check Periodo Ref.]:[Check Periodo Ref.]]="Dentro",DATOS_[Conc.Sal.11]))))),
0)</f>
        <v>0</v>
      </c>
      <c r="Q74" s="160">
        <f t="array" ref="Q74">IFERROR(
AVERAGE((IF(DATOS_[[Sexo]:[Sexo]]=$B74,IF(DATOS_[[AGRUP. CLAS. PROF.]:[AGRUP. CLAS. PROF.]]=$B72,IF(DATOS_[[Check Periodo Ref.]:[Check Periodo Ref.]]="Dentro",DATOS_[Conc.Sal.12]))))),
0)</f>
        <v>0</v>
      </c>
      <c r="R74" s="160">
        <f t="array" ref="R74">IFERROR(
AVERAGE((IF(DATOS_[[Sexo]:[Sexo]]=$B74,IF(DATOS_[[AGRUP. CLAS. PROF.]:[AGRUP. CLAS. PROF.]]=$B72,IF(DATOS_[[Check Periodo Ref.]:[Check Periodo Ref.]]="Dentro",DATOS_[Conc.Sal.13]))))),
0)</f>
        <v>0</v>
      </c>
      <c r="S74" s="160">
        <f t="array" ref="S74">IFERROR(
AVERAGE((IF(DATOS_[[Sexo]:[Sexo]]=$B74,IF(DATOS_[[AGRUP. CLAS. PROF.]:[AGRUP. CLAS. PROF.]]=$B72,IF(DATOS_[[Check Periodo Ref.]:[Check Periodo Ref.]]="Dentro",DATOS_[Conc.Sal.14]))))),
0)</f>
        <v>0</v>
      </c>
      <c r="T74" s="160">
        <f t="array" ref="T74">IFERROR(
AVERAGE((IF(DATOS_[[Sexo]:[Sexo]]=$B74,IF(DATOS_[[AGRUP. CLAS. PROF.]:[AGRUP. CLAS. PROF.]]=$B72,IF(DATOS_[[Check Periodo Ref.]:[Check Periodo Ref.]]="Dentro",DATOS_[Conc.Sal.15]))))),
0)</f>
        <v>0</v>
      </c>
      <c r="U74" s="160">
        <f t="array" ref="U74">IFERROR(
AVERAGE((IF(DATOS_[[Sexo]:[Sexo]]=$B74,IF(DATOS_[[AGRUP. CLAS. PROF.]:[AGRUP. CLAS. PROF.]]=$B72,IF(DATOS_[[Check Periodo Ref.]:[Check Periodo Ref.]]="Dentro",DATOS_[Conc.Sal.16]))))),
0)</f>
        <v>0</v>
      </c>
      <c r="V74" s="160">
        <f t="array" ref="V74">IFERROR(
AVERAGE((IF(DATOS_[[Sexo]:[Sexo]]=$B74,IF(DATOS_[[AGRUP. CLAS. PROF.]:[AGRUP. CLAS. PROF.]]=$B72,IF(DATOS_[[Check Periodo Ref.]:[Check Periodo Ref.]]="Dentro",DATOS_[Conc.Sal.17]))))),
0)</f>
        <v>0</v>
      </c>
      <c r="W74" s="160">
        <f t="array" ref="W74">IFERROR(
AVERAGE((IF(DATOS_[[Sexo]:[Sexo]]=$B74,IF(DATOS_[[AGRUP. CLAS. PROF.]:[AGRUP. CLAS. PROF.]]=$B72,IF(DATOS_[[Check Periodo Ref.]:[Check Periodo Ref.]]="Dentro",DATOS_[Conc.Sal.18]))))),
0)</f>
        <v>0</v>
      </c>
      <c r="X74" s="160">
        <f t="array" ref="X74">IFERROR(
AVERAGE((IF(DATOS_[[Sexo]:[Sexo]]=$B74,IF(DATOS_[[AGRUP. CLAS. PROF.]:[AGRUP. CLAS. PROF.]]=$B72,IF(DATOS_[[Check Periodo Ref.]:[Check Periodo Ref.]]="Dentro",DATOS_[Conc.Sal.19]))))),
0)</f>
        <v>0</v>
      </c>
      <c r="Y74" s="160">
        <f t="array" ref="Y74">IFERROR(
AVERAGE((IF(DATOS_[[Sexo]:[Sexo]]=$B74,IF(DATOS_[[AGRUP. CLAS. PROF.]:[AGRUP. CLAS. PROF.]]=$B72,IF(DATOS_[[Check Periodo Ref.]:[Check Periodo Ref.]]="Dentro",DATOS_[Conc.Sal.20]))))),
0)</f>
        <v>0</v>
      </c>
      <c r="Z74" s="160">
        <f t="array" ref="Z74">IFERROR(
AVERAGE((IF(DATOS_[[Sexo]:[Sexo]]=$B74,IF(DATOS_[[AGRUP. CLAS. PROF.]:[AGRUP. CLAS. PROF.]]=$B72,IF(DATOS_[[Check Periodo Ref.]:[Check Periodo Ref.]]="Dentro",DATOS_[Conc.Sal.21]))))),
0)</f>
        <v>0</v>
      </c>
      <c r="AA74" s="160">
        <f t="array" ref="AA74">IFERROR(
AVERAGE((IF(DATOS_[[Sexo]:[Sexo]]=$B74,IF(DATOS_[[AGRUP. CLAS. PROF.]:[AGRUP. CLAS. PROF.]]=$B72,IF(DATOS_[[Check Periodo Ref.]:[Check Periodo Ref.]]="Dentro",DATOS_[Conc.Sal.22]))))),
0)</f>
        <v>0</v>
      </c>
      <c r="AB74" s="160">
        <f t="array" ref="AB74">IFERROR(
AVERAGE((IF(DATOS_[[Sexo]:[Sexo]]=$B74,IF(DATOS_[[AGRUP. CLAS. PROF.]:[AGRUP. CLAS. PROF.]]=$B72,IF(DATOS_[[Check Periodo Ref.]:[Check Periodo Ref.]]="Dentro",DATOS_[Conc.Sal.23]))))),
0)</f>
        <v>0</v>
      </c>
      <c r="AC74" s="160">
        <f t="array" ref="AC74">IFERROR(
AVERAGE((IF(DATOS_[[Sexo]:[Sexo]]=$B74,IF(DATOS_[[AGRUP. CLAS. PROF.]:[AGRUP. CLAS. PROF.]]=$B72,IF(DATOS_[[Check Periodo Ref.]:[Check Periodo Ref.]]="Dentro",DATOS_[Conc.Sal.24]))))),
0)</f>
        <v>0</v>
      </c>
      <c r="AD74" s="160">
        <f t="array" ref="AD74">IFERROR(
AVERAGE((IF(DATOS_[[Sexo]:[Sexo]]=$B74,IF(DATOS_[[AGRUP. CLAS. PROF.]:[AGRUP. CLAS. PROF.]]=$B72,IF(DATOS_[[Check Periodo Ref.]:[Check Periodo Ref.]]="Dentro",DATOS_[Conc.Sal.25]))))),
0)</f>
        <v>0</v>
      </c>
      <c r="AE74" s="160">
        <f t="array" ref="AE74">IFERROR(
AVERAGE((IF(DATOS_[[Sexo]:[Sexo]]=$B74,IF(DATOS_[[AGRUP. CLAS. PROF.]:[AGRUP. CLAS. PROF.]]=$B72,IF(DATOS_[[Check Periodo Ref.]:[Check Periodo Ref.]]="Dentro",DATOS_[Conc.Sal.26]))))),
0)</f>
        <v>0</v>
      </c>
      <c r="AF74" s="160">
        <f t="array" ref="AF74">IFERROR(
AVERAGE((IF(DATOS_[[Sexo]:[Sexo]]=$B74,IF(DATOS_[[AGRUP. CLAS. PROF.]:[AGRUP. CLAS. PROF.]]=$B72,IF(DATOS_[[Check Periodo Ref.]:[Check Periodo Ref.]]="Dentro",DATOS_[Conc.Sal.27]))))),
0)</f>
        <v>0</v>
      </c>
      <c r="AG74" s="160">
        <f t="array" ref="AG74">IFERROR(
AVERAGE((IF(DATOS_[[Sexo]:[Sexo]]=$B74,IF(DATOS_[[AGRUP. CLAS. PROF.]:[AGRUP. CLAS. PROF.]]=$B72,IF(DATOS_[[Check Periodo Ref.]:[Check Periodo Ref.]]="Dentro",DATOS_[Conc.Sal.28]))))),
0)</f>
        <v>0</v>
      </c>
      <c r="AH74" s="160">
        <f t="array" ref="AH74">IFERROR(
AVERAGE((IF(DATOS_[[Sexo]:[Sexo]]=$B74,IF(DATOS_[[AGRUP. CLAS. PROF.]:[AGRUP. CLAS. PROF.]]=$B72,IF(DATOS_[[Check Periodo Ref.]:[Check Periodo Ref.]]="Dentro",DATOS_[Conc.Sal.29]))))),
0)</f>
        <v>0</v>
      </c>
      <c r="AI74" s="160">
        <f t="array" ref="AI74">IFERROR(
AVERAGE((IF(DATOS_[[Sexo]:[Sexo]]=$B74,IF(DATOS_[[AGRUP. CLAS. PROF.]:[AGRUP. CLAS. PROF.]]=$B72,IF(DATOS_[[Check Periodo Ref.]:[Check Periodo Ref.]]="Dentro",DATOS_[Conc.Sal.30]))))),
0)</f>
        <v>0</v>
      </c>
      <c r="AJ74" s="161">
        <f t="array" ref="AJ74">IFERROR(
AVERAGE(IF(DATOS_[Sexo]=$B74,IF(DATOS_[AGRUP. CLAS. PROF.]=$B72,IF(DATOS_[Check Periodo Ref.]="Dentro",DATOS_[Tot COMPL.SAL Ef],FALSE)))),
0)</f>
        <v>0</v>
      </c>
      <c r="AK74" s="163">
        <f t="array" ref="AK74">IFERROR(
AVERAGE(IF(DATOS_[Sexo]=$B74,IF(DATOS_[AGRUP. CLAS. PROF.]=$B72,IF(DATOS_[Check Periodo Ref.]="Dentro",DATOS_[TOTAL SALARIO Ef],FALSE)))),
0)</f>
        <v>0</v>
      </c>
      <c r="AL74" s="162">
        <f t="array" ref="AL74">IFERROR(
AVERAGE((IF(DATOS_[[Sexo]:[Sexo]]=$B74,IF(DATOS_[[AGRUP. CLAS. PROF.]:[AGRUP. CLAS. PROF.]]=$B72,IF(DATOS_[[Check Periodo Ref.]:[Check Periodo Ref.]]="Dentro",DATOS_[C.Extra.01]))))),
0)</f>
        <v>0</v>
      </c>
      <c r="AM74" s="162">
        <f t="array" ref="AM74">IFERROR(
AVERAGE((IF(DATOS_[[Sexo]:[Sexo]]=$B74,IF(DATOS_[[AGRUP. CLAS. PROF.]:[AGRUP. CLAS. PROF.]]=$B72,IF(DATOS_[[Check Periodo Ref.]:[Check Periodo Ref.]]="Dentro",DATOS_[C.Extra.02]))))),
0)</f>
        <v>0</v>
      </c>
      <c r="AN74" s="162">
        <f t="array" ref="AN74">IFERROR(
AVERAGE((IF(DATOS_[[Sexo]:[Sexo]]=$B74,IF(DATOS_[[AGRUP. CLAS. PROF.]:[AGRUP. CLAS. PROF.]]=$B72,IF(DATOS_[[Check Periodo Ref.]:[Check Periodo Ref.]]="Dentro",DATOS_[C.Extra.03]))))),
0)</f>
        <v>0</v>
      </c>
      <c r="AO74" s="162">
        <f t="array" ref="AO74">IFERROR(
AVERAGE((IF(DATOS_[[Sexo]:[Sexo]]=$B74,IF(DATOS_[[AGRUP. CLAS. PROF.]:[AGRUP. CLAS. PROF.]]=$B72,IF(DATOS_[[Check Periodo Ref.]:[Check Periodo Ref.]]="Dentro",DATOS_[C.Extra.04]))))),
0)</f>
        <v>0</v>
      </c>
      <c r="AP74" s="162">
        <f t="array" ref="AP74">IFERROR(
AVERAGE((IF(DATOS_[[Sexo]:[Sexo]]=$B74,IF(DATOS_[[AGRUP. CLAS. PROF.]:[AGRUP. CLAS. PROF.]]=$B72,IF(DATOS_[[Check Periodo Ref.]:[Check Periodo Ref.]]="Dentro",DATOS_[C.Extra.05]))))),
0)</f>
        <v>0</v>
      </c>
      <c r="AQ74" s="164">
        <f t="array" ref="AQ74">IFERROR(
AVERAGE(IF(DATOS_[Sexo]=$B74,IF(DATOS_[AGRUP. CLAS. PROF.]=$B72,IF(DATOS_[Check Periodo Ref.]="Dentro",DATOS_[Tot Extrasalarial Ef],FALSE)))),
0)</f>
        <v>0</v>
      </c>
      <c r="AR74" s="165">
        <f t="array" ref="AR74">IFERROR(
AVERAGE(IF(DATOS_[Sexo]=$B74,IF(DATOS_[AGRUP. CLAS. PROF.]=$B72,IF(DATOS_[Check Periodo Ref.]="Dentro",DATOS_[TOTAL Retrib Ef],FALSE)))),
0)</f>
        <v>0</v>
      </c>
    </row>
    <row r="75" spans="1:44" ht="17.25" thickBot="1" x14ac:dyDescent="0.35">
      <c r="A75" s="114" t="str">
        <f t="shared" ref="A75" si="83">+A76</f>
        <v>[ocultar]</v>
      </c>
      <c r="B75" s="117" t="s">
        <v>237</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CLAS. PROF.],
IF("Dentro"=DATOS_[Check Periodo Ref.],
1/(COUNTIFS(DATOS_[Sexo],$B76,DATOS_[AGRUP. CLAS. PROF.],$B75,DATOS_[Check Periodo Ref.],"Dentro",DATOS_[id],DATOS_[id]))))))</f>
        <v>0</v>
      </c>
      <c r="D76" s="113">
        <f>COUNTIFS(DATOS_[AGRUP. CLAS. PROF.],$B75,DATOS_[Sexo],$B76,DATOS_[Check Periodo Ref.],"Dentro")</f>
        <v>0</v>
      </c>
      <c r="E76" s="159">
        <f t="array" ref="E76">IFERROR(
AVERAGE(IF(DATOS_[Sexo]=$B76,IF(DATOS_[AGRUP. CLAS. PROF.]=$B75,IF(DATOS_[Check Periodo Ref.]="Dentro",DATOS_[SALARIO BASE Ef],FALSE)))),
0)</f>
        <v>0</v>
      </c>
      <c r="F76" s="160">
        <f t="array" ref="F76">IFERROR(
AVERAGE((IF(DATOS_[[Sexo]:[Sexo]]=$B76,IF(DATOS_[[AGRUP. CLAS. PROF.]:[AGRUP. CLAS. PROF.]]=$B75,IF(DATOS_[[Check Periodo Ref.]:[Check Periodo Ref.]]="Dentro",DATOS_[Conc.Sal.01]))))),
0)</f>
        <v>0</v>
      </c>
      <c r="G76" s="160">
        <f t="array" ref="G76">IFERROR(
AVERAGE((IF(DATOS_[[Sexo]:[Sexo]]=$B76,IF(DATOS_[[AGRUP. CLAS. PROF.]:[AGRUP. CLAS. PROF.]]=$B75,IF(DATOS_[[Check Periodo Ref.]:[Check Periodo Ref.]]="Dentro",DATOS_[Conc.Sal.02]))))),
0)</f>
        <v>0</v>
      </c>
      <c r="H76" s="160">
        <f t="array" ref="H76">IFERROR(
AVERAGE((IF(DATOS_[[Sexo]:[Sexo]]=$B76,IF(DATOS_[[AGRUP. CLAS. PROF.]:[AGRUP. CLAS. PROF.]]=$B75,IF(DATOS_[[Check Periodo Ref.]:[Check Periodo Ref.]]="Dentro",DATOS_[Conc.Sal.03]))))),
0)</f>
        <v>0</v>
      </c>
      <c r="I76" s="160">
        <f t="array" ref="I76">IFERROR(
AVERAGE((IF(DATOS_[[Sexo]:[Sexo]]=$B76,IF(DATOS_[[AGRUP. CLAS. PROF.]:[AGRUP. CLAS. PROF.]]=$B75,IF(DATOS_[[Check Periodo Ref.]:[Check Periodo Ref.]]="Dentro",DATOS_[Conc.Sal.04]))))),
0)</f>
        <v>0</v>
      </c>
      <c r="J76" s="160">
        <f t="array" ref="J76">IFERROR(
AVERAGE((IF(DATOS_[[Sexo]:[Sexo]]=$B76,IF(DATOS_[[AGRUP. CLAS. PROF.]:[AGRUP. CLAS. PROF.]]=$B75,IF(DATOS_[[Check Periodo Ref.]:[Check Periodo Ref.]]="Dentro",DATOS_[Conc.Sal.05]))))),
0)</f>
        <v>0</v>
      </c>
      <c r="K76" s="160">
        <f t="array" ref="K76">IFERROR(
AVERAGE((IF(DATOS_[[Sexo]:[Sexo]]=$B76,IF(DATOS_[[AGRUP. CLAS. PROF.]:[AGRUP. CLAS. PROF.]]=$B75,IF(DATOS_[[Check Periodo Ref.]:[Check Periodo Ref.]]="Dentro",DATOS_[Conc.Sal.06]))))),
0)</f>
        <v>0</v>
      </c>
      <c r="L76" s="160">
        <f t="array" ref="L76">IFERROR(
AVERAGE((IF(DATOS_[[Sexo]:[Sexo]]=$B76,IF(DATOS_[[AGRUP. CLAS. PROF.]:[AGRUP. CLAS. PROF.]]=$B75,IF(DATOS_[[Check Periodo Ref.]:[Check Periodo Ref.]]="Dentro",DATOS_[Conc.Sal.07]))))),
0)</f>
        <v>0</v>
      </c>
      <c r="M76" s="160">
        <f t="array" ref="M76">IFERROR(
AVERAGE((IF(DATOS_[[Sexo]:[Sexo]]=$B76,IF(DATOS_[[AGRUP. CLAS. PROF.]:[AGRUP. CLAS. PROF.]]=$B75,IF(DATOS_[[Check Periodo Ref.]:[Check Periodo Ref.]]="Dentro",DATOS_[Conc.Sal.08]))))),
0)</f>
        <v>0</v>
      </c>
      <c r="N76" s="160">
        <f t="array" ref="N76">IFERROR(
AVERAGE((IF(DATOS_[[Sexo]:[Sexo]]=$B76,IF(DATOS_[[AGRUP. CLAS. PROF.]:[AGRUP. CLAS. PROF.]]=$B75,IF(DATOS_[[Check Periodo Ref.]:[Check Periodo Ref.]]="Dentro",DATOS_[Conc.Sal.09]))))),
0)</f>
        <v>0</v>
      </c>
      <c r="O76" s="160">
        <f t="array" ref="O76">IFERROR(
AVERAGE((IF(DATOS_[[Sexo]:[Sexo]]=$B76,IF(DATOS_[[AGRUP. CLAS. PROF.]:[AGRUP. CLAS. PROF.]]=$B75,IF(DATOS_[[Check Periodo Ref.]:[Check Periodo Ref.]]="Dentro",DATOS_[Conc.Sal.10]))))),
0)</f>
        <v>0</v>
      </c>
      <c r="P76" s="160">
        <f t="array" ref="P76">IFERROR(
AVERAGE((IF(DATOS_[[Sexo]:[Sexo]]=$B76,IF(DATOS_[[AGRUP. CLAS. PROF.]:[AGRUP. CLAS. PROF.]]=$B75,IF(DATOS_[[Check Periodo Ref.]:[Check Periodo Ref.]]="Dentro",DATOS_[Conc.Sal.11]))))),
0)</f>
        <v>0</v>
      </c>
      <c r="Q76" s="160">
        <f t="array" ref="Q76">IFERROR(
AVERAGE((IF(DATOS_[[Sexo]:[Sexo]]=$B76,IF(DATOS_[[AGRUP. CLAS. PROF.]:[AGRUP. CLAS. PROF.]]=$B75,IF(DATOS_[[Check Periodo Ref.]:[Check Periodo Ref.]]="Dentro",DATOS_[Conc.Sal.12]))))),
0)</f>
        <v>0</v>
      </c>
      <c r="R76" s="160">
        <f t="array" ref="R76">IFERROR(
AVERAGE((IF(DATOS_[[Sexo]:[Sexo]]=$B76,IF(DATOS_[[AGRUP. CLAS. PROF.]:[AGRUP. CLAS. PROF.]]=$B75,IF(DATOS_[[Check Periodo Ref.]:[Check Periodo Ref.]]="Dentro",DATOS_[Conc.Sal.13]))))),
0)</f>
        <v>0</v>
      </c>
      <c r="S76" s="160">
        <f t="array" ref="S76">IFERROR(
AVERAGE((IF(DATOS_[[Sexo]:[Sexo]]=$B76,IF(DATOS_[[AGRUP. CLAS. PROF.]:[AGRUP. CLAS. PROF.]]=$B75,IF(DATOS_[[Check Periodo Ref.]:[Check Periodo Ref.]]="Dentro",DATOS_[Conc.Sal.14]))))),
0)</f>
        <v>0</v>
      </c>
      <c r="T76" s="160">
        <f t="array" ref="T76">IFERROR(
AVERAGE((IF(DATOS_[[Sexo]:[Sexo]]=$B76,IF(DATOS_[[AGRUP. CLAS. PROF.]:[AGRUP. CLAS. PROF.]]=$B75,IF(DATOS_[[Check Periodo Ref.]:[Check Periodo Ref.]]="Dentro",DATOS_[Conc.Sal.15]))))),
0)</f>
        <v>0</v>
      </c>
      <c r="U76" s="160">
        <f t="array" ref="U76">IFERROR(
AVERAGE((IF(DATOS_[[Sexo]:[Sexo]]=$B76,IF(DATOS_[[AGRUP. CLAS. PROF.]:[AGRUP. CLAS. PROF.]]=$B75,IF(DATOS_[[Check Periodo Ref.]:[Check Periodo Ref.]]="Dentro",DATOS_[Conc.Sal.16]))))),
0)</f>
        <v>0</v>
      </c>
      <c r="V76" s="160">
        <f t="array" ref="V76">IFERROR(
AVERAGE((IF(DATOS_[[Sexo]:[Sexo]]=$B76,IF(DATOS_[[AGRUP. CLAS. PROF.]:[AGRUP. CLAS. PROF.]]=$B75,IF(DATOS_[[Check Periodo Ref.]:[Check Periodo Ref.]]="Dentro",DATOS_[Conc.Sal.17]))))),
0)</f>
        <v>0</v>
      </c>
      <c r="W76" s="160">
        <f t="array" ref="W76">IFERROR(
AVERAGE((IF(DATOS_[[Sexo]:[Sexo]]=$B76,IF(DATOS_[[AGRUP. CLAS. PROF.]:[AGRUP. CLAS. PROF.]]=$B75,IF(DATOS_[[Check Periodo Ref.]:[Check Periodo Ref.]]="Dentro",DATOS_[Conc.Sal.18]))))),
0)</f>
        <v>0</v>
      </c>
      <c r="X76" s="160">
        <f t="array" ref="X76">IFERROR(
AVERAGE((IF(DATOS_[[Sexo]:[Sexo]]=$B76,IF(DATOS_[[AGRUP. CLAS. PROF.]:[AGRUP. CLAS. PROF.]]=$B75,IF(DATOS_[[Check Periodo Ref.]:[Check Periodo Ref.]]="Dentro",DATOS_[Conc.Sal.19]))))),
0)</f>
        <v>0</v>
      </c>
      <c r="Y76" s="160">
        <f t="array" ref="Y76">IFERROR(
AVERAGE((IF(DATOS_[[Sexo]:[Sexo]]=$B76,IF(DATOS_[[AGRUP. CLAS. PROF.]:[AGRUP. CLAS. PROF.]]=$B75,IF(DATOS_[[Check Periodo Ref.]:[Check Periodo Ref.]]="Dentro",DATOS_[Conc.Sal.20]))))),
0)</f>
        <v>0</v>
      </c>
      <c r="Z76" s="160">
        <f t="array" ref="Z76">IFERROR(
AVERAGE((IF(DATOS_[[Sexo]:[Sexo]]=$B76,IF(DATOS_[[AGRUP. CLAS. PROF.]:[AGRUP. CLAS. PROF.]]=$B75,IF(DATOS_[[Check Periodo Ref.]:[Check Periodo Ref.]]="Dentro",DATOS_[Conc.Sal.21]))))),
0)</f>
        <v>0</v>
      </c>
      <c r="AA76" s="160">
        <f t="array" ref="AA76">IFERROR(
AVERAGE((IF(DATOS_[[Sexo]:[Sexo]]=$B76,IF(DATOS_[[AGRUP. CLAS. PROF.]:[AGRUP. CLAS. PROF.]]=$B75,IF(DATOS_[[Check Periodo Ref.]:[Check Periodo Ref.]]="Dentro",DATOS_[Conc.Sal.22]))))),
0)</f>
        <v>0</v>
      </c>
      <c r="AB76" s="160">
        <f t="array" ref="AB76">IFERROR(
AVERAGE((IF(DATOS_[[Sexo]:[Sexo]]=$B76,IF(DATOS_[[AGRUP. CLAS. PROF.]:[AGRUP. CLAS. PROF.]]=$B75,IF(DATOS_[[Check Periodo Ref.]:[Check Periodo Ref.]]="Dentro",DATOS_[Conc.Sal.23]))))),
0)</f>
        <v>0</v>
      </c>
      <c r="AC76" s="160">
        <f t="array" ref="AC76">IFERROR(
AVERAGE((IF(DATOS_[[Sexo]:[Sexo]]=$B76,IF(DATOS_[[AGRUP. CLAS. PROF.]:[AGRUP. CLAS. PROF.]]=$B75,IF(DATOS_[[Check Periodo Ref.]:[Check Periodo Ref.]]="Dentro",DATOS_[Conc.Sal.24]))))),
0)</f>
        <v>0</v>
      </c>
      <c r="AD76" s="160">
        <f t="array" ref="AD76">IFERROR(
AVERAGE((IF(DATOS_[[Sexo]:[Sexo]]=$B76,IF(DATOS_[[AGRUP. CLAS. PROF.]:[AGRUP. CLAS. PROF.]]=$B75,IF(DATOS_[[Check Periodo Ref.]:[Check Periodo Ref.]]="Dentro",DATOS_[Conc.Sal.25]))))),
0)</f>
        <v>0</v>
      </c>
      <c r="AE76" s="160">
        <f t="array" ref="AE76">IFERROR(
AVERAGE((IF(DATOS_[[Sexo]:[Sexo]]=$B76,IF(DATOS_[[AGRUP. CLAS. PROF.]:[AGRUP. CLAS. PROF.]]=$B75,IF(DATOS_[[Check Periodo Ref.]:[Check Periodo Ref.]]="Dentro",DATOS_[Conc.Sal.26]))))),
0)</f>
        <v>0</v>
      </c>
      <c r="AF76" s="160">
        <f t="array" ref="AF76">IFERROR(
AVERAGE((IF(DATOS_[[Sexo]:[Sexo]]=$B76,IF(DATOS_[[AGRUP. CLAS. PROF.]:[AGRUP. CLAS. PROF.]]=$B75,IF(DATOS_[[Check Periodo Ref.]:[Check Periodo Ref.]]="Dentro",DATOS_[Conc.Sal.27]))))),
0)</f>
        <v>0</v>
      </c>
      <c r="AG76" s="160">
        <f t="array" ref="AG76">IFERROR(
AVERAGE((IF(DATOS_[[Sexo]:[Sexo]]=$B76,IF(DATOS_[[AGRUP. CLAS. PROF.]:[AGRUP. CLAS. PROF.]]=$B75,IF(DATOS_[[Check Periodo Ref.]:[Check Periodo Ref.]]="Dentro",DATOS_[Conc.Sal.28]))))),
0)</f>
        <v>0</v>
      </c>
      <c r="AH76" s="160">
        <f t="array" ref="AH76">IFERROR(
AVERAGE((IF(DATOS_[[Sexo]:[Sexo]]=$B76,IF(DATOS_[[AGRUP. CLAS. PROF.]:[AGRUP. CLAS. PROF.]]=$B75,IF(DATOS_[[Check Periodo Ref.]:[Check Periodo Ref.]]="Dentro",DATOS_[Conc.Sal.29]))))),
0)</f>
        <v>0</v>
      </c>
      <c r="AI76" s="160">
        <f t="array" ref="AI76">IFERROR(
AVERAGE((IF(DATOS_[[Sexo]:[Sexo]]=$B76,IF(DATOS_[[AGRUP. CLAS. PROF.]:[AGRUP. CLAS. PROF.]]=$B75,IF(DATOS_[[Check Periodo Ref.]:[Check Periodo Ref.]]="Dentro",DATOS_[Conc.Sal.30]))))),
0)</f>
        <v>0</v>
      </c>
      <c r="AJ76" s="161">
        <f t="array" ref="AJ76">IFERROR(
AVERAGE(IF(DATOS_[Sexo]=$B76,IF(DATOS_[AGRUP. CLAS. PROF.]=$B75,IF(DATOS_[Check Periodo Ref.]="Dentro",DATOS_[Tot COMPL.SAL Ef],FALSE)))),
0)</f>
        <v>0</v>
      </c>
      <c r="AK76" s="163">
        <f t="array" ref="AK76">IFERROR(
AVERAGE(IF(DATOS_[Sexo]=$B76,IF(DATOS_[AGRUP. CLAS. PROF.]=$B75,IF(DATOS_[Check Periodo Ref.]="Dentro",DATOS_[TOTAL SALARIO Ef],FALSE)))),
0)</f>
        <v>0</v>
      </c>
      <c r="AL76" s="162">
        <f t="array" ref="AL76">IFERROR(
AVERAGE((IF(DATOS_[[Sexo]:[Sexo]]=$B76,IF(DATOS_[[AGRUP. CLAS. PROF.]:[AGRUP. CLAS. PROF.]]=$B75,IF(DATOS_[[Check Periodo Ref.]:[Check Periodo Ref.]]="Dentro",DATOS_[C.Extra.01]))))),
0)</f>
        <v>0</v>
      </c>
      <c r="AM76" s="162">
        <f t="array" ref="AM76">IFERROR(
AVERAGE((IF(DATOS_[[Sexo]:[Sexo]]=$B76,IF(DATOS_[[AGRUP. CLAS. PROF.]:[AGRUP. CLAS. PROF.]]=$B75,IF(DATOS_[[Check Periodo Ref.]:[Check Periodo Ref.]]="Dentro",DATOS_[C.Extra.02]))))),
0)</f>
        <v>0</v>
      </c>
      <c r="AN76" s="162">
        <f t="array" ref="AN76">IFERROR(
AVERAGE((IF(DATOS_[[Sexo]:[Sexo]]=$B76,IF(DATOS_[[AGRUP. CLAS. PROF.]:[AGRUP. CLAS. PROF.]]=$B75,IF(DATOS_[[Check Periodo Ref.]:[Check Periodo Ref.]]="Dentro",DATOS_[C.Extra.03]))))),
0)</f>
        <v>0</v>
      </c>
      <c r="AO76" s="162">
        <f t="array" ref="AO76">IFERROR(
AVERAGE((IF(DATOS_[[Sexo]:[Sexo]]=$B76,IF(DATOS_[[AGRUP. CLAS. PROF.]:[AGRUP. CLAS. PROF.]]=$B75,IF(DATOS_[[Check Periodo Ref.]:[Check Periodo Ref.]]="Dentro",DATOS_[C.Extra.04]))))),
0)</f>
        <v>0</v>
      </c>
      <c r="AP76" s="162">
        <f t="array" ref="AP76">IFERROR(
AVERAGE((IF(DATOS_[[Sexo]:[Sexo]]=$B76,IF(DATOS_[[AGRUP. CLAS. PROF.]:[AGRUP. CLAS. PROF.]]=$B75,IF(DATOS_[[Check Periodo Ref.]:[Check Periodo Ref.]]="Dentro",DATOS_[C.Extra.05]))))),
0)</f>
        <v>0</v>
      </c>
      <c r="AQ76" s="164">
        <f t="array" ref="AQ76">IFERROR(
AVERAGE(IF(DATOS_[Sexo]=$B76,IF(DATOS_[AGRUP. CLAS. PROF.]=$B75,IF(DATOS_[Check Periodo Ref.]="Dentro",DATOS_[Tot Extrasalarial Ef],FALSE)))),
0)</f>
        <v>0</v>
      </c>
      <c r="AR76" s="165">
        <f t="array" ref="AR76">IFERROR(
AVERAGE(IF(DATOS_[Sexo]=$B76,IF(DATOS_[AGRUP. CLAS. PROF.]=$B75,IF(DATOS_[Check Periodo Ref.]="Dentro",DATOS_[TOTAL Retrib Ef],FALSE)))),
0)</f>
        <v>0</v>
      </c>
    </row>
    <row r="77" spans="1:44" x14ac:dyDescent="0.3">
      <c r="A77" s="114" t="str">
        <f t="shared" ref="A77" si="86">+A76</f>
        <v>[ocultar]</v>
      </c>
      <c r="B77" s="111" t="s">
        <v>163</v>
      </c>
      <c r="C77" s="112">
        <f t="array" ref="C77">SUM(IF($B77=DATOS_[Sexo],
IF($B75=DATOS_[AGRUP. CLAS. PROF.],
IF("Dentro"=DATOS_[Check Periodo Ref.],
1/(COUNTIFS(DATOS_[Sexo],$B77,DATOS_[AGRUP. CLAS. PROF.],$B75,DATOS_[Check Periodo Ref.],"Dentro",DATOS_[id],DATOS_[id]))))))</f>
        <v>0</v>
      </c>
      <c r="D77" s="113">
        <f>COUNTIFS(DATOS_[AGRUP. CLAS. PROF.],$B75,DATOS_[Sexo],$B77,DATOS_[Check Periodo Ref.],"Dentro")</f>
        <v>0</v>
      </c>
      <c r="E77" s="159">
        <f t="array" ref="E77">IFERROR(
AVERAGE(IF(DATOS_[Sexo]=$B77,IF(DATOS_[AGRUP. CLAS. PROF.]=$B75,IF(DATOS_[Check Periodo Ref.]="Dentro",DATOS_[SALARIO BASE Ef],FALSE)))),
0)</f>
        <v>0</v>
      </c>
      <c r="F77" s="160">
        <f t="array" ref="F77">IFERROR(
AVERAGE((IF(DATOS_[[Sexo]:[Sexo]]=$B77,IF(DATOS_[[AGRUP. CLAS. PROF.]:[AGRUP. CLAS. PROF.]]=$B75,IF(DATOS_[[Check Periodo Ref.]:[Check Periodo Ref.]]="Dentro",DATOS_[Conc.Sal.01]))))),
0)</f>
        <v>0</v>
      </c>
      <c r="G77" s="160">
        <f t="array" ref="G77">IFERROR(
AVERAGE((IF(DATOS_[[Sexo]:[Sexo]]=$B77,IF(DATOS_[[AGRUP. CLAS. PROF.]:[AGRUP. CLAS. PROF.]]=$B75,IF(DATOS_[[Check Periodo Ref.]:[Check Periodo Ref.]]="Dentro",DATOS_[Conc.Sal.02]))))),
0)</f>
        <v>0</v>
      </c>
      <c r="H77" s="160">
        <f t="array" ref="H77">IFERROR(
AVERAGE((IF(DATOS_[[Sexo]:[Sexo]]=$B77,IF(DATOS_[[AGRUP. CLAS. PROF.]:[AGRUP. CLAS. PROF.]]=$B75,IF(DATOS_[[Check Periodo Ref.]:[Check Periodo Ref.]]="Dentro",DATOS_[Conc.Sal.03]))))),
0)</f>
        <v>0</v>
      </c>
      <c r="I77" s="160">
        <f t="array" ref="I77">IFERROR(
AVERAGE((IF(DATOS_[[Sexo]:[Sexo]]=$B77,IF(DATOS_[[AGRUP. CLAS. PROF.]:[AGRUP. CLAS. PROF.]]=$B75,IF(DATOS_[[Check Periodo Ref.]:[Check Periodo Ref.]]="Dentro",DATOS_[Conc.Sal.04]))))),
0)</f>
        <v>0</v>
      </c>
      <c r="J77" s="160">
        <f t="array" ref="J77">IFERROR(
AVERAGE((IF(DATOS_[[Sexo]:[Sexo]]=$B77,IF(DATOS_[[AGRUP. CLAS. PROF.]:[AGRUP. CLAS. PROF.]]=$B75,IF(DATOS_[[Check Periodo Ref.]:[Check Periodo Ref.]]="Dentro",DATOS_[Conc.Sal.05]))))),
0)</f>
        <v>0</v>
      </c>
      <c r="K77" s="160">
        <f t="array" ref="K77">IFERROR(
AVERAGE((IF(DATOS_[[Sexo]:[Sexo]]=$B77,IF(DATOS_[[AGRUP. CLAS. PROF.]:[AGRUP. CLAS. PROF.]]=$B75,IF(DATOS_[[Check Periodo Ref.]:[Check Periodo Ref.]]="Dentro",DATOS_[Conc.Sal.06]))))),
0)</f>
        <v>0</v>
      </c>
      <c r="L77" s="160">
        <f t="array" ref="L77">IFERROR(
AVERAGE((IF(DATOS_[[Sexo]:[Sexo]]=$B77,IF(DATOS_[[AGRUP. CLAS. PROF.]:[AGRUP. CLAS. PROF.]]=$B75,IF(DATOS_[[Check Periodo Ref.]:[Check Periodo Ref.]]="Dentro",DATOS_[Conc.Sal.07]))))),
0)</f>
        <v>0</v>
      </c>
      <c r="M77" s="160">
        <f t="array" ref="M77">IFERROR(
AVERAGE((IF(DATOS_[[Sexo]:[Sexo]]=$B77,IF(DATOS_[[AGRUP. CLAS. PROF.]:[AGRUP. CLAS. PROF.]]=$B75,IF(DATOS_[[Check Periodo Ref.]:[Check Periodo Ref.]]="Dentro",DATOS_[Conc.Sal.08]))))),
0)</f>
        <v>0</v>
      </c>
      <c r="N77" s="160">
        <f t="array" ref="N77">IFERROR(
AVERAGE((IF(DATOS_[[Sexo]:[Sexo]]=$B77,IF(DATOS_[[AGRUP. CLAS. PROF.]:[AGRUP. CLAS. PROF.]]=$B75,IF(DATOS_[[Check Periodo Ref.]:[Check Periodo Ref.]]="Dentro",DATOS_[Conc.Sal.09]))))),
0)</f>
        <v>0</v>
      </c>
      <c r="O77" s="160">
        <f t="array" ref="O77">IFERROR(
AVERAGE((IF(DATOS_[[Sexo]:[Sexo]]=$B77,IF(DATOS_[[AGRUP. CLAS. PROF.]:[AGRUP. CLAS. PROF.]]=$B75,IF(DATOS_[[Check Periodo Ref.]:[Check Periodo Ref.]]="Dentro",DATOS_[Conc.Sal.10]))))),
0)</f>
        <v>0</v>
      </c>
      <c r="P77" s="160">
        <f t="array" ref="P77">IFERROR(
AVERAGE((IF(DATOS_[[Sexo]:[Sexo]]=$B77,IF(DATOS_[[AGRUP. CLAS. PROF.]:[AGRUP. CLAS. PROF.]]=$B75,IF(DATOS_[[Check Periodo Ref.]:[Check Periodo Ref.]]="Dentro",DATOS_[Conc.Sal.11]))))),
0)</f>
        <v>0</v>
      </c>
      <c r="Q77" s="160">
        <f t="array" ref="Q77">IFERROR(
AVERAGE((IF(DATOS_[[Sexo]:[Sexo]]=$B77,IF(DATOS_[[AGRUP. CLAS. PROF.]:[AGRUP. CLAS. PROF.]]=$B75,IF(DATOS_[[Check Periodo Ref.]:[Check Periodo Ref.]]="Dentro",DATOS_[Conc.Sal.12]))))),
0)</f>
        <v>0</v>
      </c>
      <c r="R77" s="160">
        <f t="array" ref="R77">IFERROR(
AVERAGE((IF(DATOS_[[Sexo]:[Sexo]]=$B77,IF(DATOS_[[AGRUP. CLAS. PROF.]:[AGRUP. CLAS. PROF.]]=$B75,IF(DATOS_[[Check Periodo Ref.]:[Check Periodo Ref.]]="Dentro",DATOS_[Conc.Sal.13]))))),
0)</f>
        <v>0</v>
      </c>
      <c r="S77" s="160">
        <f t="array" ref="S77">IFERROR(
AVERAGE((IF(DATOS_[[Sexo]:[Sexo]]=$B77,IF(DATOS_[[AGRUP. CLAS. PROF.]:[AGRUP. CLAS. PROF.]]=$B75,IF(DATOS_[[Check Periodo Ref.]:[Check Periodo Ref.]]="Dentro",DATOS_[Conc.Sal.14]))))),
0)</f>
        <v>0</v>
      </c>
      <c r="T77" s="160">
        <f t="array" ref="T77">IFERROR(
AVERAGE((IF(DATOS_[[Sexo]:[Sexo]]=$B77,IF(DATOS_[[AGRUP. CLAS. PROF.]:[AGRUP. CLAS. PROF.]]=$B75,IF(DATOS_[[Check Periodo Ref.]:[Check Periodo Ref.]]="Dentro",DATOS_[Conc.Sal.15]))))),
0)</f>
        <v>0</v>
      </c>
      <c r="U77" s="160">
        <f t="array" ref="U77">IFERROR(
AVERAGE((IF(DATOS_[[Sexo]:[Sexo]]=$B77,IF(DATOS_[[AGRUP. CLAS. PROF.]:[AGRUP. CLAS. PROF.]]=$B75,IF(DATOS_[[Check Periodo Ref.]:[Check Periodo Ref.]]="Dentro",DATOS_[Conc.Sal.16]))))),
0)</f>
        <v>0</v>
      </c>
      <c r="V77" s="160">
        <f t="array" ref="V77">IFERROR(
AVERAGE((IF(DATOS_[[Sexo]:[Sexo]]=$B77,IF(DATOS_[[AGRUP. CLAS. PROF.]:[AGRUP. CLAS. PROF.]]=$B75,IF(DATOS_[[Check Periodo Ref.]:[Check Periodo Ref.]]="Dentro",DATOS_[Conc.Sal.17]))))),
0)</f>
        <v>0</v>
      </c>
      <c r="W77" s="160">
        <f t="array" ref="W77">IFERROR(
AVERAGE((IF(DATOS_[[Sexo]:[Sexo]]=$B77,IF(DATOS_[[AGRUP. CLAS. PROF.]:[AGRUP. CLAS. PROF.]]=$B75,IF(DATOS_[[Check Periodo Ref.]:[Check Periodo Ref.]]="Dentro",DATOS_[Conc.Sal.18]))))),
0)</f>
        <v>0</v>
      </c>
      <c r="X77" s="160">
        <f t="array" ref="X77">IFERROR(
AVERAGE((IF(DATOS_[[Sexo]:[Sexo]]=$B77,IF(DATOS_[[AGRUP. CLAS. PROF.]:[AGRUP. CLAS. PROF.]]=$B75,IF(DATOS_[[Check Periodo Ref.]:[Check Periodo Ref.]]="Dentro",DATOS_[Conc.Sal.19]))))),
0)</f>
        <v>0</v>
      </c>
      <c r="Y77" s="160">
        <f t="array" ref="Y77">IFERROR(
AVERAGE((IF(DATOS_[[Sexo]:[Sexo]]=$B77,IF(DATOS_[[AGRUP. CLAS. PROF.]:[AGRUP. CLAS. PROF.]]=$B75,IF(DATOS_[[Check Periodo Ref.]:[Check Periodo Ref.]]="Dentro",DATOS_[Conc.Sal.20]))))),
0)</f>
        <v>0</v>
      </c>
      <c r="Z77" s="160">
        <f t="array" ref="Z77">IFERROR(
AVERAGE((IF(DATOS_[[Sexo]:[Sexo]]=$B77,IF(DATOS_[[AGRUP. CLAS. PROF.]:[AGRUP. CLAS. PROF.]]=$B75,IF(DATOS_[[Check Periodo Ref.]:[Check Periodo Ref.]]="Dentro",DATOS_[Conc.Sal.21]))))),
0)</f>
        <v>0</v>
      </c>
      <c r="AA77" s="160">
        <f t="array" ref="AA77">IFERROR(
AVERAGE((IF(DATOS_[[Sexo]:[Sexo]]=$B77,IF(DATOS_[[AGRUP. CLAS. PROF.]:[AGRUP. CLAS. PROF.]]=$B75,IF(DATOS_[[Check Periodo Ref.]:[Check Periodo Ref.]]="Dentro",DATOS_[Conc.Sal.22]))))),
0)</f>
        <v>0</v>
      </c>
      <c r="AB77" s="160">
        <f t="array" ref="AB77">IFERROR(
AVERAGE((IF(DATOS_[[Sexo]:[Sexo]]=$B77,IF(DATOS_[[AGRUP. CLAS. PROF.]:[AGRUP. CLAS. PROF.]]=$B75,IF(DATOS_[[Check Periodo Ref.]:[Check Periodo Ref.]]="Dentro",DATOS_[Conc.Sal.23]))))),
0)</f>
        <v>0</v>
      </c>
      <c r="AC77" s="160">
        <f t="array" ref="AC77">IFERROR(
AVERAGE((IF(DATOS_[[Sexo]:[Sexo]]=$B77,IF(DATOS_[[AGRUP. CLAS. PROF.]:[AGRUP. CLAS. PROF.]]=$B75,IF(DATOS_[[Check Periodo Ref.]:[Check Periodo Ref.]]="Dentro",DATOS_[Conc.Sal.24]))))),
0)</f>
        <v>0</v>
      </c>
      <c r="AD77" s="160">
        <f t="array" ref="AD77">IFERROR(
AVERAGE((IF(DATOS_[[Sexo]:[Sexo]]=$B77,IF(DATOS_[[AGRUP. CLAS. PROF.]:[AGRUP. CLAS. PROF.]]=$B75,IF(DATOS_[[Check Periodo Ref.]:[Check Periodo Ref.]]="Dentro",DATOS_[Conc.Sal.25]))))),
0)</f>
        <v>0</v>
      </c>
      <c r="AE77" s="160">
        <f t="array" ref="AE77">IFERROR(
AVERAGE((IF(DATOS_[[Sexo]:[Sexo]]=$B77,IF(DATOS_[[AGRUP. CLAS. PROF.]:[AGRUP. CLAS. PROF.]]=$B75,IF(DATOS_[[Check Periodo Ref.]:[Check Periodo Ref.]]="Dentro",DATOS_[Conc.Sal.26]))))),
0)</f>
        <v>0</v>
      </c>
      <c r="AF77" s="160">
        <f t="array" ref="AF77">IFERROR(
AVERAGE((IF(DATOS_[[Sexo]:[Sexo]]=$B77,IF(DATOS_[[AGRUP. CLAS. PROF.]:[AGRUP. CLAS. PROF.]]=$B75,IF(DATOS_[[Check Periodo Ref.]:[Check Periodo Ref.]]="Dentro",DATOS_[Conc.Sal.27]))))),
0)</f>
        <v>0</v>
      </c>
      <c r="AG77" s="160">
        <f t="array" ref="AG77">IFERROR(
AVERAGE((IF(DATOS_[[Sexo]:[Sexo]]=$B77,IF(DATOS_[[AGRUP. CLAS. PROF.]:[AGRUP. CLAS. PROF.]]=$B75,IF(DATOS_[[Check Periodo Ref.]:[Check Periodo Ref.]]="Dentro",DATOS_[Conc.Sal.28]))))),
0)</f>
        <v>0</v>
      </c>
      <c r="AH77" s="160">
        <f t="array" ref="AH77">IFERROR(
AVERAGE((IF(DATOS_[[Sexo]:[Sexo]]=$B77,IF(DATOS_[[AGRUP. CLAS. PROF.]:[AGRUP. CLAS. PROF.]]=$B75,IF(DATOS_[[Check Periodo Ref.]:[Check Periodo Ref.]]="Dentro",DATOS_[Conc.Sal.29]))))),
0)</f>
        <v>0</v>
      </c>
      <c r="AI77" s="160">
        <f t="array" ref="AI77">IFERROR(
AVERAGE((IF(DATOS_[[Sexo]:[Sexo]]=$B77,IF(DATOS_[[AGRUP. CLAS. PROF.]:[AGRUP. CLAS. PROF.]]=$B75,IF(DATOS_[[Check Periodo Ref.]:[Check Periodo Ref.]]="Dentro",DATOS_[Conc.Sal.30]))))),
0)</f>
        <v>0</v>
      </c>
      <c r="AJ77" s="161">
        <f t="array" ref="AJ77">IFERROR(
AVERAGE(IF(DATOS_[Sexo]=$B77,IF(DATOS_[AGRUP. CLAS. PROF.]=$B75,IF(DATOS_[Check Periodo Ref.]="Dentro",DATOS_[Tot COMPL.SAL Ef],FALSE)))),
0)</f>
        <v>0</v>
      </c>
      <c r="AK77" s="163">
        <f t="array" ref="AK77">IFERROR(
AVERAGE(IF(DATOS_[Sexo]=$B77,IF(DATOS_[AGRUP. CLAS. PROF.]=$B75,IF(DATOS_[Check Periodo Ref.]="Dentro",DATOS_[TOTAL SALARIO Ef],FALSE)))),
0)</f>
        <v>0</v>
      </c>
      <c r="AL77" s="162">
        <f t="array" ref="AL77">IFERROR(
AVERAGE((IF(DATOS_[[Sexo]:[Sexo]]=$B77,IF(DATOS_[[AGRUP. CLAS. PROF.]:[AGRUP. CLAS. PROF.]]=$B75,IF(DATOS_[[Check Periodo Ref.]:[Check Periodo Ref.]]="Dentro",DATOS_[C.Extra.01]))))),
0)</f>
        <v>0</v>
      </c>
      <c r="AM77" s="162">
        <f t="array" ref="AM77">IFERROR(
AVERAGE((IF(DATOS_[[Sexo]:[Sexo]]=$B77,IF(DATOS_[[AGRUP. CLAS. PROF.]:[AGRUP. CLAS. PROF.]]=$B75,IF(DATOS_[[Check Periodo Ref.]:[Check Periodo Ref.]]="Dentro",DATOS_[C.Extra.02]))))),
0)</f>
        <v>0</v>
      </c>
      <c r="AN77" s="162">
        <f t="array" ref="AN77">IFERROR(
AVERAGE((IF(DATOS_[[Sexo]:[Sexo]]=$B77,IF(DATOS_[[AGRUP. CLAS. PROF.]:[AGRUP. CLAS. PROF.]]=$B75,IF(DATOS_[[Check Periodo Ref.]:[Check Periodo Ref.]]="Dentro",DATOS_[C.Extra.03]))))),
0)</f>
        <v>0</v>
      </c>
      <c r="AO77" s="162">
        <f t="array" ref="AO77">IFERROR(
AVERAGE((IF(DATOS_[[Sexo]:[Sexo]]=$B77,IF(DATOS_[[AGRUP. CLAS. PROF.]:[AGRUP. CLAS. PROF.]]=$B75,IF(DATOS_[[Check Periodo Ref.]:[Check Periodo Ref.]]="Dentro",DATOS_[C.Extra.04]))))),
0)</f>
        <v>0</v>
      </c>
      <c r="AP77" s="162">
        <f t="array" ref="AP77">IFERROR(
AVERAGE((IF(DATOS_[[Sexo]:[Sexo]]=$B77,IF(DATOS_[[AGRUP. CLAS. PROF.]:[AGRUP. CLAS. PROF.]]=$B75,IF(DATOS_[[Check Periodo Ref.]:[Check Periodo Ref.]]="Dentro",DATOS_[C.Extra.05]))))),
0)</f>
        <v>0</v>
      </c>
      <c r="AQ77" s="164">
        <f t="array" ref="AQ77">IFERROR(
AVERAGE(IF(DATOS_[Sexo]=$B77,IF(DATOS_[AGRUP. CLAS. PROF.]=$B75,IF(DATOS_[Check Periodo Ref.]="Dentro",DATOS_[Tot Extrasalarial Ef],FALSE)))),
0)</f>
        <v>0</v>
      </c>
      <c r="AR77" s="165">
        <f t="array" ref="AR77">IFERROR(
AVERAGE(IF(DATOS_[Sexo]=$B77,IF(DATOS_[AGRUP. CLAS. PROF.]=$B75,IF(DATOS_[Check Periodo Ref.]="Dentro",DATOS_[TOTAL Retrib Ef],FALSE)))),
0)</f>
        <v>0</v>
      </c>
    </row>
    <row r="78" spans="1:44" ht="17.25" thickBot="1" x14ac:dyDescent="0.35">
      <c r="A78" s="114" t="str">
        <f t="shared" ref="A78" si="87">+A79</f>
        <v>[ocultar]</v>
      </c>
      <c r="B78" s="117" t="s">
        <v>238</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CLAS. PROF.],
IF("Dentro"=DATOS_[Check Periodo Ref.],
1/(COUNTIFS(DATOS_[Sexo],$B79,DATOS_[AGRUP. CLAS. PROF.],$B78,DATOS_[Check Periodo Ref.],"Dentro",DATOS_[id],DATOS_[id]))))))</f>
        <v>0</v>
      </c>
      <c r="D79" s="113">
        <f>COUNTIFS(DATOS_[AGRUP. CLAS. PROF.],$B78,DATOS_[Sexo],$B79,DATOS_[Check Periodo Ref.],"Dentro")</f>
        <v>0</v>
      </c>
      <c r="E79" s="159">
        <f t="array" ref="E79">IFERROR(
AVERAGE(IF(DATOS_[Sexo]=$B79,IF(DATOS_[AGRUP. CLAS. PROF.]=$B78,IF(DATOS_[Check Periodo Ref.]="Dentro",DATOS_[SALARIO BASE Ef],FALSE)))),
0)</f>
        <v>0</v>
      </c>
      <c r="F79" s="160">
        <f t="array" ref="F79">IFERROR(
AVERAGE((IF(DATOS_[[Sexo]:[Sexo]]=$B79,IF(DATOS_[[AGRUP. CLAS. PROF.]:[AGRUP. CLAS. PROF.]]=$B78,IF(DATOS_[[Check Periodo Ref.]:[Check Periodo Ref.]]="Dentro",DATOS_[Conc.Sal.01]))))),
0)</f>
        <v>0</v>
      </c>
      <c r="G79" s="160">
        <f t="array" ref="G79">IFERROR(
AVERAGE((IF(DATOS_[[Sexo]:[Sexo]]=$B79,IF(DATOS_[[AGRUP. CLAS. PROF.]:[AGRUP. CLAS. PROF.]]=$B78,IF(DATOS_[[Check Periodo Ref.]:[Check Periodo Ref.]]="Dentro",DATOS_[Conc.Sal.02]))))),
0)</f>
        <v>0</v>
      </c>
      <c r="H79" s="160">
        <f t="array" ref="H79">IFERROR(
AVERAGE((IF(DATOS_[[Sexo]:[Sexo]]=$B79,IF(DATOS_[[AGRUP. CLAS. PROF.]:[AGRUP. CLAS. PROF.]]=$B78,IF(DATOS_[[Check Periodo Ref.]:[Check Periodo Ref.]]="Dentro",DATOS_[Conc.Sal.03]))))),
0)</f>
        <v>0</v>
      </c>
      <c r="I79" s="160">
        <f t="array" ref="I79">IFERROR(
AVERAGE((IF(DATOS_[[Sexo]:[Sexo]]=$B79,IF(DATOS_[[AGRUP. CLAS. PROF.]:[AGRUP. CLAS. PROF.]]=$B78,IF(DATOS_[[Check Periodo Ref.]:[Check Periodo Ref.]]="Dentro",DATOS_[Conc.Sal.04]))))),
0)</f>
        <v>0</v>
      </c>
      <c r="J79" s="160">
        <f t="array" ref="J79">IFERROR(
AVERAGE((IF(DATOS_[[Sexo]:[Sexo]]=$B79,IF(DATOS_[[AGRUP. CLAS. PROF.]:[AGRUP. CLAS. PROF.]]=$B78,IF(DATOS_[[Check Periodo Ref.]:[Check Periodo Ref.]]="Dentro",DATOS_[Conc.Sal.05]))))),
0)</f>
        <v>0</v>
      </c>
      <c r="K79" s="160">
        <f t="array" ref="K79">IFERROR(
AVERAGE((IF(DATOS_[[Sexo]:[Sexo]]=$B79,IF(DATOS_[[AGRUP. CLAS. PROF.]:[AGRUP. CLAS. PROF.]]=$B78,IF(DATOS_[[Check Periodo Ref.]:[Check Periodo Ref.]]="Dentro",DATOS_[Conc.Sal.06]))))),
0)</f>
        <v>0</v>
      </c>
      <c r="L79" s="160">
        <f t="array" ref="L79">IFERROR(
AVERAGE((IF(DATOS_[[Sexo]:[Sexo]]=$B79,IF(DATOS_[[AGRUP. CLAS. PROF.]:[AGRUP. CLAS. PROF.]]=$B78,IF(DATOS_[[Check Periodo Ref.]:[Check Periodo Ref.]]="Dentro",DATOS_[Conc.Sal.07]))))),
0)</f>
        <v>0</v>
      </c>
      <c r="M79" s="160">
        <f t="array" ref="M79">IFERROR(
AVERAGE((IF(DATOS_[[Sexo]:[Sexo]]=$B79,IF(DATOS_[[AGRUP. CLAS. PROF.]:[AGRUP. CLAS. PROF.]]=$B78,IF(DATOS_[[Check Periodo Ref.]:[Check Periodo Ref.]]="Dentro",DATOS_[Conc.Sal.08]))))),
0)</f>
        <v>0</v>
      </c>
      <c r="N79" s="160">
        <f t="array" ref="N79">IFERROR(
AVERAGE((IF(DATOS_[[Sexo]:[Sexo]]=$B79,IF(DATOS_[[AGRUP. CLAS. PROF.]:[AGRUP. CLAS. PROF.]]=$B78,IF(DATOS_[[Check Periodo Ref.]:[Check Periodo Ref.]]="Dentro",DATOS_[Conc.Sal.09]))))),
0)</f>
        <v>0</v>
      </c>
      <c r="O79" s="160">
        <f t="array" ref="O79">IFERROR(
AVERAGE((IF(DATOS_[[Sexo]:[Sexo]]=$B79,IF(DATOS_[[AGRUP. CLAS. PROF.]:[AGRUP. CLAS. PROF.]]=$B78,IF(DATOS_[[Check Periodo Ref.]:[Check Periodo Ref.]]="Dentro",DATOS_[Conc.Sal.10]))))),
0)</f>
        <v>0</v>
      </c>
      <c r="P79" s="160">
        <f t="array" ref="P79">IFERROR(
AVERAGE((IF(DATOS_[[Sexo]:[Sexo]]=$B79,IF(DATOS_[[AGRUP. CLAS. PROF.]:[AGRUP. CLAS. PROF.]]=$B78,IF(DATOS_[[Check Periodo Ref.]:[Check Periodo Ref.]]="Dentro",DATOS_[Conc.Sal.11]))))),
0)</f>
        <v>0</v>
      </c>
      <c r="Q79" s="160">
        <f t="array" ref="Q79">IFERROR(
AVERAGE((IF(DATOS_[[Sexo]:[Sexo]]=$B79,IF(DATOS_[[AGRUP. CLAS. PROF.]:[AGRUP. CLAS. PROF.]]=$B78,IF(DATOS_[[Check Periodo Ref.]:[Check Periodo Ref.]]="Dentro",DATOS_[Conc.Sal.12]))))),
0)</f>
        <v>0</v>
      </c>
      <c r="R79" s="160">
        <f t="array" ref="R79">IFERROR(
AVERAGE((IF(DATOS_[[Sexo]:[Sexo]]=$B79,IF(DATOS_[[AGRUP. CLAS. PROF.]:[AGRUP. CLAS. PROF.]]=$B78,IF(DATOS_[[Check Periodo Ref.]:[Check Periodo Ref.]]="Dentro",DATOS_[Conc.Sal.13]))))),
0)</f>
        <v>0</v>
      </c>
      <c r="S79" s="160">
        <f t="array" ref="S79">IFERROR(
AVERAGE((IF(DATOS_[[Sexo]:[Sexo]]=$B79,IF(DATOS_[[AGRUP. CLAS. PROF.]:[AGRUP. CLAS. PROF.]]=$B78,IF(DATOS_[[Check Periodo Ref.]:[Check Periodo Ref.]]="Dentro",DATOS_[Conc.Sal.14]))))),
0)</f>
        <v>0</v>
      </c>
      <c r="T79" s="160">
        <f t="array" ref="T79">IFERROR(
AVERAGE((IF(DATOS_[[Sexo]:[Sexo]]=$B79,IF(DATOS_[[AGRUP. CLAS. PROF.]:[AGRUP. CLAS. PROF.]]=$B78,IF(DATOS_[[Check Periodo Ref.]:[Check Periodo Ref.]]="Dentro",DATOS_[Conc.Sal.15]))))),
0)</f>
        <v>0</v>
      </c>
      <c r="U79" s="160">
        <f t="array" ref="U79">IFERROR(
AVERAGE((IF(DATOS_[[Sexo]:[Sexo]]=$B79,IF(DATOS_[[AGRUP. CLAS. PROF.]:[AGRUP. CLAS. PROF.]]=$B78,IF(DATOS_[[Check Periodo Ref.]:[Check Periodo Ref.]]="Dentro",DATOS_[Conc.Sal.16]))))),
0)</f>
        <v>0</v>
      </c>
      <c r="V79" s="160">
        <f t="array" ref="V79">IFERROR(
AVERAGE((IF(DATOS_[[Sexo]:[Sexo]]=$B79,IF(DATOS_[[AGRUP. CLAS. PROF.]:[AGRUP. CLAS. PROF.]]=$B78,IF(DATOS_[[Check Periodo Ref.]:[Check Periodo Ref.]]="Dentro",DATOS_[Conc.Sal.17]))))),
0)</f>
        <v>0</v>
      </c>
      <c r="W79" s="160">
        <f t="array" ref="W79">IFERROR(
AVERAGE((IF(DATOS_[[Sexo]:[Sexo]]=$B79,IF(DATOS_[[AGRUP. CLAS. PROF.]:[AGRUP. CLAS. PROF.]]=$B78,IF(DATOS_[[Check Periodo Ref.]:[Check Periodo Ref.]]="Dentro",DATOS_[Conc.Sal.18]))))),
0)</f>
        <v>0</v>
      </c>
      <c r="X79" s="160">
        <f t="array" ref="X79">IFERROR(
AVERAGE((IF(DATOS_[[Sexo]:[Sexo]]=$B79,IF(DATOS_[[AGRUP. CLAS. PROF.]:[AGRUP. CLAS. PROF.]]=$B78,IF(DATOS_[[Check Periodo Ref.]:[Check Periodo Ref.]]="Dentro",DATOS_[Conc.Sal.19]))))),
0)</f>
        <v>0</v>
      </c>
      <c r="Y79" s="160">
        <f t="array" ref="Y79">IFERROR(
AVERAGE((IF(DATOS_[[Sexo]:[Sexo]]=$B79,IF(DATOS_[[AGRUP. CLAS. PROF.]:[AGRUP. CLAS. PROF.]]=$B78,IF(DATOS_[[Check Periodo Ref.]:[Check Periodo Ref.]]="Dentro",DATOS_[Conc.Sal.20]))))),
0)</f>
        <v>0</v>
      </c>
      <c r="Z79" s="160">
        <f t="array" ref="Z79">IFERROR(
AVERAGE((IF(DATOS_[[Sexo]:[Sexo]]=$B79,IF(DATOS_[[AGRUP. CLAS. PROF.]:[AGRUP. CLAS. PROF.]]=$B78,IF(DATOS_[[Check Periodo Ref.]:[Check Periodo Ref.]]="Dentro",DATOS_[Conc.Sal.21]))))),
0)</f>
        <v>0</v>
      </c>
      <c r="AA79" s="160">
        <f t="array" ref="AA79">IFERROR(
AVERAGE((IF(DATOS_[[Sexo]:[Sexo]]=$B79,IF(DATOS_[[AGRUP. CLAS. PROF.]:[AGRUP. CLAS. PROF.]]=$B78,IF(DATOS_[[Check Periodo Ref.]:[Check Periodo Ref.]]="Dentro",DATOS_[Conc.Sal.22]))))),
0)</f>
        <v>0</v>
      </c>
      <c r="AB79" s="160">
        <f t="array" ref="AB79">IFERROR(
AVERAGE((IF(DATOS_[[Sexo]:[Sexo]]=$B79,IF(DATOS_[[AGRUP. CLAS. PROF.]:[AGRUP. CLAS. PROF.]]=$B78,IF(DATOS_[[Check Periodo Ref.]:[Check Periodo Ref.]]="Dentro",DATOS_[Conc.Sal.23]))))),
0)</f>
        <v>0</v>
      </c>
      <c r="AC79" s="160">
        <f t="array" ref="AC79">IFERROR(
AVERAGE((IF(DATOS_[[Sexo]:[Sexo]]=$B79,IF(DATOS_[[AGRUP. CLAS. PROF.]:[AGRUP. CLAS. PROF.]]=$B78,IF(DATOS_[[Check Periodo Ref.]:[Check Periodo Ref.]]="Dentro",DATOS_[Conc.Sal.24]))))),
0)</f>
        <v>0</v>
      </c>
      <c r="AD79" s="160">
        <f t="array" ref="AD79">IFERROR(
AVERAGE((IF(DATOS_[[Sexo]:[Sexo]]=$B79,IF(DATOS_[[AGRUP. CLAS. PROF.]:[AGRUP. CLAS. PROF.]]=$B78,IF(DATOS_[[Check Periodo Ref.]:[Check Periodo Ref.]]="Dentro",DATOS_[Conc.Sal.25]))))),
0)</f>
        <v>0</v>
      </c>
      <c r="AE79" s="160">
        <f t="array" ref="AE79">IFERROR(
AVERAGE((IF(DATOS_[[Sexo]:[Sexo]]=$B79,IF(DATOS_[[AGRUP. CLAS. PROF.]:[AGRUP. CLAS. PROF.]]=$B78,IF(DATOS_[[Check Periodo Ref.]:[Check Periodo Ref.]]="Dentro",DATOS_[Conc.Sal.26]))))),
0)</f>
        <v>0</v>
      </c>
      <c r="AF79" s="160">
        <f t="array" ref="AF79">IFERROR(
AVERAGE((IF(DATOS_[[Sexo]:[Sexo]]=$B79,IF(DATOS_[[AGRUP. CLAS. PROF.]:[AGRUP. CLAS. PROF.]]=$B78,IF(DATOS_[[Check Periodo Ref.]:[Check Periodo Ref.]]="Dentro",DATOS_[Conc.Sal.27]))))),
0)</f>
        <v>0</v>
      </c>
      <c r="AG79" s="160">
        <f t="array" ref="AG79">IFERROR(
AVERAGE((IF(DATOS_[[Sexo]:[Sexo]]=$B79,IF(DATOS_[[AGRUP. CLAS. PROF.]:[AGRUP. CLAS. PROF.]]=$B78,IF(DATOS_[[Check Periodo Ref.]:[Check Periodo Ref.]]="Dentro",DATOS_[Conc.Sal.28]))))),
0)</f>
        <v>0</v>
      </c>
      <c r="AH79" s="160">
        <f t="array" ref="AH79">IFERROR(
AVERAGE((IF(DATOS_[[Sexo]:[Sexo]]=$B79,IF(DATOS_[[AGRUP. CLAS. PROF.]:[AGRUP. CLAS. PROF.]]=$B78,IF(DATOS_[[Check Periodo Ref.]:[Check Periodo Ref.]]="Dentro",DATOS_[Conc.Sal.29]))))),
0)</f>
        <v>0</v>
      </c>
      <c r="AI79" s="160">
        <f t="array" ref="AI79">IFERROR(
AVERAGE((IF(DATOS_[[Sexo]:[Sexo]]=$B79,IF(DATOS_[[AGRUP. CLAS. PROF.]:[AGRUP. CLAS. PROF.]]=$B78,IF(DATOS_[[Check Periodo Ref.]:[Check Periodo Ref.]]="Dentro",DATOS_[Conc.Sal.30]))))),
0)</f>
        <v>0</v>
      </c>
      <c r="AJ79" s="161">
        <f t="array" ref="AJ79">IFERROR(
AVERAGE(IF(DATOS_[Sexo]=$B79,IF(DATOS_[AGRUP. CLAS. PROF.]=$B78,IF(DATOS_[Check Periodo Ref.]="Dentro",DATOS_[Tot COMPL.SAL Ef],FALSE)))),
0)</f>
        <v>0</v>
      </c>
      <c r="AK79" s="163">
        <f t="array" ref="AK79">IFERROR(
AVERAGE(IF(DATOS_[Sexo]=$B79,IF(DATOS_[AGRUP. CLAS. PROF.]=$B78,IF(DATOS_[Check Periodo Ref.]="Dentro",DATOS_[TOTAL SALARIO Ef],FALSE)))),
0)</f>
        <v>0</v>
      </c>
      <c r="AL79" s="162">
        <f t="array" ref="AL79">IFERROR(
AVERAGE((IF(DATOS_[[Sexo]:[Sexo]]=$B79,IF(DATOS_[[AGRUP. CLAS. PROF.]:[AGRUP. CLAS. PROF.]]=$B78,IF(DATOS_[[Check Periodo Ref.]:[Check Periodo Ref.]]="Dentro",DATOS_[C.Extra.01]))))),
0)</f>
        <v>0</v>
      </c>
      <c r="AM79" s="162">
        <f t="array" ref="AM79">IFERROR(
AVERAGE((IF(DATOS_[[Sexo]:[Sexo]]=$B79,IF(DATOS_[[AGRUP. CLAS. PROF.]:[AGRUP. CLAS. PROF.]]=$B78,IF(DATOS_[[Check Periodo Ref.]:[Check Periodo Ref.]]="Dentro",DATOS_[C.Extra.02]))))),
0)</f>
        <v>0</v>
      </c>
      <c r="AN79" s="162">
        <f t="array" ref="AN79">IFERROR(
AVERAGE((IF(DATOS_[[Sexo]:[Sexo]]=$B79,IF(DATOS_[[AGRUP. CLAS. PROF.]:[AGRUP. CLAS. PROF.]]=$B78,IF(DATOS_[[Check Periodo Ref.]:[Check Periodo Ref.]]="Dentro",DATOS_[C.Extra.03]))))),
0)</f>
        <v>0</v>
      </c>
      <c r="AO79" s="162">
        <f t="array" ref="AO79">IFERROR(
AVERAGE((IF(DATOS_[[Sexo]:[Sexo]]=$B79,IF(DATOS_[[AGRUP. CLAS. PROF.]:[AGRUP. CLAS. PROF.]]=$B78,IF(DATOS_[[Check Periodo Ref.]:[Check Periodo Ref.]]="Dentro",DATOS_[C.Extra.04]))))),
0)</f>
        <v>0</v>
      </c>
      <c r="AP79" s="162">
        <f t="array" ref="AP79">IFERROR(
AVERAGE((IF(DATOS_[[Sexo]:[Sexo]]=$B79,IF(DATOS_[[AGRUP. CLAS. PROF.]:[AGRUP. CLAS. PROF.]]=$B78,IF(DATOS_[[Check Periodo Ref.]:[Check Periodo Ref.]]="Dentro",DATOS_[C.Extra.05]))))),
0)</f>
        <v>0</v>
      </c>
      <c r="AQ79" s="164">
        <f t="array" ref="AQ79">IFERROR(
AVERAGE(IF(DATOS_[Sexo]=$B79,IF(DATOS_[AGRUP. CLAS. PROF.]=$B78,IF(DATOS_[Check Periodo Ref.]="Dentro",DATOS_[Tot Extrasalarial Ef],FALSE)))),
0)</f>
        <v>0</v>
      </c>
      <c r="AR79" s="165">
        <f t="array" ref="AR79">IFERROR(
AVERAGE(IF(DATOS_[Sexo]=$B79,IF(DATOS_[AGRUP. CLAS. PROF.]=$B78,IF(DATOS_[Check Periodo Ref.]="Dentro",DATOS_[TOTAL Retrib Ef],FALSE)))),
0)</f>
        <v>0</v>
      </c>
    </row>
    <row r="80" spans="1:44" x14ac:dyDescent="0.3">
      <c r="A80" s="114" t="str">
        <f t="shared" ref="A80" si="90">+A79</f>
        <v>[ocultar]</v>
      </c>
      <c r="B80" s="111" t="s">
        <v>163</v>
      </c>
      <c r="C80" s="112">
        <f t="array" ref="C80">SUM(IF($B80=DATOS_[Sexo],
IF($B78=DATOS_[AGRUP. CLAS. PROF.],
IF("Dentro"=DATOS_[Check Periodo Ref.],
1/(COUNTIFS(DATOS_[Sexo],$B80,DATOS_[AGRUP. CLAS. PROF.],$B78,DATOS_[Check Periodo Ref.],"Dentro",DATOS_[id],DATOS_[id]))))))</f>
        <v>0</v>
      </c>
      <c r="D80" s="113">
        <f>COUNTIFS(DATOS_[AGRUP. CLAS. PROF.],$B78,DATOS_[Sexo],$B80,DATOS_[Check Periodo Ref.],"Dentro")</f>
        <v>0</v>
      </c>
      <c r="E80" s="159">
        <f t="array" ref="E80">IFERROR(
AVERAGE(IF(DATOS_[Sexo]=$B80,IF(DATOS_[AGRUP. CLAS. PROF.]=$B78,IF(DATOS_[Check Periodo Ref.]="Dentro",DATOS_[SALARIO BASE Ef],FALSE)))),
0)</f>
        <v>0</v>
      </c>
      <c r="F80" s="160">
        <f t="array" ref="F80">IFERROR(
AVERAGE((IF(DATOS_[[Sexo]:[Sexo]]=$B80,IF(DATOS_[[AGRUP. CLAS. PROF.]:[AGRUP. CLAS. PROF.]]=$B78,IF(DATOS_[[Check Periodo Ref.]:[Check Periodo Ref.]]="Dentro",DATOS_[Conc.Sal.01]))))),
0)</f>
        <v>0</v>
      </c>
      <c r="G80" s="160">
        <f t="array" ref="G80">IFERROR(
AVERAGE((IF(DATOS_[[Sexo]:[Sexo]]=$B80,IF(DATOS_[[AGRUP. CLAS. PROF.]:[AGRUP. CLAS. PROF.]]=$B78,IF(DATOS_[[Check Periodo Ref.]:[Check Periodo Ref.]]="Dentro",DATOS_[Conc.Sal.02]))))),
0)</f>
        <v>0</v>
      </c>
      <c r="H80" s="160">
        <f t="array" ref="H80">IFERROR(
AVERAGE((IF(DATOS_[[Sexo]:[Sexo]]=$B80,IF(DATOS_[[AGRUP. CLAS. PROF.]:[AGRUP. CLAS. PROF.]]=$B78,IF(DATOS_[[Check Periodo Ref.]:[Check Periodo Ref.]]="Dentro",DATOS_[Conc.Sal.03]))))),
0)</f>
        <v>0</v>
      </c>
      <c r="I80" s="160">
        <f t="array" ref="I80">IFERROR(
AVERAGE((IF(DATOS_[[Sexo]:[Sexo]]=$B80,IF(DATOS_[[AGRUP. CLAS. PROF.]:[AGRUP. CLAS. PROF.]]=$B78,IF(DATOS_[[Check Periodo Ref.]:[Check Periodo Ref.]]="Dentro",DATOS_[Conc.Sal.04]))))),
0)</f>
        <v>0</v>
      </c>
      <c r="J80" s="160">
        <f t="array" ref="J80">IFERROR(
AVERAGE((IF(DATOS_[[Sexo]:[Sexo]]=$B80,IF(DATOS_[[AGRUP. CLAS. PROF.]:[AGRUP. CLAS. PROF.]]=$B78,IF(DATOS_[[Check Periodo Ref.]:[Check Periodo Ref.]]="Dentro",DATOS_[Conc.Sal.05]))))),
0)</f>
        <v>0</v>
      </c>
      <c r="K80" s="160">
        <f t="array" ref="K80">IFERROR(
AVERAGE((IF(DATOS_[[Sexo]:[Sexo]]=$B80,IF(DATOS_[[AGRUP. CLAS. PROF.]:[AGRUP. CLAS. PROF.]]=$B78,IF(DATOS_[[Check Periodo Ref.]:[Check Periodo Ref.]]="Dentro",DATOS_[Conc.Sal.06]))))),
0)</f>
        <v>0</v>
      </c>
      <c r="L80" s="160">
        <f t="array" ref="L80">IFERROR(
AVERAGE((IF(DATOS_[[Sexo]:[Sexo]]=$B80,IF(DATOS_[[AGRUP. CLAS. PROF.]:[AGRUP. CLAS. PROF.]]=$B78,IF(DATOS_[[Check Periodo Ref.]:[Check Periodo Ref.]]="Dentro",DATOS_[Conc.Sal.07]))))),
0)</f>
        <v>0</v>
      </c>
      <c r="M80" s="160">
        <f t="array" ref="M80">IFERROR(
AVERAGE((IF(DATOS_[[Sexo]:[Sexo]]=$B80,IF(DATOS_[[AGRUP. CLAS. PROF.]:[AGRUP. CLAS. PROF.]]=$B78,IF(DATOS_[[Check Periodo Ref.]:[Check Periodo Ref.]]="Dentro",DATOS_[Conc.Sal.08]))))),
0)</f>
        <v>0</v>
      </c>
      <c r="N80" s="160">
        <f t="array" ref="N80">IFERROR(
AVERAGE((IF(DATOS_[[Sexo]:[Sexo]]=$B80,IF(DATOS_[[AGRUP. CLAS. PROF.]:[AGRUP. CLAS. PROF.]]=$B78,IF(DATOS_[[Check Periodo Ref.]:[Check Periodo Ref.]]="Dentro",DATOS_[Conc.Sal.09]))))),
0)</f>
        <v>0</v>
      </c>
      <c r="O80" s="160">
        <f t="array" ref="O80">IFERROR(
AVERAGE((IF(DATOS_[[Sexo]:[Sexo]]=$B80,IF(DATOS_[[AGRUP. CLAS. PROF.]:[AGRUP. CLAS. PROF.]]=$B78,IF(DATOS_[[Check Periodo Ref.]:[Check Periodo Ref.]]="Dentro",DATOS_[Conc.Sal.10]))))),
0)</f>
        <v>0</v>
      </c>
      <c r="P80" s="160">
        <f t="array" ref="P80">IFERROR(
AVERAGE((IF(DATOS_[[Sexo]:[Sexo]]=$B80,IF(DATOS_[[AGRUP. CLAS. PROF.]:[AGRUP. CLAS. PROF.]]=$B78,IF(DATOS_[[Check Periodo Ref.]:[Check Periodo Ref.]]="Dentro",DATOS_[Conc.Sal.11]))))),
0)</f>
        <v>0</v>
      </c>
      <c r="Q80" s="160">
        <f t="array" ref="Q80">IFERROR(
AVERAGE((IF(DATOS_[[Sexo]:[Sexo]]=$B80,IF(DATOS_[[AGRUP. CLAS. PROF.]:[AGRUP. CLAS. PROF.]]=$B78,IF(DATOS_[[Check Periodo Ref.]:[Check Periodo Ref.]]="Dentro",DATOS_[Conc.Sal.12]))))),
0)</f>
        <v>0</v>
      </c>
      <c r="R80" s="160">
        <f t="array" ref="R80">IFERROR(
AVERAGE((IF(DATOS_[[Sexo]:[Sexo]]=$B80,IF(DATOS_[[AGRUP. CLAS. PROF.]:[AGRUP. CLAS. PROF.]]=$B78,IF(DATOS_[[Check Periodo Ref.]:[Check Periodo Ref.]]="Dentro",DATOS_[Conc.Sal.13]))))),
0)</f>
        <v>0</v>
      </c>
      <c r="S80" s="160">
        <f t="array" ref="S80">IFERROR(
AVERAGE((IF(DATOS_[[Sexo]:[Sexo]]=$B80,IF(DATOS_[[AGRUP. CLAS. PROF.]:[AGRUP. CLAS. PROF.]]=$B78,IF(DATOS_[[Check Periodo Ref.]:[Check Periodo Ref.]]="Dentro",DATOS_[Conc.Sal.14]))))),
0)</f>
        <v>0</v>
      </c>
      <c r="T80" s="160">
        <f t="array" ref="T80">IFERROR(
AVERAGE((IF(DATOS_[[Sexo]:[Sexo]]=$B80,IF(DATOS_[[AGRUP. CLAS. PROF.]:[AGRUP. CLAS. PROF.]]=$B78,IF(DATOS_[[Check Periodo Ref.]:[Check Periodo Ref.]]="Dentro",DATOS_[Conc.Sal.15]))))),
0)</f>
        <v>0</v>
      </c>
      <c r="U80" s="160">
        <f t="array" ref="U80">IFERROR(
AVERAGE((IF(DATOS_[[Sexo]:[Sexo]]=$B80,IF(DATOS_[[AGRUP. CLAS. PROF.]:[AGRUP. CLAS. PROF.]]=$B78,IF(DATOS_[[Check Periodo Ref.]:[Check Periodo Ref.]]="Dentro",DATOS_[Conc.Sal.16]))))),
0)</f>
        <v>0</v>
      </c>
      <c r="V80" s="160">
        <f t="array" ref="V80">IFERROR(
AVERAGE((IF(DATOS_[[Sexo]:[Sexo]]=$B80,IF(DATOS_[[AGRUP. CLAS. PROF.]:[AGRUP. CLAS. PROF.]]=$B78,IF(DATOS_[[Check Periodo Ref.]:[Check Periodo Ref.]]="Dentro",DATOS_[Conc.Sal.17]))))),
0)</f>
        <v>0</v>
      </c>
      <c r="W80" s="160">
        <f t="array" ref="W80">IFERROR(
AVERAGE((IF(DATOS_[[Sexo]:[Sexo]]=$B80,IF(DATOS_[[AGRUP. CLAS. PROF.]:[AGRUP. CLAS. PROF.]]=$B78,IF(DATOS_[[Check Periodo Ref.]:[Check Periodo Ref.]]="Dentro",DATOS_[Conc.Sal.18]))))),
0)</f>
        <v>0</v>
      </c>
      <c r="X80" s="160">
        <f t="array" ref="X80">IFERROR(
AVERAGE((IF(DATOS_[[Sexo]:[Sexo]]=$B80,IF(DATOS_[[AGRUP. CLAS. PROF.]:[AGRUP. CLAS. PROF.]]=$B78,IF(DATOS_[[Check Periodo Ref.]:[Check Periodo Ref.]]="Dentro",DATOS_[Conc.Sal.19]))))),
0)</f>
        <v>0</v>
      </c>
      <c r="Y80" s="160">
        <f t="array" ref="Y80">IFERROR(
AVERAGE((IF(DATOS_[[Sexo]:[Sexo]]=$B80,IF(DATOS_[[AGRUP. CLAS. PROF.]:[AGRUP. CLAS. PROF.]]=$B78,IF(DATOS_[[Check Periodo Ref.]:[Check Periodo Ref.]]="Dentro",DATOS_[Conc.Sal.20]))))),
0)</f>
        <v>0</v>
      </c>
      <c r="Z80" s="160">
        <f t="array" ref="Z80">IFERROR(
AVERAGE((IF(DATOS_[[Sexo]:[Sexo]]=$B80,IF(DATOS_[[AGRUP. CLAS. PROF.]:[AGRUP. CLAS. PROF.]]=$B78,IF(DATOS_[[Check Periodo Ref.]:[Check Periodo Ref.]]="Dentro",DATOS_[Conc.Sal.21]))))),
0)</f>
        <v>0</v>
      </c>
      <c r="AA80" s="160">
        <f t="array" ref="AA80">IFERROR(
AVERAGE((IF(DATOS_[[Sexo]:[Sexo]]=$B80,IF(DATOS_[[AGRUP. CLAS. PROF.]:[AGRUP. CLAS. PROF.]]=$B78,IF(DATOS_[[Check Periodo Ref.]:[Check Periodo Ref.]]="Dentro",DATOS_[Conc.Sal.22]))))),
0)</f>
        <v>0</v>
      </c>
      <c r="AB80" s="160">
        <f t="array" ref="AB80">IFERROR(
AVERAGE((IF(DATOS_[[Sexo]:[Sexo]]=$B80,IF(DATOS_[[AGRUP. CLAS. PROF.]:[AGRUP. CLAS. PROF.]]=$B78,IF(DATOS_[[Check Periodo Ref.]:[Check Periodo Ref.]]="Dentro",DATOS_[Conc.Sal.23]))))),
0)</f>
        <v>0</v>
      </c>
      <c r="AC80" s="160">
        <f t="array" ref="AC80">IFERROR(
AVERAGE((IF(DATOS_[[Sexo]:[Sexo]]=$B80,IF(DATOS_[[AGRUP. CLAS. PROF.]:[AGRUP. CLAS. PROF.]]=$B78,IF(DATOS_[[Check Periodo Ref.]:[Check Periodo Ref.]]="Dentro",DATOS_[Conc.Sal.24]))))),
0)</f>
        <v>0</v>
      </c>
      <c r="AD80" s="160">
        <f t="array" ref="AD80">IFERROR(
AVERAGE((IF(DATOS_[[Sexo]:[Sexo]]=$B80,IF(DATOS_[[AGRUP. CLAS. PROF.]:[AGRUP. CLAS. PROF.]]=$B78,IF(DATOS_[[Check Periodo Ref.]:[Check Periodo Ref.]]="Dentro",DATOS_[Conc.Sal.25]))))),
0)</f>
        <v>0</v>
      </c>
      <c r="AE80" s="160">
        <f t="array" ref="AE80">IFERROR(
AVERAGE((IF(DATOS_[[Sexo]:[Sexo]]=$B80,IF(DATOS_[[AGRUP. CLAS. PROF.]:[AGRUP. CLAS. PROF.]]=$B78,IF(DATOS_[[Check Periodo Ref.]:[Check Periodo Ref.]]="Dentro",DATOS_[Conc.Sal.26]))))),
0)</f>
        <v>0</v>
      </c>
      <c r="AF80" s="160">
        <f t="array" ref="AF80">IFERROR(
AVERAGE((IF(DATOS_[[Sexo]:[Sexo]]=$B80,IF(DATOS_[[AGRUP. CLAS. PROF.]:[AGRUP. CLAS. PROF.]]=$B78,IF(DATOS_[[Check Periodo Ref.]:[Check Periodo Ref.]]="Dentro",DATOS_[Conc.Sal.27]))))),
0)</f>
        <v>0</v>
      </c>
      <c r="AG80" s="160">
        <f t="array" ref="AG80">IFERROR(
AVERAGE((IF(DATOS_[[Sexo]:[Sexo]]=$B80,IF(DATOS_[[AGRUP. CLAS. PROF.]:[AGRUP. CLAS. PROF.]]=$B78,IF(DATOS_[[Check Periodo Ref.]:[Check Periodo Ref.]]="Dentro",DATOS_[Conc.Sal.28]))))),
0)</f>
        <v>0</v>
      </c>
      <c r="AH80" s="160">
        <f t="array" ref="AH80">IFERROR(
AVERAGE((IF(DATOS_[[Sexo]:[Sexo]]=$B80,IF(DATOS_[[AGRUP. CLAS. PROF.]:[AGRUP. CLAS. PROF.]]=$B78,IF(DATOS_[[Check Periodo Ref.]:[Check Periodo Ref.]]="Dentro",DATOS_[Conc.Sal.29]))))),
0)</f>
        <v>0</v>
      </c>
      <c r="AI80" s="160">
        <f t="array" ref="AI80">IFERROR(
AVERAGE((IF(DATOS_[[Sexo]:[Sexo]]=$B80,IF(DATOS_[[AGRUP. CLAS. PROF.]:[AGRUP. CLAS. PROF.]]=$B78,IF(DATOS_[[Check Periodo Ref.]:[Check Periodo Ref.]]="Dentro",DATOS_[Conc.Sal.30]))))),
0)</f>
        <v>0</v>
      </c>
      <c r="AJ80" s="161">
        <f t="array" ref="AJ80">IFERROR(
AVERAGE(IF(DATOS_[Sexo]=$B80,IF(DATOS_[AGRUP. CLAS. PROF.]=$B78,IF(DATOS_[Check Periodo Ref.]="Dentro",DATOS_[Tot COMPL.SAL Ef],FALSE)))),
0)</f>
        <v>0</v>
      </c>
      <c r="AK80" s="163">
        <f t="array" ref="AK80">IFERROR(
AVERAGE(IF(DATOS_[Sexo]=$B80,IF(DATOS_[AGRUP. CLAS. PROF.]=$B78,IF(DATOS_[Check Periodo Ref.]="Dentro",DATOS_[TOTAL SALARIO Ef],FALSE)))),
0)</f>
        <v>0</v>
      </c>
      <c r="AL80" s="162">
        <f t="array" ref="AL80">IFERROR(
AVERAGE((IF(DATOS_[[Sexo]:[Sexo]]=$B80,IF(DATOS_[[AGRUP. CLAS. PROF.]:[AGRUP. CLAS. PROF.]]=$B78,IF(DATOS_[[Check Periodo Ref.]:[Check Periodo Ref.]]="Dentro",DATOS_[C.Extra.01]))))),
0)</f>
        <v>0</v>
      </c>
      <c r="AM80" s="162">
        <f t="array" ref="AM80">IFERROR(
AVERAGE((IF(DATOS_[[Sexo]:[Sexo]]=$B80,IF(DATOS_[[AGRUP. CLAS. PROF.]:[AGRUP. CLAS. PROF.]]=$B78,IF(DATOS_[[Check Periodo Ref.]:[Check Periodo Ref.]]="Dentro",DATOS_[C.Extra.02]))))),
0)</f>
        <v>0</v>
      </c>
      <c r="AN80" s="162">
        <f t="array" ref="AN80">IFERROR(
AVERAGE((IF(DATOS_[[Sexo]:[Sexo]]=$B80,IF(DATOS_[[AGRUP. CLAS. PROF.]:[AGRUP. CLAS. PROF.]]=$B78,IF(DATOS_[[Check Periodo Ref.]:[Check Periodo Ref.]]="Dentro",DATOS_[C.Extra.03]))))),
0)</f>
        <v>0</v>
      </c>
      <c r="AO80" s="162">
        <f t="array" ref="AO80">IFERROR(
AVERAGE((IF(DATOS_[[Sexo]:[Sexo]]=$B80,IF(DATOS_[[AGRUP. CLAS. PROF.]:[AGRUP. CLAS. PROF.]]=$B78,IF(DATOS_[[Check Periodo Ref.]:[Check Periodo Ref.]]="Dentro",DATOS_[C.Extra.04]))))),
0)</f>
        <v>0</v>
      </c>
      <c r="AP80" s="162">
        <f t="array" ref="AP80">IFERROR(
AVERAGE((IF(DATOS_[[Sexo]:[Sexo]]=$B80,IF(DATOS_[[AGRUP. CLAS. PROF.]:[AGRUP. CLAS. PROF.]]=$B78,IF(DATOS_[[Check Periodo Ref.]:[Check Periodo Ref.]]="Dentro",DATOS_[C.Extra.05]))))),
0)</f>
        <v>0</v>
      </c>
      <c r="AQ80" s="164">
        <f t="array" ref="AQ80">IFERROR(
AVERAGE(IF(DATOS_[Sexo]=$B80,IF(DATOS_[AGRUP. CLAS. PROF.]=$B78,IF(DATOS_[Check Periodo Ref.]="Dentro",DATOS_[Tot Extrasalarial Ef],FALSE)))),
0)</f>
        <v>0</v>
      </c>
      <c r="AR80" s="165">
        <f t="array" ref="AR80">IFERROR(
AVERAGE(IF(DATOS_[Sexo]=$B80,IF(DATOS_[AGRUP. CLAS. PROF.]=$B78,IF(DATOS_[Check Periodo Ref.]="Dentro",DATOS_[TOTAL Retrib Ef],FALSE)))),
0)</f>
        <v>0</v>
      </c>
    </row>
    <row r="81" spans="1:44" ht="17.25" thickBot="1" x14ac:dyDescent="0.35">
      <c r="A81" s="114" t="str">
        <f t="shared" ref="A81" si="91">+A82</f>
        <v>[ocultar]</v>
      </c>
      <c r="B81" s="117" t="s">
        <v>239</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CLAS. PROF.],
IF("Dentro"=DATOS_[Check Periodo Ref.],
1/(COUNTIFS(DATOS_[Sexo],$B82,DATOS_[AGRUP. CLAS. PROF.],$B81,DATOS_[Check Periodo Ref.],"Dentro",DATOS_[id],DATOS_[id]))))))</f>
        <v>0</v>
      </c>
      <c r="D82" s="113">
        <f>COUNTIFS(DATOS_[AGRUP. CLAS. PROF.],$B81,DATOS_[Sexo],$B82,DATOS_[Check Periodo Ref.],"Dentro")</f>
        <v>0</v>
      </c>
      <c r="E82" s="159">
        <f t="array" ref="E82">IFERROR(
AVERAGE(IF(DATOS_[Sexo]=$B82,IF(DATOS_[AGRUP. CLAS. PROF.]=$B81,IF(DATOS_[Check Periodo Ref.]="Dentro",DATOS_[SALARIO BASE Ef],FALSE)))),
0)</f>
        <v>0</v>
      </c>
      <c r="F82" s="160">
        <f t="array" ref="F82">IFERROR(
AVERAGE((IF(DATOS_[[Sexo]:[Sexo]]=$B82,IF(DATOS_[[AGRUP. CLAS. PROF.]:[AGRUP. CLAS. PROF.]]=$B81,IF(DATOS_[[Check Periodo Ref.]:[Check Periodo Ref.]]="Dentro",DATOS_[Conc.Sal.01]))))),
0)</f>
        <v>0</v>
      </c>
      <c r="G82" s="160">
        <f t="array" ref="G82">IFERROR(
AVERAGE((IF(DATOS_[[Sexo]:[Sexo]]=$B82,IF(DATOS_[[AGRUP. CLAS. PROF.]:[AGRUP. CLAS. PROF.]]=$B81,IF(DATOS_[[Check Periodo Ref.]:[Check Periodo Ref.]]="Dentro",DATOS_[Conc.Sal.02]))))),
0)</f>
        <v>0</v>
      </c>
      <c r="H82" s="160">
        <f t="array" ref="H82">IFERROR(
AVERAGE((IF(DATOS_[[Sexo]:[Sexo]]=$B82,IF(DATOS_[[AGRUP. CLAS. PROF.]:[AGRUP. CLAS. PROF.]]=$B81,IF(DATOS_[[Check Periodo Ref.]:[Check Periodo Ref.]]="Dentro",DATOS_[Conc.Sal.03]))))),
0)</f>
        <v>0</v>
      </c>
      <c r="I82" s="160">
        <f t="array" ref="I82">IFERROR(
AVERAGE((IF(DATOS_[[Sexo]:[Sexo]]=$B82,IF(DATOS_[[AGRUP. CLAS. PROF.]:[AGRUP. CLAS. PROF.]]=$B81,IF(DATOS_[[Check Periodo Ref.]:[Check Periodo Ref.]]="Dentro",DATOS_[Conc.Sal.04]))))),
0)</f>
        <v>0</v>
      </c>
      <c r="J82" s="160">
        <f t="array" ref="J82">IFERROR(
AVERAGE((IF(DATOS_[[Sexo]:[Sexo]]=$B82,IF(DATOS_[[AGRUP. CLAS. PROF.]:[AGRUP. CLAS. PROF.]]=$B81,IF(DATOS_[[Check Periodo Ref.]:[Check Periodo Ref.]]="Dentro",DATOS_[Conc.Sal.05]))))),
0)</f>
        <v>0</v>
      </c>
      <c r="K82" s="160">
        <f t="array" ref="K82">IFERROR(
AVERAGE((IF(DATOS_[[Sexo]:[Sexo]]=$B82,IF(DATOS_[[AGRUP. CLAS. PROF.]:[AGRUP. CLAS. PROF.]]=$B81,IF(DATOS_[[Check Periodo Ref.]:[Check Periodo Ref.]]="Dentro",DATOS_[Conc.Sal.06]))))),
0)</f>
        <v>0</v>
      </c>
      <c r="L82" s="160">
        <f t="array" ref="L82">IFERROR(
AVERAGE((IF(DATOS_[[Sexo]:[Sexo]]=$B82,IF(DATOS_[[AGRUP. CLAS. PROF.]:[AGRUP. CLAS. PROF.]]=$B81,IF(DATOS_[[Check Periodo Ref.]:[Check Periodo Ref.]]="Dentro",DATOS_[Conc.Sal.07]))))),
0)</f>
        <v>0</v>
      </c>
      <c r="M82" s="160">
        <f t="array" ref="M82">IFERROR(
AVERAGE((IF(DATOS_[[Sexo]:[Sexo]]=$B82,IF(DATOS_[[AGRUP. CLAS. PROF.]:[AGRUP. CLAS. PROF.]]=$B81,IF(DATOS_[[Check Periodo Ref.]:[Check Periodo Ref.]]="Dentro",DATOS_[Conc.Sal.08]))))),
0)</f>
        <v>0</v>
      </c>
      <c r="N82" s="160">
        <f t="array" ref="N82">IFERROR(
AVERAGE((IF(DATOS_[[Sexo]:[Sexo]]=$B82,IF(DATOS_[[AGRUP. CLAS. PROF.]:[AGRUP. CLAS. PROF.]]=$B81,IF(DATOS_[[Check Periodo Ref.]:[Check Periodo Ref.]]="Dentro",DATOS_[Conc.Sal.09]))))),
0)</f>
        <v>0</v>
      </c>
      <c r="O82" s="160">
        <f t="array" ref="O82">IFERROR(
AVERAGE((IF(DATOS_[[Sexo]:[Sexo]]=$B82,IF(DATOS_[[AGRUP. CLAS. PROF.]:[AGRUP. CLAS. PROF.]]=$B81,IF(DATOS_[[Check Periodo Ref.]:[Check Periodo Ref.]]="Dentro",DATOS_[Conc.Sal.10]))))),
0)</f>
        <v>0</v>
      </c>
      <c r="P82" s="160">
        <f t="array" ref="P82">IFERROR(
AVERAGE((IF(DATOS_[[Sexo]:[Sexo]]=$B82,IF(DATOS_[[AGRUP. CLAS. PROF.]:[AGRUP. CLAS. PROF.]]=$B81,IF(DATOS_[[Check Periodo Ref.]:[Check Periodo Ref.]]="Dentro",DATOS_[Conc.Sal.11]))))),
0)</f>
        <v>0</v>
      </c>
      <c r="Q82" s="160">
        <f t="array" ref="Q82">IFERROR(
AVERAGE((IF(DATOS_[[Sexo]:[Sexo]]=$B82,IF(DATOS_[[AGRUP. CLAS. PROF.]:[AGRUP. CLAS. PROF.]]=$B81,IF(DATOS_[[Check Periodo Ref.]:[Check Periodo Ref.]]="Dentro",DATOS_[Conc.Sal.12]))))),
0)</f>
        <v>0</v>
      </c>
      <c r="R82" s="160">
        <f t="array" ref="R82">IFERROR(
AVERAGE((IF(DATOS_[[Sexo]:[Sexo]]=$B82,IF(DATOS_[[AGRUP. CLAS. PROF.]:[AGRUP. CLAS. PROF.]]=$B81,IF(DATOS_[[Check Periodo Ref.]:[Check Periodo Ref.]]="Dentro",DATOS_[Conc.Sal.13]))))),
0)</f>
        <v>0</v>
      </c>
      <c r="S82" s="160">
        <f t="array" ref="S82">IFERROR(
AVERAGE((IF(DATOS_[[Sexo]:[Sexo]]=$B82,IF(DATOS_[[AGRUP. CLAS. PROF.]:[AGRUP. CLAS. PROF.]]=$B81,IF(DATOS_[[Check Periodo Ref.]:[Check Periodo Ref.]]="Dentro",DATOS_[Conc.Sal.14]))))),
0)</f>
        <v>0</v>
      </c>
      <c r="T82" s="160">
        <f t="array" ref="T82">IFERROR(
AVERAGE((IF(DATOS_[[Sexo]:[Sexo]]=$B82,IF(DATOS_[[AGRUP. CLAS. PROF.]:[AGRUP. CLAS. PROF.]]=$B81,IF(DATOS_[[Check Periodo Ref.]:[Check Periodo Ref.]]="Dentro",DATOS_[Conc.Sal.15]))))),
0)</f>
        <v>0</v>
      </c>
      <c r="U82" s="160">
        <f t="array" ref="U82">IFERROR(
AVERAGE((IF(DATOS_[[Sexo]:[Sexo]]=$B82,IF(DATOS_[[AGRUP. CLAS. PROF.]:[AGRUP. CLAS. PROF.]]=$B81,IF(DATOS_[[Check Periodo Ref.]:[Check Periodo Ref.]]="Dentro",DATOS_[Conc.Sal.16]))))),
0)</f>
        <v>0</v>
      </c>
      <c r="V82" s="160">
        <f t="array" ref="V82">IFERROR(
AVERAGE((IF(DATOS_[[Sexo]:[Sexo]]=$B82,IF(DATOS_[[AGRUP. CLAS. PROF.]:[AGRUP. CLAS. PROF.]]=$B81,IF(DATOS_[[Check Periodo Ref.]:[Check Periodo Ref.]]="Dentro",DATOS_[Conc.Sal.17]))))),
0)</f>
        <v>0</v>
      </c>
      <c r="W82" s="160">
        <f t="array" ref="W82">IFERROR(
AVERAGE((IF(DATOS_[[Sexo]:[Sexo]]=$B82,IF(DATOS_[[AGRUP. CLAS. PROF.]:[AGRUP. CLAS. PROF.]]=$B81,IF(DATOS_[[Check Periodo Ref.]:[Check Periodo Ref.]]="Dentro",DATOS_[Conc.Sal.18]))))),
0)</f>
        <v>0</v>
      </c>
      <c r="X82" s="160">
        <f t="array" ref="X82">IFERROR(
AVERAGE((IF(DATOS_[[Sexo]:[Sexo]]=$B82,IF(DATOS_[[AGRUP. CLAS. PROF.]:[AGRUP. CLAS. PROF.]]=$B81,IF(DATOS_[[Check Periodo Ref.]:[Check Periodo Ref.]]="Dentro",DATOS_[Conc.Sal.19]))))),
0)</f>
        <v>0</v>
      </c>
      <c r="Y82" s="160">
        <f t="array" ref="Y82">IFERROR(
AVERAGE((IF(DATOS_[[Sexo]:[Sexo]]=$B82,IF(DATOS_[[AGRUP. CLAS. PROF.]:[AGRUP. CLAS. PROF.]]=$B81,IF(DATOS_[[Check Periodo Ref.]:[Check Periodo Ref.]]="Dentro",DATOS_[Conc.Sal.20]))))),
0)</f>
        <v>0</v>
      </c>
      <c r="Z82" s="160">
        <f t="array" ref="Z82">IFERROR(
AVERAGE((IF(DATOS_[[Sexo]:[Sexo]]=$B82,IF(DATOS_[[AGRUP. CLAS. PROF.]:[AGRUP. CLAS. PROF.]]=$B81,IF(DATOS_[[Check Periodo Ref.]:[Check Periodo Ref.]]="Dentro",DATOS_[Conc.Sal.21]))))),
0)</f>
        <v>0</v>
      </c>
      <c r="AA82" s="160">
        <f t="array" ref="AA82">IFERROR(
AVERAGE((IF(DATOS_[[Sexo]:[Sexo]]=$B82,IF(DATOS_[[AGRUP. CLAS. PROF.]:[AGRUP. CLAS. PROF.]]=$B81,IF(DATOS_[[Check Periodo Ref.]:[Check Periodo Ref.]]="Dentro",DATOS_[Conc.Sal.22]))))),
0)</f>
        <v>0</v>
      </c>
      <c r="AB82" s="160">
        <f t="array" ref="AB82">IFERROR(
AVERAGE((IF(DATOS_[[Sexo]:[Sexo]]=$B82,IF(DATOS_[[AGRUP. CLAS. PROF.]:[AGRUP. CLAS. PROF.]]=$B81,IF(DATOS_[[Check Periodo Ref.]:[Check Periodo Ref.]]="Dentro",DATOS_[Conc.Sal.23]))))),
0)</f>
        <v>0</v>
      </c>
      <c r="AC82" s="160">
        <f t="array" ref="AC82">IFERROR(
AVERAGE((IF(DATOS_[[Sexo]:[Sexo]]=$B82,IF(DATOS_[[AGRUP. CLAS. PROF.]:[AGRUP. CLAS. PROF.]]=$B81,IF(DATOS_[[Check Periodo Ref.]:[Check Periodo Ref.]]="Dentro",DATOS_[Conc.Sal.24]))))),
0)</f>
        <v>0</v>
      </c>
      <c r="AD82" s="160">
        <f t="array" ref="AD82">IFERROR(
AVERAGE((IF(DATOS_[[Sexo]:[Sexo]]=$B82,IF(DATOS_[[AGRUP. CLAS. PROF.]:[AGRUP. CLAS. PROF.]]=$B81,IF(DATOS_[[Check Periodo Ref.]:[Check Periodo Ref.]]="Dentro",DATOS_[Conc.Sal.25]))))),
0)</f>
        <v>0</v>
      </c>
      <c r="AE82" s="160">
        <f t="array" ref="AE82">IFERROR(
AVERAGE((IF(DATOS_[[Sexo]:[Sexo]]=$B82,IF(DATOS_[[AGRUP. CLAS. PROF.]:[AGRUP. CLAS. PROF.]]=$B81,IF(DATOS_[[Check Periodo Ref.]:[Check Periodo Ref.]]="Dentro",DATOS_[Conc.Sal.26]))))),
0)</f>
        <v>0</v>
      </c>
      <c r="AF82" s="160">
        <f t="array" ref="AF82">IFERROR(
AVERAGE((IF(DATOS_[[Sexo]:[Sexo]]=$B82,IF(DATOS_[[AGRUP. CLAS. PROF.]:[AGRUP. CLAS. PROF.]]=$B81,IF(DATOS_[[Check Periodo Ref.]:[Check Periodo Ref.]]="Dentro",DATOS_[Conc.Sal.27]))))),
0)</f>
        <v>0</v>
      </c>
      <c r="AG82" s="160">
        <f t="array" ref="AG82">IFERROR(
AVERAGE((IF(DATOS_[[Sexo]:[Sexo]]=$B82,IF(DATOS_[[AGRUP. CLAS. PROF.]:[AGRUP. CLAS. PROF.]]=$B81,IF(DATOS_[[Check Periodo Ref.]:[Check Periodo Ref.]]="Dentro",DATOS_[Conc.Sal.28]))))),
0)</f>
        <v>0</v>
      </c>
      <c r="AH82" s="160">
        <f t="array" ref="AH82">IFERROR(
AVERAGE((IF(DATOS_[[Sexo]:[Sexo]]=$B82,IF(DATOS_[[AGRUP. CLAS. PROF.]:[AGRUP. CLAS. PROF.]]=$B81,IF(DATOS_[[Check Periodo Ref.]:[Check Periodo Ref.]]="Dentro",DATOS_[Conc.Sal.29]))))),
0)</f>
        <v>0</v>
      </c>
      <c r="AI82" s="160">
        <f t="array" ref="AI82">IFERROR(
AVERAGE((IF(DATOS_[[Sexo]:[Sexo]]=$B82,IF(DATOS_[[AGRUP. CLAS. PROF.]:[AGRUP. CLAS. PROF.]]=$B81,IF(DATOS_[[Check Periodo Ref.]:[Check Periodo Ref.]]="Dentro",DATOS_[Conc.Sal.30]))))),
0)</f>
        <v>0</v>
      </c>
      <c r="AJ82" s="161">
        <f t="array" ref="AJ82">IFERROR(
AVERAGE(IF(DATOS_[Sexo]=$B82,IF(DATOS_[AGRUP. CLAS. PROF.]=$B81,IF(DATOS_[Check Periodo Ref.]="Dentro",DATOS_[Tot COMPL.SAL Ef],FALSE)))),
0)</f>
        <v>0</v>
      </c>
      <c r="AK82" s="163">
        <f t="array" ref="AK82">IFERROR(
AVERAGE(IF(DATOS_[Sexo]=$B82,IF(DATOS_[AGRUP. CLAS. PROF.]=$B81,IF(DATOS_[Check Periodo Ref.]="Dentro",DATOS_[TOTAL SALARIO Ef],FALSE)))),
0)</f>
        <v>0</v>
      </c>
      <c r="AL82" s="162">
        <f t="array" ref="AL82">IFERROR(
AVERAGE((IF(DATOS_[[Sexo]:[Sexo]]=$B82,IF(DATOS_[[AGRUP. CLAS. PROF.]:[AGRUP. CLAS. PROF.]]=$B81,IF(DATOS_[[Check Periodo Ref.]:[Check Periodo Ref.]]="Dentro",DATOS_[C.Extra.01]))))),
0)</f>
        <v>0</v>
      </c>
      <c r="AM82" s="162">
        <f t="array" ref="AM82">IFERROR(
AVERAGE((IF(DATOS_[[Sexo]:[Sexo]]=$B82,IF(DATOS_[[AGRUP. CLAS. PROF.]:[AGRUP. CLAS. PROF.]]=$B81,IF(DATOS_[[Check Periodo Ref.]:[Check Periodo Ref.]]="Dentro",DATOS_[C.Extra.02]))))),
0)</f>
        <v>0</v>
      </c>
      <c r="AN82" s="162">
        <f t="array" ref="AN82">IFERROR(
AVERAGE((IF(DATOS_[[Sexo]:[Sexo]]=$B82,IF(DATOS_[[AGRUP. CLAS. PROF.]:[AGRUP. CLAS. PROF.]]=$B81,IF(DATOS_[[Check Periodo Ref.]:[Check Periodo Ref.]]="Dentro",DATOS_[C.Extra.03]))))),
0)</f>
        <v>0</v>
      </c>
      <c r="AO82" s="162">
        <f t="array" ref="AO82">IFERROR(
AVERAGE((IF(DATOS_[[Sexo]:[Sexo]]=$B82,IF(DATOS_[[AGRUP. CLAS. PROF.]:[AGRUP. CLAS. PROF.]]=$B81,IF(DATOS_[[Check Periodo Ref.]:[Check Periodo Ref.]]="Dentro",DATOS_[C.Extra.04]))))),
0)</f>
        <v>0</v>
      </c>
      <c r="AP82" s="162">
        <f t="array" ref="AP82">IFERROR(
AVERAGE((IF(DATOS_[[Sexo]:[Sexo]]=$B82,IF(DATOS_[[AGRUP. CLAS. PROF.]:[AGRUP. CLAS. PROF.]]=$B81,IF(DATOS_[[Check Periodo Ref.]:[Check Periodo Ref.]]="Dentro",DATOS_[C.Extra.05]))))),
0)</f>
        <v>0</v>
      </c>
      <c r="AQ82" s="164">
        <f t="array" ref="AQ82">IFERROR(
AVERAGE(IF(DATOS_[Sexo]=$B82,IF(DATOS_[AGRUP. CLAS. PROF.]=$B81,IF(DATOS_[Check Periodo Ref.]="Dentro",DATOS_[Tot Extrasalarial Ef],FALSE)))),
0)</f>
        <v>0</v>
      </c>
      <c r="AR82" s="165">
        <f t="array" ref="AR82">IFERROR(
AVERAGE(IF(DATOS_[Sexo]=$B82,IF(DATOS_[AGRUP. CLAS. PROF.]=$B81,IF(DATOS_[Check Periodo Ref.]="Dentro",DATOS_[TOTAL Retrib Ef],FALSE)))),
0)</f>
        <v>0</v>
      </c>
    </row>
    <row r="83" spans="1:44" x14ac:dyDescent="0.3">
      <c r="A83" s="114" t="str">
        <f t="shared" ref="A83" si="94">+A82</f>
        <v>[ocultar]</v>
      </c>
      <c r="B83" s="111" t="s">
        <v>163</v>
      </c>
      <c r="C83" s="112">
        <f t="array" ref="C83">SUM(IF($B83=DATOS_[Sexo],
IF($B81=DATOS_[AGRUP. CLAS. PROF.],
IF("Dentro"=DATOS_[Check Periodo Ref.],
1/(COUNTIFS(DATOS_[Sexo],$B83,DATOS_[AGRUP. CLAS. PROF.],$B81,DATOS_[Check Periodo Ref.],"Dentro",DATOS_[id],DATOS_[id]))))))</f>
        <v>0</v>
      </c>
      <c r="D83" s="113">
        <f>COUNTIFS(DATOS_[AGRUP. CLAS. PROF.],$B81,DATOS_[Sexo],$B83,DATOS_[Check Periodo Ref.],"Dentro")</f>
        <v>0</v>
      </c>
      <c r="E83" s="159">
        <f t="array" ref="E83">IFERROR(
AVERAGE(IF(DATOS_[Sexo]=$B83,IF(DATOS_[AGRUP. CLAS. PROF.]=$B81,IF(DATOS_[Check Periodo Ref.]="Dentro",DATOS_[SALARIO BASE Ef],FALSE)))),
0)</f>
        <v>0</v>
      </c>
      <c r="F83" s="160">
        <f t="array" ref="F83">IFERROR(
AVERAGE((IF(DATOS_[[Sexo]:[Sexo]]=$B83,IF(DATOS_[[AGRUP. CLAS. PROF.]:[AGRUP. CLAS. PROF.]]=$B81,IF(DATOS_[[Check Periodo Ref.]:[Check Periodo Ref.]]="Dentro",DATOS_[Conc.Sal.01]))))),
0)</f>
        <v>0</v>
      </c>
      <c r="G83" s="160">
        <f t="array" ref="G83">IFERROR(
AVERAGE((IF(DATOS_[[Sexo]:[Sexo]]=$B83,IF(DATOS_[[AGRUP. CLAS. PROF.]:[AGRUP. CLAS. PROF.]]=$B81,IF(DATOS_[[Check Periodo Ref.]:[Check Periodo Ref.]]="Dentro",DATOS_[Conc.Sal.02]))))),
0)</f>
        <v>0</v>
      </c>
      <c r="H83" s="160">
        <f t="array" ref="H83">IFERROR(
AVERAGE((IF(DATOS_[[Sexo]:[Sexo]]=$B83,IF(DATOS_[[AGRUP. CLAS. PROF.]:[AGRUP. CLAS. PROF.]]=$B81,IF(DATOS_[[Check Periodo Ref.]:[Check Periodo Ref.]]="Dentro",DATOS_[Conc.Sal.03]))))),
0)</f>
        <v>0</v>
      </c>
      <c r="I83" s="160">
        <f t="array" ref="I83">IFERROR(
AVERAGE((IF(DATOS_[[Sexo]:[Sexo]]=$B83,IF(DATOS_[[AGRUP. CLAS. PROF.]:[AGRUP. CLAS. PROF.]]=$B81,IF(DATOS_[[Check Periodo Ref.]:[Check Periodo Ref.]]="Dentro",DATOS_[Conc.Sal.04]))))),
0)</f>
        <v>0</v>
      </c>
      <c r="J83" s="160">
        <f t="array" ref="J83">IFERROR(
AVERAGE((IF(DATOS_[[Sexo]:[Sexo]]=$B83,IF(DATOS_[[AGRUP. CLAS. PROF.]:[AGRUP. CLAS. PROF.]]=$B81,IF(DATOS_[[Check Periodo Ref.]:[Check Periodo Ref.]]="Dentro",DATOS_[Conc.Sal.05]))))),
0)</f>
        <v>0</v>
      </c>
      <c r="K83" s="160">
        <f t="array" ref="K83">IFERROR(
AVERAGE((IF(DATOS_[[Sexo]:[Sexo]]=$B83,IF(DATOS_[[AGRUP. CLAS. PROF.]:[AGRUP. CLAS. PROF.]]=$B81,IF(DATOS_[[Check Periodo Ref.]:[Check Periodo Ref.]]="Dentro",DATOS_[Conc.Sal.06]))))),
0)</f>
        <v>0</v>
      </c>
      <c r="L83" s="160">
        <f t="array" ref="L83">IFERROR(
AVERAGE((IF(DATOS_[[Sexo]:[Sexo]]=$B83,IF(DATOS_[[AGRUP. CLAS. PROF.]:[AGRUP. CLAS. PROF.]]=$B81,IF(DATOS_[[Check Periodo Ref.]:[Check Periodo Ref.]]="Dentro",DATOS_[Conc.Sal.07]))))),
0)</f>
        <v>0</v>
      </c>
      <c r="M83" s="160">
        <f t="array" ref="M83">IFERROR(
AVERAGE((IF(DATOS_[[Sexo]:[Sexo]]=$B83,IF(DATOS_[[AGRUP. CLAS. PROF.]:[AGRUP. CLAS. PROF.]]=$B81,IF(DATOS_[[Check Periodo Ref.]:[Check Periodo Ref.]]="Dentro",DATOS_[Conc.Sal.08]))))),
0)</f>
        <v>0</v>
      </c>
      <c r="N83" s="160">
        <f t="array" ref="N83">IFERROR(
AVERAGE((IF(DATOS_[[Sexo]:[Sexo]]=$B83,IF(DATOS_[[AGRUP. CLAS. PROF.]:[AGRUP. CLAS. PROF.]]=$B81,IF(DATOS_[[Check Periodo Ref.]:[Check Periodo Ref.]]="Dentro",DATOS_[Conc.Sal.09]))))),
0)</f>
        <v>0</v>
      </c>
      <c r="O83" s="160">
        <f t="array" ref="O83">IFERROR(
AVERAGE((IF(DATOS_[[Sexo]:[Sexo]]=$B83,IF(DATOS_[[AGRUP. CLAS. PROF.]:[AGRUP. CLAS. PROF.]]=$B81,IF(DATOS_[[Check Periodo Ref.]:[Check Periodo Ref.]]="Dentro",DATOS_[Conc.Sal.10]))))),
0)</f>
        <v>0</v>
      </c>
      <c r="P83" s="160">
        <f t="array" ref="P83">IFERROR(
AVERAGE((IF(DATOS_[[Sexo]:[Sexo]]=$B83,IF(DATOS_[[AGRUP. CLAS. PROF.]:[AGRUP. CLAS. PROF.]]=$B81,IF(DATOS_[[Check Periodo Ref.]:[Check Periodo Ref.]]="Dentro",DATOS_[Conc.Sal.11]))))),
0)</f>
        <v>0</v>
      </c>
      <c r="Q83" s="160">
        <f t="array" ref="Q83">IFERROR(
AVERAGE((IF(DATOS_[[Sexo]:[Sexo]]=$B83,IF(DATOS_[[AGRUP. CLAS. PROF.]:[AGRUP. CLAS. PROF.]]=$B81,IF(DATOS_[[Check Periodo Ref.]:[Check Periodo Ref.]]="Dentro",DATOS_[Conc.Sal.12]))))),
0)</f>
        <v>0</v>
      </c>
      <c r="R83" s="160">
        <f t="array" ref="R83">IFERROR(
AVERAGE((IF(DATOS_[[Sexo]:[Sexo]]=$B83,IF(DATOS_[[AGRUP. CLAS. PROF.]:[AGRUP. CLAS. PROF.]]=$B81,IF(DATOS_[[Check Periodo Ref.]:[Check Periodo Ref.]]="Dentro",DATOS_[Conc.Sal.13]))))),
0)</f>
        <v>0</v>
      </c>
      <c r="S83" s="160">
        <f t="array" ref="S83">IFERROR(
AVERAGE((IF(DATOS_[[Sexo]:[Sexo]]=$B83,IF(DATOS_[[AGRUP. CLAS. PROF.]:[AGRUP. CLAS. PROF.]]=$B81,IF(DATOS_[[Check Periodo Ref.]:[Check Periodo Ref.]]="Dentro",DATOS_[Conc.Sal.14]))))),
0)</f>
        <v>0</v>
      </c>
      <c r="T83" s="160">
        <f t="array" ref="T83">IFERROR(
AVERAGE((IF(DATOS_[[Sexo]:[Sexo]]=$B83,IF(DATOS_[[AGRUP. CLAS. PROF.]:[AGRUP. CLAS. PROF.]]=$B81,IF(DATOS_[[Check Periodo Ref.]:[Check Periodo Ref.]]="Dentro",DATOS_[Conc.Sal.15]))))),
0)</f>
        <v>0</v>
      </c>
      <c r="U83" s="160">
        <f t="array" ref="U83">IFERROR(
AVERAGE((IF(DATOS_[[Sexo]:[Sexo]]=$B83,IF(DATOS_[[AGRUP. CLAS. PROF.]:[AGRUP. CLAS. PROF.]]=$B81,IF(DATOS_[[Check Periodo Ref.]:[Check Periodo Ref.]]="Dentro",DATOS_[Conc.Sal.16]))))),
0)</f>
        <v>0</v>
      </c>
      <c r="V83" s="160">
        <f t="array" ref="V83">IFERROR(
AVERAGE((IF(DATOS_[[Sexo]:[Sexo]]=$B83,IF(DATOS_[[AGRUP. CLAS. PROF.]:[AGRUP. CLAS. PROF.]]=$B81,IF(DATOS_[[Check Periodo Ref.]:[Check Periodo Ref.]]="Dentro",DATOS_[Conc.Sal.17]))))),
0)</f>
        <v>0</v>
      </c>
      <c r="W83" s="160">
        <f t="array" ref="W83">IFERROR(
AVERAGE((IF(DATOS_[[Sexo]:[Sexo]]=$B83,IF(DATOS_[[AGRUP. CLAS. PROF.]:[AGRUP. CLAS. PROF.]]=$B81,IF(DATOS_[[Check Periodo Ref.]:[Check Periodo Ref.]]="Dentro",DATOS_[Conc.Sal.18]))))),
0)</f>
        <v>0</v>
      </c>
      <c r="X83" s="160">
        <f t="array" ref="X83">IFERROR(
AVERAGE((IF(DATOS_[[Sexo]:[Sexo]]=$B83,IF(DATOS_[[AGRUP. CLAS. PROF.]:[AGRUP. CLAS. PROF.]]=$B81,IF(DATOS_[[Check Periodo Ref.]:[Check Periodo Ref.]]="Dentro",DATOS_[Conc.Sal.19]))))),
0)</f>
        <v>0</v>
      </c>
      <c r="Y83" s="160">
        <f t="array" ref="Y83">IFERROR(
AVERAGE((IF(DATOS_[[Sexo]:[Sexo]]=$B83,IF(DATOS_[[AGRUP. CLAS. PROF.]:[AGRUP. CLAS. PROF.]]=$B81,IF(DATOS_[[Check Periodo Ref.]:[Check Periodo Ref.]]="Dentro",DATOS_[Conc.Sal.20]))))),
0)</f>
        <v>0</v>
      </c>
      <c r="Z83" s="160">
        <f t="array" ref="Z83">IFERROR(
AVERAGE((IF(DATOS_[[Sexo]:[Sexo]]=$B83,IF(DATOS_[[AGRUP. CLAS. PROF.]:[AGRUP. CLAS. PROF.]]=$B81,IF(DATOS_[[Check Periodo Ref.]:[Check Periodo Ref.]]="Dentro",DATOS_[Conc.Sal.21]))))),
0)</f>
        <v>0</v>
      </c>
      <c r="AA83" s="160">
        <f t="array" ref="AA83">IFERROR(
AVERAGE((IF(DATOS_[[Sexo]:[Sexo]]=$B83,IF(DATOS_[[AGRUP. CLAS. PROF.]:[AGRUP. CLAS. PROF.]]=$B81,IF(DATOS_[[Check Periodo Ref.]:[Check Periodo Ref.]]="Dentro",DATOS_[Conc.Sal.22]))))),
0)</f>
        <v>0</v>
      </c>
      <c r="AB83" s="160">
        <f t="array" ref="AB83">IFERROR(
AVERAGE((IF(DATOS_[[Sexo]:[Sexo]]=$B83,IF(DATOS_[[AGRUP. CLAS. PROF.]:[AGRUP. CLAS. PROF.]]=$B81,IF(DATOS_[[Check Periodo Ref.]:[Check Periodo Ref.]]="Dentro",DATOS_[Conc.Sal.23]))))),
0)</f>
        <v>0</v>
      </c>
      <c r="AC83" s="160">
        <f t="array" ref="AC83">IFERROR(
AVERAGE((IF(DATOS_[[Sexo]:[Sexo]]=$B83,IF(DATOS_[[AGRUP. CLAS. PROF.]:[AGRUP. CLAS. PROF.]]=$B81,IF(DATOS_[[Check Periodo Ref.]:[Check Periodo Ref.]]="Dentro",DATOS_[Conc.Sal.24]))))),
0)</f>
        <v>0</v>
      </c>
      <c r="AD83" s="160">
        <f t="array" ref="AD83">IFERROR(
AVERAGE((IF(DATOS_[[Sexo]:[Sexo]]=$B83,IF(DATOS_[[AGRUP. CLAS. PROF.]:[AGRUP. CLAS. PROF.]]=$B81,IF(DATOS_[[Check Periodo Ref.]:[Check Periodo Ref.]]="Dentro",DATOS_[Conc.Sal.25]))))),
0)</f>
        <v>0</v>
      </c>
      <c r="AE83" s="160">
        <f t="array" ref="AE83">IFERROR(
AVERAGE((IF(DATOS_[[Sexo]:[Sexo]]=$B83,IF(DATOS_[[AGRUP. CLAS. PROF.]:[AGRUP. CLAS. PROF.]]=$B81,IF(DATOS_[[Check Periodo Ref.]:[Check Periodo Ref.]]="Dentro",DATOS_[Conc.Sal.26]))))),
0)</f>
        <v>0</v>
      </c>
      <c r="AF83" s="160">
        <f t="array" ref="AF83">IFERROR(
AVERAGE((IF(DATOS_[[Sexo]:[Sexo]]=$B83,IF(DATOS_[[AGRUP. CLAS. PROF.]:[AGRUP. CLAS. PROF.]]=$B81,IF(DATOS_[[Check Periodo Ref.]:[Check Periodo Ref.]]="Dentro",DATOS_[Conc.Sal.27]))))),
0)</f>
        <v>0</v>
      </c>
      <c r="AG83" s="160">
        <f t="array" ref="AG83">IFERROR(
AVERAGE((IF(DATOS_[[Sexo]:[Sexo]]=$B83,IF(DATOS_[[AGRUP. CLAS. PROF.]:[AGRUP. CLAS. PROF.]]=$B81,IF(DATOS_[[Check Periodo Ref.]:[Check Periodo Ref.]]="Dentro",DATOS_[Conc.Sal.28]))))),
0)</f>
        <v>0</v>
      </c>
      <c r="AH83" s="160">
        <f t="array" ref="AH83">IFERROR(
AVERAGE((IF(DATOS_[[Sexo]:[Sexo]]=$B83,IF(DATOS_[[AGRUP. CLAS. PROF.]:[AGRUP. CLAS. PROF.]]=$B81,IF(DATOS_[[Check Periodo Ref.]:[Check Periodo Ref.]]="Dentro",DATOS_[Conc.Sal.29]))))),
0)</f>
        <v>0</v>
      </c>
      <c r="AI83" s="160">
        <f t="array" ref="AI83">IFERROR(
AVERAGE((IF(DATOS_[[Sexo]:[Sexo]]=$B83,IF(DATOS_[[AGRUP. CLAS. PROF.]:[AGRUP. CLAS. PROF.]]=$B81,IF(DATOS_[[Check Periodo Ref.]:[Check Periodo Ref.]]="Dentro",DATOS_[Conc.Sal.30]))))),
0)</f>
        <v>0</v>
      </c>
      <c r="AJ83" s="161">
        <f t="array" ref="AJ83">IFERROR(
AVERAGE(IF(DATOS_[Sexo]=$B83,IF(DATOS_[AGRUP. CLAS. PROF.]=$B81,IF(DATOS_[Check Periodo Ref.]="Dentro",DATOS_[Tot COMPL.SAL Ef],FALSE)))),
0)</f>
        <v>0</v>
      </c>
      <c r="AK83" s="163">
        <f t="array" ref="AK83">IFERROR(
AVERAGE(IF(DATOS_[Sexo]=$B83,IF(DATOS_[AGRUP. CLAS. PROF.]=$B81,IF(DATOS_[Check Periodo Ref.]="Dentro",DATOS_[TOTAL SALARIO Ef],FALSE)))),
0)</f>
        <v>0</v>
      </c>
      <c r="AL83" s="162">
        <f t="array" ref="AL83">IFERROR(
AVERAGE((IF(DATOS_[[Sexo]:[Sexo]]=$B83,IF(DATOS_[[AGRUP. CLAS. PROF.]:[AGRUP. CLAS. PROF.]]=$B81,IF(DATOS_[[Check Periodo Ref.]:[Check Periodo Ref.]]="Dentro",DATOS_[C.Extra.01]))))),
0)</f>
        <v>0</v>
      </c>
      <c r="AM83" s="162">
        <f t="array" ref="AM83">IFERROR(
AVERAGE((IF(DATOS_[[Sexo]:[Sexo]]=$B83,IF(DATOS_[[AGRUP. CLAS. PROF.]:[AGRUP. CLAS. PROF.]]=$B81,IF(DATOS_[[Check Periodo Ref.]:[Check Periodo Ref.]]="Dentro",DATOS_[C.Extra.02]))))),
0)</f>
        <v>0</v>
      </c>
      <c r="AN83" s="162">
        <f t="array" ref="AN83">IFERROR(
AVERAGE((IF(DATOS_[[Sexo]:[Sexo]]=$B83,IF(DATOS_[[AGRUP. CLAS. PROF.]:[AGRUP. CLAS. PROF.]]=$B81,IF(DATOS_[[Check Periodo Ref.]:[Check Periodo Ref.]]="Dentro",DATOS_[C.Extra.03]))))),
0)</f>
        <v>0</v>
      </c>
      <c r="AO83" s="162">
        <f t="array" ref="AO83">IFERROR(
AVERAGE((IF(DATOS_[[Sexo]:[Sexo]]=$B83,IF(DATOS_[[AGRUP. CLAS. PROF.]:[AGRUP. CLAS. PROF.]]=$B81,IF(DATOS_[[Check Periodo Ref.]:[Check Periodo Ref.]]="Dentro",DATOS_[C.Extra.04]))))),
0)</f>
        <v>0</v>
      </c>
      <c r="AP83" s="162">
        <f t="array" ref="AP83">IFERROR(
AVERAGE((IF(DATOS_[[Sexo]:[Sexo]]=$B83,IF(DATOS_[[AGRUP. CLAS. PROF.]:[AGRUP. CLAS. PROF.]]=$B81,IF(DATOS_[[Check Periodo Ref.]:[Check Periodo Ref.]]="Dentro",DATOS_[C.Extra.05]))))),
0)</f>
        <v>0</v>
      </c>
      <c r="AQ83" s="164">
        <f t="array" ref="AQ83">IFERROR(
AVERAGE(IF(DATOS_[Sexo]=$B83,IF(DATOS_[AGRUP. CLAS. PROF.]=$B81,IF(DATOS_[Check Periodo Ref.]="Dentro",DATOS_[Tot Extrasalarial Ef],FALSE)))),
0)</f>
        <v>0</v>
      </c>
      <c r="AR83" s="165">
        <f t="array" ref="AR83">IFERROR(
AVERAGE(IF(DATOS_[Sexo]=$B83,IF(DATOS_[AGRUP. CLAS. PROF.]=$B81,IF(DATOS_[Check Periodo Ref.]="Dentro",DATOS_[TOTAL Retrib Ef],FALSE)))),
0)</f>
        <v>0</v>
      </c>
    </row>
    <row r="84" spans="1:44" ht="17.25" thickBot="1" x14ac:dyDescent="0.35">
      <c r="A84" s="114" t="str">
        <f t="shared" ref="A84" si="95">+A85</f>
        <v>[ocultar]</v>
      </c>
      <c r="B84" s="117" t="s">
        <v>240</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CLAS. PROF.],
IF("Dentro"=DATOS_[Check Periodo Ref.],
1/(COUNTIFS(DATOS_[Sexo],$B85,DATOS_[AGRUP. CLAS. PROF.],$B84,DATOS_[Check Periodo Ref.],"Dentro",DATOS_[id],DATOS_[id]))))))</f>
        <v>0</v>
      </c>
      <c r="D85" s="113">
        <f>COUNTIFS(DATOS_[AGRUP. CLAS. PROF.],$B84,DATOS_[Sexo],$B85,DATOS_[Check Periodo Ref.],"Dentro")</f>
        <v>0</v>
      </c>
      <c r="E85" s="159">
        <f t="array" ref="E85">IFERROR(
AVERAGE(IF(DATOS_[Sexo]=$B85,IF(DATOS_[AGRUP. CLAS. PROF.]=$B84,IF(DATOS_[Check Periodo Ref.]="Dentro",DATOS_[SALARIO BASE Ef],FALSE)))),
0)</f>
        <v>0</v>
      </c>
      <c r="F85" s="160">
        <f t="array" ref="F85">IFERROR(
AVERAGE((IF(DATOS_[[Sexo]:[Sexo]]=$B85,IF(DATOS_[[AGRUP. CLAS. PROF.]:[AGRUP. CLAS. PROF.]]=$B84,IF(DATOS_[[Check Periodo Ref.]:[Check Periodo Ref.]]="Dentro",DATOS_[Conc.Sal.01]))))),
0)</f>
        <v>0</v>
      </c>
      <c r="G85" s="160">
        <f t="array" ref="G85">IFERROR(
AVERAGE((IF(DATOS_[[Sexo]:[Sexo]]=$B85,IF(DATOS_[[AGRUP. CLAS. PROF.]:[AGRUP. CLAS. PROF.]]=$B84,IF(DATOS_[[Check Periodo Ref.]:[Check Periodo Ref.]]="Dentro",DATOS_[Conc.Sal.02]))))),
0)</f>
        <v>0</v>
      </c>
      <c r="H85" s="160">
        <f t="array" ref="H85">IFERROR(
AVERAGE((IF(DATOS_[[Sexo]:[Sexo]]=$B85,IF(DATOS_[[AGRUP. CLAS. PROF.]:[AGRUP. CLAS. PROF.]]=$B84,IF(DATOS_[[Check Periodo Ref.]:[Check Periodo Ref.]]="Dentro",DATOS_[Conc.Sal.03]))))),
0)</f>
        <v>0</v>
      </c>
      <c r="I85" s="160">
        <f t="array" ref="I85">IFERROR(
AVERAGE((IF(DATOS_[[Sexo]:[Sexo]]=$B85,IF(DATOS_[[AGRUP. CLAS. PROF.]:[AGRUP. CLAS. PROF.]]=$B84,IF(DATOS_[[Check Periodo Ref.]:[Check Periodo Ref.]]="Dentro",DATOS_[Conc.Sal.04]))))),
0)</f>
        <v>0</v>
      </c>
      <c r="J85" s="160">
        <f t="array" ref="J85">IFERROR(
AVERAGE((IF(DATOS_[[Sexo]:[Sexo]]=$B85,IF(DATOS_[[AGRUP. CLAS. PROF.]:[AGRUP. CLAS. PROF.]]=$B84,IF(DATOS_[[Check Periodo Ref.]:[Check Periodo Ref.]]="Dentro",DATOS_[Conc.Sal.05]))))),
0)</f>
        <v>0</v>
      </c>
      <c r="K85" s="160">
        <f t="array" ref="K85">IFERROR(
AVERAGE((IF(DATOS_[[Sexo]:[Sexo]]=$B85,IF(DATOS_[[AGRUP. CLAS. PROF.]:[AGRUP. CLAS. PROF.]]=$B84,IF(DATOS_[[Check Periodo Ref.]:[Check Periodo Ref.]]="Dentro",DATOS_[Conc.Sal.06]))))),
0)</f>
        <v>0</v>
      </c>
      <c r="L85" s="160">
        <f t="array" ref="L85">IFERROR(
AVERAGE((IF(DATOS_[[Sexo]:[Sexo]]=$B85,IF(DATOS_[[AGRUP. CLAS. PROF.]:[AGRUP. CLAS. PROF.]]=$B84,IF(DATOS_[[Check Periodo Ref.]:[Check Periodo Ref.]]="Dentro",DATOS_[Conc.Sal.07]))))),
0)</f>
        <v>0</v>
      </c>
      <c r="M85" s="160">
        <f t="array" ref="M85">IFERROR(
AVERAGE((IF(DATOS_[[Sexo]:[Sexo]]=$B85,IF(DATOS_[[AGRUP. CLAS. PROF.]:[AGRUP. CLAS. PROF.]]=$B84,IF(DATOS_[[Check Periodo Ref.]:[Check Periodo Ref.]]="Dentro",DATOS_[Conc.Sal.08]))))),
0)</f>
        <v>0</v>
      </c>
      <c r="N85" s="160">
        <f t="array" ref="N85">IFERROR(
AVERAGE((IF(DATOS_[[Sexo]:[Sexo]]=$B85,IF(DATOS_[[AGRUP. CLAS. PROF.]:[AGRUP. CLAS. PROF.]]=$B84,IF(DATOS_[[Check Periodo Ref.]:[Check Periodo Ref.]]="Dentro",DATOS_[Conc.Sal.09]))))),
0)</f>
        <v>0</v>
      </c>
      <c r="O85" s="160">
        <f t="array" ref="O85">IFERROR(
AVERAGE((IF(DATOS_[[Sexo]:[Sexo]]=$B85,IF(DATOS_[[AGRUP. CLAS. PROF.]:[AGRUP. CLAS. PROF.]]=$B84,IF(DATOS_[[Check Periodo Ref.]:[Check Periodo Ref.]]="Dentro",DATOS_[Conc.Sal.10]))))),
0)</f>
        <v>0</v>
      </c>
      <c r="P85" s="160">
        <f t="array" ref="P85">IFERROR(
AVERAGE((IF(DATOS_[[Sexo]:[Sexo]]=$B85,IF(DATOS_[[AGRUP. CLAS. PROF.]:[AGRUP. CLAS. PROF.]]=$B84,IF(DATOS_[[Check Periodo Ref.]:[Check Periodo Ref.]]="Dentro",DATOS_[Conc.Sal.11]))))),
0)</f>
        <v>0</v>
      </c>
      <c r="Q85" s="160">
        <f t="array" ref="Q85">IFERROR(
AVERAGE((IF(DATOS_[[Sexo]:[Sexo]]=$B85,IF(DATOS_[[AGRUP. CLAS. PROF.]:[AGRUP. CLAS. PROF.]]=$B84,IF(DATOS_[[Check Periodo Ref.]:[Check Periodo Ref.]]="Dentro",DATOS_[Conc.Sal.12]))))),
0)</f>
        <v>0</v>
      </c>
      <c r="R85" s="160">
        <f t="array" ref="R85">IFERROR(
AVERAGE((IF(DATOS_[[Sexo]:[Sexo]]=$B85,IF(DATOS_[[AGRUP. CLAS. PROF.]:[AGRUP. CLAS. PROF.]]=$B84,IF(DATOS_[[Check Periodo Ref.]:[Check Periodo Ref.]]="Dentro",DATOS_[Conc.Sal.13]))))),
0)</f>
        <v>0</v>
      </c>
      <c r="S85" s="160">
        <f t="array" ref="S85">IFERROR(
AVERAGE((IF(DATOS_[[Sexo]:[Sexo]]=$B85,IF(DATOS_[[AGRUP. CLAS. PROF.]:[AGRUP. CLAS. PROF.]]=$B84,IF(DATOS_[[Check Periodo Ref.]:[Check Periodo Ref.]]="Dentro",DATOS_[Conc.Sal.14]))))),
0)</f>
        <v>0</v>
      </c>
      <c r="T85" s="160">
        <f t="array" ref="T85">IFERROR(
AVERAGE((IF(DATOS_[[Sexo]:[Sexo]]=$B85,IF(DATOS_[[AGRUP. CLAS. PROF.]:[AGRUP. CLAS. PROF.]]=$B84,IF(DATOS_[[Check Periodo Ref.]:[Check Periodo Ref.]]="Dentro",DATOS_[Conc.Sal.15]))))),
0)</f>
        <v>0</v>
      </c>
      <c r="U85" s="160">
        <f t="array" ref="U85">IFERROR(
AVERAGE((IF(DATOS_[[Sexo]:[Sexo]]=$B85,IF(DATOS_[[AGRUP. CLAS. PROF.]:[AGRUP. CLAS. PROF.]]=$B84,IF(DATOS_[[Check Periodo Ref.]:[Check Periodo Ref.]]="Dentro",DATOS_[Conc.Sal.16]))))),
0)</f>
        <v>0</v>
      </c>
      <c r="V85" s="160">
        <f t="array" ref="V85">IFERROR(
AVERAGE((IF(DATOS_[[Sexo]:[Sexo]]=$B85,IF(DATOS_[[AGRUP. CLAS. PROF.]:[AGRUP. CLAS. PROF.]]=$B84,IF(DATOS_[[Check Periodo Ref.]:[Check Periodo Ref.]]="Dentro",DATOS_[Conc.Sal.17]))))),
0)</f>
        <v>0</v>
      </c>
      <c r="W85" s="160">
        <f t="array" ref="W85">IFERROR(
AVERAGE((IF(DATOS_[[Sexo]:[Sexo]]=$B85,IF(DATOS_[[AGRUP. CLAS. PROF.]:[AGRUP. CLAS. PROF.]]=$B84,IF(DATOS_[[Check Periodo Ref.]:[Check Periodo Ref.]]="Dentro",DATOS_[Conc.Sal.18]))))),
0)</f>
        <v>0</v>
      </c>
      <c r="X85" s="160">
        <f t="array" ref="X85">IFERROR(
AVERAGE((IF(DATOS_[[Sexo]:[Sexo]]=$B85,IF(DATOS_[[AGRUP. CLAS. PROF.]:[AGRUP. CLAS. PROF.]]=$B84,IF(DATOS_[[Check Periodo Ref.]:[Check Periodo Ref.]]="Dentro",DATOS_[Conc.Sal.19]))))),
0)</f>
        <v>0</v>
      </c>
      <c r="Y85" s="160">
        <f t="array" ref="Y85">IFERROR(
AVERAGE((IF(DATOS_[[Sexo]:[Sexo]]=$B85,IF(DATOS_[[AGRUP. CLAS. PROF.]:[AGRUP. CLAS. PROF.]]=$B84,IF(DATOS_[[Check Periodo Ref.]:[Check Periodo Ref.]]="Dentro",DATOS_[Conc.Sal.20]))))),
0)</f>
        <v>0</v>
      </c>
      <c r="Z85" s="160">
        <f t="array" ref="Z85">IFERROR(
AVERAGE((IF(DATOS_[[Sexo]:[Sexo]]=$B85,IF(DATOS_[[AGRUP. CLAS. PROF.]:[AGRUP. CLAS. PROF.]]=$B84,IF(DATOS_[[Check Periodo Ref.]:[Check Periodo Ref.]]="Dentro",DATOS_[Conc.Sal.21]))))),
0)</f>
        <v>0</v>
      </c>
      <c r="AA85" s="160">
        <f t="array" ref="AA85">IFERROR(
AVERAGE((IF(DATOS_[[Sexo]:[Sexo]]=$B85,IF(DATOS_[[AGRUP. CLAS. PROF.]:[AGRUP. CLAS. PROF.]]=$B84,IF(DATOS_[[Check Periodo Ref.]:[Check Periodo Ref.]]="Dentro",DATOS_[Conc.Sal.22]))))),
0)</f>
        <v>0</v>
      </c>
      <c r="AB85" s="160">
        <f t="array" ref="AB85">IFERROR(
AVERAGE((IF(DATOS_[[Sexo]:[Sexo]]=$B85,IF(DATOS_[[AGRUP. CLAS. PROF.]:[AGRUP. CLAS. PROF.]]=$B84,IF(DATOS_[[Check Periodo Ref.]:[Check Periodo Ref.]]="Dentro",DATOS_[Conc.Sal.23]))))),
0)</f>
        <v>0</v>
      </c>
      <c r="AC85" s="160">
        <f t="array" ref="AC85">IFERROR(
AVERAGE((IF(DATOS_[[Sexo]:[Sexo]]=$B85,IF(DATOS_[[AGRUP. CLAS. PROF.]:[AGRUP. CLAS. PROF.]]=$B84,IF(DATOS_[[Check Periodo Ref.]:[Check Periodo Ref.]]="Dentro",DATOS_[Conc.Sal.24]))))),
0)</f>
        <v>0</v>
      </c>
      <c r="AD85" s="160">
        <f t="array" ref="AD85">IFERROR(
AVERAGE((IF(DATOS_[[Sexo]:[Sexo]]=$B85,IF(DATOS_[[AGRUP. CLAS. PROF.]:[AGRUP. CLAS. PROF.]]=$B84,IF(DATOS_[[Check Periodo Ref.]:[Check Periodo Ref.]]="Dentro",DATOS_[Conc.Sal.25]))))),
0)</f>
        <v>0</v>
      </c>
      <c r="AE85" s="160">
        <f t="array" ref="AE85">IFERROR(
AVERAGE((IF(DATOS_[[Sexo]:[Sexo]]=$B85,IF(DATOS_[[AGRUP. CLAS. PROF.]:[AGRUP. CLAS. PROF.]]=$B84,IF(DATOS_[[Check Periodo Ref.]:[Check Periodo Ref.]]="Dentro",DATOS_[Conc.Sal.26]))))),
0)</f>
        <v>0</v>
      </c>
      <c r="AF85" s="160">
        <f t="array" ref="AF85">IFERROR(
AVERAGE((IF(DATOS_[[Sexo]:[Sexo]]=$B85,IF(DATOS_[[AGRUP. CLAS. PROF.]:[AGRUP. CLAS. PROF.]]=$B84,IF(DATOS_[[Check Periodo Ref.]:[Check Periodo Ref.]]="Dentro",DATOS_[Conc.Sal.27]))))),
0)</f>
        <v>0</v>
      </c>
      <c r="AG85" s="160">
        <f t="array" ref="AG85">IFERROR(
AVERAGE((IF(DATOS_[[Sexo]:[Sexo]]=$B85,IF(DATOS_[[AGRUP. CLAS. PROF.]:[AGRUP. CLAS. PROF.]]=$B84,IF(DATOS_[[Check Periodo Ref.]:[Check Periodo Ref.]]="Dentro",DATOS_[Conc.Sal.28]))))),
0)</f>
        <v>0</v>
      </c>
      <c r="AH85" s="160">
        <f t="array" ref="AH85">IFERROR(
AVERAGE((IF(DATOS_[[Sexo]:[Sexo]]=$B85,IF(DATOS_[[AGRUP. CLAS. PROF.]:[AGRUP. CLAS. PROF.]]=$B84,IF(DATOS_[[Check Periodo Ref.]:[Check Periodo Ref.]]="Dentro",DATOS_[Conc.Sal.29]))))),
0)</f>
        <v>0</v>
      </c>
      <c r="AI85" s="160">
        <f t="array" ref="AI85">IFERROR(
AVERAGE((IF(DATOS_[[Sexo]:[Sexo]]=$B85,IF(DATOS_[[AGRUP. CLAS. PROF.]:[AGRUP. CLAS. PROF.]]=$B84,IF(DATOS_[[Check Periodo Ref.]:[Check Periodo Ref.]]="Dentro",DATOS_[Conc.Sal.30]))))),
0)</f>
        <v>0</v>
      </c>
      <c r="AJ85" s="161">
        <f t="array" ref="AJ85">IFERROR(
AVERAGE(IF(DATOS_[Sexo]=$B85,IF(DATOS_[AGRUP. CLAS. PROF.]=$B84,IF(DATOS_[Check Periodo Ref.]="Dentro",DATOS_[Tot COMPL.SAL Ef],FALSE)))),
0)</f>
        <v>0</v>
      </c>
      <c r="AK85" s="163">
        <f t="array" ref="AK85">IFERROR(
AVERAGE(IF(DATOS_[Sexo]=$B85,IF(DATOS_[AGRUP. CLAS. PROF.]=$B84,IF(DATOS_[Check Periodo Ref.]="Dentro",DATOS_[TOTAL SALARIO Ef],FALSE)))),
0)</f>
        <v>0</v>
      </c>
      <c r="AL85" s="162">
        <f t="array" ref="AL85">IFERROR(
AVERAGE((IF(DATOS_[[Sexo]:[Sexo]]=$B85,IF(DATOS_[[AGRUP. CLAS. PROF.]:[AGRUP. CLAS. PROF.]]=$B84,IF(DATOS_[[Check Periodo Ref.]:[Check Periodo Ref.]]="Dentro",DATOS_[C.Extra.01]))))),
0)</f>
        <v>0</v>
      </c>
      <c r="AM85" s="162">
        <f t="array" ref="AM85">IFERROR(
AVERAGE((IF(DATOS_[[Sexo]:[Sexo]]=$B85,IF(DATOS_[[AGRUP. CLAS. PROF.]:[AGRUP. CLAS. PROF.]]=$B84,IF(DATOS_[[Check Periodo Ref.]:[Check Periodo Ref.]]="Dentro",DATOS_[C.Extra.02]))))),
0)</f>
        <v>0</v>
      </c>
      <c r="AN85" s="162">
        <f t="array" ref="AN85">IFERROR(
AVERAGE((IF(DATOS_[[Sexo]:[Sexo]]=$B85,IF(DATOS_[[AGRUP. CLAS. PROF.]:[AGRUP. CLAS. PROF.]]=$B84,IF(DATOS_[[Check Periodo Ref.]:[Check Periodo Ref.]]="Dentro",DATOS_[C.Extra.03]))))),
0)</f>
        <v>0</v>
      </c>
      <c r="AO85" s="162">
        <f t="array" ref="AO85">IFERROR(
AVERAGE((IF(DATOS_[[Sexo]:[Sexo]]=$B85,IF(DATOS_[[AGRUP. CLAS. PROF.]:[AGRUP. CLAS. PROF.]]=$B84,IF(DATOS_[[Check Periodo Ref.]:[Check Periodo Ref.]]="Dentro",DATOS_[C.Extra.04]))))),
0)</f>
        <v>0</v>
      </c>
      <c r="AP85" s="162">
        <f t="array" ref="AP85">IFERROR(
AVERAGE((IF(DATOS_[[Sexo]:[Sexo]]=$B85,IF(DATOS_[[AGRUP. CLAS. PROF.]:[AGRUP. CLAS. PROF.]]=$B84,IF(DATOS_[[Check Periodo Ref.]:[Check Periodo Ref.]]="Dentro",DATOS_[C.Extra.05]))))),
0)</f>
        <v>0</v>
      </c>
      <c r="AQ85" s="164">
        <f t="array" ref="AQ85">IFERROR(
AVERAGE(IF(DATOS_[Sexo]=$B85,IF(DATOS_[AGRUP. CLAS. PROF.]=$B84,IF(DATOS_[Check Periodo Ref.]="Dentro",DATOS_[Tot Extrasalarial Ef],FALSE)))),
0)</f>
        <v>0</v>
      </c>
      <c r="AR85" s="165">
        <f t="array" ref="AR85">IFERROR(
AVERAGE(IF(DATOS_[Sexo]=$B85,IF(DATOS_[AGRUP. CLAS. PROF.]=$B84,IF(DATOS_[Check Periodo Ref.]="Dentro",DATOS_[TOTAL Retrib Ef],FALSE)))),
0)</f>
        <v>0</v>
      </c>
    </row>
    <row r="86" spans="1:44" x14ac:dyDescent="0.3">
      <c r="A86" s="114" t="str">
        <f t="shared" ref="A86" si="98">+A85</f>
        <v>[ocultar]</v>
      </c>
      <c r="B86" s="111" t="s">
        <v>163</v>
      </c>
      <c r="C86" s="112">
        <f t="array" ref="C86">SUM(IF($B86=DATOS_[Sexo],
IF($B84=DATOS_[AGRUP. CLAS. PROF.],
IF("Dentro"=DATOS_[Check Periodo Ref.],
1/(COUNTIFS(DATOS_[Sexo],$B86,DATOS_[AGRUP. CLAS. PROF.],$B84,DATOS_[Check Periodo Ref.],"Dentro",DATOS_[id],DATOS_[id]))))))</f>
        <v>0</v>
      </c>
      <c r="D86" s="113">
        <f>COUNTIFS(DATOS_[AGRUP. CLAS. PROF.],$B84,DATOS_[Sexo],$B86,DATOS_[Check Periodo Ref.],"Dentro")</f>
        <v>0</v>
      </c>
      <c r="E86" s="159">
        <f t="array" ref="E86">IFERROR(
AVERAGE(IF(DATOS_[Sexo]=$B86,IF(DATOS_[AGRUP. CLAS. PROF.]=$B84,IF(DATOS_[Check Periodo Ref.]="Dentro",DATOS_[SALARIO BASE Ef],FALSE)))),
0)</f>
        <v>0</v>
      </c>
      <c r="F86" s="160">
        <f t="array" ref="F86">IFERROR(
AVERAGE((IF(DATOS_[[Sexo]:[Sexo]]=$B86,IF(DATOS_[[AGRUP. CLAS. PROF.]:[AGRUP. CLAS. PROF.]]=$B84,IF(DATOS_[[Check Periodo Ref.]:[Check Periodo Ref.]]="Dentro",DATOS_[Conc.Sal.01]))))),
0)</f>
        <v>0</v>
      </c>
      <c r="G86" s="160">
        <f t="array" ref="G86">IFERROR(
AVERAGE((IF(DATOS_[[Sexo]:[Sexo]]=$B86,IF(DATOS_[[AGRUP. CLAS. PROF.]:[AGRUP. CLAS. PROF.]]=$B84,IF(DATOS_[[Check Periodo Ref.]:[Check Periodo Ref.]]="Dentro",DATOS_[Conc.Sal.02]))))),
0)</f>
        <v>0</v>
      </c>
      <c r="H86" s="160">
        <f t="array" ref="H86">IFERROR(
AVERAGE((IF(DATOS_[[Sexo]:[Sexo]]=$B86,IF(DATOS_[[AGRUP. CLAS. PROF.]:[AGRUP. CLAS. PROF.]]=$B84,IF(DATOS_[[Check Periodo Ref.]:[Check Periodo Ref.]]="Dentro",DATOS_[Conc.Sal.03]))))),
0)</f>
        <v>0</v>
      </c>
      <c r="I86" s="160">
        <f t="array" ref="I86">IFERROR(
AVERAGE((IF(DATOS_[[Sexo]:[Sexo]]=$B86,IF(DATOS_[[AGRUP. CLAS. PROF.]:[AGRUP. CLAS. PROF.]]=$B84,IF(DATOS_[[Check Periodo Ref.]:[Check Periodo Ref.]]="Dentro",DATOS_[Conc.Sal.04]))))),
0)</f>
        <v>0</v>
      </c>
      <c r="J86" s="160">
        <f t="array" ref="J86">IFERROR(
AVERAGE((IF(DATOS_[[Sexo]:[Sexo]]=$B86,IF(DATOS_[[AGRUP. CLAS. PROF.]:[AGRUP. CLAS. PROF.]]=$B84,IF(DATOS_[[Check Periodo Ref.]:[Check Periodo Ref.]]="Dentro",DATOS_[Conc.Sal.05]))))),
0)</f>
        <v>0</v>
      </c>
      <c r="K86" s="160">
        <f t="array" ref="K86">IFERROR(
AVERAGE((IF(DATOS_[[Sexo]:[Sexo]]=$B86,IF(DATOS_[[AGRUP. CLAS. PROF.]:[AGRUP. CLAS. PROF.]]=$B84,IF(DATOS_[[Check Periodo Ref.]:[Check Periodo Ref.]]="Dentro",DATOS_[Conc.Sal.06]))))),
0)</f>
        <v>0</v>
      </c>
      <c r="L86" s="160">
        <f t="array" ref="L86">IFERROR(
AVERAGE((IF(DATOS_[[Sexo]:[Sexo]]=$B86,IF(DATOS_[[AGRUP. CLAS. PROF.]:[AGRUP. CLAS. PROF.]]=$B84,IF(DATOS_[[Check Periodo Ref.]:[Check Periodo Ref.]]="Dentro",DATOS_[Conc.Sal.07]))))),
0)</f>
        <v>0</v>
      </c>
      <c r="M86" s="160">
        <f t="array" ref="M86">IFERROR(
AVERAGE((IF(DATOS_[[Sexo]:[Sexo]]=$B86,IF(DATOS_[[AGRUP. CLAS. PROF.]:[AGRUP. CLAS. PROF.]]=$B84,IF(DATOS_[[Check Periodo Ref.]:[Check Periodo Ref.]]="Dentro",DATOS_[Conc.Sal.08]))))),
0)</f>
        <v>0</v>
      </c>
      <c r="N86" s="160">
        <f t="array" ref="N86">IFERROR(
AVERAGE((IF(DATOS_[[Sexo]:[Sexo]]=$B86,IF(DATOS_[[AGRUP. CLAS. PROF.]:[AGRUP. CLAS. PROF.]]=$B84,IF(DATOS_[[Check Periodo Ref.]:[Check Periodo Ref.]]="Dentro",DATOS_[Conc.Sal.09]))))),
0)</f>
        <v>0</v>
      </c>
      <c r="O86" s="160">
        <f t="array" ref="O86">IFERROR(
AVERAGE((IF(DATOS_[[Sexo]:[Sexo]]=$B86,IF(DATOS_[[AGRUP. CLAS. PROF.]:[AGRUP. CLAS. PROF.]]=$B84,IF(DATOS_[[Check Periodo Ref.]:[Check Periodo Ref.]]="Dentro",DATOS_[Conc.Sal.10]))))),
0)</f>
        <v>0</v>
      </c>
      <c r="P86" s="160">
        <f t="array" ref="P86">IFERROR(
AVERAGE((IF(DATOS_[[Sexo]:[Sexo]]=$B86,IF(DATOS_[[AGRUP. CLAS. PROF.]:[AGRUP. CLAS. PROF.]]=$B84,IF(DATOS_[[Check Periodo Ref.]:[Check Periodo Ref.]]="Dentro",DATOS_[Conc.Sal.11]))))),
0)</f>
        <v>0</v>
      </c>
      <c r="Q86" s="160">
        <f t="array" ref="Q86">IFERROR(
AVERAGE((IF(DATOS_[[Sexo]:[Sexo]]=$B86,IF(DATOS_[[AGRUP. CLAS. PROF.]:[AGRUP. CLAS. PROF.]]=$B84,IF(DATOS_[[Check Periodo Ref.]:[Check Periodo Ref.]]="Dentro",DATOS_[Conc.Sal.12]))))),
0)</f>
        <v>0</v>
      </c>
      <c r="R86" s="160">
        <f t="array" ref="R86">IFERROR(
AVERAGE((IF(DATOS_[[Sexo]:[Sexo]]=$B86,IF(DATOS_[[AGRUP. CLAS. PROF.]:[AGRUP. CLAS. PROF.]]=$B84,IF(DATOS_[[Check Periodo Ref.]:[Check Periodo Ref.]]="Dentro",DATOS_[Conc.Sal.13]))))),
0)</f>
        <v>0</v>
      </c>
      <c r="S86" s="160">
        <f t="array" ref="S86">IFERROR(
AVERAGE((IF(DATOS_[[Sexo]:[Sexo]]=$B86,IF(DATOS_[[AGRUP. CLAS. PROF.]:[AGRUP. CLAS. PROF.]]=$B84,IF(DATOS_[[Check Periodo Ref.]:[Check Periodo Ref.]]="Dentro",DATOS_[Conc.Sal.14]))))),
0)</f>
        <v>0</v>
      </c>
      <c r="T86" s="160">
        <f t="array" ref="T86">IFERROR(
AVERAGE((IF(DATOS_[[Sexo]:[Sexo]]=$B86,IF(DATOS_[[AGRUP. CLAS. PROF.]:[AGRUP. CLAS. PROF.]]=$B84,IF(DATOS_[[Check Periodo Ref.]:[Check Periodo Ref.]]="Dentro",DATOS_[Conc.Sal.15]))))),
0)</f>
        <v>0</v>
      </c>
      <c r="U86" s="160">
        <f t="array" ref="U86">IFERROR(
AVERAGE((IF(DATOS_[[Sexo]:[Sexo]]=$B86,IF(DATOS_[[AGRUP. CLAS. PROF.]:[AGRUP. CLAS. PROF.]]=$B84,IF(DATOS_[[Check Periodo Ref.]:[Check Periodo Ref.]]="Dentro",DATOS_[Conc.Sal.16]))))),
0)</f>
        <v>0</v>
      </c>
      <c r="V86" s="160">
        <f t="array" ref="V86">IFERROR(
AVERAGE((IF(DATOS_[[Sexo]:[Sexo]]=$B86,IF(DATOS_[[AGRUP. CLAS. PROF.]:[AGRUP. CLAS. PROF.]]=$B84,IF(DATOS_[[Check Periodo Ref.]:[Check Periodo Ref.]]="Dentro",DATOS_[Conc.Sal.17]))))),
0)</f>
        <v>0</v>
      </c>
      <c r="W86" s="160">
        <f t="array" ref="W86">IFERROR(
AVERAGE((IF(DATOS_[[Sexo]:[Sexo]]=$B86,IF(DATOS_[[AGRUP. CLAS. PROF.]:[AGRUP. CLAS. PROF.]]=$B84,IF(DATOS_[[Check Periodo Ref.]:[Check Periodo Ref.]]="Dentro",DATOS_[Conc.Sal.18]))))),
0)</f>
        <v>0</v>
      </c>
      <c r="X86" s="160">
        <f t="array" ref="X86">IFERROR(
AVERAGE((IF(DATOS_[[Sexo]:[Sexo]]=$B86,IF(DATOS_[[AGRUP. CLAS. PROF.]:[AGRUP. CLAS. PROF.]]=$B84,IF(DATOS_[[Check Periodo Ref.]:[Check Periodo Ref.]]="Dentro",DATOS_[Conc.Sal.19]))))),
0)</f>
        <v>0</v>
      </c>
      <c r="Y86" s="160">
        <f t="array" ref="Y86">IFERROR(
AVERAGE((IF(DATOS_[[Sexo]:[Sexo]]=$B86,IF(DATOS_[[AGRUP. CLAS. PROF.]:[AGRUP. CLAS. PROF.]]=$B84,IF(DATOS_[[Check Periodo Ref.]:[Check Periodo Ref.]]="Dentro",DATOS_[Conc.Sal.20]))))),
0)</f>
        <v>0</v>
      </c>
      <c r="Z86" s="160">
        <f t="array" ref="Z86">IFERROR(
AVERAGE((IF(DATOS_[[Sexo]:[Sexo]]=$B86,IF(DATOS_[[AGRUP. CLAS. PROF.]:[AGRUP. CLAS. PROF.]]=$B84,IF(DATOS_[[Check Periodo Ref.]:[Check Periodo Ref.]]="Dentro",DATOS_[Conc.Sal.21]))))),
0)</f>
        <v>0</v>
      </c>
      <c r="AA86" s="160">
        <f t="array" ref="AA86">IFERROR(
AVERAGE((IF(DATOS_[[Sexo]:[Sexo]]=$B86,IF(DATOS_[[AGRUP. CLAS. PROF.]:[AGRUP. CLAS. PROF.]]=$B84,IF(DATOS_[[Check Periodo Ref.]:[Check Periodo Ref.]]="Dentro",DATOS_[Conc.Sal.22]))))),
0)</f>
        <v>0</v>
      </c>
      <c r="AB86" s="160">
        <f t="array" ref="AB86">IFERROR(
AVERAGE((IF(DATOS_[[Sexo]:[Sexo]]=$B86,IF(DATOS_[[AGRUP. CLAS. PROF.]:[AGRUP. CLAS. PROF.]]=$B84,IF(DATOS_[[Check Periodo Ref.]:[Check Periodo Ref.]]="Dentro",DATOS_[Conc.Sal.23]))))),
0)</f>
        <v>0</v>
      </c>
      <c r="AC86" s="160">
        <f t="array" ref="AC86">IFERROR(
AVERAGE((IF(DATOS_[[Sexo]:[Sexo]]=$B86,IF(DATOS_[[AGRUP. CLAS. PROF.]:[AGRUP. CLAS. PROF.]]=$B84,IF(DATOS_[[Check Periodo Ref.]:[Check Periodo Ref.]]="Dentro",DATOS_[Conc.Sal.24]))))),
0)</f>
        <v>0</v>
      </c>
      <c r="AD86" s="160">
        <f t="array" ref="AD86">IFERROR(
AVERAGE((IF(DATOS_[[Sexo]:[Sexo]]=$B86,IF(DATOS_[[AGRUP. CLAS. PROF.]:[AGRUP. CLAS. PROF.]]=$B84,IF(DATOS_[[Check Periodo Ref.]:[Check Periodo Ref.]]="Dentro",DATOS_[Conc.Sal.25]))))),
0)</f>
        <v>0</v>
      </c>
      <c r="AE86" s="160">
        <f t="array" ref="AE86">IFERROR(
AVERAGE((IF(DATOS_[[Sexo]:[Sexo]]=$B86,IF(DATOS_[[AGRUP. CLAS. PROF.]:[AGRUP. CLAS. PROF.]]=$B84,IF(DATOS_[[Check Periodo Ref.]:[Check Periodo Ref.]]="Dentro",DATOS_[Conc.Sal.26]))))),
0)</f>
        <v>0</v>
      </c>
      <c r="AF86" s="160">
        <f t="array" ref="AF86">IFERROR(
AVERAGE((IF(DATOS_[[Sexo]:[Sexo]]=$B86,IF(DATOS_[[AGRUP. CLAS. PROF.]:[AGRUP. CLAS. PROF.]]=$B84,IF(DATOS_[[Check Periodo Ref.]:[Check Periodo Ref.]]="Dentro",DATOS_[Conc.Sal.27]))))),
0)</f>
        <v>0</v>
      </c>
      <c r="AG86" s="160">
        <f t="array" ref="AG86">IFERROR(
AVERAGE((IF(DATOS_[[Sexo]:[Sexo]]=$B86,IF(DATOS_[[AGRUP. CLAS. PROF.]:[AGRUP. CLAS. PROF.]]=$B84,IF(DATOS_[[Check Periodo Ref.]:[Check Periodo Ref.]]="Dentro",DATOS_[Conc.Sal.28]))))),
0)</f>
        <v>0</v>
      </c>
      <c r="AH86" s="160">
        <f t="array" ref="AH86">IFERROR(
AVERAGE((IF(DATOS_[[Sexo]:[Sexo]]=$B86,IF(DATOS_[[AGRUP. CLAS. PROF.]:[AGRUP. CLAS. PROF.]]=$B84,IF(DATOS_[[Check Periodo Ref.]:[Check Periodo Ref.]]="Dentro",DATOS_[Conc.Sal.29]))))),
0)</f>
        <v>0</v>
      </c>
      <c r="AI86" s="160">
        <f t="array" ref="AI86">IFERROR(
AVERAGE((IF(DATOS_[[Sexo]:[Sexo]]=$B86,IF(DATOS_[[AGRUP. CLAS. PROF.]:[AGRUP. CLAS. PROF.]]=$B84,IF(DATOS_[[Check Periodo Ref.]:[Check Periodo Ref.]]="Dentro",DATOS_[Conc.Sal.30]))))),
0)</f>
        <v>0</v>
      </c>
      <c r="AJ86" s="161">
        <f t="array" ref="AJ86">IFERROR(
AVERAGE(IF(DATOS_[Sexo]=$B86,IF(DATOS_[AGRUP. CLAS. PROF.]=$B84,IF(DATOS_[Check Periodo Ref.]="Dentro",DATOS_[Tot COMPL.SAL Ef],FALSE)))),
0)</f>
        <v>0</v>
      </c>
      <c r="AK86" s="163">
        <f t="array" ref="AK86">IFERROR(
AVERAGE(IF(DATOS_[Sexo]=$B86,IF(DATOS_[AGRUP. CLAS. PROF.]=$B84,IF(DATOS_[Check Periodo Ref.]="Dentro",DATOS_[TOTAL SALARIO Ef],FALSE)))),
0)</f>
        <v>0</v>
      </c>
      <c r="AL86" s="162">
        <f t="array" ref="AL86">IFERROR(
AVERAGE((IF(DATOS_[[Sexo]:[Sexo]]=$B86,IF(DATOS_[[AGRUP. CLAS. PROF.]:[AGRUP. CLAS. PROF.]]=$B84,IF(DATOS_[[Check Periodo Ref.]:[Check Periodo Ref.]]="Dentro",DATOS_[C.Extra.01]))))),
0)</f>
        <v>0</v>
      </c>
      <c r="AM86" s="162">
        <f t="array" ref="AM86">IFERROR(
AVERAGE((IF(DATOS_[[Sexo]:[Sexo]]=$B86,IF(DATOS_[[AGRUP. CLAS. PROF.]:[AGRUP. CLAS. PROF.]]=$B84,IF(DATOS_[[Check Periodo Ref.]:[Check Periodo Ref.]]="Dentro",DATOS_[C.Extra.02]))))),
0)</f>
        <v>0</v>
      </c>
      <c r="AN86" s="162">
        <f t="array" ref="AN86">IFERROR(
AVERAGE((IF(DATOS_[[Sexo]:[Sexo]]=$B86,IF(DATOS_[[AGRUP. CLAS. PROF.]:[AGRUP. CLAS. PROF.]]=$B84,IF(DATOS_[[Check Periodo Ref.]:[Check Periodo Ref.]]="Dentro",DATOS_[C.Extra.03]))))),
0)</f>
        <v>0</v>
      </c>
      <c r="AO86" s="162">
        <f t="array" ref="AO86">IFERROR(
AVERAGE((IF(DATOS_[[Sexo]:[Sexo]]=$B86,IF(DATOS_[[AGRUP. CLAS. PROF.]:[AGRUP. CLAS. PROF.]]=$B84,IF(DATOS_[[Check Periodo Ref.]:[Check Periodo Ref.]]="Dentro",DATOS_[C.Extra.04]))))),
0)</f>
        <v>0</v>
      </c>
      <c r="AP86" s="162">
        <f t="array" ref="AP86">IFERROR(
AVERAGE((IF(DATOS_[[Sexo]:[Sexo]]=$B86,IF(DATOS_[[AGRUP. CLAS. PROF.]:[AGRUP. CLAS. PROF.]]=$B84,IF(DATOS_[[Check Periodo Ref.]:[Check Periodo Ref.]]="Dentro",DATOS_[C.Extra.05]))))),
0)</f>
        <v>0</v>
      </c>
      <c r="AQ86" s="164">
        <f t="array" ref="AQ86">IFERROR(
AVERAGE(IF(DATOS_[Sexo]=$B86,IF(DATOS_[AGRUP. CLAS. PROF.]=$B84,IF(DATOS_[Check Periodo Ref.]="Dentro",DATOS_[Tot Extrasalarial Ef],FALSE)))),
0)</f>
        <v>0</v>
      </c>
      <c r="AR86" s="165">
        <f t="array" ref="AR86">IFERROR(
AVERAGE(IF(DATOS_[Sexo]=$B86,IF(DATOS_[AGRUP. CLAS. PROF.]=$B84,IF(DATOS_[Check Periodo Ref.]="Dentro",DATOS_[TOTAL Retrib Ef],FALSE)))),
0)</f>
        <v>0</v>
      </c>
    </row>
    <row r="87" spans="1:44" ht="17.25" thickBot="1" x14ac:dyDescent="0.35">
      <c r="A87" s="114" t="str">
        <f t="shared" ref="A87" si="99">+A88</f>
        <v>[ocultar]</v>
      </c>
      <c r="B87" s="117" t="s">
        <v>241</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CLAS. PROF.],
IF("Dentro"=DATOS_[Check Periodo Ref.],
1/(COUNTIFS(DATOS_[Sexo],$B88,DATOS_[AGRUP. CLAS. PROF.],$B87,DATOS_[Check Periodo Ref.],"Dentro",DATOS_[id],DATOS_[id]))))))</f>
        <v>0</v>
      </c>
      <c r="D88" s="113">
        <f>COUNTIFS(DATOS_[AGRUP. CLAS. PROF.],$B87,DATOS_[Sexo],$B88,DATOS_[Check Periodo Ref.],"Dentro")</f>
        <v>0</v>
      </c>
      <c r="E88" s="159">
        <f t="array" ref="E88">IFERROR(
AVERAGE(IF(DATOS_[Sexo]=$B88,IF(DATOS_[AGRUP. CLAS. PROF.]=$B87,IF(DATOS_[Check Periodo Ref.]="Dentro",DATOS_[SALARIO BASE Ef],FALSE)))),
0)</f>
        <v>0</v>
      </c>
      <c r="F88" s="160">
        <f t="array" ref="F88">IFERROR(
AVERAGE((IF(DATOS_[[Sexo]:[Sexo]]=$B88,IF(DATOS_[[AGRUP. CLAS. PROF.]:[AGRUP. CLAS. PROF.]]=$B87,IF(DATOS_[[Check Periodo Ref.]:[Check Periodo Ref.]]="Dentro",DATOS_[Conc.Sal.01]))))),
0)</f>
        <v>0</v>
      </c>
      <c r="G88" s="160">
        <f t="array" ref="G88">IFERROR(
AVERAGE((IF(DATOS_[[Sexo]:[Sexo]]=$B88,IF(DATOS_[[AGRUP. CLAS. PROF.]:[AGRUP. CLAS. PROF.]]=$B87,IF(DATOS_[[Check Periodo Ref.]:[Check Periodo Ref.]]="Dentro",DATOS_[Conc.Sal.02]))))),
0)</f>
        <v>0</v>
      </c>
      <c r="H88" s="160">
        <f t="array" ref="H88">IFERROR(
AVERAGE((IF(DATOS_[[Sexo]:[Sexo]]=$B88,IF(DATOS_[[AGRUP. CLAS. PROF.]:[AGRUP. CLAS. PROF.]]=$B87,IF(DATOS_[[Check Periodo Ref.]:[Check Periodo Ref.]]="Dentro",DATOS_[Conc.Sal.03]))))),
0)</f>
        <v>0</v>
      </c>
      <c r="I88" s="160">
        <f t="array" ref="I88">IFERROR(
AVERAGE((IF(DATOS_[[Sexo]:[Sexo]]=$B88,IF(DATOS_[[AGRUP. CLAS. PROF.]:[AGRUP. CLAS. PROF.]]=$B87,IF(DATOS_[[Check Periodo Ref.]:[Check Periodo Ref.]]="Dentro",DATOS_[Conc.Sal.04]))))),
0)</f>
        <v>0</v>
      </c>
      <c r="J88" s="160">
        <f t="array" ref="J88">IFERROR(
AVERAGE((IF(DATOS_[[Sexo]:[Sexo]]=$B88,IF(DATOS_[[AGRUP. CLAS. PROF.]:[AGRUP. CLAS. PROF.]]=$B87,IF(DATOS_[[Check Periodo Ref.]:[Check Periodo Ref.]]="Dentro",DATOS_[Conc.Sal.05]))))),
0)</f>
        <v>0</v>
      </c>
      <c r="K88" s="160">
        <f t="array" ref="K88">IFERROR(
AVERAGE((IF(DATOS_[[Sexo]:[Sexo]]=$B88,IF(DATOS_[[AGRUP. CLAS. PROF.]:[AGRUP. CLAS. PROF.]]=$B87,IF(DATOS_[[Check Periodo Ref.]:[Check Periodo Ref.]]="Dentro",DATOS_[Conc.Sal.06]))))),
0)</f>
        <v>0</v>
      </c>
      <c r="L88" s="160">
        <f t="array" ref="L88">IFERROR(
AVERAGE((IF(DATOS_[[Sexo]:[Sexo]]=$B88,IF(DATOS_[[AGRUP. CLAS. PROF.]:[AGRUP. CLAS. PROF.]]=$B87,IF(DATOS_[[Check Periodo Ref.]:[Check Periodo Ref.]]="Dentro",DATOS_[Conc.Sal.07]))))),
0)</f>
        <v>0</v>
      </c>
      <c r="M88" s="160">
        <f t="array" ref="M88">IFERROR(
AVERAGE((IF(DATOS_[[Sexo]:[Sexo]]=$B88,IF(DATOS_[[AGRUP. CLAS. PROF.]:[AGRUP. CLAS. PROF.]]=$B87,IF(DATOS_[[Check Periodo Ref.]:[Check Periodo Ref.]]="Dentro",DATOS_[Conc.Sal.08]))))),
0)</f>
        <v>0</v>
      </c>
      <c r="N88" s="160">
        <f t="array" ref="N88">IFERROR(
AVERAGE((IF(DATOS_[[Sexo]:[Sexo]]=$B88,IF(DATOS_[[AGRUP. CLAS. PROF.]:[AGRUP. CLAS. PROF.]]=$B87,IF(DATOS_[[Check Periodo Ref.]:[Check Periodo Ref.]]="Dentro",DATOS_[Conc.Sal.09]))))),
0)</f>
        <v>0</v>
      </c>
      <c r="O88" s="160">
        <f t="array" ref="O88">IFERROR(
AVERAGE((IF(DATOS_[[Sexo]:[Sexo]]=$B88,IF(DATOS_[[AGRUP. CLAS. PROF.]:[AGRUP. CLAS. PROF.]]=$B87,IF(DATOS_[[Check Periodo Ref.]:[Check Periodo Ref.]]="Dentro",DATOS_[Conc.Sal.10]))))),
0)</f>
        <v>0</v>
      </c>
      <c r="P88" s="160">
        <f t="array" ref="P88">IFERROR(
AVERAGE((IF(DATOS_[[Sexo]:[Sexo]]=$B88,IF(DATOS_[[AGRUP. CLAS. PROF.]:[AGRUP. CLAS. PROF.]]=$B87,IF(DATOS_[[Check Periodo Ref.]:[Check Periodo Ref.]]="Dentro",DATOS_[Conc.Sal.11]))))),
0)</f>
        <v>0</v>
      </c>
      <c r="Q88" s="160">
        <f t="array" ref="Q88">IFERROR(
AVERAGE((IF(DATOS_[[Sexo]:[Sexo]]=$B88,IF(DATOS_[[AGRUP. CLAS. PROF.]:[AGRUP. CLAS. PROF.]]=$B87,IF(DATOS_[[Check Periodo Ref.]:[Check Periodo Ref.]]="Dentro",DATOS_[Conc.Sal.12]))))),
0)</f>
        <v>0</v>
      </c>
      <c r="R88" s="160">
        <f t="array" ref="R88">IFERROR(
AVERAGE((IF(DATOS_[[Sexo]:[Sexo]]=$B88,IF(DATOS_[[AGRUP. CLAS. PROF.]:[AGRUP. CLAS. PROF.]]=$B87,IF(DATOS_[[Check Periodo Ref.]:[Check Periodo Ref.]]="Dentro",DATOS_[Conc.Sal.13]))))),
0)</f>
        <v>0</v>
      </c>
      <c r="S88" s="160">
        <f t="array" ref="S88">IFERROR(
AVERAGE((IF(DATOS_[[Sexo]:[Sexo]]=$B88,IF(DATOS_[[AGRUP. CLAS. PROF.]:[AGRUP. CLAS. PROF.]]=$B87,IF(DATOS_[[Check Periodo Ref.]:[Check Periodo Ref.]]="Dentro",DATOS_[Conc.Sal.14]))))),
0)</f>
        <v>0</v>
      </c>
      <c r="T88" s="160">
        <f t="array" ref="T88">IFERROR(
AVERAGE((IF(DATOS_[[Sexo]:[Sexo]]=$B88,IF(DATOS_[[AGRUP. CLAS. PROF.]:[AGRUP. CLAS. PROF.]]=$B87,IF(DATOS_[[Check Periodo Ref.]:[Check Periodo Ref.]]="Dentro",DATOS_[Conc.Sal.15]))))),
0)</f>
        <v>0</v>
      </c>
      <c r="U88" s="160">
        <f t="array" ref="U88">IFERROR(
AVERAGE((IF(DATOS_[[Sexo]:[Sexo]]=$B88,IF(DATOS_[[AGRUP. CLAS. PROF.]:[AGRUP. CLAS. PROF.]]=$B87,IF(DATOS_[[Check Periodo Ref.]:[Check Periodo Ref.]]="Dentro",DATOS_[Conc.Sal.16]))))),
0)</f>
        <v>0</v>
      </c>
      <c r="V88" s="160">
        <f t="array" ref="V88">IFERROR(
AVERAGE((IF(DATOS_[[Sexo]:[Sexo]]=$B88,IF(DATOS_[[AGRUP. CLAS. PROF.]:[AGRUP. CLAS. PROF.]]=$B87,IF(DATOS_[[Check Periodo Ref.]:[Check Periodo Ref.]]="Dentro",DATOS_[Conc.Sal.17]))))),
0)</f>
        <v>0</v>
      </c>
      <c r="W88" s="160">
        <f t="array" ref="W88">IFERROR(
AVERAGE((IF(DATOS_[[Sexo]:[Sexo]]=$B88,IF(DATOS_[[AGRUP. CLAS. PROF.]:[AGRUP. CLAS. PROF.]]=$B87,IF(DATOS_[[Check Periodo Ref.]:[Check Periodo Ref.]]="Dentro",DATOS_[Conc.Sal.18]))))),
0)</f>
        <v>0</v>
      </c>
      <c r="X88" s="160">
        <f t="array" ref="X88">IFERROR(
AVERAGE((IF(DATOS_[[Sexo]:[Sexo]]=$B88,IF(DATOS_[[AGRUP. CLAS. PROF.]:[AGRUP. CLAS. PROF.]]=$B87,IF(DATOS_[[Check Periodo Ref.]:[Check Periodo Ref.]]="Dentro",DATOS_[Conc.Sal.19]))))),
0)</f>
        <v>0</v>
      </c>
      <c r="Y88" s="160">
        <f t="array" ref="Y88">IFERROR(
AVERAGE((IF(DATOS_[[Sexo]:[Sexo]]=$B88,IF(DATOS_[[AGRUP. CLAS. PROF.]:[AGRUP. CLAS. PROF.]]=$B87,IF(DATOS_[[Check Periodo Ref.]:[Check Periodo Ref.]]="Dentro",DATOS_[Conc.Sal.20]))))),
0)</f>
        <v>0</v>
      </c>
      <c r="Z88" s="160">
        <f t="array" ref="Z88">IFERROR(
AVERAGE((IF(DATOS_[[Sexo]:[Sexo]]=$B88,IF(DATOS_[[AGRUP. CLAS. PROF.]:[AGRUP. CLAS. PROF.]]=$B87,IF(DATOS_[[Check Periodo Ref.]:[Check Periodo Ref.]]="Dentro",DATOS_[Conc.Sal.21]))))),
0)</f>
        <v>0</v>
      </c>
      <c r="AA88" s="160">
        <f t="array" ref="AA88">IFERROR(
AVERAGE((IF(DATOS_[[Sexo]:[Sexo]]=$B88,IF(DATOS_[[AGRUP. CLAS. PROF.]:[AGRUP. CLAS. PROF.]]=$B87,IF(DATOS_[[Check Periodo Ref.]:[Check Periodo Ref.]]="Dentro",DATOS_[Conc.Sal.22]))))),
0)</f>
        <v>0</v>
      </c>
      <c r="AB88" s="160">
        <f t="array" ref="AB88">IFERROR(
AVERAGE((IF(DATOS_[[Sexo]:[Sexo]]=$B88,IF(DATOS_[[AGRUP. CLAS. PROF.]:[AGRUP. CLAS. PROF.]]=$B87,IF(DATOS_[[Check Periodo Ref.]:[Check Periodo Ref.]]="Dentro",DATOS_[Conc.Sal.23]))))),
0)</f>
        <v>0</v>
      </c>
      <c r="AC88" s="160">
        <f t="array" ref="AC88">IFERROR(
AVERAGE((IF(DATOS_[[Sexo]:[Sexo]]=$B88,IF(DATOS_[[AGRUP. CLAS. PROF.]:[AGRUP. CLAS. PROF.]]=$B87,IF(DATOS_[[Check Periodo Ref.]:[Check Periodo Ref.]]="Dentro",DATOS_[Conc.Sal.24]))))),
0)</f>
        <v>0</v>
      </c>
      <c r="AD88" s="160">
        <f t="array" ref="AD88">IFERROR(
AVERAGE((IF(DATOS_[[Sexo]:[Sexo]]=$B88,IF(DATOS_[[AGRUP. CLAS. PROF.]:[AGRUP. CLAS. PROF.]]=$B87,IF(DATOS_[[Check Periodo Ref.]:[Check Periodo Ref.]]="Dentro",DATOS_[Conc.Sal.25]))))),
0)</f>
        <v>0</v>
      </c>
      <c r="AE88" s="160">
        <f t="array" ref="AE88">IFERROR(
AVERAGE((IF(DATOS_[[Sexo]:[Sexo]]=$B88,IF(DATOS_[[AGRUP. CLAS. PROF.]:[AGRUP. CLAS. PROF.]]=$B87,IF(DATOS_[[Check Periodo Ref.]:[Check Periodo Ref.]]="Dentro",DATOS_[Conc.Sal.26]))))),
0)</f>
        <v>0</v>
      </c>
      <c r="AF88" s="160">
        <f t="array" ref="AF88">IFERROR(
AVERAGE((IF(DATOS_[[Sexo]:[Sexo]]=$B88,IF(DATOS_[[AGRUP. CLAS. PROF.]:[AGRUP. CLAS. PROF.]]=$B87,IF(DATOS_[[Check Periodo Ref.]:[Check Periodo Ref.]]="Dentro",DATOS_[Conc.Sal.27]))))),
0)</f>
        <v>0</v>
      </c>
      <c r="AG88" s="160">
        <f t="array" ref="AG88">IFERROR(
AVERAGE((IF(DATOS_[[Sexo]:[Sexo]]=$B88,IF(DATOS_[[AGRUP. CLAS. PROF.]:[AGRUP. CLAS. PROF.]]=$B87,IF(DATOS_[[Check Periodo Ref.]:[Check Periodo Ref.]]="Dentro",DATOS_[Conc.Sal.28]))))),
0)</f>
        <v>0</v>
      </c>
      <c r="AH88" s="160">
        <f t="array" ref="AH88">IFERROR(
AVERAGE((IF(DATOS_[[Sexo]:[Sexo]]=$B88,IF(DATOS_[[AGRUP. CLAS. PROF.]:[AGRUP. CLAS. PROF.]]=$B87,IF(DATOS_[[Check Periodo Ref.]:[Check Periodo Ref.]]="Dentro",DATOS_[Conc.Sal.29]))))),
0)</f>
        <v>0</v>
      </c>
      <c r="AI88" s="160">
        <f t="array" ref="AI88">IFERROR(
AVERAGE((IF(DATOS_[[Sexo]:[Sexo]]=$B88,IF(DATOS_[[AGRUP. CLAS. PROF.]:[AGRUP. CLAS. PROF.]]=$B87,IF(DATOS_[[Check Periodo Ref.]:[Check Periodo Ref.]]="Dentro",DATOS_[Conc.Sal.30]))))),
0)</f>
        <v>0</v>
      </c>
      <c r="AJ88" s="161">
        <f t="array" ref="AJ88">IFERROR(
AVERAGE(IF(DATOS_[Sexo]=$B88,IF(DATOS_[AGRUP. CLAS. PROF.]=$B87,IF(DATOS_[Check Periodo Ref.]="Dentro",DATOS_[Tot COMPL.SAL Ef],FALSE)))),
0)</f>
        <v>0</v>
      </c>
      <c r="AK88" s="163">
        <f t="array" ref="AK88">IFERROR(
AVERAGE(IF(DATOS_[Sexo]=$B88,IF(DATOS_[AGRUP. CLAS. PROF.]=$B87,IF(DATOS_[Check Periodo Ref.]="Dentro",DATOS_[TOTAL SALARIO Ef],FALSE)))),
0)</f>
        <v>0</v>
      </c>
      <c r="AL88" s="162">
        <f t="array" ref="AL88">IFERROR(
AVERAGE((IF(DATOS_[[Sexo]:[Sexo]]=$B88,IF(DATOS_[[AGRUP. CLAS. PROF.]:[AGRUP. CLAS. PROF.]]=$B87,IF(DATOS_[[Check Periodo Ref.]:[Check Periodo Ref.]]="Dentro",DATOS_[C.Extra.01]))))),
0)</f>
        <v>0</v>
      </c>
      <c r="AM88" s="162">
        <f t="array" ref="AM88">IFERROR(
AVERAGE((IF(DATOS_[[Sexo]:[Sexo]]=$B88,IF(DATOS_[[AGRUP. CLAS. PROF.]:[AGRUP. CLAS. PROF.]]=$B87,IF(DATOS_[[Check Periodo Ref.]:[Check Periodo Ref.]]="Dentro",DATOS_[C.Extra.02]))))),
0)</f>
        <v>0</v>
      </c>
      <c r="AN88" s="162">
        <f t="array" ref="AN88">IFERROR(
AVERAGE((IF(DATOS_[[Sexo]:[Sexo]]=$B88,IF(DATOS_[[AGRUP. CLAS. PROF.]:[AGRUP. CLAS. PROF.]]=$B87,IF(DATOS_[[Check Periodo Ref.]:[Check Periodo Ref.]]="Dentro",DATOS_[C.Extra.03]))))),
0)</f>
        <v>0</v>
      </c>
      <c r="AO88" s="162">
        <f t="array" ref="AO88">IFERROR(
AVERAGE((IF(DATOS_[[Sexo]:[Sexo]]=$B88,IF(DATOS_[[AGRUP. CLAS. PROF.]:[AGRUP. CLAS. PROF.]]=$B87,IF(DATOS_[[Check Periodo Ref.]:[Check Periodo Ref.]]="Dentro",DATOS_[C.Extra.04]))))),
0)</f>
        <v>0</v>
      </c>
      <c r="AP88" s="162">
        <f t="array" ref="AP88">IFERROR(
AVERAGE((IF(DATOS_[[Sexo]:[Sexo]]=$B88,IF(DATOS_[[AGRUP. CLAS. PROF.]:[AGRUP. CLAS. PROF.]]=$B87,IF(DATOS_[[Check Periodo Ref.]:[Check Periodo Ref.]]="Dentro",DATOS_[C.Extra.05]))))),
0)</f>
        <v>0</v>
      </c>
      <c r="AQ88" s="164">
        <f t="array" ref="AQ88">IFERROR(
AVERAGE(IF(DATOS_[Sexo]=$B88,IF(DATOS_[AGRUP. CLAS. PROF.]=$B87,IF(DATOS_[Check Periodo Ref.]="Dentro",DATOS_[Tot Extrasalarial Ef],FALSE)))),
0)</f>
        <v>0</v>
      </c>
      <c r="AR88" s="165">
        <f t="array" ref="AR88">IFERROR(
AVERAGE(IF(DATOS_[Sexo]=$B88,IF(DATOS_[AGRUP. CLAS. PROF.]=$B87,IF(DATOS_[Check Periodo Ref.]="Dentro",DATOS_[TOTAL Retrib Ef],FALSE)))),
0)</f>
        <v>0</v>
      </c>
    </row>
    <row r="89" spans="1:44" x14ac:dyDescent="0.3">
      <c r="A89" s="114" t="str">
        <f t="shared" ref="A89" si="102">+A88</f>
        <v>[ocultar]</v>
      </c>
      <c r="B89" s="111" t="s">
        <v>163</v>
      </c>
      <c r="C89" s="112">
        <f t="array" ref="C89">SUM(IF($B89=DATOS_[Sexo],
IF($B87=DATOS_[AGRUP. CLAS. PROF.],
IF("Dentro"=DATOS_[Check Periodo Ref.],
1/(COUNTIFS(DATOS_[Sexo],$B89,DATOS_[AGRUP. CLAS. PROF.],$B87,DATOS_[Check Periodo Ref.],"Dentro",DATOS_[id],DATOS_[id]))))))</f>
        <v>0</v>
      </c>
      <c r="D89" s="113">
        <f>COUNTIFS(DATOS_[AGRUP. CLAS. PROF.],$B87,DATOS_[Sexo],$B89,DATOS_[Check Periodo Ref.],"Dentro")</f>
        <v>0</v>
      </c>
      <c r="E89" s="159">
        <f t="array" ref="E89">IFERROR(
AVERAGE(IF(DATOS_[Sexo]=$B89,IF(DATOS_[AGRUP. CLAS. PROF.]=$B87,IF(DATOS_[Check Periodo Ref.]="Dentro",DATOS_[SALARIO BASE Ef],FALSE)))),
0)</f>
        <v>0</v>
      </c>
      <c r="F89" s="160">
        <f t="array" ref="F89">IFERROR(
AVERAGE((IF(DATOS_[[Sexo]:[Sexo]]=$B89,IF(DATOS_[[AGRUP. CLAS. PROF.]:[AGRUP. CLAS. PROF.]]=$B87,IF(DATOS_[[Check Periodo Ref.]:[Check Periodo Ref.]]="Dentro",DATOS_[Conc.Sal.01]))))),
0)</f>
        <v>0</v>
      </c>
      <c r="G89" s="160">
        <f t="array" ref="G89">IFERROR(
AVERAGE((IF(DATOS_[[Sexo]:[Sexo]]=$B89,IF(DATOS_[[AGRUP. CLAS. PROF.]:[AGRUP. CLAS. PROF.]]=$B87,IF(DATOS_[[Check Periodo Ref.]:[Check Periodo Ref.]]="Dentro",DATOS_[Conc.Sal.02]))))),
0)</f>
        <v>0</v>
      </c>
      <c r="H89" s="160">
        <f t="array" ref="H89">IFERROR(
AVERAGE((IF(DATOS_[[Sexo]:[Sexo]]=$B89,IF(DATOS_[[AGRUP. CLAS. PROF.]:[AGRUP. CLAS. PROF.]]=$B87,IF(DATOS_[[Check Periodo Ref.]:[Check Periodo Ref.]]="Dentro",DATOS_[Conc.Sal.03]))))),
0)</f>
        <v>0</v>
      </c>
      <c r="I89" s="160">
        <f t="array" ref="I89">IFERROR(
AVERAGE((IF(DATOS_[[Sexo]:[Sexo]]=$B89,IF(DATOS_[[AGRUP. CLAS. PROF.]:[AGRUP. CLAS. PROF.]]=$B87,IF(DATOS_[[Check Periodo Ref.]:[Check Periodo Ref.]]="Dentro",DATOS_[Conc.Sal.04]))))),
0)</f>
        <v>0</v>
      </c>
      <c r="J89" s="160">
        <f t="array" ref="J89">IFERROR(
AVERAGE((IF(DATOS_[[Sexo]:[Sexo]]=$B89,IF(DATOS_[[AGRUP. CLAS. PROF.]:[AGRUP. CLAS. PROF.]]=$B87,IF(DATOS_[[Check Periodo Ref.]:[Check Periodo Ref.]]="Dentro",DATOS_[Conc.Sal.05]))))),
0)</f>
        <v>0</v>
      </c>
      <c r="K89" s="160">
        <f t="array" ref="K89">IFERROR(
AVERAGE((IF(DATOS_[[Sexo]:[Sexo]]=$B89,IF(DATOS_[[AGRUP. CLAS. PROF.]:[AGRUP. CLAS. PROF.]]=$B87,IF(DATOS_[[Check Periodo Ref.]:[Check Periodo Ref.]]="Dentro",DATOS_[Conc.Sal.06]))))),
0)</f>
        <v>0</v>
      </c>
      <c r="L89" s="160">
        <f t="array" ref="L89">IFERROR(
AVERAGE((IF(DATOS_[[Sexo]:[Sexo]]=$B89,IF(DATOS_[[AGRUP. CLAS. PROF.]:[AGRUP. CLAS. PROF.]]=$B87,IF(DATOS_[[Check Periodo Ref.]:[Check Periodo Ref.]]="Dentro",DATOS_[Conc.Sal.07]))))),
0)</f>
        <v>0</v>
      </c>
      <c r="M89" s="160">
        <f t="array" ref="M89">IFERROR(
AVERAGE((IF(DATOS_[[Sexo]:[Sexo]]=$B89,IF(DATOS_[[AGRUP. CLAS. PROF.]:[AGRUP. CLAS. PROF.]]=$B87,IF(DATOS_[[Check Periodo Ref.]:[Check Periodo Ref.]]="Dentro",DATOS_[Conc.Sal.08]))))),
0)</f>
        <v>0</v>
      </c>
      <c r="N89" s="160">
        <f t="array" ref="N89">IFERROR(
AVERAGE((IF(DATOS_[[Sexo]:[Sexo]]=$B89,IF(DATOS_[[AGRUP. CLAS. PROF.]:[AGRUP. CLAS. PROF.]]=$B87,IF(DATOS_[[Check Periodo Ref.]:[Check Periodo Ref.]]="Dentro",DATOS_[Conc.Sal.09]))))),
0)</f>
        <v>0</v>
      </c>
      <c r="O89" s="160">
        <f t="array" ref="O89">IFERROR(
AVERAGE((IF(DATOS_[[Sexo]:[Sexo]]=$B89,IF(DATOS_[[AGRUP. CLAS. PROF.]:[AGRUP. CLAS. PROF.]]=$B87,IF(DATOS_[[Check Periodo Ref.]:[Check Periodo Ref.]]="Dentro",DATOS_[Conc.Sal.10]))))),
0)</f>
        <v>0</v>
      </c>
      <c r="P89" s="160">
        <f t="array" ref="P89">IFERROR(
AVERAGE((IF(DATOS_[[Sexo]:[Sexo]]=$B89,IF(DATOS_[[AGRUP. CLAS. PROF.]:[AGRUP. CLAS. PROF.]]=$B87,IF(DATOS_[[Check Periodo Ref.]:[Check Periodo Ref.]]="Dentro",DATOS_[Conc.Sal.11]))))),
0)</f>
        <v>0</v>
      </c>
      <c r="Q89" s="160">
        <f t="array" ref="Q89">IFERROR(
AVERAGE((IF(DATOS_[[Sexo]:[Sexo]]=$B89,IF(DATOS_[[AGRUP. CLAS. PROF.]:[AGRUP. CLAS. PROF.]]=$B87,IF(DATOS_[[Check Periodo Ref.]:[Check Periodo Ref.]]="Dentro",DATOS_[Conc.Sal.12]))))),
0)</f>
        <v>0</v>
      </c>
      <c r="R89" s="160">
        <f t="array" ref="R89">IFERROR(
AVERAGE((IF(DATOS_[[Sexo]:[Sexo]]=$B89,IF(DATOS_[[AGRUP. CLAS. PROF.]:[AGRUP. CLAS. PROF.]]=$B87,IF(DATOS_[[Check Periodo Ref.]:[Check Periodo Ref.]]="Dentro",DATOS_[Conc.Sal.13]))))),
0)</f>
        <v>0</v>
      </c>
      <c r="S89" s="160">
        <f t="array" ref="S89">IFERROR(
AVERAGE((IF(DATOS_[[Sexo]:[Sexo]]=$B89,IF(DATOS_[[AGRUP. CLAS. PROF.]:[AGRUP. CLAS. PROF.]]=$B87,IF(DATOS_[[Check Periodo Ref.]:[Check Periodo Ref.]]="Dentro",DATOS_[Conc.Sal.14]))))),
0)</f>
        <v>0</v>
      </c>
      <c r="T89" s="160">
        <f t="array" ref="T89">IFERROR(
AVERAGE((IF(DATOS_[[Sexo]:[Sexo]]=$B89,IF(DATOS_[[AGRUP. CLAS. PROF.]:[AGRUP. CLAS. PROF.]]=$B87,IF(DATOS_[[Check Periodo Ref.]:[Check Periodo Ref.]]="Dentro",DATOS_[Conc.Sal.15]))))),
0)</f>
        <v>0</v>
      </c>
      <c r="U89" s="160">
        <f t="array" ref="U89">IFERROR(
AVERAGE((IF(DATOS_[[Sexo]:[Sexo]]=$B89,IF(DATOS_[[AGRUP. CLAS. PROF.]:[AGRUP. CLAS. PROF.]]=$B87,IF(DATOS_[[Check Periodo Ref.]:[Check Periodo Ref.]]="Dentro",DATOS_[Conc.Sal.16]))))),
0)</f>
        <v>0</v>
      </c>
      <c r="V89" s="160">
        <f t="array" ref="V89">IFERROR(
AVERAGE((IF(DATOS_[[Sexo]:[Sexo]]=$B89,IF(DATOS_[[AGRUP. CLAS. PROF.]:[AGRUP. CLAS. PROF.]]=$B87,IF(DATOS_[[Check Periodo Ref.]:[Check Periodo Ref.]]="Dentro",DATOS_[Conc.Sal.17]))))),
0)</f>
        <v>0</v>
      </c>
      <c r="W89" s="160">
        <f t="array" ref="W89">IFERROR(
AVERAGE((IF(DATOS_[[Sexo]:[Sexo]]=$B89,IF(DATOS_[[AGRUP. CLAS. PROF.]:[AGRUP. CLAS. PROF.]]=$B87,IF(DATOS_[[Check Periodo Ref.]:[Check Periodo Ref.]]="Dentro",DATOS_[Conc.Sal.18]))))),
0)</f>
        <v>0</v>
      </c>
      <c r="X89" s="160">
        <f t="array" ref="X89">IFERROR(
AVERAGE((IF(DATOS_[[Sexo]:[Sexo]]=$B89,IF(DATOS_[[AGRUP. CLAS. PROF.]:[AGRUP. CLAS. PROF.]]=$B87,IF(DATOS_[[Check Periodo Ref.]:[Check Periodo Ref.]]="Dentro",DATOS_[Conc.Sal.19]))))),
0)</f>
        <v>0</v>
      </c>
      <c r="Y89" s="160">
        <f t="array" ref="Y89">IFERROR(
AVERAGE((IF(DATOS_[[Sexo]:[Sexo]]=$B89,IF(DATOS_[[AGRUP. CLAS. PROF.]:[AGRUP. CLAS. PROF.]]=$B87,IF(DATOS_[[Check Periodo Ref.]:[Check Periodo Ref.]]="Dentro",DATOS_[Conc.Sal.20]))))),
0)</f>
        <v>0</v>
      </c>
      <c r="Z89" s="160">
        <f t="array" ref="Z89">IFERROR(
AVERAGE((IF(DATOS_[[Sexo]:[Sexo]]=$B89,IF(DATOS_[[AGRUP. CLAS. PROF.]:[AGRUP. CLAS. PROF.]]=$B87,IF(DATOS_[[Check Periodo Ref.]:[Check Periodo Ref.]]="Dentro",DATOS_[Conc.Sal.21]))))),
0)</f>
        <v>0</v>
      </c>
      <c r="AA89" s="160">
        <f t="array" ref="AA89">IFERROR(
AVERAGE((IF(DATOS_[[Sexo]:[Sexo]]=$B89,IF(DATOS_[[AGRUP. CLAS. PROF.]:[AGRUP. CLAS. PROF.]]=$B87,IF(DATOS_[[Check Periodo Ref.]:[Check Periodo Ref.]]="Dentro",DATOS_[Conc.Sal.22]))))),
0)</f>
        <v>0</v>
      </c>
      <c r="AB89" s="160">
        <f t="array" ref="AB89">IFERROR(
AVERAGE((IF(DATOS_[[Sexo]:[Sexo]]=$B89,IF(DATOS_[[AGRUP. CLAS. PROF.]:[AGRUP. CLAS. PROF.]]=$B87,IF(DATOS_[[Check Periodo Ref.]:[Check Periodo Ref.]]="Dentro",DATOS_[Conc.Sal.23]))))),
0)</f>
        <v>0</v>
      </c>
      <c r="AC89" s="160">
        <f t="array" ref="AC89">IFERROR(
AVERAGE((IF(DATOS_[[Sexo]:[Sexo]]=$B89,IF(DATOS_[[AGRUP. CLAS. PROF.]:[AGRUP. CLAS. PROF.]]=$B87,IF(DATOS_[[Check Periodo Ref.]:[Check Periodo Ref.]]="Dentro",DATOS_[Conc.Sal.24]))))),
0)</f>
        <v>0</v>
      </c>
      <c r="AD89" s="160">
        <f t="array" ref="AD89">IFERROR(
AVERAGE((IF(DATOS_[[Sexo]:[Sexo]]=$B89,IF(DATOS_[[AGRUP. CLAS. PROF.]:[AGRUP. CLAS. PROF.]]=$B87,IF(DATOS_[[Check Periodo Ref.]:[Check Periodo Ref.]]="Dentro",DATOS_[Conc.Sal.25]))))),
0)</f>
        <v>0</v>
      </c>
      <c r="AE89" s="160">
        <f t="array" ref="AE89">IFERROR(
AVERAGE((IF(DATOS_[[Sexo]:[Sexo]]=$B89,IF(DATOS_[[AGRUP. CLAS. PROF.]:[AGRUP. CLAS. PROF.]]=$B87,IF(DATOS_[[Check Periodo Ref.]:[Check Periodo Ref.]]="Dentro",DATOS_[Conc.Sal.26]))))),
0)</f>
        <v>0</v>
      </c>
      <c r="AF89" s="160">
        <f t="array" ref="AF89">IFERROR(
AVERAGE((IF(DATOS_[[Sexo]:[Sexo]]=$B89,IF(DATOS_[[AGRUP. CLAS. PROF.]:[AGRUP. CLAS. PROF.]]=$B87,IF(DATOS_[[Check Periodo Ref.]:[Check Periodo Ref.]]="Dentro",DATOS_[Conc.Sal.27]))))),
0)</f>
        <v>0</v>
      </c>
      <c r="AG89" s="160">
        <f t="array" ref="AG89">IFERROR(
AVERAGE((IF(DATOS_[[Sexo]:[Sexo]]=$B89,IF(DATOS_[[AGRUP. CLAS. PROF.]:[AGRUP. CLAS. PROF.]]=$B87,IF(DATOS_[[Check Periodo Ref.]:[Check Periodo Ref.]]="Dentro",DATOS_[Conc.Sal.28]))))),
0)</f>
        <v>0</v>
      </c>
      <c r="AH89" s="160">
        <f t="array" ref="AH89">IFERROR(
AVERAGE((IF(DATOS_[[Sexo]:[Sexo]]=$B89,IF(DATOS_[[AGRUP. CLAS. PROF.]:[AGRUP. CLAS. PROF.]]=$B87,IF(DATOS_[[Check Periodo Ref.]:[Check Periodo Ref.]]="Dentro",DATOS_[Conc.Sal.29]))))),
0)</f>
        <v>0</v>
      </c>
      <c r="AI89" s="160">
        <f t="array" ref="AI89">IFERROR(
AVERAGE((IF(DATOS_[[Sexo]:[Sexo]]=$B89,IF(DATOS_[[AGRUP. CLAS. PROF.]:[AGRUP. CLAS. PROF.]]=$B87,IF(DATOS_[[Check Periodo Ref.]:[Check Periodo Ref.]]="Dentro",DATOS_[Conc.Sal.30]))))),
0)</f>
        <v>0</v>
      </c>
      <c r="AJ89" s="161">
        <f t="array" ref="AJ89">IFERROR(
AVERAGE(IF(DATOS_[Sexo]=$B89,IF(DATOS_[AGRUP. CLAS. PROF.]=$B87,IF(DATOS_[Check Periodo Ref.]="Dentro",DATOS_[Tot COMPL.SAL Ef],FALSE)))),
0)</f>
        <v>0</v>
      </c>
      <c r="AK89" s="163">
        <f t="array" ref="AK89">IFERROR(
AVERAGE(IF(DATOS_[Sexo]=$B89,IF(DATOS_[AGRUP. CLAS. PROF.]=$B87,IF(DATOS_[Check Periodo Ref.]="Dentro",DATOS_[TOTAL SALARIO Ef],FALSE)))),
0)</f>
        <v>0</v>
      </c>
      <c r="AL89" s="162">
        <f t="array" ref="AL89">IFERROR(
AVERAGE((IF(DATOS_[[Sexo]:[Sexo]]=$B89,IF(DATOS_[[AGRUP. CLAS. PROF.]:[AGRUP. CLAS. PROF.]]=$B87,IF(DATOS_[[Check Periodo Ref.]:[Check Periodo Ref.]]="Dentro",DATOS_[C.Extra.01]))))),
0)</f>
        <v>0</v>
      </c>
      <c r="AM89" s="162">
        <f t="array" ref="AM89">IFERROR(
AVERAGE((IF(DATOS_[[Sexo]:[Sexo]]=$B89,IF(DATOS_[[AGRUP. CLAS. PROF.]:[AGRUP. CLAS. PROF.]]=$B87,IF(DATOS_[[Check Periodo Ref.]:[Check Periodo Ref.]]="Dentro",DATOS_[C.Extra.02]))))),
0)</f>
        <v>0</v>
      </c>
      <c r="AN89" s="162">
        <f t="array" ref="AN89">IFERROR(
AVERAGE((IF(DATOS_[[Sexo]:[Sexo]]=$B89,IF(DATOS_[[AGRUP. CLAS. PROF.]:[AGRUP. CLAS. PROF.]]=$B87,IF(DATOS_[[Check Periodo Ref.]:[Check Periodo Ref.]]="Dentro",DATOS_[C.Extra.03]))))),
0)</f>
        <v>0</v>
      </c>
      <c r="AO89" s="162">
        <f t="array" ref="AO89">IFERROR(
AVERAGE((IF(DATOS_[[Sexo]:[Sexo]]=$B89,IF(DATOS_[[AGRUP. CLAS. PROF.]:[AGRUP. CLAS. PROF.]]=$B87,IF(DATOS_[[Check Periodo Ref.]:[Check Periodo Ref.]]="Dentro",DATOS_[C.Extra.04]))))),
0)</f>
        <v>0</v>
      </c>
      <c r="AP89" s="162">
        <f t="array" ref="AP89">IFERROR(
AVERAGE((IF(DATOS_[[Sexo]:[Sexo]]=$B89,IF(DATOS_[[AGRUP. CLAS. PROF.]:[AGRUP. CLAS. PROF.]]=$B87,IF(DATOS_[[Check Periodo Ref.]:[Check Periodo Ref.]]="Dentro",DATOS_[C.Extra.05]))))),
0)</f>
        <v>0</v>
      </c>
      <c r="AQ89" s="164">
        <f t="array" ref="AQ89">IFERROR(
AVERAGE(IF(DATOS_[Sexo]=$B89,IF(DATOS_[AGRUP. CLAS. PROF.]=$B87,IF(DATOS_[Check Periodo Ref.]="Dentro",DATOS_[Tot Extrasalarial Ef],FALSE)))),
0)</f>
        <v>0</v>
      </c>
      <c r="AR89" s="165">
        <f t="array" ref="AR89">IFERROR(
AVERAGE(IF(DATOS_[Sexo]=$B89,IF(DATOS_[AGRUP. CLAS. PROF.]=$B87,IF(DATOS_[Check Periodo Ref.]="Dentro",DATOS_[TOTAL Retrib Ef],FALSE)))),
0)</f>
        <v>0</v>
      </c>
    </row>
    <row r="90" spans="1:44" ht="17.25" thickBot="1" x14ac:dyDescent="0.35">
      <c r="A90" s="114" t="str">
        <f t="shared" ref="A90" si="103">+A91</f>
        <v>[ocultar]</v>
      </c>
      <c r="B90" s="117" t="s">
        <v>242</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CLAS. PROF.],
IF("Dentro"=DATOS_[Check Periodo Ref.],
1/(COUNTIFS(DATOS_[Sexo],$B91,DATOS_[AGRUP. CLAS. PROF.],$B90,DATOS_[Check Periodo Ref.],"Dentro",DATOS_[id],DATOS_[id]))))))</f>
        <v>0</v>
      </c>
      <c r="D91" s="113">
        <f>COUNTIFS(DATOS_[AGRUP. CLAS. PROF.],$B90,DATOS_[Sexo],$B91,DATOS_[Check Periodo Ref.],"Dentro")</f>
        <v>0</v>
      </c>
      <c r="E91" s="159">
        <f t="array" ref="E91">IFERROR(
AVERAGE(IF(DATOS_[Sexo]=$B91,IF(DATOS_[AGRUP. CLAS. PROF.]=$B90,IF(DATOS_[Check Periodo Ref.]="Dentro",DATOS_[SALARIO BASE Ef],FALSE)))),
0)</f>
        <v>0</v>
      </c>
      <c r="F91" s="160">
        <f t="array" ref="F91">IFERROR(
AVERAGE((IF(DATOS_[[Sexo]:[Sexo]]=$B91,IF(DATOS_[[AGRUP. CLAS. PROF.]:[AGRUP. CLAS. PROF.]]=$B90,IF(DATOS_[[Check Periodo Ref.]:[Check Periodo Ref.]]="Dentro",DATOS_[Conc.Sal.01]))))),
0)</f>
        <v>0</v>
      </c>
      <c r="G91" s="160">
        <f t="array" ref="G91">IFERROR(
AVERAGE((IF(DATOS_[[Sexo]:[Sexo]]=$B91,IF(DATOS_[[AGRUP. CLAS. PROF.]:[AGRUP. CLAS. PROF.]]=$B90,IF(DATOS_[[Check Periodo Ref.]:[Check Periodo Ref.]]="Dentro",DATOS_[Conc.Sal.02]))))),
0)</f>
        <v>0</v>
      </c>
      <c r="H91" s="160">
        <f t="array" ref="H91">IFERROR(
AVERAGE((IF(DATOS_[[Sexo]:[Sexo]]=$B91,IF(DATOS_[[AGRUP. CLAS. PROF.]:[AGRUP. CLAS. PROF.]]=$B90,IF(DATOS_[[Check Periodo Ref.]:[Check Periodo Ref.]]="Dentro",DATOS_[Conc.Sal.03]))))),
0)</f>
        <v>0</v>
      </c>
      <c r="I91" s="160">
        <f t="array" ref="I91">IFERROR(
AVERAGE((IF(DATOS_[[Sexo]:[Sexo]]=$B91,IF(DATOS_[[AGRUP. CLAS. PROF.]:[AGRUP. CLAS. PROF.]]=$B90,IF(DATOS_[[Check Periodo Ref.]:[Check Periodo Ref.]]="Dentro",DATOS_[Conc.Sal.04]))))),
0)</f>
        <v>0</v>
      </c>
      <c r="J91" s="160">
        <f t="array" ref="J91">IFERROR(
AVERAGE((IF(DATOS_[[Sexo]:[Sexo]]=$B91,IF(DATOS_[[AGRUP. CLAS. PROF.]:[AGRUP. CLAS. PROF.]]=$B90,IF(DATOS_[[Check Periodo Ref.]:[Check Periodo Ref.]]="Dentro",DATOS_[Conc.Sal.05]))))),
0)</f>
        <v>0</v>
      </c>
      <c r="K91" s="160">
        <f t="array" ref="K91">IFERROR(
AVERAGE((IF(DATOS_[[Sexo]:[Sexo]]=$B91,IF(DATOS_[[AGRUP. CLAS. PROF.]:[AGRUP. CLAS. PROF.]]=$B90,IF(DATOS_[[Check Periodo Ref.]:[Check Periodo Ref.]]="Dentro",DATOS_[Conc.Sal.06]))))),
0)</f>
        <v>0</v>
      </c>
      <c r="L91" s="160">
        <f t="array" ref="L91">IFERROR(
AVERAGE((IF(DATOS_[[Sexo]:[Sexo]]=$B91,IF(DATOS_[[AGRUP. CLAS. PROF.]:[AGRUP. CLAS. PROF.]]=$B90,IF(DATOS_[[Check Periodo Ref.]:[Check Periodo Ref.]]="Dentro",DATOS_[Conc.Sal.07]))))),
0)</f>
        <v>0</v>
      </c>
      <c r="M91" s="160">
        <f t="array" ref="M91">IFERROR(
AVERAGE((IF(DATOS_[[Sexo]:[Sexo]]=$B91,IF(DATOS_[[AGRUP. CLAS. PROF.]:[AGRUP. CLAS. PROF.]]=$B90,IF(DATOS_[[Check Periodo Ref.]:[Check Periodo Ref.]]="Dentro",DATOS_[Conc.Sal.08]))))),
0)</f>
        <v>0</v>
      </c>
      <c r="N91" s="160">
        <f t="array" ref="N91">IFERROR(
AVERAGE((IF(DATOS_[[Sexo]:[Sexo]]=$B91,IF(DATOS_[[AGRUP. CLAS. PROF.]:[AGRUP. CLAS. PROF.]]=$B90,IF(DATOS_[[Check Periodo Ref.]:[Check Periodo Ref.]]="Dentro",DATOS_[Conc.Sal.09]))))),
0)</f>
        <v>0</v>
      </c>
      <c r="O91" s="160">
        <f t="array" ref="O91">IFERROR(
AVERAGE((IF(DATOS_[[Sexo]:[Sexo]]=$B91,IF(DATOS_[[AGRUP. CLAS. PROF.]:[AGRUP. CLAS. PROF.]]=$B90,IF(DATOS_[[Check Periodo Ref.]:[Check Periodo Ref.]]="Dentro",DATOS_[Conc.Sal.10]))))),
0)</f>
        <v>0</v>
      </c>
      <c r="P91" s="160">
        <f t="array" ref="P91">IFERROR(
AVERAGE((IF(DATOS_[[Sexo]:[Sexo]]=$B91,IF(DATOS_[[AGRUP. CLAS. PROF.]:[AGRUP. CLAS. PROF.]]=$B90,IF(DATOS_[[Check Periodo Ref.]:[Check Periodo Ref.]]="Dentro",DATOS_[Conc.Sal.11]))))),
0)</f>
        <v>0</v>
      </c>
      <c r="Q91" s="160">
        <f t="array" ref="Q91">IFERROR(
AVERAGE((IF(DATOS_[[Sexo]:[Sexo]]=$B91,IF(DATOS_[[AGRUP. CLAS. PROF.]:[AGRUP. CLAS. PROF.]]=$B90,IF(DATOS_[[Check Periodo Ref.]:[Check Periodo Ref.]]="Dentro",DATOS_[Conc.Sal.12]))))),
0)</f>
        <v>0</v>
      </c>
      <c r="R91" s="160">
        <f t="array" ref="R91">IFERROR(
AVERAGE((IF(DATOS_[[Sexo]:[Sexo]]=$B91,IF(DATOS_[[AGRUP. CLAS. PROF.]:[AGRUP. CLAS. PROF.]]=$B90,IF(DATOS_[[Check Periodo Ref.]:[Check Periodo Ref.]]="Dentro",DATOS_[Conc.Sal.13]))))),
0)</f>
        <v>0</v>
      </c>
      <c r="S91" s="160">
        <f t="array" ref="S91">IFERROR(
AVERAGE((IF(DATOS_[[Sexo]:[Sexo]]=$B91,IF(DATOS_[[AGRUP. CLAS. PROF.]:[AGRUP. CLAS. PROF.]]=$B90,IF(DATOS_[[Check Periodo Ref.]:[Check Periodo Ref.]]="Dentro",DATOS_[Conc.Sal.14]))))),
0)</f>
        <v>0</v>
      </c>
      <c r="T91" s="160">
        <f t="array" ref="T91">IFERROR(
AVERAGE((IF(DATOS_[[Sexo]:[Sexo]]=$B91,IF(DATOS_[[AGRUP. CLAS. PROF.]:[AGRUP. CLAS. PROF.]]=$B90,IF(DATOS_[[Check Periodo Ref.]:[Check Periodo Ref.]]="Dentro",DATOS_[Conc.Sal.15]))))),
0)</f>
        <v>0</v>
      </c>
      <c r="U91" s="160">
        <f t="array" ref="U91">IFERROR(
AVERAGE((IF(DATOS_[[Sexo]:[Sexo]]=$B91,IF(DATOS_[[AGRUP. CLAS. PROF.]:[AGRUP. CLAS. PROF.]]=$B90,IF(DATOS_[[Check Periodo Ref.]:[Check Periodo Ref.]]="Dentro",DATOS_[Conc.Sal.16]))))),
0)</f>
        <v>0</v>
      </c>
      <c r="V91" s="160">
        <f t="array" ref="V91">IFERROR(
AVERAGE((IF(DATOS_[[Sexo]:[Sexo]]=$B91,IF(DATOS_[[AGRUP. CLAS. PROF.]:[AGRUP. CLAS. PROF.]]=$B90,IF(DATOS_[[Check Periodo Ref.]:[Check Periodo Ref.]]="Dentro",DATOS_[Conc.Sal.17]))))),
0)</f>
        <v>0</v>
      </c>
      <c r="W91" s="160">
        <f t="array" ref="W91">IFERROR(
AVERAGE((IF(DATOS_[[Sexo]:[Sexo]]=$B91,IF(DATOS_[[AGRUP. CLAS. PROF.]:[AGRUP. CLAS. PROF.]]=$B90,IF(DATOS_[[Check Periodo Ref.]:[Check Periodo Ref.]]="Dentro",DATOS_[Conc.Sal.18]))))),
0)</f>
        <v>0</v>
      </c>
      <c r="X91" s="160">
        <f t="array" ref="X91">IFERROR(
AVERAGE((IF(DATOS_[[Sexo]:[Sexo]]=$B91,IF(DATOS_[[AGRUP. CLAS. PROF.]:[AGRUP. CLAS. PROF.]]=$B90,IF(DATOS_[[Check Periodo Ref.]:[Check Periodo Ref.]]="Dentro",DATOS_[Conc.Sal.19]))))),
0)</f>
        <v>0</v>
      </c>
      <c r="Y91" s="160">
        <f t="array" ref="Y91">IFERROR(
AVERAGE((IF(DATOS_[[Sexo]:[Sexo]]=$B91,IF(DATOS_[[AGRUP. CLAS. PROF.]:[AGRUP. CLAS. PROF.]]=$B90,IF(DATOS_[[Check Periodo Ref.]:[Check Periodo Ref.]]="Dentro",DATOS_[Conc.Sal.20]))))),
0)</f>
        <v>0</v>
      </c>
      <c r="Z91" s="160">
        <f t="array" ref="Z91">IFERROR(
AVERAGE((IF(DATOS_[[Sexo]:[Sexo]]=$B91,IF(DATOS_[[AGRUP. CLAS. PROF.]:[AGRUP. CLAS. PROF.]]=$B90,IF(DATOS_[[Check Periodo Ref.]:[Check Periodo Ref.]]="Dentro",DATOS_[Conc.Sal.21]))))),
0)</f>
        <v>0</v>
      </c>
      <c r="AA91" s="160">
        <f t="array" ref="AA91">IFERROR(
AVERAGE((IF(DATOS_[[Sexo]:[Sexo]]=$B91,IF(DATOS_[[AGRUP. CLAS. PROF.]:[AGRUP. CLAS. PROF.]]=$B90,IF(DATOS_[[Check Periodo Ref.]:[Check Periodo Ref.]]="Dentro",DATOS_[Conc.Sal.22]))))),
0)</f>
        <v>0</v>
      </c>
      <c r="AB91" s="160">
        <f t="array" ref="AB91">IFERROR(
AVERAGE((IF(DATOS_[[Sexo]:[Sexo]]=$B91,IF(DATOS_[[AGRUP. CLAS. PROF.]:[AGRUP. CLAS. PROF.]]=$B90,IF(DATOS_[[Check Periodo Ref.]:[Check Periodo Ref.]]="Dentro",DATOS_[Conc.Sal.23]))))),
0)</f>
        <v>0</v>
      </c>
      <c r="AC91" s="160">
        <f t="array" ref="AC91">IFERROR(
AVERAGE((IF(DATOS_[[Sexo]:[Sexo]]=$B91,IF(DATOS_[[AGRUP. CLAS. PROF.]:[AGRUP. CLAS. PROF.]]=$B90,IF(DATOS_[[Check Periodo Ref.]:[Check Periodo Ref.]]="Dentro",DATOS_[Conc.Sal.24]))))),
0)</f>
        <v>0</v>
      </c>
      <c r="AD91" s="160">
        <f t="array" ref="AD91">IFERROR(
AVERAGE((IF(DATOS_[[Sexo]:[Sexo]]=$B91,IF(DATOS_[[AGRUP. CLAS. PROF.]:[AGRUP. CLAS. PROF.]]=$B90,IF(DATOS_[[Check Periodo Ref.]:[Check Periodo Ref.]]="Dentro",DATOS_[Conc.Sal.25]))))),
0)</f>
        <v>0</v>
      </c>
      <c r="AE91" s="160">
        <f t="array" ref="AE91">IFERROR(
AVERAGE((IF(DATOS_[[Sexo]:[Sexo]]=$B91,IF(DATOS_[[AGRUP. CLAS. PROF.]:[AGRUP. CLAS. PROF.]]=$B90,IF(DATOS_[[Check Periodo Ref.]:[Check Periodo Ref.]]="Dentro",DATOS_[Conc.Sal.26]))))),
0)</f>
        <v>0</v>
      </c>
      <c r="AF91" s="160">
        <f t="array" ref="AF91">IFERROR(
AVERAGE((IF(DATOS_[[Sexo]:[Sexo]]=$B91,IF(DATOS_[[AGRUP. CLAS. PROF.]:[AGRUP. CLAS. PROF.]]=$B90,IF(DATOS_[[Check Periodo Ref.]:[Check Periodo Ref.]]="Dentro",DATOS_[Conc.Sal.27]))))),
0)</f>
        <v>0</v>
      </c>
      <c r="AG91" s="160">
        <f t="array" ref="AG91">IFERROR(
AVERAGE((IF(DATOS_[[Sexo]:[Sexo]]=$B91,IF(DATOS_[[AGRUP. CLAS. PROF.]:[AGRUP. CLAS. PROF.]]=$B90,IF(DATOS_[[Check Periodo Ref.]:[Check Periodo Ref.]]="Dentro",DATOS_[Conc.Sal.28]))))),
0)</f>
        <v>0</v>
      </c>
      <c r="AH91" s="160">
        <f t="array" ref="AH91">IFERROR(
AVERAGE((IF(DATOS_[[Sexo]:[Sexo]]=$B91,IF(DATOS_[[AGRUP. CLAS. PROF.]:[AGRUP. CLAS. PROF.]]=$B90,IF(DATOS_[[Check Periodo Ref.]:[Check Periodo Ref.]]="Dentro",DATOS_[Conc.Sal.29]))))),
0)</f>
        <v>0</v>
      </c>
      <c r="AI91" s="160">
        <f t="array" ref="AI91">IFERROR(
AVERAGE((IF(DATOS_[[Sexo]:[Sexo]]=$B91,IF(DATOS_[[AGRUP. CLAS. PROF.]:[AGRUP. CLAS. PROF.]]=$B90,IF(DATOS_[[Check Periodo Ref.]:[Check Periodo Ref.]]="Dentro",DATOS_[Conc.Sal.30]))))),
0)</f>
        <v>0</v>
      </c>
      <c r="AJ91" s="161">
        <f t="array" ref="AJ91">IFERROR(
AVERAGE(IF(DATOS_[Sexo]=$B91,IF(DATOS_[AGRUP. CLAS. PROF.]=$B90,IF(DATOS_[Check Periodo Ref.]="Dentro",DATOS_[Tot COMPL.SAL Ef],FALSE)))),
0)</f>
        <v>0</v>
      </c>
      <c r="AK91" s="163">
        <f t="array" ref="AK91">IFERROR(
AVERAGE(IF(DATOS_[Sexo]=$B91,IF(DATOS_[AGRUP. CLAS. PROF.]=$B90,IF(DATOS_[Check Periodo Ref.]="Dentro",DATOS_[TOTAL SALARIO Ef],FALSE)))),
0)</f>
        <v>0</v>
      </c>
      <c r="AL91" s="162">
        <f t="array" ref="AL91">IFERROR(
AVERAGE((IF(DATOS_[[Sexo]:[Sexo]]=$B91,IF(DATOS_[[AGRUP. CLAS. PROF.]:[AGRUP. CLAS. PROF.]]=$B90,IF(DATOS_[[Check Periodo Ref.]:[Check Periodo Ref.]]="Dentro",DATOS_[C.Extra.01]))))),
0)</f>
        <v>0</v>
      </c>
      <c r="AM91" s="162">
        <f t="array" ref="AM91">IFERROR(
AVERAGE((IF(DATOS_[[Sexo]:[Sexo]]=$B91,IF(DATOS_[[AGRUP. CLAS. PROF.]:[AGRUP. CLAS. PROF.]]=$B90,IF(DATOS_[[Check Periodo Ref.]:[Check Periodo Ref.]]="Dentro",DATOS_[C.Extra.02]))))),
0)</f>
        <v>0</v>
      </c>
      <c r="AN91" s="162">
        <f t="array" ref="AN91">IFERROR(
AVERAGE((IF(DATOS_[[Sexo]:[Sexo]]=$B91,IF(DATOS_[[AGRUP. CLAS. PROF.]:[AGRUP. CLAS. PROF.]]=$B90,IF(DATOS_[[Check Periodo Ref.]:[Check Periodo Ref.]]="Dentro",DATOS_[C.Extra.03]))))),
0)</f>
        <v>0</v>
      </c>
      <c r="AO91" s="162">
        <f t="array" ref="AO91">IFERROR(
AVERAGE((IF(DATOS_[[Sexo]:[Sexo]]=$B91,IF(DATOS_[[AGRUP. CLAS. PROF.]:[AGRUP. CLAS. PROF.]]=$B90,IF(DATOS_[[Check Periodo Ref.]:[Check Periodo Ref.]]="Dentro",DATOS_[C.Extra.04]))))),
0)</f>
        <v>0</v>
      </c>
      <c r="AP91" s="162">
        <f t="array" ref="AP91">IFERROR(
AVERAGE((IF(DATOS_[[Sexo]:[Sexo]]=$B91,IF(DATOS_[[AGRUP. CLAS. PROF.]:[AGRUP. CLAS. PROF.]]=$B90,IF(DATOS_[[Check Periodo Ref.]:[Check Periodo Ref.]]="Dentro",DATOS_[C.Extra.05]))))),
0)</f>
        <v>0</v>
      </c>
      <c r="AQ91" s="164">
        <f t="array" ref="AQ91">IFERROR(
AVERAGE(IF(DATOS_[Sexo]=$B91,IF(DATOS_[AGRUP. CLAS. PROF.]=$B90,IF(DATOS_[Check Periodo Ref.]="Dentro",DATOS_[Tot Extrasalarial Ef],FALSE)))),
0)</f>
        <v>0</v>
      </c>
      <c r="AR91" s="165">
        <f t="array" ref="AR91">IFERROR(
AVERAGE(IF(DATOS_[Sexo]=$B91,IF(DATOS_[AGRUP. CLAS. PROF.]=$B90,IF(DATOS_[Check Periodo Ref.]="Dentro",DATOS_[TOTAL Retrib Ef],FALSE)))),
0)</f>
        <v>0</v>
      </c>
    </row>
    <row r="92" spans="1:44" x14ac:dyDescent="0.3">
      <c r="A92" s="114" t="str">
        <f t="shared" ref="A92" si="106">+A91</f>
        <v>[ocultar]</v>
      </c>
      <c r="B92" s="111" t="s">
        <v>163</v>
      </c>
      <c r="C92" s="112">
        <f t="array" ref="C92">SUM(IF($B92=DATOS_[Sexo],
IF($B90=DATOS_[AGRUP. CLAS. PROF.],
IF("Dentro"=DATOS_[Check Periodo Ref.],
1/(COUNTIFS(DATOS_[Sexo],$B92,DATOS_[AGRUP. CLAS. PROF.],$B90,DATOS_[Check Periodo Ref.],"Dentro",DATOS_[id],DATOS_[id]))))))</f>
        <v>0</v>
      </c>
      <c r="D92" s="113">
        <f>COUNTIFS(DATOS_[AGRUP. CLAS. PROF.],$B90,DATOS_[Sexo],$B92,DATOS_[Check Periodo Ref.],"Dentro")</f>
        <v>0</v>
      </c>
      <c r="E92" s="159">
        <f t="array" ref="E92">IFERROR(
AVERAGE(IF(DATOS_[Sexo]=$B92,IF(DATOS_[AGRUP. CLAS. PROF.]=$B90,IF(DATOS_[Check Periodo Ref.]="Dentro",DATOS_[SALARIO BASE Ef],FALSE)))),
0)</f>
        <v>0</v>
      </c>
      <c r="F92" s="160">
        <f t="array" ref="F92">IFERROR(
AVERAGE((IF(DATOS_[[Sexo]:[Sexo]]=$B92,IF(DATOS_[[AGRUP. CLAS. PROF.]:[AGRUP. CLAS. PROF.]]=$B90,IF(DATOS_[[Check Periodo Ref.]:[Check Periodo Ref.]]="Dentro",DATOS_[Conc.Sal.01]))))),
0)</f>
        <v>0</v>
      </c>
      <c r="G92" s="160">
        <f t="array" ref="G92">IFERROR(
AVERAGE((IF(DATOS_[[Sexo]:[Sexo]]=$B92,IF(DATOS_[[AGRUP. CLAS. PROF.]:[AGRUP. CLAS. PROF.]]=$B90,IF(DATOS_[[Check Periodo Ref.]:[Check Periodo Ref.]]="Dentro",DATOS_[Conc.Sal.02]))))),
0)</f>
        <v>0</v>
      </c>
      <c r="H92" s="160">
        <f t="array" ref="H92">IFERROR(
AVERAGE((IF(DATOS_[[Sexo]:[Sexo]]=$B92,IF(DATOS_[[AGRUP. CLAS. PROF.]:[AGRUP. CLAS. PROF.]]=$B90,IF(DATOS_[[Check Periodo Ref.]:[Check Periodo Ref.]]="Dentro",DATOS_[Conc.Sal.03]))))),
0)</f>
        <v>0</v>
      </c>
      <c r="I92" s="160">
        <f t="array" ref="I92">IFERROR(
AVERAGE((IF(DATOS_[[Sexo]:[Sexo]]=$B92,IF(DATOS_[[AGRUP. CLAS. PROF.]:[AGRUP. CLAS. PROF.]]=$B90,IF(DATOS_[[Check Periodo Ref.]:[Check Periodo Ref.]]="Dentro",DATOS_[Conc.Sal.04]))))),
0)</f>
        <v>0</v>
      </c>
      <c r="J92" s="160">
        <f t="array" ref="J92">IFERROR(
AVERAGE((IF(DATOS_[[Sexo]:[Sexo]]=$B92,IF(DATOS_[[AGRUP. CLAS. PROF.]:[AGRUP. CLAS. PROF.]]=$B90,IF(DATOS_[[Check Periodo Ref.]:[Check Periodo Ref.]]="Dentro",DATOS_[Conc.Sal.05]))))),
0)</f>
        <v>0</v>
      </c>
      <c r="K92" s="160">
        <f t="array" ref="K92">IFERROR(
AVERAGE((IF(DATOS_[[Sexo]:[Sexo]]=$B92,IF(DATOS_[[AGRUP. CLAS. PROF.]:[AGRUP. CLAS. PROF.]]=$B90,IF(DATOS_[[Check Periodo Ref.]:[Check Periodo Ref.]]="Dentro",DATOS_[Conc.Sal.06]))))),
0)</f>
        <v>0</v>
      </c>
      <c r="L92" s="160">
        <f t="array" ref="L92">IFERROR(
AVERAGE((IF(DATOS_[[Sexo]:[Sexo]]=$B92,IF(DATOS_[[AGRUP. CLAS. PROF.]:[AGRUP. CLAS. PROF.]]=$B90,IF(DATOS_[[Check Periodo Ref.]:[Check Periodo Ref.]]="Dentro",DATOS_[Conc.Sal.07]))))),
0)</f>
        <v>0</v>
      </c>
      <c r="M92" s="160">
        <f t="array" ref="M92">IFERROR(
AVERAGE((IF(DATOS_[[Sexo]:[Sexo]]=$B92,IF(DATOS_[[AGRUP. CLAS. PROF.]:[AGRUP. CLAS. PROF.]]=$B90,IF(DATOS_[[Check Periodo Ref.]:[Check Periodo Ref.]]="Dentro",DATOS_[Conc.Sal.08]))))),
0)</f>
        <v>0</v>
      </c>
      <c r="N92" s="160">
        <f t="array" ref="N92">IFERROR(
AVERAGE((IF(DATOS_[[Sexo]:[Sexo]]=$B92,IF(DATOS_[[AGRUP. CLAS. PROF.]:[AGRUP. CLAS. PROF.]]=$B90,IF(DATOS_[[Check Periodo Ref.]:[Check Periodo Ref.]]="Dentro",DATOS_[Conc.Sal.09]))))),
0)</f>
        <v>0</v>
      </c>
      <c r="O92" s="160">
        <f t="array" ref="O92">IFERROR(
AVERAGE((IF(DATOS_[[Sexo]:[Sexo]]=$B92,IF(DATOS_[[AGRUP. CLAS. PROF.]:[AGRUP. CLAS. PROF.]]=$B90,IF(DATOS_[[Check Periodo Ref.]:[Check Periodo Ref.]]="Dentro",DATOS_[Conc.Sal.10]))))),
0)</f>
        <v>0</v>
      </c>
      <c r="P92" s="160">
        <f t="array" ref="P92">IFERROR(
AVERAGE((IF(DATOS_[[Sexo]:[Sexo]]=$B92,IF(DATOS_[[AGRUP. CLAS. PROF.]:[AGRUP. CLAS. PROF.]]=$B90,IF(DATOS_[[Check Periodo Ref.]:[Check Periodo Ref.]]="Dentro",DATOS_[Conc.Sal.11]))))),
0)</f>
        <v>0</v>
      </c>
      <c r="Q92" s="160">
        <f t="array" ref="Q92">IFERROR(
AVERAGE((IF(DATOS_[[Sexo]:[Sexo]]=$B92,IF(DATOS_[[AGRUP. CLAS. PROF.]:[AGRUP. CLAS. PROF.]]=$B90,IF(DATOS_[[Check Periodo Ref.]:[Check Periodo Ref.]]="Dentro",DATOS_[Conc.Sal.12]))))),
0)</f>
        <v>0</v>
      </c>
      <c r="R92" s="160">
        <f t="array" ref="R92">IFERROR(
AVERAGE((IF(DATOS_[[Sexo]:[Sexo]]=$B92,IF(DATOS_[[AGRUP. CLAS. PROF.]:[AGRUP. CLAS. PROF.]]=$B90,IF(DATOS_[[Check Periodo Ref.]:[Check Periodo Ref.]]="Dentro",DATOS_[Conc.Sal.13]))))),
0)</f>
        <v>0</v>
      </c>
      <c r="S92" s="160">
        <f t="array" ref="S92">IFERROR(
AVERAGE((IF(DATOS_[[Sexo]:[Sexo]]=$B92,IF(DATOS_[[AGRUP. CLAS. PROF.]:[AGRUP. CLAS. PROF.]]=$B90,IF(DATOS_[[Check Periodo Ref.]:[Check Periodo Ref.]]="Dentro",DATOS_[Conc.Sal.14]))))),
0)</f>
        <v>0</v>
      </c>
      <c r="T92" s="160">
        <f t="array" ref="T92">IFERROR(
AVERAGE((IF(DATOS_[[Sexo]:[Sexo]]=$B92,IF(DATOS_[[AGRUP. CLAS. PROF.]:[AGRUP. CLAS. PROF.]]=$B90,IF(DATOS_[[Check Periodo Ref.]:[Check Periodo Ref.]]="Dentro",DATOS_[Conc.Sal.15]))))),
0)</f>
        <v>0</v>
      </c>
      <c r="U92" s="160">
        <f t="array" ref="U92">IFERROR(
AVERAGE((IF(DATOS_[[Sexo]:[Sexo]]=$B92,IF(DATOS_[[AGRUP. CLAS. PROF.]:[AGRUP. CLAS. PROF.]]=$B90,IF(DATOS_[[Check Periodo Ref.]:[Check Periodo Ref.]]="Dentro",DATOS_[Conc.Sal.16]))))),
0)</f>
        <v>0</v>
      </c>
      <c r="V92" s="160">
        <f t="array" ref="V92">IFERROR(
AVERAGE((IF(DATOS_[[Sexo]:[Sexo]]=$B92,IF(DATOS_[[AGRUP. CLAS. PROF.]:[AGRUP. CLAS. PROF.]]=$B90,IF(DATOS_[[Check Periodo Ref.]:[Check Periodo Ref.]]="Dentro",DATOS_[Conc.Sal.17]))))),
0)</f>
        <v>0</v>
      </c>
      <c r="W92" s="160">
        <f t="array" ref="W92">IFERROR(
AVERAGE((IF(DATOS_[[Sexo]:[Sexo]]=$B92,IF(DATOS_[[AGRUP. CLAS. PROF.]:[AGRUP. CLAS. PROF.]]=$B90,IF(DATOS_[[Check Periodo Ref.]:[Check Periodo Ref.]]="Dentro",DATOS_[Conc.Sal.18]))))),
0)</f>
        <v>0</v>
      </c>
      <c r="X92" s="160">
        <f t="array" ref="X92">IFERROR(
AVERAGE((IF(DATOS_[[Sexo]:[Sexo]]=$B92,IF(DATOS_[[AGRUP. CLAS. PROF.]:[AGRUP. CLAS. PROF.]]=$B90,IF(DATOS_[[Check Periodo Ref.]:[Check Periodo Ref.]]="Dentro",DATOS_[Conc.Sal.19]))))),
0)</f>
        <v>0</v>
      </c>
      <c r="Y92" s="160">
        <f t="array" ref="Y92">IFERROR(
AVERAGE((IF(DATOS_[[Sexo]:[Sexo]]=$B92,IF(DATOS_[[AGRUP. CLAS. PROF.]:[AGRUP. CLAS. PROF.]]=$B90,IF(DATOS_[[Check Periodo Ref.]:[Check Periodo Ref.]]="Dentro",DATOS_[Conc.Sal.20]))))),
0)</f>
        <v>0</v>
      </c>
      <c r="Z92" s="160">
        <f t="array" ref="Z92">IFERROR(
AVERAGE((IF(DATOS_[[Sexo]:[Sexo]]=$B92,IF(DATOS_[[AGRUP. CLAS. PROF.]:[AGRUP. CLAS. PROF.]]=$B90,IF(DATOS_[[Check Periodo Ref.]:[Check Periodo Ref.]]="Dentro",DATOS_[Conc.Sal.21]))))),
0)</f>
        <v>0</v>
      </c>
      <c r="AA92" s="160">
        <f t="array" ref="AA92">IFERROR(
AVERAGE((IF(DATOS_[[Sexo]:[Sexo]]=$B92,IF(DATOS_[[AGRUP. CLAS. PROF.]:[AGRUP. CLAS. PROF.]]=$B90,IF(DATOS_[[Check Periodo Ref.]:[Check Periodo Ref.]]="Dentro",DATOS_[Conc.Sal.22]))))),
0)</f>
        <v>0</v>
      </c>
      <c r="AB92" s="160">
        <f t="array" ref="AB92">IFERROR(
AVERAGE((IF(DATOS_[[Sexo]:[Sexo]]=$B92,IF(DATOS_[[AGRUP. CLAS. PROF.]:[AGRUP. CLAS. PROF.]]=$B90,IF(DATOS_[[Check Periodo Ref.]:[Check Periodo Ref.]]="Dentro",DATOS_[Conc.Sal.23]))))),
0)</f>
        <v>0</v>
      </c>
      <c r="AC92" s="160">
        <f t="array" ref="AC92">IFERROR(
AVERAGE((IF(DATOS_[[Sexo]:[Sexo]]=$B92,IF(DATOS_[[AGRUP. CLAS. PROF.]:[AGRUP. CLAS. PROF.]]=$B90,IF(DATOS_[[Check Periodo Ref.]:[Check Periodo Ref.]]="Dentro",DATOS_[Conc.Sal.24]))))),
0)</f>
        <v>0</v>
      </c>
      <c r="AD92" s="160">
        <f t="array" ref="AD92">IFERROR(
AVERAGE((IF(DATOS_[[Sexo]:[Sexo]]=$B92,IF(DATOS_[[AGRUP. CLAS. PROF.]:[AGRUP. CLAS. PROF.]]=$B90,IF(DATOS_[[Check Periodo Ref.]:[Check Periodo Ref.]]="Dentro",DATOS_[Conc.Sal.25]))))),
0)</f>
        <v>0</v>
      </c>
      <c r="AE92" s="160">
        <f t="array" ref="AE92">IFERROR(
AVERAGE((IF(DATOS_[[Sexo]:[Sexo]]=$B92,IF(DATOS_[[AGRUP. CLAS. PROF.]:[AGRUP. CLAS. PROF.]]=$B90,IF(DATOS_[[Check Periodo Ref.]:[Check Periodo Ref.]]="Dentro",DATOS_[Conc.Sal.26]))))),
0)</f>
        <v>0</v>
      </c>
      <c r="AF92" s="160">
        <f t="array" ref="AF92">IFERROR(
AVERAGE((IF(DATOS_[[Sexo]:[Sexo]]=$B92,IF(DATOS_[[AGRUP. CLAS. PROF.]:[AGRUP. CLAS. PROF.]]=$B90,IF(DATOS_[[Check Periodo Ref.]:[Check Periodo Ref.]]="Dentro",DATOS_[Conc.Sal.27]))))),
0)</f>
        <v>0</v>
      </c>
      <c r="AG92" s="160">
        <f t="array" ref="AG92">IFERROR(
AVERAGE((IF(DATOS_[[Sexo]:[Sexo]]=$B92,IF(DATOS_[[AGRUP. CLAS. PROF.]:[AGRUP. CLAS. PROF.]]=$B90,IF(DATOS_[[Check Periodo Ref.]:[Check Periodo Ref.]]="Dentro",DATOS_[Conc.Sal.28]))))),
0)</f>
        <v>0</v>
      </c>
      <c r="AH92" s="160">
        <f t="array" ref="AH92">IFERROR(
AVERAGE((IF(DATOS_[[Sexo]:[Sexo]]=$B92,IF(DATOS_[[AGRUP. CLAS. PROF.]:[AGRUP. CLAS. PROF.]]=$B90,IF(DATOS_[[Check Periodo Ref.]:[Check Periodo Ref.]]="Dentro",DATOS_[Conc.Sal.29]))))),
0)</f>
        <v>0</v>
      </c>
      <c r="AI92" s="160">
        <f t="array" ref="AI92">IFERROR(
AVERAGE((IF(DATOS_[[Sexo]:[Sexo]]=$B92,IF(DATOS_[[AGRUP. CLAS. PROF.]:[AGRUP. CLAS. PROF.]]=$B90,IF(DATOS_[[Check Periodo Ref.]:[Check Periodo Ref.]]="Dentro",DATOS_[Conc.Sal.30]))))),
0)</f>
        <v>0</v>
      </c>
      <c r="AJ92" s="161">
        <f t="array" ref="AJ92">IFERROR(
AVERAGE(IF(DATOS_[Sexo]=$B92,IF(DATOS_[AGRUP. CLAS. PROF.]=$B90,IF(DATOS_[Check Periodo Ref.]="Dentro",DATOS_[Tot COMPL.SAL Ef],FALSE)))),
0)</f>
        <v>0</v>
      </c>
      <c r="AK92" s="163">
        <f t="array" ref="AK92">IFERROR(
AVERAGE(IF(DATOS_[Sexo]=$B92,IF(DATOS_[AGRUP. CLAS. PROF.]=$B90,IF(DATOS_[Check Periodo Ref.]="Dentro",DATOS_[TOTAL SALARIO Ef],FALSE)))),
0)</f>
        <v>0</v>
      </c>
      <c r="AL92" s="162">
        <f t="array" ref="AL92">IFERROR(
AVERAGE((IF(DATOS_[[Sexo]:[Sexo]]=$B92,IF(DATOS_[[AGRUP. CLAS. PROF.]:[AGRUP. CLAS. PROF.]]=$B90,IF(DATOS_[[Check Periodo Ref.]:[Check Periodo Ref.]]="Dentro",DATOS_[C.Extra.01]))))),
0)</f>
        <v>0</v>
      </c>
      <c r="AM92" s="162">
        <f t="array" ref="AM92">IFERROR(
AVERAGE((IF(DATOS_[[Sexo]:[Sexo]]=$B92,IF(DATOS_[[AGRUP. CLAS. PROF.]:[AGRUP. CLAS. PROF.]]=$B90,IF(DATOS_[[Check Periodo Ref.]:[Check Periodo Ref.]]="Dentro",DATOS_[C.Extra.02]))))),
0)</f>
        <v>0</v>
      </c>
      <c r="AN92" s="162">
        <f t="array" ref="AN92">IFERROR(
AVERAGE((IF(DATOS_[[Sexo]:[Sexo]]=$B92,IF(DATOS_[[AGRUP. CLAS. PROF.]:[AGRUP. CLAS. PROF.]]=$B90,IF(DATOS_[[Check Periodo Ref.]:[Check Periodo Ref.]]="Dentro",DATOS_[C.Extra.03]))))),
0)</f>
        <v>0</v>
      </c>
      <c r="AO92" s="162">
        <f t="array" ref="AO92">IFERROR(
AVERAGE((IF(DATOS_[[Sexo]:[Sexo]]=$B92,IF(DATOS_[[AGRUP. CLAS. PROF.]:[AGRUP. CLAS. PROF.]]=$B90,IF(DATOS_[[Check Periodo Ref.]:[Check Periodo Ref.]]="Dentro",DATOS_[C.Extra.04]))))),
0)</f>
        <v>0</v>
      </c>
      <c r="AP92" s="162">
        <f t="array" ref="AP92">IFERROR(
AVERAGE((IF(DATOS_[[Sexo]:[Sexo]]=$B92,IF(DATOS_[[AGRUP. CLAS. PROF.]:[AGRUP. CLAS. PROF.]]=$B90,IF(DATOS_[[Check Periodo Ref.]:[Check Periodo Ref.]]="Dentro",DATOS_[C.Extra.05]))))),
0)</f>
        <v>0</v>
      </c>
      <c r="AQ92" s="164">
        <f t="array" ref="AQ92">IFERROR(
AVERAGE(IF(DATOS_[Sexo]=$B92,IF(DATOS_[AGRUP. CLAS. PROF.]=$B90,IF(DATOS_[Check Periodo Ref.]="Dentro",DATOS_[Tot Extrasalarial Ef],FALSE)))),
0)</f>
        <v>0</v>
      </c>
      <c r="AR92" s="165">
        <f t="array" ref="AR92">IFERROR(
AVERAGE(IF(DATOS_[Sexo]=$B92,IF(DATOS_[AGRUP. CLAS. PROF.]=$B90,IF(DATOS_[Check Periodo Ref.]="Dentro",DATOS_[TOTAL Retrib Ef],FALSE)))),
0)</f>
        <v>0</v>
      </c>
    </row>
    <row r="93" spans="1:44" ht="17.25" thickBot="1" x14ac:dyDescent="0.35">
      <c r="A93" s="114" t="str">
        <f t="shared" ref="A93" si="107">+A94</f>
        <v>[ocultar]</v>
      </c>
      <c r="B93" s="117" t="s">
        <v>243</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CLAS. PROF.],
IF("Dentro"=DATOS_[Check Periodo Ref.],
1/(COUNTIFS(DATOS_[Sexo],$B94,DATOS_[AGRUP. CLAS. PROF.],$B93,DATOS_[Check Periodo Ref.],"Dentro",DATOS_[id],DATOS_[id]))))))</f>
        <v>0</v>
      </c>
      <c r="D94" s="113">
        <f>COUNTIFS(DATOS_[AGRUP. CLAS. PROF.],$B93,DATOS_[Sexo],$B94,DATOS_[Check Periodo Ref.],"Dentro")</f>
        <v>0</v>
      </c>
      <c r="E94" s="159">
        <f t="array" ref="E94">IFERROR(
AVERAGE(IF(DATOS_[Sexo]=$B94,IF(DATOS_[AGRUP. CLAS. PROF.]=$B93,IF(DATOS_[Check Periodo Ref.]="Dentro",DATOS_[SALARIO BASE Ef],FALSE)))),
0)</f>
        <v>0</v>
      </c>
      <c r="F94" s="160">
        <f t="array" ref="F94">IFERROR(
AVERAGE((IF(DATOS_[[Sexo]:[Sexo]]=$B94,IF(DATOS_[[AGRUP. CLAS. PROF.]:[AGRUP. CLAS. PROF.]]=$B93,IF(DATOS_[[Check Periodo Ref.]:[Check Periodo Ref.]]="Dentro",DATOS_[Conc.Sal.01]))))),
0)</f>
        <v>0</v>
      </c>
      <c r="G94" s="160">
        <f t="array" ref="G94">IFERROR(
AVERAGE((IF(DATOS_[[Sexo]:[Sexo]]=$B94,IF(DATOS_[[AGRUP. CLAS. PROF.]:[AGRUP. CLAS. PROF.]]=$B93,IF(DATOS_[[Check Periodo Ref.]:[Check Periodo Ref.]]="Dentro",DATOS_[Conc.Sal.02]))))),
0)</f>
        <v>0</v>
      </c>
      <c r="H94" s="160">
        <f t="array" ref="H94">IFERROR(
AVERAGE((IF(DATOS_[[Sexo]:[Sexo]]=$B94,IF(DATOS_[[AGRUP. CLAS. PROF.]:[AGRUP. CLAS. PROF.]]=$B93,IF(DATOS_[[Check Periodo Ref.]:[Check Periodo Ref.]]="Dentro",DATOS_[Conc.Sal.03]))))),
0)</f>
        <v>0</v>
      </c>
      <c r="I94" s="160">
        <f t="array" ref="I94">IFERROR(
AVERAGE((IF(DATOS_[[Sexo]:[Sexo]]=$B94,IF(DATOS_[[AGRUP. CLAS. PROF.]:[AGRUP. CLAS. PROF.]]=$B93,IF(DATOS_[[Check Periodo Ref.]:[Check Periodo Ref.]]="Dentro",DATOS_[Conc.Sal.04]))))),
0)</f>
        <v>0</v>
      </c>
      <c r="J94" s="160">
        <f t="array" ref="J94">IFERROR(
AVERAGE((IF(DATOS_[[Sexo]:[Sexo]]=$B94,IF(DATOS_[[AGRUP. CLAS. PROF.]:[AGRUP. CLAS. PROF.]]=$B93,IF(DATOS_[[Check Periodo Ref.]:[Check Periodo Ref.]]="Dentro",DATOS_[Conc.Sal.05]))))),
0)</f>
        <v>0</v>
      </c>
      <c r="K94" s="160">
        <f t="array" ref="K94">IFERROR(
AVERAGE((IF(DATOS_[[Sexo]:[Sexo]]=$B94,IF(DATOS_[[AGRUP. CLAS. PROF.]:[AGRUP. CLAS. PROF.]]=$B93,IF(DATOS_[[Check Periodo Ref.]:[Check Periodo Ref.]]="Dentro",DATOS_[Conc.Sal.06]))))),
0)</f>
        <v>0</v>
      </c>
      <c r="L94" s="160">
        <f t="array" ref="L94">IFERROR(
AVERAGE((IF(DATOS_[[Sexo]:[Sexo]]=$B94,IF(DATOS_[[AGRUP. CLAS. PROF.]:[AGRUP. CLAS. PROF.]]=$B93,IF(DATOS_[[Check Periodo Ref.]:[Check Periodo Ref.]]="Dentro",DATOS_[Conc.Sal.07]))))),
0)</f>
        <v>0</v>
      </c>
      <c r="M94" s="160">
        <f t="array" ref="M94">IFERROR(
AVERAGE((IF(DATOS_[[Sexo]:[Sexo]]=$B94,IF(DATOS_[[AGRUP. CLAS. PROF.]:[AGRUP. CLAS. PROF.]]=$B93,IF(DATOS_[[Check Periodo Ref.]:[Check Periodo Ref.]]="Dentro",DATOS_[Conc.Sal.08]))))),
0)</f>
        <v>0</v>
      </c>
      <c r="N94" s="160">
        <f t="array" ref="N94">IFERROR(
AVERAGE((IF(DATOS_[[Sexo]:[Sexo]]=$B94,IF(DATOS_[[AGRUP. CLAS. PROF.]:[AGRUP. CLAS. PROF.]]=$B93,IF(DATOS_[[Check Periodo Ref.]:[Check Periodo Ref.]]="Dentro",DATOS_[Conc.Sal.09]))))),
0)</f>
        <v>0</v>
      </c>
      <c r="O94" s="160">
        <f t="array" ref="O94">IFERROR(
AVERAGE((IF(DATOS_[[Sexo]:[Sexo]]=$B94,IF(DATOS_[[AGRUP. CLAS. PROF.]:[AGRUP. CLAS. PROF.]]=$B93,IF(DATOS_[[Check Periodo Ref.]:[Check Periodo Ref.]]="Dentro",DATOS_[Conc.Sal.10]))))),
0)</f>
        <v>0</v>
      </c>
      <c r="P94" s="160">
        <f t="array" ref="P94">IFERROR(
AVERAGE((IF(DATOS_[[Sexo]:[Sexo]]=$B94,IF(DATOS_[[AGRUP. CLAS. PROF.]:[AGRUP. CLAS. PROF.]]=$B93,IF(DATOS_[[Check Periodo Ref.]:[Check Periodo Ref.]]="Dentro",DATOS_[Conc.Sal.11]))))),
0)</f>
        <v>0</v>
      </c>
      <c r="Q94" s="160">
        <f t="array" ref="Q94">IFERROR(
AVERAGE((IF(DATOS_[[Sexo]:[Sexo]]=$B94,IF(DATOS_[[AGRUP. CLAS. PROF.]:[AGRUP. CLAS. PROF.]]=$B93,IF(DATOS_[[Check Periodo Ref.]:[Check Periodo Ref.]]="Dentro",DATOS_[Conc.Sal.12]))))),
0)</f>
        <v>0</v>
      </c>
      <c r="R94" s="160">
        <f t="array" ref="R94">IFERROR(
AVERAGE((IF(DATOS_[[Sexo]:[Sexo]]=$B94,IF(DATOS_[[AGRUP. CLAS. PROF.]:[AGRUP. CLAS. PROF.]]=$B93,IF(DATOS_[[Check Periodo Ref.]:[Check Periodo Ref.]]="Dentro",DATOS_[Conc.Sal.13]))))),
0)</f>
        <v>0</v>
      </c>
      <c r="S94" s="160">
        <f t="array" ref="S94">IFERROR(
AVERAGE((IF(DATOS_[[Sexo]:[Sexo]]=$B94,IF(DATOS_[[AGRUP. CLAS. PROF.]:[AGRUP. CLAS. PROF.]]=$B93,IF(DATOS_[[Check Periodo Ref.]:[Check Periodo Ref.]]="Dentro",DATOS_[Conc.Sal.14]))))),
0)</f>
        <v>0</v>
      </c>
      <c r="T94" s="160">
        <f t="array" ref="T94">IFERROR(
AVERAGE((IF(DATOS_[[Sexo]:[Sexo]]=$B94,IF(DATOS_[[AGRUP. CLAS. PROF.]:[AGRUP. CLAS. PROF.]]=$B93,IF(DATOS_[[Check Periodo Ref.]:[Check Periodo Ref.]]="Dentro",DATOS_[Conc.Sal.15]))))),
0)</f>
        <v>0</v>
      </c>
      <c r="U94" s="160">
        <f t="array" ref="U94">IFERROR(
AVERAGE((IF(DATOS_[[Sexo]:[Sexo]]=$B94,IF(DATOS_[[AGRUP. CLAS. PROF.]:[AGRUP. CLAS. PROF.]]=$B93,IF(DATOS_[[Check Periodo Ref.]:[Check Periodo Ref.]]="Dentro",DATOS_[Conc.Sal.16]))))),
0)</f>
        <v>0</v>
      </c>
      <c r="V94" s="160">
        <f t="array" ref="V94">IFERROR(
AVERAGE((IF(DATOS_[[Sexo]:[Sexo]]=$B94,IF(DATOS_[[AGRUP. CLAS. PROF.]:[AGRUP. CLAS. PROF.]]=$B93,IF(DATOS_[[Check Periodo Ref.]:[Check Periodo Ref.]]="Dentro",DATOS_[Conc.Sal.17]))))),
0)</f>
        <v>0</v>
      </c>
      <c r="W94" s="160">
        <f t="array" ref="W94">IFERROR(
AVERAGE((IF(DATOS_[[Sexo]:[Sexo]]=$B94,IF(DATOS_[[AGRUP. CLAS. PROF.]:[AGRUP. CLAS. PROF.]]=$B93,IF(DATOS_[[Check Periodo Ref.]:[Check Periodo Ref.]]="Dentro",DATOS_[Conc.Sal.18]))))),
0)</f>
        <v>0</v>
      </c>
      <c r="X94" s="160">
        <f t="array" ref="X94">IFERROR(
AVERAGE((IF(DATOS_[[Sexo]:[Sexo]]=$B94,IF(DATOS_[[AGRUP. CLAS. PROF.]:[AGRUP. CLAS. PROF.]]=$B93,IF(DATOS_[[Check Periodo Ref.]:[Check Periodo Ref.]]="Dentro",DATOS_[Conc.Sal.19]))))),
0)</f>
        <v>0</v>
      </c>
      <c r="Y94" s="160">
        <f t="array" ref="Y94">IFERROR(
AVERAGE((IF(DATOS_[[Sexo]:[Sexo]]=$B94,IF(DATOS_[[AGRUP. CLAS. PROF.]:[AGRUP. CLAS. PROF.]]=$B93,IF(DATOS_[[Check Periodo Ref.]:[Check Periodo Ref.]]="Dentro",DATOS_[Conc.Sal.20]))))),
0)</f>
        <v>0</v>
      </c>
      <c r="Z94" s="160">
        <f t="array" ref="Z94">IFERROR(
AVERAGE((IF(DATOS_[[Sexo]:[Sexo]]=$B94,IF(DATOS_[[AGRUP. CLAS. PROF.]:[AGRUP. CLAS. PROF.]]=$B93,IF(DATOS_[[Check Periodo Ref.]:[Check Periodo Ref.]]="Dentro",DATOS_[Conc.Sal.21]))))),
0)</f>
        <v>0</v>
      </c>
      <c r="AA94" s="160">
        <f t="array" ref="AA94">IFERROR(
AVERAGE((IF(DATOS_[[Sexo]:[Sexo]]=$B94,IF(DATOS_[[AGRUP. CLAS. PROF.]:[AGRUP. CLAS. PROF.]]=$B93,IF(DATOS_[[Check Periodo Ref.]:[Check Periodo Ref.]]="Dentro",DATOS_[Conc.Sal.22]))))),
0)</f>
        <v>0</v>
      </c>
      <c r="AB94" s="160">
        <f t="array" ref="AB94">IFERROR(
AVERAGE((IF(DATOS_[[Sexo]:[Sexo]]=$B94,IF(DATOS_[[AGRUP. CLAS. PROF.]:[AGRUP. CLAS. PROF.]]=$B93,IF(DATOS_[[Check Periodo Ref.]:[Check Periodo Ref.]]="Dentro",DATOS_[Conc.Sal.23]))))),
0)</f>
        <v>0</v>
      </c>
      <c r="AC94" s="160">
        <f t="array" ref="AC94">IFERROR(
AVERAGE((IF(DATOS_[[Sexo]:[Sexo]]=$B94,IF(DATOS_[[AGRUP. CLAS. PROF.]:[AGRUP. CLAS. PROF.]]=$B93,IF(DATOS_[[Check Periodo Ref.]:[Check Periodo Ref.]]="Dentro",DATOS_[Conc.Sal.24]))))),
0)</f>
        <v>0</v>
      </c>
      <c r="AD94" s="160">
        <f t="array" ref="AD94">IFERROR(
AVERAGE((IF(DATOS_[[Sexo]:[Sexo]]=$B94,IF(DATOS_[[AGRUP. CLAS. PROF.]:[AGRUP. CLAS. PROF.]]=$B93,IF(DATOS_[[Check Periodo Ref.]:[Check Periodo Ref.]]="Dentro",DATOS_[Conc.Sal.25]))))),
0)</f>
        <v>0</v>
      </c>
      <c r="AE94" s="160">
        <f t="array" ref="AE94">IFERROR(
AVERAGE((IF(DATOS_[[Sexo]:[Sexo]]=$B94,IF(DATOS_[[AGRUP. CLAS. PROF.]:[AGRUP. CLAS. PROF.]]=$B93,IF(DATOS_[[Check Periodo Ref.]:[Check Periodo Ref.]]="Dentro",DATOS_[Conc.Sal.26]))))),
0)</f>
        <v>0</v>
      </c>
      <c r="AF94" s="160">
        <f t="array" ref="AF94">IFERROR(
AVERAGE((IF(DATOS_[[Sexo]:[Sexo]]=$B94,IF(DATOS_[[AGRUP. CLAS. PROF.]:[AGRUP. CLAS. PROF.]]=$B93,IF(DATOS_[[Check Periodo Ref.]:[Check Periodo Ref.]]="Dentro",DATOS_[Conc.Sal.27]))))),
0)</f>
        <v>0</v>
      </c>
      <c r="AG94" s="160">
        <f t="array" ref="AG94">IFERROR(
AVERAGE((IF(DATOS_[[Sexo]:[Sexo]]=$B94,IF(DATOS_[[AGRUP. CLAS. PROF.]:[AGRUP. CLAS. PROF.]]=$B93,IF(DATOS_[[Check Periodo Ref.]:[Check Periodo Ref.]]="Dentro",DATOS_[Conc.Sal.28]))))),
0)</f>
        <v>0</v>
      </c>
      <c r="AH94" s="160">
        <f t="array" ref="AH94">IFERROR(
AVERAGE((IF(DATOS_[[Sexo]:[Sexo]]=$B94,IF(DATOS_[[AGRUP. CLAS. PROF.]:[AGRUP. CLAS. PROF.]]=$B93,IF(DATOS_[[Check Periodo Ref.]:[Check Periodo Ref.]]="Dentro",DATOS_[Conc.Sal.29]))))),
0)</f>
        <v>0</v>
      </c>
      <c r="AI94" s="160">
        <f t="array" ref="AI94">IFERROR(
AVERAGE((IF(DATOS_[[Sexo]:[Sexo]]=$B94,IF(DATOS_[[AGRUP. CLAS. PROF.]:[AGRUP. CLAS. PROF.]]=$B93,IF(DATOS_[[Check Periodo Ref.]:[Check Periodo Ref.]]="Dentro",DATOS_[Conc.Sal.30]))))),
0)</f>
        <v>0</v>
      </c>
      <c r="AJ94" s="161">
        <f t="array" ref="AJ94">IFERROR(
AVERAGE(IF(DATOS_[Sexo]=$B94,IF(DATOS_[AGRUP. CLAS. PROF.]=$B93,IF(DATOS_[Check Periodo Ref.]="Dentro",DATOS_[Tot COMPL.SAL Ef],FALSE)))),
0)</f>
        <v>0</v>
      </c>
      <c r="AK94" s="163">
        <f t="array" ref="AK94">IFERROR(
AVERAGE(IF(DATOS_[Sexo]=$B94,IF(DATOS_[AGRUP. CLAS. PROF.]=$B93,IF(DATOS_[Check Periodo Ref.]="Dentro",DATOS_[TOTAL SALARIO Ef],FALSE)))),
0)</f>
        <v>0</v>
      </c>
      <c r="AL94" s="162">
        <f t="array" ref="AL94">IFERROR(
AVERAGE((IF(DATOS_[[Sexo]:[Sexo]]=$B94,IF(DATOS_[[AGRUP. CLAS. PROF.]:[AGRUP. CLAS. PROF.]]=$B93,IF(DATOS_[[Check Periodo Ref.]:[Check Periodo Ref.]]="Dentro",DATOS_[C.Extra.01]))))),
0)</f>
        <v>0</v>
      </c>
      <c r="AM94" s="162">
        <f t="array" ref="AM94">IFERROR(
AVERAGE((IF(DATOS_[[Sexo]:[Sexo]]=$B94,IF(DATOS_[[AGRUP. CLAS. PROF.]:[AGRUP. CLAS. PROF.]]=$B93,IF(DATOS_[[Check Periodo Ref.]:[Check Periodo Ref.]]="Dentro",DATOS_[C.Extra.02]))))),
0)</f>
        <v>0</v>
      </c>
      <c r="AN94" s="162">
        <f t="array" ref="AN94">IFERROR(
AVERAGE((IF(DATOS_[[Sexo]:[Sexo]]=$B94,IF(DATOS_[[AGRUP. CLAS. PROF.]:[AGRUP. CLAS. PROF.]]=$B93,IF(DATOS_[[Check Periodo Ref.]:[Check Periodo Ref.]]="Dentro",DATOS_[C.Extra.03]))))),
0)</f>
        <v>0</v>
      </c>
      <c r="AO94" s="162">
        <f t="array" ref="AO94">IFERROR(
AVERAGE((IF(DATOS_[[Sexo]:[Sexo]]=$B94,IF(DATOS_[[AGRUP. CLAS. PROF.]:[AGRUP. CLAS. PROF.]]=$B93,IF(DATOS_[[Check Periodo Ref.]:[Check Periodo Ref.]]="Dentro",DATOS_[C.Extra.04]))))),
0)</f>
        <v>0</v>
      </c>
      <c r="AP94" s="162">
        <f t="array" ref="AP94">IFERROR(
AVERAGE((IF(DATOS_[[Sexo]:[Sexo]]=$B94,IF(DATOS_[[AGRUP. CLAS. PROF.]:[AGRUP. CLAS. PROF.]]=$B93,IF(DATOS_[[Check Periodo Ref.]:[Check Periodo Ref.]]="Dentro",DATOS_[C.Extra.05]))))),
0)</f>
        <v>0</v>
      </c>
      <c r="AQ94" s="164">
        <f t="array" ref="AQ94">IFERROR(
AVERAGE(IF(DATOS_[Sexo]=$B94,IF(DATOS_[AGRUP. CLAS. PROF.]=$B93,IF(DATOS_[Check Periodo Ref.]="Dentro",DATOS_[Tot Extrasalarial Ef],FALSE)))),
0)</f>
        <v>0</v>
      </c>
      <c r="AR94" s="165">
        <f t="array" ref="AR94">IFERROR(
AVERAGE(IF(DATOS_[Sexo]=$B94,IF(DATOS_[AGRUP. CLAS. PROF.]=$B93,IF(DATOS_[Check Periodo Ref.]="Dentro",DATOS_[TOTAL Retrib Ef],FALSE)))),
0)</f>
        <v>0</v>
      </c>
    </row>
    <row r="95" spans="1:44" x14ac:dyDescent="0.3">
      <c r="A95" s="114" t="str">
        <f t="shared" ref="A95" si="110">+A94</f>
        <v>[ocultar]</v>
      </c>
      <c r="B95" s="111" t="s">
        <v>163</v>
      </c>
      <c r="C95" s="112">
        <f t="array" ref="C95">SUM(IF($B95=DATOS_[Sexo],
IF($B93=DATOS_[AGRUP. CLAS. PROF.],
IF("Dentro"=DATOS_[Check Periodo Ref.],
1/(COUNTIFS(DATOS_[Sexo],$B95,DATOS_[AGRUP. CLAS. PROF.],$B93,DATOS_[Check Periodo Ref.],"Dentro",DATOS_[id],DATOS_[id]))))))</f>
        <v>0</v>
      </c>
      <c r="D95" s="113">
        <f>COUNTIFS(DATOS_[AGRUP. CLAS. PROF.],$B93,DATOS_[Sexo],$B95,DATOS_[Check Periodo Ref.],"Dentro")</f>
        <v>0</v>
      </c>
      <c r="E95" s="159">
        <f t="array" ref="E95">IFERROR(
AVERAGE(IF(DATOS_[Sexo]=$B95,IF(DATOS_[AGRUP. CLAS. PROF.]=$B93,IF(DATOS_[Check Periodo Ref.]="Dentro",DATOS_[SALARIO BASE Ef],FALSE)))),
0)</f>
        <v>0</v>
      </c>
      <c r="F95" s="160">
        <f t="array" ref="F95">IFERROR(
AVERAGE((IF(DATOS_[[Sexo]:[Sexo]]=$B95,IF(DATOS_[[AGRUP. CLAS. PROF.]:[AGRUP. CLAS. PROF.]]=$B93,IF(DATOS_[[Check Periodo Ref.]:[Check Periodo Ref.]]="Dentro",DATOS_[Conc.Sal.01]))))),
0)</f>
        <v>0</v>
      </c>
      <c r="G95" s="160">
        <f t="array" ref="G95">IFERROR(
AVERAGE((IF(DATOS_[[Sexo]:[Sexo]]=$B95,IF(DATOS_[[AGRUP. CLAS. PROF.]:[AGRUP. CLAS. PROF.]]=$B93,IF(DATOS_[[Check Periodo Ref.]:[Check Periodo Ref.]]="Dentro",DATOS_[Conc.Sal.02]))))),
0)</f>
        <v>0</v>
      </c>
      <c r="H95" s="160">
        <f t="array" ref="H95">IFERROR(
AVERAGE((IF(DATOS_[[Sexo]:[Sexo]]=$B95,IF(DATOS_[[AGRUP. CLAS. PROF.]:[AGRUP. CLAS. PROF.]]=$B93,IF(DATOS_[[Check Periodo Ref.]:[Check Periodo Ref.]]="Dentro",DATOS_[Conc.Sal.03]))))),
0)</f>
        <v>0</v>
      </c>
      <c r="I95" s="160">
        <f t="array" ref="I95">IFERROR(
AVERAGE((IF(DATOS_[[Sexo]:[Sexo]]=$B95,IF(DATOS_[[AGRUP. CLAS. PROF.]:[AGRUP. CLAS. PROF.]]=$B93,IF(DATOS_[[Check Periodo Ref.]:[Check Periodo Ref.]]="Dentro",DATOS_[Conc.Sal.04]))))),
0)</f>
        <v>0</v>
      </c>
      <c r="J95" s="160">
        <f t="array" ref="J95">IFERROR(
AVERAGE((IF(DATOS_[[Sexo]:[Sexo]]=$B95,IF(DATOS_[[AGRUP. CLAS. PROF.]:[AGRUP. CLAS. PROF.]]=$B93,IF(DATOS_[[Check Periodo Ref.]:[Check Periodo Ref.]]="Dentro",DATOS_[Conc.Sal.05]))))),
0)</f>
        <v>0</v>
      </c>
      <c r="K95" s="160">
        <f t="array" ref="K95">IFERROR(
AVERAGE((IF(DATOS_[[Sexo]:[Sexo]]=$B95,IF(DATOS_[[AGRUP. CLAS. PROF.]:[AGRUP. CLAS. PROF.]]=$B93,IF(DATOS_[[Check Periodo Ref.]:[Check Periodo Ref.]]="Dentro",DATOS_[Conc.Sal.06]))))),
0)</f>
        <v>0</v>
      </c>
      <c r="L95" s="160">
        <f t="array" ref="L95">IFERROR(
AVERAGE((IF(DATOS_[[Sexo]:[Sexo]]=$B95,IF(DATOS_[[AGRUP. CLAS. PROF.]:[AGRUP. CLAS. PROF.]]=$B93,IF(DATOS_[[Check Periodo Ref.]:[Check Periodo Ref.]]="Dentro",DATOS_[Conc.Sal.07]))))),
0)</f>
        <v>0</v>
      </c>
      <c r="M95" s="160">
        <f t="array" ref="M95">IFERROR(
AVERAGE((IF(DATOS_[[Sexo]:[Sexo]]=$B95,IF(DATOS_[[AGRUP. CLAS. PROF.]:[AGRUP. CLAS. PROF.]]=$B93,IF(DATOS_[[Check Periodo Ref.]:[Check Periodo Ref.]]="Dentro",DATOS_[Conc.Sal.08]))))),
0)</f>
        <v>0</v>
      </c>
      <c r="N95" s="160">
        <f t="array" ref="N95">IFERROR(
AVERAGE((IF(DATOS_[[Sexo]:[Sexo]]=$B95,IF(DATOS_[[AGRUP. CLAS. PROF.]:[AGRUP. CLAS. PROF.]]=$B93,IF(DATOS_[[Check Periodo Ref.]:[Check Periodo Ref.]]="Dentro",DATOS_[Conc.Sal.09]))))),
0)</f>
        <v>0</v>
      </c>
      <c r="O95" s="160">
        <f t="array" ref="O95">IFERROR(
AVERAGE((IF(DATOS_[[Sexo]:[Sexo]]=$B95,IF(DATOS_[[AGRUP. CLAS. PROF.]:[AGRUP. CLAS. PROF.]]=$B93,IF(DATOS_[[Check Periodo Ref.]:[Check Periodo Ref.]]="Dentro",DATOS_[Conc.Sal.10]))))),
0)</f>
        <v>0</v>
      </c>
      <c r="P95" s="160">
        <f t="array" ref="P95">IFERROR(
AVERAGE((IF(DATOS_[[Sexo]:[Sexo]]=$B95,IF(DATOS_[[AGRUP. CLAS. PROF.]:[AGRUP. CLAS. PROF.]]=$B93,IF(DATOS_[[Check Periodo Ref.]:[Check Periodo Ref.]]="Dentro",DATOS_[Conc.Sal.11]))))),
0)</f>
        <v>0</v>
      </c>
      <c r="Q95" s="160">
        <f t="array" ref="Q95">IFERROR(
AVERAGE((IF(DATOS_[[Sexo]:[Sexo]]=$B95,IF(DATOS_[[AGRUP. CLAS. PROF.]:[AGRUP. CLAS. PROF.]]=$B93,IF(DATOS_[[Check Periodo Ref.]:[Check Periodo Ref.]]="Dentro",DATOS_[Conc.Sal.12]))))),
0)</f>
        <v>0</v>
      </c>
      <c r="R95" s="160">
        <f t="array" ref="R95">IFERROR(
AVERAGE((IF(DATOS_[[Sexo]:[Sexo]]=$B95,IF(DATOS_[[AGRUP. CLAS. PROF.]:[AGRUP. CLAS. PROF.]]=$B93,IF(DATOS_[[Check Periodo Ref.]:[Check Periodo Ref.]]="Dentro",DATOS_[Conc.Sal.13]))))),
0)</f>
        <v>0</v>
      </c>
      <c r="S95" s="160">
        <f t="array" ref="S95">IFERROR(
AVERAGE((IF(DATOS_[[Sexo]:[Sexo]]=$B95,IF(DATOS_[[AGRUP. CLAS. PROF.]:[AGRUP. CLAS. PROF.]]=$B93,IF(DATOS_[[Check Periodo Ref.]:[Check Periodo Ref.]]="Dentro",DATOS_[Conc.Sal.14]))))),
0)</f>
        <v>0</v>
      </c>
      <c r="T95" s="160">
        <f t="array" ref="T95">IFERROR(
AVERAGE((IF(DATOS_[[Sexo]:[Sexo]]=$B95,IF(DATOS_[[AGRUP. CLAS. PROF.]:[AGRUP. CLAS. PROF.]]=$B93,IF(DATOS_[[Check Periodo Ref.]:[Check Periodo Ref.]]="Dentro",DATOS_[Conc.Sal.15]))))),
0)</f>
        <v>0</v>
      </c>
      <c r="U95" s="160">
        <f t="array" ref="U95">IFERROR(
AVERAGE((IF(DATOS_[[Sexo]:[Sexo]]=$B95,IF(DATOS_[[AGRUP. CLAS. PROF.]:[AGRUP. CLAS. PROF.]]=$B93,IF(DATOS_[[Check Periodo Ref.]:[Check Periodo Ref.]]="Dentro",DATOS_[Conc.Sal.16]))))),
0)</f>
        <v>0</v>
      </c>
      <c r="V95" s="160">
        <f t="array" ref="V95">IFERROR(
AVERAGE((IF(DATOS_[[Sexo]:[Sexo]]=$B95,IF(DATOS_[[AGRUP. CLAS. PROF.]:[AGRUP. CLAS. PROF.]]=$B93,IF(DATOS_[[Check Periodo Ref.]:[Check Periodo Ref.]]="Dentro",DATOS_[Conc.Sal.17]))))),
0)</f>
        <v>0</v>
      </c>
      <c r="W95" s="160">
        <f t="array" ref="W95">IFERROR(
AVERAGE((IF(DATOS_[[Sexo]:[Sexo]]=$B95,IF(DATOS_[[AGRUP. CLAS. PROF.]:[AGRUP. CLAS. PROF.]]=$B93,IF(DATOS_[[Check Periodo Ref.]:[Check Periodo Ref.]]="Dentro",DATOS_[Conc.Sal.18]))))),
0)</f>
        <v>0</v>
      </c>
      <c r="X95" s="160">
        <f t="array" ref="X95">IFERROR(
AVERAGE((IF(DATOS_[[Sexo]:[Sexo]]=$B95,IF(DATOS_[[AGRUP. CLAS. PROF.]:[AGRUP. CLAS. PROF.]]=$B93,IF(DATOS_[[Check Periodo Ref.]:[Check Periodo Ref.]]="Dentro",DATOS_[Conc.Sal.19]))))),
0)</f>
        <v>0</v>
      </c>
      <c r="Y95" s="160">
        <f t="array" ref="Y95">IFERROR(
AVERAGE((IF(DATOS_[[Sexo]:[Sexo]]=$B95,IF(DATOS_[[AGRUP. CLAS. PROF.]:[AGRUP. CLAS. PROF.]]=$B93,IF(DATOS_[[Check Periodo Ref.]:[Check Periodo Ref.]]="Dentro",DATOS_[Conc.Sal.20]))))),
0)</f>
        <v>0</v>
      </c>
      <c r="Z95" s="160">
        <f t="array" ref="Z95">IFERROR(
AVERAGE((IF(DATOS_[[Sexo]:[Sexo]]=$B95,IF(DATOS_[[AGRUP. CLAS. PROF.]:[AGRUP. CLAS. PROF.]]=$B93,IF(DATOS_[[Check Periodo Ref.]:[Check Periodo Ref.]]="Dentro",DATOS_[Conc.Sal.21]))))),
0)</f>
        <v>0</v>
      </c>
      <c r="AA95" s="160">
        <f t="array" ref="AA95">IFERROR(
AVERAGE((IF(DATOS_[[Sexo]:[Sexo]]=$B95,IF(DATOS_[[AGRUP. CLAS. PROF.]:[AGRUP. CLAS. PROF.]]=$B93,IF(DATOS_[[Check Periodo Ref.]:[Check Periodo Ref.]]="Dentro",DATOS_[Conc.Sal.22]))))),
0)</f>
        <v>0</v>
      </c>
      <c r="AB95" s="160">
        <f t="array" ref="AB95">IFERROR(
AVERAGE((IF(DATOS_[[Sexo]:[Sexo]]=$B95,IF(DATOS_[[AGRUP. CLAS. PROF.]:[AGRUP. CLAS. PROF.]]=$B93,IF(DATOS_[[Check Periodo Ref.]:[Check Periodo Ref.]]="Dentro",DATOS_[Conc.Sal.23]))))),
0)</f>
        <v>0</v>
      </c>
      <c r="AC95" s="160">
        <f t="array" ref="AC95">IFERROR(
AVERAGE((IF(DATOS_[[Sexo]:[Sexo]]=$B95,IF(DATOS_[[AGRUP. CLAS. PROF.]:[AGRUP. CLAS. PROF.]]=$B93,IF(DATOS_[[Check Periodo Ref.]:[Check Periodo Ref.]]="Dentro",DATOS_[Conc.Sal.24]))))),
0)</f>
        <v>0</v>
      </c>
      <c r="AD95" s="160">
        <f t="array" ref="AD95">IFERROR(
AVERAGE((IF(DATOS_[[Sexo]:[Sexo]]=$B95,IF(DATOS_[[AGRUP. CLAS. PROF.]:[AGRUP. CLAS. PROF.]]=$B93,IF(DATOS_[[Check Periodo Ref.]:[Check Periodo Ref.]]="Dentro",DATOS_[Conc.Sal.25]))))),
0)</f>
        <v>0</v>
      </c>
      <c r="AE95" s="160">
        <f t="array" ref="AE95">IFERROR(
AVERAGE((IF(DATOS_[[Sexo]:[Sexo]]=$B95,IF(DATOS_[[AGRUP. CLAS. PROF.]:[AGRUP. CLAS. PROF.]]=$B93,IF(DATOS_[[Check Periodo Ref.]:[Check Periodo Ref.]]="Dentro",DATOS_[Conc.Sal.26]))))),
0)</f>
        <v>0</v>
      </c>
      <c r="AF95" s="160">
        <f t="array" ref="AF95">IFERROR(
AVERAGE((IF(DATOS_[[Sexo]:[Sexo]]=$B95,IF(DATOS_[[AGRUP. CLAS. PROF.]:[AGRUP. CLAS. PROF.]]=$B93,IF(DATOS_[[Check Periodo Ref.]:[Check Periodo Ref.]]="Dentro",DATOS_[Conc.Sal.27]))))),
0)</f>
        <v>0</v>
      </c>
      <c r="AG95" s="160">
        <f t="array" ref="AG95">IFERROR(
AVERAGE((IF(DATOS_[[Sexo]:[Sexo]]=$B95,IF(DATOS_[[AGRUP. CLAS. PROF.]:[AGRUP. CLAS. PROF.]]=$B93,IF(DATOS_[[Check Periodo Ref.]:[Check Periodo Ref.]]="Dentro",DATOS_[Conc.Sal.28]))))),
0)</f>
        <v>0</v>
      </c>
      <c r="AH95" s="160">
        <f t="array" ref="AH95">IFERROR(
AVERAGE((IF(DATOS_[[Sexo]:[Sexo]]=$B95,IF(DATOS_[[AGRUP. CLAS. PROF.]:[AGRUP. CLAS. PROF.]]=$B93,IF(DATOS_[[Check Periodo Ref.]:[Check Periodo Ref.]]="Dentro",DATOS_[Conc.Sal.29]))))),
0)</f>
        <v>0</v>
      </c>
      <c r="AI95" s="160">
        <f t="array" ref="AI95">IFERROR(
AVERAGE((IF(DATOS_[[Sexo]:[Sexo]]=$B95,IF(DATOS_[[AGRUP. CLAS. PROF.]:[AGRUP. CLAS. PROF.]]=$B93,IF(DATOS_[[Check Periodo Ref.]:[Check Periodo Ref.]]="Dentro",DATOS_[Conc.Sal.30]))))),
0)</f>
        <v>0</v>
      </c>
      <c r="AJ95" s="161">
        <f t="array" ref="AJ95">IFERROR(
AVERAGE(IF(DATOS_[Sexo]=$B95,IF(DATOS_[AGRUP. CLAS. PROF.]=$B93,IF(DATOS_[Check Periodo Ref.]="Dentro",DATOS_[Tot COMPL.SAL Ef],FALSE)))),
0)</f>
        <v>0</v>
      </c>
      <c r="AK95" s="163">
        <f t="array" ref="AK95">IFERROR(
AVERAGE(IF(DATOS_[Sexo]=$B95,IF(DATOS_[AGRUP. CLAS. PROF.]=$B93,IF(DATOS_[Check Periodo Ref.]="Dentro",DATOS_[TOTAL SALARIO Ef],FALSE)))),
0)</f>
        <v>0</v>
      </c>
      <c r="AL95" s="162">
        <f t="array" ref="AL95">IFERROR(
AVERAGE((IF(DATOS_[[Sexo]:[Sexo]]=$B95,IF(DATOS_[[AGRUP. CLAS. PROF.]:[AGRUP. CLAS. PROF.]]=$B93,IF(DATOS_[[Check Periodo Ref.]:[Check Periodo Ref.]]="Dentro",DATOS_[C.Extra.01]))))),
0)</f>
        <v>0</v>
      </c>
      <c r="AM95" s="162">
        <f t="array" ref="AM95">IFERROR(
AVERAGE((IF(DATOS_[[Sexo]:[Sexo]]=$B95,IF(DATOS_[[AGRUP. CLAS. PROF.]:[AGRUP. CLAS. PROF.]]=$B93,IF(DATOS_[[Check Periodo Ref.]:[Check Periodo Ref.]]="Dentro",DATOS_[C.Extra.02]))))),
0)</f>
        <v>0</v>
      </c>
      <c r="AN95" s="162">
        <f t="array" ref="AN95">IFERROR(
AVERAGE((IF(DATOS_[[Sexo]:[Sexo]]=$B95,IF(DATOS_[[AGRUP. CLAS. PROF.]:[AGRUP. CLAS. PROF.]]=$B93,IF(DATOS_[[Check Periodo Ref.]:[Check Periodo Ref.]]="Dentro",DATOS_[C.Extra.03]))))),
0)</f>
        <v>0</v>
      </c>
      <c r="AO95" s="162">
        <f t="array" ref="AO95">IFERROR(
AVERAGE((IF(DATOS_[[Sexo]:[Sexo]]=$B95,IF(DATOS_[[AGRUP. CLAS. PROF.]:[AGRUP. CLAS. PROF.]]=$B93,IF(DATOS_[[Check Periodo Ref.]:[Check Periodo Ref.]]="Dentro",DATOS_[C.Extra.04]))))),
0)</f>
        <v>0</v>
      </c>
      <c r="AP95" s="162">
        <f t="array" ref="AP95">IFERROR(
AVERAGE((IF(DATOS_[[Sexo]:[Sexo]]=$B95,IF(DATOS_[[AGRUP. CLAS. PROF.]:[AGRUP. CLAS. PROF.]]=$B93,IF(DATOS_[[Check Periodo Ref.]:[Check Periodo Ref.]]="Dentro",DATOS_[C.Extra.05]))))),
0)</f>
        <v>0</v>
      </c>
      <c r="AQ95" s="164">
        <f t="array" ref="AQ95">IFERROR(
AVERAGE(IF(DATOS_[Sexo]=$B95,IF(DATOS_[AGRUP. CLAS. PROF.]=$B93,IF(DATOS_[Check Periodo Ref.]="Dentro",DATOS_[Tot Extrasalarial Ef],FALSE)))),
0)</f>
        <v>0</v>
      </c>
      <c r="AR95" s="165">
        <f t="array" ref="AR95">IFERROR(
AVERAGE(IF(DATOS_[Sexo]=$B95,IF(DATOS_[AGRUP. CLAS. PROF.]=$B93,IF(DATOS_[Check Periodo Ref.]="Dentro",DATOS_[TOTAL Retrib Ef],FALSE)))),
0)</f>
        <v>0</v>
      </c>
    </row>
    <row r="96" spans="1:44" ht="17.25" thickBot="1" x14ac:dyDescent="0.35">
      <c r="A96" s="114" t="str">
        <f t="shared" ref="A96" si="111">+A97</f>
        <v>[ocultar]</v>
      </c>
      <c r="B96" s="117" t="s">
        <v>244</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CLAS. PROF.],
IF("Dentro"=DATOS_[Check Periodo Ref.],
1/(COUNTIFS(DATOS_[Sexo],$B97,DATOS_[AGRUP. CLAS. PROF.],$B96,DATOS_[Check Periodo Ref.],"Dentro",DATOS_[id],DATOS_[id]))))))</f>
        <v>0</v>
      </c>
      <c r="D97" s="113">
        <f>COUNTIFS(DATOS_[AGRUP. CLAS. PROF.],$B96,DATOS_[Sexo],$B97,DATOS_[Check Periodo Ref.],"Dentro")</f>
        <v>0</v>
      </c>
      <c r="E97" s="159">
        <f t="array" ref="E97">IFERROR(
AVERAGE(IF(DATOS_[Sexo]=$B97,IF(DATOS_[AGRUP. CLAS. PROF.]=$B96,IF(DATOS_[Check Periodo Ref.]="Dentro",DATOS_[SALARIO BASE Ef],FALSE)))),
0)</f>
        <v>0</v>
      </c>
      <c r="F97" s="160">
        <f t="array" ref="F97">IFERROR(
AVERAGE((IF(DATOS_[[Sexo]:[Sexo]]=$B97,IF(DATOS_[[AGRUP. CLAS. PROF.]:[AGRUP. CLAS. PROF.]]=$B96,IF(DATOS_[[Check Periodo Ref.]:[Check Periodo Ref.]]="Dentro",DATOS_[Conc.Sal.01]))))),
0)</f>
        <v>0</v>
      </c>
      <c r="G97" s="160">
        <f t="array" ref="G97">IFERROR(
AVERAGE((IF(DATOS_[[Sexo]:[Sexo]]=$B97,IF(DATOS_[[AGRUP. CLAS. PROF.]:[AGRUP. CLAS. PROF.]]=$B96,IF(DATOS_[[Check Periodo Ref.]:[Check Periodo Ref.]]="Dentro",DATOS_[Conc.Sal.02]))))),
0)</f>
        <v>0</v>
      </c>
      <c r="H97" s="160">
        <f t="array" ref="H97">IFERROR(
AVERAGE((IF(DATOS_[[Sexo]:[Sexo]]=$B97,IF(DATOS_[[AGRUP. CLAS. PROF.]:[AGRUP. CLAS. PROF.]]=$B96,IF(DATOS_[[Check Periodo Ref.]:[Check Periodo Ref.]]="Dentro",DATOS_[Conc.Sal.03]))))),
0)</f>
        <v>0</v>
      </c>
      <c r="I97" s="160">
        <f t="array" ref="I97">IFERROR(
AVERAGE((IF(DATOS_[[Sexo]:[Sexo]]=$B97,IF(DATOS_[[AGRUP. CLAS. PROF.]:[AGRUP. CLAS. PROF.]]=$B96,IF(DATOS_[[Check Periodo Ref.]:[Check Periodo Ref.]]="Dentro",DATOS_[Conc.Sal.04]))))),
0)</f>
        <v>0</v>
      </c>
      <c r="J97" s="160">
        <f t="array" ref="J97">IFERROR(
AVERAGE((IF(DATOS_[[Sexo]:[Sexo]]=$B97,IF(DATOS_[[AGRUP. CLAS. PROF.]:[AGRUP. CLAS. PROF.]]=$B96,IF(DATOS_[[Check Periodo Ref.]:[Check Periodo Ref.]]="Dentro",DATOS_[Conc.Sal.05]))))),
0)</f>
        <v>0</v>
      </c>
      <c r="K97" s="160">
        <f t="array" ref="K97">IFERROR(
AVERAGE((IF(DATOS_[[Sexo]:[Sexo]]=$B97,IF(DATOS_[[AGRUP. CLAS. PROF.]:[AGRUP. CLAS. PROF.]]=$B96,IF(DATOS_[[Check Periodo Ref.]:[Check Periodo Ref.]]="Dentro",DATOS_[Conc.Sal.06]))))),
0)</f>
        <v>0</v>
      </c>
      <c r="L97" s="160">
        <f t="array" ref="L97">IFERROR(
AVERAGE((IF(DATOS_[[Sexo]:[Sexo]]=$B97,IF(DATOS_[[AGRUP. CLAS. PROF.]:[AGRUP. CLAS. PROF.]]=$B96,IF(DATOS_[[Check Periodo Ref.]:[Check Periodo Ref.]]="Dentro",DATOS_[Conc.Sal.07]))))),
0)</f>
        <v>0</v>
      </c>
      <c r="M97" s="160">
        <f t="array" ref="M97">IFERROR(
AVERAGE((IF(DATOS_[[Sexo]:[Sexo]]=$B97,IF(DATOS_[[AGRUP. CLAS. PROF.]:[AGRUP. CLAS. PROF.]]=$B96,IF(DATOS_[[Check Periodo Ref.]:[Check Periodo Ref.]]="Dentro",DATOS_[Conc.Sal.08]))))),
0)</f>
        <v>0</v>
      </c>
      <c r="N97" s="160">
        <f t="array" ref="N97">IFERROR(
AVERAGE((IF(DATOS_[[Sexo]:[Sexo]]=$B97,IF(DATOS_[[AGRUP. CLAS. PROF.]:[AGRUP. CLAS. PROF.]]=$B96,IF(DATOS_[[Check Periodo Ref.]:[Check Periodo Ref.]]="Dentro",DATOS_[Conc.Sal.09]))))),
0)</f>
        <v>0</v>
      </c>
      <c r="O97" s="160">
        <f t="array" ref="O97">IFERROR(
AVERAGE((IF(DATOS_[[Sexo]:[Sexo]]=$B97,IF(DATOS_[[AGRUP. CLAS. PROF.]:[AGRUP. CLAS. PROF.]]=$B96,IF(DATOS_[[Check Periodo Ref.]:[Check Periodo Ref.]]="Dentro",DATOS_[Conc.Sal.10]))))),
0)</f>
        <v>0</v>
      </c>
      <c r="P97" s="160">
        <f t="array" ref="P97">IFERROR(
AVERAGE((IF(DATOS_[[Sexo]:[Sexo]]=$B97,IF(DATOS_[[AGRUP. CLAS. PROF.]:[AGRUP. CLAS. PROF.]]=$B96,IF(DATOS_[[Check Periodo Ref.]:[Check Periodo Ref.]]="Dentro",DATOS_[Conc.Sal.11]))))),
0)</f>
        <v>0</v>
      </c>
      <c r="Q97" s="160">
        <f t="array" ref="Q97">IFERROR(
AVERAGE((IF(DATOS_[[Sexo]:[Sexo]]=$B97,IF(DATOS_[[AGRUP. CLAS. PROF.]:[AGRUP. CLAS. PROF.]]=$B96,IF(DATOS_[[Check Periodo Ref.]:[Check Periodo Ref.]]="Dentro",DATOS_[Conc.Sal.12]))))),
0)</f>
        <v>0</v>
      </c>
      <c r="R97" s="160">
        <f t="array" ref="R97">IFERROR(
AVERAGE((IF(DATOS_[[Sexo]:[Sexo]]=$B97,IF(DATOS_[[AGRUP. CLAS. PROF.]:[AGRUP. CLAS. PROF.]]=$B96,IF(DATOS_[[Check Periodo Ref.]:[Check Periodo Ref.]]="Dentro",DATOS_[Conc.Sal.13]))))),
0)</f>
        <v>0</v>
      </c>
      <c r="S97" s="160">
        <f t="array" ref="S97">IFERROR(
AVERAGE((IF(DATOS_[[Sexo]:[Sexo]]=$B97,IF(DATOS_[[AGRUP. CLAS. PROF.]:[AGRUP. CLAS. PROF.]]=$B96,IF(DATOS_[[Check Periodo Ref.]:[Check Periodo Ref.]]="Dentro",DATOS_[Conc.Sal.14]))))),
0)</f>
        <v>0</v>
      </c>
      <c r="T97" s="160">
        <f t="array" ref="T97">IFERROR(
AVERAGE((IF(DATOS_[[Sexo]:[Sexo]]=$B97,IF(DATOS_[[AGRUP. CLAS. PROF.]:[AGRUP. CLAS. PROF.]]=$B96,IF(DATOS_[[Check Periodo Ref.]:[Check Periodo Ref.]]="Dentro",DATOS_[Conc.Sal.15]))))),
0)</f>
        <v>0</v>
      </c>
      <c r="U97" s="160">
        <f t="array" ref="U97">IFERROR(
AVERAGE((IF(DATOS_[[Sexo]:[Sexo]]=$B97,IF(DATOS_[[AGRUP. CLAS. PROF.]:[AGRUP. CLAS. PROF.]]=$B96,IF(DATOS_[[Check Periodo Ref.]:[Check Periodo Ref.]]="Dentro",DATOS_[Conc.Sal.16]))))),
0)</f>
        <v>0</v>
      </c>
      <c r="V97" s="160">
        <f t="array" ref="V97">IFERROR(
AVERAGE((IF(DATOS_[[Sexo]:[Sexo]]=$B97,IF(DATOS_[[AGRUP. CLAS. PROF.]:[AGRUP. CLAS. PROF.]]=$B96,IF(DATOS_[[Check Periodo Ref.]:[Check Periodo Ref.]]="Dentro",DATOS_[Conc.Sal.17]))))),
0)</f>
        <v>0</v>
      </c>
      <c r="W97" s="160">
        <f t="array" ref="W97">IFERROR(
AVERAGE((IF(DATOS_[[Sexo]:[Sexo]]=$B97,IF(DATOS_[[AGRUP. CLAS. PROF.]:[AGRUP. CLAS. PROF.]]=$B96,IF(DATOS_[[Check Periodo Ref.]:[Check Periodo Ref.]]="Dentro",DATOS_[Conc.Sal.18]))))),
0)</f>
        <v>0</v>
      </c>
      <c r="X97" s="160">
        <f t="array" ref="X97">IFERROR(
AVERAGE((IF(DATOS_[[Sexo]:[Sexo]]=$B97,IF(DATOS_[[AGRUP. CLAS. PROF.]:[AGRUP. CLAS. PROF.]]=$B96,IF(DATOS_[[Check Periodo Ref.]:[Check Periodo Ref.]]="Dentro",DATOS_[Conc.Sal.19]))))),
0)</f>
        <v>0</v>
      </c>
      <c r="Y97" s="160">
        <f t="array" ref="Y97">IFERROR(
AVERAGE((IF(DATOS_[[Sexo]:[Sexo]]=$B97,IF(DATOS_[[AGRUP. CLAS. PROF.]:[AGRUP. CLAS. PROF.]]=$B96,IF(DATOS_[[Check Periodo Ref.]:[Check Periodo Ref.]]="Dentro",DATOS_[Conc.Sal.20]))))),
0)</f>
        <v>0</v>
      </c>
      <c r="Z97" s="160">
        <f t="array" ref="Z97">IFERROR(
AVERAGE((IF(DATOS_[[Sexo]:[Sexo]]=$B97,IF(DATOS_[[AGRUP. CLAS. PROF.]:[AGRUP. CLAS. PROF.]]=$B96,IF(DATOS_[[Check Periodo Ref.]:[Check Periodo Ref.]]="Dentro",DATOS_[Conc.Sal.21]))))),
0)</f>
        <v>0</v>
      </c>
      <c r="AA97" s="160">
        <f t="array" ref="AA97">IFERROR(
AVERAGE((IF(DATOS_[[Sexo]:[Sexo]]=$B97,IF(DATOS_[[AGRUP. CLAS. PROF.]:[AGRUP. CLAS. PROF.]]=$B96,IF(DATOS_[[Check Periodo Ref.]:[Check Periodo Ref.]]="Dentro",DATOS_[Conc.Sal.22]))))),
0)</f>
        <v>0</v>
      </c>
      <c r="AB97" s="160">
        <f t="array" ref="AB97">IFERROR(
AVERAGE((IF(DATOS_[[Sexo]:[Sexo]]=$B97,IF(DATOS_[[AGRUP. CLAS. PROF.]:[AGRUP. CLAS. PROF.]]=$B96,IF(DATOS_[[Check Periodo Ref.]:[Check Periodo Ref.]]="Dentro",DATOS_[Conc.Sal.23]))))),
0)</f>
        <v>0</v>
      </c>
      <c r="AC97" s="160">
        <f t="array" ref="AC97">IFERROR(
AVERAGE((IF(DATOS_[[Sexo]:[Sexo]]=$B97,IF(DATOS_[[AGRUP. CLAS. PROF.]:[AGRUP. CLAS. PROF.]]=$B96,IF(DATOS_[[Check Periodo Ref.]:[Check Periodo Ref.]]="Dentro",DATOS_[Conc.Sal.24]))))),
0)</f>
        <v>0</v>
      </c>
      <c r="AD97" s="160">
        <f t="array" ref="AD97">IFERROR(
AVERAGE((IF(DATOS_[[Sexo]:[Sexo]]=$B97,IF(DATOS_[[AGRUP. CLAS. PROF.]:[AGRUP. CLAS. PROF.]]=$B96,IF(DATOS_[[Check Periodo Ref.]:[Check Periodo Ref.]]="Dentro",DATOS_[Conc.Sal.25]))))),
0)</f>
        <v>0</v>
      </c>
      <c r="AE97" s="160">
        <f t="array" ref="AE97">IFERROR(
AVERAGE((IF(DATOS_[[Sexo]:[Sexo]]=$B97,IF(DATOS_[[AGRUP. CLAS. PROF.]:[AGRUP. CLAS. PROF.]]=$B96,IF(DATOS_[[Check Periodo Ref.]:[Check Periodo Ref.]]="Dentro",DATOS_[Conc.Sal.26]))))),
0)</f>
        <v>0</v>
      </c>
      <c r="AF97" s="160">
        <f t="array" ref="AF97">IFERROR(
AVERAGE((IF(DATOS_[[Sexo]:[Sexo]]=$B97,IF(DATOS_[[AGRUP. CLAS. PROF.]:[AGRUP. CLAS. PROF.]]=$B96,IF(DATOS_[[Check Periodo Ref.]:[Check Periodo Ref.]]="Dentro",DATOS_[Conc.Sal.27]))))),
0)</f>
        <v>0</v>
      </c>
      <c r="AG97" s="160">
        <f t="array" ref="AG97">IFERROR(
AVERAGE((IF(DATOS_[[Sexo]:[Sexo]]=$B97,IF(DATOS_[[AGRUP. CLAS. PROF.]:[AGRUP. CLAS. PROF.]]=$B96,IF(DATOS_[[Check Periodo Ref.]:[Check Periodo Ref.]]="Dentro",DATOS_[Conc.Sal.28]))))),
0)</f>
        <v>0</v>
      </c>
      <c r="AH97" s="160">
        <f t="array" ref="AH97">IFERROR(
AVERAGE((IF(DATOS_[[Sexo]:[Sexo]]=$B97,IF(DATOS_[[AGRUP. CLAS. PROF.]:[AGRUP. CLAS. PROF.]]=$B96,IF(DATOS_[[Check Periodo Ref.]:[Check Periodo Ref.]]="Dentro",DATOS_[Conc.Sal.29]))))),
0)</f>
        <v>0</v>
      </c>
      <c r="AI97" s="160">
        <f t="array" ref="AI97">IFERROR(
AVERAGE((IF(DATOS_[[Sexo]:[Sexo]]=$B97,IF(DATOS_[[AGRUP. CLAS. PROF.]:[AGRUP. CLAS. PROF.]]=$B96,IF(DATOS_[[Check Periodo Ref.]:[Check Periodo Ref.]]="Dentro",DATOS_[Conc.Sal.30]))))),
0)</f>
        <v>0</v>
      </c>
      <c r="AJ97" s="161">
        <f t="array" ref="AJ97">IFERROR(
AVERAGE(IF(DATOS_[Sexo]=$B97,IF(DATOS_[AGRUP. CLAS. PROF.]=$B96,IF(DATOS_[Check Periodo Ref.]="Dentro",DATOS_[Tot COMPL.SAL Ef],FALSE)))),
0)</f>
        <v>0</v>
      </c>
      <c r="AK97" s="163">
        <f t="array" ref="AK97">IFERROR(
AVERAGE(IF(DATOS_[Sexo]=$B97,IF(DATOS_[AGRUP. CLAS. PROF.]=$B96,IF(DATOS_[Check Periodo Ref.]="Dentro",DATOS_[TOTAL SALARIO Ef],FALSE)))),
0)</f>
        <v>0</v>
      </c>
      <c r="AL97" s="162">
        <f t="array" ref="AL97">IFERROR(
AVERAGE((IF(DATOS_[[Sexo]:[Sexo]]=$B97,IF(DATOS_[[AGRUP. CLAS. PROF.]:[AGRUP. CLAS. PROF.]]=$B96,IF(DATOS_[[Check Periodo Ref.]:[Check Periodo Ref.]]="Dentro",DATOS_[C.Extra.01]))))),
0)</f>
        <v>0</v>
      </c>
      <c r="AM97" s="162">
        <f t="array" ref="AM97">IFERROR(
AVERAGE((IF(DATOS_[[Sexo]:[Sexo]]=$B97,IF(DATOS_[[AGRUP. CLAS. PROF.]:[AGRUP. CLAS. PROF.]]=$B96,IF(DATOS_[[Check Periodo Ref.]:[Check Periodo Ref.]]="Dentro",DATOS_[C.Extra.02]))))),
0)</f>
        <v>0</v>
      </c>
      <c r="AN97" s="162">
        <f t="array" ref="AN97">IFERROR(
AVERAGE((IF(DATOS_[[Sexo]:[Sexo]]=$B97,IF(DATOS_[[AGRUP. CLAS. PROF.]:[AGRUP. CLAS. PROF.]]=$B96,IF(DATOS_[[Check Periodo Ref.]:[Check Periodo Ref.]]="Dentro",DATOS_[C.Extra.03]))))),
0)</f>
        <v>0</v>
      </c>
      <c r="AO97" s="162">
        <f t="array" ref="AO97">IFERROR(
AVERAGE((IF(DATOS_[[Sexo]:[Sexo]]=$B97,IF(DATOS_[[AGRUP. CLAS. PROF.]:[AGRUP. CLAS. PROF.]]=$B96,IF(DATOS_[[Check Periodo Ref.]:[Check Periodo Ref.]]="Dentro",DATOS_[C.Extra.04]))))),
0)</f>
        <v>0</v>
      </c>
      <c r="AP97" s="162">
        <f t="array" ref="AP97">IFERROR(
AVERAGE((IF(DATOS_[[Sexo]:[Sexo]]=$B97,IF(DATOS_[[AGRUP. CLAS. PROF.]:[AGRUP. CLAS. PROF.]]=$B96,IF(DATOS_[[Check Periodo Ref.]:[Check Periodo Ref.]]="Dentro",DATOS_[C.Extra.05]))))),
0)</f>
        <v>0</v>
      </c>
      <c r="AQ97" s="164">
        <f t="array" ref="AQ97">IFERROR(
AVERAGE(IF(DATOS_[Sexo]=$B97,IF(DATOS_[AGRUP. CLAS. PROF.]=$B96,IF(DATOS_[Check Periodo Ref.]="Dentro",DATOS_[Tot Extrasalarial Ef],FALSE)))),
0)</f>
        <v>0</v>
      </c>
      <c r="AR97" s="165">
        <f t="array" ref="AR97">IFERROR(
AVERAGE(IF(DATOS_[Sexo]=$B97,IF(DATOS_[AGRUP. CLAS. PROF.]=$B96,IF(DATOS_[Check Periodo Ref.]="Dentro",DATOS_[TOTAL Retrib Ef],FALSE)))),
0)</f>
        <v>0</v>
      </c>
    </row>
    <row r="98" spans="1:44" x14ac:dyDescent="0.3">
      <c r="A98" s="114" t="str">
        <f t="shared" ref="A98" si="114">+A97</f>
        <v>[ocultar]</v>
      </c>
      <c r="B98" s="111" t="s">
        <v>163</v>
      </c>
      <c r="C98" s="112">
        <f t="array" ref="C98">SUM(IF($B98=DATOS_[Sexo],
IF($B96=DATOS_[AGRUP. CLAS. PROF.],
IF("Dentro"=DATOS_[Check Periodo Ref.],
1/(COUNTIFS(DATOS_[Sexo],$B98,DATOS_[AGRUP. CLAS. PROF.],$B96,DATOS_[Check Periodo Ref.],"Dentro",DATOS_[id],DATOS_[id]))))))</f>
        <v>0</v>
      </c>
      <c r="D98" s="113">
        <f>COUNTIFS(DATOS_[AGRUP. CLAS. PROF.],$B96,DATOS_[Sexo],$B98,DATOS_[Check Periodo Ref.],"Dentro")</f>
        <v>0</v>
      </c>
      <c r="E98" s="159">
        <f t="array" ref="E98">IFERROR(
AVERAGE(IF(DATOS_[Sexo]=$B98,IF(DATOS_[AGRUP. CLAS. PROF.]=$B96,IF(DATOS_[Check Periodo Ref.]="Dentro",DATOS_[SALARIO BASE Ef],FALSE)))),
0)</f>
        <v>0</v>
      </c>
      <c r="F98" s="160">
        <f t="array" ref="F98">IFERROR(
AVERAGE((IF(DATOS_[[Sexo]:[Sexo]]=$B98,IF(DATOS_[[AGRUP. CLAS. PROF.]:[AGRUP. CLAS. PROF.]]=$B96,IF(DATOS_[[Check Periodo Ref.]:[Check Periodo Ref.]]="Dentro",DATOS_[Conc.Sal.01]))))),
0)</f>
        <v>0</v>
      </c>
      <c r="G98" s="160">
        <f t="array" ref="G98">IFERROR(
AVERAGE((IF(DATOS_[[Sexo]:[Sexo]]=$B98,IF(DATOS_[[AGRUP. CLAS. PROF.]:[AGRUP. CLAS. PROF.]]=$B96,IF(DATOS_[[Check Periodo Ref.]:[Check Periodo Ref.]]="Dentro",DATOS_[Conc.Sal.02]))))),
0)</f>
        <v>0</v>
      </c>
      <c r="H98" s="160">
        <f t="array" ref="H98">IFERROR(
AVERAGE((IF(DATOS_[[Sexo]:[Sexo]]=$B98,IF(DATOS_[[AGRUP. CLAS. PROF.]:[AGRUP. CLAS. PROF.]]=$B96,IF(DATOS_[[Check Periodo Ref.]:[Check Periodo Ref.]]="Dentro",DATOS_[Conc.Sal.03]))))),
0)</f>
        <v>0</v>
      </c>
      <c r="I98" s="160">
        <f t="array" ref="I98">IFERROR(
AVERAGE((IF(DATOS_[[Sexo]:[Sexo]]=$B98,IF(DATOS_[[AGRUP. CLAS. PROF.]:[AGRUP. CLAS. PROF.]]=$B96,IF(DATOS_[[Check Periodo Ref.]:[Check Periodo Ref.]]="Dentro",DATOS_[Conc.Sal.04]))))),
0)</f>
        <v>0</v>
      </c>
      <c r="J98" s="160">
        <f t="array" ref="J98">IFERROR(
AVERAGE((IF(DATOS_[[Sexo]:[Sexo]]=$B98,IF(DATOS_[[AGRUP. CLAS. PROF.]:[AGRUP. CLAS. PROF.]]=$B96,IF(DATOS_[[Check Periodo Ref.]:[Check Periodo Ref.]]="Dentro",DATOS_[Conc.Sal.05]))))),
0)</f>
        <v>0</v>
      </c>
      <c r="K98" s="160">
        <f t="array" ref="K98">IFERROR(
AVERAGE((IF(DATOS_[[Sexo]:[Sexo]]=$B98,IF(DATOS_[[AGRUP. CLAS. PROF.]:[AGRUP. CLAS. PROF.]]=$B96,IF(DATOS_[[Check Periodo Ref.]:[Check Periodo Ref.]]="Dentro",DATOS_[Conc.Sal.06]))))),
0)</f>
        <v>0</v>
      </c>
      <c r="L98" s="160">
        <f t="array" ref="L98">IFERROR(
AVERAGE((IF(DATOS_[[Sexo]:[Sexo]]=$B98,IF(DATOS_[[AGRUP. CLAS. PROF.]:[AGRUP. CLAS. PROF.]]=$B96,IF(DATOS_[[Check Periodo Ref.]:[Check Periodo Ref.]]="Dentro",DATOS_[Conc.Sal.07]))))),
0)</f>
        <v>0</v>
      </c>
      <c r="M98" s="160">
        <f t="array" ref="M98">IFERROR(
AVERAGE((IF(DATOS_[[Sexo]:[Sexo]]=$B98,IF(DATOS_[[AGRUP. CLAS. PROF.]:[AGRUP. CLAS. PROF.]]=$B96,IF(DATOS_[[Check Periodo Ref.]:[Check Periodo Ref.]]="Dentro",DATOS_[Conc.Sal.08]))))),
0)</f>
        <v>0</v>
      </c>
      <c r="N98" s="160">
        <f t="array" ref="N98">IFERROR(
AVERAGE((IF(DATOS_[[Sexo]:[Sexo]]=$B98,IF(DATOS_[[AGRUP. CLAS. PROF.]:[AGRUP. CLAS. PROF.]]=$B96,IF(DATOS_[[Check Periodo Ref.]:[Check Periodo Ref.]]="Dentro",DATOS_[Conc.Sal.09]))))),
0)</f>
        <v>0</v>
      </c>
      <c r="O98" s="160">
        <f t="array" ref="O98">IFERROR(
AVERAGE((IF(DATOS_[[Sexo]:[Sexo]]=$B98,IF(DATOS_[[AGRUP. CLAS. PROF.]:[AGRUP. CLAS. PROF.]]=$B96,IF(DATOS_[[Check Periodo Ref.]:[Check Periodo Ref.]]="Dentro",DATOS_[Conc.Sal.10]))))),
0)</f>
        <v>0</v>
      </c>
      <c r="P98" s="160">
        <f t="array" ref="P98">IFERROR(
AVERAGE((IF(DATOS_[[Sexo]:[Sexo]]=$B98,IF(DATOS_[[AGRUP. CLAS. PROF.]:[AGRUP. CLAS. PROF.]]=$B96,IF(DATOS_[[Check Periodo Ref.]:[Check Periodo Ref.]]="Dentro",DATOS_[Conc.Sal.11]))))),
0)</f>
        <v>0</v>
      </c>
      <c r="Q98" s="160">
        <f t="array" ref="Q98">IFERROR(
AVERAGE((IF(DATOS_[[Sexo]:[Sexo]]=$B98,IF(DATOS_[[AGRUP. CLAS. PROF.]:[AGRUP. CLAS. PROF.]]=$B96,IF(DATOS_[[Check Periodo Ref.]:[Check Periodo Ref.]]="Dentro",DATOS_[Conc.Sal.12]))))),
0)</f>
        <v>0</v>
      </c>
      <c r="R98" s="160">
        <f t="array" ref="R98">IFERROR(
AVERAGE((IF(DATOS_[[Sexo]:[Sexo]]=$B98,IF(DATOS_[[AGRUP. CLAS. PROF.]:[AGRUP. CLAS. PROF.]]=$B96,IF(DATOS_[[Check Periodo Ref.]:[Check Periodo Ref.]]="Dentro",DATOS_[Conc.Sal.13]))))),
0)</f>
        <v>0</v>
      </c>
      <c r="S98" s="160">
        <f t="array" ref="S98">IFERROR(
AVERAGE((IF(DATOS_[[Sexo]:[Sexo]]=$B98,IF(DATOS_[[AGRUP. CLAS. PROF.]:[AGRUP. CLAS. PROF.]]=$B96,IF(DATOS_[[Check Periodo Ref.]:[Check Periodo Ref.]]="Dentro",DATOS_[Conc.Sal.14]))))),
0)</f>
        <v>0</v>
      </c>
      <c r="T98" s="160">
        <f t="array" ref="T98">IFERROR(
AVERAGE((IF(DATOS_[[Sexo]:[Sexo]]=$B98,IF(DATOS_[[AGRUP. CLAS. PROF.]:[AGRUP. CLAS. PROF.]]=$B96,IF(DATOS_[[Check Periodo Ref.]:[Check Periodo Ref.]]="Dentro",DATOS_[Conc.Sal.15]))))),
0)</f>
        <v>0</v>
      </c>
      <c r="U98" s="160">
        <f t="array" ref="U98">IFERROR(
AVERAGE((IF(DATOS_[[Sexo]:[Sexo]]=$B98,IF(DATOS_[[AGRUP. CLAS. PROF.]:[AGRUP. CLAS. PROF.]]=$B96,IF(DATOS_[[Check Periodo Ref.]:[Check Periodo Ref.]]="Dentro",DATOS_[Conc.Sal.16]))))),
0)</f>
        <v>0</v>
      </c>
      <c r="V98" s="160">
        <f t="array" ref="V98">IFERROR(
AVERAGE((IF(DATOS_[[Sexo]:[Sexo]]=$B98,IF(DATOS_[[AGRUP. CLAS. PROF.]:[AGRUP. CLAS. PROF.]]=$B96,IF(DATOS_[[Check Periodo Ref.]:[Check Periodo Ref.]]="Dentro",DATOS_[Conc.Sal.17]))))),
0)</f>
        <v>0</v>
      </c>
      <c r="W98" s="160">
        <f t="array" ref="W98">IFERROR(
AVERAGE((IF(DATOS_[[Sexo]:[Sexo]]=$B98,IF(DATOS_[[AGRUP. CLAS. PROF.]:[AGRUP. CLAS. PROF.]]=$B96,IF(DATOS_[[Check Periodo Ref.]:[Check Periodo Ref.]]="Dentro",DATOS_[Conc.Sal.18]))))),
0)</f>
        <v>0</v>
      </c>
      <c r="X98" s="160">
        <f t="array" ref="X98">IFERROR(
AVERAGE((IF(DATOS_[[Sexo]:[Sexo]]=$B98,IF(DATOS_[[AGRUP. CLAS. PROF.]:[AGRUP. CLAS. PROF.]]=$B96,IF(DATOS_[[Check Periodo Ref.]:[Check Periodo Ref.]]="Dentro",DATOS_[Conc.Sal.19]))))),
0)</f>
        <v>0</v>
      </c>
      <c r="Y98" s="160">
        <f t="array" ref="Y98">IFERROR(
AVERAGE((IF(DATOS_[[Sexo]:[Sexo]]=$B98,IF(DATOS_[[AGRUP. CLAS. PROF.]:[AGRUP. CLAS. PROF.]]=$B96,IF(DATOS_[[Check Periodo Ref.]:[Check Periodo Ref.]]="Dentro",DATOS_[Conc.Sal.20]))))),
0)</f>
        <v>0</v>
      </c>
      <c r="Z98" s="160">
        <f t="array" ref="Z98">IFERROR(
AVERAGE((IF(DATOS_[[Sexo]:[Sexo]]=$B98,IF(DATOS_[[AGRUP. CLAS. PROF.]:[AGRUP. CLAS. PROF.]]=$B96,IF(DATOS_[[Check Periodo Ref.]:[Check Periodo Ref.]]="Dentro",DATOS_[Conc.Sal.21]))))),
0)</f>
        <v>0</v>
      </c>
      <c r="AA98" s="160">
        <f t="array" ref="AA98">IFERROR(
AVERAGE((IF(DATOS_[[Sexo]:[Sexo]]=$B98,IF(DATOS_[[AGRUP. CLAS. PROF.]:[AGRUP. CLAS. PROF.]]=$B96,IF(DATOS_[[Check Periodo Ref.]:[Check Periodo Ref.]]="Dentro",DATOS_[Conc.Sal.22]))))),
0)</f>
        <v>0</v>
      </c>
      <c r="AB98" s="160">
        <f t="array" ref="AB98">IFERROR(
AVERAGE((IF(DATOS_[[Sexo]:[Sexo]]=$B98,IF(DATOS_[[AGRUP. CLAS. PROF.]:[AGRUP. CLAS. PROF.]]=$B96,IF(DATOS_[[Check Periodo Ref.]:[Check Periodo Ref.]]="Dentro",DATOS_[Conc.Sal.23]))))),
0)</f>
        <v>0</v>
      </c>
      <c r="AC98" s="160">
        <f t="array" ref="AC98">IFERROR(
AVERAGE((IF(DATOS_[[Sexo]:[Sexo]]=$B98,IF(DATOS_[[AGRUP. CLAS. PROF.]:[AGRUP. CLAS. PROF.]]=$B96,IF(DATOS_[[Check Periodo Ref.]:[Check Periodo Ref.]]="Dentro",DATOS_[Conc.Sal.24]))))),
0)</f>
        <v>0</v>
      </c>
      <c r="AD98" s="160">
        <f t="array" ref="AD98">IFERROR(
AVERAGE((IF(DATOS_[[Sexo]:[Sexo]]=$B98,IF(DATOS_[[AGRUP. CLAS. PROF.]:[AGRUP. CLAS. PROF.]]=$B96,IF(DATOS_[[Check Periodo Ref.]:[Check Periodo Ref.]]="Dentro",DATOS_[Conc.Sal.25]))))),
0)</f>
        <v>0</v>
      </c>
      <c r="AE98" s="160">
        <f t="array" ref="AE98">IFERROR(
AVERAGE((IF(DATOS_[[Sexo]:[Sexo]]=$B98,IF(DATOS_[[AGRUP. CLAS. PROF.]:[AGRUP. CLAS. PROF.]]=$B96,IF(DATOS_[[Check Periodo Ref.]:[Check Periodo Ref.]]="Dentro",DATOS_[Conc.Sal.26]))))),
0)</f>
        <v>0</v>
      </c>
      <c r="AF98" s="160">
        <f t="array" ref="AF98">IFERROR(
AVERAGE((IF(DATOS_[[Sexo]:[Sexo]]=$B98,IF(DATOS_[[AGRUP. CLAS. PROF.]:[AGRUP. CLAS. PROF.]]=$B96,IF(DATOS_[[Check Periodo Ref.]:[Check Periodo Ref.]]="Dentro",DATOS_[Conc.Sal.27]))))),
0)</f>
        <v>0</v>
      </c>
      <c r="AG98" s="160">
        <f t="array" ref="AG98">IFERROR(
AVERAGE((IF(DATOS_[[Sexo]:[Sexo]]=$B98,IF(DATOS_[[AGRUP. CLAS. PROF.]:[AGRUP. CLAS. PROF.]]=$B96,IF(DATOS_[[Check Periodo Ref.]:[Check Periodo Ref.]]="Dentro",DATOS_[Conc.Sal.28]))))),
0)</f>
        <v>0</v>
      </c>
      <c r="AH98" s="160">
        <f t="array" ref="AH98">IFERROR(
AVERAGE((IF(DATOS_[[Sexo]:[Sexo]]=$B98,IF(DATOS_[[AGRUP. CLAS. PROF.]:[AGRUP. CLAS. PROF.]]=$B96,IF(DATOS_[[Check Periodo Ref.]:[Check Periodo Ref.]]="Dentro",DATOS_[Conc.Sal.29]))))),
0)</f>
        <v>0</v>
      </c>
      <c r="AI98" s="160">
        <f t="array" ref="AI98">IFERROR(
AVERAGE((IF(DATOS_[[Sexo]:[Sexo]]=$B98,IF(DATOS_[[AGRUP. CLAS. PROF.]:[AGRUP. CLAS. PROF.]]=$B96,IF(DATOS_[[Check Periodo Ref.]:[Check Periodo Ref.]]="Dentro",DATOS_[Conc.Sal.30]))))),
0)</f>
        <v>0</v>
      </c>
      <c r="AJ98" s="161">
        <f t="array" ref="AJ98">IFERROR(
AVERAGE(IF(DATOS_[Sexo]=$B98,IF(DATOS_[AGRUP. CLAS. PROF.]=$B96,IF(DATOS_[Check Periodo Ref.]="Dentro",DATOS_[Tot COMPL.SAL Ef],FALSE)))),
0)</f>
        <v>0</v>
      </c>
      <c r="AK98" s="163">
        <f t="array" ref="AK98">IFERROR(
AVERAGE(IF(DATOS_[Sexo]=$B98,IF(DATOS_[AGRUP. CLAS. PROF.]=$B96,IF(DATOS_[Check Periodo Ref.]="Dentro",DATOS_[TOTAL SALARIO Ef],FALSE)))),
0)</f>
        <v>0</v>
      </c>
      <c r="AL98" s="162">
        <f t="array" ref="AL98">IFERROR(
AVERAGE((IF(DATOS_[[Sexo]:[Sexo]]=$B98,IF(DATOS_[[AGRUP. CLAS. PROF.]:[AGRUP. CLAS. PROF.]]=$B96,IF(DATOS_[[Check Periodo Ref.]:[Check Periodo Ref.]]="Dentro",DATOS_[C.Extra.01]))))),
0)</f>
        <v>0</v>
      </c>
      <c r="AM98" s="162">
        <f t="array" ref="AM98">IFERROR(
AVERAGE((IF(DATOS_[[Sexo]:[Sexo]]=$B98,IF(DATOS_[[AGRUP. CLAS. PROF.]:[AGRUP. CLAS. PROF.]]=$B96,IF(DATOS_[[Check Periodo Ref.]:[Check Periodo Ref.]]="Dentro",DATOS_[C.Extra.02]))))),
0)</f>
        <v>0</v>
      </c>
      <c r="AN98" s="162">
        <f t="array" ref="AN98">IFERROR(
AVERAGE((IF(DATOS_[[Sexo]:[Sexo]]=$B98,IF(DATOS_[[AGRUP. CLAS. PROF.]:[AGRUP. CLAS. PROF.]]=$B96,IF(DATOS_[[Check Periodo Ref.]:[Check Periodo Ref.]]="Dentro",DATOS_[C.Extra.03]))))),
0)</f>
        <v>0</v>
      </c>
      <c r="AO98" s="162">
        <f t="array" ref="AO98">IFERROR(
AVERAGE((IF(DATOS_[[Sexo]:[Sexo]]=$B98,IF(DATOS_[[AGRUP. CLAS. PROF.]:[AGRUP. CLAS. PROF.]]=$B96,IF(DATOS_[[Check Periodo Ref.]:[Check Periodo Ref.]]="Dentro",DATOS_[C.Extra.04]))))),
0)</f>
        <v>0</v>
      </c>
      <c r="AP98" s="162">
        <f t="array" ref="AP98">IFERROR(
AVERAGE((IF(DATOS_[[Sexo]:[Sexo]]=$B98,IF(DATOS_[[AGRUP. CLAS. PROF.]:[AGRUP. CLAS. PROF.]]=$B96,IF(DATOS_[[Check Periodo Ref.]:[Check Periodo Ref.]]="Dentro",DATOS_[C.Extra.05]))))),
0)</f>
        <v>0</v>
      </c>
      <c r="AQ98" s="164">
        <f t="array" ref="AQ98">IFERROR(
AVERAGE(IF(DATOS_[Sexo]=$B98,IF(DATOS_[AGRUP. CLAS. PROF.]=$B96,IF(DATOS_[Check Periodo Ref.]="Dentro",DATOS_[Tot Extrasalarial Ef],FALSE)))),
0)</f>
        <v>0</v>
      </c>
      <c r="AR98" s="165">
        <f t="array" ref="AR98">IFERROR(
AVERAGE(IF(DATOS_[Sexo]=$B98,IF(DATOS_[AGRUP. CLAS. PROF.]=$B96,IF(DATOS_[Check Periodo Ref.]="Dentro",DATOS_[TOTAL Retrib Ef],FALSE)))),
0)</f>
        <v>0</v>
      </c>
    </row>
    <row r="99" spans="1:44" ht="17.25" thickBot="1" x14ac:dyDescent="0.35">
      <c r="A99" s="114" t="str">
        <f t="shared" ref="A99" si="115">+A100</f>
        <v>[ocultar]</v>
      </c>
      <c r="B99" s="117" t="s">
        <v>245</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CLAS. PROF.],
IF("Dentro"=DATOS_[Check Periodo Ref.],
1/(COUNTIFS(DATOS_[Sexo],$B100,DATOS_[AGRUP. CLAS. PROF.],$B99,DATOS_[Check Periodo Ref.],"Dentro",DATOS_[id],DATOS_[id]))))))</f>
        <v>0</v>
      </c>
      <c r="D100" s="113">
        <f>COUNTIFS(DATOS_[AGRUP. CLAS. PROF.],$B99,DATOS_[Sexo],$B100,DATOS_[Check Periodo Ref.],"Dentro")</f>
        <v>0</v>
      </c>
      <c r="E100" s="159">
        <f t="array" ref="E100">IFERROR(
AVERAGE(IF(DATOS_[Sexo]=$B100,IF(DATOS_[AGRUP. CLAS. PROF.]=$B99,IF(DATOS_[Check Periodo Ref.]="Dentro",DATOS_[SALARIO BASE Ef],FALSE)))),
0)</f>
        <v>0</v>
      </c>
      <c r="F100" s="160">
        <f t="array" ref="F100">IFERROR(
AVERAGE((IF(DATOS_[[Sexo]:[Sexo]]=$B100,IF(DATOS_[[AGRUP. CLAS. PROF.]:[AGRUP. CLAS. PROF.]]=$B99,IF(DATOS_[[Check Periodo Ref.]:[Check Periodo Ref.]]="Dentro",DATOS_[Conc.Sal.01]))))),
0)</f>
        <v>0</v>
      </c>
      <c r="G100" s="160">
        <f t="array" ref="G100">IFERROR(
AVERAGE((IF(DATOS_[[Sexo]:[Sexo]]=$B100,IF(DATOS_[[AGRUP. CLAS. PROF.]:[AGRUP. CLAS. PROF.]]=$B99,IF(DATOS_[[Check Periodo Ref.]:[Check Periodo Ref.]]="Dentro",DATOS_[Conc.Sal.02]))))),
0)</f>
        <v>0</v>
      </c>
      <c r="H100" s="160">
        <f t="array" ref="H100">IFERROR(
AVERAGE((IF(DATOS_[[Sexo]:[Sexo]]=$B100,IF(DATOS_[[AGRUP. CLAS. PROF.]:[AGRUP. CLAS. PROF.]]=$B99,IF(DATOS_[[Check Periodo Ref.]:[Check Periodo Ref.]]="Dentro",DATOS_[Conc.Sal.03]))))),
0)</f>
        <v>0</v>
      </c>
      <c r="I100" s="160">
        <f t="array" ref="I100">IFERROR(
AVERAGE((IF(DATOS_[[Sexo]:[Sexo]]=$B100,IF(DATOS_[[AGRUP. CLAS. PROF.]:[AGRUP. CLAS. PROF.]]=$B99,IF(DATOS_[[Check Periodo Ref.]:[Check Periodo Ref.]]="Dentro",DATOS_[Conc.Sal.04]))))),
0)</f>
        <v>0</v>
      </c>
      <c r="J100" s="160">
        <f t="array" ref="J100">IFERROR(
AVERAGE((IF(DATOS_[[Sexo]:[Sexo]]=$B100,IF(DATOS_[[AGRUP. CLAS. PROF.]:[AGRUP. CLAS. PROF.]]=$B99,IF(DATOS_[[Check Periodo Ref.]:[Check Periodo Ref.]]="Dentro",DATOS_[Conc.Sal.05]))))),
0)</f>
        <v>0</v>
      </c>
      <c r="K100" s="160">
        <f t="array" ref="K100">IFERROR(
AVERAGE((IF(DATOS_[[Sexo]:[Sexo]]=$B100,IF(DATOS_[[AGRUP. CLAS. PROF.]:[AGRUP. CLAS. PROF.]]=$B99,IF(DATOS_[[Check Periodo Ref.]:[Check Periodo Ref.]]="Dentro",DATOS_[Conc.Sal.06]))))),
0)</f>
        <v>0</v>
      </c>
      <c r="L100" s="160">
        <f t="array" ref="L100">IFERROR(
AVERAGE((IF(DATOS_[[Sexo]:[Sexo]]=$B100,IF(DATOS_[[AGRUP. CLAS. PROF.]:[AGRUP. CLAS. PROF.]]=$B99,IF(DATOS_[[Check Periodo Ref.]:[Check Periodo Ref.]]="Dentro",DATOS_[Conc.Sal.07]))))),
0)</f>
        <v>0</v>
      </c>
      <c r="M100" s="160">
        <f t="array" ref="M100">IFERROR(
AVERAGE((IF(DATOS_[[Sexo]:[Sexo]]=$B100,IF(DATOS_[[AGRUP. CLAS. PROF.]:[AGRUP. CLAS. PROF.]]=$B99,IF(DATOS_[[Check Periodo Ref.]:[Check Periodo Ref.]]="Dentro",DATOS_[Conc.Sal.08]))))),
0)</f>
        <v>0</v>
      </c>
      <c r="N100" s="160">
        <f t="array" ref="N100">IFERROR(
AVERAGE((IF(DATOS_[[Sexo]:[Sexo]]=$B100,IF(DATOS_[[AGRUP. CLAS. PROF.]:[AGRUP. CLAS. PROF.]]=$B99,IF(DATOS_[[Check Periodo Ref.]:[Check Periodo Ref.]]="Dentro",DATOS_[Conc.Sal.09]))))),
0)</f>
        <v>0</v>
      </c>
      <c r="O100" s="160">
        <f t="array" ref="O100">IFERROR(
AVERAGE((IF(DATOS_[[Sexo]:[Sexo]]=$B100,IF(DATOS_[[AGRUP. CLAS. PROF.]:[AGRUP. CLAS. PROF.]]=$B99,IF(DATOS_[[Check Periodo Ref.]:[Check Periodo Ref.]]="Dentro",DATOS_[Conc.Sal.10]))))),
0)</f>
        <v>0</v>
      </c>
      <c r="P100" s="160">
        <f t="array" ref="P100">IFERROR(
AVERAGE((IF(DATOS_[[Sexo]:[Sexo]]=$B100,IF(DATOS_[[AGRUP. CLAS. PROF.]:[AGRUP. CLAS. PROF.]]=$B99,IF(DATOS_[[Check Periodo Ref.]:[Check Periodo Ref.]]="Dentro",DATOS_[Conc.Sal.11]))))),
0)</f>
        <v>0</v>
      </c>
      <c r="Q100" s="160">
        <f t="array" ref="Q100">IFERROR(
AVERAGE((IF(DATOS_[[Sexo]:[Sexo]]=$B100,IF(DATOS_[[AGRUP. CLAS. PROF.]:[AGRUP. CLAS. PROF.]]=$B99,IF(DATOS_[[Check Periodo Ref.]:[Check Periodo Ref.]]="Dentro",DATOS_[Conc.Sal.12]))))),
0)</f>
        <v>0</v>
      </c>
      <c r="R100" s="160">
        <f t="array" ref="R100">IFERROR(
AVERAGE((IF(DATOS_[[Sexo]:[Sexo]]=$B100,IF(DATOS_[[AGRUP. CLAS. PROF.]:[AGRUP. CLAS. PROF.]]=$B99,IF(DATOS_[[Check Periodo Ref.]:[Check Periodo Ref.]]="Dentro",DATOS_[Conc.Sal.13]))))),
0)</f>
        <v>0</v>
      </c>
      <c r="S100" s="160">
        <f t="array" ref="S100">IFERROR(
AVERAGE((IF(DATOS_[[Sexo]:[Sexo]]=$B100,IF(DATOS_[[AGRUP. CLAS. PROF.]:[AGRUP. CLAS. PROF.]]=$B99,IF(DATOS_[[Check Periodo Ref.]:[Check Periodo Ref.]]="Dentro",DATOS_[Conc.Sal.14]))))),
0)</f>
        <v>0</v>
      </c>
      <c r="T100" s="160">
        <f t="array" ref="T100">IFERROR(
AVERAGE((IF(DATOS_[[Sexo]:[Sexo]]=$B100,IF(DATOS_[[AGRUP. CLAS. PROF.]:[AGRUP. CLAS. PROF.]]=$B99,IF(DATOS_[[Check Periodo Ref.]:[Check Periodo Ref.]]="Dentro",DATOS_[Conc.Sal.15]))))),
0)</f>
        <v>0</v>
      </c>
      <c r="U100" s="160">
        <f t="array" ref="U100">IFERROR(
AVERAGE((IF(DATOS_[[Sexo]:[Sexo]]=$B100,IF(DATOS_[[AGRUP. CLAS. PROF.]:[AGRUP. CLAS. PROF.]]=$B99,IF(DATOS_[[Check Periodo Ref.]:[Check Periodo Ref.]]="Dentro",DATOS_[Conc.Sal.16]))))),
0)</f>
        <v>0</v>
      </c>
      <c r="V100" s="160">
        <f t="array" ref="V100">IFERROR(
AVERAGE((IF(DATOS_[[Sexo]:[Sexo]]=$B100,IF(DATOS_[[AGRUP. CLAS. PROF.]:[AGRUP. CLAS. PROF.]]=$B99,IF(DATOS_[[Check Periodo Ref.]:[Check Periodo Ref.]]="Dentro",DATOS_[Conc.Sal.17]))))),
0)</f>
        <v>0</v>
      </c>
      <c r="W100" s="160">
        <f t="array" ref="W100">IFERROR(
AVERAGE((IF(DATOS_[[Sexo]:[Sexo]]=$B100,IF(DATOS_[[AGRUP. CLAS. PROF.]:[AGRUP. CLAS. PROF.]]=$B99,IF(DATOS_[[Check Periodo Ref.]:[Check Periodo Ref.]]="Dentro",DATOS_[Conc.Sal.18]))))),
0)</f>
        <v>0</v>
      </c>
      <c r="X100" s="160">
        <f t="array" ref="X100">IFERROR(
AVERAGE((IF(DATOS_[[Sexo]:[Sexo]]=$B100,IF(DATOS_[[AGRUP. CLAS. PROF.]:[AGRUP. CLAS. PROF.]]=$B99,IF(DATOS_[[Check Periodo Ref.]:[Check Periodo Ref.]]="Dentro",DATOS_[Conc.Sal.19]))))),
0)</f>
        <v>0</v>
      </c>
      <c r="Y100" s="160">
        <f t="array" ref="Y100">IFERROR(
AVERAGE((IF(DATOS_[[Sexo]:[Sexo]]=$B100,IF(DATOS_[[AGRUP. CLAS. PROF.]:[AGRUP. CLAS. PROF.]]=$B99,IF(DATOS_[[Check Periodo Ref.]:[Check Periodo Ref.]]="Dentro",DATOS_[Conc.Sal.20]))))),
0)</f>
        <v>0</v>
      </c>
      <c r="Z100" s="160">
        <f t="array" ref="Z100">IFERROR(
AVERAGE((IF(DATOS_[[Sexo]:[Sexo]]=$B100,IF(DATOS_[[AGRUP. CLAS. PROF.]:[AGRUP. CLAS. PROF.]]=$B99,IF(DATOS_[[Check Periodo Ref.]:[Check Periodo Ref.]]="Dentro",DATOS_[Conc.Sal.21]))))),
0)</f>
        <v>0</v>
      </c>
      <c r="AA100" s="160">
        <f t="array" ref="AA100">IFERROR(
AVERAGE((IF(DATOS_[[Sexo]:[Sexo]]=$B100,IF(DATOS_[[AGRUP. CLAS. PROF.]:[AGRUP. CLAS. PROF.]]=$B99,IF(DATOS_[[Check Periodo Ref.]:[Check Periodo Ref.]]="Dentro",DATOS_[Conc.Sal.22]))))),
0)</f>
        <v>0</v>
      </c>
      <c r="AB100" s="160">
        <f t="array" ref="AB100">IFERROR(
AVERAGE((IF(DATOS_[[Sexo]:[Sexo]]=$B100,IF(DATOS_[[AGRUP. CLAS. PROF.]:[AGRUP. CLAS. PROF.]]=$B99,IF(DATOS_[[Check Periodo Ref.]:[Check Periodo Ref.]]="Dentro",DATOS_[Conc.Sal.23]))))),
0)</f>
        <v>0</v>
      </c>
      <c r="AC100" s="160">
        <f t="array" ref="AC100">IFERROR(
AVERAGE((IF(DATOS_[[Sexo]:[Sexo]]=$B100,IF(DATOS_[[AGRUP. CLAS. PROF.]:[AGRUP. CLAS. PROF.]]=$B99,IF(DATOS_[[Check Periodo Ref.]:[Check Periodo Ref.]]="Dentro",DATOS_[Conc.Sal.24]))))),
0)</f>
        <v>0</v>
      </c>
      <c r="AD100" s="160">
        <f t="array" ref="AD100">IFERROR(
AVERAGE((IF(DATOS_[[Sexo]:[Sexo]]=$B100,IF(DATOS_[[AGRUP. CLAS. PROF.]:[AGRUP. CLAS. PROF.]]=$B99,IF(DATOS_[[Check Periodo Ref.]:[Check Periodo Ref.]]="Dentro",DATOS_[Conc.Sal.25]))))),
0)</f>
        <v>0</v>
      </c>
      <c r="AE100" s="160">
        <f t="array" ref="AE100">IFERROR(
AVERAGE((IF(DATOS_[[Sexo]:[Sexo]]=$B100,IF(DATOS_[[AGRUP. CLAS. PROF.]:[AGRUP. CLAS. PROF.]]=$B99,IF(DATOS_[[Check Periodo Ref.]:[Check Periodo Ref.]]="Dentro",DATOS_[Conc.Sal.26]))))),
0)</f>
        <v>0</v>
      </c>
      <c r="AF100" s="160">
        <f t="array" ref="AF100">IFERROR(
AVERAGE((IF(DATOS_[[Sexo]:[Sexo]]=$B100,IF(DATOS_[[AGRUP. CLAS. PROF.]:[AGRUP. CLAS. PROF.]]=$B99,IF(DATOS_[[Check Periodo Ref.]:[Check Periodo Ref.]]="Dentro",DATOS_[Conc.Sal.27]))))),
0)</f>
        <v>0</v>
      </c>
      <c r="AG100" s="160">
        <f t="array" ref="AG100">IFERROR(
AVERAGE((IF(DATOS_[[Sexo]:[Sexo]]=$B100,IF(DATOS_[[AGRUP. CLAS. PROF.]:[AGRUP. CLAS. PROF.]]=$B99,IF(DATOS_[[Check Periodo Ref.]:[Check Periodo Ref.]]="Dentro",DATOS_[Conc.Sal.28]))))),
0)</f>
        <v>0</v>
      </c>
      <c r="AH100" s="160">
        <f t="array" ref="AH100">IFERROR(
AVERAGE((IF(DATOS_[[Sexo]:[Sexo]]=$B100,IF(DATOS_[[AGRUP. CLAS. PROF.]:[AGRUP. CLAS. PROF.]]=$B99,IF(DATOS_[[Check Periodo Ref.]:[Check Periodo Ref.]]="Dentro",DATOS_[Conc.Sal.29]))))),
0)</f>
        <v>0</v>
      </c>
      <c r="AI100" s="160">
        <f t="array" ref="AI100">IFERROR(
AVERAGE((IF(DATOS_[[Sexo]:[Sexo]]=$B100,IF(DATOS_[[AGRUP. CLAS. PROF.]:[AGRUP. CLAS. PROF.]]=$B99,IF(DATOS_[[Check Periodo Ref.]:[Check Periodo Ref.]]="Dentro",DATOS_[Conc.Sal.30]))))),
0)</f>
        <v>0</v>
      </c>
      <c r="AJ100" s="161">
        <f t="array" ref="AJ100">IFERROR(
AVERAGE(IF(DATOS_[Sexo]=$B100,IF(DATOS_[AGRUP. CLAS. PROF.]=$B99,IF(DATOS_[Check Periodo Ref.]="Dentro",DATOS_[Tot COMPL.SAL Ef],FALSE)))),
0)</f>
        <v>0</v>
      </c>
      <c r="AK100" s="163">
        <f t="array" ref="AK100">IFERROR(
AVERAGE(IF(DATOS_[Sexo]=$B100,IF(DATOS_[AGRUP. CLAS. PROF.]=$B99,IF(DATOS_[Check Periodo Ref.]="Dentro",DATOS_[TOTAL SALARIO Ef],FALSE)))),
0)</f>
        <v>0</v>
      </c>
      <c r="AL100" s="162">
        <f t="array" ref="AL100">IFERROR(
AVERAGE((IF(DATOS_[[Sexo]:[Sexo]]=$B100,IF(DATOS_[[AGRUP. CLAS. PROF.]:[AGRUP. CLAS. PROF.]]=$B99,IF(DATOS_[[Check Periodo Ref.]:[Check Periodo Ref.]]="Dentro",DATOS_[C.Extra.01]))))),
0)</f>
        <v>0</v>
      </c>
      <c r="AM100" s="162">
        <f t="array" ref="AM100">IFERROR(
AVERAGE((IF(DATOS_[[Sexo]:[Sexo]]=$B100,IF(DATOS_[[AGRUP. CLAS. PROF.]:[AGRUP. CLAS. PROF.]]=$B99,IF(DATOS_[[Check Periodo Ref.]:[Check Periodo Ref.]]="Dentro",DATOS_[C.Extra.02]))))),
0)</f>
        <v>0</v>
      </c>
      <c r="AN100" s="162">
        <f t="array" ref="AN100">IFERROR(
AVERAGE((IF(DATOS_[[Sexo]:[Sexo]]=$B100,IF(DATOS_[[AGRUP. CLAS. PROF.]:[AGRUP. CLAS. PROF.]]=$B99,IF(DATOS_[[Check Periodo Ref.]:[Check Periodo Ref.]]="Dentro",DATOS_[C.Extra.03]))))),
0)</f>
        <v>0</v>
      </c>
      <c r="AO100" s="162">
        <f t="array" ref="AO100">IFERROR(
AVERAGE((IF(DATOS_[[Sexo]:[Sexo]]=$B100,IF(DATOS_[[AGRUP. CLAS. PROF.]:[AGRUP. CLAS. PROF.]]=$B99,IF(DATOS_[[Check Periodo Ref.]:[Check Periodo Ref.]]="Dentro",DATOS_[C.Extra.04]))))),
0)</f>
        <v>0</v>
      </c>
      <c r="AP100" s="162">
        <f t="array" ref="AP100">IFERROR(
AVERAGE((IF(DATOS_[[Sexo]:[Sexo]]=$B100,IF(DATOS_[[AGRUP. CLAS. PROF.]:[AGRUP. CLAS. PROF.]]=$B99,IF(DATOS_[[Check Periodo Ref.]:[Check Periodo Ref.]]="Dentro",DATOS_[C.Extra.05]))))),
0)</f>
        <v>0</v>
      </c>
      <c r="AQ100" s="164">
        <f t="array" ref="AQ100">IFERROR(
AVERAGE(IF(DATOS_[Sexo]=$B100,IF(DATOS_[AGRUP. CLAS. PROF.]=$B99,IF(DATOS_[Check Periodo Ref.]="Dentro",DATOS_[Tot Extrasalarial Ef],FALSE)))),
0)</f>
        <v>0</v>
      </c>
      <c r="AR100" s="165">
        <f t="array" ref="AR100">IFERROR(
AVERAGE(IF(DATOS_[Sexo]=$B100,IF(DATOS_[AGRUP. CLAS. PROF.]=$B99,IF(DATOS_[Check Periodo Ref.]="Dentro",DATOS_[TOTAL Retrib Ef],FALSE)))),
0)</f>
        <v>0</v>
      </c>
    </row>
    <row r="101" spans="1:44" x14ac:dyDescent="0.3">
      <c r="A101" s="114" t="str">
        <f t="shared" ref="A101" si="118">+A100</f>
        <v>[ocultar]</v>
      </c>
      <c r="B101" s="111" t="s">
        <v>163</v>
      </c>
      <c r="C101" s="112">
        <f t="array" ref="C101">SUM(IF($B101=DATOS_[Sexo],
IF($B99=DATOS_[AGRUP. CLAS. PROF.],
IF("Dentro"=DATOS_[Check Periodo Ref.],
1/(COUNTIFS(DATOS_[Sexo],$B101,DATOS_[AGRUP. CLAS. PROF.],$B99,DATOS_[Check Periodo Ref.],"Dentro",DATOS_[id],DATOS_[id]))))))</f>
        <v>0</v>
      </c>
      <c r="D101" s="113">
        <f>COUNTIFS(DATOS_[AGRUP. CLAS. PROF.],$B99,DATOS_[Sexo],$B101,DATOS_[Check Periodo Ref.],"Dentro")</f>
        <v>0</v>
      </c>
      <c r="E101" s="159">
        <f t="array" ref="E101">IFERROR(
AVERAGE(IF(DATOS_[Sexo]=$B101,IF(DATOS_[AGRUP. CLAS. PROF.]=$B99,IF(DATOS_[Check Periodo Ref.]="Dentro",DATOS_[SALARIO BASE Ef],FALSE)))),
0)</f>
        <v>0</v>
      </c>
      <c r="F101" s="160">
        <f t="array" ref="F101">IFERROR(
AVERAGE((IF(DATOS_[[Sexo]:[Sexo]]=$B101,IF(DATOS_[[AGRUP. CLAS. PROF.]:[AGRUP. CLAS. PROF.]]=$B99,IF(DATOS_[[Check Periodo Ref.]:[Check Periodo Ref.]]="Dentro",DATOS_[Conc.Sal.01]))))),
0)</f>
        <v>0</v>
      </c>
      <c r="G101" s="160">
        <f t="array" ref="G101">IFERROR(
AVERAGE((IF(DATOS_[[Sexo]:[Sexo]]=$B101,IF(DATOS_[[AGRUP. CLAS. PROF.]:[AGRUP. CLAS. PROF.]]=$B99,IF(DATOS_[[Check Periodo Ref.]:[Check Periodo Ref.]]="Dentro",DATOS_[Conc.Sal.02]))))),
0)</f>
        <v>0</v>
      </c>
      <c r="H101" s="160">
        <f t="array" ref="H101">IFERROR(
AVERAGE((IF(DATOS_[[Sexo]:[Sexo]]=$B101,IF(DATOS_[[AGRUP. CLAS. PROF.]:[AGRUP. CLAS. PROF.]]=$B99,IF(DATOS_[[Check Periodo Ref.]:[Check Periodo Ref.]]="Dentro",DATOS_[Conc.Sal.03]))))),
0)</f>
        <v>0</v>
      </c>
      <c r="I101" s="160">
        <f t="array" ref="I101">IFERROR(
AVERAGE((IF(DATOS_[[Sexo]:[Sexo]]=$B101,IF(DATOS_[[AGRUP. CLAS. PROF.]:[AGRUP. CLAS. PROF.]]=$B99,IF(DATOS_[[Check Periodo Ref.]:[Check Periodo Ref.]]="Dentro",DATOS_[Conc.Sal.04]))))),
0)</f>
        <v>0</v>
      </c>
      <c r="J101" s="160">
        <f t="array" ref="J101">IFERROR(
AVERAGE((IF(DATOS_[[Sexo]:[Sexo]]=$B101,IF(DATOS_[[AGRUP. CLAS. PROF.]:[AGRUP. CLAS. PROF.]]=$B99,IF(DATOS_[[Check Periodo Ref.]:[Check Periodo Ref.]]="Dentro",DATOS_[Conc.Sal.05]))))),
0)</f>
        <v>0</v>
      </c>
      <c r="K101" s="160">
        <f t="array" ref="K101">IFERROR(
AVERAGE((IF(DATOS_[[Sexo]:[Sexo]]=$B101,IF(DATOS_[[AGRUP. CLAS. PROF.]:[AGRUP. CLAS. PROF.]]=$B99,IF(DATOS_[[Check Periodo Ref.]:[Check Periodo Ref.]]="Dentro",DATOS_[Conc.Sal.06]))))),
0)</f>
        <v>0</v>
      </c>
      <c r="L101" s="160">
        <f t="array" ref="L101">IFERROR(
AVERAGE((IF(DATOS_[[Sexo]:[Sexo]]=$B101,IF(DATOS_[[AGRUP. CLAS. PROF.]:[AGRUP. CLAS. PROF.]]=$B99,IF(DATOS_[[Check Periodo Ref.]:[Check Periodo Ref.]]="Dentro",DATOS_[Conc.Sal.07]))))),
0)</f>
        <v>0</v>
      </c>
      <c r="M101" s="160">
        <f t="array" ref="M101">IFERROR(
AVERAGE((IF(DATOS_[[Sexo]:[Sexo]]=$B101,IF(DATOS_[[AGRUP. CLAS. PROF.]:[AGRUP. CLAS. PROF.]]=$B99,IF(DATOS_[[Check Periodo Ref.]:[Check Periodo Ref.]]="Dentro",DATOS_[Conc.Sal.08]))))),
0)</f>
        <v>0</v>
      </c>
      <c r="N101" s="160">
        <f t="array" ref="N101">IFERROR(
AVERAGE((IF(DATOS_[[Sexo]:[Sexo]]=$B101,IF(DATOS_[[AGRUP. CLAS. PROF.]:[AGRUP. CLAS. PROF.]]=$B99,IF(DATOS_[[Check Periodo Ref.]:[Check Periodo Ref.]]="Dentro",DATOS_[Conc.Sal.09]))))),
0)</f>
        <v>0</v>
      </c>
      <c r="O101" s="160">
        <f t="array" ref="O101">IFERROR(
AVERAGE((IF(DATOS_[[Sexo]:[Sexo]]=$B101,IF(DATOS_[[AGRUP. CLAS. PROF.]:[AGRUP. CLAS. PROF.]]=$B99,IF(DATOS_[[Check Periodo Ref.]:[Check Periodo Ref.]]="Dentro",DATOS_[Conc.Sal.10]))))),
0)</f>
        <v>0</v>
      </c>
      <c r="P101" s="160">
        <f t="array" ref="P101">IFERROR(
AVERAGE((IF(DATOS_[[Sexo]:[Sexo]]=$B101,IF(DATOS_[[AGRUP. CLAS. PROF.]:[AGRUP. CLAS. PROF.]]=$B99,IF(DATOS_[[Check Periodo Ref.]:[Check Periodo Ref.]]="Dentro",DATOS_[Conc.Sal.11]))))),
0)</f>
        <v>0</v>
      </c>
      <c r="Q101" s="160">
        <f t="array" ref="Q101">IFERROR(
AVERAGE((IF(DATOS_[[Sexo]:[Sexo]]=$B101,IF(DATOS_[[AGRUP. CLAS. PROF.]:[AGRUP. CLAS. PROF.]]=$B99,IF(DATOS_[[Check Periodo Ref.]:[Check Periodo Ref.]]="Dentro",DATOS_[Conc.Sal.12]))))),
0)</f>
        <v>0</v>
      </c>
      <c r="R101" s="160">
        <f t="array" ref="R101">IFERROR(
AVERAGE((IF(DATOS_[[Sexo]:[Sexo]]=$B101,IF(DATOS_[[AGRUP. CLAS. PROF.]:[AGRUP. CLAS. PROF.]]=$B99,IF(DATOS_[[Check Periodo Ref.]:[Check Periodo Ref.]]="Dentro",DATOS_[Conc.Sal.13]))))),
0)</f>
        <v>0</v>
      </c>
      <c r="S101" s="160">
        <f t="array" ref="S101">IFERROR(
AVERAGE((IF(DATOS_[[Sexo]:[Sexo]]=$B101,IF(DATOS_[[AGRUP. CLAS. PROF.]:[AGRUP. CLAS. PROF.]]=$B99,IF(DATOS_[[Check Periodo Ref.]:[Check Periodo Ref.]]="Dentro",DATOS_[Conc.Sal.14]))))),
0)</f>
        <v>0</v>
      </c>
      <c r="T101" s="160">
        <f t="array" ref="T101">IFERROR(
AVERAGE((IF(DATOS_[[Sexo]:[Sexo]]=$B101,IF(DATOS_[[AGRUP. CLAS. PROF.]:[AGRUP. CLAS. PROF.]]=$B99,IF(DATOS_[[Check Periodo Ref.]:[Check Periodo Ref.]]="Dentro",DATOS_[Conc.Sal.15]))))),
0)</f>
        <v>0</v>
      </c>
      <c r="U101" s="160">
        <f t="array" ref="U101">IFERROR(
AVERAGE((IF(DATOS_[[Sexo]:[Sexo]]=$B101,IF(DATOS_[[AGRUP. CLAS. PROF.]:[AGRUP. CLAS. PROF.]]=$B99,IF(DATOS_[[Check Periodo Ref.]:[Check Periodo Ref.]]="Dentro",DATOS_[Conc.Sal.16]))))),
0)</f>
        <v>0</v>
      </c>
      <c r="V101" s="160">
        <f t="array" ref="V101">IFERROR(
AVERAGE((IF(DATOS_[[Sexo]:[Sexo]]=$B101,IF(DATOS_[[AGRUP. CLAS. PROF.]:[AGRUP. CLAS. PROF.]]=$B99,IF(DATOS_[[Check Periodo Ref.]:[Check Periodo Ref.]]="Dentro",DATOS_[Conc.Sal.17]))))),
0)</f>
        <v>0</v>
      </c>
      <c r="W101" s="160">
        <f t="array" ref="W101">IFERROR(
AVERAGE((IF(DATOS_[[Sexo]:[Sexo]]=$B101,IF(DATOS_[[AGRUP. CLAS. PROF.]:[AGRUP. CLAS. PROF.]]=$B99,IF(DATOS_[[Check Periodo Ref.]:[Check Periodo Ref.]]="Dentro",DATOS_[Conc.Sal.18]))))),
0)</f>
        <v>0</v>
      </c>
      <c r="X101" s="160">
        <f t="array" ref="X101">IFERROR(
AVERAGE((IF(DATOS_[[Sexo]:[Sexo]]=$B101,IF(DATOS_[[AGRUP. CLAS. PROF.]:[AGRUP. CLAS. PROF.]]=$B99,IF(DATOS_[[Check Periodo Ref.]:[Check Periodo Ref.]]="Dentro",DATOS_[Conc.Sal.19]))))),
0)</f>
        <v>0</v>
      </c>
      <c r="Y101" s="160">
        <f t="array" ref="Y101">IFERROR(
AVERAGE((IF(DATOS_[[Sexo]:[Sexo]]=$B101,IF(DATOS_[[AGRUP. CLAS. PROF.]:[AGRUP. CLAS. PROF.]]=$B99,IF(DATOS_[[Check Periodo Ref.]:[Check Periodo Ref.]]="Dentro",DATOS_[Conc.Sal.20]))))),
0)</f>
        <v>0</v>
      </c>
      <c r="Z101" s="160">
        <f t="array" ref="Z101">IFERROR(
AVERAGE((IF(DATOS_[[Sexo]:[Sexo]]=$B101,IF(DATOS_[[AGRUP. CLAS. PROF.]:[AGRUP. CLAS. PROF.]]=$B99,IF(DATOS_[[Check Periodo Ref.]:[Check Periodo Ref.]]="Dentro",DATOS_[Conc.Sal.21]))))),
0)</f>
        <v>0</v>
      </c>
      <c r="AA101" s="160">
        <f t="array" ref="AA101">IFERROR(
AVERAGE((IF(DATOS_[[Sexo]:[Sexo]]=$B101,IF(DATOS_[[AGRUP. CLAS. PROF.]:[AGRUP. CLAS. PROF.]]=$B99,IF(DATOS_[[Check Periodo Ref.]:[Check Periodo Ref.]]="Dentro",DATOS_[Conc.Sal.22]))))),
0)</f>
        <v>0</v>
      </c>
      <c r="AB101" s="160">
        <f t="array" ref="AB101">IFERROR(
AVERAGE((IF(DATOS_[[Sexo]:[Sexo]]=$B101,IF(DATOS_[[AGRUP. CLAS. PROF.]:[AGRUP. CLAS. PROF.]]=$B99,IF(DATOS_[[Check Periodo Ref.]:[Check Periodo Ref.]]="Dentro",DATOS_[Conc.Sal.23]))))),
0)</f>
        <v>0</v>
      </c>
      <c r="AC101" s="160">
        <f t="array" ref="AC101">IFERROR(
AVERAGE((IF(DATOS_[[Sexo]:[Sexo]]=$B101,IF(DATOS_[[AGRUP. CLAS. PROF.]:[AGRUP. CLAS. PROF.]]=$B99,IF(DATOS_[[Check Periodo Ref.]:[Check Periodo Ref.]]="Dentro",DATOS_[Conc.Sal.24]))))),
0)</f>
        <v>0</v>
      </c>
      <c r="AD101" s="160">
        <f t="array" ref="AD101">IFERROR(
AVERAGE((IF(DATOS_[[Sexo]:[Sexo]]=$B101,IF(DATOS_[[AGRUP. CLAS. PROF.]:[AGRUP. CLAS. PROF.]]=$B99,IF(DATOS_[[Check Periodo Ref.]:[Check Periodo Ref.]]="Dentro",DATOS_[Conc.Sal.25]))))),
0)</f>
        <v>0</v>
      </c>
      <c r="AE101" s="160">
        <f t="array" ref="AE101">IFERROR(
AVERAGE((IF(DATOS_[[Sexo]:[Sexo]]=$B101,IF(DATOS_[[AGRUP. CLAS. PROF.]:[AGRUP. CLAS. PROF.]]=$B99,IF(DATOS_[[Check Periodo Ref.]:[Check Periodo Ref.]]="Dentro",DATOS_[Conc.Sal.26]))))),
0)</f>
        <v>0</v>
      </c>
      <c r="AF101" s="160">
        <f t="array" ref="AF101">IFERROR(
AVERAGE((IF(DATOS_[[Sexo]:[Sexo]]=$B101,IF(DATOS_[[AGRUP. CLAS. PROF.]:[AGRUP. CLAS. PROF.]]=$B99,IF(DATOS_[[Check Periodo Ref.]:[Check Periodo Ref.]]="Dentro",DATOS_[Conc.Sal.27]))))),
0)</f>
        <v>0</v>
      </c>
      <c r="AG101" s="160">
        <f t="array" ref="AG101">IFERROR(
AVERAGE((IF(DATOS_[[Sexo]:[Sexo]]=$B101,IF(DATOS_[[AGRUP. CLAS. PROF.]:[AGRUP. CLAS. PROF.]]=$B99,IF(DATOS_[[Check Periodo Ref.]:[Check Periodo Ref.]]="Dentro",DATOS_[Conc.Sal.28]))))),
0)</f>
        <v>0</v>
      </c>
      <c r="AH101" s="160">
        <f t="array" ref="AH101">IFERROR(
AVERAGE((IF(DATOS_[[Sexo]:[Sexo]]=$B101,IF(DATOS_[[AGRUP. CLAS. PROF.]:[AGRUP. CLAS. PROF.]]=$B99,IF(DATOS_[[Check Periodo Ref.]:[Check Periodo Ref.]]="Dentro",DATOS_[Conc.Sal.29]))))),
0)</f>
        <v>0</v>
      </c>
      <c r="AI101" s="160">
        <f t="array" ref="AI101">IFERROR(
AVERAGE((IF(DATOS_[[Sexo]:[Sexo]]=$B101,IF(DATOS_[[AGRUP. CLAS. PROF.]:[AGRUP. CLAS. PROF.]]=$B99,IF(DATOS_[[Check Periodo Ref.]:[Check Periodo Ref.]]="Dentro",DATOS_[Conc.Sal.30]))))),
0)</f>
        <v>0</v>
      </c>
      <c r="AJ101" s="161">
        <f t="array" ref="AJ101">IFERROR(
AVERAGE(IF(DATOS_[Sexo]=$B101,IF(DATOS_[AGRUP. CLAS. PROF.]=$B99,IF(DATOS_[Check Periodo Ref.]="Dentro",DATOS_[Tot COMPL.SAL Ef],FALSE)))),
0)</f>
        <v>0</v>
      </c>
      <c r="AK101" s="163">
        <f t="array" ref="AK101">IFERROR(
AVERAGE(IF(DATOS_[Sexo]=$B101,IF(DATOS_[AGRUP. CLAS. PROF.]=$B99,IF(DATOS_[Check Periodo Ref.]="Dentro",DATOS_[TOTAL SALARIO Ef],FALSE)))),
0)</f>
        <v>0</v>
      </c>
      <c r="AL101" s="162">
        <f t="array" ref="AL101">IFERROR(
AVERAGE((IF(DATOS_[[Sexo]:[Sexo]]=$B101,IF(DATOS_[[AGRUP. CLAS. PROF.]:[AGRUP. CLAS. PROF.]]=$B99,IF(DATOS_[[Check Periodo Ref.]:[Check Periodo Ref.]]="Dentro",DATOS_[C.Extra.01]))))),
0)</f>
        <v>0</v>
      </c>
      <c r="AM101" s="162">
        <f t="array" ref="AM101">IFERROR(
AVERAGE((IF(DATOS_[[Sexo]:[Sexo]]=$B101,IF(DATOS_[[AGRUP. CLAS. PROF.]:[AGRUP. CLAS. PROF.]]=$B99,IF(DATOS_[[Check Periodo Ref.]:[Check Periodo Ref.]]="Dentro",DATOS_[C.Extra.02]))))),
0)</f>
        <v>0</v>
      </c>
      <c r="AN101" s="162">
        <f t="array" ref="AN101">IFERROR(
AVERAGE((IF(DATOS_[[Sexo]:[Sexo]]=$B101,IF(DATOS_[[AGRUP. CLAS. PROF.]:[AGRUP. CLAS. PROF.]]=$B99,IF(DATOS_[[Check Periodo Ref.]:[Check Periodo Ref.]]="Dentro",DATOS_[C.Extra.03]))))),
0)</f>
        <v>0</v>
      </c>
      <c r="AO101" s="162">
        <f t="array" ref="AO101">IFERROR(
AVERAGE((IF(DATOS_[[Sexo]:[Sexo]]=$B101,IF(DATOS_[[AGRUP. CLAS. PROF.]:[AGRUP. CLAS. PROF.]]=$B99,IF(DATOS_[[Check Periodo Ref.]:[Check Periodo Ref.]]="Dentro",DATOS_[C.Extra.04]))))),
0)</f>
        <v>0</v>
      </c>
      <c r="AP101" s="162">
        <f t="array" ref="AP101">IFERROR(
AVERAGE((IF(DATOS_[[Sexo]:[Sexo]]=$B101,IF(DATOS_[[AGRUP. CLAS. PROF.]:[AGRUP. CLAS. PROF.]]=$B99,IF(DATOS_[[Check Periodo Ref.]:[Check Periodo Ref.]]="Dentro",DATOS_[C.Extra.05]))))),
0)</f>
        <v>0</v>
      </c>
      <c r="AQ101" s="164">
        <f t="array" ref="AQ101">IFERROR(
AVERAGE(IF(DATOS_[Sexo]=$B101,IF(DATOS_[AGRUP. CLAS. PROF.]=$B99,IF(DATOS_[Check Periodo Ref.]="Dentro",DATOS_[Tot Extrasalarial Ef],FALSE)))),
0)</f>
        <v>0</v>
      </c>
      <c r="AR101" s="165">
        <f t="array" ref="AR101">IFERROR(
AVERAGE(IF(DATOS_[Sexo]=$B101,IF(DATOS_[AGRUP. CLAS. PROF.]=$B99,IF(DATOS_[Check Periodo Ref.]="Dentro",DATOS_[TOTAL Retrib Ef],FALSE)))),
0)</f>
        <v>0</v>
      </c>
    </row>
    <row r="102" spans="1:44" ht="17.25" thickBot="1" x14ac:dyDescent="0.35">
      <c r="A102" s="114" t="str">
        <f t="shared" ref="A102" si="119">+A103</f>
        <v>[ocultar]</v>
      </c>
      <c r="B102" s="117" t="s">
        <v>246</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CLAS. PROF.],
IF("Dentro"=DATOS_[Check Periodo Ref.],
1/(COUNTIFS(DATOS_[Sexo],$B103,DATOS_[AGRUP. CLAS. PROF.],$B102,DATOS_[Check Periodo Ref.],"Dentro",DATOS_[id],DATOS_[id]))))))</f>
        <v>0</v>
      </c>
      <c r="D103" s="113">
        <f>COUNTIFS(DATOS_[AGRUP. CLAS. PROF.],$B102,DATOS_[Sexo],$B103,DATOS_[Check Periodo Ref.],"Dentro")</f>
        <v>0</v>
      </c>
      <c r="E103" s="159">
        <f t="array" ref="E103">IFERROR(
AVERAGE(IF(DATOS_[Sexo]=$B103,IF(DATOS_[AGRUP. CLAS. PROF.]=$B102,IF(DATOS_[Check Periodo Ref.]="Dentro",DATOS_[SALARIO BASE Ef],FALSE)))),
0)</f>
        <v>0</v>
      </c>
      <c r="F103" s="160">
        <f t="array" ref="F103">IFERROR(
AVERAGE((IF(DATOS_[[Sexo]:[Sexo]]=$B103,IF(DATOS_[[AGRUP. CLAS. PROF.]:[AGRUP. CLAS. PROF.]]=$B102,IF(DATOS_[[Check Periodo Ref.]:[Check Periodo Ref.]]="Dentro",DATOS_[Conc.Sal.01]))))),
0)</f>
        <v>0</v>
      </c>
      <c r="G103" s="160">
        <f t="array" ref="G103">IFERROR(
AVERAGE((IF(DATOS_[[Sexo]:[Sexo]]=$B103,IF(DATOS_[[AGRUP. CLAS. PROF.]:[AGRUP. CLAS. PROF.]]=$B102,IF(DATOS_[[Check Periodo Ref.]:[Check Periodo Ref.]]="Dentro",DATOS_[Conc.Sal.02]))))),
0)</f>
        <v>0</v>
      </c>
      <c r="H103" s="160">
        <f t="array" ref="H103">IFERROR(
AVERAGE((IF(DATOS_[[Sexo]:[Sexo]]=$B103,IF(DATOS_[[AGRUP. CLAS. PROF.]:[AGRUP. CLAS. PROF.]]=$B102,IF(DATOS_[[Check Periodo Ref.]:[Check Periodo Ref.]]="Dentro",DATOS_[Conc.Sal.03]))))),
0)</f>
        <v>0</v>
      </c>
      <c r="I103" s="160">
        <f t="array" ref="I103">IFERROR(
AVERAGE((IF(DATOS_[[Sexo]:[Sexo]]=$B103,IF(DATOS_[[AGRUP. CLAS. PROF.]:[AGRUP. CLAS. PROF.]]=$B102,IF(DATOS_[[Check Periodo Ref.]:[Check Periodo Ref.]]="Dentro",DATOS_[Conc.Sal.04]))))),
0)</f>
        <v>0</v>
      </c>
      <c r="J103" s="160">
        <f t="array" ref="J103">IFERROR(
AVERAGE((IF(DATOS_[[Sexo]:[Sexo]]=$B103,IF(DATOS_[[AGRUP. CLAS. PROF.]:[AGRUP. CLAS. PROF.]]=$B102,IF(DATOS_[[Check Periodo Ref.]:[Check Periodo Ref.]]="Dentro",DATOS_[Conc.Sal.05]))))),
0)</f>
        <v>0</v>
      </c>
      <c r="K103" s="160">
        <f t="array" ref="K103">IFERROR(
AVERAGE((IF(DATOS_[[Sexo]:[Sexo]]=$B103,IF(DATOS_[[AGRUP. CLAS. PROF.]:[AGRUP. CLAS. PROF.]]=$B102,IF(DATOS_[[Check Periodo Ref.]:[Check Periodo Ref.]]="Dentro",DATOS_[Conc.Sal.06]))))),
0)</f>
        <v>0</v>
      </c>
      <c r="L103" s="160">
        <f t="array" ref="L103">IFERROR(
AVERAGE((IF(DATOS_[[Sexo]:[Sexo]]=$B103,IF(DATOS_[[AGRUP. CLAS. PROF.]:[AGRUP. CLAS. PROF.]]=$B102,IF(DATOS_[[Check Periodo Ref.]:[Check Periodo Ref.]]="Dentro",DATOS_[Conc.Sal.07]))))),
0)</f>
        <v>0</v>
      </c>
      <c r="M103" s="160">
        <f t="array" ref="M103">IFERROR(
AVERAGE((IF(DATOS_[[Sexo]:[Sexo]]=$B103,IF(DATOS_[[AGRUP. CLAS. PROF.]:[AGRUP. CLAS. PROF.]]=$B102,IF(DATOS_[[Check Periodo Ref.]:[Check Periodo Ref.]]="Dentro",DATOS_[Conc.Sal.08]))))),
0)</f>
        <v>0</v>
      </c>
      <c r="N103" s="160">
        <f t="array" ref="N103">IFERROR(
AVERAGE((IF(DATOS_[[Sexo]:[Sexo]]=$B103,IF(DATOS_[[AGRUP. CLAS. PROF.]:[AGRUP. CLAS. PROF.]]=$B102,IF(DATOS_[[Check Periodo Ref.]:[Check Periodo Ref.]]="Dentro",DATOS_[Conc.Sal.09]))))),
0)</f>
        <v>0</v>
      </c>
      <c r="O103" s="160">
        <f t="array" ref="O103">IFERROR(
AVERAGE((IF(DATOS_[[Sexo]:[Sexo]]=$B103,IF(DATOS_[[AGRUP. CLAS. PROF.]:[AGRUP. CLAS. PROF.]]=$B102,IF(DATOS_[[Check Periodo Ref.]:[Check Periodo Ref.]]="Dentro",DATOS_[Conc.Sal.10]))))),
0)</f>
        <v>0</v>
      </c>
      <c r="P103" s="160">
        <f t="array" ref="P103">IFERROR(
AVERAGE((IF(DATOS_[[Sexo]:[Sexo]]=$B103,IF(DATOS_[[AGRUP. CLAS. PROF.]:[AGRUP. CLAS. PROF.]]=$B102,IF(DATOS_[[Check Periodo Ref.]:[Check Periodo Ref.]]="Dentro",DATOS_[Conc.Sal.11]))))),
0)</f>
        <v>0</v>
      </c>
      <c r="Q103" s="160">
        <f t="array" ref="Q103">IFERROR(
AVERAGE((IF(DATOS_[[Sexo]:[Sexo]]=$B103,IF(DATOS_[[AGRUP. CLAS. PROF.]:[AGRUP. CLAS. PROF.]]=$B102,IF(DATOS_[[Check Periodo Ref.]:[Check Periodo Ref.]]="Dentro",DATOS_[Conc.Sal.12]))))),
0)</f>
        <v>0</v>
      </c>
      <c r="R103" s="160">
        <f t="array" ref="R103">IFERROR(
AVERAGE((IF(DATOS_[[Sexo]:[Sexo]]=$B103,IF(DATOS_[[AGRUP. CLAS. PROF.]:[AGRUP. CLAS. PROF.]]=$B102,IF(DATOS_[[Check Periodo Ref.]:[Check Periodo Ref.]]="Dentro",DATOS_[Conc.Sal.13]))))),
0)</f>
        <v>0</v>
      </c>
      <c r="S103" s="160">
        <f t="array" ref="S103">IFERROR(
AVERAGE((IF(DATOS_[[Sexo]:[Sexo]]=$B103,IF(DATOS_[[AGRUP. CLAS. PROF.]:[AGRUP. CLAS. PROF.]]=$B102,IF(DATOS_[[Check Periodo Ref.]:[Check Periodo Ref.]]="Dentro",DATOS_[Conc.Sal.14]))))),
0)</f>
        <v>0</v>
      </c>
      <c r="T103" s="160">
        <f t="array" ref="T103">IFERROR(
AVERAGE((IF(DATOS_[[Sexo]:[Sexo]]=$B103,IF(DATOS_[[AGRUP. CLAS. PROF.]:[AGRUP. CLAS. PROF.]]=$B102,IF(DATOS_[[Check Periodo Ref.]:[Check Periodo Ref.]]="Dentro",DATOS_[Conc.Sal.15]))))),
0)</f>
        <v>0</v>
      </c>
      <c r="U103" s="160">
        <f t="array" ref="U103">IFERROR(
AVERAGE((IF(DATOS_[[Sexo]:[Sexo]]=$B103,IF(DATOS_[[AGRUP. CLAS. PROF.]:[AGRUP. CLAS. PROF.]]=$B102,IF(DATOS_[[Check Periodo Ref.]:[Check Periodo Ref.]]="Dentro",DATOS_[Conc.Sal.16]))))),
0)</f>
        <v>0</v>
      </c>
      <c r="V103" s="160">
        <f t="array" ref="V103">IFERROR(
AVERAGE((IF(DATOS_[[Sexo]:[Sexo]]=$B103,IF(DATOS_[[AGRUP. CLAS. PROF.]:[AGRUP. CLAS. PROF.]]=$B102,IF(DATOS_[[Check Periodo Ref.]:[Check Periodo Ref.]]="Dentro",DATOS_[Conc.Sal.17]))))),
0)</f>
        <v>0</v>
      </c>
      <c r="W103" s="160">
        <f t="array" ref="W103">IFERROR(
AVERAGE((IF(DATOS_[[Sexo]:[Sexo]]=$B103,IF(DATOS_[[AGRUP. CLAS. PROF.]:[AGRUP. CLAS. PROF.]]=$B102,IF(DATOS_[[Check Periodo Ref.]:[Check Periodo Ref.]]="Dentro",DATOS_[Conc.Sal.18]))))),
0)</f>
        <v>0</v>
      </c>
      <c r="X103" s="160">
        <f t="array" ref="X103">IFERROR(
AVERAGE((IF(DATOS_[[Sexo]:[Sexo]]=$B103,IF(DATOS_[[AGRUP. CLAS. PROF.]:[AGRUP. CLAS. PROF.]]=$B102,IF(DATOS_[[Check Periodo Ref.]:[Check Periodo Ref.]]="Dentro",DATOS_[Conc.Sal.19]))))),
0)</f>
        <v>0</v>
      </c>
      <c r="Y103" s="160">
        <f t="array" ref="Y103">IFERROR(
AVERAGE((IF(DATOS_[[Sexo]:[Sexo]]=$B103,IF(DATOS_[[AGRUP. CLAS. PROF.]:[AGRUP. CLAS. PROF.]]=$B102,IF(DATOS_[[Check Periodo Ref.]:[Check Periodo Ref.]]="Dentro",DATOS_[Conc.Sal.20]))))),
0)</f>
        <v>0</v>
      </c>
      <c r="Z103" s="160">
        <f t="array" ref="Z103">IFERROR(
AVERAGE((IF(DATOS_[[Sexo]:[Sexo]]=$B103,IF(DATOS_[[AGRUP. CLAS. PROF.]:[AGRUP. CLAS. PROF.]]=$B102,IF(DATOS_[[Check Periodo Ref.]:[Check Periodo Ref.]]="Dentro",DATOS_[Conc.Sal.21]))))),
0)</f>
        <v>0</v>
      </c>
      <c r="AA103" s="160">
        <f t="array" ref="AA103">IFERROR(
AVERAGE((IF(DATOS_[[Sexo]:[Sexo]]=$B103,IF(DATOS_[[AGRUP. CLAS. PROF.]:[AGRUP. CLAS. PROF.]]=$B102,IF(DATOS_[[Check Periodo Ref.]:[Check Periodo Ref.]]="Dentro",DATOS_[Conc.Sal.22]))))),
0)</f>
        <v>0</v>
      </c>
      <c r="AB103" s="160">
        <f t="array" ref="AB103">IFERROR(
AVERAGE((IF(DATOS_[[Sexo]:[Sexo]]=$B103,IF(DATOS_[[AGRUP. CLAS. PROF.]:[AGRUP. CLAS. PROF.]]=$B102,IF(DATOS_[[Check Periodo Ref.]:[Check Periodo Ref.]]="Dentro",DATOS_[Conc.Sal.23]))))),
0)</f>
        <v>0</v>
      </c>
      <c r="AC103" s="160">
        <f t="array" ref="AC103">IFERROR(
AVERAGE((IF(DATOS_[[Sexo]:[Sexo]]=$B103,IF(DATOS_[[AGRUP. CLAS. PROF.]:[AGRUP. CLAS. PROF.]]=$B102,IF(DATOS_[[Check Periodo Ref.]:[Check Periodo Ref.]]="Dentro",DATOS_[Conc.Sal.24]))))),
0)</f>
        <v>0</v>
      </c>
      <c r="AD103" s="160">
        <f t="array" ref="AD103">IFERROR(
AVERAGE((IF(DATOS_[[Sexo]:[Sexo]]=$B103,IF(DATOS_[[AGRUP. CLAS. PROF.]:[AGRUP. CLAS. PROF.]]=$B102,IF(DATOS_[[Check Periodo Ref.]:[Check Periodo Ref.]]="Dentro",DATOS_[Conc.Sal.25]))))),
0)</f>
        <v>0</v>
      </c>
      <c r="AE103" s="160">
        <f t="array" ref="AE103">IFERROR(
AVERAGE((IF(DATOS_[[Sexo]:[Sexo]]=$B103,IF(DATOS_[[AGRUP. CLAS. PROF.]:[AGRUP. CLAS. PROF.]]=$B102,IF(DATOS_[[Check Periodo Ref.]:[Check Periodo Ref.]]="Dentro",DATOS_[Conc.Sal.26]))))),
0)</f>
        <v>0</v>
      </c>
      <c r="AF103" s="160">
        <f t="array" ref="AF103">IFERROR(
AVERAGE((IF(DATOS_[[Sexo]:[Sexo]]=$B103,IF(DATOS_[[AGRUP. CLAS. PROF.]:[AGRUP. CLAS. PROF.]]=$B102,IF(DATOS_[[Check Periodo Ref.]:[Check Periodo Ref.]]="Dentro",DATOS_[Conc.Sal.27]))))),
0)</f>
        <v>0</v>
      </c>
      <c r="AG103" s="160">
        <f t="array" ref="AG103">IFERROR(
AVERAGE((IF(DATOS_[[Sexo]:[Sexo]]=$B103,IF(DATOS_[[AGRUP. CLAS. PROF.]:[AGRUP. CLAS. PROF.]]=$B102,IF(DATOS_[[Check Periodo Ref.]:[Check Periodo Ref.]]="Dentro",DATOS_[Conc.Sal.28]))))),
0)</f>
        <v>0</v>
      </c>
      <c r="AH103" s="160">
        <f t="array" ref="AH103">IFERROR(
AVERAGE((IF(DATOS_[[Sexo]:[Sexo]]=$B103,IF(DATOS_[[AGRUP. CLAS. PROF.]:[AGRUP. CLAS. PROF.]]=$B102,IF(DATOS_[[Check Periodo Ref.]:[Check Periodo Ref.]]="Dentro",DATOS_[Conc.Sal.29]))))),
0)</f>
        <v>0</v>
      </c>
      <c r="AI103" s="160">
        <f t="array" ref="AI103">IFERROR(
AVERAGE((IF(DATOS_[[Sexo]:[Sexo]]=$B103,IF(DATOS_[[AGRUP. CLAS. PROF.]:[AGRUP. CLAS. PROF.]]=$B102,IF(DATOS_[[Check Periodo Ref.]:[Check Periodo Ref.]]="Dentro",DATOS_[Conc.Sal.30]))))),
0)</f>
        <v>0</v>
      </c>
      <c r="AJ103" s="161">
        <f t="array" ref="AJ103">IFERROR(
AVERAGE(IF(DATOS_[Sexo]=$B103,IF(DATOS_[AGRUP. CLAS. PROF.]=$B102,IF(DATOS_[Check Periodo Ref.]="Dentro",DATOS_[Tot COMPL.SAL Ef],FALSE)))),
0)</f>
        <v>0</v>
      </c>
      <c r="AK103" s="163">
        <f t="array" ref="AK103">IFERROR(
AVERAGE(IF(DATOS_[Sexo]=$B103,IF(DATOS_[AGRUP. CLAS. PROF.]=$B102,IF(DATOS_[Check Periodo Ref.]="Dentro",DATOS_[TOTAL SALARIO Ef],FALSE)))),
0)</f>
        <v>0</v>
      </c>
      <c r="AL103" s="162">
        <f t="array" ref="AL103">IFERROR(
AVERAGE((IF(DATOS_[[Sexo]:[Sexo]]=$B103,IF(DATOS_[[AGRUP. CLAS. PROF.]:[AGRUP. CLAS. PROF.]]=$B102,IF(DATOS_[[Check Periodo Ref.]:[Check Periodo Ref.]]="Dentro",DATOS_[C.Extra.01]))))),
0)</f>
        <v>0</v>
      </c>
      <c r="AM103" s="162">
        <f t="array" ref="AM103">IFERROR(
AVERAGE((IF(DATOS_[[Sexo]:[Sexo]]=$B103,IF(DATOS_[[AGRUP. CLAS. PROF.]:[AGRUP. CLAS. PROF.]]=$B102,IF(DATOS_[[Check Periodo Ref.]:[Check Periodo Ref.]]="Dentro",DATOS_[C.Extra.02]))))),
0)</f>
        <v>0</v>
      </c>
      <c r="AN103" s="162">
        <f t="array" ref="AN103">IFERROR(
AVERAGE((IF(DATOS_[[Sexo]:[Sexo]]=$B103,IF(DATOS_[[AGRUP. CLAS. PROF.]:[AGRUP. CLAS. PROF.]]=$B102,IF(DATOS_[[Check Periodo Ref.]:[Check Periodo Ref.]]="Dentro",DATOS_[C.Extra.03]))))),
0)</f>
        <v>0</v>
      </c>
      <c r="AO103" s="162">
        <f t="array" ref="AO103">IFERROR(
AVERAGE((IF(DATOS_[[Sexo]:[Sexo]]=$B103,IF(DATOS_[[AGRUP. CLAS. PROF.]:[AGRUP. CLAS. PROF.]]=$B102,IF(DATOS_[[Check Periodo Ref.]:[Check Periodo Ref.]]="Dentro",DATOS_[C.Extra.04]))))),
0)</f>
        <v>0</v>
      </c>
      <c r="AP103" s="162">
        <f t="array" ref="AP103">IFERROR(
AVERAGE((IF(DATOS_[[Sexo]:[Sexo]]=$B103,IF(DATOS_[[AGRUP. CLAS. PROF.]:[AGRUP. CLAS. PROF.]]=$B102,IF(DATOS_[[Check Periodo Ref.]:[Check Periodo Ref.]]="Dentro",DATOS_[C.Extra.05]))))),
0)</f>
        <v>0</v>
      </c>
      <c r="AQ103" s="164">
        <f t="array" ref="AQ103">IFERROR(
AVERAGE(IF(DATOS_[Sexo]=$B103,IF(DATOS_[AGRUP. CLAS. PROF.]=$B102,IF(DATOS_[Check Periodo Ref.]="Dentro",DATOS_[Tot Extrasalarial Ef],FALSE)))),
0)</f>
        <v>0</v>
      </c>
      <c r="AR103" s="165">
        <f t="array" ref="AR103">IFERROR(
AVERAGE(IF(DATOS_[Sexo]=$B103,IF(DATOS_[AGRUP. CLAS. PROF.]=$B102,IF(DATOS_[Check Periodo Ref.]="Dentro",DATOS_[TOTAL Retrib Ef],FALSE)))),
0)</f>
        <v>0</v>
      </c>
    </row>
    <row r="104" spans="1:44" x14ac:dyDescent="0.3">
      <c r="A104" s="114" t="str">
        <f t="shared" ref="A104" si="122">+A103</f>
        <v>[ocultar]</v>
      </c>
      <c r="B104" s="111" t="s">
        <v>163</v>
      </c>
      <c r="C104" s="112">
        <f t="array" ref="C104">SUM(IF($B104=DATOS_[Sexo],
IF($B102=DATOS_[AGRUP. CLAS. PROF.],
IF("Dentro"=DATOS_[Check Periodo Ref.],
1/(COUNTIFS(DATOS_[Sexo],$B104,DATOS_[AGRUP. CLAS. PROF.],$B102,DATOS_[Check Periodo Ref.],"Dentro",DATOS_[id],DATOS_[id]))))))</f>
        <v>0</v>
      </c>
      <c r="D104" s="113">
        <f>COUNTIFS(DATOS_[AGRUP. CLAS. PROF.],$B102,DATOS_[Sexo],$B104,DATOS_[Check Periodo Ref.],"Dentro")</f>
        <v>0</v>
      </c>
      <c r="E104" s="159">
        <f t="array" ref="E104">IFERROR(
AVERAGE(IF(DATOS_[Sexo]=$B104,IF(DATOS_[AGRUP. CLAS. PROF.]=$B102,IF(DATOS_[Check Periodo Ref.]="Dentro",DATOS_[SALARIO BASE Ef],FALSE)))),
0)</f>
        <v>0</v>
      </c>
      <c r="F104" s="160">
        <f t="array" ref="F104">IFERROR(
AVERAGE((IF(DATOS_[[Sexo]:[Sexo]]=$B104,IF(DATOS_[[AGRUP. CLAS. PROF.]:[AGRUP. CLAS. PROF.]]=$B102,IF(DATOS_[[Check Periodo Ref.]:[Check Periodo Ref.]]="Dentro",DATOS_[Conc.Sal.01]))))),
0)</f>
        <v>0</v>
      </c>
      <c r="G104" s="160">
        <f t="array" ref="G104">IFERROR(
AVERAGE((IF(DATOS_[[Sexo]:[Sexo]]=$B104,IF(DATOS_[[AGRUP. CLAS. PROF.]:[AGRUP. CLAS. PROF.]]=$B102,IF(DATOS_[[Check Periodo Ref.]:[Check Periodo Ref.]]="Dentro",DATOS_[Conc.Sal.02]))))),
0)</f>
        <v>0</v>
      </c>
      <c r="H104" s="160">
        <f t="array" ref="H104">IFERROR(
AVERAGE((IF(DATOS_[[Sexo]:[Sexo]]=$B104,IF(DATOS_[[AGRUP. CLAS. PROF.]:[AGRUP. CLAS. PROF.]]=$B102,IF(DATOS_[[Check Periodo Ref.]:[Check Periodo Ref.]]="Dentro",DATOS_[Conc.Sal.03]))))),
0)</f>
        <v>0</v>
      </c>
      <c r="I104" s="160">
        <f t="array" ref="I104">IFERROR(
AVERAGE((IF(DATOS_[[Sexo]:[Sexo]]=$B104,IF(DATOS_[[AGRUP. CLAS. PROF.]:[AGRUP. CLAS. PROF.]]=$B102,IF(DATOS_[[Check Periodo Ref.]:[Check Periodo Ref.]]="Dentro",DATOS_[Conc.Sal.04]))))),
0)</f>
        <v>0</v>
      </c>
      <c r="J104" s="160">
        <f t="array" ref="J104">IFERROR(
AVERAGE((IF(DATOS_[[Sexo]:[Sexo]]=$B104,IF(DATOS_[[AGRUP. CLAS. PROF.]:[AGRUP. CLAS. PROF.]]=$B102,IF(DATOS_[[Check Periodo Ref.]:[Check Periodo Ref.]]="Dentro",DATOS_[Conc.Sal.05]))))),
0)</f>
        <v>0</v>
      </c>
      <c r="K104" s="160">
        <f t="array" ref="K104">IFERROR(
AVERAGE((IF(DATOS_[[Sexo]:[Sexo]]=$B104,IF(DATOS_[[AGRUP. CLAS. PROF.]:[AGRUP. CLAS. PROF.]]=$B102,IF(DATOS_[[Check Periodo Ref.]:[Check Periodo Ref.]]="Dentro",DATOS_[Conc.Sal.06]))))),
0)</f>
        <v>0</v>
      </c>
      <c r="L104" s="160">
        <f t="array" ref="L104">IFERROR(
AVERAGE((IF(DATOS_[[Sexo]:[Sexo]]=$B104,IF(DATOS_[[AGRUP. CLAS. PROF.]:[AGRUP. CLAS. PROF.]]=$B102,IF(DATOS_[[Check Periodo Ref.]:[Check Periodo Ref.]]="Dentro",DATOS_[Conc.Sal.07]))))),
0)</f>
        <v>0</v>
      </c>
      <c r="M104" s="160">
        <f t="array" ref="M104">IFERROR(
AVERAGE((IF(DATOS_[[Sexo]:[Sexo]]=$B104,IF(DATOS_[[AGRUP. CLAS. PROF.]:[AGRUP. CLAS. PROF.]]=$B102,IF(DATOS_[[Check Periodo Ref.]:[Check Periodo Ref.]]="Dentro",DATOS_[Conc.Sal.08]))))),
0)</f>
        <v>0</v>
      </c>
      <c r="N104" s="160">
        <f t="array" ref="N104">IFERROR(
AVERAGE((IF(DATOS_[[Sexo]:[Sexo]]=$B104,IF(DATOS_[[AGRUP. CLAS. PROF.]:[AGRUP. CLAS. PROF.]]=$B102,IF(DATOS_[[Check Periodo Ref.]:[Check Periodo Ref.]]="Dentro",DATOS_[Conc.Sal.09]))))),
0)</f>
        <v>0</v>
      </c>
      <c r="O104" s="160">
        <f t="array" ref="O104">IFERROR(
AVERAGE((IF(DATOS_[[Sexo]:[Sexo]]=$B104,IF(DATOS_[[AGRUP. CLAS. PROF.]:[AGRUP. CLAS. PROF.]]=$B102,IF(DATOS_[[Check Periodo Ref.]:[Check Periodo Ref.]]="Dentro",DATOS_[Conc.Sal.10]))))),
0)</f>
        <v>0</v>
      </c>
      <c r="P104" s="160">
        <f t="array" ref="P104">IFERROR(
AVERAGE((IF(DATOS_[[Sexo]:[Sexo]]=$B104,IF(DATOS_[[AGRUP. CLAS. PROF.]:[AGRUP. CLAS. PROF.]]=$B102,IF(DATOS_[[Check Periodo Ref.]:[Check Periodo Ref.]]="Dentro",DATOS_[Conc.Sal.11]))))),
0)</f>
        <v>0</v>
      </c>
      <c r="Q104" s="160">
        <f t="array" ref="Q104">IFERROR(
AVERAGE((IF(DATOS_[[Sexo]:[Sexo]]=$B104,IF(DATOS_[[AGRUP. CLAS. PROF.]:[AGRUP. CLAS. PROF.]]=$B102,IF(DATOS_[[Check Periodo Ref.]:[Check Periodo Ref.]]="Dentro",DATOS_[Conc.Sal.12]))))),
0)</f>
        <v>0</v>
      </c>
      <c r="R104" s="160">
        <f t="array" ref="R104">IFERROR(
AVERAGE((IF(DATOS_[[Sexo]:[Sexo]]=$B104,IF(DATOS_[[AGRUP. CLAS. PROF.]:[AGRUP. CLAS. PROF.]]=$B102,IF(DATOS_[[Check Periodo Ref.]:[Check Periodo Ref.]]="Dentro",DATOS_[Conc.Sal.13]))))),
0)</f>
        <v>0</v>
      </c>
      <c r="S104" s="160">
        <f t="array" ref="S104">IFERROR(
AVERAGE((IF(DATOS_[[Sexo]:[Sexo]]=$B104,IF(DATOS_[[AGRUP. CLAS. PROF.]:[AGRUP. CLAS. PROF.]]=$B102,IF(DATOS_[[Check Periodo Ref.]:[Check Periodo Ref.]]="Dentro",DATOS_[Conc.Sal.14]))))),
0)</f>
        <v>0</v>
      </c>
      <c r="T104" s="160">
        <f t="array" ref="T104">IFERROR(
AVERAGE((IF(DATOS_[[Sexo]:[Sexo]]=$B104,IF(DATOS_[[AGRUP. CLAS. PROF.]:[AGRUP. CLAS. PROF.]]=$B102,IF(DATOS_[[Check Periodo Ref.]:[Check Periodo Ref.]]="Dentro",DATOS_[Conc.Sal.15]))))),
0)</f>
        <v>0</v>
      </c>
      <c r="U104" s="160">
        <f t="array" ref="U104">IFERROR(
AVERAGE((IF(DATOS_[[Sexo]:[Sexo]]=$B104,IF(DATOS_[[AGRUP. CLAS. PROF.]:[AGRUP. CLAS. PROF.]]=$B102,IF(DATOS_[[Check Periodo Ref.]:[Check Periodo Ref.]]="Dentro",DATOS_[Conc.Sal.16]))))),
0)</f>
        <v>0</v>
      </c>
      <c r="V104" s="160">
        <f t="array" ref="V104">IFERROR(
AVERAGE((IF(DATOS_[[Sexo]:[Sexo]]=$B104,IF(DATOS_[[AGRUP. CLAS. PROF.]:[AGRUP. CLAS. PROF.]]=$B102,IF(DATOS_[[Check Periodo Ref.]:[Check Periodo Ref.]]="Dentro",DATOS_[Conc.Sal.17]))))),
0)</f>
        <v>0</v>
      </c>
      <c r="W104" s="160">
        <f t="array" ref="W104">IFERROR(
AVERAGE((IF(DATOS_[[Sexo]:[Sexo]]=$B104,IF(DATOS_[[AGRUP. CLAS. PROF.]:[AGRUP. CLAS. PROF.]]=$B102,IF(DATOS_[[Check Periodo Ref.]:[Check Periodo Ref.]]="Dentro",DATOS_[Conc.Sal.18]))))),
0)</f>
        <v>0</v>
      </c>
      <c r="X104" s="160">
        <f t="array" ref="X104">IFERROR(
AVERAGE((IF(DATOS_[[Sexo]:[Sexo]]=$B104,IF(DATOS_[[AGRUP. CLAS. PROF.]:[AGRUP. CLAS. PROF.]]=$B102,IF(DATOS_[[Check Periodo Ref.]:[Check Periodo Ref.]]="Dentro",DATOS_[Conc.Sal.19]))))),
0)</f>
        <v>0</v>
      </c>
      <c r="Y104" s="160">
        <f t="array" ref="Y104">IFERROR(
AVERAGE((IF(DATOS_[[Sexo]:[Sexo]]=$B104,IF(DATOS_[[AGRUP. CLAS. PROF.]:[AGRUP. CLAS. PROF.]]=$B102,IF(DATOS_[[Check Periodo Ref.]:[Check Periodo Ref.]]="Dentro",DATOS_[Conc.Sal.20]))))),
0)</f>
        <v>0</v>
      </c>
      <c r="Z104" s="160">
        <f t="array" ref="Z104">IFERROR(
AVERAGE((IF(DATOS_[[Sexo]:[Sexo]]=$B104,IF(DATOS_[[AGRUP. CLAS. PROF.]:[AGRUP. CLAS. PROF.]]=$B102,IF(DATOS_[[Check Periodo Ref.]:[Check Periodo Ref.]]="Dentro",DATOS_[Conc.Sal.21]))))),
0)</f>
        <v>0</v>
      </c>
      <c r="AA104" s="160">
        <f t="array" ref="AA104">IFERROR(
AVERAGE((IF(DATOS_[[Sexo]:[Sexo]]=$B104,IF(DATOS_[[AGRUP. CLAS. PROF.]:[AGRUP. CLAS. PROF.]]=$B102,IF(DATOS_[[Check Periodo Ref.]:[Check Periodo Ref.]]="Dentro",DATOS_[Conc.Sal.22]))))),
0)</f>
        <v>0</v>
      </c>
      <c r="AB104" s="160">
        <f t="array" ref="AB104">IFERROR(
AVERAGE((IF(DATOS_[[Sexo]:[Sexo]]=$B104,IF(DATOS_[[AGRUP. CLAS. PROF.]:[AGRUP. CLAS. PROF.]]=$B102,IF(DATOS_[[Check Periodo Ref.]:[Check Periodo Ref.]]="Dentro",DATOS_[Conc.Sal.23]))))),
0)</f>
        <v>0</v>
      </c>
      <c r="AC104" s="160">
        <f t="array" ref="AC104">IFERROR(
AVERAGE((IF(DATOS_[[Sexo]:[Sexo]]=$B104,IF(DATOS_[[AGRUP. CLAS. PROF.]:[AGRUP. CLAS. PROF.]]=$B102,IF(DATOS_[[Check Periodo Ref.]:[Check Periodo Ref.]]="Dentro",DATOS_[Conc.Sal.24]))))),
0)</f>
        <v>0</v>
      </c>
      <c r="AD104" s="160">
        <f t="array" ref="AD104">IFERROR(
AVERAGE((IF(DATOS_[[Sexo]:[Sexo]]=$B104,IF(DATOS_[[AGRUP. CLAS. PROF.]:[AGRUP. CLAS. PROF.]]=$B102,IF(DATOS_[[Check Periodo Ref.]:[Check Periodo Ref.]]="Dentro",DATOS_[Conc.Sal.25]))))),
0)</f>
        <v>0</v>
      </c>
      <c r="AE104" s="160">
        <f t="array" ref="AE104">IFERROR(
AVERAGE((IF(DATOS_[[Sexo]:[Sexo]]=$B104,IF(DATOS_[[AGRUP. CLAS. PROF.]:[AGRUP. CLAS. PROF.]]=$B102,IF(DATOS_[[Check Periodo Ref.]:[Check Periodo Ref.]]="Dentro",DATOS_[Conc.Sal.26]))))),
0)</f>
        <v>0</v>
      </c>
      <c r="AF104" s="160">
        <f t="array" ref="AF104">IFERROR(
AVERAGE((IF(DATOS_[[Sexo]:[Sexo]]=$B104,IF(DATOS_[[AGRUP. CLAS. PROF.]:[AGRUP. CLAS. PROF.]]=$B102,IF(DATOS_[[Check Periodo Ref.]:[Check Periodo Ref.]]="Dentro",DATOS_[Conc.Sal.27]))))),
0)</f>
        <v>0</v>
      </c>
      <c r="AG104" s="160">
        <f t="array" ref="AG104">IFERROR(
AVERAGE((IF(DATOS_[[Sexo]:[Sexo]]=$B104,IF(DATOS_[[AGRUP. CLAS. PROF.]:[AGRUP. CLAS. PROF.]]=$B102,IF(DATOS_[[Check Periodo Ref.]:[Check Periodo Ref.]]="Dentro",DATOS_[Conc.Sal.28]))))),
0)</f>
        <v>0</v>
      </c>
      <c r="AH104" s="160">
        <f t="array" ref="AH104">IFERROR(
AVERAGE((IF(DATOS_[[Sexo]:[Sexo]]=$B104,IF(DATOS_[[AGRUP. CLAS. PROF.]:[AGRUP. CLAS. PROF.]]=$B102,IF(DATOS_[[Check Periodo Ref.]:[Check Periodo Ref.]]="Dentro",DATOS_[Conc.Sal.29]))))),
0)</f>
        <v>0</v>
      </c>
      <c r="AI104" s="160">
        <f t="array" ref="AI104">IFERROR(
AVERAGE((IF(DATOS_[[Sexo]:[Sexo]]=$B104,IF(DATOS_[[AGRUP. CLAS. PROF.]:[AGRUP. CLAS. PROF.]]=$B102,IF(DATOS_[[Check Periodo Ref.]:[Check Periodo Ref.]]="Dentro",DATOS_[Conc.Sal.30]))))),
0)</f>
        <v>0</v>
      </c>
      <c r="AJ104" s="161">
        <f t="array" ref="AJ104">IFERROR(
AVERAGE(IF(DATOS_[Sexo]=$B104,IF(DATOS_[AGRUP. CLAS. PROF.]=$B102,IF(DATOS_[Check Periodo Ref.]="Dentro",DATOS_[Tot COMPL.SAL Ef],FALSE)))),
0)</f>
        <v>0</v>
      </c>
      <c r="AK104" s="163">
        <f t="array" ref="AK104">IFERROR(
AVERAGE(IF(DATOS_[Sexo]=$B104,IF(DATOS_[AGRUP. CLAS. PROF.]=$B102,IF(DATOS_[Check Periodo Ref.]="Dentro",DATOS_[TOTAL SALARIO Ef],FALSE)))),
0)</f>
        <v>0</v>
      </c>
      <c r="AL104" s="162">
        <f t="array" ref="AL104">IFERROR(
AVERAGE((IF(DATOS_[[Sexo]:[Sexo]]=$B104,IF(DATOS_[[AGRUP. CLAS. PROF.]:[AGRUP. CLAS. PROF.]]=$B102,IF(DATOS_[[Check Periodo Ref.]:[Check Periodo Ref.]]="Dentro",DATOS_[C.Extra.01]))))),
0)</f>
        <v>0</v>
      </c>
      <c r="AM104" s="162">
        <f t="array" ref="AM104">IFERROR(
AVERAGE((IF(DATOS_[[Sexo]:[Sexo]]=$B104,IF(DATOS_[[AGRUP. CLAS. PROF.]:[AGRUP. CLAS. PROF.]]=$B102,IF(DATOS_[[Check Periodo Ref.]:[Check Periodo Ref.]]="Dentro",DATOS_[C.Extra.02]))))),
0)</f>
        <v>0</v>
      </c>
      <c r="AN104" s="162">
        <f t="array" ref="AN104">IFERROR(
AVERAGE((IF(DATOS_[[Sexo]:[Sexo]]=$B104,IF(DATOS_[[AGRUP. CLAS. PROF.]:[AGRUP. CLAS. PROF.]]=$B102,IF(DATOS_[[Check Periodo Ref.]:[Check Periodo Ref.]]="Dentro",DATOS_[C.Extra.03]))))),
0)</f>
        <v>0</v>
      </c>
      <c r="AO104" s="162">
        <f t="array" ref="AO104">IFERROR(
AVERAGE((IF(DATOS_[[Sexo]:[Sexo]]=$B104,IF(DATOS_[[AGRUP. CLAS. PROF.]:[AGRUP. CLAS. PROF.]]=$B102,IF(DATOS_[[Check Periodo Ref.]:[Check Periodo Ref.]]="Dentro",DATOS_[C.Extra.04]))))),
0)</f>
        <v>0</v>
      </c>
      <c r="AP104" s="162">
        <f t="array" ref="AP104">IFERROR(
AVERAGE((IF(DATOS_[[Sexo]:[Sexo]]=$B104,IF(DATOS_[[AGRUP. CLAS. PROF.]:[AGRUP. CLAS. PROF.]]=$B102,IF(DATOS_[[Check Periodo Ref.]:[Check Periodo Ref.]]="Dentro",DATOS_[C.Extra.05]))))),
0)</f>
        <v>0</v>
      </c>
      <c r="AQ104" s="164">
        <f t="array" ref="AQ104">IFERROR(
AVERAGE(IF(DATOS_[Sexo]=$B104,IF(DATOS_[AGRUP. CLAS. PROF.]=$B102,IF(DATOS_[Check Periodo Ref.]="Dentro",DATOS_[Tot Extrasalarial Ef],FALSE)))),
0)</f>
        <v>0</v>
      </c>
      <c r="AR104" s="165">
        <f t="array" ref="AR104">IFERROR(
AVERAGE(IF(DATOS_[Sexo]=$B104,IF(DATOS_[AGRUP. CLAS. PROF.]=$B102,IF(DATOS_[Check Periodo Ref.]="Dentro",DATOS_[TOTAL Retrib Ef],FALSE)))),
0)</f>
        <v>0</v>
      </c>
    </row>
  </sheetData>
  <dataConsolidate/>
  <phoneticPr fontId="23" type="noConversion"/>
  <pageMargins left="0.25" right="0.25" top="0.75" bottom="0.75" header="0.3" footer="0.3"/>
  <pageSetup scale="8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39997558519241921"/>
    <pageSetUpPr fitToPage="1"/>
  </sheetPr>
  <dimension ref="A1:AR104"/>
  <sheetViews>
    <sheetView showGridLines="0" workbookViewId="0"/>
  </sheetViews>
  <sheetFormatPr baseColWidth="10" defaultColWidth="7.28515625" defaultRowHeight="16.5" outlineLevelCol="1" x14ac:dyDescent="0.3"/>
  <cols>
    <col min="1" max="2" width="8.85546875" style="107" customWidth="1"/>
    <col min="3" max="4" width="7.28515625" style="107" customWidth="1"/>
    <col min="5" max="5" width="10.42578125" style="107" customWidth="1"/>
    <col min="6" max="14" width="7.28515625" style="107" customWidth="1"/>
    <col min="15" max="15" width="7.28515625" style="107" hidden="1" customWidth="1"/>
    <col min="16" max="35" width="7.28515625" style="107" hidden="1" customWidth="1" outlineLevel="1"/>
    <col min="36" max="36" width="8.85546875" style="107" customWidth="1" collapsed="1"/>
    <col min="37" max="37" width="8.85546875" style="107" customWidth="1"/>
    <col min="38" max="38" width="7.28515625" style="107" customWidth="1"/>
    <col min="39" max="42" width="7.28515625" style="107" hidden="1" customWidth="1"/>
    <col min="43" max="44" width="8.85546875" style="107" customWidth="1"/>
    <col min="45" max="16384" width="7.28515625" style="107"/>
  </cols>
  <sheetData>
    <row r="1" spans="1:44" s="119" customFormat="1" ht="42.6" customHeight="1" x14ac:dyDescent="0.3">
      <c r="E1" s="335" t="s">
        <v>373</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25"/>
    <row r="8" spans="1:44" s="97" customFormat="1" ht="46.15" customHeight="1" x14ac:dyDescent="0.2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7.25"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CLAS. PROF.],"&lt;&gt;",DATOS_[Sexo],$B10,DATOS_[Check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CLAS. PROF.],"&lt;&gt;",DATOS_[Sexo],$B11,DATOS_[Check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2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7.25" thickBot="1" x14ac:dyDescent="0.35">
      <c r="A15" s="101" t="str">
        <f>+A16</f>
        <v>[ocultar]</v>
      </c>
      <c r="B15" s="105" t="s">
        <v>298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77">
        <f t="array" ref="E16">IFERROR(
MEDIAN(IF(DATOS_[Sexo]=$B16,IF(DATOS_[AGRUP. CLAS. PROF.]=$B15,IF(DATOS_[Check Periodo Ref.]="Dentro",DATOS_[SALARIO BASE Ef],FALSE)))),
0)</f>
        <v>0</v>
      </c>
      <c r="F16" s="178">
        <f t="array" ref="F16">IFERROR(
MEDIAN((IF(DATOS_[[Sexo]:[Sexo]]=$B16,IF(DATOS_[[AGRUP. CLAS. PROF.]:[AGRUP. CLAS. PROF.]]=$B15,IF(DATOS_[[Check Periodo Ref.]:[Check Periodo Ref.]]="Dentro",DATOS_[Conc.Sal.01]))))),
0)</f>
        <v>0</v>
      </c>
      <c r="G16" s="178">
        <f t="array" ref="G16">IFERROR(
MEDIAN((IF(DATOS_[[Sexo]:[Sexo]]=$B16,IF(DATOS_[[AGRUP. CLAS. PROF.]:[AGRUP. CLAS. PROF.]]=$B15,IF(DATOS_[[Check Periodo Ref.]:[Check Periodo Ref.]]="Dentro",DATOS_[Conc.Sal.02]))))),
0)</f>
        <v>0</v>
      </c>
      <c r="H16" s="178">
        <f t="array" ref="H16">IFERROR(
MEDIAN((IF(DATOS_[[Sexo]:[Sexo]]=$B16,IF(DATOS_[[AGRUP. CLAS. PROF.]:[AGRUP. CLAS. PROF.]]=$B15,IF(DATOS_[[Check Periodo Ref.]:[Check Periodo Ref.]]="Dentro",DATOS_[Conc.Sal.03]))))),
0)</f>
        <v>0</v>
      </c>
      <c r="I16" s="178">
        <f t="array" ref="I16">IFERROR(
MEDIAN((IF(DATOS_[[Sexo]:[Sexo]]=$B16,IF(DATOS_[[AGRUP. CLAS. PROF.]:[AGRUP. CLAS. PROF.]]=$B15,IF(DATOS_[[Check Periodo Ref.]:[Check Periodo Ref.]]="Dentro",DATOS_[Conc.Sal.04]))))),
0)</f>
        <v>0</v>
      </c>
      <c r="J16" s="178">
        <f t="array" ref="J16">IFERROR(
MEDIAN((IF(DATOS_[[Sexo]:[Sexo]]=$B16,IF(DATOS_[[AGRUP. CLAS. PROF.]:[AGRUP. CLAS. PROF.]]=$B15,IF(DATOS_[[Check Periodo Ref.]:[Check Periodo Ref.]]="Dentro",DATOS_[Conc.Sal.05]))))),
0)</f>
        <v>0</v>
      </c>
      <c r="K16" s="178">
        <f t="array" ref="K16">IFERROR(
MEDIAN((IF(DATOS_[[Sexo]:[Sexo]]=$B16,IF(DATOS_[[AGRUP. CLAS. PROF.]:[AGRUP. CLAS. PROF.]]=$B15,IF(DATOS_[[Check Periodo Ref.]:[Check Periodo Ref.]]="Dentro",DATOS_[Conc.Sal.06]))))),
0)</f>
        <v>0</v>
      </c>
      <c r="L16" s="178">
        <f t="array" ref="L16">IFERROR(
MEDIAN((IF(DATOS_[[Sexo]:[Sexo]]=$B16,IF(DATOS_[[AGRUP. CLAS. PROF.]:[AGRUP. CLAS. PROF.]]=$B15,IF(DATOS_[[Check Periodo Ref.]:[Check Periodo Ref.]]="Dentro",DATOS_[Conc.Sal.07]))))),
0)</f>
        <v>0</v>
      </c>
      <c r="M16" s="178">
        <f t="array" ref="M16">IFERROR(
MEDIAN((IF(DATOS_[[Sexo]:[Sexo]]=$B16,IF(DATOS_[[AGRUP. CLAS. PROF.]:[AGRUP. CLAS. PROF.]]=$B15,IF(DATOS_[[Check Periodo Ref.]:[Check Periodo Ref.]]="Dentro",DATOS_[Conc.Sal.08]))))),
0)</f>
        <v>0</v>
      </c>
      <c r="N16" s="178">
        <f t="array" ref="N16">IFERROR(
MEDIAN((IF(DATOS_[[Sexo]:[Sexo]]=$B16,IF(DATOS_[[AGRUP. CLAS. PROF.]:[AGRUP. CLAS. PROF.]]=$B15,IF(DATOS_[[Check Periodo Ref.]:[Check Periodo Ref.]]="Dentro",DATOS_[Conc.Sal.09]))))),
0)</f>
        <v>0</v>
      </c>
      <c r="O16" s="178">
        <f t="array" ref="O16">IFERROR(
MEDIAN((IF(DATOS_[[Sexo]:[Sexo]]=$B16,IF(DATOS_[[AGRUP. CLAS. PROF.]:[AGRUP. CLAS. PROF.]]=$B15,IF(DATOS_[[Check Periodo Ref.]:[Check Periodo Ref.]]="Dentro",DATOS_[Conc.Sal.10]))))),
0)</f>
        <v>0</v>
      </c>
      <c r="P16" s="178">
        <f t="array" ref="P16">IFERROR(
MEDIAN((IF(DATOS_[[Sexo]:[Sexo]]=$B16,IF(DATOS_[[AGRUP. CLAS. PROF.]:[AGRUP. CLAS. PROF.]]=$B15,IF(DATOS_[[Check Periodo Ref.]:[Check Periodo Ref.]]="Dentro",DATOS_[Conc.Sal.11]))))),
0)</f>
        <v>0</v>
      </c>
      <c r="Q16" s="178">
        <f t="array" ref="Q16">IFERROR(
MEDIAN((IF(DATOS_[[Sexo]:[Sexo]]=$B16,IF(DATOS_[[AGRUP. CLAS. PROF.]:[AGRUP. CLAS. PROF.]]=$B15,IF(DATOS_[[Check Periodo Ref.]:[Check Periodo Ref.]]="Dentro",DATOS_[Conc.Sal.12]))))),
0)</f>
        <v>0</v>
      </c>
      <c r="R16" s="178">
        <f t="array" ref="R16">IFERROR(
MEDIAN((IF(DATOS_[[Sexo]:[Sexo]]=$B16,IF(DATOS_[[AGRUP. CLAS. PROF.]:[AGRUP. CLAS. PROF.]]=$B15,IF(DATOS_[[Check Periodo Ref.]:[Check Periodo Ref.]]="Dentro",DATOS_[Conc.Sal.13]))))),
0)</f>
        <v>0</v>
      </c>
      <c r="S16" s="178">
        <f t="array" ref="S16">IFERROR(
MEDIAN((IF(DATOS_[[Sexo]:[Sexo]]=$B16,IF(DATOS_[[AGRUP. CLAS. PROF.]:[AGRUP. CLAS. PROF.]]=$B15,IF(DATOS_[[Check Periodo Ref.]:[Check Periodo Ref.]]="Dentro",DATOS_[Conc.Sal.14]))))),
0)</f>
        <v>0</v>
      </c>
      <c r="T16" s="178">
        <f t="array" ref="T16">IFERROR(
MEDIAN((IF(DATOS_[[Sexo]:[Sexo]]=$B16,IF(DATOS_[[AGRUP. CLAS. PROF.]:[AGRUP. CLAS. PROF.]]=$B15,IF(DATOS_[[Check Periodo Ref.]:[Check Periodo Ref.]]="Dentro",DATOS_[Conc.Sal.15]))))),
0)</f>
        <v>0</v>
      </c>
      <c r="U16" s="178">
        <f t="array" ref="U16">IFERROR(
MEDIAN((IF(DATOS_[[Sexo]:[Sexo]]=$B16,IF(DATOS_[[AGRUP. CLAS. PROF.]:[AGRUP. CLAS. PROF.]]=$B15,IF(DATOS_[[Check Periodo Ref.]:[Check Periodo Ref.]]="Dentro",DATOS_[Conc.Sal.16]))))),
0)</f>
        <v>0</v>
      </c>
      <c r="V16" s="178">
        <f t="array" ref="V16">IFERROR(
MEDIAN((IF(DATOS_[[Sexo]:[Sexo]]=$B16,IF(DATOS_[[AGRUP. CLAS. PROF.]:[AGRUP. CLAS. PROF.]]=$B15,IF(DATOS_[[Check Periodo Ref.]:[Check Periodo Ref.]]="Dentro",DATOS_[Conc.Sal.17]))))),
0)</f>
        <v>0</v>
      </c>
      <c r="W16" s="178">
        <f t="array" ref="W16">IFERROR(
MEDIAN((IF(DATOS_[[Sexo]:[Sexo]]=$B16,IF(DATOS_[[AGRUP. CLAS. PROF.]:[AGRUP. CLAS. PROF.]]=$B15,IF(DATOS_[[Check Periodo Ref.]:[Check Periodo Ref.]]="Dentro",DATOS_[Conc.Sal.18]))))),
0)</f>
        <v>0</v>
      </c>
      <c r="X16" s="178">
        <f t="array" ref="X16">IFERROR(
MEDIAN((IF(DATOS_[[Sexo]:[Sexo]]=$B16,IF(DATOS_[[AGRUP. CLAS. PROF.]:[AGRUP. CLAS. PROF.]]=$B15,IF(DATOS_[[Check Periodo Ref.]:[Check Periodo Ref.]]="Dentro",DATOS_[Conc.Sal.19]))))),
0)</f>
        <v>0</v>
      </c>
      <c r="Y16" s="178">
        <f t="array" ref="Y16">IFERROR(
MEDIAN((IF(DATOS_[[Sexo]:[Sexo]]=$B16,IF(DATOS_[[AGRUP. CLAS. PROF.]:[AGRUP. CLAS. PROF.]]=$B15,IF(DATOS_[[Check Periodo Ref.]:[Check Periodo Ref.]]="Dentro",DATOS_[Conc.Sal.20]))))),
0)</f>
        <v>0</v>
      </c>
      <c r="Z16" s="178">
        <f t="array" ref="Z16">IFERROR(
MEDIAN((IF(DATOS_[[Sexo]:[Sexo]]=$B16,IF(DATOS_[[AGRUP. CLAS. PROF.]:[AGRUP. CLAS. PROF.]]=$B15,IF(DATOS_[[Check Periodo Ref.]:[Check Periodo Ref.]]="Dentro",DATOS_[Conc.Sal.21]))))),
0)</f>
        <v>0</v>
      </c>
      <c r="AA16" s="178">
        <f t="array" ref="AA16">IFERROR(
MEDIAN((IF(DATOS_[[Sexo]:[Sexo]]=$B16,IF(DATOS_[[AGRUP. CLAS. PROF.]:[AGRUP. CLAS. PROF.]]=$B15,IF(DATOS_[[Check Periodo Ref.]:[Check Periodo Ref.]]="Dentro",DATOS_[Conc.Sal.22]))))),
0)</f>
        <v>0</v>
      </c>
      <c r="AB16" s="178">
        <f t="array" ref="AB16">IFERROR(
MEDIAN((IF(DATOS_[[Sexo]:[Sexo]]=$B16,IF(DATOS_[[AGRUP. CLAS. PROF.]:[AGRUP. CLAS. PROF.]]=$B15,IF(DATOS_[[Check Periodo Ref.]:[Check Periodo Ref.]]="Dentro",DATOS_[Conc.Sal.23]))))),
0)</f>
        <v>0</v>
      </c>
      <c r="AC16" s="178">
        <f t="array" ref="AC16">IFERROR(
MEDIAN((IF(DATOS_[[Sexo]:[Sexo]]=$B16,IF(DATOS_[[AGRUP. CLAS. PROF.]:[AGRUP. CLAS. PROF.]]=$B15,IF(DATOS_[[Check Periodo Ref.]:[Check Periodo Ref.]]="Dentro",DATOS_[Conc.Sal.24]))))),
0)</f>
        <v>0</v>
      </c>
      <c r="AD16" s="178">
        <f t="array" ref="AD16">IFERROR(
MEDIAN((IF(DATOS_[[Sexo]:[Sexo]]=$B16,IF(DATOS_[[AGRUP. CLAS. PROF.]:[AGRUP. CLAS. PROF.]]=$B15,IF(DATOS_[[Check Periodo Ref.]:[Check Periodo Ref.]]="Dentro",DATOS_[Conc.Sal.25]))))),
0)</f>
        <v>0</v>
      </c>
      <c r="AE16" s="178">
        <f t="array" ref="AE16">IFERROR(
MEDIAN((IF(DATOS_[[Sexo]:[Sexo]]=$B16,IF(DATOS_[[AGRUP. CLAS. PROF.]:[AGRUP. CLAS. PROF.]]=$B15,IF(DATOS_[[Check Periodo Ref.]:[Check Periodo Ref.]]="Dentro",DATOS_[Conc.Sal.26]))))),
0)</f>
        <v>0</v>
      </c>
      <c r="AF16" s="178">
        <f t="array" ref="AF16">IFERROR(
MEDIAN((IF(DATOS_[[Sexo]:[Sexo]]=$B16,IF(DATOS_[[AGRUP. CLAS. PROF.]:[AGRUP. CLAS. PROF.]]=$B15,IF(DATOS_[[Check Periodo Ref.]:[Check Periodo Ref.]]="Dentro",DATOS_[Conc.Sal.27]))))),
0)</f>
        <v>0</v>
      </c>
      <c r="AG16" s="178">
        <f t="array" ref="AG16">IFERROR(
MEDIAN((IF(DATOS_[[Sexo]:[Sexo]]=$B16,IF(DATOS_[[AGRUP. CLAS. PROF.]:[AGRUP. CLAS. PROF.]]=$B15,IF(DATOS_[[Check Periodo Ref.]:[Check Periodo Ref.]]="Dentro",DATOS_[Conc.Sal.28]))))),
0)</f>
        <v>0</v>
      </c>
      <c r="AH16" s="178">
        <f t="array" ref="AH16">IFERROR(
MEDIAN((IF(DATOS_[[Sexo]:[Sexo]]=$B16,IF(DATOS_[[AGRUP. CLAS. PROF.]:[AGRUP. CLAS. PROF.]]=$B15,IF(DATOS_[[Check Periodo Ref.]:[Check Periodo Ref.]]="Dentro",DATOS_[Conc.Sal.29]))))),
0)</f>
        <v>0</v>
      </c>
      <c r="AI16" s="178">
        <f t="array" ref="AI16">IFERROR(
MEDIAN((IF(DATOS_[[Sexo]:[Sexo]]=$B16,IF(DATOS_[[AGRUP. CLAS. PROF.]:[AGRUP. CLAS. PROF.]]=$B15,IF(DATOS_[[Check Periodo Ref.]:[Check Periodo Ref.]]="Dentro",DATOS_[Conc.Sal.30]))))),
0)</f>
        <v>0</v>
      </c>
      <c r="AJ16" s="179">
        <f t="array" ref="AJ16">IFERROR(
MEDIAN(IF(DATOS_[Sexo]=$B16,IF(DATOS_[AGRUP. CLAS. PROF.]=$B15,IF(DATOS_[Check Periodo Ref.]="Dentro",DATOS_[Tot COMPL.SAL Ef],FALSE)))),
0)</f>
        <v>0</v>
      </c>
      <c r="AK16" s="180">
        <f t="array" ref="AK16">IFERROR(
MEDIAN(IF(DATOS_[Sexo]=$B16,IF(DATOS_[AGRUP. CLAS. PROF.]=$B15,IF(DATOS_[Check Periodo Ref.]="Dentro",DATOS_[TOTAL SALARIO Ef],FALSE)))),
0)</f>
        <v>0</v>
      </c>
      <c r="AL16" s="181">
        <f t="array" ref="AL16">IFERROR(
MEDIAN((IF(DATOS_[[Sexo]:[Sexo]]=$B16,IF(DATOS_[[AGRUP. CLAS. PROF.]:[AGRUP. CLAS. PROF.]]=$B15,IF(DATOS_[[Check Periodo Ref.]:[Check Periodo Ref.]]="Dentro",DATOS_[C.Extra.01]))))),
0)</f>
        <v>0</v>
      </c>
      <c r="AM16" s="181">
        <f t="array" ref="AM16">IFERROR(
MEDIAN((IF(DATOS_[[Sexo]:[Sexo]]=$B16,IF(DATOS_[[AGRUP. CLAS. PROF.]:[AGRUP. CLAS. PROF.]]=$B15,IF(DATOS_[[Check Periodo Ref.]:[Check Periodo Ref.]]="Dentro",DATOS_[C.Extra.02]))))),
0)</f>
        <v>0</v>
      </c>
      <c r="AN16" s="181">
        <f t="array" ref="AN16">IFERROR(
MEDIAN((IF(DATOS_[[Sexo]:[Sexo]]=$B16,IF(DATOS_[[AGRUP. CLAS. PROF.]:[AGRUP. CLAS. PROF.]]=$B15,IF(DATOS_[[Check Periodo Ref.]:[Check Periodo Ref.]]="Dentro",DATOS_[C.Extra.03]))))),
0)</f>
        <v>0</v>
      </c>
      <c r="AO16" s="181">
        <f t="array" ref="AO16">IFERROR(
MEDIAN((IF(DATOS_[[Sexo]:[Sexo]]=$B16,IF(DATOS_[[AGRUP. CLAS. PROF.]:[AGRUP. CLAS. PROF.]]=$B15,IF(DATOS_[[Check Periodo Ref.]:[Check Periodo Ref.]]="Dentro",DATOS_[C.Extra.04]))))),
0)</f>
        <v>0</v>
      </c>
      <c r="AP16" s="181">
        <f t="array" ref="AP16">IFERROR(
MEDIAN((IF(DATOS_[[Sexo]:[Sexo]]=$B16,IF(DATOS_[[AGRUP. CLAS. PROF.]:[AGRUP. CLAS. PROF.]]=$B15,IF(DATOS_[[Check Periodo Ref.]:[Check Periodo Ref.]]="Dentro",DATOS_[C.Extra.05]))))),
0)</f>
        <v>0</v>
      </c>
      <c r="AQ16" s="182">
        <f t="array" ref="AQ16">IFERROR(
MEDIAN(IF(DATOS_[Sexo]=$B16,IF(DATOS_[AGRUP. CLAS. PROF.]=$B15,IF(DATOS_[Check Periodo Ref.]="Dentro",DATOS_[Tot Extrasalarial Ef],FALSE)))),
0)</f>
        <v>0</v>
      </c>
      <c r="AR16" s="183">
        <f t="array" ref="AR16">IFERROR(
MEDIAN(IF(DATOS_[Sexo]=$B16,IF(DATOS_[AGRUP. CLAS. PROF.]=$B15,IF(DATOS_[Check Periodo Ref.]="Dentro",DATOS_[TOTAL Retrib Ef],FALSE)))),
0)</f>
        <v>0</v>
      </c>
    </row>
    <row r="17" spans="1:44" s="101" customFormat="1" x14ac:dyDescent="0.3">
      <c r="A17" s="101" t="str">
        <f>+A16</f>
        <v>[ocultar]</v>
      </c>
      <c r="B17" s="98"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77">
        <f t="array" ref="E17">IFERROR(
MEDIAN(IF(DATOS_[Sexo]=$B17,IF(DATOS_[AGRUP. CLAS. PROF.]=$B15,IF(DATOS_[Check Periodo Ref.]="Dentro",DATOS_[SALARIO BASE Ef],FALSE)))),
0)</f>
        <v>0</v>
      </c>
      <c r="F17" s="178">
        <f t="array" ref="F17">IFERROR(
MEDIAN((IF(DATOS_[[Sexo]:[Sexo]]=$B17,IF(DATOS_[[AGRUP. CLAS. PROF.]:[AGRUP. CLAS. PROF.]]=$B15,IF(DATOS_[[Check Periodo Ref.]:[Check Periodo Ref.]]="Dentro",DATOS_[Conc.Sal.01]))))),
0)</f>
        <v>0</v>
      </c>
      <c r="G17" s="178">
        <f t="array" ref="G17">IFERROR(
MEDIAN((IF(DATOS_[[Sexo]:[Sexo]]=$B17,IF(DATOS_[[AGRUP. CLAS. PROF.]:[AGRUP. CLAS. PROF.]]=$B15,IF(DATOS_[[Check Periodo Ref.]:[Check Periodo Ref.]]="Dentro",DATOS_[Conc.Sal.02]))))),
0)</f>
        <v>0</v>
      </c>
      <c r="H17" s="178">
        <f t="array" ref="H17">IFERROR(
MEDIAN((IF(DATOS_[[Sexo]:[Sexo]]=$B17,IF(DATOS_[[AGRUP. CLAS. PROF.]:[AGRUP. CLAS. PROF.]]=$B15,IF(DATOS_[[Check Periodo Ref.]:[Check Periodo Ref.]]="Dentro",DATOS_[Conc.Sal.03]))))),
0)</f>
        <v>0</v>
      </c>
      <c r="I17" s="178">
        <f t="array" ref="I17">IFERROR(
MEDIAN((IF(DATOS_[[Sexo]:[Sexo]]=$B17,IF(DATOS_[[AGRUP. CLAS. PROF.]:[AGRUP. CLAS. PROF.]]=$B15,IF(DATOS_[[Check Periodo Ref.]:[Check Periodo Ref.]]="Dentro",DATOS_[Conc.Sal.04]))))),
0)</f>
        <v>0</v>
      </c>
      <c r="J17" s="178">
        <f t="array" ref="J17">IFERROR(
MEDIAN((IF(DATOS_[[Sexo]:[Sexo]]=$B17,IF(DATOS_[[AGRUP. CLAS. PROF.]:[AGRUP. CLAS. PROF.]]=$B15,IF(DATOS_[[Check Periodo Ref.]:[Check Periodo Ref.]]="Dentro",DATOS_[Conc.Sal.05]))))),
0)</f>
        <v>0</v>
      </c>
      <c r="K17" s="178">
        <f t="array" ref="K17">IFERROR(
MEDIAN((IF(DATOS_[[Sexo]:[Sexo]]=$B17,IF(DATOS_[[AGRUP. CLAS. PROF.]:[AGRUP. CLAS. PROF.]]=$B15,IF(DATOS_[[Check Periodo Ref.]:[Check Periodo Ref.]]="Dentro",DATOS_[Conc.Sal.06]))))),
0)</f>
        <v>0</v>
      </c>
      <c r="L17" s="178">
        <f t="array" ref="L17">IFERROR(
MEDIAN((IF(DATOS_[[Sexo]:[Sexo]]=$B17,IF(DATOS_[[AGRUP. CLAS. PROF.]:[AGRUP. CLAS. PROF.]]=$B15,IF(DATOS_[[Check Periodo Ref.]:[Check Periodo Ref.]]="Dentro",DATOS_[Conc.Sal.07]))))),
0)</f>
        <v>0</v>
      </c>
      <c r="M17" s="178">
        <f t="array" ref="M17">IFERROR(
MEDIAN((IF(DATOS_[[Sexo]:[Sexo]]=$B17,IF(DATOS_[[AGRUP. CLAS. PROF.]:[AGRUP. CLAS. PROF.]]=$B15,IF(DATOS_[[Check Periodo Ref.]:[Check Periodo Ref.]]="Dentro",DATOS_[Conc.Sal.08]))))),
0)</f>
        <v>0</v>
      </c>
      <c r="N17" s="178">
        <f t="array" ref="N17">IFERROR(
MEDIAN((IF(DATOS_[[Sexo]:[Sexo]]=$B17,IF(DATOS_[[AGRUP. CLAS. PROF.]:[AGRUP. CLAS. PROF.]]=$B15,IF(DATOS_[[Check Periodo Ref.]:[Check Periodo Ref.]]="Dentro",DATOS_[Conc.Sal.09]))))),
0)</f>
        <v>0</v>
      </c>
      <c r="O17" s="178">
        <f t="array" ref="O17">IFERROR(
MEDIAN((IF(DATOS_[[Sexo]:[Sexo]]=$B17,IF(DATOS_[[AGRUP. CLAS. PROF.]:[AGRUP. CLAS. PROF.]]=$B15,IF(DATOS_[[Check Periodo Ref.]:[Check Periodo Ref.]]="Dentro",DATOS_[Conc.Sal.10]))))),
0)</f>
        <v>0</v>
      </c>
      <c r="P17" s="178">
        <f t="array" ref="P17">IFERROR(
MEDIAN((IF(DATOS_[[Sexo]:[Sexo]]=$B17,IF(DATOS_[[AGRUP. CLAS. PROF.]:[AGRUP. CLAS. PROF.]]=$B15,IF(DATOS_[[Check Periodo Ref.]:[Check Periodo Ref.]]="Dentro",DATOS_[Conc.Sal.11]))))),
0)</f>
        <v>0</v>
      </c>
      <c r="Q17" s="178">
        <f t="array" ref="Q17">IFERROR(
MEDIAN((IF(DATOS_[[Sexo]:[Sexo]]=$B17,IF(DATOS_[[AGRUP. CLAS. PROF.]:[AGRUP. CLAS. PROF.]]=$B15,IF(DATOS_[[Check Periodo Ref.]:[Check Periodo Ref.]]="Dentro",DATOS_[Conc.Sal.12]))))),
0)</f>
        <v>0</v>
      </c>
      <c r="R17" s="178">
        <f t="array" ref="R17">IFERROR(
MEDIAN((IF(DATOS_[[Sexo]:[Sexo]]=$B17,IF(DATOS_[[AGRUP. CLAS. PROF.]:[AGRUP. CLAS. PROF.]]=$B15,IF(DATOS_[[Check Periodo Ref.]:[Check Periodo Ref.]]="Dentro",DATOS_[Conc.Sal.13]))))),
0)</f>
        <v>0</v>
      </c>
      <c r="S17" s="178">
        <f t="array" ref="S17">IFERROR(
MEDIAN((IF(DATOS_[[Sexo]:[Sexo]]=$B17,IF(DATOS_[[AGRUP. CLAS. PROF.]:[AGRUP. CLAS. PROF.]]=$B15,IF(DATOS_[[Check Periodo Ref.]:[Check Periodo Ref.]]="Dentro",DATOS_[Conc.Sal.14]))))),
0)</f>
        <v>0</v>
      </c>
      <c r="T17" s="178">
        <f t="array" ref="T17">IFERROR(
MEDIAN((IF(DATOS_[[Sexo]:[Sexo]]=$B17,IF(DATOS_[[AGRUP. CLAS. PROF.]:[AGRUP. CLAS. PROF.]]=$B15,IF(DATOS_[[Check Periodo Ref.]:[Check Periodo Ref.]]="Dentro",DATOS_[Conc.Sal.15]))))),
0)</f>
        <v>0</v>
      </c>
      <c r="U17" s="178">
        <f t="array" ref="U17">IFERROR(
MEDIAN((IF(DATOS_[[Sexo]:[Sexo]]=$B17,IF(DATOS_[[AGRUP. CLAS. PROF.]:[AGRUP. CLAS. PROF.]]=$B15,IF(DATOS_[[Check Periodo Ref.]:[Check Periodo Ref.]]="Dentro",DATOS_[Conc.Sal.16]))))),
0)</f>
        <v>0</v>
      </c>
      <c r="V17" s="178">
        <f t="array" ref="V17">IFERROR(
MEDIAN((IF(DATOS_[[Sexo]:[Sexo]]=$B17,IF(DATOS_[[AGRUP. CLAS. PROF.]:[AGRUP. CLAS. PROF.]]=$B15,IF(DATOS_[[Check Periodo Ref.]:[Check Periodo Ref.]]="Dentro",DATOS_[Conc.Sal.17]))))),
0)</f>
        <v>0</v>
      </c>
      <c r="W17" s="178">
        <f t="array" ref="W17">IFERROR(
MEDIAN((IF(DATOS_[[Sexo]:[Sexo]]=$B17,IF(DATOS_[[AGRUP. CLAS. PROF.]:[AGRUP. CLAS. PROF.]]=$B15,IF(DATOS_[[Check Periodo Ref.]:[Check Periodo Ref.]]="Dentro",DATOS_[Conc.Sal.18]))))),
0)</f>
        <v>0</v>
      </c>
      <c r="X17" s="178">
        <f t="array" ref="X17">IFERROR(
MEDIAN((IF(DATOS_[[Sexo]:[Sexo]]=$B17,IF(DATOS_[[AGRUP. CLAS. PROF.]:[AGRUP. CLAS. PROF.]]=$B15,IF(DATOS_[[Check Periodo Ref.]:[Check Periodo Ref.]]="Dentro",DATOS_[Conc.Sal.19]))))),
0)</f>
        <v>0</v>
      </c>
      <c r="Y17" s="178">
        <f t="array" ref="Y17">IFERROR(
MEDIAN((IF(DATOS_[[Sexo]:[Sexo]]=$B17,IF(DATOS_[[AGRUP. CLAS. PROF.]:[AGRUP. CLAS. PROF.]]=$B15,IF(DATOS_[[Check Periodo Ref.]:[Check Periodo Ref.]]="Dentro",DATOS_[Conc.Sal.20]))))),
0)</f>
        <v>0</v>
      </c>
      <c r="Z17" s="178">
        <f t="array" ref="Z17">IFERROR(
MEDIAN((IF(DATOS_[[Sexo]:[Sexo]]=$B17,IF(DATOS_[[AGRUP. CLAS. PROF.]:[AGRUP. CLAS. PROF.]]=$B15,IF(DATOS_[[Check Periodo Ref.]:[Check Periodo Ref.]]="Dentro",DATOS_[Conc.Sal.21]))))),
0)</f>
        <v>0</v>
      </c>
      <c r="AA17" s="178">
        <f t="array" ref="AA17">IFERROR(
MEDIAN((IF(DATOS_[[Sexo]:[Sexo]]=$B17,IF(DATOS_[[AGRUP. CLAS. PROF.]:[AGRUP. CLAS. PROF.]]=$B15,IF(DATOS_[[Check Periodo Ref.]:[Check Periodo Ref.]]="Dentro",DATOS_[Conc.Sal.22]))))),
0)</f>
        <v>0</v>
      </c>
      <c r="AB17" s="178">
        <f t="array" ref="AB17">IFERROR(
MEDIAN((IF(DATOS_[[Sexo]:[Sexo]]=$B17,IF(DATOS_[[AGRUP. CLAS. PROF.]:[AGRUP. CLAS. PROF.]]=$B15,IF(DATOS_[[Check Periodo Ref.]:[Check Periodo Ref.]]="Dentro",DATOS_[Conc.Sal.23]))))),
0)</f>
        <v>0</v>
      </c>
      <c r="AC17" s="178">
        <f t="array" ref="AC17">IFERROR(
MEDIAN((IF(DATOS_[[Sexo]:[Sexo]]=$B17,IF(DATOS_[[AGRUP. CLAS. PROF.]:[AGRUP. CLAS. PROF.]]=$B15,IF(DATOS_[[Check Periodo Ref.]:[Check Periodo Ref.]]="Dentro",DATOS_[Conc.Sal.24]))))),
0)</f>
        <v>0</v>
      </c>
      <c r="AD17" s="178">
        <f t="array" ref="AD17">IFERROR(
MEDIAN((IF(DATOS_[[Sexo]:[Sexo]]=$B17,IF(DATOS_[[AGRUP. CLAS. PROF.]:[AGRUP. CLAS. PROF.]]=$B15,IF(DATOS_[[Check Periodo Ref.]:[Check Periodo Ref.]]="Dentro",DATOS_[Conc.Sal.25]))))),
0)</f>
        <v>0</v>
      </c>
      <c r="AE17" s="178">
        <f t="array" ref="AE17">IFERROR(
MEDIAN((IF(DATOS_[[Sexo]:[Sexo]]=$B17,IF(DATOS_[[AGRUP. CLAS. PROF.]:[AGRUP. CLAS. PROF.]]=$B15,IF(DATOS_[[Check Periodo Ref.]:[Check Periodo Ref.]]="Dentro",DATOS_[Conc.Sal.26]))))),
0)</f>
        <v>0</v>
      </c>
      <c r="AF17" s="178">
        <f t="array" ref="AF17">IFERROR(
MEDIAN((IF(DATOS_[[Sexo]:[Sexo]]=$B17,IF(DATOS_[[AGRUP. CLAS. PROF.]:[AGRUP. CLAS. PROF.]]=$B15,IF(DATOS_[[Check Periodo Ref.]:[Check Periodo Ref.]]="Dentro",DATOS_[Conc.Sal.27]))))),
0)</f>
        <v>0</v>
      </c>
      <c r="AG17" s="178">
        <f t="array" ref="AG17">IFERROR(
MEDIAN((IF(DATOS_[[Sexo]:[Sexo]]=$B17,IF(DATOS_[[AGRUP. CLAS. PROF.]:[AGRUP. CLAS. PROF.]]=$B15,IF(DATOS_[[Check Periodo Ref.]:[Check Periodo Ref.]]="Dentro",DATOS_[Conc.Sal.28]))))),
0)</f>
        <v>0</v>
      </c>
      <c r="AH17" s="178">
        <f t="array" ref="AH17">IFERROR(
MEDIAN((IF(DATOS_[[Sexo]:[Sexo]]=$B17,IF(DATOS_[[AGRUP. CLAS. PROF.]:[AGRUP. CLAS. PROF.]]=$B15,IF(DATOS_[[Check Periodo Ref.]:[Check Periodo Ref.]]="Dentro",DATOS_[Conc.Sal.29]))))),
0)</f>
        <v>0</v>
      </c>
      <c r="AI17" s="178">
        <f t="array" ref="AI17">IFERROR(
MEDIAN((IF(DATOS_[[Sexo]:[Sexo]]=$B17,IF(DATOS_[[AGRUP. CLAS. PROF.]:[AGRUP. CLAS. PROF.]]=$B15,IF(DATOS_[[Check Periodo Ref.]:[Check Periodo Ref.]]="Dentro",DATOS_[Conc.Sal.30]))))),
0)</f>
        <v>0</v>
      </c>
      <c r="AJ17" s="179">
        <f t="array" ref="AJ17">IFERROR(
MEDIAN(IF(DATOS_[Sexo]=$B17,IF(DATOS_[AGRUP. CLAS. PROF.]=$B15,IF(DATOS_[Check Periodo Ref.]="Dentro",DATOS_[Tot COMPL.SAL Ef],FALSE)))),
0)</f>
        <v>0</v>
      </c>
      <c r="AK17" s="180">
        <f t="array" ref="AK17">IFERROR(
MEDIAN(IF(DATOS_[Sexo]=$B17,IF(DATOS_[AGRUP. CLAS. PROF.]=$B15,IF(DATOS_[Check Periodo Ref.]="Dentro",DATOS_[TOTAL SALARIO Ef],FALSE)))),
0)</f>
        <v>0</v>
      </c>
      <c r="AL17" s="181">
        <f t="array" ref="AL17">IFERROR(
MEDIAN((IF(DATOS_[[Sexo]:[Sexo]]=$B17,IF(DATOS_[[AGRUP. CLAS. PROF.]:[AGRUP. CLAS. PROF.]]=$B15,IF(DATOS_[[Check Periodo Ref.]:[Check Periodo Ref.]]="Dentro",DATOS_[C.Extra.01]))))),
0)</f>
        <v>0</v>
      </c>
      <c r="AM17" s="181">
        <f t="array" ref="AM17">IFERROR(
MEDIAN((IF(DATOS_[[Sexo]:[Sexo]]=$B17,IF(DATOS_[[AGRUP. CLAS. PROF.]:[AGRUP. CLAS. PROF.]]=$B15,IF(DATOS_[[Check Periodo Ref.]:[Check Periodo Ref.]]="Dentro",DATOS_[C.Extra.02]))))),
0)</f>
        <v>0</v>
      </c>
      <c r="AN17" s="181">
        <f t="array" ref="AN17">IFERROR(
MEDIAN((IF(DATOS_[[Sexo]:[Sexo]]=$B17,IF(DATOS_[[AGRUP. CLAS. PROF.]:[AGRUP. CLAS. PROF.]]=$B15,IF(DATOS_[[Check Periodo Ref.]:[Check Periodo Ref.]]="Dentro",DATOS_[C.Extra.03]))))),
0)</f>
        <v>0</v>
      </c>
      <c r="AO17" s="181">
        <f t="array" ref="AO17">IFERROR(
MEDIAN((IF(DATOS_[[Sexo]:[Sexo]]=$B17,IF(DATOS_[[AGRUP. CLAS. PROF.]:[AGRUP. CLAS. PROF.]]=$B15,IF(DATOS_[[Check Periodo Ref.]:[Check Periodo Ref.]]="Dentro",DATOS_[C.Extra.04]))))),
0)</f>
        <v>0</v>
      </c>
      <c r="AP17" s="181">
        <f t="array" ref="AP17">IFERROR(
MEDIAN((IF(DATOS_[[Sexo]:[Sexo]]=$B17,IF(DATOS_[[AGRUP. CLAS. PROF.]:[AGRUP. CLAS. PROF.]]=$B15,IF(DATOS_[[Check Periodo Ref.]:[Check Periodo Ref.]]="Dentro",DATOS_[C.Extra.05]))))),
0)</f>
        <v>0</v>
      </c>
      <c r="AQ17" s="182">
        <f t="array" ref="AQ17">IFERROR(
MEDIAN(IF(DATOS_[Sexo]=$B17,IF(DATOS_[AGRUP. CLAS. PROF.]=$B15,IF(DATOS_[Check Periodo Ref.]="Dentro",DATOS_[Tot Extrasalarial Ef],FALSE)))),
0)</f>
        <v>0</v>
      </c>
      <c r="AR17" s="183">
        <f t="array" ref="AR17">IFERROR(
MEDIAN(IF(DATOS_[Sexo]=$B17,IF(DATOS_[AGRUP. CLAS. PROF.]=$B15,IF(DATOS_[Check Periodo Ref.]="Dentro",DATOS_[TOTAL Retrib Ef],FALSE)))),
0)</f>
        <v>0</v>
      </c>
    </row>
    <row r="18" spans="1:44" s="101" customFormat="1" ht="17.25" thickBot="1" x14ac:dyDescent="0.35">
      <c r="A18" s="101" t="str">
        <f t="shared" ref="A18" si="7">+A19</f>
        <v>[ocultar]</v>
      </c>
      <c r="B18" s="105" t="s">
        <v>299</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77">
        <f t="array" ref="E19">IFERROR(
MEDIAN(IF(DATOS_[Sexo]=$B19,IF(DATOS_[AGRUP. CLAS. PROF.]=$B18,IF(DATOS_[Check Periodo Ref.]="Dentro",DATOS_[SALARIO BASE Ef],FALSE)))),
0)</f>
        <v>0</v>
      </c>
      <c r="F19" s="178">
        <f t="array" ref="F19">IFERROR(
MEDIAN((IF(DATOS_[[Sexo]:[Sexo]]=$B19,IF(DATOS_[[AGRUP. CLAS. PROF.]:[AGRUP. CLAS. PROF.]]=$B18,IF(DATOS_[[Check Periodo Ref.]:[Check Periodo Ref.]]="Dentro",DATOS_[Conc.Sal.01]))))),
0)</f>
        <v>0</v>
      </c>
      <c r="G19" s="178">
        <f t="array" ref="G19">IFERROR(
MEDIAN((IF(DATOS_[[Sexo]:[Sexo]]=$B19,IF(DATOS_[[AGRUP. CLAS. PROF.]:[AGRUP. CLAS. PROF.]]=$B18,IF(DATOS_[[Check Periodo Ref.]:[Check Periodo Ref.]]="Dentro",DATOS_[Conc.Sal.02]))))),
0)</f>
        <v>0</v>
      </c>
      <c r="H19" s="178">
        <f t="array" ref="H19">IFERROR(
MEDIAN((IF(DATOS_[[Sexo]:[Sexo]]=$B19,IF(DATOS_[[AGRUP. CLAS. PROF.]:[AGRUP. CLAS. PROF.]]=$B18,IF(DATOS_[[Check Periodo Ref.]:[Check Periodo Ref.]]="Dentro",DATOS_[Conc.Sal.03]))))),
0)</f>
        <v>0</v>
      </c>
      <c r="I19" s="178">
        <f t="array" ref="I19">IFERROR(
MEDIAN((IF(DATOS_[[Sexo]:[Sexo]]=$B19,IF(DATOS_[[AGRUP. CLAS. PROF.]:[AGRUP. CLAS. PROF.]]=$B18,IF(DATOS_[[Check Periodo Ref.]:[Check Periodo Ref.]]="Dentro",DATOS_[Conc.Sal.04]))))),
0)</f>
        <v>0</v>
      </c>
      <c r="J19" s="178">
        <f t="array" ref="J19">IFERROR(
MEDIAN((IF(DATOS_[[Sexo]:[Sexo]]=$B19,IF(DATOS_[[AGRUP. CLAS. PROF.]:[AGRUP. CLAS. PROF.]]=$B18,IF(DATOS_[[Check Periodo Ref.]:[Check Periodo Ref.]]="Dentro",DATOS_[Conc.Sal.05]))))),
0)</f>
        <v>0</v>
      </c>
      <c r="K19" s="178">
        <f t="array" ref="K19">IFERROR(
MEDIAN((IF(DATOS_[[Sexo]:[Sexo]]=$B19,IF(DATOS_[[AGRUP. CLAS. PROF.]:[AGRUP. CLAS. PROF.]]=$B18,IF(DATOS_[[Check Periodo Ref.]:[Check Periodo Ref.]]="Dentro",DATOS_[Conc.Sal.06]))))),
0)</f>
        <v>0</v>
      </c>
      <c r="L19" s="178">
        <f t="array" ref="L19">IFERROR(
MEDIAN((IF(DATOS_[[Sexo]:[Sexo]]=$B19,IF(DATOS_[[AGRUP. CLAS. PROF.]:[AGRUP. CLAS. PROF.]]=$B18,IF(DATOS_[[Check Periodo Ref.]:[Check Periodo Ref.]]="Dentro",DATOS_[Conc.Sal.07]))))),
0)</f>
        <v>0</v>
      </c>
      <c r="M19" s="178">
        <f t="array" ref="M19">IFERROR(
MEDIAN((IF(DATOS_[[Sexo]:[Sexo]]=$B19,IF(DATOS_[[AGRUP. CLAS. PROF.]:[AGRUP. CLAS. PROF.]]=$B18,IF(DATOS_[[Check Periodo Ref.]:[Check Periodo Ref.]]="Dentro",DATOS_[Conc.Sal.08]))))),
0)</f>
        <v>0</v>
      </c>
      <c r="N19" s="178">
        <f t="array" ref="N19">IFERROR(
MEDIAN((IF(DATOS_[[Sexo]:[Sexo]]=$B19,IF(DATOS_[[AGRUP. CLAS. PROF.]:[AGRUP. CLAS. PROF.]]=$B18,IF(DATOS_[[Check Periodo Ref.]:[Check Periodo Ref.]]="Dentro",DATOS_[Conc.Sal.09]))))),
0)</f>
        <v>0</v>
      </c>
      <c r="O19" s="178">
        <f t="array" ref="O19">IFERROR(
MEDIAN((IF(DATOS_[[Sexo]:[Sexo]]=$B19,IF(DATOS_[[AGRUP. CLAS. PROF.]:[AGRUP. CLAS. PROF.]]=$B18,IF(DATOS_[[Check Periodo Ref.]:[Check Periodo Ref.]]="Dentro",DATOS_[Conc.Sal.10]))))),
0)</f>
        <v>0</v>
      </c>
      <c r="P19" s="178">
        <f t="array" ref="P19">IFERROR(
MEDIAN((IF(DATOS_[[Sexo]:[Sexo]]=$B19,IF(DATOS_[[AGRUP. CLAS. PROF.]:[AGRUP. CLAS. PROF.]]=$B18,IF(DATOS_[[Check Periodo Ref.]:[Check Periodo Ref.]]="Dentro",DATOS_[Conc.Sal.11]))))),
0)</f>
        <v>0</v>
      </c>
      <c r="Q19" s="178">
        <f t="array" ref="Q19">IFERROR(
MEDIAN((IF(DATOS_[[Sexo]:[Sexo]]=$B19,IF(DATOS_[[AGRUP. CLAS. PROF.]:[AGRUP. CLAS. PROF.]]=$B18,IF(DATOS_[[Check Periodo Ref.]:[Check Periodo Ref.]]="Dentro",DATOS_[Conc.Sal.12]))))),
0)</f>
        <v>0</v>
      </c>
      <c r="R19" s="178">
        <f t="array" ref="R19">IFERROR(
MEDIAN((IF(DATOS_[[Sexo]:[Sexo]]=$B19,IF(DATOS_[[AGRUP. CLAS. PROF.]:[AGRUP. CLAS. PROF.]]=$B18,IF(DATOS_[[Check Periodo Ref.]:[Check Periodo Ref.]]="Dentro",DATOS_[Conc.Sal.13]))))),
0)</f>
        <v>0</v>
      </c>
      <c r="S19" s="178">
        <f t="array" ref="S19">IFERROR(
MEDIAN((IF(DATOS_[[Sexo]:[Sexo]]=$B19,IF(DATOS_[[AGRUP. CLAS. PROF.]:[AGRUP. CLAS. PROF.]]=$B18,IF(DATOS_[[Check Periodo Ref.]:[Check Periodo Ref.]]="Dentro",DATOS_[Conc.Sal.14]))))),
0)</f>
        <v>0</v>
      </c>
      <c r="T19" s="178">
        <f t="array" ref="T19">IFERROR(
MEDIAN((IF(DATOS_[[Sexo]:[Sexo]]=$B19,IF(DATOS_[[AGRUP. CLAS. PROF.]:[AGRUP. CLAS. PROF.]]=$B18,IF(DATOS_[[Check Periodo Ref.]:[Check Periodo Ref.]]="Dentro",DATOS_[Conc.Sal.15]))))),
0)</f>
        <v>0</v>
      </c>
      <c r="U19" s="178">
        <f t="array" ref="U19">IFERROR(
MEDIAN((IF(DATOS_[[Sexo]:[Sexo]]=$B19,IF(DATOS_[[AGRUP. CLAS. PROF.]:[AGRUP. CLAS. PROF.]]=$B18,IF(DATOS_[[Check Periodo Ref.]:[Check Periodo Ref.]]="Dentro",DATOS_[Conc.Sal.16]))))),
0)</f>
        <v>0</v>
      </c>
      <c r="V19" s="178">
        <f t="array" ref="V19">IFERROR(
MEDIAN((IF(DATOS_[[Sexo]:[Sexo]]=$B19,IF(DATOS_[[AGRUP. CLAS. PROF.]:[AGRUP. CLAS. PROF.]]=$B18,IF(DATOS_[[Check Periodo Ref.]:[Check Periodo Ref.]]="Dentro",DATOS_[Conc.Sal.17]))))),
0)</f>
        <v>0</v>
      </c>
      <c r="W19" s="178">
        <f t="array" ref="W19">IFERROR(
MEDIAN((IF(DATOS_[[Sexo]:[Sexo]]=$B19,IF(DATOS_[[AGRUP. CLAS. PROF.]:[AGRUP. CLAS. PROF.]]=$B18,IF(DATOS_[[Check Periodo Ref.]:[Check Periodo Ref.]]="Dentro",DATOS_[Conc.Sal.18]))))),
0)</f>
        <v>0</v>
      </c>
      <c r="X19" s="178">
        <f t="array" ref="X19">IFERROR(
MEDIAN((IF(DATOS_[[Sexo]:[Sexo]]=$B19,IF(DATOS_[[AGRUP. CLAS. PROF.]:[AGRUP. CLAS. PROF.]]=$B18,IF(DATOS_[[Check Periodo Ref.]:[Check Periodo Ref.]]="Dentro",DATOS_[Conc.Sal.19]))))),
0)</f>
        <v>0</v>
      </c>
      <c r="Y19" s="178">
        <f t="array" ref="Y19">IFERROR(
MEDIAN((IF(DATOS_[[Sexo]:[Sexo]]=$B19,IF(DATOS_[[AGRUP. CLAS. PROF.]:[AGRUP. CLAS. PROF.]]=$B18,IF(DATOS_[[Check Periodo Ref.]:[Check Periodo Ref.]]="Dentro",DATOS_[Conc.Sal.20]))))),
0)</f>
        <v>0</v>
      </c>
      <c r="Z19" s="178">
        <f t="array" ref="Z19">IFERROR(
MEDIAN((IF(DATOS_[[Sexo]:[Sexo]]=$B19,IF(DATOS_[[AGRUP. CLAS. PROF.]:[AGRUP. CLAS. PROF.]]=$B18,IF(DATOS_[[Check Periodo Ref.]:[Check Periodo Ref.]]="Dentro",DATOS_[Conc.Sal.21]))))),
0)</f>
        <v>0</v>
      </c>
      <c r="AA19" s="178">
        <f t="array" ref="AA19">IFERROR(
MEDIAN((IF(DATOS_[[Sexo]:[Sexo]]=$B19,IF(DATOS_[[AGRUP. CLAS. PROF.]:[AGRUP. CLAS. PROF.]]=$B18,IF(DATOS_[[Check Periodo Ref.]:[Check Periodo Ref.]]="Dentro",DATOS_[Conc.Sal.22]))))),
0)</f>
        <v>0</v>
      </c>
      <c r="AB19" s="178">
        <f t="array" ref="AB19">IFERROR(
MEDIAN((IF(DATOS_[[Sexo]:[Sexo]]=$B19,IF(DATOS_[[AGRUP. CLAS. PROF.]:[AGRUP. CLAS. PROF.]]=$B18,IF(DATOS_[[Check Periodo Ref.]:[Check Periodo Ref.]]="Dentro",DATOS_[Conc.Sal.23]))))),
0)</f>
        <v>0</v>
      </c>
      <c r="AC19" s="178">
        <f t="array" ref="AC19">IFERROR(
MEDIAN((IF(DATOS_[[Sexo]:[Sexo]]=$B19,IF(DATOS_[[AGRUP. CLAS. PROF.]:[AGRUP. CLAS. PROF.]]=$B18,IF(DATOS_[[Check Periodo Ref.]:[Check Periodo Ref.]]="Dentro",DATOS_[Conc.Sal.24]))))),
0)</f>
        <v>0</v>
      </c>
      <c r="AD19" s="178">
        <f t="array" ref="AD19">IFERROR(
MEDIAN((IF(DATOS_[[Sexo]:[Sexo]]=$B19,IF(DATOS_[[AGRUP. CLAS. PROF.]:[AGRUP. CLAS. PROF.]]=$B18,IF(DATOS_[[Check Periodo Ref.]:[Check Periodo Ref.]]="Dentro",DATOS_[Conc.Sal.25]))))),
0)</f>
        <v>0</v>
      </c>
      <c r="AE19" s="178">
        <f t="array" ref="AE19">IFERROR(
MEDIAN((IF(DATOS_[[Sexo]:[Sexo]]=$B19,IF(DATOS_[[AGRUP. CLAS. PROF.]:[AGRUP. CLAS. PROF.]]=$B18,IF(DATOS_[[Check Periodo Ref.]:[Check Periodo Ref.]]="Dentro",DATOS_[Conc.Sal.26]))))),
0)</f>
        <v>0</v>
      </c>
      <c r="AF19" s="178">
        <f t="array" ref="AF19">IFERROR(
MEDIAN((IF(DATOS_[[Sexo]:[Sexo]]=$B19,IF(DATOS_[[AGRUP. CLAS. PROF.]:[AGRUP. CLAS. PROF.]]=$B18,IF(DATOS_[[Check Periodo Ref.]:[Check Periodo Ref.]]="Dentro",DATOS_[Conc.Sal.27]))))),
0)</f>
        <v>0</v>
      </c>
      <c r="AG19" s="178">
        <f t="array" ref="AG19">IFERROR(
MEDIAN((IF(DATOS_[[Sexo]:[Sexo]]=$B19,IF(DATOS_[[AGRUP. CLAS. PROF.]:[AGRUP. CLAS. PROF.]]=$B18,IF(DATOS_[[Check Periodo Ref.]:[Check Periodo Ref.]]="Dentro",DATOS_[Conc.Sal.28]))))),
0)</f>
        <v>0</v>
      </c>
      <c r="AH19" s="178">
        <f t="array" ref="AH19">IFERROR(
MEDIAN((IF(DATOS_[[Sexo]:[Sexo]]=$B19,IF(DATOS_[[AGRUP. CLAS. PROF.]:[AGRUP. CLAS. PROF.]]=$B18,IF(DATOS_[[Check Periodo Ref.]:[Check Periodo Ref.]]="Dentro",DATOS_[Conc.Sal.29]))))),
0)</f>
        <v>0</v>
      </c>
      <c r="AI19" s="178">
        <f t="array" ref="AI19">IFERROR(
MEDIAN((IF(DATOS_[[Sexo]:[Sexo]]=$B19,IF(DATOS_[[AGRUP. CLAS. PROF.]:[AGRUP. CLAS. PROF.]]=$B18,IF(DATOS_[[Check Periodo Ref.]:[Check Periodo Ref.]]="Dentro",DATOS_[Conc.Sal.30]))))),
0)</f>
        <v>0</v>
      </c>
      <c r="AJ19" s="179">
        <f t="array" ref="AJ19">IFERROR(
MEDIAN(IF(DATOS_[Sexo]=$B19,IF(DATOS_[AGRUP. CLAS. PROF.]=$B18,IF(DATOS_[Check Periodo Ref.]="Dentro",DATOS_[Tot COMPL.SAL Ef],FALSE)))),
0)</f>
        <v>0</v>
      </c>
      <c r="AK19" s="180">
        <f t="array" ref="AK19">IFERROR(
MEDIAN(IF(DATOS_[Sexo]=$B19,IF(DATOS_[AGRUP. CLAS. PROF.]=$B18,IF(DATOS_[Check Periodo Ref.]="Dentro",DATOS_[TOTAL SALARIO Ef],FALSE)))),
0)</f>
        <v>0</v>
      </c>
      <c r="AL19" s="181">
        <f t="array" ref="AL19">IFERROR(
MEDIAN((IF(DATOS_[[Sexo]:[Sexo]]=$B19,IF(DATOS_[[AGRUP. CLAS. PROF.]:[AGRUP. CLAS. PROF.]]=$B18,IF(DATOS_[[Check Periodo Ref.]:[Check Periodo Ref.]]="Dentro",DATOS_[C.Extra.01]))))),
0)</f>
        <v>0</v>
      </c>
      <c r="AM19" s="181">
        <f t="array" ref="AM19">IFERROR(
MEDIAN((IF(DATOS_[[Sexo]:[Sexo]]=$B19,IF(DATOS_[[AGRUP. CLAS. PROF.]:[AGRUP. CLAS. PROF.]]=$B18,IF(DATOS_[[Check Periodo Ref.]:[Check Periodo Ref.]]="Dentro",DATOS_[C.Extra.02]))))),
0)</f>
        <v>0</v>
      </c>
      <c r="AN19" s="181">
        <f t="array" ref="AN19">IFERROR(
MEDIAN((IF(DATOS_[[Sexo]:[Sexo]]=$B19,IF(DATOS_[[AGRUP. CLAS. PROF.]:[AGRUP. CLAS. PROF.]]=$B18,IF(DATOS_[[Check Periodo Ref.]:[Check Periodo Ref.]]="Dentro",DATOS_[C.Extra.03]))))),
0)</f>
        <v>0</v>
      </c>
      <c r="AO19" s="181">
        <f t="array" ref="AO19">IFERROR(
MEDIAN((IF(DATOS_[[Sexo]:[Sexo]]=$B19,IF(DATOS_[[AGRUP. CLAS. PROF.]:[AGRUP. CLAS. PROF.]]=$B18,IF(DATOS_[[Check Periodo Ref.]:[Check Periodo Ref.]]="Dentro",DATOS_[C.Extra.04]))))),
0)</f>
        <v>0</v>
      </c>
      <c r="AP19" s="181">
        <f t="array" ref="AP19">IFERROR(
MEDIAN((IF(DATOS_[[Sexo]:[Sexo]]=$B19,IF(DATOS_[[AGRUP. CLAS. PROF.]:[AGRUP. CLAS. PROF.]]=$B18,IF(DATOS_[[Check Periodo Ref.]:[Check Periodo Ref.]]="Dentro",DATOS_[C.Extra.05]))))),
0)</f>
        <v>0</v>
      </c>
      <c r="AQ19" s="182">
        <f t="array" ref="AQ19">IFERROR(
MEDIAN(IF(DATOS_[Sexo]=$B19,IF(DATOS_[AGRUP. CLAS. PROF.]=$B18,IF(DATOS_[Check Periodo Ref.]="Dentro",DATOS_[Tot Extrasalarial Ef],FALSE)))),
0)</f>
        <v>0</v>
      </c>
      <c r="AR19" s="183">
        <f t="array" ref="AR19">IFERROR(
MEDIAN(IF(DATOS_[Sexo]=$B19,IF(DATOS_[AGRUP. CLAS. PROF.]=$B18,IF(DATOS_[Check Periodo Ref.]="Dentro",DATOS_[TOTAL Retrib Ef],FALSE)))),
0)</f>
        <v>0</v>
      </c>
    </row>
    <row r="20" spans="1:44" s="101" customFormat="1" x14ac:dyDescent="0.3">
      <c r="A20" s="101" t="str">
        <f t="shared" ref="A20" si="10">+A19</f>
        <v>[ocultar]</v>
      </c>
      <c r="B20" s="98"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77">
        <f t="array" ref="E20">IFERROR(
MEDIAN(IF(DATOS_[Sexo]=$B20,IF(DATOS_[AGRUP. CLAS. PROF.]=$B18,IF(DATOS_[Check Periodo Ref.]="Dentro",DATOS_[SALARIO BASE Ef],FALSE)))),
0)</f>
        <v>0</v>
      </c>
      <c r="F20" s="178">
        <f t="array" ref="F20">IFERROR(
MEDIAN((IF(DATOS_[[Sexo]:[Sexo]]=$B20,IF(DATOS_[[AGRUP. CLAS. PROF.]:[AGRUP. CLAS. PROF.]]=$B18,IF(DATOS_[[Check Periodo Ref.]:[Check Periodo Ref.]]="Dentro",DATOS_[Conc.Sal.01]))))),
0)</f>
        <v>0</v>
      </c>
      <c r="G20" s="178">
        <f t="array" ref="G20">IFERROR(
MEDIAN((IF(DATOS_[[Sexo]:[Sexo]]=$B20,IF(DATOS_[[AGRUP. CLAS. PROF.]:[AGRUP. CLAS. PROF.]]=$B18,IF(DATOS_[[Check Periodo Ref.]:[Check Periodo Ref.]]="Dentro",DATOS_[Conc.Sal.02]))))),
0)</f>
        <v>0</v>
      </c>
      <c r="H20" s="178">
        <f t="array" ref="H20">IFERROR(
MEDIAN((IF(DATOS_[[Sexo]:[Sexo]]=$B20,IF(DATOS_[[AGRUP. CLAS. PROF.]:[AGRUP. CLAS. PROF.]]=$B18,IF(DATOS_[[Check Periodo Ref.]:[Check Periodo Ref.]]="Dentro",DATOS_[Conc.Sal.03]))))),
0)</f>
        <v>0</v>
      </c>
      <c r="I20" s="178">
        <f t="array" ref="I20">IFERROR(
MEDIAN((IF(DATOS_[[Sexo]:[Sexo]]=$B20,IF(DATOS_[[AGRUP. CLAS. PROF.]:[AGRUP. CLAS. PROF.]]=$B18,IF(DATOS_[[Check Periodo Ref.]:[Check Periodo Ref.]]="Dentro",DATOS_[Conc.Sal.04]))))),
0)</f>
        <v>0</v>
      </c>
      <c r="J20" s="178">
        <f t="array" ref="J20">IFERROR(
MEDIAN((IF(DATOS_[[Sexo]:[Sexo]]=$B20,IF(DATOS_[[AGRUP. CLAS. PROF.]:[AGRUP. CLAS. PROF.]]=$B18,IF(DATOS_[[Check Periodo Ref.]:[Check Periodo Ref.]]="Dentro",DATOS_[Conc.Sal.05]))))),
0)</f>
        <v>0</v>
      </c>
      <c r="K20" s="178">
        <f t="array" ref="K20">IFERROR(
MEDIAN((IF(DATOS_[[Sexo]:[Sexo]]=$B20,IF(DATOS_[[AGRUP. CLAS. PROF.]:[AGRUP. CLAS. PROF.]]=$B18,IF(DATOS_[[Check Periodo Ref.]:[Check Periodo Ref.]]="Dentro",DATOS_[Conc.Sal.06]))))),
0)</f>
        <v>0</v>
      </c>
      <c r="L20" s="178">
        <f t="array" ref="L20">IFERROR(
MEDIAN((IF(DATOS_[[Sexo]:[Sexo]]=$B20,IF(DATOS_[[AGRUP. CLAS. PROF.]:[AGRUP. CLAS. PROF.]]=$B18,IF(DATOS_[[Check Periodo Ref.]:[Check Periodo Ref.]]="Dentro",DATOS_[Conc.Sal.07]))))),
0)</f>
        <v>0</v>
      </c>
      <c r="M20" s="178">
        <f t="array" ref="M20">IFERROR(
MEDIAN((IF(DATOS_[[Sexo]:[Sexo]]=$B20,IF(DATOS_[[AGRUP. CLAS. PROF.]:[AGRUP. CLAS. PROF.]]=$B18,IF(DATOS_[[Check Periodo Ref.]:[Check Periodo Ref.]]="Dentro",DATOS_[Conc.Sal.08]))))),
0)</f>
        <v>0</v>
      </c>
      <c r="N20" s="178">
        <f t="array" ref="N20">IFERROR(
MEDIAN((IF(DATOS_[[Sexo]:[Sexo]]=$B20,IF(DATOS_[[AGRUP. CLAS. PROF.]:[AGRUP. CLAS. PROF.]]=$B18,IF(DATOS_[[Check Periodo Ref.]:[Check Periodo Ref.]]="Dentro",DATOS_[Conc.Sal.09]))))),
0)</f>
        <v>0</v>
      </c>
      <c r="O20" s="178">
        <f t="array" ref="O20">IFERROR(
MEDIAN((IF(DATOS_[[Sexo]:[Sexo]]=$B20,IF(DATOS_[[AGRUP. CLAS. PROF.]:[AGRUP. CLAS. PROF.]]=$B18,IF(DATOS_[[Check Periodo Ref.]:[Check Periodo Ref.]]="Dentro",DATOS_[Conc.Sal.10]))))),
0)</f>
        <v>0</v>
      </c>
      <c r="P20" s="178">
        <f t="array" ref="P20">IFERROR(
MEDIAN((IF(DATOS_[[Sexo]:[Sexo]]=$B20,IF(DATOS_[[AGRUP. CLAS. PROF.]:[AGRUP. CLAS. PROF.]]=$B18,IF(DATOS_[[Check Periodo Ref.]:[Check Periodo Ref.]]="Dentro",DATOS_[Conc.Sal.11]))))),
0)</f>
        <v>0</v>
      </c>
      <c r="Q20" s="178">
        <f t="array" ref="Q20">IFERROR(
MEDIAN((IF(DATOS_[[Sexo]:[Sexo]]=$B20,IF(DATOS_[[AGRUP. CLAS. PROF.]:[AGRUP. CLAS. PROF.]]=$B18,IF(DATOS_[[Check Periodo Ref.]:[Check Periodo Ref.]]="Dentro",DATOS_[Conc.Sal.12]))))),
0)</f>
        <v>0</v>
      </c>
      <c r="R20" s="178">
        <f t="array" ref="R20">IFERROR(
MEDIAN((IF(DATOS_[[Sexo]:[Sexo]]=$B20,IF(DATOS_[[AGRUP. CLAS. PROF.]:[AGRUP. CLAS. PROF.]]=$B18,IF(DATOS_[[Check Periodo Ref.]:[Check Periodo Ref.]]="Dentro",DATOS_[Conc.Sal.13]))))),
0)</f>
        <v>0</v>
      </c>
      <c r="S20" s="178">
        <f t="array" ref="S20">IFERROR(
MEDIAN((IF(DATOS_[[Sexo]:[Sexo]]=$B20,IF(DATOS_[[AGRUP. CLAS. PROF.]:[AGRUP. CLAS. PROF.]]=$B18,IF(DATOS_[[Check Periodo Ref.]:[Check Periodo Ref.]]="Dentro",DATOS_[Conc.Sal.14]))))),
0)</f>
        <v>0</v>
      </c>
      <c r="T20" s="178">
        <f t="array" ref="T20">IFERROR(
MEDIAN((IF(DATOS_[[Sexo]:[Sexo]]=$B20,IF(DATOS_[[AGRUP. CLAS. PROF.]:[AGRUP. CLAS. PROF.]]=$B18,IF(DATOS_[[Check Periodo Ref.]:[Check Periodo Ref.]]="Dentro",DATOS_[Conc.Sal.15]))))),
0)</f>
        <v>0</v>
      </c>
      <c r="U20" s="178">
        <f t="array" ref="U20">IFERROR(
MEDIAN((IF(DATOS_[[Sexo]:[Sexo]]=$B20,IF(DATOS_[[AGRUP. CLAS. PROF.]:[AGRUP. CLAS. PROF.]]=$B18,IF(DATOS_[[Check Periodo Ref.]:[Check Periodo Ref.]]="Dentro",DATOS_[Conc.Sal.16]))))),
0)</f>
        <v>0</v>
      </c>
      <c r="V20" s="178">
        <f t="array" ref="V20">IFERROR(
MEDIAN((IF(DATOS_[[Sexo]:[Sexo]]=$B20,IF(DATOS_[[AGRUP. CLAS. PROF.]:[AGRUP. CLAS. PROF.]]=$B18,IF(DATOS_[[Check Periodo Ref.]:[Check Periodo Ref.]]="Dentro",DATOS_[Conc.Sal.17]))))),
0)</f>
        <v>0</v>
      </c>
      <c r="W20" s="178">
        <f t="array" ref="W20">IFERROR(
MEDIAN((IF(DATOS_[[Sexo]:[Sexo]]=$B20,IF(DATOS_[[AGRUP. CLAS. PROF.]:[AGRUP. CLAS. PROF.]]=$B18,IF(DATOS_[[Check Periodo Ref.]:[Check Periodo Ref.]]="Dentro",DATOS_[Conc.Sal.18]))))),
0)</f>
        <v>0</v>
      </c>
      <c r="X20" s="178">
        <f t="array" ref="X20">IFERROR(
MEDIAN((IF(DATOS_[[Sexo]:[Sexo]]=$B20,IF(DATOS_[[AGRUP. CLAS. PROF.]:[AGRUP. CLAS. PROF.]]=$B18,IF(DATOS_[[Check Periodo Ref.]:[Check Periodo Ref.]]="Dentro",DATOS_[Conc.Sal.19]))))),
0)</f>
        <v>0</v>
      </c>
      <c r="Y20" s="178">
        <f t="array" ref="Y20">IFERROR(
MEDIAN((IF(DATOS_[[Sexo]:[Sexo]]=$B20,IF(DATOS_[[AGRUP. CLAS. PROF.]:[AGRUP. CLAS. PROF.]]=$B18,IF(DATOS_[[Check Periodo Ref.]:[Check Periodo Ref.]]="Dentro",DATOS_[Conc.Sal.20]))))),
0)</f>
        <v>0</v>
      </c>
      <c r="Z20" s="178">
        <f t="array" ref="Z20">IFERROR(
MEDIAN((IF(DATOS_[[Sexo]:[Sexo]]=$B20,IF(DATOS_[[AGRUP. CLAS. PROF.]:[AGRUP. CLAS. PROF.]]=$B18,IF(DATOS_[[Check Periodo Ref.]:[Check Periodo Ref.]]="Dentro",DATOS_[Conc.Sal.21]))))),
0)</f>
        <v>0</v>
      </c>
      <c r="AA20" s="178">
        <f t="array" ref="AA20">IFERROR(
MEDIAN((IF(DATOS_[[Sexo]:[Sexo]]=$B20,IF(DATOS_[[AGRUP. CLAS. PROF.]:[AGRUP. CLAS. PROF.]]=$B18,IF(DATOS_[[Check Periodo Ref.]:[Check Periodo Ref.]]="Dentro",DATOS_[Conc.Sal.22]))))),
0)</f>
        <v>0</v>
      </c>
      <c r="AB20" s="178">
        <f t="array" ref="AB20">IFERROR(
MEDIAN((IF(DATOS_[[Sexo]:[Sexo]]=$B20,IF(DATOS_[[AGRUP. CLAS. PROF.]:[AGRUP. CLAS. PROF.]]=$B18,IF(DATOS_[[Check Periodo Ref.]:[Check Periodo Ref.]]="Dentro",DATOS_[Conc.Sal.23]))))),
0)</f>
        <v>0</v>
      </c>
      <c r="AC20" s="178">
        <f t="array" ref="AC20">IFERROR(
MEDIAN((IF(DATOS_[[Sexo]:[Sexo]]=$B20,IF(DATOS_[[AGRUP. CLAS. PROF.]:[AGRUP. CLAS. PROF.]]=$B18,IF(DATOS_[[Check Periodo Ref.]:[Check Periodo Ref.]]="Dentro",DATOS_[Conc.Sal.24]))))),
0)</f>
        <v>0</v>
      </c>
      <c r="AD20" s="178">
        <f t="array" ref="AD20">IFERROR(
MEDIAN((IF(DATOS_[[Sexo]:[Sexo]]=$B20,IF(DATOS_[[AGRUP. CLAS. PROF.]:[AGRUP. CLAS. PROF.]]=$B18,IF(DATOS_[[Check Periodo Ref.]:[Check Periodo Ref.]]="Dentro",DATOS_[Conc.Sal.25]))))),
0)</f>
        <v>0</v>
      </c>
      <c r="AE20" s="178">
        <f t="array" ref="AE20">IFERROR(
MEDIAN((IF(DATOS_[[Sexo]:[Sexo]]=$B20,IF(DATOS_[[AGRUP. CLAS. PROF.]:[AGRUP. CLAS. PROF.]]=$B18,IF(DATOS_[[Check Periodo Ref.]:[Check Periodo Ref.]]="Dentro",DATOS_[Conc.Sal.26]))))),
0)</f>
        <v>0</v>
      </c>
      <c r="AF20" s="178">
        <f t="array" ref="AF20">IFERROR(
MEDIAN((IF(DATOS_[[Sexo]:[Sexo]]=$B20,IF(DATOS_[[AGRUP. CLAS. PROF.]:[AGRUP. CLAS. PROF.]]=$B18,IF(DATOS_[[Check Periodo Ref.]:[Check Periodo Ref.]]="Dentro",DATOS_[Conc.Sal.27]))))),
0)</f>
        <v>0</v>
      </c>
      <c r="AG20" s="178">
        <f t="array" ref="AG20">IFERROR(
MEDIAN((IF(DATOS_[[Sexo]:[Sexo]]=$B20,IF(DATOS_[[AGRUP. CLAS. PROF.]:[AGRUP. CLAS. PROF.]]=$B18,IF(DATOS_[[Check Periodo Ref.]:[Check Periodo Ref.]]="Dentro",DATOS_[Conc.Sal.28]))))),
0)</f>
        <v>0</v>
      </c>
      <c r="AH20" s="178">
        <f t="array" ref="AH20">IFERROR(
MEDIAN((IF(DATOS_[[Sexo]:[Sexo]]=$B20,IF(DATOS_[[AGRUP. CLAS. PROF.]:[AGRUP. CLAS. PROF.]]=$B18,IF(DATOS_[[Check Periodo Ref.]:[Check Periodo Ref.]]="Dentro",DATOS_[Conc.Sal.29]))))),
0)</f>
        <v>0</v>
      </c>
      <c r="AI20" s="178">
        <f t="array" ref="AI20">IFERROR(
MEDIAN((IF(DATOS_[[Sexo]:[Sexo]]=$B20,IF(DATOS_[[AGRUP. CLAS. PROF.]:[AGRUP. CLAS. PROF.]]=$B18,IF(DATOS_[[Check Periodo Ref.]:[Check Periodo Ref.]]="Dentro",DATOS_[Conc.Sal.30]))))),
0)</f>
        <v>0</v>
      </c>
      <c r="AJ20" s="179">
        <f t="array" ref="AJ20">IFERROR(
MEDIAN(IF(DATOS_[Sexo]=$B20,IF(DATOS_[AGRUP. CLAS. PROF.]=$B18,IF(DATOS_[Check Periodo Ref.]="Dentro",DATOS_[Tot COMPL.SAL Ef],FALSE)))),
0)</f>
        <v>0</v>
      </c>
      <c r="AK20" s="180">
        <f t="array" ref="AK20">IFERROR(
MEDIAN(IF(DATOS_[Sexo]=$B20,IF(DATOS_[AGRUP. CLAS. PROF.]=$B18,IF(DATOS_[Check Periodo Ref.]="Dentro",DATOS_[TOTAL SALARIO Ef],FALSE)))),
0)</f>
        <v>0</v>
      </c>
      <c r="AL20" s="181">
        <f t="array" ref="AL20">IFERROR(
MEDIAN((IF(DATOS_[[Sexo]:[Sexo]]=$B20,IF(DATOS_[[AGRUP. CLAS. PROF.]:[AGRUP. CLAS. PROF.]]=$B18,IF(DATOS_[[Check Periodo Ref.]:[Check Periodo Ref.]]="Dentro",DATOS_[C.Extra.01]))))),
0)</f>
        <v>0</v>
      </c>
      <c r="AM20" s="181">
        <f t="array" ref="AM20">IFERROR(
MEDIAN((IF(DATOS_[[Sexo]:[Sexo]]=$B20,IF(DATOS_[[AGRUP. CLAS. PROF.]:[AGRUP. CLAS. PROF.]]=$B18,IF(DATOS_[[Check Periodo Ref.]:[Check Periodo Ref.]]="Dentro",DATOS_[C.Extra.02]))))),
0)</f>
        <v>0</v>
      </c>
      <c r="AN20" s="181">
        <f t="array" ref="AN20">IFERROR(
MEDIAN((IF(DATOS_[[Sexo]:[Sexo]]=$B20,IF(DATOS_[[AGRUP. CLAS. PROF.]:[AGRUP. CLAS. PROF.]]=$B18,IF(DATOS_[[Check Periodo Ref.]:[Check Periodo Ref.]]="Dentro",DATOS_[C.Extra.03]))))),
0)</f>
        <v>0</v>
      </c>
      <c r="AO20" s="181">
        <f t="array" ref="AO20">IFERROR(
MEDIAN((IF(DATOS_[[Sexo]:[Sexo]]=$B20,IF(DATOS_[[AGRUP. CLAS. PROF.]:[AGRUP. CLAS. PROF.]]=$B18,IF(DATOS_[[Check Periodo Ref.]:[Check Periodo Ref.]]="Dentro",DATOS_[C.Extra.04]))))),
0)</f>
        <v>0</v>
      </c>
      <c r="AP20" s="181">
        <f t="array" ref="AP20">IFERROR(
MEDIAN((IF(DATOS_[[Sexo]:[Sexo]]=$B20,IF(DATOS_[[AGRUP. CLAS. PROF.]:[AGRUP. CLAS. PROF.]]=$B18,IF(DATOS_[[Check Periodo Ref.]:[Check Periodo Ref.]]="Dentro",DATOS_[C.Extra.05]))))),
0)</f>
        <v>0</v>
      </c>
      <c r="AQ20" s="182">
        <f t="array" ref="AQ20">IFERROR(
MEDIAN(IF(DATOS_[Sexo]=$B20,IF(DATOS_[AGRUP. CLAS. PROF.]=$B18,IF(DATOS_[Check Periodo Ref.]="Dentro",DATOS_[Tot Extrasalarial Ef],FALSE)))),
0)</f>
        <v>0</v>
      </c>
      <c r="AR20" s="183">
        <f t="array" ref="AR20">IFERROR(
MEDIAN(IF(DATOS_[Sexo]=$B20,IF(DATOS_[AGRUP. CLAS. PROF.]=$B18,IF(DATOS_[Check Periodo Ref.]="Dentro",DATOS_[TOTAL Retrib Ef],FALSE)))),
0)</f>
        <v>0</v>
      </c>
    </row>
    <row r="21" spans="1:44" ht="17.25" thickBot="1" x14ac:dyDescent="0.35">
      <c r="A21" s="107" t="str">
        <f t="shared" ref="A21" si="11">+A22</f>
        <v>[ocultar]</v>
      </c>
      <c r="B21" s="105" t="s">
        <v>300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77">
        <f t="array" ref="E22">IFERROR(
MEDIAN(IF(DATOS_[Sexo]=$B22,IF(DATOS_[AGRUP. CLAS. PROF.]=$B21,IF(DATOS_[Check Periodo Ref.]="Dentro",DATOS_[SALARIO BASE Ef],FALSE)))),
0)</f>
        <v>0</v>
      </c>
      <c r="F22" s="178">
        <f t="array" ref="F22">IFERROR(
MEDIAN((IF(DATOS_[[Sexo]:[Sexo]]=$B22,IF(DATOS_[[AGRUP. CLAS. PROF.]:[AGRUP. CLAS. PROF.]]=$B21,IF(DATOS_[[Check Periodo Ref.]:[Check Periodo Ref.]]="Dentro",DATOS_[Conc.Sal.01]))))),
0)</f>
        <v>0</v>
      </c>
      <c r="G22" s="178">
        <f t="array" ref="G22">IFERROR(
MEDIAN((IF(DATOS_[[Sexo]:[Sexo]]=$B22,IF(DATOS_[[AGRUP. CLAS. PROF.]:[AGRUP. CLAS. PROF.]]=$B21,IF(DATOS_[[Check Periodo Ref.]:[Check Periodo Ref.]]="Dentro",DATOS_[Conc.Sal.02]))))),
0)</f>
        <v>0</v>
      </c>
      <c r="H22" s="178">
        <f t="array" ref="H22">IFERROR(
MEDIAN((IF(DATOS_[[Sexo]:[Sexo]]=$B22,IF(DATOS_[[AGRUP. CLAS. PROF.]:[AGRUP. CLAS. PROF.]]=$B21,IF(DATOS_[[Check Periodo Ref.]:[Check Periodo Ref.]]="Dentro",DATOS_[Conc.Sal.03]))))),
0)</f>
        <v>0</v>
      </c>
      <c r="I22" s="178">
        <f t="array" ref="I22">IFERROR(
MEDIAN((IF(DATOS_[[Sexo]:[Sexo]]=$B22,IF(DATOS_[[AGRUP. CLAS. PROF.]:[AGRUP. CLAS. PROF.]]=$B21,IF(DATOS_[[Check Periodo Ref.]:[Check Periodo Ref.]]="Dentro",DATOS_[Conc.Sal.04]))))),
0)</f>
        <v>0</v>
      </c>
      <c r="J22" s="178">
        <f t="array" ref="J22">IFERROR(
MEDIAN((IF(DATOS_[[Sexo]:[Sexo]]=$B22,IF(DATOS_[[AGRUP. CLAS. PROF.]:[AGRUP. CLAS. PROF.]]=$B21,IF(DATOS_[[Check Periodo Ref.]:[Check Periodo Ref.]]="Dentro",DATOS_[Conc.Sal.05]))))),
0)</f>
        <v>0</v>
      </c>
      <c r="K22" s="178">
        <f t="array" ref="K22">IFERROR(
MEDIAN((IF(DATOS_[[Sexo]:[Sexo]]=$B22,IF(DATOS_[[AGRUP. CLAS. PROF.]:[AGRUP. CLAS. PROF.]]=$B21,IF(DATOS_[[Check Periodo Ref.]:[Check Periodo Ref.]]="Dentro",DATOS_[Conc.Sal.06]))))),
0)</f>
        <v>0</v>
      </c>
      <c r="L22" s="178">
        <f t="array" ref="L22">IFERROR(
MEDIAN((IF(DATOS_[[Sexo]:[Sexo]]=$B22,IF(DATOS_[[AGRUP. CLAS. PROF.]:[AGRUP. CLAS. PROF.]]=$B21,IF(DATOS_[[Check Periodo Ref.]:[Check Periodo Ref.]]="Dentro",DATOS_[Conc.Sal.07]))))),
0)</f>
        <v>0</v>
      </c>
      <c r="M22" s="178">
        <f t="array" ref="M22">IFERROR(
MEDIAN((IF(DATOS_[[Sexo]:[Sexo]]=$B22,IF(DATOS_[[AGRUP. CLAS. PROF.]:[AGRUP. CLAS. PROF.]]=$B21,IF(DATOS_[[Check Periodo Ref.]:[Check Periodo Ref.]]="Dentro",DATOS_[Conc.Sal.08]))))),
0)</f>
        <v>0</v>
      </c>
      <c r="N22" s="178">
        <f t="array" ref="N22">IFERROR(
MEDIAN((IF(DATOS_[[Sexo]:[Sexo]]=$B22,IF(DATOS_[[AGRUP. CLAS. PROF.]:[AGRUP. CLAS. PROF.]]=$B21,IF(DATOS_[[Check Periodo Ref.]:[Check Periodo Ref.]]="Dentro",DATOS_[Conc.Sal.09]))))),
0)</f>
        <v>0</v>
      </c>
      <c r="O22" s="178">
        <f t="array" ref="O22">IFERROR(
MEDIAN((IF(DATOS_[[Sexo]:[Sexo]]=$B22,IF(DATOS_[[AGRUP. CLAS. PROF.]:[AGRUP. CLAS. PROF.]]=$B21,IF(DATOS_[[Check Periodo Ref.]:[Check Periodo Ref.]]="Dentro",DATOS_[Conc.Sal.10]))))),
0)</f>
        <v>0</v>
      </c>
      <c r="P22" s="178">
        <f t="array" ref="P22">IFERROR(
MEDIAN((IF(DATOS_[[Sexo]:[Sexo]]=$B22,IF(DATOS_[[AGRUP. CLAS. PROF.]:[AGRUP. CLAS. PROF.]]=$B21,IF(DATOS_[[Check Periodo Ref.]:[Check Periodo Ref.]]="Dentro",DATOS_[Conc.Sal.11]))))),
0)</f>
        <v>0</v>
      </c>
      <c r="Q22" s="178">
        <f t="array" ref="Q22">IFERROR(
MEDIAN((IF(DATOS_[[Sexo]:[Sexo]]=$B22,IF(DATOS_[[AGRUP. CLAS. PROF.]:[AGRUP. CLAS. PROF.]]=$B21,IF(DATOS_[[Check Periodo Ref.]:[Check Periodo Ref.]]="Dentro",DATOS_[Conc.Sal.12]))))),
0)</f>
        <v>0</v>
      </c>
      <c r="R22" s="178">
        <f t="array" ref="R22">IFERROR(
MEDIAN((IF(DATOS_[[Sexo]:[Sexo]]=$B22,IF(DATOS_[[AGRUP. CLAS. PROF.]:[AGRUP. CLAS. PROF.]]=$B21,IF(DATOS_[[Check Periodo Ref.]:[Check Periodo Ref.]]="Dentro",DATOS_[Conc.Sal.13]))))),
0)</f>
        <v>0</v>
      </c>
      <c r="S22" s="178">
        <f t="array" ref="S22">IFERROR(
MEDIAN((IF(DATOS_[[Sexo]:[Sexo]]=$B22,IF(DATOS_[[AGRUP. CLAS. PROF.]:[AGRUP. CLAS. PROF.]]=$B21,IF(DATOS_[[Check Periodo Ref.]:[Check Periodo Ref.]]="Dentro",DATOS_[Conc.Sal.14]))))),
0)</f>
        <v>0</v>
      </c>
      <c r="T22" s="178">
        <f t="array" ref="T22">IFERROR(
MEDIAN((IF(DATOS_[[Sexo]:[Sexo]]=$B22,IF(DATOS_[[AGRUP. CLAS. PROF.]:[AGRUP. CLAS. PROF.]]=$B21,IF(DATOS_[[Check Periodo Ref.]:[Check Periodo Ref.]]="Dentro",DATOS_[Conc.Sal.15]))))),
0)</f>
        <v>0</v>
      </c>
      <c r="U22" s="178">
        <f t="array" ref="U22">IFERROR(
MEDIAN((IF(DATOS_[[Sexo]:[Sexo]]=$B22,IF(DATOS_[[AGRUP. CLAS. PROF.]:[AGRUP. CLAS. PROF.]]=$B21,IF(DATOS_[[Check Periodo Ref.]:[Check Periodo Ref.]]="Dentro",DATOS_[Conc.Sal.16]))))),
0)</f>
        <v>0</v>
      </c>
      <c r="V22" s="178">
        <f t="array" ref="V22">IFERROR(
MEDIAN((IF(DATOS_[[Sexo]:[Sexo]]=$B22,IF(DATOS_[[AGRUP. CLAS. PROF.]:[AGRUP. CLAS. PROF.]]=$B21,IF(DATOS_[[Check Periodo Ref.]:[Check Periodo Ref.]]="Dentro",DATOS_[Conc.Sal.17]))))),
0)</f>
        <v>0</v>
      </c>
      <c r="W22" s="178">
        <f t="array" ref="W22">IFERROR(
MEDIAN((IF(DATOS_[[Sexo]:[Sexo]]=$B22,IF(DATOS_[[AGRUP. CLAS. PROF.]:[AGRUP. CLAS. PROF.]]=$B21,IF(DATOS_[[Check Periodo Ref.]:[Check Periodo Ref.]]="Dentro",DATOS_[Conc.Sal.18]))))),
0)</f>
        <v>0</v>
      </c>
      <c r="X22" s="178">
        <f t="array" ref="X22">IFERROR(
MEDIAN((IF(DATOS_[[Sexo]:[Sexo]]=$B22,IF(DATOS_[[AGRUP. CLAS. PROF.]:[AGRUP. CLAS. PROF.]]=$B21,IF(DATOS_[[Check Periodo Ref.]:[Check Periodo Ref.]]="Dentro",DATOS_[Conc.Sal.19]))))),
0)</f>
        <v>0</v>
      </c>
      <c r="Y22" s="178">
        <f t="array" ref="Y22">IFERROR(
MEDIAN((IF(DATOS_[[Sexo]:[Sexo]]=$B22,IF(DATOS_[[AGRUP. CLAS. PROF.]:[AGRUP. CLAS. PROF.]]=$B21,IF(DATOS_[[Check Periodo Ref.]:[Check Periodo Ref.]]="Dentro",DATOS_[Conc.Sal.20]))))),
0)</f>
        <v>0</v>
      </c>
      <c r="Z22" s="178">
        <f t="array" ref="Z22">IFERROR(
MEDIAN((IF(DATOS_[[Sexo]:[Sexo]]=$B22,IF(DATOS_[[AGRUP. CLAS. PROF.]:[AGRUP. CLAS. PROF.]]=$B21,IF(DATOS_[[Check Periodo Ref.]:[Check Periodo Ref.]]="Dentro",DATOS_[Conc.Sal.21]))))),
0)</f>
        <v>0</v>
      </c>
      <c r="AA22" s="178">
        <f t="array" ref="AA22">IFERROR(
MEDIAN((IF(DATOS_[[Sexo]:[Sexo]]=$B22,IF(DATOS_[[AGRUP. CLAS. PROF.]:[AGRUP. CLAS. PROF.]]=$B21,IF(DATOS_[[Check Periodo Ref.]:[Check Periodo Ref.]]="Dentro",DATOS_[Conc.Sal.22]))))),
0)</f>
        <v>0</v>
      </c>
      <c r="AB22" s="178">
        <f t="array" ref="AB22">IFERROR(
MEDIAN((IF(DATOS_[[Sexo]:[Sexo]]=$B22,IF(DATOS_[[AGRUP. CLAS. PROF.]:[AGRUP. CLAS. PROF.]]=$B21,IF(DATOS_[[Check Periodo Ref.]:[Check Periodo Ref.]]="Dentro",DATOS_[Conc.Sal.23]))))),
0)</f>
        <v>0</v>
      </c>
      <c r="AC22" s="178">
        <f t="array" ref="AC22">IFERROR(
MEDIAN((IF(DATOS_[[Sexo]:[Sexo]]=$B22,IF(DATOS_[[AGRUP. CLAS. PROF.]:[AGRUP. CLAS. PROF.]]=$B21,IF(DATOS_[[Check Periodo Ref.]:[Check Periodo Ref.]]="Dentro",DATOS_[Conc.Sal.24]))))),
0)</f>
        <v>0</v>
      </c>
      <c r="AD22" s="178">
        <f t="array" ref="AD22">IFERROR(
MEDIAN((IF(DATOS_[[Sexo]:[Sexo]]=$B22,IF(DATOS_[[AGRUP. CLAS. PROF.]:[AGRUP. CLAS. PROF.]]=$B21,IF(DATOS_[[Check Periodo Ref.]:[Check Periodo Ref.]]="Dentro",DATOS_[Conc.Sal.25]))))),
0)</f>
        <v>0</v>
      </c>
      <c r="AE22" s="178">
        <f t="array" ref="AE22">IFERROR(
MEDIAN((IF(DATOS_[[Sexo]:[Sexo]]=$B22,IF(DATOS_[[AGRUP. CLAS. PROF.]:[AGRUP. CLAS. PROF.]]=$B21,IF(DATOS_[[Check Periodo Ref.]:[Check Periodo Ref.]]="Dentro",DATOS_[Conc.Sal.26]))))),
0)</f>
        <v>0</v>
      </c>
      <c r="AF22" s="178">
        <f t="array" ref="AF22">IFERROR(
MEDIAN((IF(DATOS_[[Sexo]:[Sexo]]=$B22,IF(DATOS_[[AGRUP. CLAS. PROF.]:[AGRUP. CLAS. PROF.]]=$B21,IF(DATOS_[[Check Periodo Ref.]:[Check Periodo Ref.]]="Dentro",DATOS_[Conc.Sal.27]))))),
0)</f>
        <v>0</v>
      </c>
      <c r="AG22" s="178">
        <f t="array" ref="AG22">IFERROR(
MEDIAN((IF(DATOS_[[Sexo]:[Sexo]]=$B22,IF(DATOS_[[AGRUP. CLAS. PROF.]:[AGRUP. CLAS. PROF.]]=$B21,IF(DATOS_[[Check Periodo Ref.]:[Check Periodo Ref.]]="Dentro",DATOS_[Conc.Sal.28]))))),
0)</f>
        <v>0</v>
      </c>
      <c r="AH22" s="178">
        <f t="array" ref="AH22">IFERROR(
MEDIAN((IF(DATOS_[[Sexo]:[Sexo]]=$B22,IF(DATOS_[[AGRUP. CLAS. PROF.]:[AGRUP. CLAS. PROF.]]=$B21,IF(DATOS_[[Check Periodo Ref.]:[Check Periodo Ref.]]="Dentro",DATOS_[Conc.Sal.29]))))),
0)</f>
        <v>0</v>
      </c>
      <c r="AI22" s="178">
        <f t="array" ref="AI22">IFERROR(
MEDIAN((IF(DATOS_[[Sexo]:[Sexo]]=$B22,IF(DATOS_[[AGRUP. CLAS. PROF.]:[AGRUP. CLAS. PROF.]]=$B21,IF(DATOS_[[Check Periodo Ref.]:[Check Periodo Ref.]]="Dentro",DATOS_[Conc.Sal.30]))))),
0)</f>
        <v>0</v>
      </c>
      <c r="AJ22" s="179">
        <f t="array" ref="AJ22">IFERROR(
MEDIAN(IF(DATOS_[Sexo]=$B22,IF(DATOS_[AGRUP. CLAS. PROF.]=$B21,IF(DATOS_[Check Periodo Ref.]="Dentro",DATOS_[Tot COMPL.SAL Ef],FALSE)))),
0)</f>
        <v>0</v>
      </c>
      <c r="AK22" s="180">
        <f t="array" ref="AK22">IFERROR(
MEDIAN(IF(DATOS_[Sexo]=$B22,IF(DATOS_[AGRUP. CLAS. PROF.]=$B21,IF(DATOS_[Check Periodo Ref.]="Dentro",DATOS_[TOTAL SALARIO Ef],FALSE)))),
0)</f>
        <v>0</v>
      </c>
      <c r="AL22" s="181">
        <f t="array" ref="AL22">IFERROR(
MEDIAN((IF(DATOS_[[Sexo]:[Sexo]]=$B22,IF(DATOS_[[AGRUP. CLAS. PROF.]:[AGRUP. CLAS. PROF.]]=$B21,IF(DATOS_[[Check Periodo Ref.]:[Check Periodo Ref.]]="Dentro",DATOS_[C.Extra.01]))))),
0)</f>
        <v>0</v>
      </c>
      <c r="AM22" s="181">
        <f t="array" ref="AM22">IFERROR(
MEDIAN((IF(DATOS_[[Sexo]:[Sexo]]=$B22,IF(DATOS_[[AGRUP. CLAS. PROF.]:[AGRUP. CLAS. PROF.]]=$B21,IF(DATOS_[[Check Periodo Ref.]:[Check Periodo Ref.]]="Dentro",DATOS_[C.Extra.02]))))),
0)</f>
        <v>0</v>
      </c>
      <c r="AN22" s="181">
        <f t="array" ref="AN22">IFERROR(
MEDIAN((IF(DATOS_[[Sexo]:[Sexo]]=$B22,IF(DATOS_[[AGRUP. CLAS. PROF.]:[AGRUP. CLAS. PROF.]]=$B21,IF(DATOS_[[Check Periodo Ref.]:[Check Periodo Ref.]]="Dentro",DATOS_[C.Extra.03]))))),
0)</f>
        <v>0</v>
      </c>
      <c r="AO22" s="181">
        <f t="array" ref="AO22">IFERROR(
MEDIAN((IF(DATOS_[[Sexo]:[Sexo]]=$B22,IF(DATOS_[[AGRUP. CLAS. PROF.]:[AGRUP. CLAS. PROF.]]=$B21,IF(DATOS_[[Check Periodo Ref.]:[Check Periodo Ref.]]="Dentro",DATOS_[C.Extra.04]))))),
0)</f>
        <v>0</v>
      </c>
      <c r="AP22" s="181">
        <f t="array" ref="AP22">IFERROR(
MEDIAN((IF(DATOS_[[Sexo]:[Sexo]]=$B22,IF(DATOS_[[AGRUP. CLAS. PROF.]:[AGRUP. CLAS. PROF.]]=$B21,IF(DATOS_[[Check Periodo Ref.]:[Check Periodo Ref.]]="Dentro",DATOS_[C.Extra.05]))))),
0)</f>
        <v>0</v>
      </c>
      <c r="AQ22" s="182">
        <f t="array" ref="AQ22">IFERROR(
MEDIAN(IF(DATOS_[Sexo]=$B22,IF(DATOS_[AGRUP. CLAS. PROF.]=$B21,IF(DATOS_[Check Periodo Ref.]="Dentro",DATOS_[Tot Extrasalarial Ef],FALSE)))),
0)</f>
        <v>0</v>
      </c>
      <c r="AR22" s="183">
        <f t="array" ref="AR22">IFERROR(
MEDIAN(IF(DATOS_[Sexo]=$B22,IF(DATOS_[AGRUP. CLAS. PROF.]=$B21,IF(DATOS_[Check Periodo Ref.]="Dentro",DATOS_[TOTAL Retrib Ef],FALSE)))),
0)</f>
        <v>0</v>
      </c>
    </row>
    <row r="23" spans="1:44" x14ac:dyDescent="0.3">
      <c r="A23" s="107" t="str">
        <f t="shared" ref="A23" si="14">+A22</f>
        <v>[ocultar]</v>
      </c>
      <c r="B23" s="98"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77">
        <f t="array" ref="E23">IFERROR(
MEDIAN(IF(DATOS_[Sexo]=$B23,IF(DATOS_[AGRUP. CLAS. PROF.]=$B21,IF(DATOS_[Check Periodo Ref.]="Dentro",DATOS_[SALARIO BASE Ef],FALSE)))),
0)</f>
        <v>0</v>
      </c>
      <c r="F23" s="178">
        <f t="array" ref="F23">IFERROR(
MEDIAN((IF(DATOS_[[Sexo]:[Sexo]]=$B23,IF(DATOS_[[AGRUP. CLAS. PROF.]:[AGRUP. CLAS. PROF.]]=$B21,IF(DATOS_[[Check Periodo Ref.]:[Check Periodo Ref.]]="Dentro",DATOS_[Conc.Sal.01]))))),
0)</f>
        <v>0</v>
      </c>
      <c r="G23" s="178">
        <f t="array" ref="G23">IFERROR(
MEDIAN((IF(DATOS_[[Sexo]:[Sexo]]=$B23,IF(DATOS_[[AGRUP. CLAS. PROF.]:[AGRUP. CLAS. PROF.]]=$B21,IF(DATOS_[[Check Periodo Ref.]:[Check Periodo Ref.]]="Dentro",DATOS_[Conc.Sal.02]))))),
0)</f>
        <v>0</v>
      </c>
      <c r="H23" s="178">
        <f t="array" ref="H23">IFERROR(
MEDIAN((IF(DATOS_[[Sexo]:[Sexo]]=$B23,IF(DATOS_[[AGRUP. CLAS. PROF.]:[AGRUP. CLAS. PROF.]]=$B21,IF(DATOS_[[Check Periodo Ref.]:[Check Periodo Ref.]]="Dentro",DATOS_[Conc.Sal.03]))))),
0)</f>
        <v>0</v>
      </c>
      <c r="I23" s="178">
        <f t="array" ref="I23">IFERROR(
MEDIAN((IF(DATOS_[[Sexo]:[Sexo]]=$B23,IF(DATOS_[[AGRUP. CLAS. PROF.]:[AGRUP. CLAS. PROF.]]=$B21,IF(DATOS_[[Check Periodo Ref.]:[Check Periodo Ref.]]="Dentro",DATOS_[Conc.Sal.04]))))),
0)</f>
        <v>0</v>
      </c>
      <c r="J23" s="178">
        <f t="array" ref="J23">IFERROR(
MEDIAN((IF(DATOS_[[Sexo]:[Sexo]]=$B23,IF(DATOS_[[AGRUP. CLAS. PROF.]:[AGRUP. CLAS. PROF.]]=$B21,IF(DATOS_[[Check Periodo Ref.]:[Check Periodo Ref.]]="Dentro",DATOS_[Conc.Sal.05]))))),
0)</f>
        <v>0</v>
      </c>
      <c r="K23" s="178">
        <f t="array" ref="K23">IFERROR(
MEDIAN((IF(DATOS_[[Sexo]:[Sexo]]=$B23,IF(DATOS_[[AGRUP. CLAS. PROF.]:[AGRUP. CLAS. PROF.]]=$B21,IF(DATOS_[[Check Periodo Ref.]:[Check Periodo Ref.]]="Dentro",DATOS_[Conc.Sal.06]))))),
0)</f>
        <v>0</v>
      </c>
      <c r="L23" s="178">
        <f t="array" ref="L23">IFERROR(
MEDIAN((IF(DATOS_[[Sexo]:[Sexo]]=$B23,IF(DATOS_[[AGRUP. CLAS. PROF.]:[AGRUP. CLAS. PROF.]]=$B21,IF(DATOS_[[Check Periodo Ref.]:[Check Periodo Ref.]]="Dentro",DATOS_[Conc.Sal.07]))))),
0)</f>
        <v>0</v>
      </c>
      <c r="M23" s="178">
        <f t="array" ref="M23">IFERROR(
MEDIAN((IF(DATOS_[[Sexo]:[Sexo]]=$B23,IF(DATOS_[[AGRUP. CLAS. PROF.]:[AGRUP. CLAS. PROF.]]=$B21,IF(DATOS_[[Check Periodo Ref.]:[Check Periodo Ref.]]="Dentro",DATOS_[Conc.Sal.08]))))),
0)</f>
        <v>0</v>
      </c>
      <c r="N23" s="178">
        <f t="array" ref="N23">IFERROR(
MEDIAN((IF(DATOS_[[Sexo]:[Sexo]]=$B23,IF(DATOS_[[AGRUP. CLAS. PROF.]:[AGRUP. CLAS. PROF.]]=$B21,IF(DATOS_[[Check Periodo Ref.]:[Check Periodo Ref.]]="Dentro",DATOS_[Conc.Sal.09]))))),
0)</f>
        <v>0</v>
      </c>
      <c r="O23" s="178">
        <f t="array" ref="O23">IFERROR(
MEDIAN((IF(DATOS_[[Sexo]:[Sexo]]=$B23,IF(DATOS_[[AGRUP. CLAS. PROF.]:[AGRUP. CLAS. PROF.]]=$B21,IF(DATOS_[[Check Periodo Ref.]:[Check Periodo Ref.]]="Dentro",DATOS_[Conc.Sal.10]))))),
0)</f>
        <v>0</v>
      </c>
      <c r="P23" s="178">
        <f t="array" ref="P23">IFERROR(
MEDIAN((IF(DATOS_[[Sexo]:[Sexo]]=$B23,IF(DATOS_[[AGRUP. CLAS. PROF.]:[AGRUP. CLAS. PROF.]]=$B21,IF(DATOS_[[Check Periodo Ref.]:[Check Periodo Ref.]]="Dentro",DATOS_[Conc.Sal.11]))))),
0)</f>
        <v>0</v>
      </c>
      <c r="Q23" s="178">
        <f t="array" ref="Q23">IFERROR(
MEDIAN((IF(DATOS_[[Sexo]:[Sexo]]=$B23,IF(DATOS_[[AGRUP. CLAS. PROF.]:[AGRUP. CLAS. PROF.]]=$B21,IF(DATOS_[[Check Periodo Ref.]:[Check Periodo Ref.]]="Dentro",DATOS_[Conc.Sal.12]))))),
0)</f>
        <v>0</v>
      </c>
      <c r="R23" s="178">
        <f t="array" ref="R23">IFERROR(
MEDIAN((IF(DATOS_[[Sexo]:[Sexo]]=$B23,IF(DATOS_[[AGRUP. CLAS. PROF.]:[AGRUP. CLAS. PROF.]]=$B21,IF(DATOS_[[Check Periodo Ref.]:[Check Periodo Ref.]]="Dentro",DATOS_[Conc.Sal.13]))))),
0)</f>
        <v>0</v>
      </c>
      <c r="S23" s="178">
        <f t="array" ref="S23">IFERROR(
MEDIAN((IF(DATOS_[[Sexo]:[Sexo]]=$B23,IF(DATOS_[[AGRUP. CLAS. PROF.]:[AGRUP. CLAS. PROF.]]=$B21,IF(DATOS_[[Check Periodo Ref.]:[Check Periodo Ref.]]="Dentro",DATOS_[Conc.Sal.14]))))),
0)</f>
        <v>0</v>
      </c>
      <c r="T23" s="178">
        <f t="array" ref="T23">IFERROR(
MEDIAN((IF(DATOS_[[Sexo]:[Sexo]]=$B23,IF(DATOS_[[AGRUP. CLAS. PROF.]:[AGRUP. CLAS. PROF.]]=$B21,IF(DATOS_[[Check Periodo Ref.]:[Check Periodo Ref.]]="Dentro",DATOS_[Conc.Sal.15]))))),
0)</f>
        <v>0</v>
      </c>
      <c r="U23" s="178">
        <f t="array" ref="U23">IFERROR(
MEDIAN((IF(DATOS_[[Sexo]:[Sexo]]=$B23,IF(DATOS_[[AGRUP. CLAS. PROF.]:[AGRUP. CLAS. PROF.]]=$B21,IF(DATOS_[[Check Periodo Ref.]:[Check Periodo Ref.]]="Dentro",DATOS_[Conc.Sal.16]))))),
0)</f>
        <v>0</v>
      </c>
      <c r="V23" s="178">
        <f t="array" ref="V23">IFERROR(
MEDIAN((IF(DATOS_[[Sexo]:[Sexo]]=$B23,IF(DATOS_[[AGRUP. CLAS. PROF.]:[AGRUP. CLAS. PROF.]]=$B21,IF(DATOS_[[Check Periodo Ref.]:[Check Periodo Ref.]]="Dentro",DATOS_[Conc.Sal.17]))))),
0)</f>
        <v>0</v>
      </c>
      <c r="W23" s="178">
        <f t="array" ref="W23">IFERROR(
MEDIAN((IF(DATOS_[[Sexo]:[Sexo]]=$B23,IF(DATOS_[[AGRUP. CLAS. PROF.]:[AGRUP. CLAS. PROF.]]=$B21,IF(DATOS_[[Check Periodo Ref.]:[Check Periodo Ref.]]="Dentro",DATOS_[Conc.Sal.18]))))),
0)</f>
        <v>0</v>
      </c>
      <c r="X23" s="178">
        <f t="array" ref="X23">IFERROR(
MEDIAN((IF(DATOS_[[Sexo]:[Sexo]]=$B23,IF(DATOS_[[AGRUP. CLAS. PROF.]:[AGRUP. CLAS. PROF.]]=$B21,IF(DATOS_[[Check Periodo Ref.]:[Check Periodo Ref.]]="Dentro",DATOS_[Conc.Sal.19]))))),
0)</f>
        <v>0</v>
      </c>
      <c r="Y23" s="178">
        <f t="array" ref="Y23">IFERROR(
MEDIAN((IF(DATOS_[[Sexo]:[Sexo]]=$B23,IF(DATOS_[[AGRUP. CLAS. PROF.]:[AGRUP. CLAS. PROF.]]=$B21,IF(DATOS_[[Check Periodo Ref.]:[Check Periodo Ref.]]="Dentro",DATOS_[Conc.Sal.20]))))),
0)</f>
        <v>0</v>
      </c>
      <c r="Z23" s="178">
        <f t="array" ref="Z23">IFERROR(
MEDIAN((IF(DATOS_[[Sexo]:[Sexo]]=$B23,IF(DATOS_[[AGRUP. CLAS. PROF.]:[AGRUP. CLAS. PROF.]]=$B21,IF(DATOS_[[Check Periodo Ref.]:[Check Periodo Ref.]]="Dentro",DATOS_[Conc.Sal.21]))))),
0)</f>
        <v>0</v>
      </c>
      <c r="AA23" s="178">
        <f t="array" ref="AA23">IFERROR(
MEDIAN((IF(DATOS_[[Sexo]:[Sexo]]=$B23,IF(DATOS_[[AGRUP. CLAS. PROF.]:[AGRUP. CLAS. PROF.]]=$B21,IF(DATOS_[[Check Periodo Ref.]:[Check Periodo Ref.]]="Dentro",DATOS_[Conc.Sal.22]))))),
0)</f>
        <v>0</v>
      </c>
      <c r="AB23" s="178">
        <f t="array" ref="AB23">IFERROR(
MEDIAN((IF(DATOS_[[Sexo]:[Sexo]]=$B23,IF(DATOS_[[AGRUP. CLAS. PROF.]:[AGRUP. CLAS. PROF.]]=$B21,IF(DATOS_[[Check Periodo Ref.]:[Check Periodo Ref.]]="Dentro",DATOS_[Conc.Sal.23]))))),
0)</f>
        <v>0</v>
      </c>
      <c r="AC23" s="178">
        <f t="array" ref="AC23">IFERROR(
MEDIAN((IF(DATOS_[[Sexo]:[Sexo]]=$B23,IF(DATOS_[[AGRUP. CLAS. PROF.]:[AGRUP. CLAS. PROF.]]=$B21,IF(DATOS_[[Check Periodo Ref.]:[Check Periodo Ref.]]="Dentro",DATOS_[Conc.Sal.24]))))),
0)</f>
        <v>0</v>
      </c>
      <c r="AD23" s="178">
        <f t="array" ref="AD23">IFERROR(
MEDIAN((IF(DATOS_[[Sexo]:[Sexo]]=$B23,IF(DATOS_[[AGRUP. CLAS. PROF.]:[AGRUP. CLAS. PROF.]]=$B21,IF(DATOS_[[Check Periodo Ref.]:[Check Periodo Ref.]]="Dentro",DATOS_[Conc.Sal.25]))))),
0)</f>
        <v>0</v>
      </c>
      <c r="AE23" s="178">
        <f t="array" ref="AE23">IFERROR(
MEDIAN((IF(DATOS_[[Sexo]:[Sexo]]=$B23,IF(DATOS_[[AGRUP. CLAS. PROF.]:[AGRUP. CLAS. PROF.]]=$B21,IF(DATOS_[[Check Periodo Ref.]:[Check Periodo Ref.]]="Dentro",DATOS_[Conc.Sal.26]))))),
0)</f>
        <v>0</v>
      </c>
      <c r="AF23" s="178">
        <f t="array" ref="AF23">IFERROR(
MEDIAN((IF(DATOS_[[Sexo]:[Sexo]]=$B23,IF(DATOS_[[AGRUP. CLAS. PROF.]:[AGRUP. CLAS. PROF.]]=$B21,IF(DATOS_[[Check Periodo Ref.]:[Check Periodo Ref.]]="Dentro",DATOS_[Conc.Sal.27]))))),
0)</f>
        <v>0</v>
      </c>
      <c r="AG23" s="178">
        <f t="array" ref="AG23">IFERROR(
MEDIAN((IF(DATOS_[[Sexo]:[Sexo]]=$B23,IF(DATOS_[[AGRUP. CLAS. PROF.]:[AGRUP. CLAS. PROF.]]=$B21,IF(DATOS_[[Check Periodo Ref.]:[Check Periodo Ref.]]="Dentro",DATOS_[Conc.Sal.28]))))),
0)</f>
        <v>0</v>
      </c>
      <c r="AH23" s="178">
        <f t="array" ref="AH23">IFERROR(
MEDIAN((IF(DATOS_[[Sexo]:[Sexo]]=$B23,IF(DATOS_[[AGRUP. CLAS. PROF.]:[AGRUP. CLAS. PROF.]]=$B21,IF(DATOS_[[Check Periodo Ref.]:[Check Periodo Ref.]]="Dentro",DATOS_[Conc.Sal.29]))))),
0)</f>
        <v>0</v>
      </c>
      <c r="AI23" s="178">
        <f t="array" ref="AI23">IFERROR(
MEDIAN((IF(DATOS_[[Sexo]:[Sexo]]=$B23,IF(DATOS_[[AGRUP. CLAS. PROF.]:[AGRUP. CLAS. PROF.]]=$B21,IF(DATOS_[[Check Periodo Ref.]:[Check Periodo Ref.]]="Dentro",DATOS_[Conc.Sal.30]))))),
0)</f>
        <v>0</v>
      </c>
      <c r="AJ23" s="179">
        <f t="array" ref="AJ23">IFERROR(
MEDIAN(IF(DATOS_[Sexo]=$B23,IF(DATOS_[AGRUP. CLAS. PROF.]=$B21,IF(DATOS_[Check Periodo Ref.]="Dentro",DATOS_[Tot COMPL.SAL Ef],FALSE)))),
0)</f>
        <v>0</v>
      </c>
      <c r="AK23" s="180">
        <f t="array" ref="AK23">IFERROR(
MEDIAN(IF(DATOS_[Sexo]=$B23,IF(DATOS_[AGRUP. CLAS. PROF.]=$B21,IF(DATOS_[Check Periodo Ref.]="Dentro",DATOS_[TOTAL SALARIO Ef],FALSE)))),
0)</f>
        <v>0</v>
      </c>
      <c r="AL23" s="181">
        <f t="array" ref="AL23">IFERROR(
MEDIAN((IF(DATOS_[[Sexo]:[Sexo]]=$B23,IF(DATOS_[[AGRUP. CLAS. PROF.]:[AGRUP. CLAS. PROF.]]=$B21,IF(DATOS_[[Check Periodo Ref.]:[Check Periodo Ref.]]="Dentro",DATOS_[C.Extra.01]))))),
0)</f>
        <v>0</v>
      </c>
      <c r="AM23" s="181">
        <f t="array" ref="AM23">IFERROR(
MEDIAN((IF(DATOS_[[Sexo]:[Sexo]]=$B23,IF(DATOS_[[AGRUP. CLAS. PROF.]:[AGRUP. CLAS. PROF.]]=$B21,IF(DATOS_[[Check Periodo Ref.]:[Check Periodo Ref.]]="Dentro",DATOS_[C.Extra.02]))))),
0)</f>
        <v>0</v>
      </c>
      <c r="AN23" s="181">
        <f t="array" ref="AN23">IFERROR(
MEDIAN((IF(DATOS_[[Sexo]:[Sexo]]=$B23,IF(DATOS_[[AGRUP. CLAS. PROF.]:[AGRUP. CLAS. PROF.]]=$B21,IF(DATOS_[[Check Periodo Ref.]:[Check Periodo Ref.]]="Dentro",DATOS_[C.Extra.03]))))),
0)</f>
        <v>0</v>
      </c>
      <c r="AO23" s="181">
        <f t="array" ref="AO23">IFERROR(
MEDIAN((IF(DATOS_[[Sexo]:[Sexo]]=$B23,IF(DATOS_[[AGRUP. CLAS. PROF.]:[AGRUP. CLAS. PROF.]]=$B21,IF(DATOS_[[Check Periodo Ref.]:[Check Periodo Ref.]]="Dentro",DATOS_[C.Extra.04]))))),
0)</f>
        <v>0</v>
      </c>
      <c r="AP23" s="181">
        <f t="array" ref="AP23">IFERROR(
MEDIAN((IF(DATOS_[[Sexo]:[Sexo]]=$B23,IF(DATOS_[[AGRUP. CLAS. PROF.]:[AGRUP. CLAS. PROF.]]=$B21,IF(DATOS_[[Check Periodo Ref.]:[Check Periodo Ref.]]="Dentro",DATOS_[C.Extra.05]))))),
0)</f>
        <v>0</v>
      </c>
      <c r="AQ23" s="182">
        <f t="array" ref="AQ23">IFERROR(
MEDIAN(IF(DATOS_[Sexo]=$B23,IF(DATOS_[AGRUP. CLAS. PROF.]=$B21,IF(DATOS_[Check Periodo Ref.]="Dentro",DATOS_[Tot Extrasalarial Ef],FALSE)))),
0)</f>
        <v>0</v>
      </c>
      <c r="AR23" s="183">
        <f t="array" ref="AR23">IFERROR(
MEDIAN(IF(DATOS_[Sexo]=$B23,IF(DATOS_[AGRUP. CLAS. PROF.]=$B21,IF(DATOS_[Check Periodo Ref.]="Dentro",DATOS_[TOTAL Retrib Ef],FALSE)))),
0)</f>
        <v>0</v>
      </c>
    </row>
    <row r="24" spans="1:44" ht="17.25" thickBot="1" x14ac:dyDescent="0.35">
      <c r="A24" s="107" t="str">
        <f t="shared" ref="A24" si="15">+A25</f>
        <v>[ocultar]</v>
      </c>
      <c r="B24" s="105" t="s">
        <v>301</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77">
        <f t="array" ref="E25">IFERROR(
MEDIAN(IF(DATOS_[Sexo]=$B25,IF(DATOS_[AGRUP. CLAS. PROF.]=$B24,IF(DATOS_[Check Periodo Ref.]="Dentro",DATOS_[SALARIO BASE Ef],FALSE)))),
0)</f>
        <v>0</v>
      </c>
      <c r="F25" s="178">
        <f t="array" ref="F25">IFERROR(
MEDIAN((IF(DATOS_[[Sexo]:[Sexo]]=$B25,IF(DATOS_[[AGRUP. CLAS. PROF.]:[AGRUP. CLAS. PROF.]]=$B24,IF(DATOS_[[Check Periodo Ref.]:[Check Periodo Ref.]]="Dentro",DATOS_[Conc.Sal.01]))))),
0)</f>
        <v>0</v>
      </c>
      <c r="G25" s="178">
        <f t="array" ref="G25">IFERROR(
MEDIAN((IF(DATOS_[[Sexo]:[Sexo]]=$B25,IF(DATOS_[[AGRUP. CLAS. PROF.]:[AGRUP. CLAS. PROF.]]=$B24,IF(DATOS_[[Check Periodo Ref.]:[Check Periodo Ref.]]="Dentro",DATOS_[Conc.Sal.02]))))),
0)</f>
        <v>0</v>
      </c>
      <c r="H25" s="178">
        <f t="array" ref="H25">IFERROR(
MEDIAN((IF(DATOS_[[Sexo]:[Sexo]]=$B25,IF(DATOS_[[AGRUP. CLAS. PROF.]:[AGRUP. CLAS. PROF.]]=$B24,IF(DATOS_[[Check Periodo Ref.]:[Check Periodo Ref.]]="Dentro",DATOS_[Conc.Sal.03]))))),
0)</f>
        <v>0</v>
      </c>
      <c r="I25" s="178">
        <f t="array" ref="I25">IFERROR(
MEDIAN((IF(DATOS_[[Sexo]:[Sexo]]=$B25,IF(DATOS_[[AGRUP. CLAS. PROF.]:[AGRUP. CLAS. PROF.]]=$B24,IF(DATOS_[[Check Periodo Ref.]:[Check Periodo Ref.]]="Dentro",DATOS_[Conc.Sal.04]))))),
0)</f>
        <v>0</v>
      </c>
      <c r="J25" s="178">
        <f t="array" ref="J25">IFERROR(
MEDIAN((IF(DATOS_[[Sexo]:[Sexo]]=$B25,IF(DATOS_[[AGRUP. CLAS. PROF.]:[AGRUP. CLAS. PROF.]]=$B24,IF(DATOS_[[Check Periodo Ref.]:[Check Periodo Ref.]]="Dentro",DATOS_[Conc.Sal.05]))))),
0)</f>
        <v>0</v>
      </c>
      <c r="K25" s="178">
        <f t="array" ref="K25">IFERROR(
MEDIAN((IF(DATOS_[[Sexo]:[Sexo]]=$B25,IF(DATOS_[[AGRUP. CLAS. PROF.]:[AGRUP. CLAS. PROF.]]=$B24,IF(DATOS_[[Check Periodo Ref.]:[Check Periodo Ref.]]="Dentro",DATOS_[Conc.Sal.06]))))),
0)</f>
        <v>0</v>
      </c>
      <c r="L25" s="178">
        <f t="array" ref="L25">IFERROR(
MEDIAN((IF(DATOS_[[Sexo]:[Sexo]]=$B25,IF(DATOS_[[AGRUP. CLAS. PROF.]:[AGRUP. CLAS. PROF.]]=$B24,IF(DATOS_[[Check Periodo Ref.]:[Check Periodo Ref.]]="Dentro",DATOS_[Conc.Sal.07]))))),
0)</f>
        <v>0</v>
      </c>
      <c r="M25" s="178">
        <f t="array" ref="M25">IFERROR(
MEDIAN((IF(DATOS_[[Sexo]:[Sexo]]=$B25,IF(DATOS_[[AGRUP. CLAS. PROF.]:[AGRUP. CLAS. PROF.]]=$B24,IF(DATOS_[[Check Periodo Ref.]:[Check Periodo Ref.]]="Dentro",DATOS_[Conc.Sal.08]))))),
0)</f>
        <v>0</v>
      </c>
      <c r="N25" s="178">
        <f t="array" ref="N25">IFERROR(
MEDIAN((IF(DATOS_[[Sexo]:[Sexo]]=$B25,IF(DATOS_[[AGRUP. CLAS. PROF.]:[AGRUP. CLAS. PROF.]]=$B24,IF(DATOS_[[Check Periodo Ref.]:[Check Periodo Ref.]]="Dentro",DATOS_[Conc.Sal.09]))))),
0)</f>
        <v>0</v>
      </c>
      <c r="O25" s="178">
        <f t="array" ref="O25">IFERROR(
MEDIAN((IF(DATOS_[[Sexo]:[Sexo]]=$B25,IF(DATOS_[[AGRUP. CLAS. PROF.]:[AGRUP. CLAS. PROF.]]=$B24,IF(DATOS_[[Check Periodo Ref.]:[Check Periodo Ref.]]="Dentro",DATOS_[Conc.Sal.10]))))),
0)</f>
        <v>0</v>
      </c>
      <c r="P25" s="178">
        <f t="array" ref="P25">IFERROR(
MEDIAN((IF(DATOS_[[Sexo]:[Sexo]]=$B25,IF(DATOS_[[AGRUP. CLAS. PROF.]:[AGRUP. CLAS. PROF.]]=$B24,IF(DATOS_[[Check Periodo Ref.]:[Check Periodo Ref.]]="Dentro",DATOS_[Conc.Sal.11]))))),
0)</f>
        <v>0</v>
      </c>
      <c r="Q25" s="178">
        <f t="array" ref="Q25">IFERROR(
MEDIAN((IF(DATOS_[[Sexo]:[Sexo]]=$B25,IF(DATOS_[[AGRUP. CLAS. PROF.]:[AGRUP. CLAS. PROF.]]=$B24,IF(DATOS_[[Check Periodo Ref.]:[Check Periodo Ref.]]="Dentro",DATOS_[Conc.Sal.12]))))),
0)</f>
        <v>0</v>
      </c>
      <c r="R25" s="178">
        <f t="array" ref="R25">IFERROR(
MEDIAN((IF(DATOS_[[Sexo]:[Sexo]]=$B25,IF(DATOS_[[AGRUP. CLAS. PROF.]:[AGRUP. CLAS. PROF.]]=$B24,IF(DATOS_[[Check Periodo Ref.]:[Check Periodo Ref.]]="Dentro",DATOS_[Conc.Sal.13]))))),
0)</f>
        <v>0</v>
      </c>
      <c r="S25" s="178">
        <f t="array" ref="S25">IFERROR(
MEDIAN((IF(DATOS_[[Sexo]:[Sexo]]=$B25,IF(DATOS_[[AGRUP. CLAS. PROF.]:[AGRUP. CLAS. PROF.]]=$B24,IF(DATOS_[[Check Periodo Ref.]:[Check Periodo Ref.]]="Dentro",DATOS_[Conc.Sal.14]))))),
0)</f>
        <v>0</v>
      </c>
      <c r="T25" s="178">
        <f t="array" ref="T25">IFERROR(
MEDIAN((IF(DATOS_[[Sexo]:[Sexo]]=$B25,IF(DATOS_[[AGRUP. CLAS. PROF.]:[AGRUP. CLAS. PROF.]]=$B24,IF(DATOS_[[Check Periodo Ref.]:[Check Periodo Ref.]]="Dentro",DATOS_[Conc.Sal.15]))))),
0)</f>
        <v>0</v>
      </c>
      <c r="U25" s="178">
        <f t="array" ref="U25">IFERROR(
MEDIAN((IF(DATOS_[[Sexo]:[Sexo]]=$B25,IF(DATOS_[[AGRUP. CLAS. PROF.]:[AGRUP. CLAS. PROF.]]=$B24,IF(DATOS_[[Check Periodo Ref.]:[Check Periodo Ref.]]="Dentro",DATOS_[Conc.Sal.16]))))),
0)</f>
        <v>0</v>
      </c>
      <c r="V25" s="178">
        <f t="array" ref="V25">IFERROR(
MEDIAN((IF(DATOS_[[Sexo]:[Sexo]]=$B25,IF(DATOS_[[AGRUP. CLAS. PROF.]:[AGRUP. CLAS. PROF.]]=$B24,IF(DATOS_[[Check Periodo Ref.]:[Check Periodo Ref.]]="Dentro",DATOS_[Conc.Sal.17]))))),
0)</f>
        <v>0</v>
      </c>
      <c r="W25" s="178">
        <f t="array" ref="W25">IFERROR(
MEDIAN((IF(DATOS_[[Sexo]:[Sexo]]=$B25,IF(DATOS_[[AGRUP. CLAS. PROF.]:[AGRUP. CLAS. PROF.]]=$B24,IF(DATOS_[[Check Periodo Ref.]:[Check Periodo Ref.]]="Dentro",DATOS_[Conc.Sal.18]))))),
0)</f>
        <v>0</v>
      </c>
      <c r="X25" s="178">
        <f t="array" ref="X25">IFERROR(
MEDIAN((IF(DATOS_[[Sexo]:[Sexo]]=$B25,IF(DATOS_[[AGRUP. CLAS. PROF.]:[AGRUP. CLAS. PROF.]]=$B24,IF(DATOS_[[Check Periodo Ref.]:[Check Periodo Ref.]]="Dentro",DATOS_[Conc.Sal.19]))))),
0)</f>
        <v>0</v>
      </c>
      <c r="Y25" s="178">
        <f t="array" ref="Y25">IFERROR(
MEDIAN((IF(DATOS_[[Sexo]:[Sexo]]=$B25,IF(DATOS_[[AGRUP. CLAS. PROF.]:[AGRUP. CLAS. PROF.]]=$B24,IF(DATOS_[[Check Periodo Ref.]:[Check Periodo Ref.]]="Dentro",DATOS_[Conc.Sal.20]))))),
0)</f>
        <v>0</v>
      </c>
      <c r="Z25" s="178">
        <f t="array" ref="Z25">IFERROR(
MEDIAN((IF(DATOS_[[Sexo]:[Sexo]]=$B25,IF(DATOS_[[AGRUP. CLAS. PROF.]:[AGRUP. CLAS. PROF.]]=$B24,IF(DATOS_[[Check Periodo Ref.]:[Check Periodo Ref.]]="Dentro",DATOS_[Conc.Sal.21]))))),
0)</f>
        <v>0</v>
      </c>
      <c r="AA25" s="178">
        <f t="array" ref="AA25">IFERROR(
MEDIAN((IF(DATOS_[[Sexo]:[Sexo]]=$B25,IF(DATOS_[[AGRUP. CLAS. PROF.]:[AGRUP. CLAS. PROF.]]=$B24,IF(DATOS_[[Check Periodo Ref.]:[Check Periodo Ref.]]="Dentro",DATOS_[Conc.Sal.22]))))),
0)</f>
        <v>0</v>
      </c>
      <c r="AB25" s="178">
        <f t="array" ref="AB25">IFERROR(
MEDIAN((IF(DATOS_[[Sexo]:[Sexo]]=$B25,IF(DATOS_[[AGRUP. CLAS. PROF.]:[AGRUP. CLAS. PROF.]]=$B24,IF(DATOS_[[Check Periodo Ref.]:[Check Periodo Ref.]]="Dentro",DATOS_[Conc.Sal.23]))))),
0)</f>
        <v>0</v>
      </c>
      <c r="AC25" s="178">
        <f t="array" ref="AC25">IFERROR(
MEDIAN((IF(DATOS_[[Sexo]:[Sexo]]=$B25,IF(DATOS_[[AGRUP. CLAS. PROF.]:[AGRUP. CLAS. PROF.]]=$B24,IF(DATOS_[[Check Periodo Ref.]:[Check Periodo Ref.]]="Dentro",DATOS_[Conc.Sal.24]))))),
0)</f>
        <v>0</v>
      </c>
      <c r="AD25" s="178">
        <f t="array" ref="AD25">IFERROR(
MEDIAN((IF(DATOS_[[Sexo]:[Sexo]]=$B25,IF(DATOS_[[AGRUP. CLAS. PROF.]:[AGRUP. CLAS. PROF.]]=$B24,IF(DATOS_[[Check Periodo Ref.]:[Check Periodo Ref.]]="Dentro",DATOS_[Conc.Sal.25]))))),
0)</f>
        <v>0</v>
      </c>
      <c r="AE25" s="178">
        <f t="array" ref="AE25">IFERROR(
MEDIAN((IF(DATOS_[[Sexo]:[Sexo]]=$B25,IF(DATOS_[[AGRUP. CLAS. PROF.]:[AGRUP. CLAS. PROF.]]=$B24,IF(DATOS_[[Check Periodo Ref.]:[Check Periodo Ref.]]="Dentro",DATOS_[Conc.Sal.26]))))),
0)</f>
        <v>0</v>
      </c>
      <c r="AF25" s="178">
        <f t="array" ref="AF25">IFERROR(
MEDIAN((IF(DATOS_[[Sexo]:[Sexo]]=$B25,IF(DATOS_[[AGRUP. CLAS. PROF.]:[AGRUP. CLAS. PROF.]]=$B24,IF(DATOS_[[Check Periodo Ref.]:[Check Periodo Ref.]]="Dentro",DATOS_[Conc.Sal.27]))))),
0)</f>
        <v>0</v>
      </c>
      <c r="AG25" s="178">
        <f t="array" ref="AG25">IFERROR(
MEDIAN((IF(DATOS_[[Sexo]:[Sexo]]=$B25,IF(DATOS_[[AGRUP. CLAS. PROF.]:[AGRUP. CLAS. PROF.]]=$B24,IF(DATOS_[[Check Periodo Ref.]:[Check Periodo Ref.]]="Dentro",DATOS_[Conc.Sal.28]))))),
0)</f>
        <v>0</v>
      </c>
      <c r="AH25" s="178">
        <f t="array" ref="AH25">IFERROR(
MEDIAN((IF(DATOS_[[Sexo]:[Sexo]]=$B25,IF(DATOS_[[AGRUP. CLAS. PROF.]:[AGRUP. CLAS. PROF.]]=$B24,IF(DATOS_[[Check Periodo Ref.]:[Check Periodo Ref.]]="Dentro",DATOS_[Conc.Sal.29]))))),
0)</f>
        <v>0</v>
      </c>
      <c r="AI25" s="178">
        <f t="array" ref="AI25">IFERROR(
MEDIAN((IF(DATOS_[[Sexo]:[Sexo]]=$B25,IF(DATOS_[[AGRUP. CLAS. PROF.]:[AGRUP. CLAS. PROF.]]=$B24,IF(DATOS_[[Check Periodo Ref.]:[Check Periodo Ref.]]="Dentro",DATOS_[Conc.Sal.30]))))),
0)</f>
        <v>0</v>
      </c>
      <c r="AJ25" s="179">
        <f t="array" ref="AJ25">IFERROR(
MEDIAN(IF(DATOS_[Sexo]=$B25,IF(DATOS_[AGRUP. CLAS. PROF.]=$B24,IF(DATOS_[Check Periodo Ref.]="Dentro",DATOS_[Tot COMPL.SAL Ef],FALSE)))),
0)</f>
        <v>0</v>
      </c>
      <c r="AK25" s="180">
        <f t="array" ref="AK25">IFERROR(
MEDIAN(IF(DATOS_[Sexo]=$B25,IF(DATOS_[AGRUP. CLAS. PROF.]=$B24,IF(DATOS_[Check Periodo Ref.]="Dentro",DATOS_[TOTAL SALARIO Ef],FALSE)))),
0)</f>
        <v>0</v>
      </c>
      <c r="AL25" s="181">
        <f t="array" ref="AL25">IFERROR(
MEDIAN((IF(DATOS_[[Sexo]:[Sexo]]=$B25,IF(DATOS_[[AGRUP. CLAS. PROF.]:[AGRUP. CLAS. PROF.]]=$B24,IF(DATOS_[[Check Periodo Ref.]:[Check Periodo Ref.]]="Dentro",DATOS_[C.Extra.01]))))),
0)</f>
        <v>0</v>
      </c>
      <c r="AM25" s="181">
        <f t="array" ref="AM25">IFERROR(
MEDIAN((IF(DATOS_[[Sexo]:[Sexo]]=$B25,IF(DATOS_[[AGRUP. CLAS. PROF.]:[AGRUP. CLAS. PROF.]]=$B24,IF(DATOS_[[Check Periodo Ref.]:[Check Periodo Ref.]]="Dentro",DATOS_[C.Extra.02]))))),
0)</f>
        <v>0</v>
      </c>
      <c r="AN25" s="181">
        <f t="array" ref="AN25">IFERROR(
MEDIAN((IF(DATOS_[[Sexo]:[Sexo]]=$B25,IF(DATOS_[[AGRUP. CLAS. PROF.]:[AGRUP. CLAS. PROF.]]=$B24,IF(DATOS_[[Check Periodo Ref.]:[Check Periodo Ref.]]="Dentro",DATOS_[C.Extra.03]))))),
0)</f>
        <v>0</v>
      </c>
      <c r="AO25" s="181">
        <f t="array" ref="AO25">IFERROR(
MEDIAN((IF(DATOS_[[Sexo]:[Sexo]]=$B25,IF(DATOS_[[AGRUP. CLAS. PROF.]:[AGRUP. CLAS. PROF.]]=$B24,IF(DATOS_[[Check Periodo Ref.]:[Check Periodo Ref.]]="Dentro",DATOS_[C.Extra.04]))))),
0)</f>
        <v>0</v>
      </c>
      <c r="AP25" s="181">
        <f t="array" ref="AP25">IFERROR(
MEDIAN((IF(DATOS_[[Sexo]:[Sexo]]=$B25,IF(DATOS_[[AGRUP. CLAS. PROF.]:[AGRUP. CLAS. PROF.]]=$B24,IF(DATOS_[[Check Periodo Ref.]:[Check Periodo Ref.]]="Dentro",DATOS_[C.Extra.05]))))),
0)</f>
        <v>0</v>
      </c>
      <c r="AQ25" s="182">
        <f t="array" ref="AQ25">IFERROR(
MEDIAN(IF(DATOS_[Sexo]=$B25,IF(DATOS_[AGRUP. CLAS. PROF.]=$B24,IF(DATOS_[Check Periodo Ref.]="Dentro",DATOS_[Tot Extrasalarial Ef],FALSE)))),
0)</f>
        <v>0</v>
      </c>
      <c r="AR25" s="183">
        <f t="array" ref="AR25">IFERROR(
MEDIAN(IF(DATOS_[Sexo]=$B25,IF(DATOS_[AGRUP. CLAS. PROF.]=$B24,IF(DATOS_[Check Periodo Ref.]="Dentro",DATOS_[TOTAL Retrib Ef],FALSE)))),
0)</f>
        <v>0</v>
      </c>
    </row>
    <row r="26" spans="1:44" x14ac:dyDescent="0.3">
      <c r="A26" s="107" t="str">
        <f t="shared" ref="A26" si="18">+A25</f>
        <v>[ocultar]</v>
      </c>
      <c r="B26" s="98"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77">
        <f t="array" ref="E26">IFERROR(
MEDIAN(IF(DATOS_[Sexo]=$B26,IF(DATOS_[AGRUP. CLAS. PROF.]=$B24,IF(DATOS_[Check Periodo Ref.]="Dentro",DATOS_[SALARIO BASE Ef],FALSE)))),
0)</f>
        <v>0</v>
      </c>
      <c r="F26" s="178">
        <f t="array" ref="F26">IFERROR(
MEDIAN((IF(DATOS_[[Sexo]:[Sexo]]=$B26,IF(DATOS_[[AGRUP. CLAS. PROF.]:[AGRUP. CLAS. PROF.]]=$B24,IF(DATOS_[[Check Periodo Ref.]:[Check Periodo Ref.]]="Dentro",DATOS_[Conc.Sal.01]))))),
0)</f>
        <v>0</v>
      </c>
      <c r="G26" s="178">
        <f t="array" ref="G26">IFERROR(
MEDIAN((IF(DATOS_[[Sexo]:[Sexo]]=$B26,IF(DATOS_[[AGRUP. CLAS. PROF.]:[AGRUP. CLAS. PROF.]]=$B24,IF(DATOS_[[Check Periodo Ref.]:[Check Periodo Ref.]]="Dentro",DATOS_[Conc.Sal.02]))))),
0)</f>
        <v>0</v>
      </c>
      <c r="H26" s="178">
        <f t="array" ref="H26">IFERROR(
MEDIAN((IF(DATOS_[[Sexo]:[Sexo]]=$B26,IF(DATOS_[[AGRUP. CLAS. PROF.]:[AGRUP. CLAS. PROF.]]=$B24,IF(DATOS_[[Check Periodo Ref.]:[Check Periodo Ref.]]="Dentro",DATOS_[Conc.Sal.03]))))),
0)</f>
        <v>0</v>
      </c>
      <c r="I26" s="178">
        <f t="array" ref="I26">IFERROR(
MEDIAN((IF(DATOS_[[Sexo]:[Sexo]]=$B26,IF(DATOS_[[AGRUP. CLAS. PROF.]:[AGRUP. CLAS. PROF.]]=$B24,IF(DATOS_[[Check Periodo Ref.]:[Check Periodo Ref.]]="Dentro",DATOS_[Conc.Sal.04]))))),
0)</f>
        <v>0</v>
      </c>
      <c r="J26" s="178">
        <f t="array" ref="J26">IFERROR(
MEDIAN((IF(DATOS_[[Sexo]:[Sexo]]=$B26,IF(DATOS_[[AGRUP. CLAS. PROF.]:[AGRUP. CLAS. PROF.]]=$B24,IF(DATOS_[[Check Periodo Ref.]:[Check Periodo Ref.]]="Dentro",DATOS_[Conc.Sal.05]))))),
0)</f>
        <v>0</v>
      </c>
      <c r="K26" s="178">
        <f t="array" ref="K26">IFERROR(
MEDIAN((IF(DATOS_[[Sexo]:[Sexo]]=$B26,IF(DATOS_[[AGRUP. CLAS. PROF.]:[AGRUP. CLAS. PROF.]]=$B24,IF(DATOS_[[Check Periodo Ref.]:[Check Periodo Ref.]]="Dentro",DATOS_[Conc.Sal.06]))))),
0)</f>
        <v>0</v>
      </c>
      <c r="L26" s="178">
        <f t="array" ref="L26">IFERROR(
MEDIAN((IF(DATOS_[[Sexo]:[Sexo]]=$B26,IF(DATOS_[[AGRUP. CLAS. PROF.]:[AGRUP. CLAS. PROF.]]=$B24,IF(DATOS_[[Check Periodo Ref.]:[Check Periodo Ref.]]="Dentro",DATOS_[Conc.Sal.07]))))),
0)</f>
        <v>0</v>
      </c>
      <c r="M26" s="178">
        <f t="array" ref="M26">IFERROR(
MEDIAN((IF(DATOS_[[Sexo]:[Sexo]]=$B26,IF(DATOS_[[AGRUP. CLAS. PROF.]:[AGRUP. CLAS. PROF.]]=$B24,IF(DATOS_[[Check Periodo Ref.]:[Check Periodo Ref.]]="Dentro",DATOS_[Conc.Sal.08]))))),
0)</f>
        <v>0</v>
      </c>
      <c r="N26" s="178">
        <f t="array" ref="N26">IFERROR(
MEDIAN((IF(DATOS_[[Sexo]:[Sexo]]=$B26,IF(DATOS_[[AGRUP. CLAS. PROF.]:[AGRUP. CLAS. PROF.]]=$B24,IF(DATOS_[[Check Periodo Ref.]:[Check Periodo Ref.]]="Dentro",DATOS_[Conc.Sal.09]))))),
0)</f>
        <v>0</v>
      </c>
      <c r="O26" s="178">
        <f t="array" ref="O26">IFERROR(
MEDIAN((IF(DATOS_[[Sexo]:[Sexo]]=$B26,IF(DATOS_[[AGRUP. CLAS. PROF.]:[AGRUP. CLAS. PROF.]]=$B24,IF(DATOS_[[Check Periodo Ref.]:[Check Periodo Ref.]]="Dentro",DATOS_[Conc.Sal.10]))))),
0)</f>
        <v>0</v>
      </c>
      <c r="P26" s="178">
        <f t="array" ref="P26">IFERROR(
MEDIAN((IF(DATOS_[[Sexo]:[Sexo]]=$B26,IF(DATOS_[[AGRUP. CLAS. PROF.]:[AGRUP. CLAS. PROF.]]=$B24,IF(DATOS_[[Check Periodo Ref.]:[Check Periodo Ref.]]="Dentro",DATOS_[Conc.Sal.11]))))),
0)</f>
        <v>0</v>
      </c>
      <c r="Q26" s="178">
        <f t="array" ref="Q26">IFERROR(
MEDIAN((IF(DATOS_[[Sexo]:[Sexo]]=$B26,IF(DATOS_[[AGRUP. CLAS. PROF.]:[AGRUP. CLAS. PROF.]]=$B24,IF(DATOS_[[Check Periodo Ref.]:[Check Periodo Ref.]]="Dentro",DATOS_[Conc.Sal.12]))))),
0)</f>
        <v>0</v>
      </c>
      <c r="R26" s="178">
        <f t="array" ref="R26">IFERROR(
MEDIAN((IF(DATOS_[[Sexo]:[Sexo]]=$B26,IF(DATOS_[[AGRUP. CLAS. PROF.]:[AGRUP. CLAS. PROF.]]=$B24,IF(DATOS_[[Check Periodo Ref.]:[Check Periodo Ref.]]="Dentro",DATOS_[Conc.Sal.13]))))),
0)</f>
        <v>0</v>
      </c>
      <c r="S26" s="178">
        <f t="array" ref="S26">IFERROR(
MEDIAN((IF(DATOS_[[Sexo]:[Sexo]]=$B26,IF(DATOS_[[AGRUP. CLAS. PROF.]:[AGRUP. CLAS. PROF.]]=$B24,IF(DATOS_[[Check Periodo Ref.]:[Check Periodo Ref.]]="Dentro",DATOS_[Conc.Sal.14]))))),
0)</f>
        <v>0</v>
      </c>
      <c r="T26" s="178">
        <f t="array" ref="T26">IFERROR(
MEDIAN((IF(DATOS_[[Sexo]:[Sexo]]=$B26,IF(DATOS_[[AGRUP. CLAS. PROF.]:[AGRUP. CLAS. PROF.]]=$B24,IF(DATOS_[[Check Periodo Ref.]:[Check Periodo Ref.]]="Dentro",DATOS_[Conc.Sal.15]))))),
0)</f>
        <v>0</v>
      </c>
      <c r="U26" s="178">
        <f t="array" ref="U26">IFERROR(
MEDIAN((IF(DATOS_[[Sexo]:[Sexo]]=$B26,IF(DATOS_[[AGRUP. CLAS. PROF.]:[AGRUP. CLAS. PROF.]]=$B24,IF(DATOS_[[Check Periodo Ref.]:[Check Periodo Ref.]]="Dentro",DATOS_[Conc.Sal.16]))))),
0)</f>
        <v>0</v>
      </c>
      <c r="V26" s="178">
        <f t="array" ref="V26">IFERROR(
MEDIAN((IF(DATOS_[[Sexo]:[Sexo]]=$B26,IF(DATOS_[[AGRUP. CLAS. PROF.]:[AGRUP. CLAS. PROF.]]=$B24,IF(DATOS_[[Check Periodo Ref.]:[Check Periodo Ref.]]="Dentro",DATOS_[Conc.Sal.17]))))),
0)</f>
        <v>0</v>
      </c>
      <c r="W26" s="178">
        <f t="array" ref="W26">IFERROR(
MEDIAN((IF(DATOS_[[Sexo]:[Sexo]]=$B26,IF(DATOS_[[AGRUP. CLAS. PROF.]:[AGRUP. CLAS. PROF.]]=$B24,IF(DATOS_[[Check Periodo Ref.]:[Check Periodo Ref.]]="Dentro",DATOS_[Conc.Sal.18]))))),
0)</f>
        <v>0</v>
      </c>
      <c r="X26" s="178">
        <f t="array" ref="X26">IFERROR(
MEDIAN((IF(DATOS_[[Sexo]:[Sexo]]=$B26,IF(DATOS_[[AGRUP. CLAS. PROF.]:[AGRUP. CLAS. PROF.]]=$B24,IF(DATOS_[[Check Periodo Ref.]:[Check Periodo Ref.]]="Dentro",DATOS_[Conc.Sal.19]))))),
0)</f>
        <v>0</v>
      </c>
      <c r="Y26" s="178">
        <f t="array" ref="Y26">IFERROR(
MEDIAN((IF(DATOS_[[Sexo]:[Sexo]]=$B26,IF(DATOS_[[AGRUP. CLAS. PROF.]:[AGRUP. CLAS. PROF.]]=$B24,IF(DATOS_[[Check Periodo Ref.]:[Check Periodo Ref.]]="Dentro",DATOS_[Conc.Sal.20]))))),
0)</f>
        <v>0</v>
      </c>
      <c r="Z26" s="178">
        <f t="array" ref="Z26">IFERROR(
MEDIAN((IF(DATOS_[[Sexo]:[Sexo]]=$B26,IF(DATOS_[[AGRUP. CLAS. PROF.]:[AGRUP. CLAS. PROF.]]=$B24,IF(DATOS_[[Check Periodo Ref.]:[Check Periodo Ref.]]="Dentro",DATOS_[Conc.Sal.21]))))),
0)</f>
        <v>0</v>
      </c>
      <c r="AA26" s="178">
        <f t="array" ref="AA26">IFERROR(
MEDIAN((IF(DATOS_[[Sexo]:[Sexo]]=$B26,IF(DATOS_[[AGRUP. CLAS. PROF.]:[AGRUP. CLAS. PROF.]]=$B24,IF(DATOS_[[Check Periodo Ref.]:[Check Periodo Ref.]]="Dentro",DATOS_[Conc.Sal.22]))))),
0)</f>
        <v>0</v>
      </c>
      <c r="AB26" s="178">
        <f t="array" ref="AB26">IFERROR(
MEDIAN((IF(DATOS_[[Sexo]:[Sexo]]=$B26,IF(DATOS_[[AGRUP. CLAS. PROF.]:[AGRUP. CLAS. PROF.]]=$B24,IF(DATOS_[[Check Periodo Ref.]:[Check Periodo Ref.]]="Dentro",DATOS_[Conc.Sal.23]))))),
0)</f>
        <v>0</v>
      </c>
      <c r="AC26" s="178">
        <f t="array" ref="AC26">IFERROR(
MEDIAN((IF(DATOS_[[Sexo]:[Sexo]]=$B26,IF(DATOS_[[AGRUP. CLAS. PROF.]:[AGRUP. CLAS. PROF.]]=$B24,IF(DATOS_[[Check Periodo Ref.]:[Check Periodo Ref.]]="Dentro",DATOS_[Conc.Sal.24]))))),
0)</f>
        <v>0</v>
      </c>
      <c r="AD26" s="178">
        <f t="array" ref="AD26">IFERROR(
MEDIAN((IF(DATOS_[[Sexo]:[Sexo]]=$B26,IF(DATOS_[[AGRUP. CLAS. PROF.]:[AGRUP. CLAS. PROF.]]=$B24,IF(DATOS_[[Check Periodo Ref.]:[Check Periodo Ref.]]="Dentro",DATOS_[Conc.Sal.25]))))),
0)</f>
        <v>0</v>
      </c>
      <c r="AE26" s="178">
        <f t="array" ref="AE26">IFERROR(
MEDIAN((IF(DATOS_[[Sexo]:[Sexo]]=$B26,IF(DATOS_[[AGRUP. CLAS. PROF.]:[AGRUP. CLAS. PROF.]]=$B24,IF(DATOS_[[Check Periodo Ref.]:[Check Periodo Ref.]]="Dentro",DATOS_[Conc.Sal.26]))))),
0)</f>
        <v>0</v>
      </c>
      <c r="AF26" s="178">
        <f t="array" ref="AF26">IFERROR(
MEDIAN((IF(DATOS_[[Sexo]:[Sexo]]=$B26,IF(DATOS_[[AGRUP. CLAS. PROF.]:[AGRUP. CLAS. PROF.]]=$B24,IF(DATOS_[[Check Periodo Ref.]:[Check Periodo Ref.]]="Dentro",DATOS_[Conc.Sal.27]))))),
0)</f>
        <v>0</v>
      </c>
      <c r="AG26" s="178">
        <f t="array" ref="AG26">IFERROR(
MEDIAN((IF(DATOS_[[Sexo]:[Sexo]]=$B26,IF(DATOS_[[AGRUP. CLAS. PROF.]:[AGRUP. CLAS. PROF.]]=$B24,IF(DATOS_[[Check Periodo Ref.]:[Check Periodo Ref.]]="Dentro",DATOS_[Conc.Sal.28]))))),
0)</f>
        <v>0</v>
      </c>
      <c r="AH26" s="178">
        <f t="array" ref="AH26">IFERROR(
MEDIAN((IF(DATOS_[[Sexo]:[Sexo]]=$B26,IF(DATOS_[[AGRUP. CLAS. PROF.]:[AGRUP. CLAS. PROF.]]=$B24,IF(DATOS_[[Check Periodo Ref.]:[Check Periodo Ref.]]="Dentro",DATOS_[Conc.Sal.29]))))),
0)</f>
        <v>0</v>
      </c>
      <c r="AI26" s="178">
        <f t="array" ref="AI26">IFERROR(
MEDIAN((IF(DATOS_[[Sexo]:[Sexo]]=$B26,IF(DATOS_[[AGRUP. CLAS. PROF.]:[AGRUP. CLAS. PROF.]]=$B24,IF(DATOS_[[Check Periodo Ref.]:[Check Periodo Ref.]]="Dentro",DATOS_[Conc.Sal.30]))))),
0)</f>
        <v>0</v>
      </c>
      <c r="AJ26" s="179">
        <f t="array" ref="AJ26">IFERROR(
MEDIAN(IF(DATOS_[Sexo]=$B26,IF(DATOS_[AGRUP. CLAS. PROF.]=$B24,IF(DATOS_[Check Periodo Ref.]="Dentro",DATOS_[Tot COMPL.SAL Ef],FALSE)))),
0)</f>
        <v>0</v>
      </c>
      <c r="AK26" s="180">
        <f t="array" ref="AK26">IFERROR(
MEDIAN(IF(DATOS_[Sexo]=$B26,IF(DATOS_[AGRUP. CLAS. PROF.]=$B24,IF(DATOS_[Check Periodo Ref.]="Dentro",DATOS_[TOTAL SALARIO Ef],FALSE)))),
0)</f>
        <v>0</v>
      </c>
      <c r="AL26" s="181">
        <f t="array" ref="AL26">IFERROR(
MEDIAN((IF(DATOS_[[Sexo]:[Sexo]]=$B26,IF(DATOS_[[AGRUP. CLAS. PROF.]:[AGRUP. CLAS. PROF.]]=$B24,IF(DATOS_[[Check Periodo Ref.]:[Check Periodo Ref.]]="Dentro",DATOS_[C.Extra.01]))))),
0)</f>
        <v>0</v>
      </c>
      <c r="AM26" s="181">
        <f t="array" ref="AM26">IFERROR(
MEDIAN((IF(DATOS_[[Sexo]:[Sexo]]=$B26,IF(DATOS_[[AGRUP. CLAS. PROF.]:[AGRUP. CLAS. PROF.]]=$B24,IF(DATOS_[[Check Periodo Ref.]:[Check Periodo Ref.]]="Dentro",DATOS_[C.Extra.02]))))),
0)</f>
        <v>0</v>
      </c>
      <c r="AN26" s="181">
        <f t="array" ref="AN26">IFERROR(
MEDIAN((IF(DATOS_[[Sexo]:[Sexo]]=$B26,IF(DATOS_[[AGRUP. CLAS. PROF.]:[AGRUP. CLAS. PROF.]]=$B24,IF(DATOS_[[Check Periodo Ref.]:[Check Periodo Ref.]]="Dentro",DATOS_[C.Extra.03]))))),
0)</f>
        <v>0</v>
      </c>
      <c r="AO26" s="181">
        <f t="array" ref="AO26">IFERROR(
MEDIAN((IF(DATOS_[[Sexo]:[Sexo]]=$B26,IF(DATOS_[[AGRUP. CLAS. PROF.]:[AGRUP. CLAS. PROF.]]=$B24,IF(DATOS_[[Check Periodo Ref.]:[Check Periodo Ref.]]="Dentro",DATOS_[C.Extra.04]))))),
0)</f>
        <v>0</v>
      </c>
      <c r="AP26" s="181">
        <f t="array" ref="AP26">IFERROR(
MEDIAN((IF(DATOS_[[Sexo]:[Sexo]]=$B26,IF(DATOS_[[AGRUP. CLAS. PROF.]:[AGRUP. CLAS. PROF.]]=$B24,IF(DATOS_[[Check Periodo Ref.]:[Check Periodo Ref.]]="Dentro",DATOS_[C.Extra.05]))))),
0)</f>
        <v>0</v>
      </c>
      <c r="AQ26" s="182">
        <f t="array" ref="AQ26">IFERROR(
MEDIAN(IF(DATOS_[Sexo]=$B26,IF(DATOS_[AGRUP. CLAS. PROF.]=$B24,IF(DATOS_[Check Periodo Ref.]="Dentro",DATOS_[Tot Extrasalarial Ef],FALSE)))),
0)</f>
        <v>0</v>
      </c>
      <c r="AR26" s="183">
        <f t="array" ref="AR26">IFERROR(
MEDIAN(IF(DATOS_[Sexo]=$B26,IF(DATOS_[AGRUP. CLAS. PROF.]=$B24,IF(DATOS_[Check Periodo Ref.]="Dentro",DATOS_[TOTAL Retrib Ef],FALSE)))),
0)</f>
        <v>0</v>
      </c>
    </row>
    <row r="27" spans="1:44" ht="17.25" thickBot="1" x14ac:dyDescent="0.35">
      <c r="A27" s="107" t="str">
        <f t="shared" ref="A27" si="19">+A28</f>
        <v>[ocultar]</v>
      </c>
      <c r="B27" s="105" t="s">
        <v>311</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77">
        <f t="array" ref="E28">IFERROR(
MEDIAN(IF(DATOS_[Sexo]=$B28,IF(DATOS_[AGRUP. CLAS. PROF.]=$B27,IF(DATOS_[Check Periodo Ref.]="Dentro",DATOS_[SALARIO BASE Ef],FALSE)))),
0)</f>
        <v>0</v>
      </c>
      <c r="F28" s="178">
        <f t="array" ref="F28">IFERROR(
MEDIAN((IF(DATOS_[[Sexo]:[Sexo]]=$B28,IF(DATOS_[[AGRUP. CLAS. PROF.]:[AGRUP. CLAS. PROF.]]=$B27,IF(DATOS_[[Check Periodo Ref.]:[Check Periodo Ref.]]="Dentro",DATOS_[Conc.Sal.01]))))),
0)</f>
        <v>0</v>
      </c>
      <c r="G28" s="178">
        <f t="array" ref="G28">IFERROR(
MEDIAN((IF(DATOS_[[Sexo]:[Sexo]]=$B28,IF(DATOS_[[AGRUP. CLAS. PROF.]:[AGRUP. CLAS. PROF.]]=$B27,IF(DATOS_[[Check Periodo Ref.]:[Check Periodo Ref.]]="Dentro",DATOS_[Conc.Sal.02]))))),
0)</f>
        <v>0</v>
      </c>
      <c r="H28" s="178">
        <f t="array" ref="H28">IFERROR(
MEDIAN((IF(DATOS_[[Sexo]:[Sexo]]=$B28,IF(DATOS_[[AGRUP. CLAS. PROF.]:[AGRUP. CLAS. PROF.]]=$B27,IF(DATOS_[[Check Periodo Ref.]:[Check Periodo Ref.]]="Dentro",DATOS_[Conc.Sal.03]))))),
0)</f>
        <v>0</v>
      </c>
      <c r="I28" s="178">
        <f t="array" ref="I28">IFERROR(
MEDIAN((IF(DATOS_[[Sexo]:[Sexo]]=$B28,IF(DATOS_[[AGRUP. CLAS. PROF.]:[AGRUP. CLAS. PROF.]]=$B27,IF(DATOS_[[Check Periodo Ref.]:[Check Periodo Ref.]]="Dentro",DATOS_[Conc.Sal.04]))))),
0)</f>
        <v>0</v>
      </c>
      <c r="J28" s="178">
        <f t="array" ref="J28">IFERROR(
MEDIAN((IF(DATOS_[[Sexo]:[Sexo]]=$B28,IF(DATOS_[[AGRUP. CLAS. PROF.]:[AGRUP. CLAS. PROF.]]=$B27,IF(DATOS_[[Check Periodo Ref.]:[Check Periodo Ref.]]="Dentro",DATOS_[Conc.Sal.05]))))),
0)</f>
        <v>0</v>
      </c>
      <c r="K28" s="178">
        <f t="array" ref="K28">IFERROR(
MEDIAN((IF(DATOS_[[Sexo]:[Sexo]]=$B28,IF(DATOS_[[AGRUP. CLAS. PROF.]:[AGRUP. CLAS. PROF.]]=$B27,IF(DATOS_[[Check Periodo Ref.]:[Check Periodo Ref.]]="Dentro",DATOS_[Conc.Sal.06]))))),
0)</f>
        <v>0</v>
      </c>
      <c r="L28" s="178">
        <f t="array" ref="L28">IFERROR(
MEDIAN((IF(DATOS_[[Sexo]:[Sexo]]=$B28,IF(DATOS_[[AGRUP. CLAS. PROF.]:[AGRUP. CLAS. PROF.]]=$B27,IF(DATOS_[[Check Periodo Ref.]:[Check Periodo Ref.]]="Dentro",DATOS_[Conc.Sal.07]))))),
0)</f>
        <v>0</v>
      </c>
      <c r="M28" s="178">
        <f t="array" ref="M28">IFERROR(
MEDIAN((IF(DATOS_[[Sexo]:[Sexo]]=$B28,IF(DATOS_[[AGRUP. CLAS. PROF.]:[AGRUP. CLAS. PROF.]]=$B27,IF(DATOS_[[Check Periodo Ref.]:[Check Periodo Ref.]]="Dentro",DATOS_[Conc.Sal.08]))))),
0)</f>
        <v>0</v>
      </c>
      <c r="N28" s="178">
        <f t="array" ref="N28">IFERROR(
MEDIAN((IF(DATOS_[[Sexo]:[Sexo]]=$B28,IF(DATOS_[[AGRUP. CLAS. PROF.]:[AGRUP. CLAS. PROF.]]=$B27,IF(DATOS_[[Check Periodo Ref.]:[Check Periodo Ref.]]="Dentro",DATOS_[Conc.Sal.09]))))),
0)</f>
        <v>0</v>
      </c>
      <c r="O28" s="178">
        <f t="array" ref="O28">IFERROR(
MEDIAN((IF(DATOS_[[Sexo]:[Sexo]]=$B28,IF(DATOS_[[AGRUP. CLAS. PROF.]:[AGRUP. CLAS. PROF.]]=$B27,IF(DATOS_[[Check Periodo Ref.]:[Check Periodo Ref.]]="Dentro",DATOS_[Conc.Sal.10]))))),
0)</f>
        <v>0</v>
      </c>
      <c r="P28" s="178">
        <f t="array" ref="P28">IFERROR(
MEDIAN((IF(DATOS_[[Sexo]:[Sexo]]=$B28,IF(DATOS_[[AGRUP. CLAS. PROF.]:[AGRUP. CLAS. PROF.]]=$B27,IF(DATOS_[[Check Periodo Ref.]:[Check Periodo Ref.]]="Dentro",DATOS_[Conc.Sal.11]))))),
0)</f>
        <v>0</v>
      </c>
      <c r="Q28" s="178">
        <f t="array" ref="Q28">IFERROR(
MEDIAN((IF(DATOS_[[Sexo]:[Sexo]]=$B28,IF(DATOS_[[AGRUP. CLAS. PROF.]:[AGRUP. CLAS. PROF.]]=$B27,IF(DATOS_[[Check Periodo Ref.]:[Check Periodo Ref.]]="Dentro",DATOS_[Conc.Sal.12]))))),
0)</f>
        <v>0</v>
      </c>
      <c r="R28" s="178">
        <f t="array" ref="R28">IFERROR(
MEDIAN((IF(DATOS_[[Sexo]:[Sexo]]=$B28,IF(DATOS_[[AGRUP. CLAS. PROF.]:[AGRUP. CLAS. PROF.]]=$B27,IF(DATOS_[[Check Periodo Ref.]:[Check Periodo Ref.]]="Dentro",DATOS_[Conc.Sal.13]))))),
0)</f>
        <v>0</v>
      </c>
      <c r="S28" s="178">
        <f t="array" ref="S28">IFERROR(
MEDIAN((IF(DATOS_[[Sexo]:[Sexo]]=$B28,IF(DATOS_[[AGRUP. CLAS. PROF.]:[AGRUP. CLAS. PROF.]]=$B27,IF(DATOS_[[Check Periodo Ref.]:[Check Periodo Ref.]]="Dentro",DATOS_[Conc.Sal.14]))))),
0)</f>
        <v>0</v>
      </c>
      <c r="T28" s="178">
        <f t="array" ref="T28">IFERROR(
MEDIAN((IF(DATOS_[[Sexo]:[Sexo]]=$B28,IF(DATOS_[[AGRUP. CLAS. PROF.]:[AGRUP. CLAS. PROF.]]=$B27,IF(DATOS_[[Check Periodo Ref.]:[Check Periodo Ref.]]="Dentro",DATOS_[Conc.Sal.15]))))),
0)</f>
        <v>0</v>
      </c>
      <c r="U28" s="178">
        <f t="array" ref="U28">IFERROR(
MEDIAN((IF(DATOS_[[Sexo]:[Sexo]]=$B28,IF(DATOS_[[AGRUP. CLAS. PROF.]:[AGRUP. CLAS. PROF.]]=$B27,IF(DATOS_[[Check Periodo Ref.]:[Check Periodo Ref.]]="Dentro",DATOS_[Conc.Sal.16]))))),
0)</f>
        <v>0</v>
      </c>
      <c r="V28" s="178">
        <f t="array" ref="V28">IFERROR(
MEDIAN((IF(DATOS_[[Sexo]:[Sexo]]=$B28,IF(DATOS_[[AGRUP. CLAS. PROF.]:[AGRUP. CLAS. PROF.]]=$B27,IF(DATOS_[[Check Periodo Ref.]:[Check Periodo Ref.]]="Dentro",DATOS_[Conc.Sal.17]))))),
0)</f>
        <v>0</v>
      </c>
      <c r="W28" s="178">
        <f t="array" ref="W28">IFERROR(
MEDIAN((IF(DATOS_[[Sexo]:[Sexo]]=$B28,IF(DATOS_[[AGRUP. CLAS. PROF.]:[AGRUP. CLAS. PROF.]]=$B27,IF(DATOS_[[Check Periodo Ref.]:[Check Periodo Ref.]]="Dentro",DATOS_[Conc.Sal.18]))))),
0)</f>
        <v>0</v>
      </c>
      <c r="X28" s="178">
        <f t="array" ref="X28">IFERROR(
MEDIAN((IF(DATOS_[[Sexo]:[Sexo]]=$B28,IF(DATOS_[[AGRUP. CLAS. PROF.]:[AGRUP. CLAS. PROF.]]=$B27,IF(DATOS_[[Check Periodo Ref.]:[Check Periodo Ref.]]="Dentro",DATOS_[Conc.Sal.19]))))),
0)</f>
        <v>0</v>
      </c>
      <c r="Y28" s="178">
        <f t="array" ref="Y28">IFERROR(
MEDIAN((IF(DATOS_[[Sexo]:[Sexo]]=$B28,IF(DATOS_[[AGRUP. CLAS. PROF.]:[AGRUP. CLAS. PROF.]]=$B27,IF(DATOS_[[Check Periodo Ref.]:[Check Periodo Ref.]]="Dentro",DATOS_[Conc.Sal.20]))))),
0)</f>
        <v>0</v>
      </c>
      <c r="Z28" s="178">
        <f t="array" ref="Z28">IFERROR(
MEDIAN((IF(DATOS_[[Sexo]:[Sexo]]=$B28,IF(DATOS_[[AGRUP. CLAS. PROF.]:[AGRUP. CLAS. PROF.]]=$B27,IF(DATOS_[[Check Periodo Ref.]:[Check Periodo Ref.]]="Dentro",DATOS_[Conc.Sal.21]))))),
0)</f>
        <v>0</v>
      </c>
      <c r="AA28" s="178">
        <f t="array" ref="AA28">IFERROR(
MEDIAN((IF(DATOS_[[Sexo]:[Sexo]]=$B28,IF(DATOS_[[AGRUP. CLAS. PROF.]:[AGRUP. CLAS. PROF.]]=$B27,IF(DATOS_[[Check Periodo Ref.]:[Check Periodo Ref.]]="Dentro",DATOS_[Conc.Sal.22]))))),
0)</f>
        <v>0</v>
      </c>
      <c r="AB28" s="178">
        <f t="array" ref="AB28">IFERROR(
MEDIAN((IF(DATOS_[[Sexo]:[Sexo]]=$B28,IF(DATOS_[[AGRUP. CLAS. PROF.]:[AGRUP. CLAS. PROF.]]=$B27,IF(DATOS_[[Check Periodo Ref.]:[Check Periodo Ref.]]="Dentro",DATOS_[Conc.Sal.23]))))),
0)</f>
        <v>0</v>
      </c>
      <c r="AC28" s="178">
        <f t="array" ref="AC28">IFERROR(
MEDIAN((IF(DATOS_[[Sexo]:[Sexo]]=$B28,IF(DATOS_[[AGRUP. CLAS. PROF.]:[AGRUP. CLAS. PROF.]]=$B27,IF(DATOS_[[Check Periodo Ref.]:[Check Periodo Ref.]]="Dentro",DATOS_[Conc.Sal.24]))))),
0)</f>
        <v>0</v>
      </c>
      <c r="AD28" s="178">
        <f t="array" ref="AD28">IFERROR(
MEDIAN((IF(DATOS_[[Sexo]:[Sexo]]=$B28,IF(DATOS_[[AGRUP. CLAS. PROF.]:[AGRUP. CLAS. PROF.]]=$B27,IF(DATOS_[[Check Periodo Ref.]:[Check Periodo Ref.]]="Dentro",DATOS_[Conc.Sal.25]))))),
0)</f>
        <v>0</v>
      </c>
      <c r="AE28" s="178">
        <f t="array" ref="AE28">IFERROR(
MEDIAN((IF(DATOS_[[Sexo]:[Sexo]]=$B28,IF(DATOS_[[AGRUP. CLAS. PROF.]:[AGRUP. CLAS. PROF.]]=$B27,IF(DATOS_[[Check Periodo Ref.]:[Check Periodo Ref.]]="Dentro",DATOS_[Conc.Sal.26]))))),
0)</f>
        <v>0</v>
      </c>
      <c r="AF28" s="178">
        <f t="array" ref="AF28">IFERROR(
MEDIAN((IF(DATOS_[[Sexo]:[Sexo]]=$B28,IF(DATOS_[[AGRUP. CLAS. PROF.]:[AGRUP. CLAS. PROF.]]=$B27,IF(DATOS_[[Check Periodo Ref.]:[Check Periodo Ref.]]="Dentro",DATOS_[Conc.Sal.27]))))),
0)</f>
        <v>0</v>
      </c>
      <c r="AG28" s="178">
        <f t="array" ref="AG28">IFERROR(
MEDIAN((IF(DATOS_[[Sexo]:[Sexo]]=$B28,IF(DATOS_[[AGRUP. CLAS. PROF.]:[AGRUP. CLAS. PROF.]]=$B27,IF(DATOS_[[Check Periodo Ref.]:[Check Periodo Ref.]]="Dentro",DATOS_[Conc.Sal.28]))))),
0)</f>
        <v>0</v>
      </c>
      <c r="AH28" s="178">
        <f t="array" ref="AH28">IFERROR(
MEDIAN((IF(DATOS_[[Sexo]:[Sexo]]=$B28,IF(DATOS_[[AGRUP. CLAS. PROF.]:[AGRUP. CLAS. PROF.]]=$B27,IF(DATOS_[[Check Periodo Ref.]:[Check Periodo Ref.]]="Dentro",DATOS_[Conc.Sal.29]))))),
0)</f>
        <v>0</v>
      </c>
      <c r="AI28" s="178">
        <f t="array" ref="AI28">IFERROR(
MEDIAN((IF(DATOS_[[Sexo]:[Sexo]]=$B28,IF(DATOS_[[AGRUP. CLAS. PROF.]:[AGRUP. CLAS. PROF.]]=$B27,IF(DATOS_[[Check Periodo Ref.]:[Check Periodo Ref.]]="Dentro",DATOS_[Conc.Sal.30]))))),
0)</f>
        <v>0</v>
      </c>
      <c r="AJ28" s="179">
        <f t="array" ref="AJ28">IFERROR(
MEDIAN(IF(DATOS_[Sexo]=$B28,IF(DATOS_[AGRUP. CLAS. PROF.]=$B27,IF(DATOS_[Check Periodo Ref.]="Dentro",DATOS_[Tot COMPL.SAL Ef],FALSE)))),
0)</f>
        <v>0</v>
      </c>
      <c r="AK28" s="180">
        <f t="array" ref="AK28">IFERROR(
MEDIAN(IF(DATOS_[Sexo]=$B28,IF(DATOS_[AGRUP. CLAS. PROF.]=$B27,IF(DATOS_[Check Periodo Ref.]="Dentro",DATOS_[TOTAL SALARIO Ef],FALSE)))),
0)</f>
        <v>0</v>
      </c>
      <c r="AL28" s="181">
        <f t="array" ref="AL28">IFERROR(
MEDIAN((IF(DATOS_[[Sexo]:[Sexo]]=$B28,IF(DATOS_[[AGRUP. CLAS. PROF.]:[AGRUP. CLAS. PROF.]]=$B27,IF(DATOS_[[Check Periodo Ref.]:[Check Periodo Ref.]]="Dentro",DATOS_[C.Extra.01]))))),
0)</f>
        <v>0</v>
      </c>
      <c r="AM28" s="181">
        <f t="array" ref="AM28">IFERROR(
MEDIAN((IF(DATOS_[[Sexo]:[Sexo]]=$B28,IF(DATOS_[[AGRUP. CLAS. PROF.]:[AGRUP. CLAS. PROF.]]=$B27,IF(DATOS_[[Check Periodo Ref.]:[Check Periodo Ref.]]="Dentro",DATOS_[C.Extra.02]))))),
0)</f>
        <v>0</v>
      </c>
      <c r="AN28" s="181">
        <f t="array" ref="AN28">IFERROR(
MEDIAN((IF(DATOS_[[Sexo]:[Sexo]]=$B28,IF(DATOS_[[AGRUP. CLAS. PROF.]:[AGRUP. CLAS. PROF.]]=$B27,IF(DATOS_[[Check Periodo Ref.]:[Check Periodo Ref.]]="Dentro",DATOS_[C.Extra.03]))))),
0)</f>
        <v>0</v>
      </c>
      <c r="AO28" s="181">
        <f t="array" ref="AO28">IFERROR(
MEDIAN((IF(DATOS_[[Sexo]:[Sexo]]=$B28,IF(DATOS_[[AGRUP. CLAS. PROF.]:[AGRUP. CLAS. PROF.]]=$B27,IF(DATOS_[[Check Periodo Ref.]:[Check Periodo Ref.]]="Dentro",DATOS_[C.Extra.04]))))),
0)</f>
        <v>0</v>
      </c>
      <c r="AP28" s="181">
        <f t="array" ref="AP28">IFERROR(
MEDIAN((IF(DATOS_[[Sexo]:[Sexo]]=$B28,IF(DATOS_[[AGRUP. CLAS. PROF.]:[AGRUP. CLAS. PROF.]]=$B27,IF(DATOS_[[Check Periodo Ref.]:[Check Periodo Ref.]]="Dentro",DATOS_[C.Extra.05]))))),
0)</f>
        <v>0</v>
      </c>
      <c r="AQ28" s="182">
        <f t="array" ref="AQ28">IFERROR(
MEDIAN(IF(DATOS_[Sexo]=$B28,IF(DATOS_[AGRUP. CLAS. PROF.]=$B27,IF(DATOS_[Check Periodo Ref.]="Dentro",DATOS_[Tot Extrasalarial Ef],FALSE)))),
0)</f>
        <v>0</v>
      </c>
      <c r="AR28" s="183">
        <f t="array" ref="AR28">IFERROR(
MEDIAN(IF(DATOS_[Sexo]=$B28,IF(DATOS_[AGRUP. CLAS. PROF.]=$B27,IF(DATOS_[Check Periodo Ref.]="Dentro",DATOS_[TOTAL Retrib Ef],FALSE)))),
0)</f>
        <v>0</v>
      </c>
    </row>
    <row r="29" spans="1:44" x14ac:dyDescent="0.3">
      <c r="A29" s="107" t="str">
        <f t="shared" ref="A29" si="22">+A28</f>
        <v>[ocultar]</v>
      </c>
      <c r="B29" s="98"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77">
        <f t="array" ref="E29">IFERROR(
MEDIAN(IF(DATOS_[Sexo]=$B29,IF(DATOS_[AGRUP. CLAS. PROF.]=$B27,IF(DATOS_[Check Periodo Ref.]="Dentro",DATOS_[SALARIO BASE Ef],FALSE)))),
0)</f>
        <v>0</v>
      </c>
      <c r="F29" s="178">
        <f t="array" ref="F29">IFERROR(
MEDIAN((IF(DATOS_[[Sexo]:[Sexo]]=$B29,IF(DATOS_[[AGRUP. CLAS. PROF.]:[AGRUP. CLAS. PROF.]]=$B27,IF(DATOS_[[Check Periodo Ref.]:[Check Periodo Ref.]]="Dentro",DATOS_[Conc.Sal.01]))))),
0)</f>
        <v>0</v>
      </c>
      <c r="G29" s="178">
        <f t="array" ref="G29">IFERROR(
MEDIAN((IF(DATOS_[[Sexo]:[Sexo]]=$B29,IF(DATOS_[[AGRUP. CLAS. PROF.]:[AGRUP. CLAS. PROF.]]=$B27,IF(DATOS_[[Check Periodo Ref.]:[Check Periodo Ref.]]="Dentro",DATOS_[Conc.Sal.02]))))),
0)</f>
        <v>0</v>
      </c>
      <c r="H29" s="178">
        <f t="array" ref="H29">IFERROR(
MEDIAN((IF(DATOS_[[Sexo]:[Sexo]]=$B29,IF(DATOS_[[AGRUP. CLAS. PROF.]:[AGRUP. CLAS. PROF.]]=$B27,IF(DATOS_[[Check Periodo Ref.]:[Check Periodo Ref.]]="Dentro",DATOS_[Conc.Sal.03]))))),
0)</f>
        <v>0</v>
      </c>
      <c r="I29" s="178">
        <f t="array" ref="I29">IFERROR(
MEDIAN((IF(DATOS_[[Sexo]:[Sexo]]=$B29,IF(DATOS_[[AGRUP. CLAS. PROF.]:[AGRUP. CLAS. PROF.]]=$B27,IF(DATOS_[[Check Periodo Ref.]:[Check Periodo Ref.]]="Dentro",DATOS_[Conc.Sal.04]))))),
0)</f>
        <v>0</v>
      </c>
      <c r="J29" s="178">
        <f t="array" ref="J29">IFERROR(
MEDIAN((IF(DATOS_[[Sexo]:[Sexo]]=$B29,IF(DATOS_[[AGRUP. CLAS. PROF.]:[AGRUP. CLAS. PROF.]]=$B27,IF(DATOS_[[Check Periodo Ref.]:[Check Periodo Ref.]]="Dentro",DATOS_[Conc.Sal.05]))))),
0)</f>
        <v>0</v>
      </c>
      <c r="K29" s="178">
        <f t="array" ref="K29">IFERROR(
MEDIAN((IF(DATOS_[[Sexo]:[Sexo]]=$B29,IF(DATOS_[[AGRUP. CLAS. PROF.]:[AGRUP. CLAS. PROF.]]=$B27,IF(DATOS_[[Check Periodo Ref.]:[Check Periodo Ref.]]="Dentro",DATOS_[Conc.Sal.06]))))),
0)</f>
        <v>0</v>
      </c>
      <c r="L29" s="178">
        <f t="array" ref="L29">IFERROR(
MEDIAN((IF(DATOS_[[Sexo]:[Sexo]]=$B29,IF(DATOS_[[AGRUP. CLAS. PROF.]:[AGRUP. CLAS. PROF.]]=$B27,IF(DATOS_[[Check Periodo Ref.]:[Check Periodo Ref.]]="Dentro",DATOS_[Conc.Sal.07]))))),
0)</f>
        <v>0</v>
      </c>
      <c r="M29" s="178">
        <f t="array" ref="M29">IFERROR(
MEDIAN((IF(DATOS_[[Sexo]:[Sexo]]=$B29,IF(DATOS_[[AGRUP. CLAS. PROF.]:[AGRUP. CLAS. PROF.]]=$B27,IF(DATOS_[[Check Periodo Ref.]:[Check Periodo Ref.]]="Dentro",DATOS_[Conc.Sal.08]))))),
0)</f>
        <v>0</v>
      </c>
      <c r="N29" s="178">
        <f t="array" ref="N29">IFERROR(
MEDIAN((IF(DATOS_[[Sexo]:[Sexo]]=$B29,IF(DATOS_[[AGRUP. CLAS. PROF.]:[AGRUP. CLAS. PROF.]]=$B27,IF(DATOS_[[Check Periodo Ref.]:[Check Periodo Ref.]]="Dentro",DATOS_[Conc.Sal.09]))))),
0)</f>
        <v>0</v>
      </c>
      <c r="O29" s="178">
        <f t="array" ref="O29">IFERROR(
MEDIAN((IF(DATOS_[[Sexo]:[Sexo]]=$B29,IF(DATOS_[[AGRUP. CLAS. PROF.]:[AGRUP. CLAS. PROF.]]=$B27,IF(DATOS_[[Check Periodo Ref.]:[Check Periodo Ref.]]="Dentro",DATOS_[Conc.Sal.10]))))),
0)</f>
        <v>0</v>
      </c>
      <c r="P29" s="178">
        <f t="array" ref="P29">IFERROR(
MEDIAN((IF(DATOS_[[Sexo]:[Sexo]]=$B29,IF(DATOS_[[AGRUP. CLAS. PROF.]:[AGRUP. CLAS. PROF.]]=$B27,IF(DATOS_[[Check Periodo Ref.]:[Check Periodo Ref.]]="Dentro",DATOS_[Conc.Sal.11]))))),
0)</f>
        <v>0</v>
      </c>
      <c r="Q29" s="178">
        <f t="array" ref="Q29">IFERROR(
MEDIAN((IF(DATOS_[[Sexo]:[Sexo]]=$B29,IF(DATOS_[[AGRUP. CLAS. PROF.]:[AGRUP. CLAS. PROF.]]=$B27,IF(DATOS_[[Check Periodo Ref.]:[Check Periodo Ref.]]="Dentro",DATOS_[Conc.Sal.12]))))),
0)</f>
        <v>0</v>
      </c>
      <c r="R29" s="178">
        <f t="array" ref="R29">IFERROR(
MEDIAN((IF(DATOS_[[Sexo]:[Sexo]]=$B29,IF(DATOS_[[AGRUP. CLAS. PROF.]:[AGRUP. CLAS. PROF.]]=$B27,IF(DATOS_[[Check Periodo Ref.]:[Check Periodo Ref.]]="Dentro",DATOS_[Conc.Sal.13]))))),
0)</f>
        <v>0</v>
      </c>
      <c r="S29" s="178">
        <f t="array" ref="S29">IFERROR(
MEDIAN((IF(DATOS_[[Sexo]:[Sexo]]=$B29,IF(DATOS_[[AGRUP. CLAS. PROF.]:[AGRUP. CLAS. PROF.]]=$B27,IF(DATOS_[[Check Periodo Ref.]:[Check Periodo Ref.]]="Dentro",DATOS_[Conc.Sal.14]))))),
0)</f>
        <v>0</v>
      </c>
      <c r="T29" s="178">
        <f t="array" ref="T29">IFERROR(
MEDIAN((IF(DATOS_[[Sexo]:[Sexo]]=$B29,IF(DATOS_[[AGRUP. CLAS. PROF.]:[AGRUP. CLAS. PROF.]]=$B27,IF(DATOS_[[Check Periodo Ref.]:[Check Periodo Ref.]]="Dentro",DATOS_[Conc.Sal.15]))))),
0)</f>
        <v>0</v>
      </c>
      <c r="U29" s="178">
        <f t="array" ref="U29">IFERROR(
MEDIAN((IF(DATOS_[[Sexo]:[Sexo]]=$B29,IF(DATOS_[[AGRUP. CLAS. PROF.]:[AGRUP. CLAS. PROF.]]=$B27,IF(DATOS_[[Check Periodo Ref.]:[Check Periodo Ref.]]="Dentro",DATOS_[Conc.Sal.16]))))),
0)</f>
        <v>0</v>
      </c>
      <c r="V29" s="178">
        <f t="array" ref="V29">IFERROR(
MEDIAN((IF(DATOS_[[Sexo]:[Sexo]]=$B29,IF(DATOS_[[AGRUP. CLAS. PROF.]:[AGRUP. CLAS. PROF.]]=$B27,IF(DATOS_[[Check Periodo Ref.]:[Check Periodo Ref.]]="Dentro",DATOS_[Conc.Sal.17]))))),
0)</f>
        <v>0</v>
      </c>
      <c r="W29" s="178">
        <f t="array" ref="W29">IFERROR(
MEDIAN((IF(DATOS_[[Sexo]:[Sexo]]=$B29,IF(DATOS_[[AGRUP. CLAS. PROF.]:[AGRUP. CLAS. PROF.]]=$B27,IF(DATOS_[[Check Periodo Ref.]:[Check Periodo Ref.]]="Dentro",DATOS_[Conc.Sal.18]))))),
0)</f>
        <v>0</v>
      </c>
      <c r="X29" s="178">
        <f t="array" ref="X29">IFERROR(
MEDIAN((IF(DATOS_[[Sexo]:[Sexo]]=$B29,IF(DATOS_[[AGRUP. CLAS. PROF.]:[AGRUP. CLAS. PROF.]]=$B27,IF(DATOS_[[Check Periodo Ref.]:[Check Periodo Ref.]]="Dentro",DATOS_[Conc.Sal.19]))))),
0)</f>
        <v>0</v>
      </c>
      <c r="Y29" s="178">
        <f t="array" ref="Y29">IFERROR(
MEDIAN((IF(DATOS_[[Sexo]:[Sexo]]=$B29,IF(DATOS_[[AGRUP. CLAS. PROF.]:[AGRUP. CLAS. PROF.]]=$B27,IF(DATOS_[[Check Periodo Ref.]:[Check Periodo Ref.]]="Dentro",DATOS_[Conc.Sal.20]))))),
0)</f>
        <v>0</v>
      </c>
      <c r="Z29" s="178">
        <f t="array" ref="Z29">IFERROR(
MEDIAN((IF(DATOS_[[Sexo]:[Sexo]]=$B29,IF(DATOS_[[AGRUP. CLAS. PROF.]:[AGRUP. CLAS. PROF.]]=$B27,IF(DATOS_[[Check Periodo Ref.]:[Check Periodo Ref.]]="Dentro",DATOS_[Conc.Sal.21]))))),
0)</f>
        <v>0</v>
      </c>
      <c r="AA29" s="178">
        <f t="array" ref="AA29">IFERROR(
MEDIAN((IF(DATOS_[[Sexo]:[Sexo]]=$B29,IF(DATOS_[[AGRUP. CLAS. PROF.]:[AGRUP. CLAS. PROF.]]=$B27,IF(DATOS_[[Check Periodo Ref.]:[Check Periodo Ref.]]="Dentro",DATOS_[Conc.Sal.22]))))),
0)</f>
        <v>0</v>
      </c>
      <c r="AB29" s="178">
        <f t="array" ref="AB29">IFERROR(
MEDIAN((IF(DATOS_[[Sexo]:[Sexo]]=$B29,IF(DATOS_[[AGRUP. CLAS. PROF.]:[AGRUP. CLAS. PROF.]]=$B27,IF(DATOS_[[Check Periodo Ref.]:[Check Periodo Ref.]]="Dentro",DATOS_[Conc.Sal.23]))))),
0)</f>
        <v>0</v>
      </c>
      <c r="AC29" s="178">
        <f t="array" ref="AC29">IFERROR(
MEDIAN((IF(DATOS_[[Sexo]:[Sexo]]=$B29,IF(DATOS_[[AGRUP. CLAS. PROF.]:[AGRUP. CLAS. PROF.]]=$B27,IF(DATOS_[[Check Periodo Ref.]:[Check Periodo Ref.]]="Dentro",DATOS_[Conc.Sal.24]))))),
0)</f>
        <v>0</v>
      </c>
      <c r="AD29" s="178">
        <f t="array" ref="AD29">IFERROR(
MEDIAN((IF(DATOS_[[Sexo]:[Sexo]]=$B29,IF(DATOS_[[AGRUP. CLAS. PROF.]:[AGRUP. CLAS. PROF.]]=$B27,IF(DATOS_[[Check Periodo Ref.]:[Check Periodo Ref.]]="Dentro",DATOS_[Conc.Sal.25]))))),
0)</f>
        <v>0</v>
      </c>
      <c r="AE29" s="178">
        <f t="array" ref="AE29">IFERROR(
MEDIAN((IF(DATOS_[[Sexo]:[Sexo]]=$B29,IF(DATOS_[[AGRUP. CLAS. PROF.]:[AGRUP. CLAS. PROF.]]=$B27,IF(DATOS_[[Check Periodo Ref.]:[Check Periodo Ref.]]="Dentro",DATOS_[Conc.Sal.26]))))),
0)</f>
        <v>0</v>
      </c>
      <c r="AF29" s="178">
        <f t="array" ref="AF29">IFERROR(
MEDIAN((IF(DATOS_[[Sexo]:[Sexo]]=$B29,IF(DATOS_[[AGRUP. CLAS. PROF.]:[AGRUP. CLAS. PROF.]]=$B27,IF(DATOS_[[Check Periodo Ref.]:[Check Periodo Ref.]]="Dentro",DATOS_[Conc.Sal.27]))))),
0)</f>
        <v>0</v>
      </c>
      <c r="AG29" s="178">
        <f t="array" ref="AG29">IFERROR(
MEDIAN((IF(DATOS_[[Sexo]:[Sexo]]=$B29,IF(DATOS_[[AGRUP. CLAS. PROF.]:[AGRUP. CLAS. PROF.]]=$B27,IF(DATOS_[[Check Periodo Ref.]:[Check Periodo Ref.]]="Dentro",DATOS_[Conc.Sal.28]))))),
0)</f>
        <v>0</v>
      </c>
      <c r="AH29" s="178">
        <f t="array" ref="AH29">IFERROR(
MEDIAN((IF(DATOS_[[Sexo]:[Sexo]]=$B29,IF(DATOS_[[AGRUP. CLAS. PROF.]:[AGRUP. CLAS. PROF.]]=$B27,IF(DATOS_[[Check Periodo Ref.]:[Check Periodo Ref.]]="Dentro",DATOS_[Conc.Sal.29]))))),
0)</f>
        <v>0</v>
      </c>
      <c r="AI29" s="178">
        <f t="array" ref="AI29">IFERROR(
MEDIAN((IF(DATOS_[[Sexo]:[Sexo]]=$B29,IF(DATOS_[[AGRUP. CLAS. PROF.]:[AGRUP. CLAS. PROF.]]=$B27,IF(DATOS_[[Check Periodo Ref.]:[Check Periodo Ref.]]="Dentro",DATOS_[Conc.Sal.30]))))),
0)</f>
        <v>0</v>
      </c>
      <c r="AJ29" s="179">
        <f t="array" ref="AJ29">IFERROR(
MEDIAN(IF(DATOS_[Sexo]=$B29,IF(DATOS_[AGRUP. CLAS. PROF.]=$B27,IF(DATOS_[Check Periodo Ref.]="Dentro",DATOS_[Tot COMPL.SAL Ef],FALSE)))),
0)</f>
        <v>0</v>
      </c>
      <c r="AK29" s="180">
        <f t="array" ref="AK29">IFERROR(
MEDIAN(IF(DATOS_[Sexo]=$B29,IF(DATOS_[AGRUP. CLAS. PROF.]=$B27,IF(DATOS_[Check Periodo Ref.]="Dentro",DATOS_[TOTAL SALARIO Ef],FALSE)))),
0)</f>
        <v>0</v>
      </c>
      <c r="AL29" s="181">
        <f t="array" ref="AL29">IFERROR(
MEDIAN((IF(DATOS_[[Sexo]:[Sexo]]=$B29,IF(DATOS_[[AGRUP. CLAS. PROF.]:[AGRUP. CLAS. PROF.]]=$B27,IF(DATOS_[[Check Periodo Ref.]:[Check Periodo Ref.]]="Dentro",DATOS_[C.Extra.01]))))),
0)</f>
        <v>0</v>
      </c>
      <c r="AM29" s="181">
        <f t="array" ref="AM29">IFERROR(
MEDIAN((IF(DATOS_[[Sexo]:[Sexo]]=$B29,IF(DATOS_[[AGRUP. CLAS. PROF.]:[AGRUP. CLAS. PROF.]]=$B27,IF(DATOS_[[Check Periodo Ref.]:[Check Periodo Ref.]]="Dentro",DATOS_[C.Extra.02]))))),
0)</f>
        <v>0</v>
      </c>
      <c r="AN29" s="181">
        <f t="array" ref="AN29">IFERROR(
MEDIAN((IF(DATOS_[[Sexo]:[Sexo]]=$B29,IF(DATOS_[[AGRUP. CLAS. PROF.]:[AGRUP. CLAS. PROF.]]=$B27,IF(DATOS_[[Check Periodo Ref.]:[Check Periodo Ref.]]="Dentro",DATOS_[C.Extra.03]))))),
0)</f>
        <v>0</v>
      </c>
      <c r="AO29" s="181">
        <f t="array" ref="AO29">IFERROR(
MEDIAN((IF(DATOS_[[Sexo]:[Sexo]]=$B29,IF(DATOS_[[AGRUP. CLAS. PROF.]:[AGRUP. CLAS. PROF.]]=$B27,IF(DATOS_[[Check Periodo Ref.]:[Check Periodo Ref.]]="Dentro",DATOS_[C.Extra.04]))))),
0)</f>
        <v>0</v>
      </c>
      <c r="AP29" s="181">
        <f t="array" ref="AP29">IFERROR(
MEDIAN((IF(DATOS_[[Sexo]:[Sexo]]=$B29,IF(DATOS_[[AGRUP. CLAS. PROF.]:[AGRUP. CLAS. PROF.]]=$B27,IF(DATOS_[[Check Periodo Ref.]:[Check Periodo Ref.]]="Dentro",DATOS_[C.Extra.05]))))),
0)</f>
        <v>0</v>
      </c>
      <c r="AQ29" s="182">
        <f t="array" ref="AQ29">IFERROR(
MEDIAN(IF(DATOS_[Sexo]=$B29,IF(DATOS_[AGRUP. CLAS. PROF.]=$B27,IF(DATOS_[Check Periodo Ref.]="Dentro",DATOS_[Tot Extrasalarial Ef],FALSE)))),
0)</f>
        <v>0</v>
      </c>
      <c r="AR29" s="183">
        <f t="array" ref="AR29">IFERROR(
MEDIAN(IF(DATOS_[Sexo]=$B29,IF(DATOS_[AGRUP. CLAS. PROF.]=$B27,IF(DATOS_[Check Periodo Ref.]="Dentro",DATOS_[TOTAL Retrib Ef],FALSE)))),
0)</f>
        <v>0</v>
      </c>
    </row>
    <row r="30" spans="1:44" ht="17.25" thickBot="1" x14ac:dyDescent="0.35">
      <c r="A30" s="107" t="str">
        <f t="shared" ref="A30" si="23">+A31</f>
        <v>[ocultar]</v>
      </c>
      <c r="B30" s="105" t="s">
        <v>312</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77">
        <f t="array" ref="E31">IFERROR(
MEDIAN(IF(DATOS_[Sexo]=$B31,IF(DATOS_[AGRUP. CLAS. PROF.]=$B30,IF(DATOS_[Check Periodo Ref.]="Dentro",DATOS_[SALARIO BASE Ef],FALSE)))),
0)</f>
        <v>0</v>
      </c>
      <c r="F31" s="178">
        <f t="array" ref="F31">IFERROR(
MEDIAN((IF(DATOS_[[Sexo]:[Sexo]]=$B31,IF(DATOS_[[AGRUP. CLAS. PROF.]:[AGRUP. CLAS. PROF.]]=$B30,IF(DATOS_[[Check Periodo Ref.]:[Check Periodo Ref.]]="Dentro",DATOS_[Conc.Sal.01]))))),
0)</f>
        <v>0</v>
      </c>
      <c r="G31" s="178">
        <f t="array" ref="G31">IFERROR(
MEDIAN((IF(DATOS_[[Sexo]:[Sexo]]=$B31,IF(DATOS_[[AGRUP. CLAS. PROF.]:[AGRUP. CLAS. PROF.]]=$B30,IF(DATOS_[[Check Periodo Ref.]:[Check Periodo Ref.]]="Dentro",DATOS_[Conc.Sal.02]))))),
0)</f>
        <v>0</v>
      </c>
      <c r="H31" s="178">
        <f t="array" ref="H31">IFERROR(
MEDIAN((IF(DATOS_[[Sexo]:[Sexo]]=$B31,IF(DATOS_[[AGRUP. CLAS. PROF.]:[AGRUP. CLAS. PROF.]]=$B30,IF(DATOS_[[Check Periodo Ref.]:[Check Periodo Ref.]]="Dentro",DATOS_[Conc.Sal.03]))))),
0)</f>
        <v>0</v>
      </c>
      <c r="I31" s="178">
        <f t="array" ref="I31">IFERROR(
MEDIAN((IF(DATOS_[[Sexo]:[Sexo]]=$B31,IF(DATOS_[[AGRUP. CLAS. PROF.]:[AGRUP. CLAS. PROF.]]=$B30,IF(DATOS_[[Check Periodo Ref.]:[Check Periodo Ref.]]="Dentro",DATOS_[Conc.Sal.04]))))),
0)</f>
        <v>0</v>
      </c>
      <c r="J31" s="178">
        <f t="array" ref="J31">IFERROR(
MEDIAN((IF(DATOS_[[Sexo]:[Sexo]]=$B31,IF(DATOS_[[AGRUP. CLAS. PROF.]:[AGRUP. CLAS. PROF.]]=$B30,IF(DATOS_[[Check Periodo Ref.]:[Check Periodo Ref.]]="Dentro",DATOS_[Conc.Sal.05]))))),
0)</f>
        <v>0</v>
      </c>
      <c r="K31" s="178">
        <f t="array" ref="K31">IFERROR(
MEDIAN((IF(DATOS_[[Sexo]:[Sexo]]=$B31,IF(DATOS_[[AGRUP. CLAS. PROF.]:[AGRUP. CLAS. PROF.]]=$B30,IF(DATOS_[[Check Periodo Ref.]:[Check Periodo Ref.]]="Dentro",DATOS_[Conc.Sal.06]))))),
0)</f>
        <v>0</v>
      </c>
      <c r="L31" s="178">
        <f t="array" ref="L31">IFERROR(
MEDIAN((IF(DATOS_[[Sexo]:[Sexo]]=$B31,IF(DATOS_[[AGRUP. CLAS. PROF.]:[AGRUP. CLAS. PROF.]]=$B30,IF(DATOS_[[Check Periodo Ref.]:[Check Periodo Ref.]]="Dentro",DATOS_[Conc.Sal.07]))))),
0)</f>
        <v>0</v>
      </c>
      <c r="M31" s="178">
        <f t="array" ref="M31">IFERROR(
MEDIAN((IF(DATOS_[[Sexo]:[Sexo]]=$B31,IF(DATOS_[[AGRUP. CLAS. PROF.]:[AGRUP. CLAS. PROF.]]=$B30,IF(DATOS_[[Check Periodo Ref.]:[Check Periodo Ref.]]="Dentro",DATOS_[Conc.Sal.08]))))),
0)</f>
        <v>0</v>
      </c>
      <c r="N31" s="178">
        <f t="array" ref="N31">IFERROR(
MEDIAN((IF(DATOS_[[Sexo]:[Sexo]]=$B31,IF(DATOS_[[AGRUP. CLAS. PROF.]:[AGRUP. CLAS. PROF.]]=$B30,IF(DATOS_[[Check Periodo Ref.]:[Check Periodo Ref.]]="Dentro",DATOS_[Conc.Sal.09]))))),
0)</f>
        <v>0</v>
      </c>
      <c r="O31" s="178">
        <f t="array" ref="O31">IFERROR(
MEDIAN((IF(DATOS_[[Sexo]:[Sexo]]=$B31,IF(DATOS_[[AGRUP. CLAS. PROF.]:[AGRUP. CLAS. PROF.]]=$B30,IF(DATOS_[[Check Periodo Ref.]:[Check Periodo Ref.]]="Dentro",DATOS_[Conc.Sal.10]))))),
0)</f>
        <v>0</v>
      </c>
      <c r="P31" s="178">
        <f t="array" ref="P31">IFERROR(
MEDIAN((IF(DATOS_[[Sexo]:[Sexo]]=$B31,IF(DATOS_[[AGRUP. CLAS. PROF.]:[AGRUP. CLAS. PROF.]]=$B30,IF(DATOS_[[Check Periodo Ref.]:[Check Periodo Ref.]]="Dentro",DATOS_[Conc.Sal.11]))))),
0)</f>
        <v>0</v>
      </c>
      <c r="Q31" s="178">
        <f t="array" ref="Q31">IFERROR(
MEDIAN((IF(DATOS_[[Sexo]:[Sexo]]=$B31,IF(DATOS_[[AGRUP. CLAS. PROF.]:[AGRUP. CLAS. PROF.]]=$B30,IF(DATOS_[[Check Periodo Ref.]:[Check Periodo Ref.]]="Dentro",DATOS_[Conc.Sal.12]))))),
0)</f>
        <v>0</v>
      </c>
      <c r="R31" s="178">
        <f t="array" ref="R31">IFERROR(
MEDIAN((IF(DATOS_[[Sexo]:[Sexo]]=$B31,IF(DATOS_[[AGRUP. CLAS. PROF.]:[AGRUP. CLAS. PROF.]]=$B30,IF(DATOS_[[Check Periodo Ref.]:[Check Periodo Ref.]]="Dentro",DATOS_[Conc.Sal.13]))))),
0)</f>
        <v>0</v>
      </c>
      <c r="S31" s="178">
        <f t="array" ref="S31">IFERROR(
MEDIAN((IF(DATOS_[[Sexo]:[Sexo]]=$B31,IF(DATOS_[[AGRUP. CLAS. PROF.]:[AGRUP. CLAS. PROF.]]=$B30,IF(DATOS_[[Check Periodo Ref.]:[Check Periodo Ref.]]="Dentro",DATOS_[Conc.Sal.14]))))),
0)</f>
        <v>0</v>
      </c>
      <c r="T31" s="178">
        <f t="array" ref="T31">IFERROR(
MEDIAN((IF(DATOS_[[Sexo]:[Sexo]]=$B31,IF(DATOS_[[AGRUP. CLAS. PROF.]:[AGRUP. CLAS. PROF.]]=$B30,IF(DATOS_[[Check Periodo Ref.]:[Check Periodo Ref.]]="Dentro",DATOS_[Conc.Sal.15]))))),
0)</f>
        <v>0</v>
      </c>
      <c r="U31" s="178">
        <f t="array" ref="U31">IFERROR(
MEDIAN((IF(DATOS_[[Sexo]:[Sexo]]=$B31,IF(DATOS_[[AGRUP. CLAS. PROF.]:[AGRUP. CLAS. PROF.]]=$B30,IF(DATOS_[[Check Periodo Ref.]:[Check Periodo Ref.]]="Dentro",DATOS_[Conc.Sal.16]))))),
0)</f>
        <v>0</v>
      </c>
      <c r="V31" s="178">
        <f t="array" ref="V31">IFERROR(
MEDIAN((IF(DATOS_[[Sexo]:[Sexo]]=$B31,IF(DATOS_[[AGRUP. CLAS. PROF.]:[AGRUP. CLAS. PROF.]]=$B30,IF(DATOS_[[Check Periodo Ref.]:[Check Periodo Ref.]]="Dentro",DATOS_[Conc.Sal.17]))))),
0)</f>
        <v>0</v>
      </c>
      <c r="W31" s="178">
        <f t="array" ref="W31">IFERROR(
MEDIAN((IF(DATOS_[[Sexo]:[Sexo]]=$B31,IF(DATOS_[[AGRUP. CLAS. PROF.]:[AGRUP. CLAS. PROF.]]=$B30,IF(DATOS_[[Check Periodo Ref.]:[Check Periodo Ref.]]="Dentro",DATOS_[Conc.Sal.18]))))),
0)</f>
        <v>0</v>
      </c>
      <c r="X31" s="178">
        <f t="array" ref="X31">IFERROR(
MEDIAN((IF(DATOS_[[Sexo]:[Sexo]]=$B31,IF(DATOS_[[AGRUP. CLAS. PROF.]:[AGRUP. CLAS. PROF.]]=$B30,IF(DATOS_[[Check Periodo Ref.]:[Check Periodo Ref.]]="Dentro",DATOS_[Conc.Sal.19]))))),
0)</f>
        <v>0</v>
      </c>
      <c r="Y31" s="178">
        <f t="array" ref="Y31">IFERROR(
MEDIAN((IF(DATOS_[[Sexo]:[Sexo]]=$B31,IF(DATOS_[[AGRUP. CLAS. PROF.]:[AGRUP. CLAS. PROF.]]=$B30,IF(DATOS_[[Check Periodo Ref.]:[Check Periodo Ref.]]="Dentro",DATOS_[Conc.Sal.20]))))),
0)</f>
        <v>0</v>
      </c>
      <c r="Z31" s="178">
        <f t="array" ref="Z31">IFERROR(
MEDIAN((IF(DATOS_[[Sexo]:[Sexo]]=$B31,IF(DATOS_[[AGRUP. CLAS. PROF.]:[AGRUP. CLAS. PROF.]]=$B30,IF(DATOS_[[Check Periodo Ref.]:[Check Periodo Ref.]]="Dentro",DATOS_[Conc.Sal.21]))))),
0)</f>
        <v>0</v>
      </c>
      <c r="AA31" s="178">
        <f t="array" ref="AA31">IFERROR(
MEDIAN((IF(DATOS_[[Sexo]:[Sexo]]=$B31,IF(DATOS_[[AGRUP. CLAS. PROF.]:[AGRUP. CLAS. PROF.]]=$B30,IF(DATOS_[[Check Periodo Ref.]:[Check Periodo Ref.]]="Dentro",DATOS_[Conc.Sal.22]))))),
0)</f>
        <v>0</v>
      </c>
      <c r="AB31" s="178">
        <f t="array" ref="AB31">IFERROR(
MEDIAN((IF(DATOS_[[Sexo]:[Sexo]]=$B31,IF(DATOS_[[AGRUP. CLAS. PROF.]:[AGRUP. CLAS. PROF.]]=$B30,IF(DATOS_[[Check Periodo Ref.]:[Check Periodo Ref.]]="Dentro",DATOS_[Conc.Sal.23]))))),
0)</f>
        <v>0</v>
      </c>
      <c r="AC31" s="178">
        <f t="array" ref="AC31">IFERROR(
MEDIAN((IF(DATOS_[[Sexo]:[Sexo]]=$B31,IF(DATOS_[[AGRUP. CLAS. PROF.]:[AGRUP. CLAS. PROF.]]=$B30,IF(DATOS_[[Check Periodo Ref.]:[Check Periodo Ref.]]="Dentro",DATOS_[Conc.Sal.24]))))),
0)</f>
        <v>0</v>
      </c>
      <c r="AD31" s="178">
        <f t="array" ref="AD31">IFERROR(
MEDIAN((IF(DATOS_[[Sexo]:[Sexo]]=$B31,IF(DATOS_[[AGRUP. CLAS. PROF.]:[AGRUP. CLAS. PROF.]]=$B30,IF(DATOS_[[Check Periodo Ref.]:[Check Periodo Ref.]]="Dentro",DATOS_[Conc.Sal.25]))))),
0)</f>
        <v>0</v>
      </c>
      <c r="AE31" s="178">
        <f t="array" ref="AE31">IFERROR(
MEDIAN((IF(DATOS_[[Sexo]:[Sexo]]=$B31,IF(DATOS_[[AGRUP. CLAS. PROF.]:[AGRUP. CLAS. PROF.]]=$B30,IF(DATOS_[[Check Periodo Ref.]:[Check Periodo Ref.]]="Dentro",DATOS_[Conc.Sal.26]))))),
0)</f>
        <v>0</v>
      </c>
      <c r="AF31" s="178">
        <f t="array" ref="AF31">IFERROR(
MEDIAN((IF(DATOS_[[Sexo]:[Sexo]]=$B31,IF(DATOS_[[AGRUP. CLAS. PROF.]:[AGRUP. CLAS. PROF.]]=$B30,IF(DATOS_[[Check Periodo Ref.]:[Check Periodo Ref.]]="Dentro",DATOS_[Conc.Sal.27]))))),
0)</f>
        <v>0</v>
      </c>
      <c r="AG31" s="178">
        <f t="array" ref="AG31">IFERROR(
MEDIAN((IF(DATOS_[[Sexo]:[Sexo]]=$B31,IF(DATOS_[[AGRUP. CLAS. PROF.]:[AGRUP. CLAS. PROF.]]=$B30,IF(DATOS_[[Check Periodo Ref.]:[Check Periodo Ref.]]="Dentro",DATOS_[Conc.Sal.28]))))),
0)</f>
        <v>0</v>
      </c>
      <c r="AH31" s="178">
        <f t="array" ref="AH31">IFERROR(
MEDIAN((IF(DATOS_[[Sexo]:[Sexo]]=$B31,IF(DATOS_[[AGRUP. CLAS. PROF.]:[AGRUP. CLAS. PROF.]]=$B30,IF(DATOS_[[Check Periodo Ref.]:[Check Periodo Ref.]]="Dentro",DATOS_[Conc.Sal.29]))))),
0)</f>
        <v>0</v>
      </c>
      <c r="AI31" s="178">
        <f t="array" ref="AI31">IFERROR(
MEDIAN((IF(DATOS_[[Sexo]:[Sexo]]=$B31,IF(DATOS_[[AGRUP. CLAS. PROF.]:[AGRUP. CLAS. PROF.]]=$B30,IF(DATOS_[[Check Periodo Ref.]:[Check Periodo Ref.]]="Dentro",DATOS_[Conc.Sal.30]))))),
0)</f>
        <v>0</v>
      </c>
      <c r="AJ31" s="179">
        <f t="array" ref="AJ31">IFERROR(
MEDIAN(IF(DATOS_[Sexo]=$B31,IF(DATOS_[AGRUP. CLAS. PROF.]=$B30,IF(DATOS_[Check Periodo Ref.]="Dentro",DATOS_[Tot COMPL.SAL Ef],FALSE)))),
0)</f>
        <v>0</v>
      </c>
      <c r="AK31" s="180">
        <f t="array" ref="AK31">IFERROR(
MEDIAN(IF(DATOS_[Sexo]=$B31,IF(DATOS_[AGRUP. CLAS. PROF.]=$B30,IF(DATOS_[Check Periodo Ref.]="Dentro",DATOS_[TOTAL SALARIO Ef],FALSE)))),
0)</f>
        <v>0</v>
      </c>
      <c r="AL31" s="181">
        <f t="array" ref="AL31">IFERROR(
MEDIAN((IF(DATOS_[[Sexo]:[Sexo]]=$B31,IF(DATOS_[[AGRUP. CLAS. PROF.]:[AGRUP. CLAS. PROF.]]=$B30,IF(DATOS_[[Check Periodo Ref.]:[Check Periodo Ref.]]="Dentro",DATOS_[C.Extra.01]))))),
0)</f>
        <v>0</v>
      </c>
      <c r="AM31" s="181">
        <f t="array" ref="AM31">IFERROR(
MEDIAN((IF(DATOS_[[Sexo]:[Sexo]]=$B31,IF(DATOS_[[AGRUP. CLAS. PROF.]:[AGRUP. CLAS. PROF.]]=$B30,IF(DATOS_[[Check Periodo Ref.]:[Check Periodo Ref.]]="Dentro",DATOS_[C.Extra.02]))))),
0)</f>
        <v>0</v>
      </c>
      <c r="AN31" s="181">
        <f t="array" ref="AN31">IFERROR(
MEDIAN((IF(DATOS_[[Sexo]:[Sexo]]=$B31,IF(DATOS_[[AGRUP. CLAS. PROF.]:[AGRUP. CLAS. PROF.]]=$B30,IF(DATOS_[[Check Periodo Ref.]:[Check Periodo Ref.]]="Dentro",DATOS_[C.Extra.03]))))),
0)</f>
        <v>0</v>
      </c>
      <c r="AO31" s="181">
        <f t="array" ref="AO31">IFERROR(
MEDIAN((IF(DATOS_[[Sexo]:[Sexo]]=$B31,IF(DATOS_[[AGRUP. CLAS. PROF.]:[AGRUP. CLAS. PROF.]]=$B30,IF(DATOS_[[Check Periodo Ref.]:[Check Periodo Ref.]]="Dentro",DATOS_[C.Extra.04]))))),
0)</f>
        <v>0</v>
      </c>
      <c r="AP31" s="181">
        <f t="array" ref="AP31">IFERROR(
MEDIAN((IF(DATOS_[[Sexo]:[Sexo]]=$B31,IF(DATOS_[[AGRUP. CLAS. PROF.]:[AGRUP. CLAS. PROF.]]=$B30,IF(DATOS_[[Check Periodo Ref.]:[Check Periodo Ref.]]="Dentro",DATOS_[C.Extra.05]))))),
0)</f>
        <v>0</v>
      </c>
      <c r="AQ31" s="182">
        <f t="array" ref="AQ31">IFERROR(
MEDIAN(IF(DATOS_[Sexo]=$B31,IF(DATOS_[AGRUP. CLAS. PROF.]=$B30,IF(DATOS_[Check Periodo Ref.]="Dentro",DATOS_[Tot Extrasalarial Ef],FALSE)))),
0)</f>
        <v>0</v>
      </c>
      <c r="AR31" s="183">
        <f t="array" ref="AR31">IFERROR(
MEDIAN(IF(DATOS_[Sexo]=$B31,IF(DATOS_[AGRUP. CLAS. PROF.]=$B30,IF(DATOS_[Check Periodo Ref.]="Dentro",DATOS_[TOTAL Retrib Ef],FALSE)))),
0)</f>
        <v>0</v>
      </c>
    </row>
    <row r="32" spans="1:44" x14ac:dyDescent="0.3">
      <c r="A32" s="107" t="str">
        <f t="shared" ref="A32" si="26">+A31</f>
        <v>[ocultar]</v>
      </c>
      <c r="B32" s="98"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77">
        <f t="array" ref="E32">IFERROR(
MEDIAN(IF(DATOS_[Sexo]=$B32,IF(DATOS_[AGRUP. CLAS. PROF.]=$B30,IF(DATOS_[Check Periodo Ref.]="Dentro",DATOS_[SALARIO BASE Ef],FALSE)))),
0)</f>
        <v>0</v>
      </c>
      <c r="F32" s="178">
        <f t="array" ref="F32">IFERROR(
MEDIAN((IF(DATOS_[[Sexo]:[Sexo]]=$B32,IF(DATOS_[[AGRUP. CLAS. PROF.]:[AGRUP. CLAS. PROF.]]=$B30,IF(DATOS_[[Check Periodo Ref.]:[Check Periodo Ref.]]="Dentro",DATOS_[Conc.Sal.01]))))),
0)</f>
        <v>0</v>
      </c>
      <c r="G32" s="178">
        <f t="array" ref="G32">IFERROR(
MEDIAN((IF(DATOS_[[Sexo]:[Sexo]]=$B32,IF(DATOS_[[AGRUP. CLAS. PROF.]:[AGRUP. CLAS. PROF.]]=$B30,IF(DATOS_[[Check Periodo Ref.]:[Check Periodo Ref.]]="Dentro",DATOS_[Conc.Sal.02]))))),
0)</f>
        <v>0</v>
      </c>
      <c r="H32" s="178">
        <f t="array" ref="H32">IFERROR(
MEDIAN((IF(DATOS_[[Sexo]:[Sexo]]=$B32,IF(DATOS_[[AGRUP. CLAS. PROF.]:[AGRUP. CLAS. PROF.]]=$B30,IF(DATOS_[[Check Periodo Ref.]:[Check Periodo Ref.]]="Dentro",DATOS_[Conc.Sal.03]))))),
0)</f>
        <v>0</v>
      </c>
      <c r="I32" s="178">
        <f t="array" ref="I32">IFERROR(
MEDIAN((IF(DATOS_[[Sexo]:[Sexo]]=$B32,IF(DATOS_[[AGRUP. CLAS. PROF.]:[AGRUP. CLAS. PROF.]]=$B30,IF(DATOS_[[Check Periodo Ref.]:[Check Periodo Ref.]]="Dentro",DATOS_[Conc.Sal.04]))))),
0)</f>
        <v>0</v>
      </c>
      <c r="J32" s="178">
        <f t="array" ref="J32">IFERROR(
MEDIAN((IF(DATOS_[[Sexo]:[Sexo]]=$B32,IF(DATOS_[[AGRUP. CLAS. PROF.]:[AGRUP. CLAS. PROF.]]=$B30,IF(DATOS_[[Check Periodo Ref.]:[Check Periodo Ref.]]="Dentro",DATOS_[Conc.Sal.05]))))),
0)</f>
        <v>0</v>
      </c>
      <c r="K32" s="178">
        <f t="array" ref="K32">IFERROR(
MEDIAN((IF(DATOS_[[Sexo]:[Sexo]]=$B32,IF(DATOS_[[AGRUP. CLAS. PROF.]:[AGRUP. CLAS. PROF.]]=$B30,IF(DATOS_[[Check Periodo Ref.]:[Check Periodo Ref.]]="Dentro",DATOS_[Conc.Sal.06]))))),
0)</f>
        <v>0</v>
      </c>
      <c r="L32" s="178">
        <f t="array" ref="L32">IFERROR(
MEDIAN((IF(DATOS_[[Sexo]:[Sexo]]=$B32,IF(DATOS_[[AGRUP. CLAS. PROF.]:[AGRUP. CLAS. PROF.]]=$B30,IF(DATOS_[[Check Periodo Ref.]:[Check Periodo Ref.]]="Dentro",DATOS_[Conc.Sal.07]))))),
0)</f>
        <v>0</v>
      </c>
      <c r="M32" s="178">
        <f t="array" ref="M32">IFERROR(
MEDIAN((IF(DATOS_[[Sexo]:[Sexo]]=$B32,IF(DATOS_[[AGRUP. CLAS. PROF.]:[AGRUP. CLAS. PROF.]]=$B30,IF(DATOS_[[Check Periodo Ref.]:[Check Periodo Ref.]]="Dentro",DATOS_[Conc.Sal.08]))))),
0)</f>
        <v>0</v>
      </c>
      <c r="N32" s="178">
        <f t="array" ref="N32">IFERROR(
MEDIAN((IF(DATOS_[[Sexo]:[Sexo]]=$B32,IF(DATOS_[[AGRUP. CLAS. PROF.]:[AGRUP. CLAS. PROF.]]=$B30,IF(DATOS_[[Check Periodo Ref.]:[Check Periodo Ref.]]="Dentro",DATOS_[Conc.Sal.09]))))),
0)</f>
        <v>0</v>
      </c>
      <c r="O32" s="178">
        <f t="array" ref="O32">IFERROR(
MEDIAN((IF(DATOS_[[Sexo]:[Sexo]]=$B32,IF(DATOS_[[AGRUP. CLAS. PROF.]:[AGRUP. CLAS. PROF.]]=$B30,IF(DATOS_[[Check Periodo Ref.]:[Check Periodo Ref.]]="Dentro",DATOS_[Conc.Sal.10]))))),
0)</f>
        <v>0</v>
      </c>
      <c r="P32" s="178">
        <f t="array" ref="P32">IFERROR(
MEDIAN((IF(DATOS_[[Sexo]:[Sexo]]=$B32,IF(DATOS_[[AGRUP. CLAS. PROF.]:[AGRUP. CLAS. PROF.]]=$B30,IF(DATOS_[[Check Periodo Ref.]:[Check Periodo Ref.]]="Dentro",DATOS_[Conc.Sal.11]))))),
0)</f>
        <v>0</v>
      </c>
      <c r="Q32" s="178">
        <f t="array" ref="Q32">IFERROR(
MEDIAN((IF(DATOS_[[Sexo]:[Sexo]]=$B32,IF(DATOS_[[AGRUP. CLAS. PROF.]:[AGRUP. CLAS. PROF.]]=$B30,IF(DATOS_[[Check Periodo Ref.]:[Check Periodo Ref.]]="Dentro",DATOS_[Conc.Sal.12]))))),
0)</f>
        <v>0</v>
      </c>
      <c r="R32" s="178">
        <f t="array" ref="R32">IFERROR(
MEDIAN((IF(DATOS_[[Sexo]:[Sexo]]=$B32,IF(DATOS_[[AGRUP. CLAS. PROF.]:[AGRUP. CLAS. PROF.]]=$B30,IF(DATOS_[[Check Periodo Ref.]:[Check Periodo Ref.]]="Dentro",DATOS_[Conc.Sal.13]))))),
0)</f>
        <v>0</v>
      </c>
      <c r="S32" s="178">
        <f t="array" ref="S32">IFERROR(
MEDIAN((IF(DATOS_[[Sexo]:[Sexo]]=$B32,IF(DATOS_[[AGRUP. CLAS. PROF.]:[AGRUP. CLAS. PROF.]]=$B30,IF(DATOS_[[Check Periodo Ref.]:[Check Periodo Ref.]]="Dentro",DATOS_[Conc.Sal.14]))))),
0)</f>
        <v>0</v>
      </c>
      <c r="T32" s="178">
        <f t="array" ref="T32">IFERROR(
MEDIAN((IF(DATOS_[[Sexo]:[Sexo]]=$B32,IF(DATOS_[[AGRUP. CLAS. PROF.]:[AGRUP. CLAS. PROF.]]=$B30,IF(DATOS_[[Check Periodo Ref.]:[Check Periodo Ref.]]="Dentro",DATOS_[Conc.Sal.15]))))),
0)</f>
        <v>0</v>
      </c>
      <c r="U32" s="178">
        <f t="array" ref="U32">IFERROR(
MEDIAN((IF(DATOS_[[Sexo]:[Sexo]]=$B32,IF(DATOS_[[AGRUP. CLAS. PROF.]:[AGRUP. CLAS. PROF.]]=$B30,IF(DATOS_[[Check Periodo Ref.]:[Check Periodo Ref.]]="Dentro",DATOS_[Conc.Sal.16]))))),
0)</f>
        <v>0</v>
      </c>
      <c r="V32" s="178">
        <f t="array" ref="V32">IFERROR(
MEDIAN((IF(DATOS_[[Sexo]:[Sexo]]=$B32,IF(DATOS_[[AGRUP. CLAS. PROF.]:[AGRUP. CLAS. PROF.]]=$B30,IF(DATOS_[[Check Periodo Ref.]:[Check Periodo Ref.]]="Dentro",DATOS_[Conc.Sal.17]))))),
0)</f>
        <v>0</v>
      </c>
      <c r="W32" s="178">
        <f t="array" ref="W32">IFERROR(
MEDIAN((IF(DATOS_[[Sexo]:[Sexo]]=$B32,IF(DATOS_[[AGRUP. CLAS. PROF.]:[AGRUP. CLAS. PROF.]]=$B30,IF(DATOS_[[Check Periodo Ref.]:[Check Periodo Ref.]]="Dentro",DATOS_[Conc.Sal.18]))))),
0)</f>
        <v>0</v>
      </c>
      <c r="X32" s="178">
        <f t="array" ref="X32">IFERROR(
MEDIAN((IF(DATOS_[[Sexo]:[Sexo]]=$B32,IF(DATOS_[[AGRUP. CLAS. PROF.]:[AGRUP. CLAS. PROF.]]=$B30,IF(DATOS_[[Check Periodo Ref.]:[Check Periodo Ref.]]="Dentro",DATOS_[Conc.Sal.19]))))),
0)</f>
        <v>0</v>
      </c>
      <c r="Y32" s="178">
        <f t="array" ref="Y32">IFERROR(
MEDIAN((IF(DATOS_[[Sexo]:[Sexo]]=$B32,IF(DATOS_[[AGRUP. CLAS. PROF.]:[AGRUP. CLAS. PROF.]]=$B30,IF(DATOS_[[Check Periodo Ref.]:[Check Periodo Ref.]]="Dentro",DATOS_[Conc.Sal.20]))))),
0)</f>
        <v>0</v>
      </c>
      <c r="Z32" s="178">
        <f t="array" ref="Z32">IFERROR(
MEDIAN((IF(DATOS_[[Sexo]:[Sexo]]=$B32,IF(DATOS_[[AGRUP. CLAS. PROF.]:[AGRUP. CLAS. PROF.]]=$B30,IF(DATOS_[[Check Periodo Ref.]:[Check Periodo Ref.]]="Dentro",DATOS_[Conc.Sal.21]))))),
0)</f>
        <v>0</v>
      </c>
      <c r="AA32" s="178">
        <f t="array" ref="AA32">IFERROR(
MEDIAN((IF(DATOS_[[Sexo]:[Sexo]]=$B32,IF(DATOS_[[AGRUP. CLAS. PROF.]:[AGRUP. CLAS. PROF.]]=$B30,IF(DATOS_[[Check Periodo Ref.]:[Check Periodo Ref.]]="Dentro",DATOS_[Conc.Sal.22]))))),
0)</f>
        <v>0</v>
      </c>
      <c r="AB32" s="178">
        <f t="array" ref="AB32">IFERROR(
MEDIAN((IF(DATOS_[[Sexo]:[Sexo]]=$B32,IF(DATOS_[[AGRUP. CLAS. PROF.]:[AGRUP. CLAS. PROF.]]=$B30,IF(DATOS_[[Check Periodo Ref.]:[Check Periodo Ref.]]="Dentro",DATOS_[Conc.Sal.23]))))),
0)</f>
        <v>0</v>
      </c>
      <c r="AC32" s="178">
        <f t="array" ref="AC32">IFERROR(
MEDIAN((IF(DATOS_[[Sexo]:[Sexo]]=$B32,IF(DATOS_[[AGRUP. CLAS. PROF.]:[AGRUP. CLAS. PROF.]]=$B30,IF(DATOS_[[Check Periodo Ref.]:[Check Periodo Ref.]]="Dentro",DATOS_[Conc.Sal.24]))))),
0)</f>
        <v>0</v>
      </c>
      <c r="AD32" s="178">
        <f t="array" ref="AD32">IFERROR(
MEDIAN((IF(DATOS_[[Sexo]:[Sexo]]=$B32,IF(DATOS_[[AGRUP. CLAS. PROF.]:[AGRUP. CLAS. PROF.]]=$B30,IF(DATOS_[[Check Periodo Ref.]:[Check Periodo Ref.]]="Dentro",DATOS_[Conc.Sal.25]))))),
0)</f>
        <v>0</v>
      </c>
      <c r="AE32" s="178">
        <f t="array" ref="AE32">IFERROR(
MEDIAN((IF(DATOS_[[Sexo]:[Sexo]]=$B32,IF(DATOS_[[AGRUP. CLAS. PROF.]:[AGRUP. CLAS. PROF.]]=$B30,IF(DATOS_[[Check Periodo Ref.]:[Check Periodo Ref.]]="Dentro",DATOS_[Conc.Sal.26]))))),
0)</f>
        <v>0</v>
      </c>
      <c r="AF32" s="178">
        <f t="array" ref="AF32">IFERROR(
MEDIAN((IF(DATOS_[[Sexo]:[Sexo]]=$B32,IF(DATOS_[[AGRUP. CLAS. PROF.]:[AGRUP. CLAS. PROF.]]=$B30,IF(DATOS_[[Check Periodo Ref.]:[Check Periodo Ref.]]="Dentro",DATOS_[Conc.Sal.27]))))),
0)</f>
        <v>0</v>
      </c>
      <c r="AG32" s="178">
        <f t="array" ref="AG32">IFERROR(
MEDIAN((IF(DATOS_[[Sexo]:[Sexo]]=$B32,IF(DATOS_[[AGRUP. CLAS. PROF.]:[AGRUP. CLAS. PROF.]]=$B30,IF(DATOS_[[Check Periodo Ref.]:[Check Periodo Ref.]]="Dentro",DATOS_[Conc.Sal.28]))))),
0)</f>
        <v>0</v>
      </c>
      <c r="AH32" s="178">
        <f t="array" ref="AH32">IFERROR(
MEDIAN((IF(DATOS_[[Sexo]:[Sexo]]=$B32,IF(DATOS_[[AGRUP. CLAS. PROF.]:[AGRUP. CLAS. PROF.]]=$B30,IF(DATOS_[[Check Periodo Ref.]:[Check Periodo Ref.]]="Dentro",DATOS_[Conc.Sal.29]))))),
0)</f>
        <v>0</v>
      </c>
      <c r="AI32" s="178">
        <f t="array" ref="AI32">IFERROR(
MEDIAN((IF(DATOS_[[Sexo]:[Sexo]]=$B32,IF(DATOS_[[AGRUP. CLAS. PROF.]:[AGRUP. CLAS. PROF.]]=$B30,IF(DATOS_[[Check Periodo Ref.]:[Check Periodo Ref.]]="Dentro",DATOS_[Conc.Sal.30]))))),
0)</f>
        <v>0</v>
      </c>
      <c r="AJ32" s="179">
        <f t="array" ref="AJ32">IFERROR(
MEDIAN(IF(DATOS_[Sexo]=$B32,IF(DATOS_[AGRUP. CLAS. PROF.]=$B30,IF(DATOS_[Check Periodo Ref.]="Dentro",DATOS_[Tot COMPL.SAL Ef],FALSE)))),
0)</f>
        <v>0</v>
      </c>
      <c r="AK32" s="180">
        <f t="array" ref="AK32">IFERROR(
MEDIAN(IF(DATOS_[Sexo]=$B32,IF(DATOS_[AGRUP. CLAS. PROF.]=$B30,IF(DATOS_[Check Periodo Ref.]="Dentro",DATOS_[TOTAL SALARIO Ef],FALSE)))),
0)</f>
        <v>0</v>
      </c>
      <c r="AL32" s="181">
        <f t="array" ref="AL32">IFERROR(
MEDIAN((IF(DATOS_[[Sexo]:[Sexo]]=$B32,IF(DATOS_[[AGRUP. CLAS. PROF.]:[AGRUP. CLAS. PROF.]]=$B30,IF(DATOS_[[Check Periodo Ref.]:[Check Periodo Ref.]]="Dentro",DATOS_[C.Extra.01]))))),
0)</f>
        <v>0</v>
      </c>
      <c r="AM32" s="181">
        <f t="array" ref="AM32">IFERROR(
MEDIAN((IF(DATOS_[[Sexo]:[Sexo]]=$B32,IF(DATOS_[[AGRUP. CLAS. PROF.]:[AGRUP. CLAS. PROF.]]=$B30,IF(DATOS_[[Check Periodo Ref.]:[Check Periodo Ref.]]="Dentro",DATOS_[C.Extra.02]))))),
0)</f>
        <v>0</v>
      </c>
      <c r="AN32" s="181">
        <f t="array" ref="AN32">IFERROR(
MEDIAN((IF(DATOS_[[Sexo]:[Sexo]]=$B32,IF(DATOS_[[AGRUP. CLAS. PROF.]:[AGRUP. CLAS. PROF.]]=$B30,IF(DATOS_[[Check Periodo Ref.]:[Check Periodo Ref.]]="Dentro",DATOS_[C.Extra.03]))))),
0)</f>
        <v>0</v>
      </c>
      <c r="AO32" s="181">
        <f t="array" ref="AO32">IFERROR(
MEDIAN((IF(DATOS_[[Sexo]:[Sexo]]=$B32,IF(DATOS_[[AGRUP. CLAS. PROF.]:[AGRUP. CLAS. PROF.]]=$B30,IF(DATOS_[[Check Periodo Ref.]:[Check Periodo Ref.]]="Dentro",DATOS_[C.Extra.04]))))),
0)</f>
        <v>0</v>
      </c>
      <c r="AP32" s="181">
        <f t="array" ref="AP32">IFERROR(
MEDIAN((IF(DATOS_[[Sexo]:[Sexo]]=$B32,IF(DATOS_[[AGRUP. CLAS. PROF.]:[AGRUP. CLAS. PROF.]]=$B30,IF(DATOS_[[Check Periodo Ref.]:[Check Periodo Ref.]]="Dentro",DATOS_[C.Extra.05]))))),
0)</f>
        <v>0</v>
      </c>
      <c r="AQ32" s="182">
        <f t="array" ref="AQ32">IFERROR(
MEDIAN(IF(DATOS_[Sexo]=$B32,IF(DATOS_[AGRUP. CLAS. PROF.]=$B30,IF(DATOS_[Check Periodo Ref.]="Dentro",DATOS_[Tot Extrasalarial Ef],FALSE)))),
0)</f>
        <v>0</v>
      </c>
      <c r="AR32" s="183">
        <f t="array" ref="AR32">IFERROR(
MEDIAN(IF(DATOS_[Sexo]=$B32,IF(DATOS_[AGRUP. CLAS. PROF.]=$B30,IF(DATOS_[Check Periodo Ref.]="Dentro",DATOS_[TOTAL Retrib Ef],FALSE)))),
0)</f>
        <v>0</v>
      </c>
    </row>
    <row r="33" spans="1:44" ht="17.25" thickBot="1" x14ac:dyDescent="0.35">
      <c r="A33" s="107" t="str">
        <f t="shared" ref="A33" si="27">+A34</f>
        <v>[ocultar]</v>
      </c>
      <c r="B33" s="105" t="s">
        <v>313</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77">
        <f t="array" ref="E34">IFERROR(
MEDIAN(IF(DATOS_[Sexo]=$B34,IF(DATOS_[AGRUP. CLAS. PROF.]=$B33,IF(DATOS_[Check Periodo Ref.]="Dentro",DATOS_[SALARIO BASE Ef],FALSE)))),
0)</f>
        <v>0</v>
      </c>
      <c r="F34" s="178">
        <f t="array" ref="F34">IFERROR(
MEDIAN((IF(DATOS_[[Sexo]:[Sexo]]=$B34,IF(DATOS_[[AGRUP. CLAS. PROF.]:[AGRUP. CLAS. PROF.]]=$B33,IF(DATOS_[[Check Periodo Ref.]:[Check Periodo Ref.]]="Dentro",DATOS_[Conc.Sal.01]))))),
0)</f>
        <v>0</v>
      </c>
      <c r="G34" s="178">
        <f t="array" ref="G34">IFERROR(
MEDIAN((IF(DATOS_[[Sexo]:[Sexo]]=$B34,IF(DATOS_[[AGRUP. CLAS. PROF.]:[AGRUP. CLAS. PROF.]]=$B33,IF(DATOS_[[Check Periodo Ref.]:[Check Periodo Ref.]]="Dentro",DATOS_[Conc.Sal.02]))))),
0)</f>
        <v>0</v>
      </c>
      <c r="H34" s="178">
        <f t="array" ref="H34">IFERROR(
MEDIAN((IF(DATOS_[[Sexo]:[Sexo]]=$B34,IF(DATOS_[[AGRUP. CLAS. PROF.]:[AGRUP. CLAS. PROF.]]=$B33,IF(DATOS_[[Check Periodo Ref.]:[Check Periodo Ref.]]="Dentro",DATOS_[Conc.Sal.03]))))),
0)</f>
        <v>0</v>
      </c>
      <c r="I34" s="178">
        <f t="array" ref="I34">IFERROR(
MEDIAN((IF(DATOS_[[Sexo]:[Sexo]]=$B34,IF(DATOS_[[AGRUP. CLAS. PROF.]:[AGRUP. CLAS. PROF.]]=$B33,IF(DATOS_[[Check Periodo Ref.]:[Check Periodo Ref.]]="Dentro",DATOS_[Conc.Sal.04]))))),
0)</f>
        <v>0</v>
      </c>
      <c r="J34" s="178">
        <f t="array" ref="J34">IFERROR(
MEDIAN((IF(DATOS_[[Sexo]:[Sexo]]=$B34,IF(DATOS_[[AGRUP. CLAS. PROF.]:[AGRUP. CLAS. PROF.]]=$B33,IF(DATOS_[[Check Periodo Ref.]:[Check Periodo Ref.]]="Dentro",DATOS_[Conc.Sal.05]))))),
0)</f>
        <v>0</v>
      </c>
      <c r="K34" s="178">
        <f t="array" ref="K34">IFERROR(
MEDIAN((IF(DATOS_[[Sexo]:[Sexo]]=$B34,IF(DATOS_[[AGRUP. CLAS. PROF.]:[AGRUP. CLAS. PROF.]]=$B33,IF(DATOS_[[Check Periodo Ref.]:[Check Periodo Ref.]]="Dentro",DATOS_[Conc.Sal.06]))))),
0)</f>
        <v>0</v>
      </c>
      <c r="L34" s="178">
        <f t="array" ref="L34">IFERROR(
MEDIAN((IF(DATOS_[[Sexo]:[Sexo]]=$B34,IF(DATOS_[[AGRUP. CLAS. PROF.]:[AGRUP. CLAS. PROF.]]=$B33,IF(DATOS_[[Check Periodo Ref.]:[Check Periodo Ref.]]="Dentro",DATOS_[Conc.Sal.07]))))),
0)</f>
        <v>0</v>
      </c>
      <c r="M34" s="178">
        <f t="array" ref="M34">IFERROR(
MEDIAN((IF(DATOS_[[Sexo]:[Sexo]]=$B34,IF(DATOS_[[AGRUP. CLAS. PROF.]:[AGRUP. CLAS. PROF.]]=$B33,IF(DATOS_[[Check Periodo Ref.]:[Check Periodo Ref.]]="Dentro",DATOS_[Conc.Sal.08]))))),
0)</f>
        <v>0</v>
      </c>
      <c r="N34" s="178">
        <f t="array" ref="N34">IFERROR(
MEDIAN((IF(DATOS_[[Sexo]:[Sexo]]=$B34,IF(DATOS_[[AGRUP. CLAS. PROF.]:[AGRUP. CLAS. PROF.]]=$B33,IF(DATOS_[[Check Periodo Ref.]:[Check Periodo Ref.]]="Dentro",DATOS_[Conc.Sal.09]))))),
0)</f>
        <v>0</v>
      </c>
      <c r="O34" s="178">
        <f t="array" ref="O34">IFERROR(
MEDIAN((IF(DATOS_[[Sexo]:[Sexo]]=$B34,IF(DATOS_[[AGRUP. CLAS. PROF.]:[AGRUP. CLAS. PROF.]]=$B33,IF(DATOS_[[Check Periodo Ref.]:[Check Periodo Ref.]]="Dentro",DATOS_[Conc.Sal.10]))))),
0)</f>
        <v>0</v>
      </c>
      <c r="P34" s="178">
        <f t="array" ref="P34">IFERROR(
MEDIAN((IF(DATOS_[[Sexo]:[Sexo]]=$B34,IF(DATOS_[[AGRUP. CLAS. PROF.]:[AGRUP. CLAS. PROF.]]=$B33,IF(DATOS_[[Check Periodo Ref.]:[Check Periodo Ref.]]="Dentro",DATOS_[Conc.Sal.11]))))),
0)</f>
        <v>0</v>
      </c>
      <c r="Q34" s="178">
        <f t="array" ref="Q34">IFERROR(
MEDIAN((IF(DATOS_[[Sexo]:[Sexo]]=$B34,IF(DATOS_[[AGRUP. CLAS. PROF.]:[AGRUP. CLAS. PROF.]]=$B33,IF(DATOS_[[Check Periodo Ref.]:[Check Periodo Ref.]]="Dentro",DATOS_[Conc.Sal.12]))))),
0)</f>
        <v>0</v>
      </c>
      <c r="R34" s="178">
        <f t="array" ref="R34">IFERROR(
MEDIAN((IF(DATOS_[[Sexo]:[Sexo]]=$B34,IF(DATOS_[[AGRUP. CLAS. PROF.]:[AGRUP. CLAS. PROF.]]=$B33,IF(DATOS_[[Check Periodo Ref.]:[Check Periodo Ref.]]="Dentro",DATOS_[Conc.Sal.13]))))),
0)</f>
        <v>0</v>
      </c>
      <c r="S34" s="178">
        <f t="array" ref="S34">IFERROR(
MEDIAN((IF(DATOS_[[Sexo]:[Sexo]]=$B34,IF(DATOS_[[AGRUP. CLAS. PROF.]:[AGRUP. CLAS. PROF.]]=$B33,IF(DATOS_[[Check Periodo Ref.]:[Check Periodo Ref.]]="Dentro",DATOS_[Conc.Sal.14]))))),
0)</f>
        <v>0</v>
      </c>
      <c r="T34" s="178">
        <f t="array" ref="T34">IFERROR(
MEDIAN((IF(DATOS_[[Sexo]:[Sexo]]=$B34,IF(DATOS_[[AGRUP. CLAS. PROF.]:[AGRUP. CLAS. PROF.]]=$B33,IF(DATOS_[[Check Periodo Ref.]:[Check Periodo Ref.]]="Dentro",DATOS_[Conc.Sal.15]))))),
0)</f>
        <v>0</v>
      </c>
      <c r="U34" s="178">
        <f t="array" ref="U34">IFERROR(
MEDIAN((IF(DATOS_[[Sexo]:[Sexo]]=$B34,IF(DATOS_[[AGRUP. CLAS. PROF.]:[AGRUP. CLAS. PROF.]]=$B33,IF(DATOS_[[Check Periodo Ref.]:[Check Periodo Ref.]]="Dentro",DATOS_[Conc.Sal.16]))))),
0)</f>
        <v>0</v>
      </c>
      <c r="V34" s="178">
        <f t="array" ref="V34">IFERROR(
MEDIAN((IF(DATOS_[[Sexo]:[Sexo]]=$B34,IF(DATOS_[[AGRUP. CLAS. PROF.]:[AGRUP. CLAS. PROF.]]=$B33,IF(DATOS_[[Check Periodo Ref.]:[Check Periodo Ref.]]="Dentro",DATOS_[Conc.Sal.17]))))),
0)</f>
        <v>0</v>
      </c>
      <c r="W34" s="178">
        <f t="array" ref="W34">IFERROR(
MEDIAN((IF(DATOS_[[Sexo]:[Sexo]]=$B34,IF(DATOS_[[AGRUP. CLAS. PROF.]:[AGRUP. CLAS. PROF.]]=$B33,IF(DATOS_[[Check Periodo Ref.]:[Check Periodo Ref.]]="Dentro",DATOS_[Conc.Sal.18]))))),
0)</f>
        <v>0</v>
      </c>
      <c r="X34" s="178">
        <f t="array" ref="X34">IFERROR(
MEDIAN((IF(DATOS_[[Sexo]:[Sexo]]=$B34,IF(DATOS_[[AGRUP. CLAS. PROF.]:[AGRUP. CLAS. PROF.]]=$B33,IF(DATOS_[[Check Periodo Ref.]:[Check Periodo Ref.]]="Dentro",DATOS_[Conc.Sal.19]))))),
0)</f>
        <v>0</v>
      </c>
      <c r="Y34" s="178">
        <f t="array" ref="Y34">IFERROR(
MEDIAN((IF(DATOS_[[Sexo]:[Sexo]]=$B34,IF(DATOS_[[AGRUP. CLAS. PROF.]:[AGRUP. CLAS. PROF.]]=$B33,IF(DATOS_[[Check Periodo Ref.]:[Check Periodo Ref.]]="Dentro",DATOS_[Conc.Sal.20]))))),
0)</f>
        <v>0</v>
      </c>
      <c r="Z34" s="178">
        <f t="array" ref="Z34">IFERROR(
MEDIAN((IF(DATOS_[[Sexo]:[Sexo]]=$B34,IF(DATOS_[[AGRUP. CLAS. PROF.]:[AGRUP. CLAS. PROF.]]=$B33,IF(DATOS_[[Check Periodo Ref.]:[Check Periodo Ref.]]="Dentro",DATOS_[Conc.Sal.21]))))),
0)</f>
        <v>0</v>
      </c>
      <c r="AA34" s="178">
        <f t="array" ref="AA34">IFERROR(
MEDIAN((IF(DATOS_[[Sexo]:[Sexo]]=$B34,IF(DATOS_[[AGRUP. CLAS. PROF.]:[AGRUP. CLAS. PROF.]]=$B33,IF(DATOS_[[Check Periodo Ref.]:[Check Periodo Ref.]]="Dentro",DATOS_[Conc.Sal.22]))))),
0)</f>
        <v>0</v>
      </c>
      <c r="AB34" s="178">
        <f t="array" ref="AB34">IFERROR(
MEDIAN((IF(DATOS_[[Sexo]:[Sexo]]=$B34,IF(DATOS_[[AGRUP. CLAS. PROF.]:[AGRUP. CLAS. PROF.]]=$B33,IF(DATOS_[[Check Periodo Ref.]:[Check Periodo Ref.]]="Dentro",DATOS_[Conc.Sal.23]))))),
0)</f>
        <v>0</v>
      </c>
      <c r="AC34" s="178">
        <f t="array" ref="AC34">IFERROR(
MEDIAN((IF(DATOS_[[Sexo]:[Sexo]]=$B34,IF(DATOS_[[AGRUP. CLAS. PROF.]:[AGRUP. CLAS. PROF.]]=$B33,IF(DATOS_[[Check Periodo Ref.]:[Check Periodo Ref.]]="Dentro",DATOS_[Conc.Sal.24]))))),
0)</f>
        <v>0</v>
      </c>
      <c r="AD34" s="178">
        <f t="array" ref="AD34">IFERROR(
MEDIAN((IF(DATOS_[[Sexo]:[Sexo]]=$B34,IF(DATOS_[[AGRUP. CLAS. PROF.]:[AGRUP. CLAS. PROF.]]=$B33,IF(DATOS_[[Check Periodo Ref.]:[Check Periodo Ref.]]="Dentro",DATOS_[Conc.Sal.25]))))),
0)</f>
        <v>0</v>
      </c>
      <c r="AE34" s="178">
        <f t="array" ref="AE34">IFERROR(
MEDIAN((IF(DATOS_[[Sexo]:[Sexo]]=$B34,IF(DATOS_[[AGRUP. CLAS. PROF.]:[AGRUP. CLAS. PROF.]]=$B33,IF(DATOS_[[Check Periodo Ref.]:[Check Periodo Ref.]]="Dentro",DATOS_[Conc.Sal.26]))))),
0)</f>
        <v>0</v>
      </c>
      <c r="AF34" s="178">
        <f t="array" ref="AF34">IFERROR(
MEDIAN((IF(DATOS_[[Sexo]:[Sexo]]=$B34,IF(DATOS_[[AGRUP. CLAS. PROF.]:[AGRUP. CLAS. PROF.]]=$B33,IF(DATOS_[[Check Periodo Ref.]:[Check Periodo Ref.]]="Dentro",DATOS_[Conc.Sal.27]))))),
0)</f>
        <v>0</v>
      </c>
      <c r="AG34" s="178">
        <f t="array" ref="AG34">IFERROR(
MEDIAN((IF(DATOS_[[Sexo]:[Sexo]]=$B34,IF(DATOS_[[AGRUP. CLAS. PROF.]:[AGRUP. CLAS. PROF.]]=$B33,IF(DATOS_[[Check Periodo Ref.]:[Check Periodo Ref.]]="Dentro",DATOS_[Conc.Sal.28]))))),
0)</f>
        <v>0</v>
      </c>
      <c r="AH34" s="178">
        <f t="array" ref="AH34">IFERROR(
MEDIAN((IF(DATOS_[[Sexo]:[Sexo]]=$B34,IF(DATOS_[[AGRUP. CLAS. PROF.]:[AGRUP. CLAS. PROF.]]=$B33,IF(DATOS_[[Check Periodo Ref.]:[Check Periodo Ref.]]="Dentro",DATOS_[Conc.Sal.29]))))),
0)</f>
        <v>0</v>
      </c>
      <c r="AI34" s="178">
        <f t="array" ref="AI34">IFERROR(
MEDIAN((IF(DATOS_[[Sexo]:[Sexo]]=$B34,IF(DATOS_[[AGRUP. CLAS. PROF.]:[AGRUP. CLAS. PROF.]]=$B33,IF(DATOS_[[Check Periodo Ref.]:[Check Periodo Ref.]]="Dentro",DATOS_[Conc.Sal.30]))))),
0)</f>
        <v>0</v>
      </c>
      <c r="AJ34" s="179">
        <f t="array" ref="AJ34">IFERROR(
MEDIAN(IF(DATOS_[Sexo]=$B34,IF(DATOS_[AGRUP. CLAS. PROF.]=$B33,IF(DATOS_[Check Periodo Ref.]="Dentro",DATOS_[Tot COMPL.SAL Ef],FALSE)))),
0)</f>
        <v>0</v>
      </c>
      <c r="AK34" s="180">
        <f t="array" ref="AK34">IFERROR(
MEDIAN(IF(DATOS_[Sexo]=$B34,IF(DATOS_[AGRUP. CLAS. PROF.]=$B33,IF(DATOS_[Check Periodo Ref.]="Dentro",DATOS_[TOTAL SALARIO Ef],FALSE)))),
0)</f>
        <v>0</v>
      </c>
      <c r="AL34" s="181">
        <f t="array" ref="AL34">IFERROR(
MEDIAN((IF(DATOS_[[Sexo]:[Sexo]]=$B34,IF(DATOS_[[AGRUP. CLAS. PROF.]:[AGRUP. CLAS. PROF.]]=$B33,IF(DATOS_[[Check Periodo Ref.]:[Check Periodo Ref.]]="Dentro",DATOS_[C.Extra.01]))))),
0)</f>
        <v>0</v>
      </c>
      <c r="AM34" s="181">
        <f t="array" ref="AM34">IFERROR(
MEDIAN((IF(DATOS_[[Sexo]:[Sexo]]=$B34,IF(DATOS_[[AGRUP. CLAS. PROF.]:[AGRUP. CLAS. PROF.]]=$B33,IF(DATOS_[[Check Periodo Ref.]:[Check Periodo Ref.]]="Dentro",DATOS_[C.Extra.02]))))),
0)</f>
        <v>0</v>
      </c>
      <c r="AN34" s="181">
        <f t="array" ref="AN34">IFERROR(
MEDIAN((IF(DATOS_[[Sexo]:[Sexo]]=$B34,IF(DATOS_[[AGRUP. CLAS. PROF.]:[AGRUP. CLAS. PROF.]]=$B33,IF(DATOS_[[Check Periodo Ref.]:[Check Periodo Ref.]]="Dentro",DATOS_[C.Extra.03]))))),
0)</f>
        <v>0</v>
      </c>
      <c r="AO34" s="181">
        <f t="array" ref="AO34">IFERROR(
MEDIAN((IF(DATOS_[[Sexo]:[Sexo]]=$B34,IF(DATOS_[[AGRUP. CLAS. PROF.]:[AGRUP. CLAS. PROF.]]=$B33,IF(DATOS_[[Check Periodo Ref.]:[Check Periodo Ref.]]="Dentro",DATOS_[C.Extra.04]))))),
0)</f>
        <v>0</v>
      </c>
      <c r="AP34" s="181">
        <f t="array" ref="AP34">IFERROR(
MEDIAN((IF(DATOS_[[Sexo]:[Sexo]]=$B34,IF(DATOS_[[AGRUP. CLAS. PROF.]:[AGRUP. CLAS. PROF.]]=$B33,IF(DATOS_[[Check Periodo Ref.]:[Check Periodo Ref.]]="Dentro",DATOS_[C.Extra.05]))))),
0)</f>
        <v>0</v>
      </c>
      <c r="AQ34" s="182">
        <f t="array" ref="AQ34">IFERROR(
MEDIAN(IF(DATOS_[Sexo]=$B34,IF(DATOS_[AGRUP. CLAS. PROF.]=$B33,IF(DATOS_[Check Periodo Ref.]="Dentro",DATOS_[Tot Extrasalarial Ef],FALSE)))),
0)</f>
        <v>0</v>
      </c>
      <c r="AR34" s="183">
        <f t="array" ref="AR34">IFERROR(
MEDIAN(IF(DATOS_[Sexo]=$B34,IF(DATOS_[AGRUP. CLAS. PROF.]=$B33,IF(DATOS_[Check Periodo Ref.]="Dentro",DATOS_[TOTAL Retrib Ef],FALSE)))),
0)</f>
        <v>0</v>
      </c>
    </row>
    <row r="35" spans="1:44" x14ac:dyDescent="0.3">
      <c r="A35" s="107" t="str">
        <f t="shared" ref="A35" si="30">+A34</f>
        <v>[ocultar]</v>
      </c>
      <c r="B35" s="98"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77">
        <f t="array" ref="E35">IFERROR(
MEDIAN(IF(DATOS_[Sexo]=$B35,IF(DATOS_[AGRUP. CLAS. PROF.]=$B33,IF(DATOS_[Check Periodo Ref.]="Dentro",DATOS_[SALARIO BASE Ef],FALSE)))),
0)</f>
        <v>0</v>
      </c>
      <c r="F35" s="178">
        <f t="array" ref="F35">IFERROR(
MEDIAN((IF(DATOS_[[Sexo]:[Sexo]]=$B35,IF(DATOS_[[AGRUP. CLAS. PROF.]:[AGRUP. CLAS. PROF.]]=$B33,IF(DATOS_[[Check Periodo Ref.]:[Check Periodo Ref.]]="Dentro",DATOS_[Conc.Sal.01]))))),
0)</f>
        <v>0</v>
      </c>
      <c r="G35" s="178">
        <f t="array" ref="G35">IFERROR(
MEDIAN((IF(DATOS_[[Sexo]:[Sexo]]=$B35,IF(DATOS_[[AGRUP. CLAS. PROF.]:[AGRUP. CLAS. PROF.]]=$B33,IF(DATOS_[[Check Periodo Ref.]:[Check Periodo Ref.]]="Dentro",DATOS_[Conc.Sal.02]))))),
0)</f>
        <v>0</v>
      </c>
      <c r="H35" s="178">
        <f t="array" ref="H35">IFERROR(
MEDIAN((IF(DATOS_[[Sexo]:[Sexo]]=$B35,IF(DATOS_[[AGRUP. CLAS. PROF.]:[AGRUP. CLAS. PROF.]]=$B33,IF(DATOS_[[Check Periodo Ref.]:[Check Periodo Ref.]]="Dentro",DATOS_[Conc.Sal.03]))))),
0)</f>
        <v>0</v>
      </c>
      <c r="I35" s="178">
        <f t="array" ref="I35">IFERROR(
MEDIAN((IF(DATOS_[[Sexo]:[Sexo]]=$B35,IF(DATOS_[[AGRUP. CLAS. PROF.]:[AGRUP. CLAS. PROF.]]=$B33,IF(DATOS_[[Check Periodo Ref.]:[Check Periodo Ref.]]="Dentro",DATOS_[Conc.Sal.04]))))),
0)</f>
        <v>0</v>
      </c>
      <c r="J35" s="178">
        <f t="array" ref="J35">IFERROR(
MEDIAN((IF(DATOS_[[Sexo]:[Sexo]]=$B35,IF(DATOS_[[AGRUP. CLAS. PROF.]:[AGRUP. CLAS. PROF.]]=$B33,IF(DATOS_[[Check Periodo Ref.]:[Check Periodo Ref.]]="Dentro",DATOS_[Conc.Sal.05]))))),
0)</f>
        <v>0</v>
      </c>
      <c r="K35" s="178">
        <f t="array" ref="K35">IFERROR(
MEDIAN((IF(DATOS_[[Sexo]:[Sexo]]=$B35,IF(DATOS_[[AGRUP. CLAS. PROF.]:[AGRUP. CLAS. PROF.]]=$B33,IF(DATOS_[[Check Periodo Ref.]:[Check Periodo Ref.]]="Dentro",DATOS_[Conc.Sal.06]))))),
0)</f>
        <v>0</v>
      </c>
      <c r="L35" s="178">
        <f t="array" ref="L35">IFERROR(
MEDIAN((IF(DATOS_[[Sexo]:[Sexo]]=$B35,IF(DATOS_[[AGRUP. CLAS. PROF.]:[AGRUP. CLAS. PROF.]]=$B33,IF(DATOS_[[Check Periodo Ref.]:[Check Periodo Ref.]]="Dentro",DATOS_[Conc.Sal.07]))))),
0)</f>
        <v>0</v>
      </c>
      <c r="M35" s="178">
        <f t="array" ref="M35">IFERROR(
MEDIAN((IF(DATOS_[[Sexo]:[Sexo]]=$B35,IF(DATOS_[[AGRUP. CLAS. PROF.]:[AGRUP. CLAS. PROF.]]=$B33,IF(DATOS_[[Check Periodo Ref.]:[Check Periodo Ref.]]="Dentro",DATOS_[Conc.Sal.08]))))),
0)</f>
        <v>0</v>
      </c>
      <c r="N35" s="178">
        <f t="array" ref="N35">IFERROR(
MEDIAN((IF(DATOS_[[Sexo]:[Sexo]]=$B35,IF(DATOS_[[AGRUP. CLAS. PROF.]:[AGRUP. CLAS. PROF.]]=$B33,IF(DATOS_[[Check Periodo Ref.]:[Check Periodo Ref.]]="Dentro",DATOS_[Conc.Sal.09]))))),
0)</f>
        <v>0</v>
      </c>
      <c r="O35" s="178">
        <f t="array" ref="O35">IFERROR(
MEDIAN((IF(DATOS_[[Sexo]:[Sexo]]=$B35,IF(DATOS_[[AGRUP. CLAS. PROF.]:[AGRUP. CLAS. PROF.]]=$B33,IF(DATOS_[[Check Periodo Ref.]:[Check Periodo Ref.]]="Dentro",DATOS_[Conc.Sal.10]))))),
0)</f>
        <v>0</v>
      </c>
      <c r="P35" s="178">
        <f t="array" ref="P35">IFERROR(
MEDIAN((IF(DATOS_[[Sexo]:[Sexo]]=$B35,IF(DATOS_[[AGRUP. CLAS. PROF.]:[AGRUP. CLAS. PROF.]]=$B33,IF(DATOS_[[Check Periodo Ref.]:[Check Periodo Ref.]]="Dentro",DATOS_[Conc.Sal.11]))))),
0)</f>
        <v>0</v>
      </c>
      <c r="Q35" s="178">
        <f t="array" ref="Q35">IFERROR(
MEDIAN((IF(DATOS_[[Sexo]:[Sexo]]=$B35,IF(DATOS_[[AGRUP. CLAS. PROF.]:[AGRUP. CLAS. PROF.]]=$B33,IF(DATOS_[[Check Periodo Ref.]:[Check Periodo Ref.]]="Dentro",DATOS_[Conc.Sal.12]))))),
0)</f>
        <v>0</v>
      </c>
      <c r="R35" s="178">
        <f t="array" ref="R35">IFERROR(
MEDIAN((IF(DATOS_[[Sexo]:[Sexo]]=$B35,IF(DATOS_[[AGRUP. CLAS. PROF.]:[AGRUP. CLAS. PROF.]]=$B33,IF(DATOS_[[Check Periodo Ref.]:[Check Periodo Ref.]]="Dentro",DATOS_[Conc.Sal.13]))))),
0)</f>
        <v>0</v>
      </c>
      <c r="S35" s="178">
        <f t="array" ref="S35">IFERROR(
MEDIAN((IF(DATOS_[[Sexo]:[Sexo]]=$B35,IF(DATOS_[[AGRUP. CLAS. PROF.]:[AGRUP. CLAS. PROF.]]=$B33,IF(DATOS_[[Check Periodo Ref.]:[Check Periodo Ref.]]="Dentro",DATOS_[Conc.Sal.14]))))),
0)</f>
        <v>0</v>
      </c>
      <c r="T35" s="178">
        <f t="array" ref="T35">IFERROR(
MEDIAN((IF(DATOS_[[Sexo]:[Sexo]]=$B35,IF(DATOS_[[AGRUP. CLAS. PROF.]:[AGRUP. CLAS. PROF.]]=$B33,IF(DATOS_[[Check Periodo Ref.]:[Check Periodo Ref.]]="Dentro",DATOS_[Conc.Sal.15]))))),
0)</f>
        <v>0</v>
      </c>
      <c r="U35" s="178">
        <f t="array" ref="U35">IFERROR(
MEDIAN((IF(DATOS_[[Sexo]:[Sexo]]=$B35,IF(DATOS_[[AGRUP. CLAS. PROF.]:[AGRUP. CLAS. PROF.]]=$B33,IF(DATOS_[[Check Periodo Ref.]:[Check Periodo Ref.]]="Dentro",DATOS_[Conc.Sal.16]))))),
0)</f>
        <v>0</v>
      </c>
      <c r="V35" s="178">
        <f t="array" ref="V35">IFERROR(
MEDIAN((IF(DATOS_[[Sexo]:[Sexo]]=$B35,IF(DATOS_[[AGRUP. CLAS. PROF.]:[AGRUP. CLAS. PROF.]]=$B33,IF(DATOS_[[Check Periodo Ref.]:[Check Periodo Ref.]]="Dentro",DATOS_[Conc.Sal.17]))))),
0)</f>
        <v>0</v>
      </c>
      <c r="W35" s="178">
        <f t="array" ref="W35">IFERROR(
MEDIAN((IF(DATOS_[[Sexo]:[Sexo]]=$B35,IF(DATOS_[[AGRUP. CLAS. PROF.]:[AGRUP. CLAS. PROF.]]=$B33,IF(DATOS_[[Check Periodo Ref.]:[Check Periodo Ref.]]="Dentro",DATOS_[Conc.Sal.18]))))),
0)</f>
        <v>0</v>
      </c>
      <c r="X35" s="178">
        <f t="array" ref="X35">IFERROR(
MEDIAN((IF(DATOS_[[Sexo]:[Sexo]]=$B35,IF(DATOS_[[AGRUP. CLAS. PROF.]:[AGRUP. CLAS. PROF.]]=$B33,IF(DATOS_[[Check Periodo Ref.]:[Check Periodo Ref.]]="Dentro",DATOS_[Conc.Sal.19]))))),
0)</f>
        <v>0</v>
      </c>
      <c r="Y35" s="178">
        <f t="array" ref="Y35">IFERROR(
MEDIAN((IF(DATOS_[[Sexo]:[Sexo]]=$B35,IF(DATOS_[[AGRUP. CLAS. PROF.]:[AGRUP. CLAS. PROF.]]=$B33,IF(DATOS_[[Check Periodo Ref.]:[Check Periodo Ref.]]="Dentro",DATOS_[Conc.Sal.20]))))),
0)</f>
        <v>0</v>
      </c>
      <c r="Z35" s="178">
        <f t="array" ref="Z35">IFERROR(
MEDIAN((IF(DATOS_[[Sexo]:[Sexo]]=$B35,IF(DATOS_[[AGRUP. CLAS. PROF.]:[AGRUP. CLAS. PROF.]]=$B33,IF(DATOS_[[Check Periodo Ref.]:[Check Periodo Ref.]]="Dentro",DATOS_[Conc.Sal.21]))))),
0)</f>
        <v>0</v>
      </c>
      <c r="AA35" s="178">
        <f t="array" ref="AA35">IFERROR(
MEDIAN((IF(DATOS_[[Sexo]:[Sexo]]=$B35,IF(DATOS_[[AGRUP. CLAS. PROF.]:[AGRUP. CLAS. PROF.]]=$B33,IF(DATOS_[[Check Periodo Ref.]:[Check Periodo Ref.]]="Dentro",DATOS_[Conc.Sal.22]))))),
0)</f>
        <v>0</v>
      </c>
      <c r="AB35" s="178">
        <f t="array" ref="AB35">IFERROR(
MEDIAN((IF(DATOS_[[Sexo]:[Sexo]]=$B35,IF(DATOS_[[AGRUP. CLAS. PROF.]:[AGRUP. CLAS. PROF.]]=$B33,IF(DATOS_[[Check Periodo Ref.]:[Check Periodo Ref.]]="Dentro",DATOS_[Conc.Sal.23]))))),
0)</f>
        <v>0</v>
      </c>
      <c r="AC35" s="178">
        <f t="array" ref="AC35">IFERROR(
MEDIAN((IF(DATOS_[[Sexo]:[Sexo]]=$B35,IF(DATOS_[[AGRUP. CLAS. PROF.]:[AGRUP. CLAS. PROF.]]=$B33,IF(DATOS_[[Check Periodo Ref.]:[Check Periodo Ref.]]="Dentro",DATOS_[Conc.Sal.24]))))),
0)</f>
        <v>0</v>
      </c>
      <c r="AD35" s="178">
        <f t="array" ref="AD35">IFERROR(
MEDIAN((IF(DATOS_[[Sexo]:[Sexo]]=$B35,IF(DATOS_[[AGRUP. CLAS. PROF.]:[AGRUP. CLAS. PROF.]]=$B33,IF(DATOS_[[Check Periodo Ref.]:[Check Periodo Ref.]]="Dentro",DATOS_[Conc.Sal.25]))))),
0)</f>
        <v>0</v>
      </c>
      <c r="AE35" s="178">
        <f t="array" ref="AE35">IFERROR(
MEDIAN((IF(DATOS_[[Sexo]:[Sexo]]=$B35,IF(DATOS_[[AGRUP. CLAS. PROF.]:[AGRUP. CLAS. PROF.]]=$B33,IF(DATOS_[[Check Periodo Ref.]:[Check Periodo Ref.]]="Dentro",DATOS_[Conc.Sal.26]))))),
0)</f>
        <v>0</v>
      </c>
      <c r="AF35" s="178">
        <f t="array" ref="AF35">IFERROR(
MEDIAN((IF(DATOS_[[Sexo]:[Sexo]]=$B35,IF(DATOS_[[AGRUP. CLAS. PROF.]:[AGRUP. CLAS. PROF.]]=$B33,IF(DATOS_[[Check Periodo Ref.]:[Check Periodo Ref.]]="Dentro",DATOS_[Conc.Sal.27]))))),
0)</f>
        <v>0</v>
      </c>
      <c r="AG35" s="178">
        <f t="array" ref="AG35">IFERROR(
MEDIAN((IF(DATOS_[[Sexo]:[Sexo]]=$B35,IF(DATOS_[[AGRUP. CLAS. PROF.]:[AGRUP. CLAS. PROF.]]=$B33,IF(DATOS_[[Check Periodo Ref.]:[Check Periodo Ref.]]="Dentro",DATOS_[Conc.Sal.28]))))),
0)</f>
        <v>0</v>
      </c>
      <c r="AH35" s="178">
        <f t="array" ref="AH35">IFERROR(
MEDIAN((IF(DATOS_[[Sexo]:[Sexo]]=$B35,IF(DATOS_[[AGRUP. CLAS. PROF.]:[AGRUP. CLAS. PROF.]]=$B33,IF(DATOS_[[Check Periodo Ref.]:[Check Periodo Ref.]]="Dentro",DATOS_[Conc.Sal.29]))))),
0)</f>
        <v>0</v>
      </c>
      <c r="AI35" s="178">
        <f t="array" ref="AI35">IFERROR(
MEDIAN((IF(DATOS_[[Sexo]:[Sexo]]=$B35,IF(DATOS_[[AGRUP. CLAS. PROF.]:[AGRUP. CLAS. PROF.]]=$B33,IF(DATOS_[[Check Periodo Ref.]:[Check Periodo Ref.]]="Dentro",DATOS_[Conc.Sal.30]))))),
0)</f>
        <v>0</v>
      </c>
      <c r="AJ35" s="179">
        <f t="array" ref="AJ35">IFERROR(
MEDIAN(IF(DATOS_[Sexo]=$B35,IF(DATOS_[AGRUP. CLAS. PROF.]=$B33,IF(DATOS_[Check Periodo Ref.]="Dentro",DATOS_[Tot COMPL.SAL Ef],FALSE)))),
0)</f>
        <v>0</v>
      </c>
      <c r="AK35" s="180">
        <f t="array" ref="AK35">IFERROR(
MEDIAN(IF(DATOS_[Sexo]=$B35,IF(DATOS_[AGRUP. CLAS. PROF.]=$B33,IF(DATOS_[Check Periodo Ref.]="Dentro",DATOS_[TOTAL SALARIO Ef],FALSE)))),
0)</f>
        <v>0</v>
      </c>
      <c r="AL35" s="181">
        <f t="array" ref="AL35">IFERROR(
MEDIAN((IF(DATOS_[[Sexo]:[Sexo]]=$B35,IF(DATOS_[[AGRUP. CLAS. PROF.]:[AGRUP. CLAS. PROF.]]=$B33,IF(DATOS_[[Check Periodo Ref.]:[Check Periodo Ref.]]="Dentro",DATOS_[C.Extra.01]))))),
0)</f>
        <v>0</v>
      </c>
      <c r="AM35" s="181">
        <f t="array" ref="AM35">IFERROR(
MEDIAN((IF(DATOS_[[Sexo]:[Sexo]]=$B35,IF(DATOS_[[AGRUP. CLAS. PROF.]:[AGRUP. CLAS. PROF.]]=$B33,IF(DATOS_[[Check Periodo Ref.]:[Check Periodo Ref.]]="Dentro",DATOS_[C.Extra.02]))))),
0)</f>
        <v>0</v>
      </c>
      <c r="AN35" s="181">
        <f t="array" ref="AN35">IFERROR(
MEDIAN((IF(DATOS_[[Sexo]:[Sexo]]=$B35,IF(DATOS_[[AGRUP. CLAS. PROF.]:[AGRUP. CLAS. PROF.]]=$B33,IF(DATOS_[[Check Periodo Ref.]:[Check Periodo Ref.]]="Dentro",DATOS_[C.Extra.03]))))),
0)</f>
        <v>0</v>
      </c>
      <c r="AO35" s="181">
        <f t="array" ref="AO35">IFERROR(
MEDIAN((IF(DATOS_[[Sexo]:[Sexo]]=$B35,IF(DATOS_[[AGRUP. CLAS. PROF.]:[AGRUP. CLAS. PROF.]]=$B33,IF(DATOS_[[Check Periodo Ref.]:[Check Periodo Ref.]]="Dentro",DATOS_[C.Extra.04]))))),
0)</f>
        <v>0</v>
      </c>
      <c r="AP35" s="181">
        <f t="array" ref="AP35">IFERROR(
MEDIAN((IF(DATOS_[[Sexo]:[Sexo]]=$B35,IF(DATOS_[[AGRUP. CLAS. PROF.]:[AGRUP. CLAS. PROF.]]=$B33,IF(DATOS_[[Check Periodo Ref.]:[Check Periodo Ref.]]="Dentro",DATOS_[C.Extra.05]))))),
0)</f>
        <v>0</v>
      </c>
      <c r="AQ35" s="182">
        <f t="array" ref="AQ35">IFERROR(
MEDIAN(IF(DATOS_[Sexo]=$B35,IF(DATOS_[AGRUP. CLAS. PROF.]=$B33,IF(DATOS_[Check Periodo Ref.]="Dentro",DATOS_[Tot Extrasalarial Ef],FALSE)))),
0)</f>
        <v>0</v>
      </c>
      <c r="AR35" s="183">
        <f t="array" ref="AR35">IFERROR(
MEDIAN(IF(DATOS_[Sexo]=$B35,IF(DATOS_[AGRUP. CLAS. PROF.]=$B33,IF(DATOS_[Check Periodo Ref.]="Dentro",DATOS_[TOTAL Retrib Ef],FALSE)))),
0)</f>
        <v>0</v>
      </c>
    </row>
    <row r="36" spans="1:44" ht="17.25" thickBot="1" x14ac:dyDescent="0.35">
      <c r="A36" s="107" t="str">
        <f t="shared" ref="A36" si="31">+A37</f>
        <v>[ocultar]</v>
      </c>
      <c r="B36" s="105" t="s">
        <v>314</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77">
        <f t="array" ref="E37">IFERROR(
MEDIAN(IF(DATOS_[Sexo]=$B37,IF(DATOS_[AGRUP. CLAS. PROF.]=$B36,IF(DATOS_[Check Periodo Ref.]="Dentro",DATOS_[SALARIO BASE Ef],FALSE)))),
0)</f>
        <v>0</v>
      </c>
      <c r="F37" s="178">
        <f t="array" ref="F37">IFERROR(
MEDIAN((IF(DATOS_[[Sexo]:[Sexo]]=$B37,IF(DATOS_[[AGRUP. CLAS. PROF.]:[AGRUP. CLAS. PROF.]]=$B36,IF(DATOS_[[Check Periodo Ref.]:[Check Periodo Ref.]]="Dentro",DATOS_[Conc.Sal.01]))))),
0)</f>
        <v>0</v>
      </c>
      <c r="G37" s="178">
        <f t="array" ref="G37">IFERROR(
MEDIAN((IF(DATOS_[[Sexo]:[Sexo]]=$B37,IF(DATOS_[[AGRUP. CLAS. PROF.]:[AGRUP. CLAS. PROF.]]=$B36,IF(DATOS_[[Check Periodo Ref.]:[Check Periodo Ref.]]="Dentro",DATOS_[Conc.Sal.02]))))),
0)</f>
        <v>0</v>
      </c>
      <c r="H37" s="178">
        <f t="array" ref="H37">IFERROR(
MEDIAN((IF(DATOS_[[Sexo]:[Sexo]]=$B37,IF(DATOS_[[AGRUP. CLAS. PROF.]:[AGRUP. CLAS. PROF.]]=$B36,IF(DATOS_[[Check Periodo Ref.]:[Check Periodo Ref.]]="Dentro",DATOS_[Conc.Sal.03]))))),
0)</f>
        <v>0</v>
      </c>
      <c r="I37" s="178">
        <f t="array" ref="I37">IFERROR(
MEDIAN((IF(DATOS_[[Sexo]:[Sexo]]=$B37,IF(DATOS_[[AGRUP. CLAS. PROF.]:[AGRUP. CLAS. PROF.]]=$B36,IF(DATOS_[[Check Periodo Ref.]:[Check Periodo Ref.]]="Dentro",DATOS_[Conc.Sal.04]))))),
0)</f>
        <v>0</v>
      </c>
      <c r="J37" s="178">
        <f t="array" ref="J37">IFERROR(
MEDIAN((IF(DATOS_[[Sexo]:[Sexo]]=$B37,IF(DATOS_[[AGRUP. CLAS. PROF.]:[AGRUP. CLAS. PROF.]]=$B36,IF(DATOS_[[Check Periodo Ref.]:[Check Periodo Ref.]]="Dentro",DATOS_[Conc.Sal.05]))))),
0)</f>
        <v>0</v>
      </c>
      <c r="K37" s="178">
        <f t="array" ref="K37">IFERROR(
MEDIAN((IF(DATOS_[[Sexo]:[Sexo]]=$B37,IF(DATOS_[[AGRUP. CLAS. PROF.]:[AGRUP. CLAS. PROF.]]=$B36,IF(DATOS_[[Check Periodo Ref.]:[Check Periodo Ref.]]="Dentro",DATOS_[Conc.Sal.06]))))),
0)</f>
        <v>0</v>
      </c>
      <c r="L37" s="178">
        <f t="array" ref="L37">IFERROR(
MEDIAN((IF(DATOS_[[Sexo]:[Sexo]]=$B37,IF(DATOS_[[AGRUP. CLAS. PROF.]:[AGRUP. CLAS. PROF.]]=$B36,IF(DATOS_[[Check Periodo Ref.]:[Check Periodo Ref.]]="Dentro",DATOS_[Conc.Sal.07]))))),
0)</f>
        <v>0</v>
      </c>
      <c r="M37" s="178">
        <f t="array" ref="M37">IFERROR(
MEDIAN((IF(DATOS_[[Sexo]:[Sexo]]=$B37,IF(DATOS_[[AGRUP. CLAS. PROF.]:[AGRUP. CLAS. PROF.]]=$B36,IF(DATOS_[[Check Periodo Ref.]:[Check Periodo Ref.]]="Dentro",DATOS_[Conc.Sal.08]))))),
0)</f>
        <v>0</v>
      </c>
      <c r="N37" s="178">
        <f t="array" ref="N37">IFERROR(
MEDIAN((IF(DATOS_[[Sexo]:[Sexo]]=$B37,IF(DATOS_[[AGRUP. CLAS. PROF.]:[AGRUP. CLAS. PROF.]]=$B36,IF(DATOS_[[Check Periodo Ref.]:[Check Periodo Ref.]]="Dentro",DATOS_[Conc.Sal.09]))))),
0)</f>
        <v>0</v>
      </c>
      <c r="O37" s="178">
        <f t="array" ref="O37">IFERROR(
MEDIAN((IF(DATOS_[[Sexo]:[Sexo]]=$B37,IF(DATOS_[[AGRUP. CLAS. PROF.]:[AGRUP. CLAS. PROF.]]=$B36,IF(DATOS_[[Check Periodo Ref.]:[Check Periodo Ref.]]="Dentro",DATOS_[Conc.Sal.10]))))),
0)</f>
        <v>0</v>
      </c>
      <c r="P37" s="178">
        <f t="array" ref="P37">IFERROR(
MEDIAN((IF(DATOS_[[Sexo]:[Sexo]]=$B37,IF(DATOS_[[AGRUP. CLAS. PROF.]:[AGRUP. CLAS. PROF.]]=$B36,IF(DATOS_[[Check Periodo Ref.]:[Check Periodo Ref.]]="Dentro",DATOS_[Conc.Sal.11]))))),
0)</f>
        <v>0</v>
      </c>
      <c r="Q37" s="178">
        <f t="array" ref="Q37">IFERROR(
MEDIAN((IF(DATOS_[[Sexo]:[Sexo]]=$B37,IF(DATOS_[[AGRUP. CLAS. PROF.]:[AGRUP. CLAS. PROF.]]=$B36,IF(DATOS_[[Check Periodo Ref.]:[Check Periodo Ref.]]="Dentro",DATOS_[Conc.Sal.12]))))),
0)</f>
        <v>0</v>
      </c>
      <c r="R37" s="178">
        <f t="array" ref="R37">IFERROR(
MEDIAN((IF(DATOS_[[Sexo]:[Sexo]]=$B37,IF(DATOS_[[AGRUP. CLAS. PROF.]:[AGRUP. CLAS. PROF.]]=$B36,IF(DATOS_[[Check Periodo Ref.]:[Check Periodo Ref.]]="Dentro",DATOS_[Conc.Sal.13]))))),
0)</f>
        <v>0</v>
      </c>
      <c r="S37" s="178">
        <f t="array" ref="S37">IFERROR(
MEDIAN((IF(DATOS_[[Sexo]:[Sexo]]=$B37,IF(DATOS_[[AGRUP. CLAS. PROF.]:[AGRUP. CLAS. PROF.]]=$B36,IF(DATOS_[[Check Periodo Ref.]:[Check Periodo Ref.]]="Dentro",DATOS_[Conc.Sal.14]))))),
0)</f>
        <v>0</v>
      </c>
      <c r="T37" s="178">
        <f t="array" ref="T37">IFERROR(
MEDIAN((IF(DATOS_[[Sexo]:[Sexo]]=$B37,IF(DATOS_[[AGRUP. CLAS. PROF.]:[AGRUP. CLAS. PROF.]]=$B36,IF(DATOS_[[Check Periodo Ref.]:[Check Periodo Ref.]]="Dentro",DATOS_[Conc.Sal.15]))))),
0)</f>
        <v>0</v>
      </c>
      <c r="U37" s="178">
        <f t="array" ref="U37">IFERROR(
MEDIAN((IF(DATOS_[[Sexo]:[Sexo]]=$B37,IF(DATOS_[[AGRUP. CLAS. PROF.]:[AGRUP. CLAS. PROF.]]=$B36,IF(DATOS_[[Check Periodo Ref.]:[Check Periodo Ref.]]="Dentro",DATOS_[Conc.Sal.16]))))),
0)</f>
        <v>0</v>
      </c>
      <c r="V37" s="178">
        <f t="array" ref="V37">IFERROR(
MEDIAN((IF(DATOS_[[Sexo]:[Sexo]]=$B37,IF(DATOS_[[AGRUP. CLAS. PROF.]:[AGRUP. CLAS. PROF.]]=$B36,IF(DATOS_[[Check Periodo Ref.]:[Check Periodo Ref.]]="Dentro",DATOS_[Conc.Sal.17]))))),
0)</f>
        <v>0</v>
      </c>
      <c r="W37" s="178">
        <f t="array" ref="W37">IFERROR(
MEDIAN((IF(DATOS_[[Sexo]:[Sexo]]=$B37,IF(DATOS_[[AGRUP. CLAS. PROF.]:[AGRUP. CLAS. PROF.]]=$B36,IF(DATOS_[[Check Periodo Ref.]:[Check Periodo Ref.]]="Dentro",DATOS_[Conc.Sal.18]))))),
0)</f>
        <v>0</v>
      </c>
      <c r="X37" s="178">
        <f t="array" ref="X37">IFERROR(
MEDIAN((IF(DATOS_[[Sexo]:[Sexo]]=$B37,IF(DATOS_[[AGRUP. CLAS. PROF.]:[AGRUP. CLAS. PROF.]]=$B36,IF(DATOS_[[Check Periodo Ref.]:[Check Periodo Ref.]]="Dentro",DATOS_[Conc.Sal.19]))))),
0)</f>
        <v>0</v>
      </c>
      <c r="Y37" s="178">
        <f t="array" ref="Y37">IFERROR(
MEDIAN((IF(DATOS_[[Sexo]:[Sexo]]=$B37,IF(DATOS_[[AGRUP. CLAS. PROF.]:[AGRUP. CLAS. PROF.]]=$B36,IF(DATOS_[[Check Periodo Ref.]:[Check Periodo Ref.]]="Dentro",DATOS_[Conc.Sal.20]))))),
0)</f>
        <v>0</v>
      </c>
      <c r="Z37" s="178">
        <f t="array" ref="Z37">IFERROR(
MEDIAN((IF(DATOS_[[Sexo]:[Sexo]]=$B37,IF(DATOS_[[AGRUP. CLAS. PROF.]:[AGRUP. CLAS. PROF.]]=$B36,IF(DATOS_[[Check Periodo Ref.]:[Check Periodo Ref.]]="Dentro",DATOS_[Conc.Sal.21]))))),
0)</f>
        <v>0</v>
      </c>
      <c r="AA37" s="178">
        <f t="array" ref="AA37">IFERROR(
MEDIAN((IF(DATOS_[[Sexo]:[Sexo]]=$B37,IF(DATOS_[[AGRUP. CLAS. PROF.]:[AGRUP. CLAS. PROF.]]=$B36,IF(DATOS_[[Check Periodo Ref.]:[Check Periodo Ref.]]="Dentro",DATOS_[Conc.Sal.22]))))),
0)</f>
        <v>0</v>
      </c>
      <c r="AB37" s="178">
        <f t="array" ref="AB37">IFERROR(
MEDIAN((IF(DATOS_[[Sexo]:[Sexo]]=$B37,IF(DATOS_[[AGRUP. CLAS. PROF.]:[AGRUP. CLAS. PROF.]]=$B36,IF(DATOS_[[Check Periodo Ref.]:[Check Periodo Ref.]]="Dentro",DATOS_[Conc.Sal.23]))))),
0)</f>
        <v>0</v>
      </c>
      <c r="AC37" s="178">
        <f t="array" ref="AC37">IFERROR(
MEDIAN((IF(DATOS_[[Sexo]:[Sexo]]=$B37,IF(DATOS_[[AGRUP. CLAS. PROF.]:[AGRUP. CLAS. PROF.]]=$B36,IF(DATOS_[[Check Periodo Ref.]:[Check Periodo Ref.]]="Dentro",DATOS_[Conc.Sal.24]))))),
0)</f>
        <v>0</v>
      </c>
      <c r="AD37" s="178">
        <f t="array" ref="AD37">IFERROR(
MEDIAN((IF(DATOS_[[Sexo]:[Sexo]]=$B37,IF(DATOS_[[AGRUP. CLAS. PROF.]:[AGRUP. CLAS. PROF.]]=$B36,IF(DATOS_[[Check Periodo Ref.]:[Check Periodo Ref.]]="Dentro",DATOS_[Conc.Sal.25]))))),
0)</f>
        <v>0</v>
      </c>
      <c r="AE37" s="178">
        <f t="array" ref="AE37">IFERROR(
MEDIAN((IF(DATOS_[[Sexo]:[Sexo]]=$B37,IF(DATOS_[[AGRUP. CLAS. PROF.]:[AGRUP. CLAS. PROF.]]=$B36,IF(DATOS_[[Check Periodo Ref.]:[Check Periodo Ref.]]="Dentro",DATOS_[Conc.Sal.26]))))),
0)</f>
        <v>0</v>
      </c>
      <c r="AF37" s="178">
        <f t="array" ref="AF37">IFERROR(
MEDIAN((IF(DATOS_[[Sexo]:[Sexo]]=$B37,IF(DATOS_[[AGRUP. CLAS. PROF.]:[AGRUP. CLAS. PROF.]]=$B36,IF(DATOS_[[Check Periodo Ref.]:[Check Periodo Ref.]]="Dentro",DATOS_[Conc.Sal.27]))))),
0)</f>
        <v>0</v>
      </c>
      <c r="AG37" s="178">
        <f t="array" ref="AG37">IFERROR(
MEDIAN((IF(DATOS_[[Sexo]:[Sexo]]=$B37,IF(DATOS_[[AGRUP. CLAS. PROF.]:[AGRUP. CLAS. PROF.]]=$B36,IF(DATOS_[[Check Periodo Ref.]:[Check Periodo Ref.]]="Dentro",DATOS_[Conc.Sal.28]))))),
0)</f>
        <v>0</v>
      </c>
      <c r="AH37" s="178">
        <f t="array" ref="AH37">IFERROR(
MEDIAN((IF(DATOS_[[Sexo]:[Sexo]]=$B37,IF(DATOS_[[AGRUP. CLAS. PROF.]:[AGRUP. CLAS. PROF.]]=$B36,IF(DATOS_[[Check Periodo Ref.]:[Check Periodo Ref.]]="Dentro",DATOS_[Conc.Sal.29]))))),
0)</f>
        <v>0</v>
      </c>
      <c r="AI37" s="178">
        <f t="array" ref="AI37">IFERROR(
MEDIAN((IF(DATOS_[[Sexo]:[Sexo]]=$B37,IF(DATOS_[[AGRUP. CLAS. PROF.]:[AGRUP. CLAS. PROF.]]=$B36,IF(DATOS_[[Check Periodo Ref.]:[Check Periodo Ref.]]="Dentro",DATOS_[Conc.Sal.30]))))),
0)</f>
        <v>0</v>
      </c>
      <c r="AJ37" s="179">
        <f t="array" ref="AJ37">IFERROR(
MEDIAN(IF(DATOS_[Sexo]=$B37,IF(DATOS_[AGRUP. CLAS. PROF.]=$B36,IF(DATOS_[Check Periodo Ref.]="Dentro",DATOS_[Tot COMPL.SAL Ef],FALSE)))),
0)</f>
        <v>0</v>
      </c>
      <c r="AK37" s="180">
        <f t="array" ref="AK37">IFERROR(
MEDIAN(IF(DATOS_[Sexo]=$B37,IF(DATOS_[AGRUP. CLAS. PROF.]=$B36,IF(DATOS_[Check Periodo Ref.]="Dentro",DATOS_[TOTAL SALARIO Ef],FALSE)))),
0)</f>
        <v>0</v>
      </c>
      <c r="AL37" s="181">
        <f t="array" ref="AL37">IFERROR(
MEDIAN((IF(DATOS_[[Sexo]:[Sexo]]=$B37,IF(DATOS_[[AGRUP. CLAS. PROF.]:[AGRUP. CLAS. PROF.]]=$B36,IF(DATOS_[[Check Periodo Ref.]:[Check Periodo Ref.]]="Dentro",DATOS_[C.Extra.01]))))),
0)</f>
        <v>0</v>
      </c>
      <c r="AM37" s="181">
        <f t="array" ref="AM37">IFERROR(
MEDIAN((IF(DATOS_[[Sexo]:[Sexo]]=$B37,IF(DATOS_[[AGRUP. CLAS. PROF.]:[AGRUP. CLAS. PROF.]]=$B36,IF(DATOS_[[Check Periodo Ref.]:[Check Periodo Ref.]]="Dentro",DATOS_[C.Extra.02]))))),
0)</f>
        <v>0</v>
      </c>
      <c r="AN37" s="181">
        <f t="array" ref="AN37">IFERROR(
MEDIAN((IF(DATOS_[[Sexo]:[Sexo]]=$B37,IF(DATOS_[[AGRUP. CLAS. PROF.]:[AGRUP. CLAS. PROF.]]=$B36,IF(DATOS_[[Check Periodo Ref.]:[Check Periodo Ref.]]="Dentro",DATOS_[C.Extra.03]))))),
0)</f>
        <v>0</v>
      </c>
      <c r="AO37" s="181">
        <f t="array" ref="AO37">IFERROR(
MEDIAN((IF(DATOS_[[Sexo]:[Sexo]]=$B37,IF(DATOS_[[AGRUP. CLAS. PROF.]:[AGRUP. CLAS. PROF.]]=$B36,IF(DATOS_[[Check Periodo Ref.]:[Check Periodo Ref.]]="Dentro",DATOS_[C.Extra.04]))))),
0)</f>
        <v>0</v>
      </c>
      <c r="AP37" s="181">
        <f t="array" ref="AP37">IFERROR(
MEDIAN((IF(DATOS_[[Sexo]:[Sexo]]=$B37,IF(DATOS_[[AGRUP. CLAS. PROF.]:[AGRUP. CLAS. PROF.]]=$B36,IF(DATOS_[[Check Periodo Ref.]:[Check Periodo Ref.]]="Dentro",DATOS_[C.Extra.05]))))),
0)</f>
        <v>0</v>
      </c>
      <c r="AQ37" s="182">
        <f t="array" ref="AQ37">IFERROR(
MEDIAN(IF(DATOS_[Sexo]=$B37,IF(DATOS_[AGRUP. CLAS. PROF.]=$B36,IF(DATOS_[Check Periodo Ref.]="Dentro",DATOS_[Tot Extrasalarial Ef],FALSE)))),
0)</f>
        <v>0</v>
      </c>
      <c r="AR37" s="183">
        <f t="array" ref="AR37">IFERROR(
MEDIAN(IF(DATOS_[Sexo]=$B37,IF(DATOS_[AGRUP. CLAS. PROF.]=$B36,IF(DATOS_[Check Periodo Ref.]="Dentro",DATOS_[TOTAL Retrib Ef],FALSE)))),
0)</f>
        <v>0</v>
      </c>
    </row>
    <row r="38" spans="1:44" x14ac:dyDescent="0.3">
      <c r="A38" s="107" t="str">
        <f t="shared" ref="A38" si="34">+A37</f>
        <v>[ocultar]</v>
      </c>
      <c r="B38" s="98"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77">
        <f t="array" ref="E38">IFERROR(
MEDIAN(IF(DATOS_[Sexo]=$B38,IF(DATOS_[AGRUP. CLAS. PROF.]=$B36,IF(DATOS_[Check Periodo Ref.]="Dentro",DATOS_[SALARIO BASE Ef],FALSE)))),
0)</f>
        <v>0</v>
      </c>
      <c r="F38" s="178">
        <f t="array" ref="F38">IFERROR(
MEDIAN((IF(DATOS_[[Sexo]:[Sexo]]=$B38,IF(DATOS_[[AGRUP. CLAS. PROF.]:[AGRUP. CLAS. PROF.]]=$B36,IF(DATOS_[[Check Periodo Ref.]:[Check Periodo Ref.]]="Dentro",DATOS_[Conc.Sal.01]))))),
0)</f>
        <v>0</v>
      </c>
      <c r="G38" s="178">
        <f t="array" ref="G38">IFERROR(
MEDIAN((IF(DATOS_[[Sexo]:[Sexo]]=$B38,IF(DATOS_[[AGRUP. CLAS. PROF.]:[AGRUP. CLAS. PROF.]]=$B36,IF(DATOS_[[Check Periodo Ref.]:[Check Periodo Ref.]]="Dentro",DATOS_[Conc.Sal.02]))))),
0)</f>
        <v>0</v>
      </c>
      <c r="H38" s="178">
        <f t="array" ref="H38">IFERROR(
MEDIAN((IF(DATOS_[[Sexo]:[Sexo]]=$B38,IF(DATOS_[[AGRUP. CLAS. PROF.]:[AGRUP. CLAS. PROF.]]=$B36,IF(DATOS_[[Check Periodo Ref.]:[Check Periodo Ref.]]="Dentro",DATOS_[Conc.Sal.03]))))),
0)</f>
        <v>0</v>
      </c>
      <c r="I38" s="178">
        <f t="array" ref="I38">IFERROR(
MEDIAN((IF(DATOS_[[Sexo]:[Sexo]]=$B38,IF(DATOS_[[AGRUP. CLAS. PROF.]:[AGRUP. CLAS. PROF.]]=$B36,IF(DATOS_[[Check Periodo Ref.]:[Check Periodo Ref.]]="Dentro",DATOS_[Conc.Sal.04]))))),
0)</f>
        <v>0</v>
      </c>
      <c r="J38" s="178">
        <f t="array" ref="J38">IFERROR(
MEDIAN((IF(DATOS_[[Sexo]:[Sexo]]=$B38,IF(DATOS_[[AGRUP. CLAS. PROF.]:[AGRUP. CLAS. PROF.]]=$B36,IF(DATOS_[[Check Periodo Ref.]:[Check Periodo Ref.]]="Dentro",DATOS_[Conc.Sal.05]))))),
0)</f>
        <v>0</v>
      </c>
      <c r="K38" s="178">
        <f t="array" ref="K38">IFERROR(
MEDIAN((IF(DATOS_[[Sexo]:[Sexo]]=$B38,IF(DATOS_[[AGRUP. CLAS. PROF.]:[AGRUP. CLAS. PROF.]]=$B36,IF(DATOS_[[Check Periodo Ref.]:[Check Periodo Ref.]]="Dentro",DATOS_[Conc.Sal.06]))))),
0)</f>
        <v>0</v>
      </c>
      <c r="L38" s="178">
        <f t="array" ref="L38">IFERROR(
MEDIAN((IF(DATOS_[[Sexo]:[Sexo]]=$B38,IF(DATOS_[[AGRUP. CLAS. PROF.]:[AGRUP. CLAS. PROF.]]=$B36,IF(DATOS_[[Check Periodo Ref.]:[Check Periodo Ref.]]="Dentro",DATOS_[Conc.Sal.07]))))),
0)</f>
        <v>0</v>
      </c>
      <c r="M38" s="178">
        <f t="array" ref="M38">IFERROR(
MEDIAN((IF(DATOS_[[Sexo]:[Sexo]]=$B38,IF(DATOS_[[AGRUP. CLAS. PROF.]:[AGRUP. CLAS. PROF.]]=$B36,IF(DATOS_[[Check Periodo Ref.]:[Check Periodo Ref.]]="Dentro",DATOS_[Conc.Sal.08]))))),
0)</f>
        <v>0</v>
      </c>
      <c r="N38" s="178">
        <f t="array" ref="N38">IFERROR(
MEDIAN((IF(DATOS_[[Sexo]:[Sexo]]=$B38,IF(DATOS_[[AGRUP. CLAS. PROF.]:[AGRUP. CLAS. PROF.]]=$B36,IF(DATOS_[[Check Periodo Ref.]:[Check Periodo Ref.]]="Dentro",DATOS_[Conc.Sal.09]))))),
0)</f>
        <v>0</v>
      </c>
      <c r="O38" s="178">
        <f t="array" ref="O38">IFERROR(
MEDIAN((IF(DATOS_[[Sexo]:[Sexo]]=$B38,IF(DATOS_[[AGRUP. CLAS. PROF.]:[AGRUP. CLAS. PROF.]]=$B36,IF(DATOS_[[Check Periodo Ref.]:[Check Periodo Ref.]]="Dentro",DATOS_[Conc.Sal.10]))))),
0)</f>
        <v>0</v>
      </c>
      <c r="P38" s="178">
        <f t="array" ref="P38">IFERROR(
MEDIAN((IF(DATOS_[[Sexo]:[Sexo]]=$B38,IF(DATOS_[[AGRUP. CLAS. PROF.]:[AGRUP. CLAS. PROF.]]=$B36,IF(DATOS_[[Check Periodo Ref.]:[Check Periodo Ref.]]="Dentro",DATOS_[Conc.Sal.11]))))),
0)</f>
        <v>0</v>
      </c>
      <c r="Q38" s="178">
        <f t="array" ref="Q38">IFERROR(
MEDIAN((IF(DATOS_[[Sexo]:[Sexo]]=$B38,IF(DATOS_[[AGRUP. CLAS. PROF.]:[AGRUP. CLAS. PROF.]]=$B36,IF(DATOS_[[Check Periodo Ref.]:[Check Periodo Ref.]]="Dentro",DATOS_[Conc.Sal.12]))))),
0)</f>
        <v>0</v>
      </c>
      <c r="R38" s="178">
        <f t="array" ref="R38">IFERROR(
MEDIAN((IF(DATOS_[[Sexo]:[Sexo]]=$B38,IF(DATOS_[[AGRUP. CLAS. PROF.]:[AGRUP. CLAS. PROF.]]=$B36,IF(DATOS_[[Check Periodo Ref.]:[Check Periodo Ref.]]="Dentro",DATOS_[Conc.Sal.13]))))),
0)</f>
        <v>0</v>
      </c>
      <c r="S38" s="178">
        <f t="array" ref="S38">IFERROR(
MEDIAN((IF(DATOS_[[Sexo]:[Sexo]]=$B38,IF(DATOS_[[AGRUP. CLAS. PROF.]:[AGRUP. CLAS. PROF.]]=$B36,IF(DATOS_[[Check Periodo Ref.]:[Check Periodo Ref.]]="Dentro",DATOS_[Conc.Sal.14]))))),
0)</f>
        <v>0</v>
      </c>
      <c r="T38" s="178">
        <f t="array" ref="T38">IFERROR(
MEDIAN((IF(DATOS_[[Sexo]:[Sexo]]=$B38,IF(DATOS_[[AGRUP. CLAS. PROF.]:[AGRUP. CLAS. PROF.]]=$B36,IF(DATOS_[[Check Periodo Ref.]:[Check Periodo Ref.]]="Dentro",DATOS_[Conc.Sal.15]))))),
0)</f>
        <v>0</v>
      </c>
      <c r="U38" s="178">
        <f t="array" ref="U38">IFERROR(
MEDIAN((IF(DATOS_[[Sexo]:[Sexo]]=$B38,IF(DATOS_[[AGRUP. CLAS. PROF.]:[AGRUP. CLAS. PROF.]]=$B36,IF(DATOS_[[Check Periodo Ref.]:[Check Periodo Ref.]]="Dentro",DATOS_[Conc.Sal.16]))))),
0)</f>
        <v>0</v>
      </c>
      <c r="V38" s="178">
        <f t="array" ref="V38">IFERROR(
MEDIAN((IF(DATOS_[[Sexo]:[Sexo]]=$B38,IF(DATOS_[[AGRUP. CLAS. PROF.]:[AGRUP. CLAS. PROF.]]=$B36,IF(DATOS_[[Check Periodo Ref.]:[Check Periodo Ref.]]="Dentro",DATOS_[Conc.Sal.17]))))),
0)</f>
        <v>0</v>
      </c>
      <c r="W38" s="178">
        <f t="array" ref="W38">IFERROR(
MEDIAN((IF(DATOS_[[Sexo]:[Sexo]]=$B38,IF(DATOS_[[AGRUP. CLAS. PROF.]:[AGRUP. CLAS. PROF.]]=$B36,IF(DATOS_[[Check Periodo Ref.]:[Check Periodo Ref.]]="Dentro",DATOS_[Conc.Sal.18]))))),
0)</f>
        <v>0</v>
      </c>
      <c r="X38" s="178">
        <f t="array" ref="X38">IFERROR(
MEDIAN((IF(DATOS_[[Sexo]:[Sexo]]=$B38,IF(DATOS_[[AGRUP. CLAS. PROF.]:[AGRUP. CLAS. PROF.]]=$B36,IF(DATOS_[[Check Periodo Ref.]:[Check Periodo Ref.]]="Dentro",DATOS_[Conc.Sal.19]))))),
0)</f>
        <v>0</v>
      </c>
      <c r="Y38" s="178">
        <f t="array" ref="Y38">IFERROR(
MEDIAN((IF(DATOS_[[Sexo]:[Sexo]]=$B38,IF(DATOS_[[AGRUP. CLAS. PROF.]:[AGRUP. CLAS. PROF.]]=$B36,IF(DATOS_[[Check Periodo Ref.]:[Check Periodo Ref.]]="Dentro",DATOS_[Conc.Sal.20]))))),
0)</f>
        <v>0</v>
      </c>
      <c r="Z38" s="178">
        <f t="array" ref="Z38">IFERROR(
MEDIAN((IF(DATOS_[[Sexo]:[Sexo]]=$B38,IF(DATOS_[[AGRUP. CLAS. PROF.]:[AGRUP. CLAS. PROF.]]=$B36,IF(DATOS_[[Check Periodo Ref.]:[Check Periodo Ref.]]="Dentro",DATOS_[Conc.Sal.21]))))),
0)</f>
        <v>0</v>
      </c>
      <c r="AA38" s="178">
        <f t="array" ref="AA38">IFERROR(
MEDIAN((IF(DATOS_[[Sexo]:[Sexo]]=$B38,IF(DATOS_[[AGRUP. CLAS. PROF.]:[AGRUP. CLAS. PROF.]]=$B36,IF(DATOS_[[Check Periodo Ref.]:[Check Periodo Ref.]]="Dentro",DATOS_[Conc.Sal.22]))))),
0)</f>
        <v>0</v>
      </c>
      <c r="AB38" s="178">
        <f t="array" ref="AB38">IFERROR(
MEDIAN((IF(DATOS_[[Sexo]:[Sexo]]=$B38,IF(DATOS_[[AGRUP. CLAS. PROF.]:[AGRUP. CLAS. PROF.]]=$B36,IF(DATOS_[[Check Periodo Ref.]:[Check Periodo Ref.]]="Dentro",DATOS_[Conc.Sal.23]))))),
0)</f>
        <v>0</v>
      </c>
      <c r="AC38" s="178">
        <f t="array" ref="AC38">IFERROR(
MEDIAN((IF(DATOS_[[Sexo]:[Sexo]]=$B38,IF(DATOS_[[AGRUP. CLAS. PROF.]:[AGRUP. CLAS. PROF.]]=$B36,IF(DATOS_[[Check Periodo Ref.]:[Check Periodo Ref.]]="Dentro",DATOS_[Conc.Sal.24]))))),
0)</f>
        <v>0</v>
      </c>
      <c r="AD38" s="178">
        <f t="array" ref="AD38">IFERROR(
MEDIAN((IF(DATOS_[[Sexo]:[Sexo]]=$B38,IF(DATOS_[[AGRUP. CLAS. PROF.]:[AGRUP. CLAS. PROF.]]=$B36,IF(DATOS_[[Check Periodo Ref.]:[Check Periodo Ref.]]="Dentro",DATOS_[Conc.Sal.25]))))),
0)</f>
        <v>0</v>
      </c>
      <c r="AE38" s="178">
        <f t="array" ref="AE38">IFERROR(
MEDIAN((IF(DATOS_[[Sexo]:[Sexo]]=$B38,IF(DATOS_[[AGRUP. CLAS. PROF.]:[AGRUP. CLAS. PROF.]]=$B36,IF(DATOS_[[Check Periodo Ref.]:[Check Periodo Ref.]]="Dentro",DATOS_[Conc.Sal.26]))))),
0)</f>
        <v>0</v>
      </c>
      <c r="AF38" s="178">
        <f t="array" ref="AF38">IFERROR(
MEDIAN((IF(DATOS_[[Sexo]:[Sexo]]=$B38,IF(DATOS_[[AGRUP. CLAS. PROF.]:[AGRUP. CLAS. PROF.]]=$B36,IF(DATOS_[[Check Periodo Ref.]:[Check Periodo Ref.]]="Dentro",DATOS_[Conc.Sal.27]))))),
0)</f>
        <v>0</v>
      </c>
      <c r="AG38" s="178">
        <f t="array" ref="AG38">IFERROR(
MEDIAN((IF(DATOS_[[Sexo]:[Sexo]]=$B38,IF(DATOS_[[AGRUP. CLAS. PROF.]:[AGRUP. CLAS. PROF.]]=$B36,IF(DATOS_[[Check Periodo Ref.]:[Check Periodo Ref.]]="Dentro",DATOS_[Conc.Sal.28]))))),
0)</f>
        <v>0</v>
      </c>
      <c r="AH38" s="178">
        <f t="array" ref="AH38">IFERROR(
MEDIAN((IF(DATOS_[[Sexo]:[Sexo]]=$B38,IF(DATOS_[[AGRUP. CLAS. PROF.]:[AGRUP. CLAS. PROF.]]=$B36,IF(DATOS_[[Check Periodo Ref.]:[Check Periodo Ref.]]="Dentro",DATOS_[Conc.Sal.29]))))),
0)</f>
        <v>0</v>
      </c>
      <c r="AI38" s="178">
        <f t="array" ref="AI38">IFERROR(
MEDIAN((IF(DATOS_[[Sexo]:[Sexo]]=$B38,IF(DATOS_[[AGRUP. CLAS. PROF.]:[AGRUP. CLAS. PROF.]]=$B36,IF(DATOS_[[Check Periodo Ref.]:[Check Periodo Ref.]]="Dentro",DATOS_[Conc.Sal.30]))))),
0)</f>
        <v>0</v>
      </c>
      <c r="AJ38" s="179">
        <f t="array" ref="AJ38">IFERROR(
MEDIAN(IF(DATOS_[Sexo]=$B38,IF(DATOS_[AGRUP. CLAS. PROF.]=$B36,IF(DATOS_[Check Periodo Ref.]="Dentro",DATOS_[Tot COMPL.SAL Ef],FALSE)))),
0)</f>
        <v>0</v>
      </c>
      <c r="AK38" s="180">
        <f t="array" ref="AK38">IFERROR(
MEDIAN(IF(DATOS_[Sexo]=$B38,IF(DATOS_[AGRUP. CLAS. PROF.]=$B36,IF(DATOS_[Check Periodo Ref.]="Dentro",DATOS_[TOTAL SALARIO Ef],FALSE)))),
0)</f>
        <v>0</v>
      </c>
      <c r="AL38" s="181">
        <f t="array" ref="AL38">IFERROR(
MEDIAN((IF(DATOS_[[Sexo]:[Sexo]]=$B38,IF(DATOS_[[AGRUP. CLAS. PROF.]:[AGRUP. CLAS. PROF.]]=$B36,IF(DATOS_[[Check Periodo Ref.]:[Check Periodo Ref.]]="Dentro",DATOS_[C.Extra.01]))))),
0)</f>
        <v>0</v>
      </c>
      <c r="AM38" s="181">
        <f t="array" ref="AM38">IFERROR(
MEDIAN((IF(DATOS_[[Sexo]:[Sexo]]=$B38,IF(DATOS_[[AGRUP. CLAS. PROF.]:[AGRUP. CLAS. PROF.]]=$B36,IF(DATOS_[[Check Periodo Ref.]:[Check Periodo Ref.]]="Dentro",DATOS_[C.Extra.02]))))),
0)</f>
        <v>0</v>
      </c>
      <c r="AN38" s="181">
        <f t="array" ref="AN38">IFERROR(
MEDIAN((IF(DATOS_[[Sexo]:[Sexo]]=$B38,IF(DATOS_[[AGRUP. CLAS. PROF.]:[AGRUP. CLAS. PROF.]]=$B36,IF(DATOS_[[Check Periodo Ref.]:[Check Periodo Ref.]]="Dentro",DATOS_[C.Extra.03]))))),
0)</f>
        <v>0</v>
      </c>
      <c r="AO38" s="181">
        <f t="array" ref="AO38">IFERROR(
MEDIAN((IF(DATOS_[[Sexo]:[Sexo]]=$B38,IF(DATOS_[[AGRUP. CLAS. PROF.]:[AGRUP. CLAS. PROF.]]=$B36,IF(DATOS_[[Check Periodo Ref.]:[Check Periodo Ref.]]="Dentro",DATOS_[C.Extra.04]))))),
0)</f>
        <v>0</v>
      </c>
      <c r="AP38" s="181">
        <f t="array" ref="AP38">IFERROR(
MEDIAN((IF(DATOS_[[Sexo]:[Sexo]]=$B38,IF(DATOS_[[AGRUP. CLAS. PROF.]:[AGRUP. CLAS. PROF.]]=$B36,IF(DATOS_[[Check Periodo Ref.]:[Check Periodo Ref.]]="Dentro",DATOS_[C.Extra.05]))))),
0)</f>
        <v>0</v>
      </c>
      <c r="AQ38" s="182">
        <f t="array" ref="AQ38">IFERROR(
MEDIAN(IF(DATOS_[Sexo]=$B38,IF(DATOS_[AGRUP. CLAS. PROF.]=$B36,IF(DATOS_[Check Periodo Ref.]="Dentro",DATOS_[Tot Extrasalarial Ef],FALSE)))),
0)</f>
        <v>0</v>
      </c>
      <c r="AR38" s="183">
        <f t="array" ref="AR38">IFERROR(
MEDIAN(IF(DATOS_[Sexo]=$B38,IF(DATOS_[AGRUP. CLAS. PROF.]=$B36,IF(DATOS_[Check Periodo Ref.]="Dentro",DATOS_[TOTAL Retrib Ef],FALSE)))),
0)</f>
        <v>0</v>
      </c>
    </row>
    <row r="39" spans="1:44" ht="17.25" thickBot="1" x14ac:dyDescent="0.35">
      <c r="A39" s="107" t="str">
        <f t="shared" ref="A39" si="35">+A40</f>
        <v>[ocultar]</v>
      </c>
      <c r="B39" s="105" t="s">
        <v>315</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77">
        <f t="array" ref="E40">IFERROR(
MEDIAN(IF(DATOS_[Sexo]=$B40,IF(DATOS_[AGRUP. CLAS. PROF.]=$B39,IF(DATOS_[Check Periodo Ref.]="Dentro",DATOS_[SALARIO BASE Ef],FALSE)))),
0)</f>
        <v>0</v>
      </c>
      <c r="F40" s="178">
        <f t="array" ref="F40">IFERROR(
MEDIAN((IF(DATOS_[[Sexo]:[Sexo]]=$B40,IF(DATOS_[[AGRUP. CLAS. PROF.]:[AGRUP. CLAS. PROF.]]=$B39,IF(DATOS_[[Check Periodo Ref.]:[Check Periodo Ref.]]="Dentro",DATOS_[Conc.Sal.01]))))),
0)</f>
        <v>0</v>
      </c>
      <c r="G40" s="178">
        <f t="array" ref="G40">IFERROR(
MEDIAN((IF(DATOS_[[Sexo]:[Sexo]]=$B40,IF(DATOS_[[AGRUP. CLAS. PROF.]:[AGRUP. CLAS. PROF.]]=$B39,IF(DATOS_[[Check Periodo Ref.]:[Check Periodo Ref.]]="Dentro",DATOS_[Conc.Sal.02]))))),
0)</f>
        <v>0</v>
      </c>
      <c r="H40" s="178">
        <f t="array" ref="H40">IFERROR(
MEDIAN((IF(DATOS_[[Sexo]:[Sexo]]=$B40,IF(DATOS_[[AGRUP. CLAS. PROF.]:[AGRUP. CLAS. PROF.]]=$B39,IF(DATOS_[[Check Periodo Ref.]:[Check Periodo Ref.]]="Dentro",DATOS_[Conc.Sal.03]))))),
0)</f>
        <v>0</v>
      </c>
      <c r="I40" s="178">
        <f t="array" ref="I40">IFERROR(
MEDIAN((IF(DATOS_[[Sexo]:[Sexo]]=$B40,IF(DATOS_[[AGRUP. CLAS. PROF.]:[AGRUP. CLAS. PROF.]]=$B39,IF(DATOS_[[Check Periodo Ref.]:[Check Periodo Ref.]]="Dentro",DATOS_[Conc.Sal.04]))))),
0)</f>
        <v>0</v>
      </c>
      <c r="J40" s="178">
        <f t="array" ref="J40">IFERROR(
MEDIAN((IF(DATOS_[[Sexo]:[Sexo]]=$B40,IF(DATOS_[[AGRUP. CLAS. PROF.]:[AGRUP. CLAS. PROF.]]=$B39,IF(DATOS_[[Check Periodo Ref.]:[Check Periodo Ref.]]="Dentro",DATOS_[Conc.Sal.05]))))),
0)</f>
        <v>0</v>
      </c>
      <c r="K40" s="178">
        <f t="array" ref="K40">IFERROR(
MEDIAN((IF(DATOS_[[Sexo]:[Sexo]]=$B40,IF(DATOS_[[AGRUP. CLAS. PROF.]:[AGRUP. CLAS. PROF.]]=$B39,IF(DATOS_[[Check Periodo Ref.]:[Check Periodo Ref.]]="Dentro",DATOS_[Conc.Sal.06]))))),
0)</f>
        <v>0</v>
      </c>
      <c r="L40" s="178">
        <f t="array" ref="L40">IFERROR(
MEDIAN((IF(DATOS_[[Sexo]:[Sexo]]=$B40,IF(DATOS_[[AGRUP. CLAS. PROF.]:[AGRUP. CLAS. PROF.]]=$B39,IF(DATOS_[[Check Periodo Ref.]:[Check Periodo Ref.]]="Dentro",DATOS_[Conc.Sal.07]))))),
0)</f>
        <v>0</v>
      </c>
      <c r="M40" s="178">
        <f t="array" ref="M40">IFERROR(
MEDIAN((IF(DATOS_[[Sexo]:[Sexo]]=$B40,IF(DATOS_[[AGRUP. CLAS. PROF.]:[AGRUP. CLAS. PROF.]]=$B39,IF(DATOS_[[Check Periodo Ref.]:[Check Periodo Ref.]]="Dentro",DATOS_[Conc.Sal.08]))))),
0)</f>
        <v>0</v>
      </c>
      <c r="N40" s="178">
        <f t="array" ref="N40">IFERROR(
MEDIAN((IF(DATOS_[[Sexo]:[Sexo]]=$B40,IF(DATOS_[[AGRUP. CLAS. PROF.]:[AGRUP. CLAS. PROF.]]=$B39,IF(DATOS_[[Check Periodo Ref.]:[Check Periodo Ref.]]="Dentro",DATOS_[Conc.Sal.09]))))),
0)</f>
        <v>0</v>
      </c>
      <c r="O40" s="178">
        <f t="array" ref="O40">IFERROR(
MEDIAN((IF(DATOS_[[Sexo]:[Sexo]]=$B40,IF(DATOS_[[AGRUP. CLAS. PROF.]:[AGRUP. CLAS. PROF.]]=$B39,IF(DATOS_[[Check Periodo Ref.]:[Check Periodo Ref.]]="Dentro",DATOS_[Conc.Sal.10]))))),
0)</f>
        <v>0</v>
      </c>
      <c r="P40" s="178">
        <f t="array" ref="P40">IFERROR(
MEDIAN((IF(DATOS_[[Sexo]:[Sexo]]=$B40,IF(DATOS_[[AGRUP. CLAS. PROF.]:[AGRUP. CLAS. PROF.]]=$B39,IF(DATOS_[[Check Periodo Ref.]:[Check Periodo Ref.]]="Dentro",DATOS_[Conc.Sal.11]))))),
0)</f>
        <v>0</v>
      </c>
      <c r="Q40" s="178">
        <f t="array" ref="Q40">IFERROR(
MEDIAN((IF(DATOS_[[Sexo]:[Sexo]]=$B40,IF(DATOS_[[AGRUP. CLAS. PROF.]:[AGRUP. CLAS. PROF.]]=$B39,IF(DATOS_[[Check Periodo Ref.]:[Check Periodo Ref.]]="Dentro",DATOS_[Conc.Sal.12]))))),
0)</f>
        <v>0</v>
      </c>
      <c r="R40" s="178">
        <f t="array" ref="R40">IFERROR(
MEDIAN((IF(DATOS_[[Sexo]:[Sexo]]=$B40,IF(DATOS_[[AGRUP. CLAS. PROF.]:[AGRUP. CLAS. PROF.]]=$B39,IF(DATOS_[[Check Periodo Ref.]:[Check Periodo Ref.]]="Dentro",DATOS_[Conc.Sal.13]))))),
0)</f>
        <v>0</v>
      </c>
      <c r="S40" s="178">
        <f t="array" ref="S40">IFERROR(
MEDIAN((IF(DATOS_[[Sexo]:[Sexo]]=$B40,IF(DATOS_[[AGRUP. CLAS. PROF.]:[AGRUP. CLAS. PROF.]]=$B39,IF(DATOS_[[Check Periodo Ref.]:[Check Periodo Ref.]]="Dentro",DATOS_[Conc.Sal.14]))))),
0)</f>
        <v>0</v>
      </c>
      <c r="T40" s="178">
        <f t="array" ref="T40">IFERROR(
MEDIAN((IF(DATOS_[[Sexo]:[Sexo]]=$B40,IF(DATOS_[[AGRUP. CLAS. PROF.]:[AGRUP. CLAS. PROF.]]=$B39,IF(DATOS_[[Check Periodo Ref.]:[Check Periodo Ref.]]="Dentro",DATOS_[Conc.Sal.15]))))),
0)</f>
        <v>0</v>
      </c>
      <c r="U40" s="178">
        <f t="array" ref="U40">IFERROR(
MEDIAN((IF(DATOS_[[Sexo]:[Sexo]]=$B40,IF(DATOS_[[AGRUP. CLAS. PROF.]:[AGRUP. CLAS. PROF.]]=$B39,IF(DATOS_[[Check Periodo Ref.]:[Check Periodo Ref.]]="Dentro",DATOS_[Conc.Sal.16]))))),
0)</f>
        <v>0</v>
      </c>
      <c r="V40" s="178">
        <f t="array" ref="V40">IFERROR(
MEDIAN((IF(DATOS_[[Sexo]:[Sexo]]=$B40,IF(DATOS_[[AGRUP. CLAS. PROF.]:[AGRUP. CLAS. PROF.]]=$B39,IF(DATOS_[[Check Periodo Ref.]:[Check Periodo Ref.]]="Dentro",DATOS_[Conc.Sal.17]))))),
0)</f>
        <v>0</v>
      </c>
      <c r="W40" s="178">
        <f t="array" ref="W40">IFERROR(
MEDIAN((IF(DATOS_[[Sexo]:[Sexo]]=$B40,IF(DATOS_[[AGRUP. CLAS. PROF.]:[AGRUP. CLAS. PROF.]]=$B39,IF(DATOS_[[Check Periodo Ref.]:[Check Periodo Ref.]]="Dentro",DATOS_[Conc.Sal.18]))))),
0)</f>
        <v>0</v>
      </c>
      <c r="X40" s="178">
        <f t="array" ref="X40">IFERROR(
MEDIAN((IF(DATOS_[[Sexo]:[Sexo]]=$B40,IF(DATOS_[[AGRUP. CLAS. PROF.]:[AGRUP. CLAS. PROF.]]=$B39,IF(DATOS_[[Check Periodo Ref.]:[Check Periodo Ref.]]="Dentro",DATOS_[Conc.Sal.19]))))),
0)</f>
        <v>0</v>
      </c>
      <c r="Y40" s="178">
        <f t="array" ref="Y40">IFERROR(
MEDIAN((IF(DATOS_[[Sexo]:[Sexo]]=$B40,IF(DATOS_[[AGRUP. CLAS. PROF.]:[AGRUP. CLAS. PROF.]]=$B39,IF(DATOS_[[Check Periodo Ref.]:[Check Periodo Ref.]]="Dentro",DATOS_[Conc.Sal.20]))))),
0)</f>
        <v>0</v>
      </c>
      <c r="Z40" s="178">
        <f t="array" ref="Z40">IFERROR(
MEDIAN((IF(DATOS_[[Sexo]:[Sexo]]=$B40,IF(DATOS_[[AGRUP. CLAS. PROF.]:[AGRUP. CLAS. PROF.]]=$B39,IF(DATOS_[[Check Periodo Ref.]:[Check Periodo Ref.]]="Dentro",DATOS_[Conc.Sal.21]))))),
0)</f>
        <v>0</v>
      </c>
      <c r="AA40" s="178">
        <f t="array" ref="AA40">IFERROR(
MEDIAN((IF(DATOS_[[Sexo]:[Sexo]]=$B40,IF(DATOS_[[AGRUP. CLAS. PROF.]:[AGRUP. CLAS. PROF.]]=$B39,IF(DATOS_[[Check Periodo Ref.]:[Check Periodo Ref.]]="Dentro",DATOS_[Conc.Sal.22]))))),
0)</f>
        <v>0</v>
      </c>
      <c r="AB40" s="178">
        <f t="array" ref="AB40">IFERROR(
MEDIAN((IF(DATOS_[[Sexo]:[Sexo]]=$B40,IF(DATOS_[[AGRUP. CLAS. PROF.]:[AGRUP. CLAS. PROF.]]=$B39,IF(DATOS_[[Check Periodo Ref.]:[Check Periodo Ref.]]="Dentro",DATOS_[Conc.Sal.23]))))),
0)</f>
        <v>0</v>
      </c>
      <c r="AC40" s="178">
        <f t="array" ref="AC40">IFERROR(
MEDIAN((IF(DATOS_[[Sexo]:[Sexo]]=$B40,IF(DATOS_[[AGRUP. CLAS. PROF.]:[AGRUP. CLAS. PROF.]]=$B39,IF(DATOS_[[Check Periodo Ref.]:[Check Periodo Ref.]]="Dentro",DATOS_[Conc.Sal.24]))))),
0)</f>
        <v>0</v>
      </c>
      <c r="AD40" s="178">
        <f t="array" ref="AD40">IFERROR(
MEDIAN((IF(DATOS_[[Sexo]:[Sexo]]=$B40,IF(DATOS_[[AGRUP. CLAS. PROF.]:[AGRUP. CLAS. PROF.]]=$B39,IF(DATOS_[[Check Periodo Ref.]:[Check Periodo Ref.]]="Dentro",DATOS_[Conc.Sal.25]))))),
0)</f>
        <v>0</v>
      </c>
      <c r="AE40" s="178">
        <f t="array" ref="AE40">IFERROR(
MEDIAN((IF(DATOS_[[Sexo]:[Sexo]]=$B40,IF(DATOS_[[AGRUP. CLAS. PROF.]:[AGRUP. CLAS. PROF.]]=$B39,IF(DATOS_[[Check Periodo Ref.]:[Check Periodo Ref.]]="Dentro",DATOS_[Conc.Sal.26]))))),
0)</f>
        <v>0</v>
      </c>
      <c r="AF40" s="178">
        <f t="array" ref="AF40">IFERROR(
MEDIAN((IF(DATOS_[[Sexo]:[Sexo]]=$B40,IF(DATOS_[[AGRUP. CLAS. PROF.]:[AGRUP. CLAS. PROF.]]=$B39,IF(DATOS_[[Check Periodo Ref.]:[Check Periodo Ref.]]="Dentro",DATOS_[Conc.Sal.27]))))),
0)</f>
        <v>0</v>
      </c>
      <c r="AG40" s="178">
        <f t="array" ref="AG40">IFERROR(
MEDIAN((IF(DATOS_[[Sexo]:[Sexo]]=$B40,IF(DATOS_[[AGRUP. CLAS. PROF.]:[AGRUP. CLAS. PROF.]]=$B39,IF(DATOS_[[Check Periodo Ref.]:[Check Periodo Ref.]]="Dentro",DATOS_[Conc.Sal.28]))))),
0)</f>
        <v>0</v>
      </c>
      <c r="AH40" s="178">
        <f t="array" ref="AH40">IFERROR(
MEDIAN((IF(DATOS_[[Sexo]:[Sexo]]=$B40,IF(DATOS_[[AGRUP. CLAS. PROF.]:[AGRUP. CLAS. PROF.]]=$B39,IF(DATOS_[[Check Periodo Ref.]:[Check Periodo Ref.]]="Dentro",DATOS_[Conc.Sal.29]))))),
0)</f>
        <v>0</v>
      </c>
      <c r="AI40" s="178">
        <f t="array" ref="AI40">IFERROR(
MEDIAN((IF(DATOS_[[Sexo]:[Sexo]]=$B40,IF(DATOS_[[AGRUP. CLAS. PROF.]:[AGRUP. CLAS. PROF.]]=$B39,IF(DATOS_[[Check Periodo Ref.]:[Check Periodo Ref.]]="Dentro",DATOS_[Conc.Sal.30]))))),
0)</f>
        <v>0</v>
      </c>
      <c r="AJ40" s="179">
        <f t="array" ref="AJ40">IFERROR(
MEDIAN(IF(DATOS_[Sexo]=$B40,IF(DATOS_[AGRUP. CLAS. PROF.]=$B39,IF(DATOS_[Check Periodo Ref.]="Dentro",DATOS_[Tot COMPL.SAL Ef],FALSE)))),
0)</f>
        <v>0</v>
      </c>
      <c r="AK40" s="180">
        <f t="array" ref="AK40">IFERROR(
MEDIAN(IF(DATOS_[Sexo]=$B40,IF(DATOS_[AGRUP. CLAS. PROF.]=$B39,IF(DATOS_[Check Periodo Ref.]="Dentro",DATOS_[TOTAL SALARIO Ef],FALSE)))),
0)</f>
        <v>0</v>
      </c>
      <c r="AL40" s="181">
        <f t="array" ref="AL40">IFERROR(
MEDIAN((IF(DATOS_[[Sexo]:[Sexo]]=$B40,IF(DATOS_[[AGRUP. CLAS. PROF.]:[AGRUP. CLAS. PROF.]]=$B39,IF(DATOS_[[Check Periodo Ref.]:[Check Periodo Ref.]]="Dentro",DATOS_[C.Extra.01]))))),
0)</f>
        <v>0</v>
      </c>
      <c r="AM40" s="181">
        <f t="array" ref="AM40">IFERROR(
MEDIAN((IF(DATOS_[[Sexo]:[Sexo]]=$B40,IF(DATOS_[[AGRUP. CLAS. PROF.]:[AGRUP. CLAS. PROF.]]=$B39,IF(DATOS_[[Check Periodo Ref.]:[Check Periodo Ref.]]="Dentro",DATOS_[C.Extra.02]))))),
0)</f>
        <v>0</v>
      </c>
      <c r="AN40" s="181">
        <f t="array" ref="AN40">IFERROR(
MEDIAN((IF(DATOS_[[Sexo]:[Sexo]]=$B40,IF(DATOS_[[AGRUP. CLAS. PROF.]:[AGRUP. CLAS. PROF.]]=$B39,IF(DATOS_[[Check Periodo Ref.]:[Check Periodo Ref.]]="Dentro",DATOS_[C.Extra.03]))))),
0)</f>
        <v>0</v>
      </c>
      <c r="AO40" s="181">
        <f t="array" ref="AO40">IFERROR(
MEDIAN((IF(DATOS_[[Sexo]:[Sexo]]=$B40,IF(DATOS_[[AGRUP. CLAS. PROF.]:[AGRUP. CLAS. PROF.]]=$B39,IF(DATOS_[[Check Periodo Ref.]:[Check Periodo Ref.]]="Dentro",DATOS_[C.Extra.04]))))),
0)</f>
        <v>0</v>
      </c>
      <c r="AP40" s="181">
        <f t="array" ref="AP40">IFERROR(
MEDIAN((IF(DATOS_[[Sexo]:[Sexo]]=$B40,IF(DATOS_[[AGRUP. CLAS. PROF.]:[AGRUP. CLAS. PROF.]]=$B39,IF(DATOS_[[Check Periodo Ref.]:[Check Periodo Ref.]]="Dentro",DATOS_[C.Extra.05]))))),
0)</f>
        <v>0</v>
      </c>
      <c r="AQ40" s="182">
        <f t="array" ref="AQ40">IFERROR(
MEDIAN(IF(DATOS_[Sexo]=$B40,IF(DATOS_[AGRUP. CLAS. PROF.]=$B39,IF(DATOS_[Check Periodo Ref.]="Dentro",DATOS_[Tot Extrasalarial Ef],FALSE)))),
0)</f>
        <v>0</v>
      </c>
      <c r="AR40" s="183">
        <f t="array" ref="AR40">IFERROR(
MEDIAN(IF(DATOS_[Sexo]=$B40,IF(DATOS_[AGRUP. CLAS. PROF.]=$B39,IF(DATOS_[Check Periodo Ref.]="Dentro",DATOS_[TOTAL Retrib Ef],FALSE)))),
0)</f>
        <v>0</v>
      </c>
    </row>
    <row r="41" spans="1:44" x14ac:dyDescent="0.3">
      <c r="A41" s="107" t="str">
        <f t="shared" ref="A41" si="38">+A40</f>
        <v>[ocultar]</v>
      </c>
      <c r="B41" s="98"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77">
        <f t="array" ref="E41">IFERROR(
MEDIAN(IF(DATOS_[Sexo]=$B41,IF(DATOS_[AGRUP. CLAS. PROF.]=$B39,IF(DATOS_[Check Periodo Ref.]="Dentro",DATOS_[SALARIO BASE Ef],FALSE)))),
0)</f>
        <v>0</v>
      </c>
      <c r="F41" s="178">
        <f t="array" ref="F41">IFERROR(
MEDIAN((IF(DATOS_[[Sexo]:[Sexo]]=$B41,IF(DATOS_[[AGRUP. CLAS. PROF.]:[AGRUP. CLAS. PROF.]]=$B39,IF(DATOS_[[Check Periodo Ref.]:[Check Periodo Ref.]]="Dentro",DATOS_[Conc.Sal.01]))))),
0)</f>
        <v>0</v>
      </c>
      <c r="G41" s="178">
        <f t="array" ref="G41">IFERROR(
MEDIAN((IF(DATOS_[[Sexo]:[Sexo]]=$B41,IF(DATOS_[[AGRUP. CLAS. PROF.]:[AGRUP. CLAS. PROF.]]=$B39,IF(DATOS_[[Check Periodo Ref.]:[Check Periodo Ref.]]="Dentro",DATOS_[Conc.Sal.02]))))),
0)</f>
        <v>0</v>
      </c>
      <c r="H41" s="178">
        <f t="array" ref="H41">IFERROR(
MEDIAN((IF(DATOS_[[Sexo]:[Sexo]]=$B41,IF(DATOS_[[AGRUP. CLAS. PROF.]:[AGRUP. CLAS. PROF.]]=$B39,IF(DATOS_[[Check Periodo Ref.]:[Check Periodo Ref.]]="Dentro",DATOS_[Conc.Sal.03]))))),
0)</f>
        <v>0</v>
      </c>
      <c r="I41" s="178">
        <f t="array" ref="I41">IFERROR(
MEDIAN((IF(DATOS_[[Sexo]:[Sexo]]=$B41,IF(DATOS_[[AGRUP. CLAS. PROF.]:[AGRUP. CLAS. PROF.]]=$B39,IF(DATOS_[[Check Periodo Ref.]:[Check Periodo Ref.]]="Dentro",DATOS_[Conc.Sal.04]))))),
0)</f>
        <v>0</v>
      </c>
      <c r="J41" s="178">
        <f t="array" ref="J41">IFERROR(
MEDIAN((IF(DATOS_[[Sexo]:[Sexo]]=$B41,IF(DATOS_[[AGRUP. CLAS. PROF.]:[AGRUP. CLAS. PROF.]]=$B39,IF(DATOS_[[Check Periodo Ref.]:[Check Periodo Ref.]]="Dentro",DATOS_[Conc.Sal.05]))))),
0)</f>
        <v>0</v>
      </c>
      <c r="K41" s="178">
        <f t="array" ref="K41">IFERROR(
MEDIAN((IF(DATOS_[[Sexo]:[Sexo]]=$B41,IF(DATOS_[[AGRUP. CLAS. PROF.]:[AGRUP. CLAS. PROF.]]=$B39,IF(DATOS_[[Check Periodo Ref.]:[Check Periodo Ref.]]="Dentro",DATOS_[Conc.Sal.06]))))),
0)</f>
        <v>0</v>
      </c>
      <c r="L41" s="178">
        <f t="array" ref="L41">IFERROR(
MEDIAN((IF(DATOS_[[Sexo]:[Sexo]]=$B41,IF(DATOS_[[AGRUP. CLAS. PROF.]:[AGRUP. CLAS. PROF.]]=$B39,IF(DATOS_[[Check Periodo Ref.]:[Check Periodo Ref.]]="Dentro",DATOS_[Conc.Sal.07]))))),
0)</f>
        <v>0</v>
      </c>
      <c r="M41" s="178">
        <f t="array" ref="M41">IFERROR(
MEDIAN((IF(DATOS_[[Sexo]:[Sexo]]=$B41,IF(DATOS_[[AGRUP. CLAS. PROF.]:[AGRUP. CLAS. PROF.]]=$B39,IF(DATOS_[[Check Periodo Ref.]:[Check Periodo Ref.]]="Dentro",DATOS_[Conc.Sal.08]))))),
0)</f>
        <v>0</v>
      </c>
      <c r="N41" s="178">
        <f t="array" ref="N41">IFERROR(
MEDIAN((IF(DATOS_[[Sexo]:[Sexo]]=$B41,IF(DATOS_[[AGRUP. CLAS. PROF.]:[AGRUP. CLAS. PROF.]]=$B39,IF(DATOS_[[Check Periodo Ref.]:[Check Periodo Ref.]]="Dentro",DATOS_[Conc.Sal.09]))))),
0)</f>
        <v>0</v>
      </c>
      <c r="O41" s="178">
        <f t="array" ref="O41">IFERROR(
MEDIAN((IF(DATOS_[[Sexo]:[Sexo]]=$B41,IF(DATOS_[[AGRUP. CLAS. PROF.]:[AGRUP. CLAS. PROF.]]=$B39,IF(DATOS_[[Check Periodo Ref.]:[Check Periodo Ref.]]="Dentro",DATOS_[Conc.Sal.10]))))),
0)</f>
        <v>0</v>
      </c>
      <c r="P41" s="178">
        <f t="array" ref="P41">IFERROR(
MEDIAN((IF(DATOS_[[Sexo]:[Sexo]]=$B41,IF(DATOS_[[AGRUP. CLAS. PROF.]:[AGRUP. CLAS. PROF.]]=$B39,IF(DATOS_[[Check Periodo Ref.]:[Check Periodo Ref.]]="Dentro",DATOS_[Conc.Sal.11]))))),
0)</f>
        <v>0</v>
      </c>
      <c r="Q41" s="178">
        <f t="array" ref="Q41">IFERROR(
MEDIAN((IF(DATOS_[[Sexo]:[Sexo]]=$B41,IF(DATOS_[[AGRUP. CLAS. PROF.]:[AGRUP. CLAS. PROF.]]=$B39,IF(DATOS_[[Check Periodo Ref.]:[Check Periodo Ref.]]="Dentro",DATOS_[Conc.Sal.12]))))),
0)</f>
        <v>0</v>
      </c>
      <c r="R41" s="178">
        <f t="array" ref="R41">IFERROR(
MEDIAN((IF(DATOS_[[Sexo]:[Sexo]]=$B41,IF(DATOS_[[AGRUP. CLAS. PROF.]:[AGRUP. CLAS. PROF.]]=$B39,IF(DATOS_[[Check Periodo Ref.]:[Check Periodo Ref.]]="Dentro",DATOS_[Conc.Sal.13]))))),
0)</f>
        <v>0</v>
      </c>
      <c r="S41" s="178">
        <f t="array" ref="S41">IFERROR(
MEDIAN((IF(DATOS_[[Sexo]:[Sexo]]=$B41,IF(DATOS_[[AGRUP. CLAS. PROF.]:[AGRUP. CLAS. PROF.]]=$B39,IF(DATOS_[[Check Periodo Ref.]:[Check Periodo Ref.]]="Dentro",DATOS_[Conc.Sal.14]))))),
0)</f>
        <v>0</v>
      </c>
      <c r="T41" s="178">
        <f t="array" ref="T41">IFERROR(
MEDIAN((IF(DATOS_[[Sexo]:[Sexo]]=$B41,IF(DATOS_[[AGRUP. CLAS. PROF.]:[AGRUP. CLAS. PROF.]]=$B39,IF(DATOS_[[Check Periodo Ref.]:[Check Periodo Ref.]]="Dentro",DATOS_[Conc.Sal.15]))))),
0)</f>
        <v>0</v>
      </c>
      <c r="U41" s="178">
        <f t="array" ref="U41">IFERROR(
MEDIAN((IF(DATOS_[[Sexo]:[Sexo]]=$B41,IF(DATOS_[[AGRUP. CLAS. PROF.]:[AGRUP. CLAS. PROF.]]=$B39,IF(DATOS_[[Check Periodo Ref.]:[Check Periodo Ref.]]="Dentro",DATOS_[Conc.Sal.16]))))),
0)</f>
        <v>0</v>
      </c>
      <c r="V41" s="178">
        <f t="array" ref="V41">IFERROR(
MEDIAN((IF(DATOS_[[Sexo]:[Sexo]]=$B41,IF(DATOS_[[AGRUP. CLAS. PROF.]:[AGRUP. CLAS. PROF.]]=$B39,IF(DATOS_[[Check Periodo Ref.]:[Check Periodo Ref.]]="Dentro",DATOS_[Conc.Sal.17]))))),
0)</f>
        <v>0</v>
      </c>
      <c r="W41" s="178">
        <f t="array" ref="W41">IFERROR(
MEDIAN((IF(DATOS_[[Sexo]:[Sexo]]=$B41,IF(DATOS_[[AGRUP. CLAS. PROF.]:[AGRUP. CLAS. PROF.]]=$B39,IF(DATOS_[[Check Periodo Ref.]:[Check Periodo Ref.]]="Dentro",DATOS_[Conc.Sal.18]))))),
0)</f>
        <v>0</v>
      </c>
      <c r="X41" s="178">
        <f t="array" ref="X41">IFERROR(
MEDIAN((IF(DATOS_[[Sexo]:[Sexo]]=$B41,IF(DATOS_[[AGRUP. CLAS. PROF.]:[AGRUP. CLAS. PROF.]]=$B39,IF(DATOS_[[Check Periodo Ref.]:[Check Periodo Ref.]]="Dentro",DATOS_[Conc.Sal.19]))))),
0)</f>
        <v>0</v>
      </c>
      <c r="Y41" s="178">
        <f t="array" ref="Y41">IFERROR(
MEDIAN((IF(DATOS_[[Sexo]:[Sexo]]=$B41,IF(DATOS_[[AGRUP. CLAS. PROF.]:[AGRUP. CLAS. PROF.]]=$B39,IF(DATOS_[[Check Periodo Ref.]:[Check Periodo Ref.]]="Dentro",DATOS_[Conc.Sal.20]))))),
0)</f>
        <v>0</v>
      </c>
      <c r="Z41" s="178">
        <f t="array" ref="Z41">IFERROR(
MEDIAN((IF(DATOS_[[Sexo]:[Sexo]]=$B41,IF(DATOS_[[AGRUP. CLAS. PROF.]:[AGRUP. CLAS. PROF.]]=$B39,IF(DATOS_[[Check Periodo Ref.]:[Check Periodo Ref.]]="Dentro",DATOS_[Conc.Sal.21]))))),
0)</f>
        <v>0</v>
      </c>
      <c r="AA41" s="178">
        <f t="array" ref="AA41">IFERROR(
MEDIAN((IF(DATOS_[[Sexo]:[Sexo]]=$B41,IF(DATOS_[[AGRUP. CLAS. PROF.]:[AGRUP. CLAS. PROF.]]=$B39,IF(DATOS_[[Check Periodo Ref.]:[Check Periodo Ref.]]="Dentro",DATOS_[Conc.Sal.22]))))),
0)</f>
        <v>0</v>
      </c>
      <c r="AB41" s="178">
        <f t="array" ref="AB41">IFERROR(
MEDIAN((IF(DATOS_[[Sexo]:[Sexo]]=$B41,IF(DATOS_[[AGRUP. CLAS. PROF.]:[AGRUP. CLAS. PROF.]]=$B39,IF(DATOS_[[Check Periodo Ref.]:[Check Periodo Ref.]]="Dentro",DATOS_[Conc.Sal.23]))))),
0)</f>
        <v>0</v>
      </c>
      <c r="AC41" s="178">
        <f t="array" ref="AC41">IFERROR(
MEDIAN((IF(DATOS_[[Sexo]:[Sexo]]=$B41,IF(DATOS_[[AGRUP. CLAS. PROF.]:[AGRUP. CLAS. PROF.]]=$B39,IF(DATOS_[[Check Periodo Ref.]:[Check Periodo Ref.]]="Dentro",DATOS_[Conc.Sal.24]))))),
0)</f>
        <v>0</v>
      </c>
      <c r="AD41" s="178">
        <f t="array" ref="AD41">IFERROR(
MEDIAN((IF(DATOS_[[Sexo]:[Sexo]]=$B41,IF(DATOS_[[AGRUP. CLAS. PROF.]:[AGRUP. CLAS. PROF.]]=$B39,IF(DATOS_[[Check Periodo Ref.]:[Check Periodo Ref.]]="Dentro",DATOS_[Conc.Sal.25]))))),
0)</f>
        <v>0</v>
      </c>
      <c r="AE41" s="178">
        <f t="array" ref="AE41">IFERROR(
MEDIAN((IF(DATOS_[[Sexo]:[Sexo]]=$B41,IF(DATOS_[[AGRUP. CLAS. PROF.]:[AGRUP. CLAS. PROF.]]=$B39,IF(DATOS_[[Check Periodo Ref.]:[Check Periodo Ref.]]="Dentro",DATOS_[Conc.Sal.26]))))),
0)</f>
        <v>0</v>
      </c>
      <c r="AF41" s="178">
        <f t="array" ref="AF41">IFERROR(
MEDIAN((IF(DATOS_[[Sexo]:[Sexo]]=$B41,IF(DATOS_[[AGRUP. CLAS. PROF.]:[AGRUP. CLAS. PROF.]]=$B39,IF(DATOS_[[Check Periodo Ref.]:[Check Periodo Ref.]]="Dentro",DATOS_[Conc.Sal.27]))))),
0)</f>
        <v>0</v>
      </c>
      <c r="AG41" s="178">
        <f t="array" ref="AG41">IFERROR(
MEDIAN((IF(DATOS_[[Sexo]:[Sexo]]=$B41,IF(DATOS_[[AGRUP. CLAS. PROF.]:[AGRUP. CLAS. PROF.]]=$B39,IF(DATOS_[[Check Periodo Ref.]:[Check Periodo Ref.]]="Dentro",DATOS_[Conc.Sal.28]))))),
0)</f>
        <v>0</v>
      </c>
      <c r="AH41" s="178">
        <f t="array" ref="AH41">IFERROR(
MEDIAN((IF(DATOS_[[Sexo]:[Sexo]]=$B41,IF(DATOS_[[AGRUP. CLAS. PROF.]:[AGRUP. CLAS. PROF.]]=$B39,IF(DATOS_[[Check Periodo Ref.]:[Check Periodo Ref.]]="Dentro",DATOS_[Conc.Sal.29]))))),
0)</f>
        <v>0</v>
      </c>
      <c r="AI41" s="178">
        <f t="array" ref="AI41">IFERROR(
MEDIAN((IF(DATOS_[[Sexo]:[Sexo]]=$B41,IF(DATOS_[[AGRUP. CLAS. PROF.]:[AGRUP. CLAS. PROF.]]=$B39,IF(DATOS_[[Check Periodo Ref.]:[Check Periodo Ref.]]="Dentro",DATOS_[Conc.Sal.30]))))),
0)</f>
        <v>0</v>
      </c>
      <c r="AJ41" s="179">
        <f t="array" ref="AJ41">IFERROR(
MEDIAN(IF(DATOS_[Sexo]=$B41,IF(DATOS_[AGRUP. CLAS. PROF.]=$B39,IF(DATOS_[Check Periodo Ref.]="Dentro",DATOS_[Tot COMPL.SAL Ef],FALSE)))),
0)</f>
        <v>0</v>
      </c>
      <c r="AK41" s="180">
        <f t="array" ref="AK41">IFERROR(
MEDIAN(IF(DATOS_[Sexo]=$B41,IF(DATOS_[AGRUP. CLAS. PROF.]=$B39,IF(DATOS_[Check Periodo Ref.]="Dentro",DATOS_[TOTAL SALARIO Ef],FALSE)))),
0)</f>
        <v>0</v>
      </c>
      <c r="AL41" s="181">
        <f t="array" ref="AL41">IFERROR(
MEDIAN((IF(DATOS_[[Sexo]:[Sexo]]=$B41,IF(DATOS_[[AGRUP. CLAS. PROF.]:[AGRUP. CLAS. PROF.]]=$B39,IF(DATOS_[[Check Periodo Ref.]:[Check Periodo Ref.]]="Dentro",DATOS_[C.Extra.01]))))),
0)</f>
        <v>0</v>
      </c>
      <c r="AM41" s="181">
        <f t="array" ref="AM41">IFERROR(
MEDIAN((IF(DATOS_[[Sexo]:[Sexo]]=$B41,IF(DATOS_[[AGRUP. CLAS. PROF.]:[AGRUP. CLAS. PROF.]]=$B39,IF(DATOS_[[Check Periodo Ref.]:[Check Periodo Ref.]]="Dentro",DATOS_[C.Extra.02]))))),
0)</f>
        <v>0</v>
      </c>
      <c r="AN41" s="181">
        <f t="array" ref="AN41">IFERROR(
MEDIAN((IF(DATOS_[[Sexo]:[Sexo]]=$B41,IF(DATOS_[[AGRUP. CLAS. PROF.]:[AGRUP. CLAS. PROF.]]=$B39,IF(DATOS_[[Check Periodo Ref.]:[Check Periodo Ref.]]="Dentro",DATOS_[C.Extra.03]))))),
0)</f>
        <v>0</v>
      </c>
      <c r="AO41" s="181">
        <f t="array" ref="AO41">IFERROR(
MEDIAN((IF(DATOS_[[Sexo]:[Sexo]]=$B41,IF(DATOS_[[AGRUP. CLAS. PROF.]:[AGRUP. CLAS. PROF.]]=$B39,IF(DATOS_[[Check Periodo Ref.]:[Check Periodo Ref.]]="Dentro",DATOS_[C.Extra.04]))))),
0)</f>
        <v>0</v>
      </c>
      <c r="AP41" s="181">
        <f t="array" ref="AP41">IFERROR(
MEDIAN((IF(DATOS_[[Sexo]:[Sexo]]=$B41,IF(DATOS_[[AGRUP. CLAS. PROF.]:[AGRUP. CLAS. PROF.]]=$B39,IF(DATOS_[[Check Periodo Ref.]:[Check Periodo Ref.]]="Dentro",DATOS_[C.Extra.05]))))),
0)</f>
        <v>0</v>
      </c>
      <c r="AQ41" s="182">
        <f t="array" ref="AQ41">IFERROR(
MEDIAN(IF(DATOS_[Sexo]=$B41,IF(DATOS_[AGRUP. CLAS. PROF.]=$B39,IF(DATOS_[Check Periodo Ref.]="Dentro",DATOS_[Tot Extrasalarial Ef],FALSE)))),
0)</f>
        <v>0</v>
      </c>
      <c r="AR41" s="183">
        <f t="array" ref="AR41">IFERROR(
MEDIAN(IF(DATOS_[Sexo]=$B41,IF(DATOS_[AGRUP. CLAS. PROF.]=$B39,IF(DATOS_[Check Periodo Ref.]="Dentro",DATOS_[TOTAL Retrib Ef],FALSE)))),
0)</f>
        <v>0</v>
      </c>
    </row>
    <row r="42" spans="1:44" ht="17.25" thickBot="1" x14ac:dyDescent="0.35">
      <c r="A42" s="107" t="str">
        <f t="shared" ref="A42" si="39">+A43</f>
        <v>[ocultar]</v>
      </c>
      <c r="B42" s="105" t="s">
        <v>226</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77">
        <f t="array" ref="E43">IFERROR(
MEDIAN(IF(DATOS_[Sexo]=$B43,IF(DATOS_[AGRUP. CLAS. PROF.]=$B42,IF(DATOS_[Check Periodo Ref.]="Dentro",DATOS_[SALARIO BASE Ef],FALSE)))),
0)</f>
        <v>0</v>
      </c>
      <c r="F43" s="178">
        <f t="array" ref="F43">IFERROR(
MEDIAN((IF(DATOS_[[Sexo]:[Sexo]]=$B43,IF(DATOS_[[AGRUP. CLAS. PROF.]:[AGRUP. CLAS. PROF.]]=$B42,IF(DATOS_[[Check Periodo Ref.]:[Check Periodo Ref.]]="Dentro",DATOS_[Conc.Sal.01]))))),
0)</f>
        <v>0</v>
      </c>
      <c r="G43" s="178">
        <f t="array" ref="G43">IFERROR(
MEDIAN((IF(DATOS_[[Sexo]:[Sexo]]=$B43,IF(DATOS_[[AGRUP. CLAS. PROF.]:[AGRUP. CLAS. PROF.]]=$B42,IF(DATOS_[[Check Periodo Ref.]:[Check Periodo Ref.]]="Dentro",DATOS_[Conc.Sal.02]))))),
0)</f>
        <v>0</v>
      </c>
      <c r="H43" s="178">
        <f t="array" ref="H43">IFERROR(
MEDIAN((IF(DATOS_[[Sexo]:[Sexo]]=$B43,IF(DATOS_[[AGRUP. CLAS. PROF.]:[AGRUP. CLAS. PROF.]]=$B42,IF(DATOS_[[Check Periodo Ref.]:[Check Periodo Ref.]]="Dentro",DATOS_[Conc.Sal.03]))))),
0)</f>
        <v>0</v>
      </c>
      <c r="I43" s="178">
        <f t="array" ref="I43">IFERROR(
MEDIAN((IF(DATOS_[[Sexo]:[Sexo]]=$B43,IF(DATOS_[[AGRUP. CLAS. PROF.]:[AGRUP. CLAS. PROF.]]=$B42,IF(DATOS_[[Check Periodo Ref.]:[Check Periodo Ref.]]="Dentro",DATOS_[Conc.Sal.04]))))),
0)</f>
        <v>0</v>
      </c>
      <c r="J43" s="178">
        <f t="array" ref="J43">IFERROR(
MEDIAN((IF(DATOS_[[Sexo]:[Sexo]]=$B43,IF(DATOS_[[AGRUP. CLAS. PROF.]:[AGRUP. CLAS. PROF.]]=$B42,IF(DATOS_[[Check Periodo Ref.]:[Check Periodo Ref.]]="Dentro",DATOS_[Conc.Sal.05]))))),
0)</f>
        <v>0</v>
      </c>
      <c r="K43" s="178">
        <f t="array" ref="K43">IFERROR(
MEDIAN((IF(DATOS_[[Sexo]:[Sexo]]=$B43,IF(DATOS_[[AGRUP. CLAS. PROF.]:[AGRUP. CLAS. PROF.]]=$B42,IF(DATOS_[[Check Periodo Ref.]:[Check Periodo Ref.]]="Dentro",DATOS_[Conc.Sal.06]))))),
0)</f>
        <v>0</v>
      </c>
      <c r="L43" s="178">
        <f t="array" ref="L43">IFERROR(
MEDIAN((IF(DATOS_[[Sexo]:[Sexo]]=$B43,IF(DATOS_[[AGRUP. CLAS. PROF.]:[AGRUP. CLAS. PROF.]]=$B42,IF(DATOS_[[Check Periodo Ref.]:[Check Periodo Ref.]]="Dentro",DATOS_[Conc.Sal.07]))))),
0)</f>
        <v>0</v>
      </c>
      <c r="M43" s="178">
        <f t="array" ref="M43">IFERROR(
MEDIAN((IF(DATOS_[[Sexo]:[Sexo]]=$B43,IF(DATOS_[[AGRUP. CLAS. PROF.]:[AGRUP. CLAS. PROF.]]=$B42,IF(DATOS_[[Check Periodo Ref.]:[Check Periodo Ref.]]="Dentro",DATOS_[Conc.Sal.08]))))),
0)</f>
        <v>0</v>
      </c>
      <c r="N43" s="178">
        <f t="array" ref="N43">IFERROR(
MEDIAN((IF(DATOS_[[Sexo]:[Sexo]]=$B43,IF(DATOS_[[AGRUP. CLAS. PROF.]:[AGRUP. CLAS. PROF.]]=$B42,IF(DATOS_[[Check Periodo Ref.]:[Check Periodo Ref.]]="Dentro",DATOS_[Conc.Sal.09]))))),
0)</f>
        <v>0</v>
      </c>
      <c r="O43" s="178">
        <f t="array" ref="O43">IFERROR(
MEDIAN((IF(DATOS_[[Sexo]:[Sexo]]=$B43,IF(DATOS_[[AGRUP. CLAS. PROF.]:[AGRUP. CLAS. PROF.]]=$B42,IF(DATOS_[[Check Periodo Ref.]:[Check Periodo Ref.]]="Dentro",DATOS_[Conc.Sal.10]))))),
0)</f>
        <v>0</v>
      </c>
      <c r="P43" s="178">
        <f t="array" ref="P43">IFERROR(
MEDIAN((IF(DATOS_[[Sexo]:[Sexo]]=$B43,IF(DATOS_[[AGRUP. CLAS. PROF.]:[AGRUP. CLAS. PROF.]]=$B42,IF(DATOS_[[Check Periodo Ref.]:[Check Periodo Ref.]]="Dentro",DATOS_[Conc.Sal.11]))))),
0)</f>
        <v>0</v>
      </c>
      <c r="Q43" s="178">
        <f t="array" ref="Q43">IFERROR(
MEDIAN((IF(DATOS_[[Sexo]:[Sexo]]=$B43,IF(DATOS_[[AGRUP. CLAS. PROF.]:[AGRUP. CLAS. PROF.]]=$B42,IF(DATOS_[[Check Periodo Ref.]:[Check Periodo Ref.]]="Dentro",DATOS_[Conc.Sal.12]))))),
0)</f>
        <v>0</v>
      </c>
      <c r="R43" s="178">
        <f t="array" ref="R43">IFERROR(
MEDIAN((IF(DATOS_[[Sexo]:[Sexo]]=$B43,IF(DATOS_[[AGRUP. CLAS. PROF.]:[AGRUP. CLAS. PROF.]]=$B42,IF(DATOS_[[Check Periodo Ref.]:[Check Periodo Ref.]]="Dentro",DATOS_[Conc.Sal.13]))))),
0)</f>
        <v>0</v>
      </c>
      <c r="S43" s="178">
        <f t="array" ref="S43">IFERROR(
MEDIAN((IF(DATOS_[[Sexo]:[Sexo]]=$B43,IF(DATOS_[[AGRUP. CLAS. PROF.]:[AGRUP. CLAS. PROF.]]=$B42,IF(DATOS_[[Check Periodo Ref.]:[Check Periodo Ref.]]="Dentro",DATOS_[Conc.Sal.14]))))),
0)</f>
        <v>0</v>
      </c>
      <c r="T43" s="178">
        <f t="array" ref="T43">IFERROR(
MEDIAN((IF(DATOS_[[Sexo]:[Sexo]]=$B43,IF(DATOS_[[AGRUP. CLAS. PROF.]:[AGRUP. CLAS. PROF.]]=$B42,IF(DATOS_[[Check Periodo Ref.]:[Check Periodo Ref.]]="Dentro",DATOS_[Conc.Sal.15]))))),
0)</f>
        <v>0</v>
      </c>
      <c r="U43" s="178">
        <f t="array" ref="U43">IFERROR(
MEDIAN((IF(DATOS_[[Sexo]:[Sexo]]=$B43,IF(DATOS_[[AGRUP. CLAS. PROF.]:[AGRUP. CLAS. PROF.]]=$B42,IF(DATOS_[[Check Periodo Ref.]:[Check Periodo Ref.]]="Dentro",DATOS_[Conc.Sal.16]))))),
0)</f>
        <v>0</v>
      </c>
      <c r="V43" s="178">
        <f t="array" ref="V43">IFERROR(
MEDIAN((IF(DATOS_[[Sexo]:[Sexo]]=$B43,IF(DATOS_[[AGRUP. CLAS. PROF.]:[AGRUP. CLAS. PROF.]]=$B42,IF(DATOS_[[Check Periodo Ref.]:[Check Periodo Ref.]]="Dentro",DATOS_[Conc.Sal.17]))))),
0)</f>
        <v>0</v>
      </c>
      <c r="W43" s="178">
        <f t="array" ref="W43">IFERROR(
MEDIAN((IF(DATOS_[[Sexo]:[Sexo]]=$B43,IF(DATOS_[[AGRUP. CLAS. PROF.]:[AGRUP. CLAS. PROF.]]=$B42,IF(DATOS_[[Check Periodo Ref.]:[Check Periodo Ref.]]="Dentro",DATOS_[Conc.Sal.18]))))),
0)</f>
        <v>0</v>
      </c>
      <c r="X43" s="178">
        <f t="array" ref="X43">IFERROR(
MEDIAN((IF(DATOS_[[Sexo]:[Sexo]]=$B43,IF(DATOS_[[AGRUP. CLAS. PROF.]:[AGRUP. CLAS. PROF.]]=$B42,IF(DATOS_[[Check Periodo Ref.]:[Check Periodo Ref.]]="Dentro",DATOS_[Conc.Sal.19]))))),
0)</f>
        <v>0</v>
      </c>
      <c r="Y43" s="178">
        <f t="array" ref="Y43">IFERROR(
MEDIAN((IF(DATOS_[[Sexo]:[Sexo]]=$B43,IF(DATOS_[[AGRUP. CLAS. PROF.]:[AGRUP. CLAS. PROF.]]=$B42,IF(DATOS_[[Check Periodo Ref.]:[Check Periodo Ref.]]="Dentro",DATOS_[Conc.Sal.20]))))),
0)</f>
        <v>0</v>
      </c>
      <c r="Z43" s="178">
        <f t="array" ref="Z43">IFERROR(
MEDIAN((IF(DATOS_[[Sexo]:[Sexo]]=$B43,IF(DATOS_[[AGRUP. CLAS. PROF.]:[AGRUP. CLAS. PROF.]]=$B42,IF(DATOS_[[Check Periodo Ref.]:[Check Periodo Ref.]]="Dentro",DATOS_[Conc.Sal.21]))))),
0)</f>
        <v>0</v>
      </c>
      <c r="AA43" s="178">
        <f t="array" ref="AA43">IFERROR(
MEDIAN((IF(DATOS_[[Sexo]:[Sexo]]=$B43,IF(DATOS_[[AGRUP. CLAS. PROF.]:[AGRUP. CLAS. PROF.]]=$B42,IF(DATOS_[[Check Periodo Ref.]:[Check Periodo Ref.]]="Dentro",DATOS_[Conc.Sal.22]))))),
0)</f>
        <v>0</v>
      </c>
      <c r="AB43" s="178">
        <f t="array" ref="AB43">IFERROR(
MEDIAN((IF(DATOS_[[Sexo]:[Sexo]]=$B43,IF(DATOS_[[AGRUP. CLAS. PROF.]:[AGRUP. CLAS. PROF.]]=$B42,IF(DATOS_[[Check Periodo Ref.]:[Check Periodo Ref.]]="Dentro",DATOS_[Conc.Sal.23]))))),
0)</f>
        <v>0</v>
      </c>
      <c r="AC43" s="178">
        <f t="array" ref="AC43">IFERROR(
MEDIAN((IF(DATOS_[[Sexo]:[Sexo]]=$B43,IF(DATOS_[[AGRUP. CLAS. PROF.]:[AGRUP. CLAS. PROF.]]=$B42,IF(DATOS_[[Check Periodo Ref.]:[Check Periodo Ref.]]="Dentro",DATOS_[Conc.Sal.24]))))),
0)</f>
        <v>0</v>
      </c>
      <c r="AD43" s="178">
        <f t="array" ref="AD43">IFERROR(
MEDIAN((IF(DATOS_[[Sexo]:[Sexo]]=$B43,IF(DATOS_[[AGRUP. CLAS. PROF.]:[AGRUP. CLAS. PROF.]]=$B42,IF(DATOS_[[Check Periodo Ref.]:[Check Periodo Ref.]]="Dentro",DATOS_[Conc.Sal.25]))))),
0)</f>
        <v>0</v>
      </c>
      <c r="AE43" s="178">
        <f t="array" ref="AE43">IFERROR(
MEDIAN((IF(DATOS_[[Sexo]:[Sexo]]=$B43,IF(DATOS_[[AGRUP. CLAS. PROF.]:[AGRUP. CLAS. PROF.]]=$B42,IF(DATOS_[[Check Periodo Ref.]:[Check Periodo Ref.]]="Dentro",DATOS_[Conc.Sal.26]))))),
0)</f>
        <v>0</v>
      </c>
      <c r="AF43" s="178">
        <f t="array" ref="AF43">IFERROR(
MEDIAN((IF(DATOS_[[Sexo]:[Sexo]]=$B43,IF(DATOS_[[AGRUP. CLAS. PROF.]:[AGRUP. CLAS. PROF.]]=$B42,IF(DATOS_[[Check Periodo Ref.]:[Check Periodo Ref.]]="Dentro",DATOS_[Conc.Sal.27]))))),
0)</f>
        <v>0</v>
      </c>
      <c r="AG43" s="178">
        <f t="array" ref="AG43">IFERROR(
MEDIAN((IF(DATOS_[[Sexo]:[Sexo]]=$B43,IF(DATOS_[[AGRUP. CLAS. PROF.]:[AGRUP. CLAS. PROF.]]=$B42,IF(DATOS_[[Check Periodo Ref.]:[Check Periodo Ref.]]="Dentro",DATOS_[Conc.Sal.28]))))),
0)</f>
        <v>0</v>
      </c>
      <c r="AH43" s="178">
        <f t="array" ref="AH43">IFERROR(
MEDIAN((IF(DATOS_[[Sexo]:[Sexo]]=$B43,IF(DATOS_[[AGRUP. CLAS. PROF.]:[AGRUP. CLAS. PROF.]]=$B42,IF(DATOS_[[Check Periodo Ref.]:[Check Periodo Ref.]]="Dentro",DATOS_[Conc.Sal.29]))))),
0)</f>
        <v>0</v>
      </c>
      <c r="AI43" s="178">
        <f t="array" ref="AI43">IFERROR(
MEDIAN((IF(DATOS_[[Sexo]:[Sexo]]=$B43,IF(DATOS_[[AGRUP. CLAS. PROF.]:[AGRUP. CLAS. PROF.]]=$B42,IF(DATOS_[[Check Periodo Ref.]:[Check Periodo Ref.]]="Dentro",DATOS_[Conc.Sal.30]))))),
0)</f>
        <v>0</v>
      </c>
      <c r="AJ43" s="179">
        <f t="array" ref="AJ43">IFERROR(
MEDIAN(IF(DATOS_[Sexo]=$B43,IF(DATOS_[AGRUP. CLAS. PROF.]=$B42,IF(DATOS_[Check Periodo Ref.]="Dentro",DATOS_[Tot COMPL.SAL Ef],FALSE)))),
0)</f>
        <v>0</v>
      </c>
      <c r="AK43" s="180">
        <f t="array" ref="AK43">IFERROR(
MEDIAN(IF(DATOS_[Sexo]=$B43,IF(DATOS_[AGRUP. CLAS. PROF.]=$B42,IF(DATOS_[Check Periodo Ref.]="Dentro",DATOS_[TOTAL SALARIO Ef],FALSE)))),
0)</f>
        <v>0</v>
      </c>
      <c r="AL43" s="181">
        <f t="array" ref="AL43">IFERROR(
MEDIAN((IF(DATOS_[[Sexo]:[Sexo]]=$B43,IF(DATOS_[[AGRUP. CLAS. PROF.]:[AGRUP. CLAS. PROF.]]=$B42,IF(DATOS_[[Check Periodo Ref.]:[Check Periodo Ref.]]="Dentro",DATOS_[C.Extra.01]))))),
0)</f>
        <v>0</v>
      </c>
      <c r="AM43" s="181">
        <f t="array" ref="AM43">IFERROR(
MEDIAN((IF(DATOS_[[Sexo]:[Sexo]]=$B43,IF(DATOS_[[AGRUP. CLAS. PROF.]:[AGRUP. CLAS. PROF.]]=$B42,IF(DATOS_[[Check Periodo Ref.]:[Check Periodo Ref.]]="Dentro",DATOS_[C.Extra.02]))))),
0)</f>
        <v>0</v>
      </c>
      <c r="AN43" s="181">
        <f t="array" ref="AN43">IFERROR(
MEDIAN((IF(DATOS_[[Sexo]:[Sexo]]=$B43,IF(DATOS_[[AGRUP. CLAS. PROF.]:[AGRUP. CLAS. PROF.]]=$B42,IF(DATOS_[[Check Periodo Ref.]:[Check Periodo Ref.]]="Dentro",DATOS_[C.Extra.03]))))),
0)</f>
        <v>0</v>
      </c>
      <c r="AO43" s="181">
        <f t="array" ref="AO43">IFERROR(
MEDIAN((IF(DATOS_[[Sexo]:[Sexo]]=$B43,IF(DATOS_[[AGRUP. CLAS. PROF.]:[AGRUP. CLAS. PROF.]]=$B42,IF(DATOS_[[Check Periodo Ref.]:[Check Periodo Ref.]]="Dentro",DATOS_[C.Extra.04]))))),
0)</f>
        <v>0</v>
      </c>
      <c r="AP43" s="181">
        <f t="array" ref="AP43">IFERROR(
MEDIAN((IF(DATOS_[[Sexo]:[Sexo]]=$B43,IF(DATOS_[[AGRUP. CLAS. PROF.]:[AGRUP. CLAS. PROF.]]=$B42,IF(DATOS_[[Check Periodo Ref.]:[Check Periodo Ref.]]="Dentro",DATOS_[C.Extra.05]))))),
0)</f>
        <v>0</v>
      </c>
      <c r="AQ43" s="182">
        <f t="array" ref="AQ43">IFERROR(
MEDIAN(IF(DATOS_[Sexo]=$B43,IF(DATOS_[AGRUP. CLAS. PROF.]=$B42,IF(DATOS_[Check Periodo Ref.]="Dentro",DATOS_[Tot Extrasalarial Ef],FALSE)))),
0)</f>
        <v>0</v>
      </c>
      <c r="AR43" s="183">
        <f t="array" ref="AR43">IFERROR(
MEDIAN(IF(DATOS_[Sexo]=$B43,IF(DATOS_[AGRUP. CLAS. PROF.]=$B42,IF(DATOS_[Check Periodo Ref.]="Dentro",DATOS_[TOTAL Retrib Ef],FALSE)))),
0)</f>
        <v>0</v>
      </c>
    </row>
    <row r="44" spans="1:44" x14ac:dyDescent="0.3">
      <c r="A44" s="107" t="str">
        <f t="shared" ref="A44" si="42">+A43</f>
        <v>[ocultar]</v>
      </c>
      <c r="B44" s="98"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77">
        <f t="array" ref="E44">IFERROR(
MEDIAN(IF(DATOS_[Sexo]=$B44,IF(DATOS_[AGRUP. CLAS. PROF.]=$B42,IF(DATOS_[Check Periodo Ref.]="Dentro",DATOS_[SALARIO BASE Ef],FALSE)))),
0)</f>
        <v>0</v>
      </c>
      <c r="F44" s="178">
        <f t="array" ref="F44">IFERROR(
MEDIAN((IF(DATOS_[[Sexo]:[Sexo]]=$B44,IF(DATOS_[[AGRUP. CLAS. PROF.]:[AGRUP. CLAS. PROF.]]=$B42,IF(DATOS_[[Check Periodo Ref.]:[Check Periodo Ref.]]="Dentro",DATOS_[Conc.Sal.01]))))),
0)</f>
        <v>0</v>
      </c>
      <c r="G44" s="178">
        <f t="array" ref="G44">IFERROR(
MEDIAN((IF(DATOS_[[Sexo]:[Sexo]]=$B44,IF(DATOS_[[AGRUP. CLAS. PROF.]:[AGRUP. CLAS. PROF.]]=$B42,IF(DATOS_[[Check Periodo Ref.]:[Check Periodo Ref.]]="Dentro",DATOS_[Conc.Sal.02]))))),
0)</f>
        <v>0</v>
      </c>
      <c r="H44" s="178">
        <f t="array" ref="H44">IFERROR(
MEDIAN((IF(DATOS_[[Sexo]:[Sexo]]=$B44,IF(DATOS_[[AGRUP. CLAS. PROF.]:[AGRUP. CLAS. PROF.]]=$B42,IF(DATOS_[[Check Periodo Ref.]:[Check Periodo Ref.]]="Dentro",DATOS_[Conc.Sal.03]))))),
0)</f>
        <v>0</v>
      </c>
      <c r="I44" s="178">
        <f t="array" ref="I44">IFERROR(
MEDIAN((IF(DATOS_[[Sexo]:[Sexo]]=$B44,IF(DATOS_[[AGRUP. CLAS. PROF.]:[AGRUP. CLAS. PROF.]]=$B42,IF(DATOS_[[Check Periodo Ref.]:[Check Periodo Ref.]]="Dentro",DATOS_[Conc.Sal.04]))))),
0)</f>
        <v>0</v>
      </c>
      <c r="J44" s="178">
        <f t="array" ref="J44">IFERROR(
MEDIAN((IF(DATOS_[[Sexo]:[Sexo]]=$B44,IF(DATOS_[[AGRUP. CLAS. PROF.]:[AGRUP. CLAS. PROF.]]=$B42,IF(DATOS_[[Check Periodo Ref.]:[Check Periodo Ref.]]="Dentro",DATOS_[Conc.Sal.05]))))),
0)</f>
        <v>0</v>
      </c>
      <c r="K44" s="178">
        <f t="array" ref="K44">IFERROR(
MEDIAN((IF(DATOS_[[Sexo]:[Sexo]]=$B44,IF(DATOS_[[AGRUP. CLAS. PROF.]:[AGRUP. CLAS. PROF.]]=$B42,IF(DATOS_[[Check Periodo Ref.]:[Check Periodo Ref.]]="Dentro",DATOS_[Conc.Sal.06]))))),
0)</f>
        <v>0</v>
      </c>
      <c r="L44" s="178">
        <f t="array" ref="L44">IFERROR(
MEDIAN((IF(DATOS_[[Sexo]:[Sexo]]=$B44,IF(DATOS_[[AGRUP. CLAS. PROF.]:[AGRUP. CLAS. PROF.]]=$B42,IF(DATOS_[[Check Periodo Ref.]:[Check Periodo Ref.]]="Dentro",DATOS_[Conc.Sal.07]))))),
0)</f>
        <v>0</v>
      </c>
      <c r="M44" s="178">
        <f t="array" ref="M44">IFERROR(
MEDIAN((IF(DATOS_[[Sexo]:[Sexo]]=$B44,IF(DATOS_[[AGRUP. CLAS. PROF.]:[AGRUP. CLAS. PROF.]]=$B42,IF(DATOS_[[Check Periodo Ref.]:[Check Periodo Ref.]]="Dentro",DATOS_[Conc.Sal.08]))))),
0)</f>
        <v>0</v>
      </c>
      <c r="N44" s="178">
        <f t="array" ref="N44">IFERROR(
MEDIAN((IF(DATOS_[[Sexo]:[Sexo]]=$B44,IF(DATOS_[[AGRUP. CLAS. PROF.]:[AGRUP. CLAS. PROF.]]=$B42,IF(DATOS_[[Check Periodo Ref.]:[Check Periodo Ref.]]="Dentro",DATOS_[Conc.Sal.09]))))),
0)</f>
        <v>0</v>
      </c>
      <c r="O44" s="178">
        <f t="array" ref="O44">IFERROR(
MEDIAN((IF(DATOS_[[Sexo]:[Sexo]]=$B44,IF(DATOS_[[AGRUP. CLAS. PROF.]:[AGRUP. CLAS. PROF.]]=$B42,IF(DATOS_[[Check Periodo Ref.]:[Check Periodo Ref.]]="Dentro",DATOS_[Conc.Sal.10]))))),
0)</f>
        <v>0</v>
      </c>
      <c r="P44" s="178">
        <f t="array" ref="P44">IFERROR(
MEDIAN((IF(DATOS_[[Sexo]:[Sexo]]=$B44,IF(DATOS_[[AGRUP. CLAS. PROF.]:[AGRUP. CLAS. PROF.]]=$B42,IF(DATOS_[[Check Periodo Ref.]:[Check Periodo Ref.]]="Dentro",DATOS_[Conc.Sal.11]))))),
0)</f>
        <v>0</v>
      </c>
      <c r="Q44" s="178">
        <f t="array" ref="Q44">IFERROR(
MEDIAN((IF(DATOS_[[Sexo]:[Sexo]]=$B44,IF(DATOS_[[AGRUP. CLAS. PROF.]:[AGRUP. CLAS. PROF.]]=$B42,IF(DATOS_[[Check Periodo Ref.]:[Check Periodo Ref.]]="Dentro",DATOS_[Conc.Sal.12]))))),
0)</f>
        <v>0</v>
      </c>
      <c r="R44" s="178">
        <f t="array" ref="R44">IFERROR(
MEDIAN((IF(DATOS_[[Sexo]:[Sexo]]=$B44,IF(DATOS_[[AGRUP. CLAS. PROF.]:[AGRUP. CLAS. PROF.]]=$B42,IF(DATOS_[[Check Periodo Ref.]:[Check Periodo Ref.]]="Dentro",DATOS_[Conc.Sal.13]))))),
0)</f>
        <v>0</v>
      </c>
      <c r="S44" s="178">
        <f t="array" ref="S44">IFERROR(
MEDIAN((IF(DATOS_[[Sexo]:[Sexo]]=$B44,IF(DATOS_[[AGRUP. CLAS. PROF.]:[AGRUP. CLAS. PROF.]]=$B42,IF(DATOS_[[Check Periodo Ref.]:[Check Periodo Ref.]]="Dentro",DATOS_[Conc.Sal.14]))))),
0)</f>
        <v>0</v>
      </c>
      <c r="T44" s="178">
        <f t="array" ref="T44">IFERROR(
MEDIAN((IF(DATOS_[[Sexo]:[Sexo]]=$B44,IF(DATOS_[[AGRUP. CLAS. PROF.]:[AGRUP. CLAS. PROF.]]=$B42,IF(DATOS_[[Check Periodo Ref.]:[Check Periodo Ref.]]="Dentro",DATOS_[Conc.Sal.15]))))),
0)</f>
        <v>0</v>
      </c>
      <c r="U44" s="178">
        <f t="array" ref="U44">IFERROR(
MEDIAN((IF(DATOS_[[Sexo]:[Sexo]]=$B44,IF(DATOS_[[AGRUP. CLAS. PROF.]:[AGRUP. CLAS. PROF.]]=$B42,IF(DATOS_[[Check Periodo Ref.]:[Check Periodo Ref.]]="Dentro",DATOS_[Conc.Sal.16]))))),
0)</f>
        <v>0</v>
      </c>
      <c r="V44" s="178">
        <f t="array" ref="V44">IFERROR(
MEDIAN((IF(DATOS_[[Sexo]:[Sexo]]=$B44,IF(DATOS_[[AGRUP. CLAS. PROF.]:[AGRUP. CLAS. PROF.]]=$B42,IF(DATOS_[[Check Periodo Ref.]:[Check Periodo Ref.]]="Dentro",DATOS_[Conc.Sal.17]))))),
0)</f>
        <v>0</v>
      </c>
      <c r="W44" s="178">
        <f t="array" ref="W44">IFERROR(
MEDIAN((IF(DATOS_[[Sexo]:[Sexo]]=$B44,IF(DATOS_[[AGRUP. CLAS. PROF.]:[AGRUP. CLAS. PROF.]]=$B42,IF(DATOS_[[Check Periodo Ref.]:[Check Periodo Ref.]]="Dentro",DATOS_[Conc.Sal.18]))))),
0)</f>
        <v>0</v>
      </c>
      <c r="X44" s="178">
        <f t="array" ref="X44">IFERROR(
MEDIAN((IF(DATOS_[[Sexo]:[Sexo]]=$B44,IF(DATOS_[[AGRUP. CLAS. PROF.]:[AGRUP. CLAS. PROF.]]=$B42,IF(DATOS_[[Check Periodo Ref.]:[Check Periodo Ref.]]="Dentro",DATOS_[Conc.Sal.19]))))),
0)</f>
        <v>0</v>
      </c>
      <c r="Y44" s="178">
        <f t="array" ref="Y44">IFERROR(
MEDIAN((IF(DATOS_[[Sexo]:[Sexo]]=$B44,IF(DATOS_[[AGRUP. CLAS. PROF.]:[AGRUP. CLAS. PROF.]]=$B42,IF(DATOS_[[Check Periodo Ref.]:[Check Periodo Ref.]]="Dentro",DATOS_[Conc.Sal.20]))))),
0)</f>
        <v>0</v>
      </c>
      <c r="Z44" s="178">
        <f t="array" ref="Z44">IFERROR(
MEDIAN((IF(DATOS_[[Sexo]:[Sexo]]=$B44,IF(DATOS_[[AGRUP. CLAS. PROF.]:[AGRUP. CLAS. PROF.]]=$B42,IF(DATOS_[[Check Periodo Ref.]:[Check Periodo Ref.]]="Dentro",DATOS_[Conc.Sal.21]))))),
0)</f>
        <v>0</v>
      </c>
      <c r="AA44" s="178">
        <f t="array" ref="AA44">IFERROR(
MEDIAN((IF(DATOS_[[Sexo]:[Sexo]]=$B44,IF(DATOS_[[AGRUP. CLAS. PROF.]:[AGRUP. CLAS. PROF.]]=$B42,IF(DATOS_[[Check Periodo Ref.]:[Check Periodo Ref.]]="Dentro",DATOS_[Conc.Sal.22]))))),
0)</f>
        <v>0</v>
      </c>
      <c r="AB44" s="178">
        <f t="array" ref="AB44">IFERROR(
MEDIAN((IF(DATOS_[[Sexo]:[Sexo]]=$B44,IF(DATOS_[[AGRUP. CLAS. PROF.]:[AGRUP. CLAS. PROF.]]=$B42,IF(DATOS_[[Check Periodo Ref.]:[Check Periodo Ref.]]="Dentro",DATOS_[Conc.Sal.23]))))),
0)</f>
        <v>0</v>
      </c>
      <c r="AC44" s="178">
        <f t="array" ref="AC44">IFERROR(
MEDIAN((IF(DATOS_[[Sexo]:[Sexo]]=$B44,IF(DATOS_[[AGRUP. CLAS. PROF.]:[AGRUP. CLAS. PROF.]]=$B42,IF(DATOS_[[Check Periodo Ref.]:[Check Periodo Ref.]]="Dentro",DATOS_[Conc.Sal.24]))))),
0)</f>
        <v>0</v>
      </c>
      <c r="AD44" s="178">
        <f t="array" ref="AD44">IFERROR(
MEDIAN((IF(DATOS_[[Sexo]:[Sexo]]=$B44,IF(DATOS_[[AGRUP. CLAS. PROF.]:[AGRUP. CLAS. PROF.]]=$B42,IF(DATOS_[[Check Periodo Ref.]:[Check Periodo Ref.]]="Dentro",DATOS_[Conc.Sal.25]))))),
0)</f>
        <v>0</v>
      </c>
      <c r="AE44" s="178">
        <f t="array" ref="AE44">IFERROR(
MEDIAN((IF(DATOS_[[Sexo]:[Sexo]]=$B44,IF(DATOS_[[AGRUP. CLAS. PROF.]:[AGRUP. CLAS. PROF.]]=$B42,IF(DATOS_[[Check Periodo Ref.]:[Check Periodo Ref.]]="Dentro",DATOS_[Conc.Sal.26]))))),
0)</f>
        <v>0</v>
      </c>
      <c r="AF44" s="178">
        <f t="array" ref="AF44">IFERROR(
MEDIAN((IF(DATOS_[[Sexo]:[Sexo]]=$B44,IF(DATOS_[[AGRUP. CLAS. PROF.]:[AGRUP. CLAS. PROF.]]=$B42,IF(DATOS_[[Check Periodo Ref.]:[Check Periodo Ref.]]="Dentro",DATOS_[Conc.Sal.27]))))),
0)</f>
        <v>0</v>
      </c>
      <c r="AG44" s="178">
        <f t="array" ref="AG44">IFERROR(
MEDIAN((IF(DATOS_[[Sexo]:[Sexo]]=$B44,IF(DATOS_[[AGRUP. CLAS. PROF.]:[AGRUP. CLAS. PROF.]]=$B42,IF(DATOS_[[Check Periodo Ref.]:[Check Periodo Ref.]]="Dentro",DATOS_[Conc.Sal.28]))))),
0)</f>
        <v>0</v>
      </c>
      <c r="AH44" s="178">
        <f t="array" ref="AH44">IFERROR(
MEDIAN((IF(DATOS_[[Sexo]:[Sexo]]=$B44,IF(DATOS_[[AGRUP. CLAS. PROF.]:[AGRUP. CLAS. PROF.]]=$B42,IF(DATOS_[[Check Periodo Ref.]:[Check Periodo Ref.]]="Dentro",DATOS_[Conc.Sal.29]))))),
0)</f>
        <v>0</v>
      </c>
      <c r="AI44" s="178">
        <f t="array" ref="AI44">IFERROR(
MEDIAN((IF(DATOS_[[Sexo]:[Sexo]]=$B44,IF(DATOS_[[AGRUP. CLAS. PROF.]:[AGRUP. CLAS. PROF.]]=$B42,IF(DATOS_[[Check Periodo Ref.]:[Check Periodo Ref.]]="Dentro",DATOS_[Conc.Sal.30]))))),
0)</f>
        <v>0</v>
      </c>
      <c r="AJ44" s="179">
        <f t="array" ref="AJ44">IFERROR(
MEDIAN(IF(DATOS_[Sexo]=$B44,IF(DATOS_[AGRUP. CLAS. PROF.]=$B42,IF(DATOS_[Check Periodo Ref.]="Dentro",DATOS_[Tot COMPL.SAL Ef],FALSE)))),
0)</f>
        <v>0</v>
      </c>
      <c r="AK44" s="180">
        <f t="array" ref="AK44">IFERROR(
MEDIAN(IF(DATOS_[Sexo]=$B44,IF(DATOS_[AGRUP. CLAS. PROF.]=$B42,IF(DATOS_[Check Periodo Ref.]="Dentro",DATOS_[TOTAL SALARIO Ef],FALSE)))),
0)</f>
        <v>0</v>
      </c>
      <c r="AL44" s="181">
        <f t="array" ref="AL44">IFERROR(
MEDIAN((IF(DATOS_[[Sexo]:[Sexo]]=$B44,IF(DATOS_[[AGRUP. CLAS. PROF.]:[AGRUP. CLAS. PROF.]]=$B42,IF(DATOS_[[Check Periodo Ref.]:[Check Periodo Ref.]]="Dentro",DATOS_[C.Extra.01]))))),
0)</f>
        <v>0</v>
      </c>
      <c r="AM44" s="181">
        <f t="array" ref="AM44">IFERROR(
MEDIAN((IF(DATOS_[[Sexo]:[Sexo]]=$B44,IF(DATOS_[[AGRUP. CLAS. PROF.]:[AGRUP. CLAS. PROF.]]=$B42,IF(DATOS_[[Check Periodo Ref.]:[Check Periodo Ref.]]="Dentro",DATOS_[C.Extra.02]))))),
0)</f>
        <v>0</v>
      </c>
      <c r="AN44" s="181">
        <f t="array" ref="AN44">IFERROR(
MEDIAN((IF(DATOS_[[Sexo]:[Sexo]]=$B44,IF(DATOS_[[AGRUP. CLAS. PROF.]:[AGRUP. CLAS. PROF.]]=$B42,IF(DATOS_[[Check Periodo Ref.]:[Check Periodo Ref.]]="Dentro",DATOS_[C.Extra.03]))))),
0)</f>
        <v>0</v>
      </c>
      <c r="AO44" s="181">
        <f t="array" ref="AO44">IFERROR(
MEDIAN((IF(DATOS_[[Sexo]:[Sexo]]=$B44,IF(DATOS_[[AGRUP. CLAS. PROF.]:[AGRUP. CLAS. PROF.]]=$B42,IF(DATOS_[[Check Periodo Ref.]:[Check Periodo Ref.]]="Dentro",DATOS_[C.Extra.04]))))),
0)</f>
        <v>0</v>
      </c>
      <c r="AP44" s="181">
        <f t="array" ref="AP44">IFERROR(
MEDIAN((IF(DATOS_[[Sexo]:[Sexo]]=$B44,IF(DATOS_[[AGRUP. CLAS. PROF.]:[AGRUP. CLAS. PROF.]]=$B42,IF(DATOS_[[Check Periodo Ref.]:[Check Periodo Ref.]]="Dentro",DATOS_[C.Extra.05]))))),
0)</f>
        <v>0</v>
      </c>
      <c r="AQ44" s="182">
        <f t="array" ref="AQ44">IFERROR(
MEDIAN(IF(DATOS_[Sexo]=$B44,IF(DATOS_[AGRUP. CLAS. PROF.]=$B42,IF(DATOS_[Check Periodo Ref.]="Dentro",DATOS_[Tot Extrasalarial Ef],FALSE)))),
0)</f>
        <v>0</v>
      </c>
      <c r="AR44" s="183">
        <f t="array" ref="AR44">IFERROR(
MEDIAN(IF(DATOS_[Sexo]=$B44,IF(DATOS_[AGRUP. CLAS. PROF.]=$B42,IF(DATOS_[Check Periodo Ref.]="Dentro",DATOS_[TOTAL Retrib Ef],FALSE)))),
0)</f>
        <v>0</v>
      </c>
    </row>
    <row r="45" spans="1:44" ht="17.25" thickBot="1" x14ac:dyDescent="0.35">
      <c r="A45" s="107" t="str">
        <f t="shared" ref="A45" si="43">+A46</f>
        <v>[ocultar]</v>
      </c>
      <c r="B45" s="105" t="s">
        <v>227</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77">
        <f t="array" ref="E46">IFERROR(
MEDIAN(IF(DATOS_[Sexo]=$B46,IF(DATOS_[AGRUP. CLAS. PROF.]=$B45,IF(DATOS_[Check Periodo Ref.]="Dentro",DATOS_[SALARIO BASE Ef],FALSE)))),
0)</f>
        <v>0</v>
      </c>
      <c r="F46" s="178">
        <f t="array" ref="F46">IFERROR(
MEDIAN((IF(DATOS_[[Sexo]:[Sexo]]=$B46,IF(DATOS_[[AGRUP. CLAS. PROF.]:[AGRUP. CLAS. PROF.]]=$B45,IF(DATOS_[[Check Periodo Ref.]:[Check Periodo Ref.]]="Dentro",DATOS_[Conc.Sal.01]))))),
0)</f>
        <v>0</v>
      </c>
      <c r="G46" s="178">
        <f t="array" ref="G46">IFERROR(
MEDIAN((IF(DATOS_[[Sexo]:[Sexo]]=$B46,IF(DATOS_[[AGRUP. CLAS. PROF.]:[AGRUP. CLAS. PROF.]]=$B45,IF(DATOS_[[Check Periodo Ref.]:[Check Periodo Ref.]]="Dentro",DATOS_[Conc.Sal.02]))))),
0)</f>
        <v>0</v>
      </c>
      <c r="H46" s="178">
        <f t="array" ref="H46">IFERROR(
MEDIAN((IF(DATOS_[[Sexo]:[Sexo]]=$B46,IF(DATOS_[[AGRUP. CLAS. PROF.]:[AGRUP. CLAS. PROF.]]=$B45,IF(DATOS_[[Check Periodo Ref.]:[Check Periodo Ref.]]="Dentro",DATOS_[Conc.Sal.03]))))),
0)</f>
        <v>0</v>
      </c>
      <c r="I46" s="178">
        <f t="array" ref="I46">IFERROR(
MEDIAN((IF(DATOS_[[Sexo]:[Sexo]]=$B46,IF(DATOS_[[AGRUP. CLAS. PROF.]:[AGRUP. CLAS. PROF.]]=$B45,IF(DATOS_[[Check Periodo Ref.]:[Check Periodo Ref.]]="Dentro",DATOS_[Conc.Sal.04]))))),
0)</f>
        <v>0</v>
      </c>
      <c r="J46" s="178">
        <f t="array" ref="J46">IFERROR(
MEDIAN((IF(DATOS_[[Sexo]:[Sexo]]=$B46,IF(DATOS_[[AGRUP. CLAS. PROF.]:[AGRUP. CLAS. PROF.]]=$B45,IF(DATOS_[[Check Periodo Ref.]:[Check Periodo Ref.]]="Dentro",DATOS_[Conc.Sal.05]))))),
0)</f>
        <v>0</v>
      </c>
      <c r="K46" s="178">
        <f t="array" ref="K46">IFERROR(
MEDIAN((IF(DATOS_[[Sexo]:[Sexo]]=$B46,IF(DATOS_[[AGRUP. CLAS. PROF.]:[AGRUP. CLAS. PROF.]]=$B45,IF(DATOS_[[Check Periodo Ref.]:[Check Periodo Ref.]]="Dentro",DATOS_[Conc.Sal.06]))))),
0)</f>
        <v>0</v>
      </c>
      <c r="L46" s="178">
        <f t="array" ref="L46">IFERROR(
MEDIAN((IF(DATOS_[[Sexo]:[Sexo]]=$B46,IF(DATOS_[[AGRUP. CLAS. PROF.]:[AGRUP. CLAS. PROF.]]=$B45,IF(DATOS_[[Check Periodo Ref.]:[Check Periodo Ref.]]="Dentro",DATOS_[Conc.Sal.07]))))),
0)</f>
        <v>0</v>
      </c>
      <c r="M46" s="178">
        <f t="array" ref="M46">IFERROR(
MEDIAN((IF(DATOS_[[Sexo]:[Sexo]]=$B46,IF(DATOS_[[AGRUP. CLAS. PROF.]:[AGRUP. CLAS. PROF.]]=$B45,IF(DATOS_[[Check Periodo Ref.]:[Check Periodo Ref.]]="Dentro",DATOS_[Conc.Sal.08]))))),
0)</f>
        <v>0</v>
      </c>
      <c r="N46" s="178">
        <f t="array" ref="N46">IFERROR(
MEDIAN((IF(DATOS_[[Sexo]:[Sexo]]=$B46,IF(DATOS_[[AGRUP. CLAS. PROF.]:[AGRUP. CLAS. PROF.]]=$B45,IF(DATOS_[[Check Periodo Ref.]:[Check Periodo Ref.]]="Dentro",DATOS_[Conc.Sal.09]))))),
0)</f>
        <v>0</v>
      </c>
      <c r="O46" s="178">
        <f t="array" ref="O46">IFERROR(
MEDIAN((IF(DATOS_[[Sexo]:[Sexo]]=$B46,IF(DATOS_[[AGRUP. CLAS. PROF.]:[AGRUP. CLAS. PROF.]]=$B45,IF(DATOS_[[Check Periodo Ref.]:[Check Periodo Ref.]]="Dentro",DATOS_[Conc.Sal.10]))))),
0)</f>
        <v>0</v>
      </c>
      <c r="P46" s="178">
        <f t="array" ref="P46">IFERROR(
MEDIAN((IF(DATOS_[[Sexo]:[Sexo]]=$B46,IF(DATOS_[[AGRUP. CLAS. PROF.]:[AGRUP. CLAS. PROF.]]=$B45,IF(DATOS_[[Check Periodo Ref.]:[Check Periodo Ref.]]="Dentro",DATOS_[Conc.Sal.11]))))),
0)</f>
        <v>0</v>
      </c>
      <c r="Q46" s="178">
        <f t="array" ref="Q46">IFERROR(
MEDIAN((IF(DATOS_[[Sexo]:[Sexo]]=$B46,IF(DATOS_[[AGRUP. CLAS. PROF.]:[AGRUP. CLAS. PROF.]]=$B45,IF(DATOS_[[Check Periodo Ref.]:[Check Periodo Ref.]]="Dentro",DATOS_[Conc.Sal.12]))))),
0)</f>
        <v>0</v>
      </c>
      <c r="R46" s="178">
        <f t="array" ref="R46">IFERROR(
MEDIAN((IF(DATOS_[[Sexo]:[Sexo]]=$B46,IF(DATOS_[[AGRUP. CLAS. PROF.]:[AGRUP. CLAS. PROF.]]=$B45,IF(DATOS_[[Check Periodo Ref.]:[Check Periodo Ref.]]="Dentro",DATOS_[Conc.Sal.13]))))),
0)</f>
        <v>0</v>
      </c>
      <c r="S46" s="178">
        <f t="array" ref="S46">IFERROR(
MEDIAN((IF(DATOS_[[Sexo]:[Sexo]]=$B46,IF(DATOS_[[AGRUP. CLAS. PROF.]:[AGRUP. CLAS. PROF.]]=$B45,IF(DATOS_[[Check Periodo Ref.]:[Check Periodo Ref.]]="Dentro",DATOS_[Conc.Sal.14]))))),
0)</f>
        <v>0</v>
      </c>
      <c r="T46" s="178">
        <f t="array" ref="T46">IFERROR(
MEDIAN((IF(DATOS_[[Sexo]:[Sexo]]=$B46,IF(DATOS_[[AGRUP. CLAS. PROF.]:[AGRUP. CLAS. PROF.]]=$B45,IF(DATOS_[[Check Periodo Ref.]:[Check Periodo Ref.]]="Dentro",DATOS_[Conc.Sal.15]))))),
0)</f>
        <v>0</v>
      </c>
      <c r="U46" s="178">
        <f t="array" ref="U46">IFERROR(
MEDIAN((IF(DATOS_[[Sexo]:[Sexo]]=$B46,IF(DATOS_[[AGRUP. CLAS. PROF.]:[AGRUP. CLAS. PROF.]]=$B45,IF(DATOS_[[Check Periodo Ref.]:[Check Periodo Ref.]]="Dentro",DATOS_[Conc.Sal.16]))))),
0)</f>
        <v>0</v>
      </c>
      <c r="V46" s="178">
        <f t="array" ref="V46">IFERROR(
MEDIAN((IF(DATOS_[[Sexo]:[Sexo]]=$B46,IF(DATOS_[[AGRUP. CLAS. PROF.]:[AGRUP. CLAS. PROF.]]=$B45,IF(DATOS_[[Check Periodo Ref.]:[Check Periodo Ref.]]="Dentro",DATOS_[Conc.Sal.17]))))),
0)</f>
        <v>0</v>
      </c>
      <c r="W46" s="178">
        <f t="array" ref="W46">IFERROR(
MEDIAN((IF(DATOS_[[Sexo]:[Sexo]]=$B46,IF(DATOS_[[AGRUP. CLAS. PROF.]:[AGRUP. CLAS. PROF.]]=$B45,IF(DATOS_[[Check Periodo Ref.]:[Check Periodo Ref.]]="Dentro",DATOS_[Conc.Sal.18]))))),
0)</f>
        <v>0</v>
      </c>
      <c r="X46" s="178">
        <f t="array" ref="X46">IFERROR(
MEDIAN((IF(DATOS_[[Sexo]:[Sexo]]=$B46,IF(DATOS_[[AGRUP. CLAS. PROF.]:[AGRUP. CLAS. PROF.]]=$B45,IF(DATOS_[[Check Periodo Ref.]:[Check Periodo Ref.]]="Dentro",DATOS_[Conc.Sal.19]))))),
0)</f>
        <v>0</v>
      </c>
      <c r="Y46" s="178">
        <f t="array" ref="Y46">IFERROR(
MEDIAN((IF(DATOS_[[Sexo]:[Sexo]]=$B46,IF(DATOS_[[AGRUP. CLAS. PROF.]:[AGRUP. CLAS. PROF.]]=$B45,IF(DATOS_[[Check Periodo Ref.]:[Check Periodo Ref.]]="Dentro",DATOS_[Conc.Sal.20]))))),
0)</f>
        <v>0</v>
      </c>
      <c r="Z46" s="178">
        <f t="array" ref="Z46">IFERROR(
MEDIAN((IF(DATOS_[[Sexo]:[Sexo]]=$B46,IF(DATOS_[[AGRUP. CLAS. PROF.]:[AGRUP. CLAS. PROF.]]=$B45,IF(DATOS_[[Check Periodo Ref.]:[Check Periodo Ref.]]="Dentro",DATOS_[Conc.Sal.21]))))),
0)</f>
        <v>0</v>
      </c>
      <c r="AA46" s="178">
        <f t="array" ref="AA46">IFERROR(
MEDIAN((IF(DATOS_[[Sexo]:[Sexo]]=$B46,IF(DATOS_[[AGRUP. CLAS. PROF.]:[AGRUP. CLAS. PROF.]]=$B45,IF(DATOS_[[Check Periodo Ref.]:[Check Periodo Ref.]]="Dentro",DATOS_[Conc.Sal.22]))))),
0)</f>
        <v>0</v>
      </c>
      <c r="AB46" s="178">
        <f t="array" ref="AB46">IFERROR(
MEDIAN((IF(DATOS_[[Sexo]:[Sexo]]=$B46,IF(DATOS_[[AGRUP. CLAS. PROF.]:[AGRUP. CLAS. PROF.]]=$B45,IF(DATOS_[[Check Periodo Ref.]:[Check Periodo Ref.]]="Dentro",DATOS_[Conc.Sal.23]))))),
0)</f>
        <v>0</v>
      </c>
      <c r="AC46" s="178">
        <f t="array" ref="AC46">IFERROR(
MEDIAN((IF(DATOS_[[Sexo]:[Sexo]]=$B46,IF(DATOS_[[AGRUP. CLAS. PROF.]:[AGRUP. CLAS. PROF.]]=$B45,IF(DATOS_[[Check Periodo Ref.]:[Check Periodo Ref.]]="Dentro",DATOS_[Conc.Sal.24]))))),
0)</f>
        <v>0</v>
      </c>
      <c r="AD46" s="178">
        <f t="array" ref="AD46">IFERROR(
MEDIAN((IF(DATOS_[[Sexo]:[Sexo]]=$B46,IF(DATOS_[[AGRUP. CLAS. PROF.]:[AGRUP. CLAS. PROF.]]=$B45,IF(DATOS_[[Check Periodo Ref.]:[Check Periodo Ref.]]="Dentro",DATOS_[Conc.Sal.25]))))),
0)</f>
        <v>0</v>
      </c>
      <c r="AE46" s="178">
        <f t="array" ref="AE46">IFERROR(
MEDIAN((IF(DATOS_[[Sexo]:[Sexo]]=$B46,IF(DATOS_[[AGRUP. CLAS. PROF.]:[AGRUP. CLAS. PROF.]]=$B45,IF(DATOS_[[Check Periodo Ref.]:[Check Periodo Ref.]]="Dentro",DATOS_[Conc.Sal.26]))))),
0)</f>
        <v>0</v>
      </c>
      <c r="AF46" s="178">
        <f t="array" ref="AF46">IFERROR(
MEDIAN((IF(DATOS_[[Sexo]:[Sexo]]=$B46,IF(DATOS_[[AGRUP. CLAS. PROF.]:[AGRUP. CLAS. PROF.]]=$B45,IF(DATOS_[[Check Periodo Ref.]:[Check Periodo Ref.]]="Dentro",DATOS_[Conc.Sal.27]))))),
0)</f>
        <v>0</v>
      </c>
      <c r="AG46" s="178">
        <f t="array" ref="AG46">IFERROR(
MEDIAN((IF(DATOS_[[Sexo]:[Sexo]]=$B46,IF(DATOS_[[AGRUP. CLAS. PROF.]:[AGRUP. CLAS. PROF.]]=$B45,IF(DATOS_[[Check Periodo Ref.]:[Check Periodo Ref.]]="Dentro",DATOS_[Conc.Sal.28]))))),
0)</f>
        <v>0</v>
      </c>
      <c r="AH46" s="178">
        <f t="array" ref="AH46">IFERROR(
MEDIAN((IF(DATOS_[[Sexo]:[Sexo]]=$B46,IF(DATOS_[[AGRUP. CLAS. PROF.]:[AGRUP. CLAS. PROF.]]=$B45,IF(DATOS_[[Check Periodo Ref.]:[Check Periodo Ref.]]="Dentro",DATOS_[Conc.Sal.29]))))),
0)</f>
        <v>0</v>
      </c>
      <c r="AI46" s="178">
        <f t="array" ref="AI46">IFERROR(
MEDIAN((IF(DATOS_[[Sexo]:[Sexo]]=$B46,IF(DATOS_[[AGRUP. CLAS. PROF.]:[AGRUP. CLAS. PROF.]]=$B45,IF(DATOS_[[Check Periodo Ref.]:[Check Periodo Ref.]]="Dentro",DATOS_[Conc.Sal.30]))))),
0)</f>
        <v>0</v>
      </c>
      <c r="AJ46" s="179">
        <f t="array" ref="AJ46">IFERROR(
MEDIAN(IF(DATOS_[Sexo]=$B46,IF(DATOS_[AGRUP. CLAS. PROF.]=$B45,IF(DATOS_[Check Periodo Ref.]="Dentro",DATOS_[Tot COMPL.SAL Ef],FALSE)))),
0)</f>
        <v>0</v>
      </c>
      <c r="AK46" s="180">
        <f t="array" ref="AK46">IFERROR(
MEDIAN(IF(DATOS_[Sexo]=$B46,IF(DATOS_[AGRUP. CLAS. PROF.]=$B45,IF(DATOS_[Check Periodo Ref.]="Dentro",DATOS_[TOTAL SALARIO Ef],FALSE)))),
0)</f>
        <v>0</v>
      </c>
      <c r="AL46" s="181">
        <f t="array" ref="AL46">IFERROR(
MEDIAN((IF(DATOS_[[Sexo]:[Sexo]]=$B46,IF(DATOS_[[AGRUP. CLAS. PROF.]:[AGRUP. CLAS. PROF.]]=$B45,IF(DATOS_[[Check Periodo Ref.]:[Check Periodo Ref.]]="Dentro",DATOS_[C.Extra.01]))))),
0)</f>
        <v>0</v>
      </c>
      <c r="AM46" s="181">
        <f t="array" ref="AM46">IFERROR(
MEDIAN((IF(DATOS_[[Sexo]:[Sexo]]=$B46,IF(DATOS_[[AGRUP. CLAS. PROF.]:[AGRUP. CLAS. PROF.]]=$B45,IF(DATOS_[[Check Periodo Ref.]:[Check Periodo Ref.]]="Dentro",DATOS_[C.Extra.02]))))),
0)</f>
        <v>0</v>
      </c>
      <c r="AN46" s="181">
        <f t="array" ref="AN46">IFERROR(
MEDIAN((IF(DATOS_[[Sexo]:[Sexo]]=$B46,IF(DATOS_[[AGRUP. CLAS. PROF.]:[AGRUP. CLAS. PROF.]]=$B45,IF(DATOS_[[Check Periodo Ref.]:[Check Periodo Ref.]]="Dentro",DATOS_[C.Extra.03]))))),
0)</f>
        <v>0</v>
      </c>
      <c r="AO46" s="181">
        <f t="array" ref="AO46">IFERROR(
MEDIAN((IF(DATOS_[[Sexo]:[Sexo]]=$B46,IF(DATOS_[[AGRUP. CLAS. PROF.]:[AGRUP. CLAS. PROF.]]=$B45,IF(DATOS_[[Check Periodo Ref.]:[Check Periodo Ref.]]="Dentro",DATOS_[C.Extra.04]))))),
0)</f>
        <v>0</v>
      </c>
      <c r="AP46" s="181">
        <f t="array" ref="AP46">IFERROR(
MEDIAN((IF(DATOS_[[Sexo]:[Sexo]]=$B46,IF(DATOS_[[AGRUP. CLAS. PROF.]:[AGRUP. CLAS. PROF.]]=$B45,IF(DATOS_[[Check Periodo Ref.]:[Check Periodo Ref.]]="Dentro",DATOS_[C.Extra.05]))))),
0)</f>
        <v>0</v>
      </c>
      <c r="AQ46" s="182">
        <f t="array" ref="AQ46">IFERROR(
MEDIAN(IF(DATOS_[Sexo]=$B46,IF(DATOS_[AGRUP. CLAS. PROF.]=$B45,IF(DATOS_[Check Periodo Ref.]="Dentro",DATOS_[Tot Extrasalarial Ef],FALSE)))),
0)</f>
        <v>0</v>
      </c>
      <c r="AR46" s="183">
        <f t="array" ref="AR46">IFERROR(
MEDIAN(IF(DATOS_[Sexo]=$B46,IF(DATOS_[AGRUP. CLAS. PROF.]=$B45,IF(DATOS_[Check Periodo Ref.]="Dentro",DATOS_[TOTAL Retrib Ef],FALSE)))),
0)</f>
        <v>0</v>
      </c>
    </row>
    <row r="47" spans="1:44" x14ac:dyDescent="0.3">
      <c r="A47" s="107" t="str">
        <f t="shared" ref="A47" si="46">+A46</f>
        <v>[ocultar]</v>
      </c>
      <c r="B47" s="98"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77">
        <f t="array" ref="E47">IFERROR(
MEDIAN(IF(DATOS_[Sexo]=$B47,IF(DATOS_[AGRUP. CLAS. PROF.]=$B45,IF(DATOS_[Check Periodo Ref.]="Dentro",DATOS_[SALARIO BASE Ef],FALSE)))),
0)</f>
        <v>0</v>
      </c>
      <c r="F47" s="178">
        <f t="array" ref="F47">IFERROR(
MEDIAN((IF(DATOS_[[Sexo]:[Sexo]]=$B47,IF(DATOS_[[AGRUP. CLAS. PROF.]:[AGRUP. CLAS. PROF.]]=$B45,IF(DATOS_[[Check Periodo Ref.]:[Check Periodo Ref.]]="Dentro",DATOS_[Conc.Sal.01]))))),
0)</f>
        <v>0</v>
      </c>
      <c r="G47" s="178">
        <f t="array" ref="G47">IFERROR(
MEDIAN((IF(DATOS_[[Sexo]:[Sexo]]=$B47,IF(DATOS_[[AGRUP. CLAS. PROF.]:[AGRUP. CLAS. PROF.]]=$B45,IF(DATOS_[[Check Periodo Ref.]:[Check Periodo Ref.]]="Dentro",DATOS_[Conc.Sal.02]))))),
0)</f>
        <v>0</v>
      </c>
      <c r="H47" s="178">
        <f t="array" ref="H47">IFERROR(
MEDIAN((IF(DATOS_[[Sexo]:[Sexo]]=$B47,IF(DATOS_[[AGRUP. CLAS. PROF.]:[AGRUP. CLAS. PROF.]]=$B45,IF(DATOS_[[Check Periodo Ref.]:[Check Periodo Ref.]]="Dentro",DATOS_[Conc.Sal.03]))))),
0)</f>
        <v>0</v>
      </c>
      <c r="I47" s="178">
        <f t="array" ref="I47">IFERROR(
MEDIAN((IF(DATOS_[[Sexo]:[Sexo]]=$B47,IF(DATOS_[[AGRUP. CLAS. PROF.]:[AGRUP. CLAS. PROF.]]=$B45,IF(DATOS_[[Check Periodo Ref.]:[Check Periodo Ref.]]="Dentro",DATOS_[Conc.Sal.04]))))),
0)</f>
        <v>0</v>
      </c>
      <c r="J47" s="178">
        <f t="array" ref="J47">IFERROR(
MEDIAN((IF(DATOS_[[Sexo]:[Sexo]]=$B47,IF(DATOS_[[AGRUP. CLAS. PROF.]:[AGRUP. CLAS. PROF.]]=$B45,IF(DATOS_[[Check Periodo Ref.]:[Check Periodo Ref.]]="Dentro",DATOS_[Conc.Sal.05]))))),
0)</f>
        <v>0</v>
      </c>
      <c r="K47" s="178">
        <f t="array" ref="K47">IFERROR(
MEDIAN((IF(DATOS_[[Sexo]:[Sexo]]=$B47,IF(DATOS_[[AGRUP. CLAS. PROF.]:[AGRUP. CLAS. PROF.]]=$B45,IF(DATOS_[[Check Periodo Ref.]:[Check Periodo Ref.]]="Dentro",DATOS_[Conc.Sal.06]))))),
0)</f>
        <v>0</v>
      </c>
      <c r="L47" s="178">
        <f t="array" ref="L47">IFERROR(
MEDIAN((IF(DATOS_[[Sexo]:[Sexo]]=$B47,IF(DATOS_[[AGRUP. CLAS. PROF.]:[AGRUP. CLAS. PROF.]]=$B45,IF(DATOS_[[Check Periodo Ref.]:[Check Periodo Ref.]]="Dentro",DATOS_[Conc.Sal.07]))))),
0)</f>
        <v>0</v>
      </c>
      <c r="M47" s="178">
        <f t="array" ref="M47">IFERROR(
MEDIAN((IF(DATOS_[[Sexo]:[Sexo]]=$B47,IF(DATOS_[[AGRUP. CLAS. PROF.]:[AGRUP. CLAS. PROF.]]=$B45,IF(DATOS_[[Check Periodo Ref.]:[Check Periodo Ref.]]="Dentro",DATOS_[Conc.Sal.08]))))),
0)</f>
        <v>0</v>
      </c>
      <c r="N47" s="178">
        <f t="array" ref="N47">IFERROR(
MEDIAN((IF(DATOS_[[Sexo]:[Sexo]]=$B47,IF(DATOS_[[AGRUP. CLAS. PROF.]:[AGRUP. CLAS. PROF.]]=$B45,IF(DATOS_[[Check Periodo Ref.]:[Check Periodo Ref.]]="Dentro",DATOS_[Conc.Sal.09]))))),
0)</f>
        <v>0</v>
      </c>
      <c r="O47" s="178">
        <f t="array" ref="O47">IFERROR(
MEDIAN((IF(DATOS_[[Sexo]:[Sexo]]=$B47,IF(DATOS_[[AGRUP. CLAS. PROF.]:[AGRUP. CLAS. PROF.]]=$B45,IF(DATOS_[[Check Periodo Ref.]:[Check Periodo Ref.]]="Dentro",DATOS_[Conc.Sal.10]))))),
0)</f>
        <v>0</v>
      </c>
      <c r="P47" s="178">
        <f t="array" ref="P47">IFERROR(
MEDIAN((IF(DATOS_[[Sexo]:[Sexo]]=$B47,IF(DATOS_[[AGRUP. CLAS. PROF.]:[AGRUP. CLAS. PROF.]]=$B45,IF(DATOS_[[Check Periodo Ref.]:[Check Periodo Ref.]]="Dentro",DATOS_[Conc.Sal.11]))))),
0)</f>
        <v>0</v>
      </c>
      <c r="Q47" s="178">
        <f t="array" ref="Q47">IFERROR(
MEDIAN((IF(DATOS_[[Sexo]:[Sexo]]=$B47,IF(DATOS_[[AGRUP. CLAS. PROF.]:[AGRUP. CLAS. PROF.]]=$B45,IF(DATOS_[[Check Periodo Ref.]:[Check Periodo Ref.]]="Dentro",DATOS_[Conc.Sal.12]))))),
0)</f>
        <v>0</v>
      </c>
      <c r="R47" s="178">
        <f t="array" ref="R47">IFERROR(
MEDIAN((IF(DATOS_[[Sexo]:[Sexo]]=$B47,IF(DATOS_[[AGRUP. CLAS. PROF.]:[AGRUP. CLAS. PROF.]]=$B45,IF(DATOS_[[Check Periodo Ref.]:[Check Periodo Ref.]]="Dentro",DATOS_[Conc.Sal.13]))))),
0)</f>
        <v>0</v>
      </c>
      <c r="S47" s="178">
        <f t="array" ref="S47">IFERROR(
MEDIAN((IF(DATOS_[[Sexo]:[Sexo]]=$B47,IF(DATOS_[[AGRUP. CLAS. PROF.]:[AGRUP. CLAS. PROF.]]=$B45,IF(DATOS_[[Check Periodo Ref.]:[Check Periodo Ref.]]="Dentro",DATOS_[Conc.Sal.14]))))),
0)</f>
        <v>0</v>
      </c>
      <c r="T47" s="178">
        <f t="array" ref="T47">IFERROR(
MEDIAN((IF(DATOS_[[Sexo]:[Sexo]]=$B47,IF(DATOS_[[AGRUP. CLAS. PROF.]:[AGRUP. CLAS. PROF.]]=$B45,IF(DATOS_[[Check Periodo Ref.]:[Check Periodo Ref.]]="Dentro",DATOS_[Conc.Sal.15]))))),
0)</f>
        <v>0</v>
      </c>
      <c r="U47" s="178">
        <f t="array" ref="U47">IFERROR(
MEDIAN((IF(DATOS_[[Sexo]:[Sexo]]=$B47,IF(DATOS_[[AGRUP. CLAS. PROF.]:[AGRUP. CLAS. PROF.]]=$B45,IF(DATOS_[[Check Periodo Ref.]:[Check Periodo Ref.]]="Dentro",DATOS_[Conc.Sal.16]))))),
0)</f>
        <v>0</v>
      </c>
      <c r="V47" s="178">
        <f t="array" ref="V47">IFERROR(
MEDIAN((IF(DATOS_[[Sexo]:[Sexo]]=$B47,IF(DATOS_[[AGRUP. CLAS. PROF.]:[AGRUP. CLAS. PROF.]]=$B45,IF(DATOS_[[Check Periodo Ref.]:[Check Periodo Ref.]]="Dentro",DATOS_[Conc.Sal.17]))))),
0)</f>
        <v>0</v>
      </c>
      <c r="W47" s="178">
        <f t="array" ref="W47">IFERROR(
MEDIAN((IF(DATOS_[[Sexo]:[Sexo]]=$B47,IF(DATOS_[[AGRUP. CLAS. PROF.]:[AGRUP. CLAS. PROF.]]=$B45,IF(DATOS_[[Check Periodo Ref.]:[Check Periodo Ref.]]="Dentro",DATOS_[Conc.Sal.18]))))),
0)</f>
        <v>0</v>
      </c>
      <c r="X47" s="178">
        <f t="array" ref="X47">IFERROR(
MEDIAN((IF(DATOS_[[Sexo]:[Sexo]]=$B47,IF(DATOS_[[AGRUP. CLAS. PROF.]:[AGRUP. CLAS. PROF.]]=$B45,IF(DATOS_[[Check Periodo Ref.]:[Check Periodo Ref.]]="Dentro",DATOS_[Conc.Sal.19]))))),
0)</f>
        <v>0</v>
      </c>
      <c r="Y47" s="178">
        <f t="array" ref="Y47">IFERROR(
MEDIAN((IF(DATOS_[[Sexo]:[Sexo]]=$B47,IF(DATOS_[[AGRUP. CLAS. PROF.]:[AGRUP. CLAS. PROF.]]=$B45,IF(DATOS_[[Check Periodo Ref.]:[Check Periodo Ref.]]="Dentro",DATOS_[Conc.Sal.20]))))),
0)</f>
        <v>0</v>
      </c>
      <c r="Z47" s="178">
        <f t="array" ref="Z47">IFERROR(
MEDIAN((IF(DATOS_[[Sexo]:[Sexo]]=$B47,IF(DATOS_[[AGRUP. CLAS. PROF.]:[AGRUP. CLAS. PROF.]]=$B45,IF(DATOS_[[Check Periodo Ref.]:[Check Periodo Ref.]]="Dentro",DATOS_[Conc.Sal.21]))))),
0)</f>
        <v>0</v>
      </c>
      <c r="AA47" s="178">
        <f t="array" ref="AA47">IFERROR(
MEDIAN((IF(DATOS_[[Sexo]:[Sexo]]=$B47,IF(DATOS_[[AGRUP. CLAS. PROF.]:[AGRUP. CLAS. PROF.]]=$B45,IF(DATOS_[[Check Periodo Ref.]:[Check Periodo Ref.]]="Dentro",DATOS_[Conc.Sal.22]))))),
0)</f>
        <v>0</v>
      </c>
      <c r="AB47" s="178">
        <f t="array" ref="AB47">IFERROR(
MEDIAN((IF(DATOS_[[Sexo]:[Sexo]]=$B47,IF(DATOS_[[AGRUP. CLAS. PROF.]:[AGRUP. CLAS. PROF.]]=$B45,IF(DATOS_[[Check Periodo Ref.]:[Check Periodo Ref.]]="Dentro",DATOS_[Conc.Sal.23]))))),
0)</f>
        <v>0</v>
      </c>
      <c r="AC47" s="178">
        <f t="array" ref="AC47">IFERROR(
MEDIAN((IF(DATOS_[[Sexo]:[Sexo]]=$B47,IF(DATOS_[[AGRUP. CLAS. PROF.]:[AGRUP. CLAS. PROF.]]=$B45,IF(DATOS_[[Check Periodo Ref.]:[Check Periodo Ref.]]="Dentro",DATOS_[Conc.Sal.24]))))),
0)</f>
        <v>0</v>
      </c>
      <c r="AD47" s="178">
        <f t="array" ref="AD47">IFERROR(
MEDIAN((IF(DATOS_[[Sexo]:[Sexo]]=$B47,IF(DATOS_[[AGRUP. CLAS. PROF.]:[AGRUP. CLAS. PROF.]]=$B45,IF(DATOS_[[Check Periodo Ref.]:[Check Periodo Ref.]]="Dentro",DATOS_[Conc.Sal.25]))))),
0)</f>
        <v>0</v>
      </c>
      <c r="AE47" s="178">
        <f t="array" ref="AE47">IFERROR(
MEDIAN((IF(DATOS_[[Sexo]:[Sexo]]=$B47,IF(DATOS_[[AGRUP. CLAS. PROF.]:[AGRUP. CLAS. PROF.]]=$B45,IF(DATOS_[[Check Periodo Ref.]:[Check Periodo Ref.]]="Dentro",DATOS_[Conc.Sal.26]))))),
0)</f>
        <v>0</v>
      </c>
      <c r="AF47" s="178">
        <f t="array" ref="AF47">IFERROR(
MEDIAN((IF(DATOS_[[Sexo]:[Sexo]]=$B47,IF(DATOS_[[AGRUP. CLAS. PROF.]:[AGRUP. CLAS. PROF.]]=$B45,IF(DATOS_[[Check Periodo Ref.]:[Check Periodo Ref.]]="Dentro",DATOS_[Conc.Sal.27]))))),
0)</f>
        <v>0</v>
      </c>
      <c r="AG47" s="178">
        <f t="array" ref="AG47">IFERROR(
MEDIAN((IF(DATOS_[[Sexo]:[Sexo]]=$B47,IF(DATOS_[[AGRUP. CLAS. PROF.]:[AGRUP. CLAS. PROF.]]=$B45,IF(DATOS_[[Check Periodo Ref.]:[Check Periodo Ref.]]="Dentro",DATOS_[Conc.Sal.28]))))),
0)</f>
        <v>0</v>
      </c>
      <c r="AH47" s="178">
        <f t="array" ref="AH47">IFERROR(
MEDIAN((IF(DATOS_[[Sexo]:[Sexo]]=$B47,IF(DATOS_[[AGRUP. CLAS. PROF.]:[AGRUP. CLAS. PROF.]]=$B45,IF(DATOS_[[Check Periodo Ref.]:[Check Periodo Ref.]]="Dentro",DATOS_[Conc.Sal.29]))))),
0)</f>
        <v>0</v>
      </c>
      <c r="AI47" s="178">
        <f t="array" ref="AI47">IFERROR(
MEDIAN((IF(DATOS_[[Sexo]:[Sexo]]=$B47,IF(DATOS_[[AGRUP. CLAS. PROF.]:[AGRUP. CLAS. PROF.]]=$B45,IF(DATOS_[[Check Periodo Ref.]:[Check Periodo Ref.]]="Dentro",DATOS_[Conc.Sal.30]))))),
0)</f>
        <v>0</v>
      </c>
      <c r="AJ47" s="179">
        <f t="array" ref="AJ47">IFERROR(
MEDIAN(IF(DATOS_[Sexo]=$B47,IF(DATOS_[AGRUP. CLAS. PROF.]=$B45,IF(DATOS_[Check Periodo Ref.]="Dentro",DATOS_[Tot COMPL.SAL Ef],FALSE)))),
0)</f>
        <v>0</v>
      </c>
      <c r="AK47" s="180">
        <f t="array" ref="AK47">IFERROR(
MEDIAN(IF(DATOS_[Sexo]=$B47,IF(DATOS_[AGRUP. CLAS. PROF.]=$B45,IF(DATOS_[Check Periodo Ref.]="Dentro",DATOS_[TOTAL SALARIO Ef],FALSE)))),
0)</f>
        <v>0</v>
      </c>
      <c r="AL47" s="181">
        <f t="array" ref="AL47">IFERROR(
MEDIAN((IF(DATOS_[[Sexo]:[Sexo]]=$B47,IF(DATOS_[[AGRUP. CLAS. PROF.]:[AGRUP. CLAS. PROF.]]=$B45,IF(DATOS_[[Check Periodo Ref.]:[Check Periodo Ref.]]="Dentro",DATOS_[C.Extra.01]))))),
0)</f>
        <v>0</v>
      </c>
      <c r="AM47" s="181">
        <f t="array" ref="AM47">IFERROR(
MEDIAN((IF(DATOS_[[Sexo]:[Sexo]]=$B47,IF(DATOS_[[AGRUP. CLAS. PROF.]:[AGRUP. CLAS. PROF.]]=$B45,IF(DATOS_[[Check Periodo Ref.]:[Check Periodo Ref.]]="Dentro",DATOS_[C.Extra.02]))))),
0)</f>
        <v>0</v>
      </c>
      <c r="AN47" s="181">
        <f t="array" ref="AN47">IFERROR(
MEDIAN((IF(DATOS_[[Sexo]:[Sexo]]=$B47,IF(DATOS_[[AGRUP. CLAS. PROF.]:[AGRUP. CLAS. PROF.]]=$B45,IF(DATOS_[[Check Periodo Ref.]:[Check Periodo Ref.]]="Dentro",DATOS_[C.Extra.03]))))),
0)</f>
        <v>0</v>
      </c>
      <c r="AO47" s="181">
        <f t="array" ref="AO47">IFERROR(
MEDIAN((IF(DATOS_[[Sexo]:[Sexo]]=$B47,IF(DATOS_[[AGRUP. CLAS. PROF.]:[AGRUP. CLAS. PROF.]]=$B45,IF(DATOS_[[Check Periodo Ref.]:[Check Periodo Ref.]]="Dentro",DATOS_[C.Extra.04]))))),
0)</f>
        <v>0</v>
      </c>
      <c r="AP47" s="181">
        <f t="array" ref="AP47">IFERROR(
MEDIAN((IF(DATOS_[[Sexo]:[Sexo]]=$B47,IF(DATOS_[[AGRUP. CLAS. PROF.]:[AGRUP. CLAS. PROF.]]=$B45,IF(DATOS_[[Check Periodo Ref.]:[Check Periodo Ref.]]="Dentro",DATOS_[C.Extra.05]))))),
0)</f>
        <v>0</v>
      </c>
      <c r="AQ47" s="182">
        <f t="array" ref="AQ47">IFERROR(
MEDIAN(IF(DATOS_[Sexo]=$B47,IF(DATOS_[AGRUP. CLAS. PROF.]=$B45,IF(DATOS_[Check Periodo Ref.]="Dentro",DATOS_[Tot Extrasalarial Ef],FALSE)))),
0)</f>
        <v>0</v>
      </c>
      <c r="AR47" s="183">
        <f t="array" ref="AR47">IFERROR(
MEDIAN(IF(DATOS_[Sexo]=$B47,IF(DATOS_[AGRUP. CLAS. PROF.]=$B45,IF(DATOS_[Check Periodo Ref.]="Dentro",DATOS_[TOTAL Retrib Ef],FALSE)))),
0)</f>
        <v>0</v>
      </c>
    </row>
    <row r="48" spans="1:44" ht="17.25" thickBot="1" x14ac:dyDescent="0.35">
      <c r="A48" s="107" t="str">
        <f t="shared" ref="A48" si="47">+A49</f>
        <v>[ocultar]</v>
      </c>
      <c r="B48" s="105" t="s">
        <v>228</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77">
        <f t="array" ref="E49">IFERROR(
MEDIAN(IF(DATOS_[Sexo]=$B49,IF(DATOS_[AGRUP. CLAS. PROF.]=$B48,IF(DATOS_[Check Periodo Ref.]="Dentro",DATOS_[SALARIO BASE Ef],FALSE)))),
0)</f>
        <v>0</v>
      </c>
      <c r="F49" s="178">
        <f t="array" ref="F49">IFERROR(
MEDIAN((IF(DATOS_[[Sexo]:[Sexo]]=$B49,IF(DATOS_[[AGRUP. CLAS. PROF.]:[AGRUP. CLAS. PROF.]]=$B48,IF(DATOS_[[Check Periodo Ref.]:[Check Periodo Ref.]]="Dentro",DATOS_[Conc.Sal.01]))))),
0)</f>
        <v>0</v>
      </c>
      <c r="G49" s="178">
        <f t="array" ref="G49">IFERROR(
MEDIAN((IF(DATOS_[[Sexo]:[Sexo]]=$B49,IF(DATOS_[[AGRUP. CLAS. PROF.]:[AGRUP. CLAS. PROF.]]=$B48,IF(DATOS_[[Check Periodo Ref.]:[Check Periodo Ref.]]="Dentro",DATOS_[Conc.Sal.02]))))),
0)</f>
        <v>0</v>
      </c>
      <c r="H49" s="178">
        <f t="array" ref="H49">IFERROR(
MEDIAN((IF(DATOS_[[Sexo]:[Sexo]]=$B49,IF(DATOS_[[AGRUP. CLAS. PROF.]:[AGRUP. CLAS. PROF.]]=$B48,IF(DATOS_[[Check Periodo Ref.]:[Check Periodo Ref.]]="Dentro",DATOS_[Conc.Sal.03]))))),
0)</f>
        <v>0</v>
      </c>
      <c r="I49" s="178">
        <f t="array" ref="I49">IFERROR(
MEDIAN((IF(DATOS_[[Sexo]:[Sexo]]=$B49,IF(DATOS_[[AGRUP. CLAS. PROF.]:[AGRUP. CLAS. PROF.]]=$B48,IF(DATOS_[[Check Periodo Ref.]:[Check Periodo Ref.]]="Dentro",DATOS_[Conc.Sal.04]))))),
0)</f>
        <v>0</v>
      </c>
      <c r="J49" s="178">
        <f t="array" ref="J49">IFERROR(
MEDIAN((IF(DATOS_[[Sexo]:[Sexo]]=$B49,IF(DATOS_[[AGRUP. CLAS. PROF.]:[AGRUP. CLAS. PROF.]]=$B48,IF(DATOS_[[Check Periodo Ref.]:[Check Periodo Ref.]]="Dentro",DATOS_[Conc.Sal.05]))))),
0)</f>
        <v>0</v>
      </c>
      <c r="K49" s="178">
        <f t="array" ref="K49">IFERROR(
MEDIAN((IF(DATOS_[[Sexo]:[Sexo]]=$B49,IF(DATOS_[[AGRUP. CLAS. PROF.]:[AGRUP. CLAS. PROF.]]=$B48,IF(DATOS_[[Check Periodo Ref.]:[Check Periodo Ref.]]="Dentro",DATOS_[Conc.Sal.06]))))),
0)</f>
        <v>0</v>
      </c>
      <c r="L49" s="178">
        <f t="array" ref="L49">IFERROR(
MEDIAN((IF(DATOS_[[Sexo]:[Sexo]]=$B49,IF(DATOS_[[AGRUP. CLAS. PROF.]:[AGRUP. CLAS. PROF.]]=$B48,IF(DATOS_[[Check Periodo Ref.]:[Check Periodo Ref.]]="Dentro",DATOS_[Conc.Sal.07]))))),
0)</f>
        <v>0</v>
      </c>
      <c r="M49" s="178">
        <f t="array" ref="M49">IFERROR(
MEDIAN((IF(DATOS_[[Sexo]:[Sexo]]=$B49,IF(DATOS_[[AGRUP. CLAS. PROF.]:[AGRUP. CLAS. PROF.]]=$B48,IF(DATOS_[[Check Periodo Ref.]:[Check Periodo Ref.]]="Dentro",DATOS_[Conc.Sal.08]))))),
0)</f>
        <v>0</v>
      </c>
      <c r="N49" s="178">
        <f t="array" ref="N49">IFERROR(
MEDIAN((IF(DATOS_[[Sexo]:[Sexo]]=$B49,IF(DATOS_[[AGRUP. CLAS. PROF.]:[AGRUP. CLAS. PROF.]]=$B48,IF(DATOS_[[Check Periodo Ref.]:[Check Periodo Ref.]]="Dentro",DATOS_[Conc.Sal.09]))))),
0)</f>
        <v>0</v>
      </c>
      <c r="O49" s="178">
        <f t="array" ref="O49">IFERROR(
MEDIAN((IF(DATOS_[[Sexo]:[Sexo]]=$B49,IF(DATOS_[[AGRUP. CLAS. PROF.]:[AGRUP. CLAS. PROF.]]=$B48,IF(DATOS_[[Check Periodo Ref.]:[Check Periodo Ref.]]="Dentro",DATOS_[Conc.Sal.10]))))),
0)</f>
        <v>0</v>
      </c>
      <c r="P49" s="178">
        <f t="array" ref="P49">IFERROR(
MEDIAN((IF(DATOS_[[Sexo]:[Sexo]]=$B49,IF(DATOS_[[AGRUP. CLAS. PROF.]:[AGRUP. CLAS. PROF.]]=$B48,IF(DATOS_[[Check Periodo Ref.]:[Check Periodo Ref.]]="Dentro",DATOS_[Conc.Sal.11]))))),
0)</f>
        <v>0</v>
      </c>
      <c r="Q49" s="178">
        <f t="array" ref="Q49">IFERROR(
MEDIAN((IF(DATOS_[[Sexo]:[Sexo]]=$B49,IF(DATOS_[[AGRUP. CLAS. PROF.]:[AGRUP. CLAS. PROF.]]=$B48,IF(DATOS_[[Check Periodo Ref.]:[Check Periodo Ref.]]="Dentro",DATOS_[Conc.Sal.12]))))),
0)</f>
        <v>0</v>
      </c>
      <c r="R49" s="178">
        <f t="array" ref="R49">IFERROR(
MEDIAN((IF(DATOS_[[Sexo]:[Sexo]]=$B49,IF(DATOS_[[AGRUP. CLAS. PROF.]:[AGRUP. CLAS. PROF.]]=$B48,IF(DATOS_[[Check Periodo Ref.]:[Check Periodo Ref.]]="Dentro",DATOS_[Conc.Sal.13]))))),
0)</f>
        <v>0</v>
      </c>
      <c r="S49" s="178">
        <f t="array" ref="S49">IFERROR(
MEDIAN((IF(DATOS_[[Sexo]:[Sexo]]=$B49,IF(DATOS_[[AGRUP. CLAS. PROF.]:[AGRUP. CLAS. PROF.]]=$B48,IF(DATOS_[[Check Periodo Ref.]:[Check Periodo Ref.]]="Dentro",DATOS_[Conc.Sal.14]))))),
0)</f>
        <v>0</v>
      </c>
      <c r="T49" s="178">
        <f t="array" ref="T49">IFERROR(
MEDIAN((IF(DATOS_[[Sexo]:[Sexo]]=$B49,IF(DATOS_[[AGRUP. CLAS. PROF.]:[AGRUP. CLAS. PROF.]]=$B48,IF(DATOS_[[Check Periodo Ref.]:[Check Periodo Ref.]]="Dentro",DATOS_[Conc.Sal.15]))))),
0)</f>
        <v>0</v>
      </c>
      <c r="U49" s="178">
        <f t="array" ref="U49">IFERROR(
MEDIAN((IF(DATOS_[[Sexo]:[Sexo]]=$B49,IF(DATOS_[[AGRUP. CLAS. PROF.]:[AGRUP. CLAS. PROF.]]=$B48,IF(DATOS_[[Check Periodo Ref.]:[Check Periodo Ref.]]="Dentro",DATOS_[Conc.Sal.16]))))),
0)</f>
        <v>0</v>
      </c>
      <c r="V49" s="178">
        <f t="array" ref="V49">IFERROR(
MEDIAN((IF(DATOS_[[Sexo]:[Sexo]]=$B49,IF(DATOS_[[AGRUP. CLAS. PROF.]:[AGRUP. CLAS. PROF.]]=$B48,IF(DATOS_[[Check Periodo Ref.]:[Check Periodo Ref.]]="Dentro",DATOS_[Conc.Sal.17]))))),
0)</f>
        <v>0</v>
      </c>
      <c r="W49" s="178">
        <f t="array" ref="W49">IFERROR(
MEDIAN((IF(DATOS_[[Sexo]:[Sexo]]=$B49,IF(DATOS_[[AGRUP. CLAS. PROF.]:[AGRUP. CLAS. PROF.]]=$B48,IF(DATOS_[[Check Periodo Ref.]:[Check Periodo Ref.]]="Dentro",DATOS_[Conc.Sal.18]))))),
0)</f>
        <v>0</v>
      </c>
      <c r="X49" s="178">
        <f t="array" ref="X49">IFERROR(
MEDIAN((IF(DATOS_[[Sexo]:[Sexo]]=$B49,IF(DATOS_[[AGRUP. CLAS. PROF.]:[AGRUP. CLAS. PROF.]]=$B48,IF(DATOS_[[Check Periodo Ref.]:[Check Periodo Ref.]]="Dentro",DATOS_[Conc.Sal.19]))))),
0)</f>
        <v>0</v>
      </c>
      <c r="Y49" s="178">
        <f t="array" ref="Y49">IFERROR(
MEDIAN((IF(DATOS_[[Sexo]:[Sexo]]=$B49,IF(DATOS_[[AGRUP. CLAS. PROF.]:[AGRUP. CLAS. PROF.]]=$B48,IF(DATOS_[[Check Periodo Ref.]:[Check Periodo Ref.]]="Dentro",DATOS_[Conc.Sal.20]))))),
0)</f>
        <v>0</v>
      </c>
      <c r="Z49" s="178">
        <f t="array" ref="Z49">IFERROR(
MEDIAN((IF(DATOS_[[Sexo]:[Sexo]]=$B49,IF(DATOS_[[AGRUP. CLAS. PROF.]:[AGRUP. CLAS. PROF.]]=$B48,IF(DATOS_[[Check Periodo Ref.]:[Check Periodo Ref.]]="Dentro",DATOS_[Conc.Sal.21]))))),
0)</f>
        <v>0</v>
      </c>
      <c r="AA49" s="178">
        <f t="array" ref="AA49">IFERROR(
MEDIAN((IF(DATOS_[[Sexo]:[Sexo]]=$B49,IF(DATOS_[[AGRUP. CLAS. PROF.]:[AGRUP. CLAS. PROF.]]=$B48,IF(DATOS_[[Check Periodo Ref.]:[Check Periodo Ref.]]="Dentro",DATOS_[Conc.Sal.22]))))),
0)</f>
        <v>0</v>
      </c>
      <c r="AB49" s="178">
        <f t="array" ref="AB49">IFERROR(
MEDIAN((IF(DATOS_[[Sexo]:[Sexo]]=$B49,IF(DATOS_[[AGRUP. CLAS. PROF.]:[AGRUP. CLAS. PROF.]]=$B48,IF(DATOS_[[Check Periodo Ref.]:[Check Periodo Ref.]]="Dentro",DATOS_[Conc.Sal.23]))))),
0)</f>
        <v>0</v>
      </c>
      <c r="AC49" s="178">
        <f t="array" ref="AC49">IFERROR(
MEDIAN((IF(DATOS_[[Sexo]:[Sexo]]=$B49,IF(DATOS_[[AGRUP. CLAS. PROF.]:[AGRUP. CLAS. PROF.]]=$B48,IF(DATOS_[[Check Periodo Ref.]:[Check Periodo Ref.]]="Dentro",DATOS_[Conc.Sal.24]))))),
0)</f>
        <v>0</v>
      </c>
      <c r="AD49" s="178">
        <f t="array" ref="AD49">IFERROR(
MEDIAN((IF(DATOS_[[Sexo]:[Sexo]]=$B49,IF(DATOS_[[AGRUP. CLAS. PROF.]:[AGRUP. CLAS. PROF.]]=$B48,IF(DATOS_[[Check Periodo Ref.]:[Check Periodo Ref.]]="Dentro",DATOS_[Conc.Sal.25]))))),
0)</f>
        <v>0</v>
      </c>
      <c r="AE49" s="178">
        <f t="array" ref="AE49">IFERROR(
MEDIAN((IF(DATOS_[[Sexo]:[Sexo]]=$B49,IF(DATOS_[[AGRUP. CLAS. PROF.]:[AGRUP. CLAS. PROF.]]=$B48,IF(DATOS_[[Check Periodo Ref.]:[Check Periodo Ref.]]="Dentro",DATOS_[Conc.Sal.26]))))),
0)</f>
        <v>0</v>
      </c>
      <c r="AF49" s="178">
        <f t="array" ref="AF49">IFERROR(
MEDIAN((IF(DATOS_[[Sexo]:[Sexo]]=$B49,IF(DATOS_[[AGRUP. CLAS. PROF.]:[AGRUP. CLAS. PROF.]]=$B48,IF(DATOS_[[Check Periodo Ref.]:[Check Periodo Ref.]]="Dentro",DATOS_[Conc.Sal.27]))))),
0)</f>
        <v>0</v>
      </c>
      <c r="AG49" s="178">
        <f t="array" ref="AG49">IFERROR(
MEDIAN((IF(DATOS_[[Sexo]:[Sexo]]=$B49,IF(DATOS_[[AGRUP. CLAS. PROF.]:[AGRUP. CLAS. PROF.]]=$B48,IF(DATOS_[[Check Periodo Ref.]:[Check Periodo Ref.]]="Dentro",DATOS_[Conc.Sal.28]))))),
0)</f>
        <v>0</v>
      </c>
      <c r="AH49" s="178">
        <f t="array" ref="AH49">IFERROR(
MEDIAN((IF(DATOS_[[Sexo]:[Sexo]]=$B49,IF(DATOS_[[AGRUP. CLAS. PROF.]:[AGRUP. CLAS. PROF.]]=$B48,IF(DATOS_[[Check Periodo Ref.]:[Check Periodo Ref.]]="Dentro",DATOS_[Conc.Sal.29]))))),
0)</f>
        <v>0</v>
      </c>
      <c r="AI49" s="178">
        <f t="array" ref="AI49">IFERROR(
MEDIAN((IF(DATOS_[[Sexo]:[Sexo]]=$B49,IF(DATOS_[[AGRUP. CLAS. PROF.]:[AGRUP. CLAS. PROF.]]=$B48,IF(DATOS_[[Check Periodo Ref.]:[Check Periodo Ref.]]="Dentro",DATOS_[Conc.Sal.30]))))),
0)</f>
        <v>0</v>
      </c>
      <c r="AJ49" s="179">
        <f t="array" ref="AJ49">IFERROR(
MEDIAN(IF(DATOS_[Sexo]=$B49,IF(DATOS_[AGRUP. CLAS. PROF.]=$B48,IF(DATOS_[Check Periodo Ref.]="Dentro",DATOS_[Tot COMPL.SAL Ef],FALSE)))),
0)</f>
        <v>0</v>
      </c>
      <c r="AK49" s="180">
        <f t="array" ref="AK49">IFERROR(
MEDIAN(IF(DATOS_[Sexo]=$B49,IF(DATOS_[AGRUP. CLAS. PROF.]=$B48,IF(DATOS_[Check Periodo Ref.]="Dentro",DATOS_[TOTAL SALARIO Ef],FALSE)))),
0)</f>
        <v>0</v>
      </c>
      <c r="AL49" s="181">
        <f t="array" ref="AL49">IFERROR(
MEDIAN((IF(DATOS_[[Sexo]:[Sexo]]=$B49,IF(DATOS_[[AGRUP. CLAS. PROF.]:[AGRUP. CLAS. PROF.]]=$B48,IF(DATOS_[[Check Periodo Ref.]:[Check Periodo Ref.]]="Dentro",DATOS_[C.Extra.01]))))),
0)</f>
        <v>0</v>
      </c>
      <c r="AM49" s="181">
        <f t="array" ref="AM49">IFERROR(
MEDIAN((IF(DATOS_[[Sexo]:[Sexo]]=$B49,IF(DATOS_[[AGRUP. CLAS. PROF.]:[AGRUP. CLAS. PROF.]]=$B48,IF(DATOS_[[Check Periodo Ref.]:[Check Periodo Ref.]]="Dentro",DATOS_[C.Extra.02]))))),
0)</f>
        <v>0</v>
      </c>
      <c r="AN49" s="181">
        <f t="array" ref="AN49">IFERROR(
MEDIAN((IF(DATOS_[[Sexo]:[Sexo]]=$B49,IF(DATOS_[[AGRUP. CLAS. PROF.]:[AGRUP. CLAS. PROF.]]=$B48,IF(DATOS_[[Check Periodo Ref.]:[Check Periodo Ref.]]="Dentro",DATOS_[C.Extra.03]))))),
0)</f>
        <v>0</v>
      </c>
      <c r="AO49" s="181">
        <f t="array" ref="AO49">IFERROR(
MEDIAN((IF(DATOS_[[Sexo]:[Sexo]]=$B49,IF(DATOS_[[AGRUP. CLAS. PROF.]:[AGRUP. CLAS. PROF.]]=$B48,IF(DATOS_[[Check Periodo Ref.]:[Check Periodo Ref.]]="Dentro",DATOS_[C.Extra.04]))))),
0)</f>
        <v>0</v>
      </c>
      <c r="AP49" s="181">
        <f t="array" ref="AP49">IFERROR(
MEDIAN((IF(DATOS_[[Sexo]:[Sexo]]=$B49,IF(DATOS_[[AGRUP. CLAS. PROF.]:[AGRUP. CLAS. PROF.]]=$B48,IF(DATOS_[[Check Periodo Ref.]:[Check Periodo Ref.]]="Dentro",DATOS_[C.Extra.05]))))),
0)</f>
        <v>0</v>
      </c>
      <c r="AQ49" s="182">
        <f t="array" ref="AQ49">IFERROR(
MEDIAN(IF(DATOS_[Sexo]=$B49,IF(DATOS_[AGRUP. CLAS. PROF.]=$B48,IF(DATOS_[Check Periodo Ref.]="Dentro",DATOS_[Tot Extrasalarial Ef],FALSE)))),
0)</f>
        <v>0</v>
      </c>
      <c r="AR49" s="183">
        <f t="array" ref="AR49">IFERROR(
MEDIAN(IF(DATOS_[Sexo]=$B49,IF(DATOS_[AGRUP. CLAS. PROF.]=$B48,IF(DATOS_[Check Periodo Ref.]="Dentro",DATOS_[TOTAL Retrib Ef],FALSE)))),
0)</f>
        <v>0</v>
      </c>
    </row>
    <row r="50" spans="1:44" x14ac:dyDescent="0.3">
      <c r="A50" s="107" t="str">
        <f t="shared" ref="A50" si="50">+A49</f>
        <v>[ocultar]</v>
      </c>
      <c r="B50" s="98"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77">
        <f t="array" ref="E50">IFERROR(
MEDIAN(IF(DATOS_[Sexo]=$B50,IF(DATOS_[AGRUP. CLAS. PROF.]=$B48,IF(DATOS_[Check Periodo Ref.]="Dentro",DATOS_[SALARIO BASE Ef],FALSE)))),
0)</f>
        <v>0</v>
      </c>
      <c r="F50" s="178">
        <f t="array" ref="F50">IFERROR(
MEDIAN((IF(DATOS_[[Sexo]:[Sexo]]=$B50,IF(DATOS_[[AGRUP. CLAS. PROF.]:[AGRUP. CLAS. PROF.]]=$B48,IF(DATOS_[[Check Periodo Ref.]:[Check Periodo Ref.]]="Dentro",DATOS_[Conc.Sal.01]))))),
0)</f>
        <v>0</v>
      </c>
      <c r="G50" s="178">
        <f t="array" ref="G50">IFERROR(
MEDIAN((IF(DATOS_[[Sexo]:[Sexo]]=$B50,IF(DATOS_[[AGRUP. CLAS. PROF.]:[AGRUP. CLAS. PROF.]]=$B48,IF(DATOS_[[Check Periodo Ref.]:[Check Periodo Ref.]]="Dentro",DATOS_[Conc.Sal.02]))))),
0)</f>
        <v>0</v>
      </c>
      <c r="H50" s="178">
        <f t="array" ref="H50">IFERROR(
MEDIAN((IF(DATOS_[[Sexo]:[Sexo]]=$B50,IF(DATOS_[[AGRUP. CLAS. PROF.]:[AGRUP. CLAS. PROF.]]=$B48,IF(DATOS_[[Check Periodo Ref.]:[Check Periodo Ref.]]="Dentro",DATOS_[Conc.Sal.03]))))),
0)</f>
        <v>0</v>
      </c>
      <c r="I50" s="178">
        <f t="array" ref="I50">IFERROR(
MEDIAN((IF(DATOS_[[Sexo]:[Sexo]]=$B50,IF(DATOS_[[AGRUP. CLAS. PROF.]:[AGRUP. CLAS. PROF.]]=$B48,IF(DATOS_[[Check Periodo Ref.]:[Check Periodo Ref.]]="Dentro",DATOS_[Conc.Sal.04]))))),
0)</f>
        <v>0</v>
      </c>
      <c r="J50" s="178">
        <f t="array" ref="J50">IFERROR(
MEDIAN((IF(DATOS_[[Sexo]:[Sexo]]=$B50,IF(DATOS_[[AGRUP. CLAS. PROF.]:[AGRUP. CLAS. PROF.]]=$B48,IF(DATOS_[[Check Periodo Ref.]:[Check Periodo Ref.]]="Dentro",DATOS_[Conc.Sal.05]))))),
0)</f>
        <v>0</v>
      </c>
      <c r="K50" s="178">
        <f t="array" ref="K50">IFERROR(
MEDIAN((IF(DATOS_[[Sexo]:[Sexo]]=$B50,IF(DATOS_[[AGRUP. CLAS. PROF.]:[AGRUP. CLAS. PROF.]]=$B48,IF(DATOS_[[Check Periodo Ref.]:[Check Periodo Ref.]]="Dentro",DATOS_[Conc.Sal.06]))))),
0)</f>
        <v>0</v>
      </c>
      <c r="L50" s="178">
        <f t="array" ref="L50">IFERROR(
MEDIAN((IF(DATOS_[[Sexo]:[Sexo]]=$B50,IF(DATOS_[[AGRUP. CLAS. PROF.]:[AGRUP. CLAS. PROF.]]=$B48,IF(DATOS_[[Check Periodo Ref.]:[Check Periodo Ref.]]="Dentro",DATOS_[Conc.Sal.07]))))),
0)</f>
        <v>0</v>
      </c>
      <c r="M50" s="178">
        <f t="array" ref="M50">IFERROR(
MEDIAN((IF(DATOS_[[Sexo]:[Sexo]]=$B50,IF(DATOS_[[AGRUP. CLAS. PROF.]:[AGRUP. CLAS. PROF.]]=$B48,IF(DATOS_[[Check Periodo Ref.]:[Check Periodo Ref.]]="Dentro",DATOS_[Conc.Sal.08]))))),
0)</f>
        <v>0</v>
      </c>
      <c r="N50" s="178">
        <f t="array" ref="N50">IFERROR(
MEDIAN((IF(DATOS_[[Sexo]:[Sexo]]=$B50,IF(DATOS_[[AGRUP. CLAS. PROF.]:[AGRUP. CLAS. PROF.]]=$B48,IF(DATOS_[[Check Periodo Ref.]:[Check Periodo Ref.]]="Dentro",DATOS_[Conc.Sal.09]))))),
0)</f>
        <v>0</v>
      </c>
      <c r="O50" s="178">
        <f t="array" ref="O50">IFERROR(
MEDIAN((IF(DATOS_[[Sexo]:[Sexo]]=$B50,IF(DATOS_[[AGRUP. CLAS. PROF.]:[AGRUP. CLAS. PROF.]]=$B48,IF(DATOS_[[Check Periodo Ref.]:[Check Periodo Ref.]]="Dentro",DATOS_[Conc.Sal.10]))))),
0)</f>
        <v>0</v>
      </c>
      <c r="P50" s="178">
        <f t="array" ref="P50">IFERROR(
MEDIAN((IF(DATOS_[[Sexo]:[Sexo]]=$B50,IF(DATOS_[[AGRUP. CLAS. PROF.]:[AGRUP. CLAS. PROF.]]=$B48,IF(DATOS_[[Check Periodo Ref.]:[Check Periodo Ref.]]="Dentro",DATOS_[Conc.Sal.11]))))),
0)</f>
        <v>0</v>
      </c>
      <c r="Q50" s="178">
        <f t="array" ref="Q50">IFERROR(
MEDIAN((IF(DATOS_[[Sexo]:[Sexo]]=$B50,IF(DATOS_[[AGRUP. CLAS. PROF.]:[AGRUP. CLAS. PROF.]]=$B48,IF(DATOS_[[Check Periodo Ref.]:[Check Periodo Ref.]]="Dentro",DATOS_[Conc.Sal.12]))))),
0)</f>
        <v>0</v>
      </c>
      <c r="R50" s="178">
        <f t="array" ref="R50">IFERROR(
MEDIAN((IF(DATOS_[[Sexo]:[Sexo]]=$B50,IF(DATOS_[[AGRUP. CLAS. PROF.]:[AGRUP. CLAS. PROF.]]=$B48,IF(DATOS_[[Check Periodo Ref.]:[Check Periodo Ref.]]="Dentro",DATOS_[Conc.Sal.13]))))),
0)</f>
        <v>0</v>
      </c>
      <c r="S50" s="178">
        <f t="array" ref="S50">IFERROR(
MEDIAN((IF(DATOS_[[Sexo]:[Sexo]]=$B50,IF(DATOS_[[AGRUP. CLAS. PROF.]:[AGRUP. CLAS. PROF.]]=$B48,IF(DATOS_[[Check Periodo Ref.]:[Check Periodo Ref.]]="Dentro",DATOS_[Conc.Sal.14]))))),
0)</f>
        <v>0</v>
      </c>
      <c r="T50" s="178">
        <f t="array" ref="T50">IFERROR(
MEDIAN((IF(DATOS_[[Sexo]:[Sexo]]=$B50,IF(DATOS_[[AGRUP. CLAS. PROF.]:[AGRUP. CLAS. PROF.]]=$B48,IF(DATOS_[[Check Periodo Ref.]:[Check Periodo Ref.]]="Dentro",DATOS_[Conc.Sal.15]))))),
0)</f>
        <v>0</v>
      </c>
      <c r="U50" s="178">
        <f t="array" ref="U50">IFERROR(
MEDIAN((IF(DATOS_[[Sexo]:[Sexo]]=$B50,IF(DATOS_[[AGRUP. CLAS. PROF.]:[AGRUP. CLAS. PROF.]]=$B48,IF(DATOS_[[Check Periodo Ref.]:[Check Periodo Ref.]]="Dentro",DATOS_[Conc.Sal.16]))))),
0)</f>
        <v>0</v>
      </c>
      <c r="V50" s="178">
        <f t="array" ref="V50">IFERROR(
MEDIAN((IF(DATOS_[[Sexo]:[Sexo]]=$B50,IF(DATOS_[[AGRUP. CLAS. PROF.]:[AGRUP. CLAS. PROF.]]=$B48,IF(DATOS_[[Check Periodo Ref.]:[Check Periodo Ref.]]="Dentro",DATOS_[Conc.Sal.17]))))),
0)</f>
        <v>0</v>
      </c>
      <c r="W50" s="178">
        <f t="array" ref="W50">IFERROR(
MEDIAN((IF(DATOS_[[Sexo]:[Sexo]]=$B50,IF(DATOS_[[AGRUP. CLAS. PROF.]:[AGRUP. CLAS. PROF.]]=$B48,IF(DATOS_[[Check Periodo Ref.]:[Check Periodo Ref.]]="Dentro",DATOS_[Conc.Sal.18]))))),
0)</f>
        <v>0</v>
      </c>
      <c r="X50" s="178">
        <f t="array" ref="X50">IFERROR(
MEDIAN((IF(DATOS_[[Sexo]:[Sexo]]=$B50,IF(DATOS_[[AGRUP. CLAS. PROF.]:[AGRUP. CLAS. PROF.]]=$B48,IF(DATOS_[[Check Periodo Ref.]:[Check Periodo Ref.]]="Dentro",DATOS_[Conc.Sal.19]))))),
0)</f>
        <v>0</v>
      </c>
      <c r="Y50" s="178">
        <f t="array" ref="Y50">IFERROR(
MEDIAN((IF(DATOS_[[Sexo]:[Sexo]]=$B50,IF(DATOS_[[AGRUP. CLAS. PROF.]:[AGRUP. CLAS. PROF.]]=$B48,IF(DATOS_[[Check Periodo Ref.]:[Check Periodo Ref.]]="Dentro",DATOS_[Conc.Sal.20]))))),
0)</f>
        <v>0</v>
      </c>
      <c r="Z50" s="178">
        <f t="array" ref="Z50">IFERROR(
MEDIAN((IF(DATOS_[[Sexo]:[Sexo]]=$B50,IF(DATOS_[[AGRUP. CLAS. PROF.]:[AGRUP. CLAS. PROF.]]=$B48,IF(DATOS_[[Check Periodo Ref.]:[Check Periodo Ref.]]="Dentro",DATOS_[Conc.Sal.21]))))),
0)</f>
        <v>0</v>
      </c>
      <c r="AA50" s="178">
        <f t="array" ref="AA50">IFERROR(
MEDIAN((IF(DATOS_[[Sexo]:[Sexo]]=$B50,IF(DATOS_[[AGRUP. CLAS. PROF.]:[AGRUP. CLAS. PROF.]]=$B48,IF(DATOS_[[Check Periodo Ref.]:[Check Periodo Ref.]]="Dentro",DATOS_[Conc.Sal.22]))))),
0)</f>
        <v>0</v>
      </c>
      <c r="AB50" s="178">
        <f t="array" ref="AB50">IFERROR(
MEDIAN((IF(DATOS_[[Sexo]:[Sexo]]=$B50,IF(DATOS_[[AGRUP. CLAS. PROF.]:[AGRUP. CLAS. PROF.]]=$B48,IF(DATOS_[[Check Periodo Ref.]:[Check Periodo Ref.]]="Dentro",DATOS_[Conc.Sal.23]))))),
0)</f>
        <v>0</v>
      </c>
      <c r="AC50" s="178">
        <f t="array" ref="AC50">IFERROR(
MEDIAN((IF(DATOS_[[Sexo]:[Sexo]]=$B50,IF(DATOS_[[AGRUP. CLAS. PROF.]:[AGRUP. CLAS. PROF.]]=$B48,IF(DATOS_[[Check Periodo Ref.]:[Check Periodo Ref.]]="Dentro",DATOS_[Conc.Sal.24]))))),
0)</f>
        <v>0</v>
      </c>
      <c r="AD50" s="178">
        <f t="array" ref="AD50">IFERROR(
MEDIAN((IF(DATOS_[[Sexo]:[Sexo]]=$B50,IF(DATOS_[[AGRUP. CLAS. PROF.]:[AGRUP. CLAS. PROF.]]=$B48,IF(DATOS_[[Check Periodo Ref.]:[Check Periodo Ref.]]="Dentro",DATOS_[Conc.Sal.25]))))),
0)</f>
        <v>0</v>
      </c>
      <c r="AE50" s="178">
        <f t="array" ref="AE50">IFERROR(
MEDIAN((IF(DATOS_[[Sexo]:[Sexo]]=$B50,IF(DATOS_[[AGRUP. CLAS. PROF.]:[AGRUP. CLAS. PROF.]]=$B48,IF(DATOS_[[Check Periodo Ref.]:[Check Periodo Ref.]]="Dentro",DATOS_[Conc.Sal.26]))))),
0)</f>
        <v>0</v>
      </c>
      <c r="AF50" s="178">
        <f t="array" ref="AF50">IFERROR(
MEDIAN((IF(DATOS_[[Sexo]:[Sexo]]=$B50,IF(DATOS_[[AGRUP. CLAS. PROF.]:[AGRUP. CLAS. PROF.]]=$B48,IF(DATOS_[[Check Periodo Ref.]:[Check Periodo Ref.]]="Dentro",DATOS_[Conc.Sal.27]))))),
0)</f>
        <v>0</v>
      </c>
      <c r="AG50" s="178">
        <f t="array" ref="AG50">IFERROR(
MEDIAN((IF(DATOS_[[Sexo]:[Sexo]]=$B50,IF(DATOS_[[AGRUP. CLAS. PROF.]:[AGRUP. CLAS. PROF.]]=$B48,IF(DATOS_[[Check Periodo Ref.]:[Check Periodo Ref.]]="Dentro",DATOS_[Conc.Sal.28]))))),
0)</f>
        <v>0</v>
      </c>
      <c r="AH50" s="178">
        <f t="array" ref="AH50">IFERROR(
MEDIAN((IF(DATOS_[[Sexo]:[Sexo]]=$B50,IF(DATOS_[[AGRUP. CLAS. PROF.]:[AGRUP. CLAS. PROF.]]=$B48,IF(DATOS_[[Check Periodo Ref.]:[Check Periodo Ref.]]="Dentro",DATOS_[Conc.Sal.29]))))),
0)</f>
        <v>0</v>
      </c>
      <c r="AI50" s="178">
        <f t="array" ref="AI50">IFERROR(
MEDIAN((IF(DATOS_[[Sexo]:[Sexo]]=$B50,IF(DATOS_[[AGRUP. CLAS. PROF.]:[AGRUP. CLAS. PROF.]]=$B48,IF(DATOS_[[Check Periodo Ref.]:[Check Periodo Ref.]]="Dentro",DATOS_[Conc.Sal.30]))))),
0)</f>
        <v>0</v>
      </c>
      <c r="AJ50" s="179">
        <f t="array" ref="AJ50">IFERROR(
MEDIAN(IF(DATOS_[Sexo]=$B50,IF(DATOS_[AGRUP. CLAS. PROF.]=$B48,IF(DATOS_[Check Periodo Ref.]="Dentro",DATOS_[Tot COMPL.SAL Ef],FALSE)))),
0)</f>
        <v>0</v>
      </c>
      <c r="AK50" s="180">
        <f t="array" ref="AK50">IFERROR(
MEDIAN(IF(DATOS_[Sexo]=$B50,IF(DATOS_[AGRUP. CLAS. PROF.]=$B48,IF(DATOS_[Check Periodo Ref.]="Dentro",DATOS_[TOTAL SALARIO Ef],FALSE)))),
0)</f>
        <v>0</v>
      </c>
      <c r="AL50" s="181">
        <f t="array" ref="AL50">IFERROR(
MEDIAN((IF(DATOS_[[Sexo]:[Sexo]]=$B50,IF(DATOS_[[AGRUP. CLAS. PROF.]:[AGRUP. CLAS. PROF.]]=$B48,IF(DATOS_[[Check Periodo Ref.]:[Check Periodo Ref.]]="Dentro",DATOS_[C.Extra.01]))))),
0)</f>
        <v>0</v>
      </c>
      <c r="AM50" s="181">
        <f t="array" ref="AM50">IFERROR(
MEDIAN((IF(DATOS_[[Sexo]:[Sexo]]=$B50,IF(DATOS_[[AGRUP. CLAS. PROF.]:[AGRUP. CLAS. PROF.]]=$B48,IF(DATOS_[[Check Periodo Ref.]:[Check Periodo Ref.]]="Dentro",DATOS_[C.Extra.02]))))),
0)</f>
        <v>0</v>
      </c>
      <c r="AN50" s="181">
        <f t="array" ref="AN50">IFERROR(
MEDIAN((IF(DATOS_[[Sexo]:[Sexo]]=$B50,IF(DATOS_[[AGRUP. CLAS. PROF.]:[AGRUP. CLAS. PROF.]]=$B48,IF(DATOS_[[Check Periodo Ref.]:[Check Periodo Ref.]]="Dentro",DATOS_[C.Extra.03]))))),
0)</f>
        <v>0</v>
      </c>
      <c r="AO50" s="181">
        <f t="array" ref="AO50">IFERROR(
MEDIAN((IF(DATOS_[[Sexo]:[Sexo]]=$B50,IF(DATOS_[[AGRUP. CLAS. PROF.]:[AGRUP. CLAS. PROF.]]=$B48,IF(DATOS_[[Check Periodo Ref.]:[Check Periodo Ref.]]="Dentro",DATOS_[C.Extra.04]))))),
0)</f>
        <v>0</v>
      </c>
      <c r="AP50" s="181">
        <f t="array" ref="AP50">IFERROR(
MEDIAN((IF(DATOS_[[Sexo]:[Sexo]]=$B50,IF(DATOS_[[AGRUP. CLAS. PROF.]:[AGRUP. CLAS. PROF.]]=$B48,IF(DATOS_[[Check Periodo Ref.]:[Check Periodo Ref.]]="Dentro",DATOS_[C.Extra.05]))))),
0)</f>
        <v>0</v>
      </c>
      <c r="AQ50" s="182">
        <f t="array" ref="AQ50">IFERROR(
MEDIAN(IF(DATOS_[Sexo]=$B50,IF(DATOS_[AGRUP. CLAS. PROF.]=$B48,IF(DATOS_[Check Periodo Ref.]="Dentro",DATOS_[Tot Extrasalarial Ef],FALSE)))),
0)</f>
        <v>0</v>
      </c>
      <c r="AR50" s="183">
        <f t="array" ref="AR50">IFERROR(
MEDIAN(IF(DATOS_[Sexo]=$B50,IF(DATOS_[AGRUP. CLAS. PROF.]=$B48,IF(DATOS_[Check Periodo Ref.]="Dentro",DATOS_[TOTAL Retrib Ef],FALSE)))),
0)</f>
        <v>0</v>
      </c>
    </row>
    <row r="51" spans="1:44" ht="17.25" thickBot="1" x14ac:dyDescent="0.35">
      <c r="A51" s="107" t="str">
        <f t="shared" ref="A51" si="51">+A52</f>
        <v>[ocultar]</v>
      </c>
      <c r="B51" s="105" t="s">
        <v>229</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77">
        <f t="array" ref="E52">IFERROR(
MEDIAN(IF(DATOS_[Sexo]=$B52,IF(DATOS_[AGRUP. CLAS. PROF.]=$B51,IF(DATOS_[Check Periodo Ref.]="Dentro",DATOS_[SALARIO BASE Ef],FALSE)))),
0)</f>
        <v>0</v>
      </c>
      <c r="F52" s="178">
        <f t="array" ref="F52">IFERROR(
MEDIAN((IF(DATOS_[[Sexo]:[Sexo]]=$B52,IF(DATOS_[[AGRUP. CLAS. PROF.]:[AGRUP. CLAS. PROF.]]=$B51,IF(DATOS_[[Check Periodo Ref.]:[Check Periodo Ref.]]="Dentro",DATOS_[Conc.Sal.01]))))),
0)</f>
        <v>0</v>
      </c>
      <c r="G52" s="178">
        <f t="array" ref="G52">IFERROR(
MEDIAN((IF(DATOS_[[Sexo]:[Sexo]]=$B52,IF(DATOS_[[AGRUP. CLAS. PROF.]:[AGRUP. CLAS. PROF.]]=$B51,IF(DATOS_[[Check Periodo Ref.]:[Check Periodo Ref.]]="Dentro",DATOS_[Conc.Sal.02]))))),
0)</f>
        <v>0</v>
      </c>
      <c r="H52" s="178">
        <f t="array" ref="H52">IFERROR(
MEDIAN((IF(DATOS_[[Sexo]:[Sexo]]=$B52,IF(DATOS_[[AGRUP. CLAS. PROF.]:[AGRUP. CLAS. PROF.]]=$B51,IF(DATOS_[[Check Periodo Ref.]:[Check Periodo Ref.]]="Dentro",DATOS_[Conc.Sal.03]))))),
0)</f>
        <v>0</v>
      </c>
      <c r="I52" s="178">
        <f t="array" ref="I52">IFERROR(
MEDIAN((IF(DATOS_[[Sexo]:[Sexo]]=$B52,IF(DATOS_[[AGRUP. CLAS. PROF.]:[AGRUP. CLAS. PROF.]]=$B51,IF(DATOS_[[Check Periodo Ref.]:[Check Periodo Ref.]]="Dentro",DATOS_[Conc.Sal.04]))))),
0)</f>
        <v>0</v>
      </c>
      <c r="J52" s="178">
        <f t="array" ref="J52">IFERROR(
MEDIAN((IF(DATOS_[[Sexo]:[Sexo]]=$B52,IF(DATOS_[[AGRUP. CLAS. PROF.]:[AGRUP. CLAS. PROF.]]=$B51,IF(DATOS_[[Check Periodo Ref.]:[Check Periodo Ref.]]="Dentro",DATOS_[Conc.Sal.05]))))),
0)</f>
        <v>0</v>
      </c>
      <c r="K52" s="178">
        <f t="array" ref="K52">IFERROR(
MEDIAN((IF(DATOS_[[Sexo]:[Sexo]]=$B52,IF(DATOS_[[AGRUP. CLAS. PROF.]:[AGRUP. CLAS. PROF.]]=$B51,IF(DATOS_[[Check Periodo Ref.]:[Check Periodo Ref.]]="Dentro",DATOS_[Conc.Sal.06]))))),
0)</f>
        <v>0</v>
      </c>
      <c r="L52" s="178">
        <f t="array" ref="L52">IFERROR(
MEDIAN((IF(DATOS_[[Sexo]:[Sexo]]=$B52,IF(DATOS_[[AGRUP. CLAS. PROF.]:[AGRUP. CLAS. PROF.]]=$B51,IF(DATOS_[[Check Periodo Ref.]:[Check Periodo Ref.]]="Dentro",DATOS_[Conc.Sal.07]))))),
0)</f>
        <v>0</v>
      </c>
      <c r="M52" s="178">
        <f t="array" ref="M52">IFERROR(
MEDIAN((IF(DATOS_[[Sexo]:[Sexo]]=$B52,IF(DATOS_[[AGRUP. CLAS. PROF.]:[AGRUP. CLAS. PROF.]]=$B51,IF(DATOS_[[Check Periodo Ref.]:[Check Periodo Ref.]]="Dentro",DATOS_[Conc.Sal.08]))))),
0)</f>
        <v>0</v>
      </c>
      <c r="N52" s="178">
        <f t="array" ref="N52">IFERROR(
MEDIAN((IF(DATOS_[[Sexo]:[Sexo]]=$B52,IF(DATOS_[[AGRUP. CLAS. PROF.]:[AGRUP. CLAS. PROF.]]=$B51,IF(DATOS_[[Check Periodo Ref.]:[Check Periodo Ref.]]="Dentro",DATOS_[Conc.Sal.09]))))),
0)</f>
        <v>0</v>
      </c>
      <c r="O52" s="178">
        <f t="array" ref="O52">IFERROR(
MEDIAN((IF(DATOS_[[Sexo]:[Sexo]]=$B52,IF(DATOS_[[AGRUP. CLAS. PROF.]:[AGRUP. CLAS. PROF.]]=$B51,IF(DATOS_[[Check Periodo Ref.]:[Check Periodo Ref.]]="Dentro",DATOS_[Conc.Sal.10]))))),
0)</f>
        <v>0</v>
      </c>
      <c r="P52" s="178">
        <f t="array" ref="P52">IFERROR(
MEDIAN((IF(DATOS_[[Sexo]:[Sexo]]=$B52,IF(DATOS_[[AGRUP. CLAS. PROF.]:[AGRUP. CLAS. PROF.]]=$B51,IF(DATOS_[[Check Periodo Ref.]:[Check Periodo Ref.]]="Dentro",DATOS_[Conc.Sal.11]))))),
0)</f>
        <v>0</v>
      </c>
      <c r="Q52" s="178">
        <f t="array" ref="Q52">IFERROR(
MEDIAN((IF(DATOS_[[Sexo]:[Sexo]]=$B52,IF(DATOS_[[AGRUP. CLAS. PROF.]:[AGRUP. CLAS. PROF.]]=$B51,IF(DATOS_[[Check Periodo Ref.]:[Check Periodo Ref.]]="Dentro",DATOS_[Conc.Sal.12]))))),
0)</f>
        <v>0</v>
      </c>
      <c r="R52" s="178">
        <f t="array" ref="R52">IFERROR(
MEDIAN((IF(DATOS_[[Sexo]:[Sexo]]=$B52,IF(DATOS_[[AGRUP. CLAS. PROF.]:[AGRUP. CLAS. PROF.]]=$B51,IF(DATOS_[[Check Periodo Ref.]:[Check Periodo Ref.]]="Dentro",DATOS_[Conc.Sal.13]))))),
0)</f>
        <v>0</v>
      </c>
      <c r="S52" s="178">
        <f t="array" ref="S52">IFERROR(
MEDIAN((IF(DATOS_[[Sexo]:[Sexo]]=$B52,IF(DATOS_[[AGRUP. CLAS. PROF.]:[AGRUP. CLAS. PROF.]]=$B51,IF(DATOS_[[Check Periodo Ref.]:[Check Periodo Ref.]]="Dentro",DATOS_[Conc.Sal.14]))))),
0)</f>
        <v>0</v>
      </c>
      <c r="T52" s="178">
        <f t="array" ref="T52">IFERROR(
MEDIAN((IF(DATOS_[[Sexo]:[Sexo]]=$B52,IF(DATOS_[[AGRUP. CLAS. PROF.]:[AGRUP. CLAS. PROF.]]=$B51,IF(DATOS_[[Check Periodo Ref.]:[Check Periodo Ref.]]="Dentro",DATOS_[Conc.Sal.15]))))),
0)</f>
        <v>0</v>
      </c>
      <c r="U52" s="178">
        <f t="array" ref="U52">IFERROR(
MEDIAN((IF(DATOS_[[Sexo]:[Sexo]]=$B52,IF(DATOS_[[AGRUP. CLAS. PROF.]:[AGRUP. CLAS. PROF.]]=$B51,IF(DATOS_[[Check Periodo Ref.]:[Check Periodo Ref.]]="Dentro",DATOS_[Conc.Sal.16]))))),
0)</f>
        <v>0</v>
      </c>
      <c r="V52" s="178">
        <f t="array" ref="V52">IFERROR(
MEDIAN((IF(DATOS_[[Sexo]:[Sexo]]=$B52,IF(DATOS_[[AGRUP. CLAS. PROF.]:[AGRUP. CLAS. PROF.]]=$B51,IF(DATOS_[[Check Periodo Ref.]:[Check Periodo Ref.]]="Dentro",DATOS_[Conc.Sal.17]))))),
0)</f>
        <v>0</v>
      </c>
      <c r="W52" s="178">
        <f t="array" ref="W52">IFERROR(
MEDIAN((IF(DATOS_[[Sexo]:[Sexo]]=$B52,IF(DATOS_[[AGRUP. CLAS. PROF.]:[AGRUP. CLAS. PROF.]]=$B51,IF(DATOS_[[Check Periodo Ref.]:[Check Periodo Ref.]]="Dentro",DATOS_[Conc.Sal.18]))))),
0)</f>
        <v>0</v>
      </c>
      <c r="X52" s="178">
        <f t="array" ref="X52">IFERROR(
MEDIAN((IF(DATOS_[[Sexo]:[Sexo]]=$B52,IF(DATOS_[[AGRUP. CLAS. PROF.]:[AGRUP. CLAS. PROF.]]=$B51,IF(DATOS_[[Check Periodo Ref.]:[Check Periodo Ref.]]="Dentro",DATOS_[Conc.Sal.19]))))),
0)</f>
        <v>0</v>
      </c>
      <c r="Y52" s="178">
        <f t="array" ref="Y52">IFERROR(
MEDIAN((IF(DATOS_[[Sexo]:[Sexo]]=$B52,IF(DATOS_[[AGRUP. CLAS. PROF.]:[AGRUP. CLAS. PROF.]]=$B51,IF(DATOS_[[Check Periodo Ref.]:[Check Periodo Ref.]]="Dentro",DATOS_[Conc.Sal.20]))))),
0)</f>
        <v>0</v>
      </c>
      <c r="Z52" s="178">
        <f t="array" ref="Z52">IFERROR(
MEDIAN((IF(DATOS_[[Sexo]:[Sexo]]=$B52,IF(DATOS_[[AGRUP. CLAS. PROF.]:[AGRUP. CLAS. PROF.]]=$B51,IF(DATOS_[[Check Periodo Ref.]:[Check Periodo Ref.]]="Dentro",DATOS_[Conc.Sal.21]))))),
0)</f>
        <v>0</v>
      </c>
      <c r="AA52" s="178">
        <f t="array" ref="AA52">IFERROR(
MEDIAN((IF(DATOS_[[Sexo]:[Sexo]]=$B52,IF(DATOS_[[AGRUP. CLAS. PROF.]:[AGRUP. CLAS. PROF.]]=$B51,IF(DATOS_[[Check Periodo Ref.]:[Check Periodo Ref.]]="Dentro",DATOS_[Conc.Sal.22]))))),
0)</f>
        <v>0</v>
      </c>
      <c r="AB52" s="178">
        <f t="array" ref="AB52">IFERROR(
MEDIAN((IF(DATOS_[[Sexo]:[Sexo]]=$B52,IF(DATOS_[[AGRUP. CLAS. PROF.]:[AGRUP. CLAS. PROF.]]=$B51,IF(DATOS_[[Check Periodo Ref.]:[Check Periodo Ref.]]="Dentro",DATOS_[Conc.Sal.23]))))),
0)</f>
        <v>0</v>
      </c>
      <c r="AC52" s="178">
        <f t="array" ref="AC52">IFERROR(
MEDIAN((IF(DATOS_[[Sexo]:[Sexo]]=$B52,IF(DATOS_[[AGRUP. CLAS. PROF.]:[AGRUP. CLAS. PROF.]]=$B51,IF(DATOS_[[Check Periodo Ref.]:[Check Periodo Ref.]]="Dentro",DATOS_[Conc.Sal.24]))))),
0)</f>
        <v>0</v>
      </c>
      <c r="AD52" s="178">
        <f t="array" ref="AD52">IFERROR(
MEDIAN((IF(DATOS_[[Sexo]:[Sexo]]=$B52,IF(DATOS_[[AGRUP. CLAS. PROF.]:[AGRUP. CLAS. PROF.]]=$B51,IF(DATOS_[[Check Periodo Ref.]:[Check Periodo Ref.]]="Dentro",DATOS_[Conc.Sal.25]))))),
0)</f>
        <v>0</v>
      </c>
      <c r="AE52" s="178">
        <f t="array" ref="AE52">IFERROR(
MEDIAN((IF(DATOS_[[Sexo]:[Sexo]]=$B52,IF(DATOS_[[AGRUP. CLAS. PROF.]:[AGRUP. CLAS. PROF.]]=$B51,IF(DATOS_[[Check Periodo Ref.]:[Check Periodo Ref.]]="Dentro",DATOS_[Conc.Sal.26]))))),
0)</f>
        <v>0</v>
      </c>
      <c r="AF52" s="178">
        <f t="array" ref="AF52">IFERROR(
MEDIAN((IF(DATOS_[[Sexo]:[Sexo]]=$B52,IF(DATOS_[[AGRUP. CLAS. PROF.]:[AGRUP. CLAS. PROF.]]=$B51,IF(DATOS_[[Check Periodo Ref.]:[Check Periodo Ref.]]="Dentro",DATOS_[Conc.Sal.27]))))),
0)</f>
        <v>0</v>
      </c>
      <c r="AG52" s="178">
        <f t="array" ref="AG52">IFERROR(
MEDIAN((IF(DATOS_[[Sexo]:[Sexo]]=$B52,IF(DATOS_[[AGRUP. CLAS. PROF.]:[AGRUP. CLAS. PROF.]]=$B51,IF(DATOS_[[Check Periodo Ref.]:[Check Periodo Ref.]]="Dentro",DATOS_[Conc.Sal.28]))))),
0)</f>
        <v>0</v>
      </c>
      <c r="AH52" s="178">
        <f t="array" ref="AH52">IFERROR(
MEDIAN((IF(DATOS_[[Sexo]:[Sexo]]=$B52,IF(DATOS_[[AGRUP. CLAS. PROF.]:[AGRUP. CLAS. PROF.]]=$B51,IF(DATOS_[[Check Periodo Ref.]:[Check Periodo Ref.]]="Dentro",DATOS_[Conc.Sal.29]))))),
0)</f>
        <v>0</v>
      </c>
      <c r="AI52" s="178">
        <f t="array" ref="AI52">IFERROR(
MEDIAN((IF(DATOS_[[Sexo]:[Sexo]]=$B52,IF(DATOS_[[AGRUP. CLAS. PROF.]:[AGRUP. CLAS. PROF.]]=$B51,IF(DATOS_[[Check Periodo Ref.]:[Check Periodo Ref.]]="Dentro",DATOS_[Conc.Sal.30]))))),
0)</f>
        <v>0</v>
      </c>
      <c r="AJ52" s="179">
        <f t="array" ref="AJ52">IFERROR(
MEDIAN(IF(DATOS_[Sexo]=$B52,IF(DATOS_[AGRUP. CLAS. PROF.]=$B51,IF(DATOS_[Check Periodo Ref.]="Dentro",DATOS_[Tot COMPL.SAL Ef],FALSE)))),
0)</f>
        <v>0</v>
      </c>
      <c r="AK52" s="180">
        <f t="array" ref="AK52">IFERROR(
MEDIAN(IF(DATOS_[Sexo]=$B52,IF(DATOS_[AGRUP. CLAS. PROF.]=$B51,IF(DATOS_[Check Periodo Ref.]="Dentro",DATOS_[TOTAL SALARIO Ef],FALSE)))),
0)</f>
        <v>0</v>
      </c>
      <c r="AL52" s="181">
        <f t="array" ref="AL52">IFERROR(
MEDIAN((IF(DATOS_[[Sexo]:[Sexo]]=$B52,IF(DATOS_[[AGRUP. CLAS. PROF.]:[AGRUP. CLAS. PROF.]]=$B51,IF(DATOS_[[Check Periodo Ref.]:[Check Periodo Ref.]]="Dentro",DATOS_[C.Extra.01]))))),
0)</f>
        <v>0</v>
      </c>
      <c r="AM52" s="181">
        <f t="array" ref="AM52">IFERROR(
MEDIAN((IF(DATOS_[[Sexo]:[Sexo]]=$B52,IF(DATOS_[[AGRUP. CLAS. PROF.]:[AGRUP. CLAS. PROF.]]=$B51,IF(DATOS_[[Check Periodo Ref.]:[Check Periodo Ref.]]="Dentro",DATOS_[C.Extra.02]))))),
0)</f>
        <v>0</v>
      </c>
      <c r="AN52" s="181">
        <f t="array" ref="AN52">IFERROR(
MEDIAN((IF(DATOS_[[Sexo]:[Sexo]]=$B52,IF(DATOS_[[AGRUP. CLAS. PROF.]:[AGRUP. CLAS. PROF.]]=$B51,IF(DATOS_[[Check Periodo Ref.]:[Check Periodo Ref.]]="Dentro",DATOS_[C.Extra.03]))))),
0)</f>
        <v>0</v>
      </c>
      <c r="AO52" s="181">
        <f t="array" ref="AO52">IFERROR(
MEDIAN((IF(DATOS_[[Sexo]:[Sexo]]=$B52,IF(DATOS_[[AGRUP. CLAS. PROF.]:[AGRUP. CLAS. PROF.]]=$B51,IF(DATOS_[[Check Periodo Ref.]:[Check Periodo Ref.]]="Dentro",DATOS_[C.Extra.04]))))),
0)</f>
        <v>0</v>
      </c>
      <c r="AP52" s="181">
        <f t="array" ref="AP52">IFERROR(
MEDIAN((IF(DATOS_[[Sexo]:[Sexo]]=$B52,IF(DATOS_[[AGRUP. CLAS. PROF.]:[AGRUP. CLAS. PROF.]]=$B51,IF(DATOS_[[Check Periodo Ref.]:[Check Periodo Ref.]]="Dentro",DATOS_[C.Extra.05]))))),
0)</f>
        <v>0</v>
      </c>
      <c r="AQ52" s="182">
        <f t="array" ref="AQ52">IFERROR(
MEDIAN(IF(DATOS_[Sexo]=$B52,IF(DATOS_[AGRUP. CLAS. PROF.]=$B51,IF(DATOS_[Check Periodo Ref.]="Dentro",DATOS_[Tot Extrasalarial Ef],FALSE)))),
0)</f>
        <v>0</v>
      </c>
      <c r="AR52" s="183">
        <f t="array" ref="AR52">IFERROR(
MEDIAN(IF(DATOS_[Sexo]=$B52,IF(DATOS_[AGRUP. CLAS. PROF.]=$B51,IF(DATOS_[Check Periodo Ref.]="Dentro",DATOS_[TOTAL Retrib Ef],FALSE)))),
0)</f>
        <v>0</v>
      </c>
    </row>
    <row r="53" spans="1:44" x14ac:dyDescent="0.3">
      <c r="A53" s="107" t="str">
        <f t="shared" ref="A53" si="54">+A52</f>
        <v>[ocultar]</v>
      </c>
      <c r="B53" s="98"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77">
        <f t="array" ref="E53">IFERROR(
MEDIAN(IF(DATOS_[Sexo]=$B53,IF(DATOS_[AGRUP. CLAS. PROF.]=$B51,IF(DATOS_[Check Periodo Ref.]="Dentro",DATOS_[SALARIO BASE Ef],FALSE)))),
0)</f>
        <v>0</v>
      </c>
      <c r="F53" s="178">
        <f t="array" ref="F53">IFERROR(
MEDIAN((IF(DATOS_[[Sexo]:[Sexo]]=$B53,IF(DATOS_[[AGRUP. CLAS. PROF.]:[AGRUP. CLAS. PROF.]]=$B51,IF(DATOS_[[Check Periodo Ref.]:[Check Periodo Ref.]]="Dentro",DATOS_[Conc.Sal.01]))))),
0)</f>
        <v>0</v>
      </c>
      <c r="G53" s="178">
        <f t="array" ref="G53">IFERROR(
MEDIAN((IF(DATOS_[[Sexo]:[Sexo]]=$B53,IF(DATOS_[[AGRUP. CLAS. PROF.]:[AGRUP. CLAS. PROF.]]=$B51,IF(DATOS_[[Check Periodo Ref.]:[Check Periodo Ref.]]="Dentro",DATOS_[Conc.Sal.02]))))),
0)</f>
        <v>0</v>
      </c>
      <c r="H53" s="178">
        <f t="array" ref="H53">IFERROR(
MEDIAN((IF(DATOS_[[Sexo]:[Sexo]]=$B53,IF(DATOS_[[AGRUP. CLAS. PROF.]:[AGRUP. CLAS. PROF.]]=$B51,IF(DATOS_[[Check Periodo Ref.]:[Check Periodo Ref.]]="Dentro",DATOS_[Conc.Sal.03]))))),
0)</f>
        <v>0</v>
      </c>
      <c r="I53" s="178">
        <f t="array" ref="I53">IFERROR(
MEDIAN((IF(DATOS_[[Sexo]:[Sexo]]=$B53,IF(DATOS_[[AGRUP. CLAS. PROF.]:[AGRUP. CLAS. PROF.]]=$B51,IF(DATOS_[[Check Periodo Ref.]:[Check Periodo Ref.]]="Dentro",DATOS_[Conc.Sal.04]))))),
0)</f>
        <v>0</v>
      </c>
      <c r="J53" s="178">
        <f t="array" ref="J53">IFERROR(
MEDIAN((IF(DATOS_[[Sexo]:[Sexo]]=$B53,IF(DATOS_[[AGRUP. CLAS. PROF.]:[AGRUP. CLAS. PROF.]]=$B51,IF(DATOS_[[Check Periodo Ref.]:[Check Periodo Ref.]]="Dentro",DATOS_[Conc.Sal.05]))))),
0)</f>
        <v>0</v>
      </c>
      <c r="K53" s="178">
        <f t="array" ref="K53">IFERROR(
MEDIAN((IF(DATOS_[[Sexo]:[Sexo]]=$B53,IF(DATOS_[[AGRUP. CLAS. PROF.]:[AGRUP. CLAS. PROF.]]=$B51,IF(DATOS_[[Check Periodo Ref.]:[Check Periodo Ref.]]="Dentro",DATOS_[Conc.Sal.06]))))),
0)</f>
        <v>0</v>
      </c>
      <c r="L53" s="178">
        <f t="array" ref="L53">IFERROR(
MEDIAN((IF(DATOS_[[Sexo]:[Sexo]]=$B53,IF(DATOS_[[AGRUP. CLAS. PROF.]:[AGRUP. CLAS. PROF.]]=$B51,IF(DATOS_[[Check Periodo Ref.]:[Check Periodo Ref.]]="Dentro",DATOS_[Conc.Sal.07]))))),
0)</f>
        <v>0</v>
      </c>
      <c r="M53" s="178">
        <f t="array" ref="M53">IFERROR(
MEDIAN((IF(DATOS_[[Sexo]:[Sexo]]=$B53,IF(DATOS_[[AGRUP. CLAS. PROF.]:[AGRUP. CLAS. PROF.]]=$B51,IF(DATOS_[[Check Periodo Ref.]:[Check Periodo Ref.]]="Dentro",DATOS_[Conc.Sal.08]))))),
0)</f>
        <v>0</v>
      </c>
      <c r="N53" s="178">
        <f t="array" ref="N53">IFERROR(
MEDIAN((IF(DATOS_[[Sexo]:[Sexo]]=$B53,IF(DATOS_[[AGRUP. CLAS. PROF.]:[AGRUP. CLAS. PROF.]]=$B51,IF(DATOS_[[Check Periodo Ref.]:[Check Periodo Ref.]]="Dentro",DATOS_[Conc.Sal.09]))))),
0)</f>
        <v>0</v>
      </c>
      <c r="O53" s="178">
        <f t="array" ref="O53">IFERROR(
MEDIAN((IF(DATOS_[[Sexo]:[Sexo]]=$B53,IF(DATOS_[[AGRUP. CLAS. PROF.]:[AGRUP. CLAS. PROF.]]=$B51,IF(DATOS_[[Check Periodo Ref.]:[Check Periodo Ref.]]="Dentro",DATOS_[Conc.Sal.10]))))),
0)</f>
        <v>0</v>
      </c>
      <c r="P53" s="178">
        <f t="array" ref="P53">IFERROR(
MEDIAN((IF(DATOS_[[Sexo]:[Sexo]]=$B53,IF(DATOS_[[AGRUP. CLAS. PROF.]:[AGRUP. CLAS. PROF.]]=$B51,IF(DATOS_[[Check Periodo Ref.]:[Check Periodo Ref.]]="Dentro",DATOS_[Conc.Sal.11]))))),
0)</f>
        <v>0</v>
      </c>
      <c r="Q53" s="178">
        <f t="array" ref="Q53">IFERROR(
MEDIAN((IF(DATOS_[[Sexo]:[Sexo]]=$B53,IF(DATOS_[[AGRUP. CLAS. PROF.]:[AGRUP. CLAS. PROF.]]=$B51,IF(DATOS_[[Check Periodo Ref.]:[Check Periodo Ref.]]="Dentro",DATOS_[Conc.Sal.12]))))),
0)</f>
        <v>0</v>
      </c>
      <c r="R53" s="178">
        <f t="array" ref="R53">IFERROR(
MEDIAN((IF(DATOS_[[Sexo]:[Sexo]]=$B53,IF(DATOS_[[AGRUP. CLAS. PROF.]:[AGRUP. CLAS. PROF.]]=$B51,IF(DATOS_[[Check Periodo Ref.]:[Check Periodo Ref.]]="Dentro",DATOS_[Conc.Sal.13]))))),
0)</f>
        <v>0</v>
      </c>
      <c r="S53" s="178">
        <f t="array" ref="S53">IFERROR(
MEDIAN((IF(DATOS_[[Sexo]:[Sexo]]=$B53,IF(DATOS_[[AGRUP. CLAS. PROF.]:[AGRUP. CLAS. PROF.]]=$B51,IF(DATOS_[[Check Periodo Ref.]:[Check Periodo Ref.]]="Dentro",DATOS_[Conc.Sal.14]))))),
0)</f>
        <v>0</v>
      </c>
      <c r="T53" s="178">
        <f t="array" ref="T53">IFERROR(
MEDIAN((IF(DATOS_[[Sexo]:[Sexo]]=$B53,IF(DATOS_[[AGRUP. CLAS. PROF.]:[AGRUP. CLAS. PROF.]]=$B51,IF(DATOS_[[Check Periodo Ref.]:[Check Periodo Ref.]]="Dentro",DATOS_[Conc.Sal.15]))))),
0)</f>
        <v>0</v>
      </c>
      <c r="U53" s="178">
        <f t="array" ref="U53">IFERROR(
MEDIAN((IF(DATOS_[[Sexo]:[Sexo]]=$B53,IF(DATOS_[[AGRUP. CLAS. PROF.]:[AGRUP. CLAS. PROF.]]=$B51,IF(DATOS_[[Check Periodo Ref.]:[Check Periodo Ref.]]="Dentro",DATOS_[Conc.Sal.16]))))),
0)</f>
        <v>0</v>
      </c>
      <c r="V53" s="178">
        <f t="array" ref="V53">IFERROR(
MEDIAN((IF(DATOS_[[Sexo]:[Sexo]]=$B53,IF(DATOS_[[AGRUP. CLAS. PROF.]:[AGRUP. CLAS. PROF.]]=$B51,IF(DATOS_[[Check Periodo Ref.]:[Check Periodo Ref.]]="Dentro",DATOS_[Conc.Sal.17]))))),
0)</f>
        <v>0</v>
      </c>
      <c r="W53" s="178">
        <f t="array" ref="W53">IFERROR(
MEDIAN((IF(DATOS_[[Sexo]:[Sexo]]=$B53,IF(DATOS_[[AGRUP. CLAS. PROF.]:[AGRUP. CLAS. PROF.]]=$B51,IF(DATOS_[[Check Periodo Ref.]:[Check Periodo Ref.]]="Dentro",DATOS_[Conc.Sal.18]))))),
0)</f>
        <v>0</v>
      </c>
      <c r="X53" s="178">
        <f t="array" ref="X53">IFERROR(
MEDIAN((IF(DATOS_[[Sexo]:[Sexo]]=$B53,IF(DATOS_[[AGRUP. CLAS. PROF.]:[AGRUP. CLAS. PROF.]]=$B51,IF(DATOS_[[Check Periodo Ref.]:[Check Periodo Ref.]]="Dentro",DATOS_[Conc.Sal.19]))))),
0)</f>
        <v>0</v>
      </c>
      <c r="Y53" s="178">
        <f t="array" ref="Y53">IFERROR(
MEDIAN((IF(DATOS_[[Sexo]:[Sexo]]=$B53,IF(DATOS_[[AGRUP. CLAS. PROF.]:[AGRUP. CLAS. PROF.]]=$B51,IF(DATOS_[[Check Periodo Ref.]:[Check Periodo Ref.]]="Dentro",DATOS_[Conc.Sal.20]))))),
0)</f>
        <v>0</v>
      </c>
      <c r="Z53" s="178">
        <f t="array" ref="Z53">IFERROR(
MEDIAN((IF(DATOS_[[Sexo]:[Sexo]]=$B53,IF(DATOS_[[AGRUP. CLAS. PROF.]:[AGRUP. CLAS. PROF.]]=$B51,IF(DATOS_[[Check Periodo Ref.]:[Check Periodo Ref.]]="Dentro",DATOS_[Conc.Sal.21]))))),
0)</f>
        <v>0</v>
      </c>
      <c r="AA53" s="178">
        <f t="array" ref="AA53">IFERROR(
MEDIAN((IF(DATOS_[[Sexo]:[Sexo]]=$B53,IF(DATOS_[[AGRUP. CLAS. PROF.]:[AGRUP. CLAS. PROF.]]=$B51,IF(DATOS_[[Check Periodo Ref.]:[Check Periodo Ref.]]="Dentro",DATOS_[Conc.Sal.22]))))),
0)</f>
        <v>0</v>
      </c>
      <c r="AB53" s="178">
        <f t="array" ref="AB53">IFERROR(
MEDIAN((IF(DATOS_[[Sexo]:[Sexo]]=$B53,IF(DATOS_[[AGRUP. CLAS. PROF.]:[AGRUP. CLAS. PROF.]]=$B51,IF(DATOS_[[Check Periodo Ref.]:[Check Periodo Ref.]]="Dentro",DATOS_[Conc.Sal.23]))))),
0)</f>
        <v>0</v>
      </c>
      <c r="AC53" s="178">
        <f t="array" ref="AC53">IFERROR(
MEDIAN((IF(DATOS_[[Sexo]:[Sexo]]=$B53,IF(DATOS_[[AGRUP. CLAS. PROF.]:[AGRUP. CLAS. PROF.]]=$B51,IF(DATOS_[[Check Periodo Ref.]:[Check Periodo Ref.]]="Dentro",DATOS_[Conc.Sal.24]))))),
0)</f>
        <v>0</v>
      </c>
      <c r="AD53" s="178">
        <f t="array" ref="AD53">IFERROR(
MEDIAN((IF(DATOS_[[Sexo]:[Sexo]]=$B53,IF(DATOS_[[AGRUP. CLAS. PROF.]:[AGRUP. CLAS. PROF.]]=$B51,IF(DATOS_[[Check Periodo Ref.]:[Check Periodo Ref.]]="Dentro",DATOS_[Conc.Sal.25]))))),
0)</f>
        <v>0</v>
      </c>
      <c r="AE53" s="178">
        <f t="array" ref="AE53">IFERROR(
MEDIAN((IF(DATOS_[[Sexo]:[Sexo]]=$B53,IF(DATOS_[[AGRUP. CLAS. PROF.]:[AGRUP. CLAS. PROF.]]=$B51,IF(DATOS_[[Check Periodo Ref.]:[Check Periodo Ref.]]="Dentro",DATOS_[Conc.Sal.26]))))),
0)</f>
        <v>0</v>
      </c>
      <c r="AF53" s="178">
        <f t="array" ref="AF53">IFERROR(
MEDIAN((IF(DATOS_[[Sexo]:[Sexo]]=$B53,IF(DATOS_[[AGRUP. CLAS. PROF.]:[AGRUP. CLAS. PROF.]]=$B51,IF(DATOS_[[Check Periodo Ref.]:[Check Periodo Ref.]]="Dentro",DATOS_[Conc.Sal.27]))))),
0)</f>
        <v>0</v>
      </c>
      <c r="AG53" s="178">
        <f t="array" ref="AG53">IFERROR(
MEDIAN((IF(DATOS_[[Sexo]:[Sexo]]=$B53,IF(DATOS_[[AGRUP. CLAS. PROF.]:[AGRUP. CLAS. PROF.]]=$B51,IF(DATOS_[[Check Periodo Ref.]:[Check Periodo Ref.]]="Dentro",DATOS_[Conc.Sal.28]))))),
0)</f>
        <v>0</v>
      </c>
      <c r="AH53" s="178">
        <f t="array" ref="AH53">IFERROR(
MEDIAN((IF(DATOS_[[Sexo]:[Sexo]]=$B53,IF(DATOS_[[AGRUP. CLAS. PROF.]:[AGRUP. CLAS. PROF.]]=$B51,IF(DATOS_[[Check Periodo Ref.]:[Check Periodo Ref.]]="Dentro",DATOS_[Conc.Sal.29]))))),
0)</f>
        <v>0</v>
      </c>
      <c r="AI53" s="178">
        <f t="array" ref="AI53">IFERROR(
MEDIAN((IF(DATOS_[[Sexo]:[Sexo]]=$B53,IF(DATOS_[[AGRUP. CLAS. PROF.]:[AGRUP. CLAS. PROF.]]=$B51,IF(DATOS_[[Check Periodo Ref.]:[Check Periodo Ref.]]="Dentro",DATOS_[Conc.Sal.30]))))),
0)</f>
        <v>0</v>
      </c>
      <c r="AJ53" s="179">
        <f t="array" ref="AJ53">IFERROR(
MEDIAN(IF(DATOS_[Sexo]=$B53,IF(DATOS_[AGRUP. CLAS. PROF.]=$B51,IF(DATOS_[Check Periodo Ref.]="Dentro",DATOS_[Tot COMPL.SAL Ef],FALSE)))),
0)</f>
        <v>0</v>
      </c>
      <c r="AK53" s="180">
        <f t="array" ref="AK53">IFERROR(
MEDIAN(IF(DATOS_[Sexo]=$B53,IF(DATOS_[AGRUP. CLAS. PROF.]=$B51,IF(DATOS_[Check Periodo Ref.]="Dentro",DATOS_[TOTAL SALARIO Ef],FALSE)))),
0)</f>
        <v>0</v>
      </c>
      <c r="AL53" s="181">
        <f t="array" ref="AL53">IFERROR(
MEDIAN((IF(DATOS_[[Sexo]:[Sexo]]=$B53,IF(DATOS_[[AGRUP. CLAS. PROF.]:[AGRUP. CLAS. PROF.]]=$B51,IF(DATOS_[[Check Periodo Ref.]:[Check Periodo Ref.]]="Dentro",DATOS_[C.Extra.01]))))),
0)</f>
        <v>0</v>
      </c>
      <c r="AM53" s="181">
        <f t="array" ref="AM53">IFERROR(
MEDIAN((IF(DATOS_[[Sexo]:[Sexo]]=$B53,IF(DATOS_[[AGRUP. CLAS. PROF.]:[AGRUP. CLAS. PROF.]]=$B51,IF(DATOS_[[Check Periodo Ref.]:[Check Periodo Ref.]]="Dentro",DATOS_[C.Extra.02]))))),
0)</f>
        <v>0</v>
      </c>
      <c r="AN53" s="181">
        <f t="array" ref="AN53">IFERROR(
MEDIAN((IF(DATOS_[[Sexo]:[Sexo]]=$B53,IF(DATOS_[[AGRUP. CLAS. PROF.]:[AGRUP. CLAS. PROF.]]=$B51,IF(DATOS_[[Check Periodo Ref.]:[Check Periodo Ref.]]="Dentro",DATOS_[C.Extra.03]))))),
0)</f>
        <v>0</v>
      </c>
      <c r="AO53" s="181">
        <f t="array" ref="AO53">IFERROR(
MEDIAN((IF(DATOS_[[Sexo]:[Sexo]]=$B53,IF(DATOS_[[AGRUP. CLAS. PROF.]:[AGRUP. CLAS. PROF.]]=$B51,IF(DATOS_[[Check Periodo Ref.]:[Check Periodo Ref.]]="Dentro",DATOS_[C.Extra.04]))))),
0)</f>
        <v>0</v>
      </c>
      <c r="AP53" s="181">
        <f t="array" ref="AP53">IFERROR(
MEDIAN((IF(DATOS_[[Sexo]:[Sexo]]=$B53,IF(DATOS_[[AGRUP. CLAS. PROF.]:[AGRUP. CLAS. PROF.]]=$B51,IF(DATOS_[[Check Periodo Ref.]:[Check Periodo Ref.]]="Dentro",DATOS_[C.Extra.05]))))),
0)</f>
        <v>0</v>
      </c>
      <c r="AQ53" s="182">
        <f t="array" ref="AQ53">IFERROR(
MEDIAN(IF(DATOS_[Sexo]=$B53,IF(DATOS_[AGRUP. CLAS. PROF.]=$B51,IF(DATOS_[Check Periodo Ref.]="Dentro",DATOS_[Tot Extrasalarial Ef],FALSE)))),
0)</f>
        <v>0</v>
      </c>
      <c r="AR53" s="183">
        <f t="array" ref="AR53">IFERROR(
MEDIAN(IF(DATOS_[Sexo]=$B53,IF(DATOS_[AGRUP. CLAS. PROF.]=$B51,IF(DATOS_[Check Periodo Ref.]="Dentro",DATOS_[TOTAL Retrib Ef],FALSE)))),
0)</f>
        <v>0</v>
      </c>
    </row>
    <row r="54" spans="1:44" ht="17.25" thickBot="1" x14ac:dyDescent="0.35">
      <c r="A54" s="107" t="str">
        <f t="shared" ref="A54" si="55">+A55</f>
        <v>[ocultar]</v>
      </c>
      <c r="B54" s="105" t="s">
        <v>230</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77">
        <f t="array" ref="E55">IFERROR(
MEDIAN(IF(DATOS_[Sexo]=$B55,IF(DATOS_[AGRUP. CLAS. PROF.]=$B54,IF(DATOS_[Check Periodo Ref.]="Dentro",DATOS_[SALARIO BASE Ef],FALSE)))),
0)</f>
        <v>0</v>
      </c>
      <c r="F55" s="178">
        <f t="array" ref="F55">IFERROR(
MEDIAN((IF(DATOS_[[Sexo]:[Sexo]]=$B55,IF(DATOS_[[AGRUP. CLAS. PROF.]:[AGRUP. CLAS. PROF.]]=$B54,IF(DATOS_[[Check Periodo Ref.]:[Check Periodo Ref.]]="Dentro",DATOS_[Conc.Sal.01]))))),
0)</f>
        <v>0</v>
      </c>
      <c r="G55" s="178">
        <f t="array" ref="G55">IFERROR(
MEDIAN((IF(DATOS_[[Sexo]:[Sexo]]=$B55,IF(DATOS_[[AGRUP. CLAS. PROF.]:[AGRUP. CLAS. PROF.]]=$B54,IF(DATOS_[[Check Periodo Ref.]:[Check Periodo Ref.]]="Dentro",DATOS_[Conc.Sal.02]))))),
0)</f>
        <v>0</v>
      </c>
      <c r="H55" s="178">
        <f t="array" ref="H55">IFERROR(
MEDIAN((IF(DATOS_[[Sexo]:[Sexo]]=$B55,IF(DATOS_[[AGRUP. CLAS. PROF.]:[AGRUP. CLAS. PROF.]]=$B54,IF(DATOS_[[Check Periodo Ref.]:[Check Periodo Ref.]]="Dentro",DATOS_[Conc.Sal.03]))))),
0)</f>
        <v>0</v>
      </c>
      <c r="I55" s="178">
        <f t="array" ref="I55">IFERROR(
MEDIAN((IF(DATOS_[[Sexo]:[Sexo]]=$B55,IF(DATOS_[[AGRUP. CLAS. PROF.]:[AGRUP. CLAS. PROF.]]=$B54,IF(DATOS_[[Check Periodo Ref.]:[Check Periodo Ref.]]="Dentro",DATOS_[Conc.Sal.04]))))),
0)</f>
        <v>0</v>
      </c>
      <c r="J55" s="178">
        <f t="array" ref="J55">IFERROR(
MEDIAN((IF(DATOS_[[Sexo]:[Sexo]]=$B55,IF(DATOS_[[AGRUP. CLAS. PROF.]:[AGRUP. CLAS. PROF.]]=$B54,IF(DATOS_[[Check Periodo Ref.]:[Check Periodo Ref.]]="Dentro",DATOS_[Conc.Sal.05]))))),
0)</f>
        <v>0</v>
      </c>
      <c r="K55" s="178">
        <f t="array" ref="K55">IFERROR(
MEDIAN((IF(DATOS_[[Sexo]:[Sexo]]=$B55,IF(DATOS_[[AGRUP. CLAS. PROF.]:[AGRUP. CLAS. PROF.]]=$B54,IF(DATOS_[[Check Periodo Ref.]:[Check Periodo Ref.]]="Dentro",DATOS_[Conc.Sal.06]))))),
0)</f>
        <v>0</v>
      </c>
      <c r="L55" s="178">
        <f t="array" ref="L55">IFERROR(
MEDIAN((IF(DATOS_[[Sexo]:[Sexo]]=$B55,IF(DATOS_[[AGRUP. CLAS. PROF.]:[AGRUP. CLAS. PROF.]]=$B54,IF(DATOS_[[Check Periodo Ref.]:[Check Periodo Ref.]]="Dentro",DATOS_[Conc.Sal.07]))))),
0)</f>
        <v>0</v>
      </c>
      <c r="M55" s="178">
        <f t="array" ref="M55">IFERROR(
MEDIAN((IF(DATOS_[[Sexo]:[Sexo]]=$B55,IF(DATOS_[[AGRUP. CLAS. PROF.]:[AGRUP. CLAS. PROF.]]=$B54,IF(DATOS_[[Check Periodo Ref.]:[Check Periodo Ref.]]="Dentro",DATOS_[Conc.Sal.08]))))),
0)</f>
        <v>0</v>
      </c>
      <c r="N55" s="178">
        <f t="array" ref="N55">IFERROR(
MEDIAN((IF(DATOS_[[Sexo]:[Sexo]]=$B55,IF(DATOS_[[AGRUP. CLAS. PROF.]:[AGRUP. CLAS. PROF.]]=$B54,IF(DATOS_[[Check Periodo Ref.]:[Check Periodo Ref.]]="Dentro",DATOS_[Conc.Sal.09]))))),
0)</f>
        <v>0</v>
      </c>
      <c r="O55" s="178">
        <f t="array" ref="O55">IFERROR(
MEDIAN((IF(DATOS_[[Sexo]:[Sexo]]=$B55,IF(DATOS_[[AGRUP. CLAS. PROF.]:[AGRUP. CLAS. PROF.]]=$B54,IF(DATOS_[[Check Periodo Ref.]:[Check Periodo Ref.]]="Dentro",DATOS_[Conc.Sal.10]))))),
0)</f>
        <v>0</v>
      </c>
      <c r="P55" s="178">
        <f t="array" ref="P55">IFERROR(
MEDIAN((IF(DATOS_[[Sexo]:[Sexo]]=$B55,IF(DATOS_[[AGRUP. CLAS. PROF.]:[AGRUP. CLAS. PROF.]]=$B54,IF(DATOS_[[Check Periodo Ref.]:[Check Periodo Ref.]]="Dentro",DATOS_[Conc.Sal.11]))))),
0)</f>
        <v>0</v>
      </c>
      <c r="Q55" s="178">
        <f t="array" ref="Q55">IFERROR(
MEDIAN((IF(DATOS_[[Sexo]:[Sexo]]=$B55,IF(DATOS_[[AGRUP. CLAS. PROF.]:[AGRUP. CLAS. PROF.]]=$B54,IF(DATOS_[[Check Periodo Ref.]:[Check Periodo Ref.]]="Dentro",DATOS_[Conc.Sal.12]))))),
0)</f>
        <v>0</v>
      </c>
      <c r="R55" s="178">
        <f t="array" ref="R55">IFERROR(
MEDIAN((IF(DATOS_[[Sexo]:[Sexo]]=$B55,IF(DATOS_[[AGRUP. CLAS. PROF.]:[AGRUP. CLAS. PROF.]]=$B54,IF(DATOS_[[Check Periodo Ref.]:[Check Periodo Ref.]]="Dentro",DATOS_[Conc.Sal.13]))))),
0)</f>
        <v>0</v>
      </c>
      <c r="S55" s="178">
        <f t="array" ref="S55">IFERROR(
MEDIAN((IF(DATOS_[[Sexo]:[Sexo]]=$B55,IF(DATOS_[[AGRUP. CLAS. PROF.]:[AGRUP. CLAS. PROF.]]=$B54,IF(DATOS_[[Check Periodo Ref.]:[Check Periodo Ref.]]="Dentro",DATOS_[Conc.Sal.14]))))),
0)</f>
        <v>0</v>
      </c>
      <c r="T55" s="178">
        <f t="array" ref="T55">IFERROR(
MEDIAN((IF(DATOS_[[Sexo]:[Sexo]]=$B55,IF(DATOS_[[AGRUP. CLAS. PROF.]:[AGRUP. CLAS. PROF.]]=$B54,IF(DATOS_[[Check Periodo Ref.]:[Check Periodo Ref.]]="Dentro",DATOS_[Conc.Sal.15]))))),
0)</f>
        <v>0</v>
      </c>
      <c r="U55" s="178">
        <f t="array" ref="U55">IFERROR(
MEDIAN((IF(DATOS_[[Sexo]:[Sexo]]=$B55,IF(DATOS_[[AGRUP. CLAS. PROF.]:[AGRUP. CLAS. PROF.]]=$B54,IF(DATOS_[[Check Periodo Ref.]:[Check Periodo Ref.]]="Dentro",DATOS_[Conc.Sal.16]))))),
0)</f>
        <v>0</v>
      </c>
      <c r="V55" s="178">
        <f t="array" ref="V55">IFERROR(
MEDIAN((IF(DATOS_[[Sexo]:[Sexo]]=$B55,IF(DATOS_[[AGRUP. CLAS. PROF.]:[AGRUP. CLAS. PROF.]]=$B54,IF(DATOS_[[Check Periodo Ref.]:[Check Periodo Ref.]]="Dentro",DATOS_[Conc.Sal.17]))))),
0)</f>
        <v>0</v>
      </c>
      <c r="W55" s="178">
        <f t="array" ref="W55">IFERROR(
MEDIAN((IF(DATOS_[[Sexo]:[Sexo]]=$B55,IF(DATOS_[[AGRUP. CLAS. PROF.]:[AGRUP. CLAS. PROF.]]=$B54,IF(DATOS_[[Check Periodo Ref.]:[Check Periodo Ref.]]="Dentro",DATOS_[Conc.Sal.18]))))),
0)</f>
        <v>0</v>
      </c>
      <c r="X55" s="178">
        <f t="array" ref="X55">IFERROR(
MEDIAN((IF(DATOS_[[Sexo]:[Sexo]]=$B55,IF(DATOS_[[AGRUP. CLAS. PROF.]:[AGRUP. CLAS. PROF.]]=$B54,IF(DATOS_[[Check Periodo Ref.]:[Check Periodo Ref.]]="Dentro",DATOS_[Conc.Sal.19]))))),
0)</f>
        <v>0</v>
      </c>
      <c r="Y55" s="178">
        <f t="array" ref="Y55">IFERROR(
MEDIAN((IF(DATOS_[[Sexo]:[Sexo]]=$B55,IF(DATOS_[[AGRUP. CLAS. PROF.]:[AGRUP. CLAS. PROF.]]=$B54,IF(DATOS_[[Check Periodo Ref.]:[Check Periodo Ref.]]="Dentro",DATOS_[Conc.Sal.20]))))),
0)</f>
        <v>0</v>
      </c>
      <c r="Z55" s="178">
        <f t="array" ref="Z55">IFERROR(
MEDIAN((IF(DATOS_[[Sexo]:[Sexo]]=$B55,IF(DATOS_[[AGRUP. CLAS. PROF.]:[AGRUP. CLAS. PROF.]]=$B54,IF(DATOS_[[Check Periodo Ref.]:[Check Periodo Ref.]]="Dentro",DATOS_[Conc.Sal.21]))))),
0)</f>
        <v>0</v>
      </c>
      <c r="AA55" s="178">
        <f t="array" ref="AA55">IFERROR(
MEDIAN((IF(DATOS_[[Sexo]:[Sexo]]=$B55,IF(DATOS_[[AGRUP. CLAS. PROF.]:[AGRUP. CLAS. PROF.]]=$B54,IF(DATOS_[[Check Periodo Ref.]:[Check Periodo Ref.]]="Dentro",DATOS_[Conc.Sal.22]))))),
0)</f>
        <v>0</v>
      </c>
      <c r="AB55" s="178">
        <f t="array" ref="AB55">IFERROR(
MEDIAN((IF(DATOS_[[Sexo]:[Sexo]]=$B55,IF(DATOS_[[AGRUP. CLAS. PROF.]:[AGRUP. CLAS. PROF.]]=$B54,IF(DATOS_[[Check Periodo Ref.]:[Check Periodo Ref.]]="Dentro",DATOS_[Conc.Sal.23]))))),
0)</f>
        <v>0</v>
      </c>
      <c r="AC55" s="178">
        <f t="array" ref="AC55">IFERROR(
MEDIAN((IF(DATOS_[[Sexo]:[Sexo]]=$B55,IF(DATOS_[[AGRUP. CLAS. PROF.]:[AGRUP. CLAS. PROF.]]=$B54,IF(DATOS_[[Check Periodo Ref.]:[Check Periodo Ref.]]="Dentro",DATOS_[Conc.Sal.24]))))),
0)</f>
        <v>0</v>
      </c>
      <c r="AD55" s="178">
        <f t="array" ref="AD55">IFERROR(
MEDIAN((IF(DATOS_[[Sexo]:[Sexo]]=$B55,IF(DATOS_[[AGRUP. CLAS. PROF.]:[AGRUP. CLAS. PROF.]]=$B54,IF(DATOS_[[Check Periodo Ref.]:[Check Periodo Ref.]]="Dentro",DATOS_[Conc.Sal.25]))))),
0)</f>
        <v>0</v>
      </c>
      <c r="AE55" s="178">
        <f t="array" ref="AE55">IFERROR(
MEDIAN((IF(DATOS_[[Sexo]:[Sexo]]=$B55,IF(DATOS_[[AGRUP. CLAS. PROF.]:[AGRUP. CLAS. PROF.]]=$B54,IF(DATOS_[[Check Periodo Ref.]:[Check Periodo Ref.]]="Dentro",DATOS_[Conc.Sal.26]))))),
0)</f>
        <v>0</v>
      </c>
      <c r="AF55" s="178">
        <f t="array" ref="AF55">IFERROR(
MEDIAN((IF(DATOS_[[Sexo]:[Sexo]]=$B55,IF(DATOS_[[AGRUP. CLAS. PROF.]:[AGRUP. CLAS. PROF.]]=$B54,IF(DATOS_[[Check Periodo Ref.]:[Check Periodo Ref.]]="Dentro",DATOS_[Conc.Sal.27]))))),
0)</f>
        <v>0</v>
      </c>
      <c r="AG55" s="178">
        <f t="array" ref="AG55">IFERROR(
MEDIAN((IF(DATOS_[[Sexo]:[Sexo]]=$B55,IF(DATOS_[[AGRUP. CLAS. PROF.]:[AGRUP. CLAS. PROF.]]=$B54,IF(DATOS_[[Check Periodo Ref.]:[Check Periodo Ref.]]="Dentro",DATOS_[Conc.Sal.28]))))),
0)</f>
        <v>0</v>
      </c>
      <c r="AH55" s="178">
        <f t="array" ref="AH55">IFERROR(
MEDIAN((IF(DATOS_[[Sexo]:[Sexo]]=$B55,IF(DATOS_[[AGRUP. CLAS. PROF.]:[AGRUP. CLAS. PROF.]]=$B54,IF(DATOS_[[Check Periodo Ref.]:[Check Periodo Ref.]]="Dentro",DATOS_[Conc.Sal.29]))))),
0)</f>
        <v>0</v>
      </c>
      <c r="AI55" s="178">
        <f t="array" ref="AI55">IFERROR(
MEDIAN((IF(DATOS_[[Sexo]:[Sexo]]=$B55,IF(DATOS_[[AGRUP. CLAS. PROF.]:[AGRUP. CLAS. PROF.]]=$B54,IF(DATOS_[[Check Periodo Ref.]:[Check Periodo Ref.]]="Dentro",DATOS_[Conc.Sal.30]))))),
0)</f>
        <v>0</v>
      </c>
      <c r="AJ55" s="179">
        <f t="array" ref="AJ55">IFERROR(
MEDIAN(IF(DATOS_[Sexo]=$B55,IF(DATOS_[AGRUP. CLAS. PROF.]=$B54,IF(DATOS_[Check Periodo Ref.]="Dentro",DATOS_[Tot COMPL.SAL Ef],FALSE)))),
0)</f>
        <v>0</v>
      </c>
      <c r="AK55" s="180">
        <f t="array" ref="AK55">IFERROR(
MEDIAN(IF(DATOS_[Sexo]=$B55,IF(DATOS_[AGRUP. CLAS. PROF.]=$B54,IF(DATOS_[Check Periodo Ref.]="Dentro",DATOS_[TOTAL SALARIO Ef],FALSE)))),
0)</f>
        <v>0</v>
      </c>
      <c r="AL55" s="181">
        <f t="array" ref="AL55">IFERROR(
MEDIAN((IF(DATOS_[[Sexo]:[Sexo]]=$B55,IF(DATOS_[[AGRUP. CLAS. PROF.]:[AGRUP. CLAS. PROF.]]=$B54,IF(DATOS_[[Check Periodo Ref.]:[Check Periodo Ref.]]="Dentro",DATOS_[C.Extra.01]))))),
0)</f>
        <v>0</v>
      </c>
      <c r="AM55" s="181">
        <f t="array" ref="AM55">IFERROR(
MEDIAN((IF(DATOS_[[Sexo]:[Sexo]]=$B55,IF(DATOS_[[AGRUP. CLAS. PROF.]:[AGRUP. CLAS. PROF.]]=$B54,IF(DATOS_[[Check Periodo Ref.]:[Check Periodo Ref.]]="Dentro",DATOS_[C.Extra.02]))))),
0)</f>
        <v>0</v>
      </c>
      <c r="AN55" s="181">
        <f t="array" ref="AN55">IFERROR(
MEDIAN((IF(DATOS_[[Sexo]:[Sexo]]=$B55,IF(DATOS_[[AGRUP. CLAS. PROF.]:[AGRUP. CLAS. PROF.]]=$B54,IF(DATOS_[[Check Periodo Ref.]:[Check Periodo Ref.]]="Dentro",DATOS_[C.Extra.03]))))),
0)</f>
        <v>0</v>
      </c>
      <c r="AO55" s="181">
        <f t="array" ref="AO55">IFERROR(
MEDIAN((IF(DATOS_[[Sexo]:[Sexo]]=$B55,IF(DATOS_[[AGRUP. CLAS. PROF.]:[AGRUP. CLAS. PROF.]]=$B54,IF(DATOS_[[Check Periodo Ref.]:[Check Periodo Ref.]]="Dentro",DATOS_[C.Extra.04]))))),
0)</f>
        <v>0</v>
      </c>
      <c r="AP55" s="181">
        <f t="array" ref="AP55">IFERROR(
MEDIAN((IF(DATOS_[[Sexo]:[Sexo]]=$B55,IF(DATOS_[[AGRUP. CLAS. PROF.]:[AGRUP. CLAS. PROF.]]=$B54,IF(DATOS_[[Check Periodo Ref.]:[Check Periodo Ref.]]="Dentro",DATOS_[C.Extra.05]))))),
0)</f>
        <v>0</v>
      </c>
      <c r="AQ55" s="182">
        <f t="array" ref="AQ55">IFERROR(
MEDIAN(IF(DATOS_[Sexo]=$B55,IF(DATOS_[AGRUP. CLAS. PROF.]=$B54,IF(DATOS_[Check Periodo Ref.]="Dentro",DATOS_[Tot Extrasalarial Ef],FALSE)))),
0)</f>
        <v>0</v>
      </c>
      <c r="AR55" s="183">
        <f t="array" ref="AR55">IFERROR(
MEDIAN(IF(DATOS_[Sexo]=$B55,IF(DATOS_[AGRUP. CLAS. PROF.]=$B54,IF(DATOS_[Check Periodo Ref.]="Dentro",DATOS_[TOTAL Retrib Ef],FALSE)))),
0)</f>
        <v>0</v>
      </c>
    </row>
    <row r="56" spans="1:44" x14ac:dyDescent="0.3">
      <c r="A56" s="107" t="str">
        <f t="shared" ref="A56" si="58">+A55</f>
        <v>[ocultar]</v>
      </c>
      <c r="B56" s="98"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77">
        <f t="array" ref="E56">IFERROR(
MEDIAN(IF(DATOS_[Sexo]=$B56,IF(DATOS_[AGRUP. CLAS. PROF.]=$B54,IF(DATOS_[Check Periodo Ref.]="Dentro",DATOS_[SALARIO BASE Ef],FALSE)))),
0)</f>
        <v>0</v>
      </c>
      <c r="F56" s="178">
        <f t="array" ref="F56">IFERROR(
MEDIAN((IF(DATOS_[[Sexo]:[Sexo]]=$B56,IF(DATOS_[[AGRUP. CLAS. PROF.]:[AGRUP. CLAS. PROF.]]=$B54,IF(DATOS_[[Check Periodo Ref.]:[Check Periodo Ref.]]="Dentro",DATOS_[Conc.Sal.01]))))),
0)</f>
        <v>0</v>
      </c>
      <c r="G56" s="178">
        <f t="array" ref="G56">IFERROR(
MEDIAN((IF(DATOS_[[Sexo]:[Sexo]]=$B56,IF(DATOS_[[AGRUP. CLAS. PROF.]:[AGRUP. CLAS. PROF.]]=$B54,IF(DATOS_[[Check Periodo Ref.]:[Check Periodo Ref.]]="Dentro",DATOS_[Conc.Sal.02]))))),
0)</f>
        <v>0</v>
      </c>
      <c r="H56" s="178">
        <f t="array" ref="H56">IFERROR(
MEDIAN((IF(DATOS_[[Sexo]:[Sexo]]=$B56,IF(DATOS_[[AGRUP. CLAS. PROF.]:[AGRUP. CLAS. PROF.]]=$B54,IF(DATOS_[[Check Periodo Ref.]:[Check Periodo Ref.]]="Dentro",DATOS_[Conc.Sal.03]))))),
0)</f>
        <v>0</v>
      </c>
      <c r="I56" s="178">
        <f t="array" ref="I56">IFERROR(
MEDIAN((IF(DATOS_[[Sexo]:[Sexo]]=$B56,IF(DATOS_[[AGRUP. CLAS. PROF.]:[AGRUP. CLAS. PROF.]]=$B54,IF(DATOS_[[Check Periodo Ref.]:[Check Periodo Ref.]]="Dentro",DATOS_[Conc.Sal.04]))))),
0)</f>
        <v>0</v>
      </c>
      <c r="J56" s="178">
        <f t="array" ref="J56">IFERROR(
MEDIAN((IF(DATOS_[[Sexo]:[Sexo]]=$B56,IF(DATOS_[[AGRUP. CLAS. PROF.]:[AGRUP. CLAS. PROF.]]=$B54,IF(DATOS_[[Check Periodo Ref.]:[Check Periodo Ref.]]="Dentro",DATOS_[Conc.Sal.05]))))),
0)</f>
        <v>0</v>
      </c>
      <c r="K56" s="178">
        <f t="array" ref="K56">IFERROR(
MEDIAN((IF(DATOS_[[Sexo]:[Sexo]]=$B56,IF(DATOS_[[AGRUP. CLAS. PROF.]:[AGRUP. CLAS. PROF.]]=$B54,IF(DATOS_[[Check Periodo Ref.]:[Check Periodo Ref.]]="Dentro",DATOS_[Conc.Sal.06]))))),
0)</f>
        <v>0</v>
      </c>
      <c r="L56" s="178">
        <f t="array" ref="L56">IFERROR(
MEDIAN((IF(DATOS_[[Sexo]:[Sexo]]=$B56,IF(DATOS_[[AGRUP. CLAS. PROF.]:[AGRUP. CLAS. PROF.]]=$B54,IF(DATOS_[[Check Periodo Ref.]:[Check Periodo Ref.]]="Dentro",DATOS_[Conc.Sal.07]))))),
0)</f>
        <v>0</v>
      </c>
      <c r="M56" s="178">
        <f t="array" ref="M56">IFERROR(
MEDIAN((IF(DATOS_[[Sexo]:[Sexo]]=$B56,IF(DATOS_[[AGRUP. CLAS. PROF.]:[AGRUP. CLAS. PROF.]]=$B54,IF(DATOS_[[Check Periodo Ref.]:[Check Periodo Ref.]]="Dentro",DATOS_[Conc.Sal.08]))))),
0)</f>
        <v>0</v>
      </c>
      <c r="N56" s="178">
        <f t="array" ref="N56">IFERROR(
MEDIAN((IF(DATOS_[[Sexo]:[Sexo]]=$B56,IF(DATOS_[[AGRUP. CLAS. PROF.]:[AGRUP. CLAS. PROF.]]=$B54,IF(DATOS_[[Check Periodo Ref.]:[Check Periodo Ref.]]="Dentro",DATOS_[Conc.Sal.09]))))),
0)</f>
        <v>0</v>
      </c>
      <c r="O56" s="178">
        <f t="array" ref="O56">IFERROR(
MEDIAN((IF(DATOS_[[Sexo]:[Sexo]]=$B56,IF(DATOS_[[AGRUP. CLAS. PROF.]:[AGRUP. CLAS. PROF.]]=$B54,IF(DATOS_[[Check Periodo Ref.]:[Check Periodo Ref.]]="Dentro",DATOS_[Conc.Sal.10]))))),
0)</f>
        <v>0</v>
      </c>
      <c r="P56" s="178">
        <f t="array" ref="P56">IFERROR(
MEDIAN((IF(DATOS_[[Sexo]:[Sexo]]=$B56,IF(DATOS_[[AGRUP. CLAS. PROF.]:[AGRUP. CLAS. PROF.]]=$B54,IF(DATOS_[[Check Periodo Ref.]:[Check Periodo Ref.]]="Dentro",DATOS_[Conc.Sal.11]))))),
0)</f>
        <v>0</v>
      </c>
      <c r="Q56" s="178">
        <f t="array" ref="Q56">IFERROR(
MEDIAN((IF(DATOS_[[Sexo]:[Sexo]]=$B56,IF(DATOS_[[AGRUP. CLAS. PROF.]:[AGRUP. CLAS. PROF.]]=$B54,IF(DATOS_[[Check Periodo Ref.]:[Check Periodo Ref.]]="Dentro",DATOS_[Conc.Sal.12]))))),
0)</f>
        <v>0</v>
      </c>
      <c r="R56" s="178">
        <f t="array" ref="R56">IFERROR(
MEDIAN((IF(DATOS_[[Sexo]:[Sexo]]=$B56,IF(DATOS_[[AGRUP. CLAS. PROF.]:[AGRUP. CLAS. PROF.]]=$B54,IF(DATOS_[[Check Periodo Ref.]:[Check Periodo Ref.]]="Dentro",DATOS_[Conc.Sal.13]))))),
0)</f>
        <v>0</v>
      </c>
      <c r="S56" s="178">
        <f t="array" ref="S56">IFERROR(
MEDIAN((IF(DATOS_[[Sexo]:[Sexo]]=$B56,IF(DATOS_[[AGRUP. CLAS. PROF.]:[AGRUP. CLAS. PROF.]]=$B54,IF(DATOS_[[Check Periodo Ref.]:[Check Periodo Ref.]]="Dentro",DATOS_[Conc.Sal.14]))))),
0)</f>
        <v>0</v>
      </c>
      <c r="T56" s="178">
        <f t="array" ref="T56">IFERROR(
MEDIAN((IF(DATOS_[[Sexo]:[Sexo]]=$B56,IF(DATOS_[[AGRUP. CLAS. PROF.]:[AGRUP. CLAS. PROF.]]=$B54,IF(DATOS_[[Check Periodo Ref.]:[Check Periodo Ref.]]="Dentro",DATOS_[Conc.Sal.15]))))),
0)</f>
        <v>0</v>
      </c>
      <c r="U56" s="178">
        <f t="array" ref="U56">IFERROR(
MEDIAN((IF(DATOS_[[Sexo]:[Sexo]]=$B56,IF(DATOS_[[AGRUP. CLAS. PROF.]:[AGRUP. CLAS. PROF.]]=$B54,IF(DATOS_[[Check Periodo Ref.]:[Check Periodo Ref.]]="Dentro",DATOS_[Conc.Sal.16]))))),
0)</f>
        <v>0</v>
      </c>
      <c r="V56" s="178">
        <f t="array" ref="V56">IFERROR(
MEDIAN((IF(DATOS_[[Sexo]:[Sexo]]=$B56,IF(DATOS_[[AGRUP. CLAS. PROF.]:[AGRUP. CLAS. PROF.]]=$B54,IF(DATOS_[[Check Periodo Ref.]:[Check Periodo Ref.]]="Dentro",DATOS_[Conc.Sal.17]))))),
0)</f>
        <v>0</v>
      </c>
      <c r="W56" s="178">
        <f t="array" ref="W56">IFERROR(
MEDIAN((IF(DATOS_[[Sexo]:[Sexo]]=$B56,IF(DATOS_[[AGRUP. CLAS. PROF.]:[AGRUP. CLAS. PROF.]]=$B54,IF(DATOS_[[Check Periodo Ref.]:[Check Periodo Ref.]]="Dentro",DATOS_[Conc.Sal.18]))))),
0)</f>
        <v>0</v>
      </c>
      <c r="X56" s="178">
        <f t="array" ref="X56">IFERROR(
MEDIAN((IF(DATOS_[[Sexo]:[Sexo]]=$B56,IF(DATOS_[[AGRUP. CLAS. PROF.]:[AGRUP. CLAS. PROF.]]=$B54,IF(DATOS_[[Check Periodo Ref.]:[Check Periodo Ref.]]="Dentro",DATOS_[Conc.Sal.19]))))),
0)</f>
        <v>0</v>
      </c>
      <c r="Y56" s="178">
        <f t="array" ref="Y56">IFERROR(
MEDIAN((IF(DATOS_[[Sexo]:[Sexo]]=$B56,IF(DATOS_[[AGRUP. CLAS. PROF.]:[AGRUP. CLAS. PROF.]]=$B54,IF(DATOS_[[Check Periodo Ref.]:[Check Periodo Ref.]]="Dentro",DATOS_[Conc.Sal.20]))))),
0)</f>
        <v>0</v>
      </c>
      <c r="Z56" s="178">
        <f t="array" ref="Z56">IFERROR(
MEDIAN((IF(DATOS_[[Sexo]:[Sexo]]=$B56,IF(DATOS_[[AGRUP. CLAS. PROF.]:[AGRUP. CLAS. PROF.]]=$B54,IF(DATOS_[[Check Periodo Ref.]:[Check Periodo Ref.]]="Dentro",DATOS_[Conc.Sal.21]))))),
0)</f>
        <v>0</v>
      </c>
      <c r="AA56" s="178">
        <f t="array" ref="AA56">IFERROR(
MEDIAN((IF(DATOS_[[Sexo]:[Sexo]]=$B56,IF(DATOS_[[AGRUP. CLAS. PROF.]:[AGRUP. CLAS. PROF.]]=$B54,IF(DATOS_[[Check Periodo Ref.]:[Check Periodo Ref.]]="Dentro",DATOS_[Conc.Sal.22]))))),
0)</f>
        <v>0</v>
      </c>
      <c r="AB56" s="178">
        <f t="array" ref="AB56">IFERROR(
MEDIAN((IF(DATOS_[[Sexo]:[Sexo]]=$B56,IF(DATOS_[[AGRUP. CLAS. PROF.]:[AGRUP. CLAS. PROF.]]=$B54,IF(DATOS_[[Check Periodo Ref.]:[Check Periodo Ref.]]="Dentro",DATOS_[Conc.Sal.23]))))),
0)</f>
        <v>0</v>
      </c>
      <c r="AC56" s="178">
        <f t="array" ref="AC56">IFERROR(
MEDIAN((IF(DATOS_[[Sexo]:[Sexo]]=$B56,IF(DATOS_[[AGRUP. CLAS. PROF.]:[AGRUP. CLAS. PROF.]]=$B54,IF(DATOS_[[Check Periodo Ref.]:[Check Periodo Ref.]]="Dentro",DATOS_[Conc.Sal.24]))))),
0)</f>
        <v>0</v>
      </c>
      <c r="AD56" s="178">
        <f t="array" ref="AD56">IFERROR(
MEDIAN((IF(DATOS_[[Sexo]:[Sexo]]=$B56,IF(DATOS_[[AGRUP. CLAS. PROF.]:[AGRUP. CLAS. PROF.]]=$B54,IF(DATOS_[[Check Periodo Ref.]:[Check Periodo Ref.]]="Dentro",DATOS_[Conc.Sal.25]))))),
0)</f>
        <v>0</v>
      </c>
      <c r="AE56" s="178">
        <f t="array" ref="AE56">IFERROR(
MEDIAN((IF(DATOS_[[Sexo]:[Sexo]]=$B56,IF(DATOS_[[AGRUP. CLAS. PROF.]:[AGRUP. CLAS. PROF.]]=$B54,IF(DATOS_[[Check Periodo Ref.]:[Check Periodo Ref.]]="Dentro",DATOS_[Conc.Sal.26]))))),
0)</f>
        <v>0</v>
      </c>
      <c r="AF56" s="178">
        <f t="array" ref="AF56">IFERROR(
MEDIAN((IF(DATOS_[[Sexo]:[Sexo]]=$B56,IF(DATOS_[[AGRUP. CLAS. PROF.]:[AGRUP. CLAS. PROF.]]=$B54,IF(DATOS_[[Check Periodo Ref.]:[Check Periodo Ref.]]="Dentro",DATOS_[Conc.Sal.27]))))),
0)</f>
        <v>0</v>
      </c>
      <c r="AG56" s="178">
        <f t="array" ref="AG56">IFERROR(
MEDIAN((IF(DATOS_[[Sexo]:[Sexo]]=$B56,IF(DATOS_[[AGRUP. CLAS. PROF.]:[AGRUP. CLAS. PROF.]]=$B54,IF(DATOS_[[Check Periodo Ref.]:[Check Periodo Ref.]]="Dentro",DATOS_[Conc.Sal.28]))))),
0)</f>
        <v>0</v>
      </c>
      <c r="AH56" s="178">
        <f t="array" ref="AH56">IFERROR(
MEDIAN((IF(DATOS_[[Sexo]:[Sexo]]=$B56,IF(DATOS_[[AGRUP. CLAS. PROF.]:[AGRUP. CLAS. PROF.]]=$B54,IF(DATOS_[[Check Periodo Ref.]:[Check Periodo Ref.]]="Dentro",DATOS_[Conc.Sal.29]))))),
0)</f>
        <v>0</v>
      </c>
      <c r="AI56" s="178">
        <f t="array" ref="AI56">IFERROR(
MEDIAN((IF(DATOS_[[Sexo]:[Sexo]]=$B56,IF(DATOS_[[AGRUP. CLAS. PROF.]:[AGRUP. CLAS. PROF.]]=$B54,IF(DATOS_[[Check Periodo Ref.]:[Check Periodo Ref.]]="Dentro",DATOS_[Conc.Sal.30]))))),
0)</f>
        <v>0</v>
      </c>
      <c r="AJ56" s="179">
        <f t="array" ref="AJ56">IFERROR(
MEDIAN(IF(DATOS_[Sexo]=$B56,IF(DATOS_[AGRUP. CLAS. PROF.]=$B54,IF(DATOS_[Check Periodo Ref.]="Dentro",DATOS_[Tot COMPL.SAL Ef],FALSE)))),
0)</f>
        <v>0</v>
      </c>
      <c r="AK56" s="180">
        <f t="array" ref="AK56">IFERROR(
MEDIAN(IF(DATOS_[Sexo]=$B56,IF(DATOS_[AGRUP. CLAS. PROF.]=$B54,IF(DATOS_[Check Periodo Ref.]="Dentro",DATOS_[TOTAL SALARIO Ef],FALSE)))),
0)</f>
        <v>0</v>
      </c>
      <c r="AL56" s="181">
        <f t="array" ref="AL56">IFERROR(
MEDIAN((IF(DATOS_[[Sexo]:[Sexo]]=$B56,IF(DATOS_[[AGRUP. CLAS. PROF.]:[AGRUP. CLAS. PROF.]]=$B54,IF(DATOS_[[Check Periodo Ref.]:[Check Periodo Ref.]]="Dentro",DATOS_[C.Extra.01]))))),
0)</f>
        <v>0</v>
      </c>
      <c r="AM56" s="181">
        <f t="array" ref="AM56">IFERROR(
MEDIAN((IF(DATOS_[[Sexo]:[Sexo]]=$B56,IF(DATOS_[[AGRUP. CLAS. PROF.]:[AGRUP. CLAS. PROF.]]=$B54,IF(DATOS_[[Check Periodo Ref.]:[Check Periodo Ref.]]="Dentro",DATOS_[C.Extra.02]))))),
0)</f>
        <v>0</v>
      </c>
      <c r="AN56" s="181">
        <f t="array" ref="AN56">IFERROR(
MEDIAN((IF(DATOS_[[Sexo]:[Sexo]]=$B56,IF(DATOS_[[AGRUP. CLAS. PROF.]:[AGRUP. CLAS. PROF.]]=$B54,IF(DATOS_[[Check Periodo Ref.]:[Check Periodo Ref.]]="Dentro",DATOS_[C.Extra.03]))))),
0)</f>
        <v>0</v>
      </c>
      <c r="AO56" s="181">
        <f t="array" ref="AO56">IFERROR(
MEDIAN((IF(DATOS_[[Sexo]:[Sexo]]=$B56,IF(DATOS_[[AGRUP. CLAS. PROF.]:[AGRUP. CLAS. PROF.]]=$B54,IF(DATOS_[[Check Periodo Ref.]:[Check Periodo Ref.]]="Dentro",DATOS_[C.Extra.04]))))),
0)</f>
        <v>0</v>
      </c>
      <c r="AP56" s="181">
        <f t="array" ref="AP56">IFERROR(
MEDIAN((IF(DATOS_[[Sexo]:[Sexo]]=$B56,IF(DATOS_[[AGRUP. CLAS. PROF.]:[AGRUP. CLAS. PROF.]]=$B54,IF(DATOS_[[Check Periodo Ref.]:[Check Periodo Ref.]]="Dentro",DATOS_[C.Extra.05]))))),
0)</f>
        <v>0</v>
      </c>
      <c r="AQ56" s="182">
        <f t="array" ref="AQ56">IFERROR(
MEDIAN(IF(DATOS_[Sexo]=$B56,IF(DATOS_[AGRUP. CLAS. PROF.]=$B54,IF(DATOS_[Check Periodo Ref.]="Dentro",DATOS_[Tot Extrasalarial Ef],FALSE)))),
0)</f>
        <v>0</v>
      </c>
      <c r="AR56" s="183">
        <f t="array" ref="AR56">IFERROR(
MEDIAN(IF(DATOS_[Sexo]=$B56,IF(DATOS_[AGRUP. CLAS. PROF.]=$B54,IF(DATOS_[Check Periodo Ref.]="Dentro",DATOS_[TOTAL Retrib Ef],FALSE)))),
0)</f>
        <v>0</v>
      </c>
    </row>
    <row r="57" spans="1:44" ht="17.25" thickBot="1" x14ac:dyDescent="0.35">
      <c r="A57" s="107" t="str">
        <f t="shared" ref="A57" si="59">+A58</f>
        <v>[ocultar]</v>
      </c>
      <c r="B57" s="105" t="s">
        <v>231</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77">
        <f t="array" ref="E58">IFERROR(
MEDIAN(IF(DATOS_[Sexo]=$B58,IF(DATOS_[AGRUP. CLAS. PROF.]=$B57,IF(DATOS_[Check Periodo Ref.]="Dentro",DATOS_[SALARIO BASE Ef],FALSE)))),
0)</f>
        <v>0</v>
      </c>
      <c r="F58" s="178">
        <f t="array" ref="F58">IFERROR(
MEDIAN((IF(DATOS_[[Sexo]:[Sexo]]=$B58,IF(DATOS_[[AGRUP. CLAS. PROF.]:[AGRUP. CLAS. PROF.]]=$B57,IF(DATOS_[[Check Periodo Ref.]:[Check Periodo Ref.]]="Dentro",DATOS_[Conc.Sal.01]))))),
0)</f>
        <v>0</v>
      </c>
      <c r="G58" s="178">
        <f t="array" ref="G58">IFERROR(
MEDIAN((IF(DATOS_[[Sexo]:[Sexo]]=$B58,IF(DATOS_[[AGRUP. CLAS. PROF.]:[AGRUP. CLAS. PROF.]]=$B57,IF(DATOS_[[Check Periodo Ref.]:[Check Periodo Ref.]]="Dentro",DATOS_[Conc.Sal.02]))))),
0)</f>
        <v>0</v>
      </c>
      <c r="H58" s="178">
        <f t="array" ref="H58">IFERROR(
MEDIAN((IF(DATOS_[[Sexo]:[Sexo]]=$B58,IF(DATOS_[[AGRUP. CLAS. PROF.]:[AGRUP. CLAS. PROF.]]=$B57,IF(DATOS_[[Check Periodo Ref.]:[Check Periodo Ref.]]="Dentro",DATOS_[Conc.Sal.03]))))),
0)</f>
        <v>0</v>
      </c>
      <c r="I58" s="178">
        <f t="array" ref="I58">IFERROR(
MEDIAN((IF(DATOS_[[Sexo]:[Sexo]]=$B58,IF(DATOS_[[AGRUP. CLAS. PROF.]:[AGRUP. CLAS. PROF.]]=$B57,IF(DATOS_[[Check Periodo Ref.]:[Check Periodo Ref.]]="Dentro",DATOS_[Conc.Sal.04]))))),
0)</f>
        <v>0</v>
      </c>
      <c r="J58" s="178">
        <f t="array" ref="J58">IFERROR(
MEDIAN((IF(DATOS_[[Sexo]:[Sexo]]=$B58,IF(DATOS_[[AGRUP. CLAS. PROF.]:[AGRUP. CLAS. PROF.]]=$B57,IF(DATOS_[[Check Periodo Ref.]:[Check Periodo Ref.]]="Dentro",DATOS_[Conc.Sal.05]))))),
0)</f>
        <v>0</v>
      </c>
      <c r="K58" s="178">
        <f t="array" ref="K58">IFERROR(
MEDIAN((IF(DATOS_[[Sexo]:[Sexo]]=$B58,IF(DATOS_[[AGRUP. CLAS. PROF.]:[AGRUP. CLAS. PROF.]]=$B57,IF(DATOS_[[Check Periodo Ref.]:[Check Periodo Ref.]]="Dentro",DATOS_[Conc.Sal.06]))))),
0)</f>
        <v>0</v>
      </c>
      <c r="L58" s="178">
        <f t="array" ref="L58">IFERROR(
MEDIAN((IF(DATOS_[[Sexo]:[Sexo]]=$B58,IF(DATOS_[[AGRUP. CLAS. PROF.]:[AGRUP. CLAS. PROF.]]=$B57,IF(DATOS_[[Check Periodo Ref.]:[Check Periodo Ref.]]="Dentro",DATOS_[Conc.Sal.07]))))),
0)</f>
        <v>0</v>
      </c>
      <c r="M58" s="178">
        <f t="array" ref="M58">IFERROR(
MEDIAN((IF(DATOS_[[Sexo]:[Sexo]]=$B58,IF(DATOS_[[AGRUP. CLAS. PROF.]:[AGRUP. CLAS. PROF.]]=$B57,IF(DATOS_[[Check Periodo Ref.]:[Check Periodo Ref.]]="Dentro",DATOS_[Conc.Sal.08]))))),
0)</f>
        <v>0</v>
      </c>
      <c r="N58" s="178">
        <f t="array" ref="N58">IFERROR(
MEDIAN((IF(DATOS_[[Sexo]:[Sexo]]=$B58,IF(DATOS_[[AGRUP. CLAS. PROF.]:[AGRUP. CLAS. PROF.]]=$B57,IF(DATOS_[[Check Periodo Ref.]:[Check Periodo Ref.]]="Dentro",DATOS_[Conc.Sal.09]))))),
0)</f>
        <v>0</v>
      </c>
      <c r="O58" s="178">
        <f t="array" ref="O58">IFERROR(
MEDIAN((IF(DATOS_[[Sexo]:[Sexo]]=$B58,IF(DATOS_[[AGRUP. CLAS. PROF.]:[AGRUP. CLAS. PROF.]]=$B57,IF(DATOS_[[Check Periodo Ref.]:[Check Periodo Ref.]]="Dentro",DATOS_[Conc.Sal.10]))))),
0)</f>
        <v>0</v>
      </c>
      <c r="P58" s="178">
        <f t="array" ref="P58">IFERROR(
MEDIAN((IF(DATOS_[[Sexo]:[Sexo]]=$B58,IF(DATOS_[[AGRUP. CLAS. PROF.]:[AGRUP. CLAS. PROF.]]=$B57,IF(DATOS_[[Check Periodo Ref.]:[Check Periodo Ref.]]="Dentro",DATOS_[Conc.Sal.11]))))),
0)</f>
        <v>0</v>
      </c>
      <c r="Q58" s="178">
        <f t="array" ref="Q58">IFERROR(
MEDIAN((IF(DATOS_[[Sexo]:[Sexo]]=$B58,IF(DATOS_[[AGRUP. CLAS. PROF.]:[AGRUP. CLAS. PROF.]]=$B57,IF(DATOS_[[Check Periodo Ref.]:[Check Periodo Ref.]]="Dentro",DATOS_[Conc.Sal.12]))))),
0)</f>
        <v>0</v>
      </c>
      <c r="R58" s="178">
        <f t="array" ref="R58">IFERROR(
MEDIAN((IF(DATOS_[[Sexo]:[Sexo]]=$B58,IF(DATOS_[[AGRUP. CLAS. PROF.]:[AGRUP. CLAS. PROF.]]=$B57,IF(DATOS_[[Check Periodo Ref.]:[Check Periodo Ref.]]="Dentro",DATOS_[Conc.Sal.13]))))),
0)</f>
        <v>0</v>
      </c>
      <c r="S58" s="178">
        <f t="array" ref="S58">IFERROR(
MEDIAN((IF(DATOS_[[Sexo]:[Sexo]]=$B58,IF(DATOS_[[AGRUP. CLAS. PROF.]:[AGRUP. CLAS. PROF.]]=$B57,IF(DATOS_[[Check Periodo Ref.]:[Check Periodo Ref.]]="Dentro",DATOS_[Conc.Sal.14]))))),
0)</f>
        <v>0</v>
      </c>
      <c r="T58" s="178">
        <f t="array" ref="T58">IFERROR(
MEDIAN((IF(DATOS_[[Sexo]:[Sexo]]=$B58,IF(DATOS_[[AGRUP. CLAS. PROF.]:[AGRUP. CLAS. PROF.]]=$B57,IF(DATOS_[[Check Periodo Ref.]:[Check Periodo Ref.]]="Dentro",DATOS_[Conc.Sal.15]))))),
0)</f>
        <v>0</v>
      </c>
      <c r="U58" s="178">
        <f t="array" ref="U58">IFERROR(
MEDIAN((IF(DATOS_[[Sexo]:[Sexo]]=$B58,IF(DATOS_[[AGRUP. CLAS. PROF.]:[AGRUP. CLAS. PROF.]]=$B57,IF(DATOS_[[Check Periodo Ref.]:[Check Periodo Ref.]]="Dentro",DATOS_[Conc.Sal.16]))))),
0)</f>
        <v>0</v>
      </c>
      <c r="V58" s="178">
        <f t="array" ref="V58">IFERROR(
MEDIAN((IF(DATOS_[[Sexo]:[Sexo]]=$B58,IF(DATOS_[[AGRUP. CLAS. PROF.]:[AGRUP. CLAS. PROF.]]=$B57,IF(DATOS_[[Check Periodo Ref.]:[Check Periodo Ref.]]="Dentro",DATOS_[Conc.Sal.17]))))),
0)</f>
        <v>0</v>
      </c>
      <c r="W58" s="178">
        <f t="array" ref="W58">IFERROR(
MEDIAN((IF(DATOS_[[Sexo]:[Sexo]]=$B58,IF(DATOS_[[AGRUP. CLAS. PROF.]:[AGRUP. CLAS. PROF.]]=$B57,IF(DATOS_[[Check Periodo Ref.]:[Check Periodo Ref.]]="Dentro",DATOS_[Conc.Sal.18]))))),
0)</f>
        <v>0</v>
      </c>
      <c r="X58" s="178">
        <f t="array" ref="X58">IFERROR(
MEDIAN((IF(DATOS_[[Sexo]:[Sexo]]=$B58,IF(DATOS_[[AGRUP. CLAS. PROF.]:[AGRUP. CLAS. PROF.]]=$B57,IF(DATOS_[[Check Periodo Ref.]:[Check Periodo Ref.]]="Dentro",DATOS_[Conc.Sal.19]))))),
0)</f>
        <v>0</v>
      </c>
      <c r="Y58" s="178">
        <f t="array" ref="Y58">IFERROR(
MEDIAN((IF(DATOS_[[Sexo]:[Sexo]]=$B58,IF(DATOS_[[AGRUP. CLAS. PROF.]:[AGRUP. CLAS. PROF.]]=$B57,IF(DATOS_[[Check Periodo Ref.]:[Check Periodo Ref.]]="Dentro",DATOS_[Conc.Sal.20]))))),
0)</f>
        <v>0</v>
      </c>
      <c r="Z58" s="178">
        <f t="array" ref="Z58">IFERROR(
MEDIAN((IF(DATOS_[[Sexo]:[Sexo]]=$B58,IF(DATOS_[[AGRUP. CLAS. PROF.]:[AGRUP. CLAS. PROF.]]=$B57,IF(DATOS_[[Check Periodo Ref.]:[Check Periodo Ref.]]="Dentro",DATOS_[Conc.Sal.21]))))),
0)</f>
        <v>0</v>
      </c>
      <c r="AA58" s="178">
        <f t="array" ref="AA58">IFERROR(
MEDIAN((IF(DATOS_[[Sexo]:[Sexo]]=$B58,IF(DATOS_[[AGRUP. CLAS. PROF.]:[AGRUP. CLAS. PROF.]]=$B57,IF(DATOS_[[Check Periodo Ref.]:[Check Periodo Ref.]]="Dentro",DATOS_[Conc.Sal.22]))))),
0)</f>
        <v>0</v>
      </c>
      <c r="AB58" s="178">
        <f t="array" ref="AB58">IFERROR(
MEDIAN((IF(DATOS_[[Sexo]:[Sexo]]=$B58,IF(DATOS_[[AGRUP. CLAS. PROF.]:[AGRUP. CLAS. PROF.]]=$B57,IF(DATOS_[[Check Periodo Ref.]:[Check Periodo Ref.]]="Dentro",DATOS_[Conc.Sal.23]))))),
0)</f>
        <v>0</v>
      </c>
      <c r="AC58" s="178">
        <f t="array" ref="AC58">IFERROR(
MEDIAN((IF(DATOS_[[Sexo]:[Sexo]]=$B58,IF(DATOS_[[AGRUP. CLAS. PROF.]:[AGRUP. CLAS. PROF.]]=$B57,IF(DATOS_[[Check Periodo Ref.]:[Check Periodo Ref.]]="Dentro",DATOS_[Conc.Sal.24]))))),
0)</f>
        <v>0</v>
      </c>
      <c r="AD58" s="178">
        <f t="array" ref="AD58">IFERROR(
MEDIAN((IF(DATOS_[[Sexo]:[Sexo]]=$B58,IF(DATOS_[[AGRUP. CLAS. PROF.]:[AGRUP. CLAS. PROF.]]=$B57,IF(DATOS_[[Check Periodo Ref.]:[Check Periodo Ref.]]="Dentro",DATOS_[Conc.Sal.25]))))),
0)</f>
        <v>0</v>
      </c>
      <c r="AE58" s="178">
        <f t="array" ref="AE58">IFERROR(
MEDIAN((IF(DATOS_[[Sexo]:[Sexo]]=$B58,IF(DATOS_[[AGRUP. CLAS. PROF.]:[AGRUP. CLAS. PROF.]]=$B57,IF(DATOS_[[Check Periodo Ref.]:[Check Periodo Ref.]]="Dentro",DATOS_[Conc.Sal.26]))))),
0)</f>
        <v>0</v>
      </c>
      <c r="AF58" s="178">
        <f t="array" ref="AF58">IFERROR(
MEDIAN((IF(DATOS_[[Sexo]:[Sexo]]=$B58,IF(DATOS_[[AGRUP. CLAS. PROF.]:[AGRUP. CLAS. PROF.]]=$B57,IF(DATOS_[[Check Periodo Ref.]:[Check Periodo Ref.]]="Dentro",DATOS_[Conc.Sal.27]))))),
0)</f>
        <v>0</v>
      </c>
      <c r="AG58" s="178">
        <f t="array" ref="AG58">IFERROR(
MEDIAN((IF(DATOS_[[Sexo]:[Sexo]]=$B58,IF(DATOS_[[AGRUP. CLAS. PROF.]:[AGRUP. CLAS. PROF.]]=$B57,IF(DATOS_[[Check Periodo Ref.]:[Check Periodo Ref.]]="Dentro",DATOS_[Conc.Sal.28]))))),
0)</f>
        <v>0</v>
      </c>
      <c r="AH58" s="178">
        <f t="array" ref="AH58">IFERROR(
MEDIAN((IF(DATOS_[[Sexo]:[Sexo]]=$B58,IF(DATOS_[[AGRUP. CLAS. PROF.]:[AGRUP. CLAS. PROF.]]=$B57,IF(DATOS_[[Check Periodo Ref.]:[Check Periodo Ref.]]="Dentro",DATOS_[Conc.Sal.29]))))),
0)</f>
        <v>0</v>
      </c>
      <c r="AI58" s="178">
        <f t="array" ref="AI58">IFERROR(
MEDIAN((IF(DATOS_[[Sexo]:[Sexo]]=$B58,IF(DATOS_[[AGRUP. CLAS. PROF.]:[AGRUP. CLAS. PROF.]]=$B57,IF(DATOS_[[Check Periodo Ref.]:[Check Periodo Ref.]]="Dentro",DATOS_[Conc.Sal.30]))))),
0)</f>
        <v>0</v>
      </c>
      <c r="AJ58" s="179">
        <f t="array" ref="AJ58">IFERROR(
MEDIAN(IF(DATOS_[Sexo]=$B58,IF(DATOS_[AGRUP. CLAS. PROF.]=$B57,IF(DATOS_[Check Periodo Ref.]="Dentro",DATOS_[Tot COMPL.SAL Ef],FALSE)))),
0)</f>
        <v>0</v>
      </c>
      <c r="AK58" s="180">
        <f t="array" ref="AK58">IFERROR(
MEDIAN(IF(DATOS_[Sexo]=$B58,IF(DATOS_[AGRUP. CLAS. PROF.]=$B57,IF(DATOS_[Check Periodo Ref.]="Dentro",DATOS_[TOTAL SALARIO Ef],FALSE)))),
0)</f>
        <v>0</v>
      </c>
      <c r="AL58" s="181">
        <f t="array" ref="AL58">IFERROR(
MEDIAN((IF(DATOS_[[Sexo]:[Sexo]]=$B58,IF(DATOS_[[AGRUP. CLAS. PROF.]:[AGRUP. CLAS. PROF.]]=$B57,IF(DATOS_[[Check Periodo Ref.]:[Check Periodo Ref.]]="Dentro",DATOS_[C.Extra.01]))))),
0)</f>
        <v>0</v>
      </c>
      <c r="AM58" s="181">
        <f t="array" ref="AM58">IFERROR(
MEDIAN((IF(DATOS_[[Sexo]:[Sexo]]=$B58,IF(DATOS_[[AGRUP. CLAS. PROF.]:[AGRUP. CLAS. PROF.]]=$B57,IF(DATOS_[[Check Periodo Ref.]:[Check Periodo Ref.]]="Dentro",DATOS_[C.Extra.02]))))),
0)</f>
        <v>0</v>
      </c>
      <c r="AN58" s="181">
        <f t="array" ref="AN58">IFERROR(
MEDIAN((IF(DATOS_[[Sexo]:[Sexo]]=$B58,IF(DATOS_[[AGRUP. CLAS. PROF.]:[AGRUP. CLAS. PROF.]]=$B57,IF(DATOS_[[Check Periodo Ref.]:[Check Periodo Ref.]]="Dentro",DATOS_[C.Extra.03]))))),
0)</f>
        <v>0</v>
      </c>
      <c r="AO58" s="181">
        <f t="array" ref="AO58">IFERROR(
MEDIAN((IF(DATOS_[[Sexo]:[Sexo]]=$B58,IF(DATOS_[[AGRUP. CLAS. PROF.]:[AGRUP. CLAS. PROF.]]=$B57,IF(DATOS_[[Check Periodo Ref.]:[Check Periodo Ref.]]="Dentro",DATOS_[C.Extra.04]))))),
0)</f>
        <v>0</v>
      </c>
      <c r="AP58" s="181">
        <f t="array" ref="AP58">IFERROR(
MEDIAN((IF(DATOS_[[Sexo]:[Sexo]]=$B58,IF(DATOS_[[AGRUP. CLAS. PROF.]:[AGRUP. CLAS. PROF.]]=$B57,IF(DATOS_[[Check Periodo Ref.]:[Check Periodo Ref.]]="Dentro",DATOS_[C.Extra.05]))))),
0)</f>
        <v>0</v>
      </c>
      <c r="AQ58" s="182">
        <f t="array" ref="AQ58">IFERROR(
MEDIAN(IF(DATOS_[Sexo]=$B58,IF(DATOS_[AGRUP. CLAS. PROF.]=$B57,IF(DATOS_[Check Periodo Ref.]="Dentro",DATOS_[Tot Extrasalarial Ef],FALSE)))),
0)</f>
        <v>0</v>
      </c>
      <c r="AR58" s="183">
        <f t="array" ref="AR58">IFERROR(
MEDIAN(IF(DATOS_[Sexo]=$B58,IF(DATOS_[AGRUP. CLAS. PROF.]=$B57,IF(DATOS_[Check Periodo Ref.]="Dentro",DATOS_[TOTAL Retrib Ef],FALSE)))),
0)</f>
        <v>0</v>
      </c>
    </row>
    <row r="59" spans="1:44" x14ac:dyDescent="0.3">
      <c r="A59" s="107" t="str">
        <f t="shared" ref="A59" si="62">+A58</f>
        <v>[ocultar]</v>
      </c>
      <c r="B59" s="98"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77">
        <f t="array" ref="E59">IFERROR(
MEDIAN(IF(DATOS_[Sexo]=$B59,IF(DATOS_[AGRUP. CLAS. PROF.]=$B57,IF(DATOS_[Check Periodo Ref.]="Dentro",DATOS_[SALARIO BASE Ef],FALSE)))),
0)</f>
        <v>0</v>
      </c>
      <c r="F59" s="178">
        <f t="array" ref="F59">IFERROR(
MEDIAN((IF(DATOS_[[Sexo]:[Sexo]]=$B59,IF(DATOS_[[AGRUP. CLAS. PROF.]:[AGRUP. CLAS. PROF.]]=$B57,IF(DATOS_[[Check Periodo Ref.]:[Check Periodo Ref.]]="Dentro",DATOS_[Conc.Sal.01]))))),
0)</f>
        <v>0</v>
      </c>
      <c r="G59" s="178">
        <f t="array" ref="G59">IFERROR(
MEDIAN((IF(DATOS_[[Sexo]:[Sexo]]=$B59,IF(DATOS_[[AGRUP. CLAS. PROF.]:[AGRUP. CLAS. PROF.]]=$B57,IF(DATOS_[[Check Periodo Ref.]:[Check Periodo Ref.]]="Dentro",DATOS_[Conc.Sal.02]))))),
0)</f>
        <v>0</v>
      </c>
      <c r="H59" s="178">
        <f t="array" ref="H59">IFERROR(
MEDIAN((IF(DATOS_[[Sexo]:[Sexo]]=$B59,IF(DATOS_[[AGRUP. CLAS. PROF.]:[AGRUP. CLAS. PROF.]]=$B57,IF(DATOS_[[Check Periodo Ref.]:[Check Periodo Ref.]]="Dentro",DATOS_[Conc.Sal.03]))))),
0)</f>
        <v>0</v>
      </c>
      <c r="I59" s="178">
        <f t="array" ref="I59">IFERROR(
MEDIAN((IF(DATOS_[[Sexo]:[Sexo]]=$B59,IF(DATOS_[[AGRUP. CLAS. PROF.]:[AGRUP. CLAS. PROF.]]=$B57,IF(DATOS_[[Check Periodo Ref.]:[Check Periodo Ref.]]="Dentro",DATOS_[Conc.Sal.04]))))),
0)</f>
        <v>0</v>
      </c>
      <c r="J59" s="178">
        <f t="array" ref="J59">IFERROR(
MEDIAN((IF(DATOS_[[Sexo]:[Sexo]]=$B59,IF(DATOS_[[AGRUP. CLAS. PROF.]:[AGRUP. CLAS. PROF.]]=$B57,IF(DATOS_[[Check Periodo Ref.]:[Check Periodo Ref.]]="Dentro",DATOS_[Conc.Sal.05]))))),
0)</f>
        <v>0</v>
      </c>
      <c r="K59" s="178">
        <f t="array" ref="K59">IFERROR(
MEDIAN((IF(DATOS_[[Sexo]:[Sexo]]=$B59,IF(DATOS_[[AGRUP. CLAS. PROF.]:[AGRUP. CLAS. PROF.]]=$B57,IF(DATOS_[[Check Periodo Ref.]:[Check Periodo Ref.]]="Dentro",DATOS_[Conc.Sal.06]))))),
0)</f>
        <v>0</v>
      </c>
      <c r="L59" s="178">
        <f t="array" ref="L59">IFERROR(
MEDIAN((IF(DATOS_[[Sexo]:[Sexo]]=$B59,IF(DATOS_[[AGRUP. CLAS. PROF.]:[AGRUP. CLAS. PROF.]]=$B57,IF(DATOS_[[Check Periodo Ref.]:[Check Periodo Ref.]]="Dentro",DATOS_[Conc.Sal.07]))))),
0)</f>
        <v>0</v>
      </c>
      <c r="M59" s="178">
        <f t="array" ref="M59">IFERROR(
MEDIAN((IF(DATOS_[[Sexo]:[Sexo]]=$B59,IF(DATOS_[[AGRUP. CLAS. PROF.]:[AGRUP. CLAS. PROF.]]=$B57,IF(DATOS_[[Check Periodo Ref.]:[Check Periodo Ref.]]="Dentro",DATOS_[Conc.Sal.08]))))),
0)</f>
        <v>0</v>
      </c>
      <c r="N59" s="178">
        <f t="array" ref="N59">IFERROR(
MEDIAN((IF(DATOS_[[Sexo]:[Sexo]]=$B59,IF(DATOS_[[AGRUP. CLAS. PROF.]:[AGRUP. CLAS. PROF.]]=$B57,IF(DATOS_[[Check Periodo Ref.]:[Check Periodo Ref.]]="Dentro",DATOS_[Conc.Sal.09]))))),
0)</f>
        <v>0</v>
      </c>
      <c r="O59" s="178">
        <f t="array" ref="O59">IFERROR(
MEDIAN((IF(DATOS_[[Sexo]:[Sexo]]=$B59,IF(DATOS_[[AGRUP. CLAS. PROF.]:[AGRUP. CLAS. PROF.]]=$B57,IF(DATOS_[[Check Periodo Ref.]:[Check Periodo Ref.]]="Dentro",DATOS_[Conc.Sal.10]))))),
0)</f>
        <v>0</v>
      </c>
      <c r="P59" s="178">
        <f t="array" ref="P59">IFERROR(
MEDIAN((IF(DATOS_[[Sexo]:[Sexo]]=$B59,IF(DATOS_[[AGRUP. CLAS. PROF.]:[AGRUP. CLAS. PROF.]]=$B57,IF(DATOS_[[Check Periodo Ref.]:[Check Periodo Ref.]]="Dentro",DATOS_[Conc.Sal.11]))))),
0)</f>
        <v>0</v>
      </c>
      <c r="Q59" s="178">
        <f t="array" ref="Q59">IFERROR(
MEDIAN((IF(DATOS_[[Sexo]:[Sexo]]=$B59,IF(DATOS_[[AGRUP. CLAS. PROF.]:[AGRUP. CLAS. PROF.]]=$B57,IF(DATOS_[[Check Periodo Ref.]:[Check Periodo Ref.]]="Dentro",DATOS_[Conc.Sal.12]))))),
0)</f>
        <v>0</v>
      </c>
      <c r="R59" s="178">
        <f t="array" ref="R59">IFERROR(
MEDIAN((IF(DATOS_[[Sexo]:[Sexo]]=$B59,IF(DATOS_[[AGRUP. CLAS. PROF.]:[AGRUP. CLAS. PROF.]]=$B57,IF(DATOS_[[Check Periodo Ref.]:[Check Periodo Ref.]]="Dentro",DATOS_[Conc.Sal.13]))))),
0)</f>
        <v>0</v>
      </c>
      <c r="S59" s="178">
        <f t="array" ref="S59">IFERROR(
MEDIAN((IF(DATOS_[[Sexo]:[Sexo]]=$B59,IF(DATOS_[[AGRUP. CLAS. PROF.]:[AGRUP. CLAS. PROF.]]=$B57,IF(DATOS_[[Check Periodo Ref.]:[Check Periodo Ref.]]="Dentro",DATOS_[Conc.Sal.14]))))),
0)</f>
        <v>0</v>
      </c>
      <c r="T59" s="178">
        <f t="array" ref="T59">IFERROR(
MEDIAN((IF(DATOS_[[Sexo]:[Sexo]]=$B59,IF(DATOS_[[AGRUP. CLAS. PROF.]:[AGRUP. CLAS. PROF.]]=$B57,IF(DATOS_[[Check Periodo Ref.]:[Check Periodo Ref.]]="Dentro",DATOS_[Conc.Sal.15]))))),
0)</f>
        <v>0</v>
      </c>
      <c r="U59" s="178">
        <f t="array" ref="U59">IFERROR(
MEDIAN((IF(DATOS_[[Sexo]:[Sexo]]=$B59,IF(DATOS_[[AGRUP. CLAS. PROF.]:[AGRUP. CLAS. PROF.]]=$B57,IF(DATOS_[[Check Periodo Ref.]:[Check Periodo Ref.]]="Dentro",DATOS_[Conc.Sal.16]))))),
0)</f>
        <v>0</v>
      </c>
      <c r="V59" s="178">
        <f t="array" ref="V59">IFERROR(
MEDIAN((IF(DATOS_[[Sexo]:[Sexo]]=$B59,IF(DATOS_[[AGRUP. CLAS. PROF.]:[AGRUP. CLAS. PROF.]]=$B57,IF(DATOS_[[Check Periodo Ref.]:[Check Periodo Ref.]]="Dentro",DATOS_[Conc.Sal.17]))))),
0)</f>
        <v>0</v>
      </c>
      <c r="W59" s="178">
        <f t="array" ref="W59">IFERROR(
MEDIAN((IF(DATOS_[[Sexo]:[Sexo]]=$B59,IF(DATOS_[[AGRUP. CLAS. PROF.]:[AGRUP. CLAS. PROF.]]=$B57,IF(DATOS_[[Check Periodo Ref.]:[Check Periodo Ref.]]="Dentro",DATOS_[Conc.Sal.18]))))),
0)</f>
        <v>0</v>
      </c>
      <c r="X59" s="178">
        <f t="array" ref="X59">IFERROR(
MEDIAN((IF(DATOS_[[Sexo]:[Sexo]]=$B59,IF(DATOS_[[AGRUP. CLAS. PROF.]:[AGRUP. CLAS. PROF.]]=$B57,IF(DATOS_[[Check Periodo Ref.]:[Check Periodo Ref.]]="Dentro",DATOS_[Conc.Sal.19]))))),
0)</f>
        <v>0</v>
      </c>
      <c r="Y59" s="178">
        <f t="array" ref="Y59">IFERROR(
MEDIAN((IF(DATOS_[[Sexo]:[Sexo]]=$B59,IF(DATOS_[[AGRUP. CLAS. PROF.]:[AGRUP. CLAS. PROF.]]=$B57,IF(DATOS_[[Check Periodo Ref.]:[Check Periodo Ref.]]="Dentro",DATOS_[Conc.Sal.20]))))),
0)</f>
        <v>0</v>
      </c>
      <c r="Z59" s="178">
        <f t="array" ref="Z59">IFERROR(
MEDIAN((IF(DATOS_[[Sexo]:[Sexo]]=$B59,IF(DATOS_[[AGRUP. CLAS. PROF.]:[AGRUP. CLAS. PROF.]]=$B57,IF(DATOS_[[Check Periodo Ref.]:[Check Periodo Ref.]]="Dentro",DATOS_[Conc.Sal.21]))))),
0)</f>
        <v>0</v>
      </c>
      <c r="AA59" s="178">
        <f t="array" ref="AA59">IFERROR(
MEDIAN((IF(DATOS_[[Sexo]:[Sexo]]=$B59,IF(DATOS_[[AGRUP. CLAS. PROF.]:[AGRUP. CLAS. PROF.]]=$B57,IF(DATOS_[[Check Periodo Ref.]:[Check Periodo Ref.]]="Dentro",DATOS_[Conc.Sal.22]))))),
0)</f>
        <v>0</v>
      </c>
      <c r="AB59" s="178">
        <f t="array" ref="AB59">IFERROR(
MEDIAN((IF(DATOS_[[Sexo]:[Sexo]]=$B59,IF(DATOS_[[AGRUP. CLAS. PROF.]:[AGRUP. CLAS. PROF.]]=$B57,IF(DATOS_[[Check Periodo Ref.]:[Check Periodo Ref.]]="Dentro",DATOS_[Conc.Sal.23]))))),
0)</f>
        <v>0</v>
      </c>
      <c r="AC59" s="178">
        <f t="array" ref="AC59">IFERROR(
MEDIAN((IF(DATOS_[[Sexo]:[Sexo]]=$B59,IF(DATOS_[[AGRUP. CLAS. PROF.]:[AGRUP. CLAS. PROF.]]=$B57,IF(DATOS_[[Check Periodo Ref.]:[Check Periodo Ref.]]="Dentro",DATOS_[Conc.Sal.24]))))),
0)</f>
        <v>0</v>
      </c>
      <c r="AD59" s="178">
        <f t="array" ref="AD59">IFERROR(
MEDIAN((IF(DATOS_[[Sexo]:[Sexo]]=$B59,IF(DATOS_[[AGRUP. CLAS. PROF.]:[AGRUP. CLAS. PROF.]]=$B57,IF(DATOS_[[Check Periodo Ref.]:[Check Periodo Ref.]]="Dentro",DATOS_[Conc.Sal.25]))))),
0)</f>
        <v>0</v>
      </c>
      <c r="AE59" s="178">
        <f t="array" ref="AE59">IFERROR(
MEDIAN((IF(DATOS_[[Sexo]:[Sexo]]=$B59,IF(DATOS_[[AGRUP. CLAS. PROF.]:[AGRUP. CLAS. PROF.]]=$B57,IF(DATOS_[[Check Periodo Ref.]:[Check Periodo Ref.]]="Dentro",DATOS_[Conc.Sal.26]))))),
0)</f>
        <v>0</v>
      </c>
      <c r="AF59" s="178">
        <f t="array" ref="AF59">IFERROR(
MEDIAN((IF(DATOS_[[Sexo]:[Sexo]]=$B59,IF(DATOS_[[AGRUP. CLAS. PROF.]:[AGRUP. CLAS. PROF.]]=$B57,IF(DATOS_[[Check Periodo Ref.]:[Check Periodo Ref.]]="Dentro",DATOS_[Conc.Sal.27]))))),
0)</f>
        <v>0</v>
      </c>
      <c r="AG59" s="178">
        <f t="array" ref="AG59">IFERROR(
MEDIAN((IF(DATOS_[[Sexo]:[Sexo]]=$B59,IF(DATOS_[[AGRUP. CLAS. PROF.]:[AGRUP. CLAS. PROF.]]=$B57,IF(DATOS_[[Check Periodo Ref.]:[Check Periodo Ref.]]="Dentro",DATOS_[Conc.Sal.28]))))),
0)</f>
        <v>0</v>
      </c>
      <c r="AH59" s="178">
        <f t="array" ref="AH59">IFERROR(
MEDIAN((IF(DATOS_[[Sexo]:[Sexo]]=$B59,IF(DATOS_[[AGRUP. CLAS. PROF.]:[AGRUP. CLAS. PROF.]]=$B57,IF(DATOS_[[Check Periodo Ref.]:[Check Periodo Ref.]]="Dentro",DATOS_[Conc.Sal.29]))))),
0)</f>
        <v>0</v>
      </c>
      <c r="AI59" s="178">
        <f t="array" ref="AI59">IFERROR(
MEDIAN((IF(DATOS_[[Sexo]:[Sexo]]=$B59,IF(DATOS_[[AGRUP. CLAS. PROF.]:[AGRUP. CLAS. PROF.]]=$B57,IF(DATOS_[[Check Periodo Ref.]:[Check Periodo Ref.]]="Dentro",DATOS_[Conc.Sal.30]))))),
0)</f>
        <v>0</v>
      </c>
      <c r="AJ59" s="179">
        <f t="array" ref="AJ59">IFERROR(
MEDIAN(IF(DATOS_[Sexo]=$B59,IF(DATOS_[AGRUP. CLAS. PROF.]=$B57,IF(DATOS_[Check Periodo Ref.]="Dentro",DATOS_[Tot COMPL.SAL Ef],FALSE)))),
0)</f>
        <v>0</v>
      </c>
      <c r="AK59" s="180">
        <f t="array" ref="AK59">IFERROR(
MEDIAN(IF(DATOS_[Sexo]=$B59,IF(DATOS_[AGRUP. CLAS. PROF.]=$B57,IF(DATOS_[Check Periodo Ref.]="Dentro",DATOS_[TOTAL SALARIO Ef],FALSE)))),
0)</f>
        <v>0</v>
      </c>
      <c r="AL59" s="181">
        <f t="array" ref="AL59">IFERROR(
MEDIAN((IF(DATOS_[[Sexo]:[Sexo]]=$B59,IF(DATOS_[[AGRUP. CLAS. PROF.]:[AGRUP. CLAS. PROF.]]=$B57,IF(DATOS_[[Check Periodo Ref.]:[Check Periodo Ref.]]="Dentro",DATOS_[C.Extra.01]))))),
0)</f>
        <v>0</v>
      </c>
      <c r="AM59" s="181">
        <f t="array" ref="AM59">IFERROR(
MEDIAN((IF(DATOS_[[Sexo]:[Sexo]]=$B59,IF(DATOS_[[AGRUP. CLAS. PROF.]:[AGRUP. CLAS. PROF.]]=$B57,IF(DATOS_[[Check Periodo Ref.]:[Check Periodo Ref.]]="Dentro",DATOS_[C.Extra.02]))))),
0)</f>
        <v>0</v>
      </c>
      <c r="AN59" s="181">
        <f t="array" ref="AN59">IFERROR(
MEDIAN((IF(DATOS_[[Sexo]:[Sexo]]=$B59,IF(DATOS_[[AGRUP. CLAS. PROF.]:[AGRUP. CLAS. PROF.]]=$B57,IF(DATOS_[[Check Periodo Ref.]:[Check Periodo Ref.]]="Dentro",DATOS_[C.Extra.03]))))),
0)</f>
        <v>0</v>
      </c>
      <c r="AO59" s="181">
        <f t="array" ref="AO59">IFERROR(
MEDIAN((IF(DATOS_[[Sexo]:[Sexo]]=$B59,IF(DATOS_[[AGRUP. CLAS. PROF.]:[AGRUP. CLAS. PROF.]]=$B57,IF(DATOS_[[Check Periodo Ref.]:[Check Periodo Ref.]]="Dentro",DATOS_[C.Extra.04]))))),
0)</f>
        <v>0</v>
      </c>
      <c r="AP59" s="181">
        <f t="array" ref="AP59">IFERROR(
MEDIAN((IF(DATOS_[[Sexo]:[Sexo]]=$B59,IF(DATOS_[[AGRUP. CLAS. PROF.]:[AGRUP. CLAS. PROF.]]=$B57,IF(DATOS_[[Check Periodo Ref.]:[Check Periodo Ref.]]="Dentro",DATOS_[C.Extra.05]))))),
0)</f>
        <v>0</v>
      </c>
      <c r="AQ59" s="182">
        <f t="array" ref="AQ59">IFERROR(
MEDIAN(IF(DATOS_[Sexo]=$B59,IF(DATOS_[AGRUP. CLAS. PROF.]=$B57,IF(DATOS_[Check Periodo Ref.]="Dentro",DATOS_[Tot Extrasalarial Ef],FALSE)))),
0)</f>
        <v>0</v>
      </c>
      <c r="AR59" s="183">
        <f t="array" ref="AR59">IFERROR(
MEDIAN(IF(DATOS_[Sexo]=$B59,IF(DATOS_[AGRUP. CLAS. PROF.]=$B57,IF(DATOS_[Check Periodo Ref.]="Dentro",DATOS_[TOTAL Retrib Ef],FALSE)))),
0)</f>
        <v>0</v>
      </c>
    </row>
    <row r="60" spans="1:44" ht="17.25" thickBot="1" x14ac:dyDescent="0.35">
      <c r="A60" s="107" t="str">
        <f t="shared" ref="A60" si="63">+A61</f>
        <v>[ocultar]</v>
      </c>
      <c r="B60" s="105" t="s">
        <v>232</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77">
        <f t="array" ref="E61">IFERROR(
MEDIAN(IF(DATOS_[Sexo]=$B61,IF(DATOS_[AGRUP. CLAS. PROF.]=$B60,IF(DATOS_[Check Periodo Ref.]="Dentro",DATOS_[SALARIO BASE Ef],FALSE)))),
0)</f>
        <v>0</v>
      </c>
      <c r="F61" s="178">
        <f t="array" ref="F61">IFERROR(
MEDIAN((IF(DATOS_[[Sexo]:[Sexo]]=$B61,IF(DATOS_[[AGRUP. CLAS. PROF.]:[AGRUP. CLAS. PROF.]]=$B60,IF(DATOS_[[Check Periodo Ref.]:[Check Periodo Ref.]]="Dentro",DATOS_[Conc.Sal.01]))))),
0)</f>
        <v>0</v>
      </c>
      <c r="G61" s="178">
        <f t="array" ref="G61">IFERROR(
MEDIAN((IF(DATOS_[[Sexo]:[Sexo]]=$B61,IF(DATOS_[[AGRUP. CLAS. PROF.]:[AGRUP. CLAS. PROF.]]=$B60,IF(DATOS_[[Check Periodo Ref.]:[Check Periodo Ref.]]="Dentro",DATOS_[Conc.Sal.02]))))),
0)</f>
        <v>0</v>
      </c>
      <c r="H61" s="178">
        <f t="array" ref="H61">IFERROR(
MEDIAN((IF(DATOS_[[Sexo]:[Sexo]]=$B61,IF(DATOS_[[AGRUP. CLAS. PROF.]:[AGRUP. CLAS. PROF.]]=$B60,IF(DATOS_[[Check Periodo Ref.]:[Check Periodo Ref.]]="Dentro",DATOS_[Conc.Sal.03]))))),
0)</f>
        <v>0</v>
      </c>
      <c r="I61" s="178">
        <f t="array" ref="I61">IFERROR(
MEDIAN((IF(DATOS_[[Sexo]:[Sexo]]=$B61,IF(DATOS_[[AGRUP. CLAS. PROF.]:[AGRUP. CLAS. PROF.]]=$B60,IF(DATOS_[[Check Periodo Ref.]:[Check Periodo Ref.]]="Dentro",DATOS_[Conc.Sal.04]))))),
0)</f>
        <v>0</v>
      </c>
      <c r="J61" s="178">
        <f t="array" ref="J61">IFERROR(
MEDIAN((IF(DATOS_[[Sexo]:[Sexo]]=$B61,IF(DATOS_[[AGRUP. CLAS. PROF.]:[AGRUP. CLAS. PROF.]]=$B60,IF(DATOS_[[Check Periodo Ref.]:[Check Periodo Ref.]]="Dentro",DATOS_[Conc.Sal.05]))))),
0)</f>
        <v>0</v>
      </c>
      <c r="K61" s="178">
        <f t="array" ref="K61">IFERROR(
MEDIAN((IF(DATOS_[[Sexo]:[Sexo]]=$B61,IF(DATOS_[[AGRUP. CLAS. PROF.]:[AGRUP. CLAS. PROF.]]=$B60,IF(DATOS_[[Check Periodo Ref.]:[Check Periodo Ref.]]="Dentro",DATOS_[Conc.Sal.06]))))),
0)</f>
        <v>0</v>
      </c>
      <c r="L61" s="178">
        <f t="array" ref="L61">IFERROR(
MEDIAN((IF(DATOS_[[Sexo]:[Sexo]]=$B61,IF(DATOS_[[AGRUP. CLAS. PROF.]:[AGRUP. CLAS. PROF.]]=$B60,IF(DATOS_[[Check Periodo Ref.]:[Check Periodo Ref.]]="Dentro",DATOS_[Conc.Sal.07]))))),
0)</f>
        <v>0</v>
      </c>
      <c r="M61" s="178">
        <f t="array" ref="M61">IFERROR(
MEDIAN((IF(DATOS_[[Sexo]:[Sexo]]=$B61,IF(DATOS_[[AGRUP. CLAS. PROF.]:[AGRUP. CLAS. PROF.]]=$B60,IF(DATOS_[[Check Periodo Ref.]:[Check Periodo Ref.]]="Dentro",DATOS_[Conc.Sal.08]))))),
0)</f>
        <v>0</v>
      </c>
      <c r="N61" s="178">
        <f t="array" ref="N61">IFERROR(
MEDIAN((IF(DATOS_[[Sexo]:[Sexo]]=$B61,IF(DATOS_[[AGRUP. CLAS. PROF.]:[AGRUP. CLAS. PROF.]]=$B60,IF(DATOS_[[Check Periodo Ref.]:[Check Periodo Ref.]]="Dentro",DATOS_[Conc.Sal.09]))))),
0)</f>
        <v>0</v>
      </c>
      <c r="O61" s="178">
        <f t="array" ref="O61">IFERROR(
MEDIAN((IF(DATOS_[[Sexo]:[Sexo]]=$B61,IF(DATOS_[[AGRUP. CLAS. PROF.]:[AGRUP. CLAS. PROF.]]=$B60,IF(DATOS_[[Check Periodo Ref.]:[Check Periodo Ref.]]="Dentro",DATOS_[Conc.Sal.10]))))),
0)</f>
        <v>0</v>
      </c>
      <c r="P61" s="178">
        <f t="array" ref="P61">IFERROR(
MEDIAN((IF(DATOS_[[Sexo]:[Sexo]]=$B61,IF(DATOS_[[AGRUP. CLAS. PROF.]:[AGRUP. CLAS. PROF.]]=$B60,IF(DATOS_[[Check Periodo Ref.]:[Check Periodo Ref.]]="Dentro",DATOS_[Conc.Sal.11]))))),
0)</f>
        <v>0</v>
      </c>
      <c r="Q61" s="178">
        <f t="array" ref="Q61">IFERROR(
MEDIAN((IF(DATOS_[[Sexo]:[Sexo]]=$B61,IF(DATOS_[[AGRUP. CLAS. PROF.]:[AGRUP. CLAS. PROF.]]=$B60,IF(DATOS_[[Check Periodo Ref.]:[Check Periodo Ref.]]="Dentro",DATOS_[Conc.Sal.12]))))),
0)</f>
        <v>0</v>
      </c>
      <c r="R61" s="178">
        <f t="array" ref="R61">IFERROR(
MEDIAN((IF(DATOS_[[Sexo]:[Sexo]]=$B61,IF(DATOS_[[AGRUP. CLAS. PROF.]:[AGRUP. CLAS. PROF.]]=$B60,IF(DATOS_[[Check Periodo Ref.]:[Check Periodo Ref.]]="Dentro",DATOS_[Conc.Sal.13]))))),
0)</f>
        <v>0</v>
      </c>
      <c r="S61" s="178">
        <f t="array" ref="S61">IFERROR(
MEDIAN((IF(DATOS_[[Sexo]:[Sexo]]=$B61,IF(DATOS_[[AGRUP. CLAS. PROF.]:[AGRUP. CLAS. PROF.]]=$B60,IF(DATOS_[[Check Periodo Ref.]:[Check Periodo Ref.]]="Dentro",DATOS_[Conc.Sal.14]))))),
0)</f>
        <v>0</v>
      </c>
      <c r="T61" s="178">
        <f t="array" ref="T61">IFERROR(
MEDIAN((IF(DATOS_[[Sexo]:[Sexo]]=$B61,IF(DATOS_[[AGRUP. CLAS. PROF.]:[AGRUP. CLAS. PROF.]]=$B60,IF(DATOS_[[Check Periodo Ref.]:[Check Periodo Ref.]]="Dentro",DATOS_[Conc.Sal.15]))))),
0)</f>
        <v>0</v>
      </c>
      <c r="U61" s="178">
        <f t="array" ref="U61">IFERROR(
MEDIAN((IF(DATOS_[[Sexo]:[Sexo]]=$B61,IF(DATOS_[[AGRUP. CLAS. PROF.]:[AGRUP. CLAS. PROF.]]=$B60,IF(DATOS_[[Check Periodo Ref.]:[Check Periodo Ref.]]="Dentro",DATOS_[Conc.Sal.16]))))),
0)</f>
        <v>0</v>
      </c>
      <c r="V61" s="178">
        <f t="array" ref="V61">IFERROR(
MEDIAN((IF(DATOS_[[Sexo]:[Sexo]]=$B61,IF(DATOS_[[AGRUP. CLAS. PROF.]:[AGRUP. CLAS. PROF.]]=$B60,IF(DATOS_[[Check Periodo Ref.]:[Check Periodo Ref.]]="Dentro",DATOS_[Conc.Sal.17]))))),
0)</f>
        <v>0</v>
      </c>
      <c r="W61" s="178">
        <f t="array" ref="W61">IFERROR(
MEDIAN((IF(DATOS_[[Sexo]:[Sexo]]=$B61,IF(DATOS_[[AGRUP. CLAS. PROF.]:[AGRUP. CLAS. PROF.]]=$B60,IF(DATOS_[[Check Periodo Ref.]:[Check Periodo Ref.]]="Dentro",DATOS_[Conc.Sal.18]))))),
0)</f>
        <v>0</v>
      </c>
      <c r="X61" s="178">
        <f t="array" ref="X61">IFERROR(
MEDIAN((IF(DATOS_[[Sexo]:[Sexo]]=$B61,IF(DATOS_[[AGRUP. CLAS. PROF.]:[AGRUP. CLAS. PROF.]]=$B60,IF(DATOS_[[Check Periodo Ref.]:[Check Periodo Ref.]]="Dentro",DATOS_[Conc.Sal.19]))))),
0)</f>
        <v>0</v>
      </c>
      <c r="Y61" s="178">
        <f t="array" ref="Y61">IFERROR(
MEDIAN((IF(DATOS_[[Sexo]:[Sexo]]=$B61,IF(DATOS_[[AGRUP. CLAS. PROF.]:[AGRUP. CLAS. PROF.]]=$B60,IF(DATOS_[[Check Periodo Ref.]:[Check Periodo Ref.]]="Dentro",DATOS_[Conc.Sal.20]))))),
0)</f>
        <v>0</v>
      </c>
      <c r="Z61" s="178">
        <f t="array" ref="Z61">IFERROR(
MEDIAN((IF(DATOS_[[Sexo]:[Sexo]]=$B61,IF(DATOS_[[AGRUP. CLAS. PROF.]:[AGRUP. CLAS. PROF.]]=$B60,IF(DATOS_[[Check Periodo Ref.]:[Check Periodo Ref.]]="Dentro",DATOS_[Conc.Sal.21]))))),
0)</f>
        <v>0</v>
      </c>
      <c r="AA61" s="178">
        <f t="array" ref="AA61">IFERROR(
MEDIAN((IF(DATOS_[[Sexo]:[Sexo]]=$B61,IF(DATOS_[[AGRUP. CLAS. PROF.]:[AGRUP. CLAS. PROF.]]=$B60,IF(DATOS_[[Check Periodo Ref.]:[Check Periodo Ref.]]="Dentro",DATOS_[Conc.Sal.22]))))),
0)</f>
        <v>0</v>
      </c>
      <c r="AB61" s="178">
        <f t="array" ref="AB61">IFERROR(
MEDIAN((IF(DATOS_[[Sexo]:[Sexo]]=$B61,IF(DATOS_[[AGRUP. CLAS. PROF.]:[AGRUP. CLAS. PROF.]]=$B60,IF(DATOS_[[Check Periodo Ref.]:[Check Periodo Ref.]]="Dentro",DATOS_[Conc.Sal.23]))))),
0)</f>
        <v>0</v>
      </c>
      <c r="AC61" s="178">
        <f t="array" ref="AC61">IFERROR(
MEDIAN((IF(DATOS_[[Sexo]:[Sexo]]=$B61,IF(DATOS_[[AGRUP. CLAS. PROF.]:[AGRUP. CLAS. PROF.]]=$B60,IF(DATOS_[[Check Periodo Ref.]:[Check Periodo Ref.]]="Dentro",DATOS_[Conc.Sal.24]))))),
0)</f>
        <v>0</v>
      </c>
      <c r="AD61" s="178">
        <f t="array" ref="AD61">IFERROR(
MEDIAN((IF(DATOS_[[Sexo]:[Sexo]]=$B61,IF(DATOS_[[AGRUP. CLAS. PROF.]:[AGRUP. CLAS. PROF.]]=$B60,IF(DATOS_[[Check Periodo Ref.]:[Check Periodo Ref.]]="Dentro",DATOS_[Conc.Sal.25]))))),
0)</f>
        <v>0</v>
      </c>
      <c r="AE61" s="178">
        <f t="array" ref="AE61">IFERROR(
MEDIAN((IF(DATOS_[[Sexo]:[Sexo]]=$B61,IF(DATOS_[[AGRUP. CLAS. PROF.]:[AGRUP. CLAS. PROF.]]=$B60,IF(DATOS_[[Check Periodo Ref.]:[Check Periodo Ref.]]="Dentro",DATOS_[Conc.Sal.26]))))),
0)</f>
        <v>0</v>
      </c>
      <c r="AF61" s="178">
        <f t="array" ref="AF61">IFERROR(
MEDIAN((IF(DATOS_[[Sexo]:[Sexo]]=$B61,IF(DATOS_[[AGRUP. CLAS. PROF.]:[AGRUP. CLAS. PROF.]]=$B60,IF(DATOS_[[Check Periodo Ref.]:[Check Periodo Ref.]]="Dentro",DATOS_[Conc.Sal.27]))))),
0)</f>
        <v>0</v>
      </c>
      <c r="AG61" s="178">
        <f t="array" ref="AG61">IFERROR(
MEDIAN((IF(DATOS_[[Sexo]:[Sexo]]=$B61,IF(DATOS_[[AGRUP. CLAS. PROF.]:[AGRUP. CLAS. PROF.]]=$B60,IF(DATOS_[[Check Periodo Ref.]:[Check Periodo Ref.]]="Dentro",DATOS_[Conc.Sal.28]))))),
0)</f>
        <v>0</v>
      </c>
      <c r="AH61" s="178">
        <f t="array" ref="AH61">IFERROR(
MEDIAN((IF(DATOS_[[Sexo]:[Sexo]]=$B61,IF(DATOS_[[AGRUP. CLAS. PROF.]:[AGRUP. CLAS. PROF.]]=$B60,IF(DATOS_[[Check Periodo Ref.]:[Check Periodo Ref.]]="Dentro",DATOS_[Conc.Sal.29]))))),
0)</f>
        <v>0</v>
      </c>
      <c r="AI61" s="178">
        <f t="array" ref="AI61">IFERROR(
MEDIAN((IF(DATOS_[[Sexo]:[Sexo]]=$B61,IF(DATOS_[[AGRUP. CLAS. PROF.]:[AGRUP. CLAS. PROF.]]=$B60,IF(DATOS_[[Check Periodo Ref.]:[Check Periodo Ref.]]="Dentro",DATOS_[Conc.Sal.30]))))),
0)</f>
        <v>0</v>
      </c>
      <c r="AJ61" s="179">
        <f t="array" ref="AJ61">IFERROR(
MEDIAN(IF(DATOS_[Sexo]=$B61,IF(DATOS_[AGRUP. CLAS. PROF.]=$B60,IF(DATOS_[Check Periodo Ref.]="Dentro",DATOS_[Tot COMPL.SAL Ef],FALSE)))),
0)</f>
        <v>0</v>
      </c>
      <c r="AK61" s="180">
        <f t="array" ref="AK61">IFERROR(
MEDIAN(IF(DATOS_[Sexo]=$B61,IF(DATOS_[AGRUP. CLAS. PROF.]=$B60,IF(DATOS_[Check Periodo Ref.]="Dentro",DATOS_[TOTAL SALARIO Ef],FALSE)))),
0)</f>
        <v>0</v>
      </c>
      <c r="AL61" s="181">
        <f t="array" ref="AL61">IFERROR(
MEDIAN((IF(DATOS_[[Sexo]:[Sexo]]=$B61,IF(DATOS_[[AGRUP. CLAS. PROF.]:[AGRUP. CLAS. PROF.]]=$B60,IF(DATOS_[[Check Periodo Ref.]:[Check Periodo Ref.]]="Dentro",DATOS_[C.Extra.01]))))),
0)</f>
        <v>0</v>
      </c>
      <c r="AM61" s="181">
        <f t="array" ref="AM61">IFERROR(
MEDIAN((IF(DATOS_[[Sexo]:[Sexo]]=$B61,IF(DATOS_[[AGRUP. CLAS. PROF.]:[AGRUP. CLAS. PROF.]]=$B60,IF(DATOS_[[Check Periodo Ref.]:[Check Periodo Ref.]]="Dentro",DATOS_[C.Extra.02]))))),
0)</f>
        <v>0</v>
      </c>
      <c r="AN61" s="181">
        <f t="array" ref="AN61">IFERROR(
MEDIAN((IF(DATOS_[[Sexo]:[Sexo]]=$B61,IF(DATOS_[[AGRUP. CLAS. PROF.]:[AGRUP. CLAS. PROF.]]=$B60,IF(DATOS_[[Check Periodo Ref.]:[Check Periodo Ref.]]="Dentro",DATOS_[C.Extra.03]))))),
0)</f>
        <v>0</v>
      </c>
      <c r="AO61" s="181">
        <f t="array" ref="AO61">IFERROR(
MEDIAN((IF(DATOS_[[Sexo]:[Sexo]]=$B61,IF(DATOS_[[AGRUP. CLAS. PROF.]:[AGRUP. CLAS. PROF.]]=$B60,IF(DATOS_[[Check Periodo Ref.]:[Check Periodo Ref.]]="Dentro",DATOS_[C.Extra.04]))))),
0)</f>
        <v>0</v>
      </c>
      <c r="AP61" s="181">
        <f t="array" ref="AP61">IFERROR(
MEDIAN((IF(DATOS_[[Sexo]:[Sexo]]=$B61,IF(DATOS_[[AGRUP. CLAS. PROF.]:[AGRUP. CLAS. PROF.]]=$B60,IF(DATOS_[[Check Periodo Ref.]:[Check Periodo Ref.]]="Dentro",DATOS_[C.Extra.05]))))),
0)</f>
        <v>0</v>
      </c>
      <c r="AQ61" s="182">
        <f t="array" ref="AQ61">IFERROR(
MEDIAN(IF(DATOS_[Sexo]=$B61,IF(DATOS_[AGRUP. CLAS. PROF.]=$B60,IF(DATOS_[Check Periodo Ref.]="Dentro",DATOS_[Tot Extrasalarial Ef],FALSE)))),
0)</f>
        <v>0</v>
      </c>
      <c r="AR61" s="183">
        <f t="array" ref="AR61">IFERROR(
MEDIAN(IF(DATOS_[Sexo]=$B61,IF(DATOS_[AGRUP. CLAS. PROF.]=$B60,IF(DATOS_[Check Periodo Ref.]="Dentro",DATOS_[TOTAL Retrib Ef],FALSE)))),
0)</f>
        <v>0</v>
      </c>
    </row>
    <row r="62" spans="1:44" x14ac:dyDescent="0.3">
      <c r="A62" s="107" t="str">
        <f t="shared" ref="A62" si="66">+A61</f>
        <v>[ocultar]</v>
      </c>
      <c r="B62" s="98"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77">
        <f t="array" ref="E62">IFERROR(
MEDIAN(IF(DATOS_[Sexo]=$B62,IF(DATOS_[AGRUP. CLAS. PROF.]=$B60,IF(DATOS_[Check Periodo Ref.]="Dentro",DATOS_[SALARIO BASE Ef],FALSE)))),
0)</f>
        <v>0</v>
      </c>
      <c r="F62" s="178">
        <f t="array" ref="F62">IFERROR(
MEDIAN((IF(DATOS_[[Sexo]:[Sexo]]=$B62,IF(DATOS_[[AGRUP. CLAS. PROF.]:[AGRUP. CLAS. PROF.]]=$B60,IF(DATOS_[[Check Periodo Ref.]:[Check Periodo Ref.]]="Dentro",DATOS_[Conc.Sal.01]))))),
0)</f>
        <v>0</v>
      </c>
      <c r="G62" s="178">
        <f t="array" ref="G62">IFERROR(
MEDIAN((IF(DATOS_[[Sexo]:[Sexo]]=$B62,IF(DATOS_[[AGRUP. CLAS. PROF.]:[AGRUP. CLAS. PROF.]]=$B60,IF(DATOS_[[Check Periodo Ref.]:[Check Periodo Ref.]]="Dentro",DATOS_[Conc.Sal.02]))))),
0)</f>
        <v>0</v>
      </c>
      <c r="H62" s="178">
        <f t="array" ref="H62">IFERROR(
MEDIAN((IF(DATOS_[[Sexo]:[Sexo]]=$B62,IF(DATOS_[[AGRUP. CLAS. PROF.]:[AGRUP. CLAS. PROF.]]=$B60,IF(DATOS_[[Check Periodo Ref.]:[Check Periodo Ref.]]="Dentro",DATOS_[Conc.Sal.03]))))),
0)</f>
        <v>0</v>
      </c>
      <c r="I62" s="178">
        <f t="array" ref="I62">IFERROR(
MEDIAN((IF(DATOS_[[Sexo]:[Sexo]]=$B62,IF(DATOS_[[AGRUP. CLAS. PROF.]:[AGRUP. CLAS. PROF.]]=$B60,IF(DATOS_[[Check Periodo Ref.]:[Check Periodo Ref.]]="Dentro",DATOS_[Conc.Sal.04]))))),
0)</f>
        <v>0</v>
      </c>
      <c r="J62" s="178">
        <f t="array" ref="J62">IFERROR(
MEDIAN((IF(DATOS_[[Sexo]:[Sexo]]=$B62,IF(DATOS_[[AGRUP. CLAS. PROF.]:[AGRUP. CLAS. PROF.]]=$B60,IF(DATOS_[[Check Periodo Ref.]:[Check Periodo Ref.]]="Dentro",DATOS_[Conc.Sal.05]))))),
0)</f>
        <v>0</v>
      </c>
      <c r="K62" s="178">
        <f t="array" ref="K62">IFERROR(
MEDIAN((IF(DATOS_[[Sexo]:[Sexo]]=$B62,IF(DATOS_[[AGRUP. CLAS. PROF.]:[AGRUP. CLAS. PROF.]]=$B60,IF(DATOS_[[Check Periodo Ref.]:[Check Periodo Ref.]]="Dentro",DATOS_[Conc.Sal.06]))))),
0)</f>
        <v>0</v>
      </c>
      <c r="L62" s="178">
        <f t="array" ref="L62">IFERROR(
MEDIAN((IF(DATOS_[[Sexo]:[Sexo]]=$B62,IF(DATOS_[[AGRUP. CLAS. PROF.]:[AGRUP. CLAS. PROF.]]=$B60,IF(DATOS_[[Check Periodo Ref.]:[Check Periodo Ref.]]="Dentro",DATOS_[Conc.Sal.07]))))),
0)</f>
        <v>0</v>
      </c>
      <c r="M62" s="178">
        <f t="array" ref="M62">IFERROR(
MEDIAN((IF(DATOS_[[Sexo]:[Sexo]]=$B62,IF(DATOS_[[AGRUP. CLAS. PROF.]:[AGRUP. CLAS. PROF.]]=$B60,IF(DATOS_[[Check Periodo Ref.]:[Check Periodo Ref.]]="Dentro",DATOS_[Conc.Sal.08]))))),
0)</f>
        <v>0</v>
      </c>
      <c r="N62" s="178">
        <f t="array" ref="N62">IFERROR(
MEDIAN((IF(DATOS_[[Sexo]:[Sexo]]=$B62,IF(DATOS_[[AGRUP. CLAS. PROF.]:[AGRUP. CLAS. PROF.]]=$B60,IF(DATOS_[[Check Periodo Ref.]:[Check Periodo Ref.]]="Dentro",DATOS_[Conc.Sal.09]))))),
0)</f>
        <v>0</v>
      </c>
      <c r="O62" s="178">
        <f t="array" ref="O62">IFERROR(
MEDIAN((IF(DATOS_[[Sexo]:[Sexo]]=$B62,IF(DATOS_[[AGRUP. CLAS. PROF.]:[AGRUP. CLAS. PROF.]]=$B60,IF(DATOS_[[Check Periodo Ref.]:[Check Periodo Ref.]]="Dentro",DATOS_[Conc.Sal.10]))))),
0)</f>
        <v>0</v>
      </c>
      <c r="P62" s="178">
        <f t="array" ref="P62">IFERROR(
MEDIAN((IF(DATOS_[[Sexo]:[Sexo]]=$B62,IF(DATOS_[[AGRUP. CLAS. PROF.]:[AGRUP. CLAS. PROF.]]=$B60,IF(DATOS_[[Check Periodo Ref.]:[Check Periodo Ref.]]="Dentro",DATOS_[Conc.Sal.11]))))),
0)</f>
        <v>0</v>
      </c>
      <c r="Q62" s="178">
        <f t="array" ref="Q62">IFERROR(
MEDIAN((IF(DATOS_[[Sexo]:[Sexo]]=$B62,IF(DATOS_[[AGRUP. CLAS. PROF.]:[AGRUP. CLAS. PROF.]]=$B60,IF(DATOS_[[Check Periodo Ref.]:[Check Periodo Ref.]]="Dentro",DATOS_[Conc.Sal.12]))))),
0)</f>
        <v>0</v>
      </c>
      <c r="R62" s="178">
        <f t="array" ref="R62">IFERROR(
MEDIAN((IF(DATOS_[[Sexo]:[Sexo]]=$B62,IF(DATOS_[[AGRUP. CLAS. PROF.]:[AGRUP. CLAS. PROF.]]=$B60,IF(DATOS_[[Check Periodo Ref.]:[Check Periodo Ref.]]="Dentro",DATOS_[Conc.Sal.13]))))),
0)</f>
        <v>0</v>
      </c>
      <c r="S62" s="178">
        <f t="array" ref="S62">IFERROR(
MEDIAN((IF(DATOS_[[Sexo]:[Sexo]]=$B62,IF(DATOS_[[AGRUP. CLAS. PROF.]:[AGRUP. CLAS. PROF.]]=$B60,IF(DATOS_[[Check Periodo Ref.]:[Check Periodo Ref.]]="Dentro",DATOS_[Conc.Sal.14]))))),
0)</f>
        <v>0</v>
      </c>
      <c r="T62" s="178">
        <f t="array" ref="T62">IFERROR(
MEDIAN((IF(DATOS_[[Sexo]:[Sexo]]=$B62,IF(DATOS_[[AGRUP. CLAS. PROF.]:[AGRUP. CLAS. PROF.]]=$B60,IF(DATOS_[[Check Periodo Ref.]:[Check Periodo Ref.]]="Dentro",DATOS_[Conc.Sal.15]))))),
0)</f>
        <v>0</v>
      </c>
      <c r="U62" s="178">
        <f t="array" ref="U62">IFERROR(
MEDIAN((IF(DATOS_[[Sexo]:[Sexo]]=$B62,IF(DATOS_[[AGRUP. CLAS. PROF.]:[AGRUP. CLAS. PROF.]]=$B60,IF(DATOS_[[Check Periodo Ref.]:[Check Periodo Ref.]]="Dentro",DATOS_[Conc.Sal.16]))))),
0)</f>
        <v>0</v>
      </c>
      <c r="V62" s="178">
        <f t="array" ref="V62">IFERROR(
MEDIAN((IF(DATOS_[[Sexo]:[Sexo]]=$B62,IF(DATOS_[[AGRUP. CLAS. PROF.]:[AGRUP. CLAS. PROF.]]=$B60,IF(DATOS_[[Check Periodo Ref.]:[Check Periodo Ref.]]="Dentro",DATOS_[Conc.Sal.17]))))),
0)</f>
        <v>0</v>
      </c>
      <c r="W62" s="178">
        <f t="array" ref="W62">IFERROR(
MEDIAN((IF(DATOS_[[Sexo]:[Sexo]]=$B62,IF(DATOS_[[AGRUP. CLAS. PROF.]:[AGRUP. CLAS. PROF.]]=$B60,IF(DATOS_[[Check Periodo Ref.]:[Check Periodo Ref.]]="Dentro",DATOS_[Conc.Sal.18]))))),
0)</f>
        <v>0</v>
      </c>
      <c r="X62" s="178">
        <f t="array" ref="X62">IFERROR(
MEDIAN((IF(DATOS_[[Sexo]:[Sexo]]=$B62,IF(DATOS_[[AGRUP. CLAS. PROF.]:[AGRUP. CLAS. PROF.]]=$B60,IF(DATOS_[[Check Periodo Ref.]:[Check Periodo Ref.]]="Dentro",DATOS_[Conc.Sal.19]))))),
0)</f>
        <v>0</v>
      </c>
      <c r="Y62" s="178">
        <f t="array" ref="Y62">IFERROR(
MEDIAN((IF(DATOS_[[Sexo]:[Sexo]]=$B62,IF(DATOS_[[AGRUP. CLAS. PROF.]:[AGRUP. CLAS. PROF.]]=$B60,IF(DATOS_[[Check Periodo Ref.]:[Check Periodo Ref.]]="Dentro",DATOS_[Conc.Sal.20]))))),
0)</f>
        <v>0</v>
      </c>
      <c r="Z62" s="178">
        <f t="array" ref="Z62">IFERROR(
MEDIAN((IF(DATOS_[[Sexo]:[Sexo]]=$B62,IF(DATOS_[[AGRUP. CLAS. PROF.]:[AGRUP. CLAS. PROF.]]=$B60,IF(DATOS_[[Check Periodo Ref.]:[Check Periodo Ref.]]="Dentro",DATOS_[Conc.Sal.21]))))),
0)</f>
        <v>0</v>
      </c>
      <c r="AA62" s="178">
        <f t="array" ref="AA62">IFERROR(
MEDIAN((IF(DATOS_[[Sexo]:[Sexo]]=$B62,IF(DATOS_[[AGRUP. CLAS. PROF.]:[AGRUP. CLAS. PROF.]]=$B60,IF(DATOS_[[Check Periodo Ref.]:[Check Periodo Ref.]]="Dentro",DATOS_[Conc.Sal.22]))))),
0)</f>
        <v>0</v>
      </c>
      <c r="AB62" s="178">
        <f t="array" ref="AB62">IFERROR(
MEDIAN((IF(DATOS_[[Sexo]:[Sexo]]=$B62,IF(DATOS_[[AGRUP. CLAS. PROF.]:[AGRUP. CLAS. PROF.]]=$B60,IF(DATOS_[[Check Periodo Ref.]:[Check Periodo Ref.]]="Dentro",DATOS_[Conc.Sal.23]))))),
0)</f>
        <v>0</v>
      </c>
      <c r="AC62" s="178">
        <f t="array" ref="AC62">IFERROR(
MEDIAN((IF(DATOS_[[Sexo]:[Sexo]]=$B62,IF(DATOS_[[AGRUP. CLAS. PROF.]:[AGRUP. CLAS. PROF.]]=$B60,IF(DATOS_[[Check Periodo Ref.]:[Check Periodo Ref.]]="Dentro",DATOS_[Conc.Sal.24]))))),
0)</f>
        <v>0</v>
      </c>
      <c r="AD62" s="178">
        <f t="array" ref="AD62">IFERROR(
MEDIAN((IF(DATOS_[[Sexo]:[Sexo]]=$B62,IF(DATOS_[[AGRUP. CLAS. PROF.]:[AGRUP. CLAS. PROF.]]=$B60,IF(DATOS_[[Check Periodo Ref.]:[Check Periodo Ref.]]="Dentro",DATOS_[Conc.Sal.25]))))),
0)</f>
        <v>0</v>
      </c>
      <c r="AE62" s="178">
        <f t="array" ref="AE62">IFERROR(
MEDIAN((IF(DATOS_[[Sexo]:[Sexo]]=$B62,IF(DATOS_[[AGRUP. CLAS. PROF.]:[AGRUP. CLAS. PROF.]]=$B60,IF(DATOS_[[Check Periodo Ref.]:[Check Periodo Ref.]]="Dentro",DATOS_[Conc.Sal.26]))))),
0)</f>
        <v>0</v>
      </c>
      <c r="AF62" s="178">
        <f t="array" ref="AF62">IFERROR(
MEDIAN((IF(DATOS_[[Sexo]:[Sexo]]=$B62,IF(DATOS_[[AGRUP. CLAS. PROF.]:[AGRUP. CLAS. PROF.]]=$B60,IF(DATOS_[[Check Periodo Ref.]:[Check Periodo Ref.]]="Dentro",DATOS_[Conc.Sal.27]))))),
0)</f>
        <v>0</v>
      </c>
      <c r="AG62" s="178">
        <f t="array" ref="AG62">IFERROR(
MEDIAN((IF(DATOS_[[Sexo]:[Sexo]]=$B62,IF(DATOS_[[AGRUP. CLAS. PROF.]:[AGRUP. CLAS. PROF.]]=$B60,IF(DATOS_[[Check Periodo Ref.]:[Check Periodo Ref.]]="Dentro",DATOS_[Conc.Sal.28]))))),
0)</f>
        <v>0</v>
      </c>
      <c r="AH62" s="178">
        <f t="array" ref="AH62">IFERROR(
MEDIAN((IF(DATOS_[[Sexo]:[Sexo]]=$B62,IF(DATOS_[[AGRUP. CLAS. PROF.]:[AGRUP. CLAS. PROF.]]=$B60,IF(DATOS_[[Check Periodo Ref.]:[Check Periodo Ref.]]="Dentro",DATOS_[Conc.Sal.29]))))),
0)</f>
        <v>0</v>
      </c>
      <c r="AI62" s="178">
        <f t="array" ref="AI62">IFERROR(
MEDIAN((IF(DATOS_[[Sexo]:[Sexo]]=$B62,IF(DATOS_[[AGRUP. CLAS. PROF.]:[AGRUP. CLAS. PROF.]]=$B60,IF(DATOS_[[Check Periodo Ref.]:[Check Periodo Ref.]]="Dentro",DATOS_[Conc.Sal.30]))))),
0)</f>
        <v>0</v>
      </c>
      <c r="AJ62" s="179">
        <f t="array" ref="AJ62">IFERROR(
MEDIAN(IF(DATOS_[Sexo]=$B62,IF(DATOS_[AGRUP. CLAS. PROF.]=$B60,IF(DATOS_[Check Periodo Ref.]="Dentro",DATOS_[Tot COMPL.SAL Ef],FALSE)))),
0)</f>
        <v>0</v>
      </c>
      <c r="AK62" s="180">
        <f t="array" ref="AK62">IFERROR(
MEDIAN(IF(DATOS_[Sexo]=$B62,IF(DATOS_[AGRUP. CLAS. PROF.]=$B60,IF(DATOS_[Check Periodo Ref.]="Dentro",DATOS_[TOTAL SALARIO Ef],FALSE)))),
0)</f>
        <v>0</v>
      </c>
      <c r="AL62" s="181">
        <f t="array" ref="AL62">IFERROR(
MEDIAN((IF(DATOS_[[Sexo]:[Sexo]]=$B62,IF(DATOS_[[AGRUP. CLAS. PROF.]:[AGRUP. CLAS. PROF.]]=$B60,IF(DATOS_[[Check Periodo Ref.]:[Check Periodo Ref.]]="Dentro",DATOS_[C.Extra.01]))))),
0)</f>
        <v>0</v>
      </c>
      <c r="AM62" s="181">
        <f t="array" ref="AM62">IFERROR(
MEDIAN((IF(DATOS_[[Sexo]:[Sexo]]=$B62,IF(DATOS_[[AGRUP. CLAS. PROF.]:[AGRUP. CLAS. PROF.]]=$B60,IF(DATOS_[[Check Periodo Ref.]:[Check Periodo Ref.]]="Dentro",DATOS_[C.Extra.02]))))),
0)</f>
        <v>0</v>
      </c>
      <c r="AN62" s="181">
        <f t="array" ref="AN62">IFERROR(
MEDIAN((IF(DATOS_[[Sexo]:[Sexo]]=$B62,IF(DATOS_[[AGRUP. CLAS. PROF.]:[AGRUP. CLAS. PROF.]]=$B60,IF(DATOS_[[Check Periodo Ref.]:[Check Periodo Ref.]]="Dentro",DATOS_[C.Extra.03]))))),
0)</f>
        <v>0</v>
      </c>
      <c r="AO62" s="181">
        <f t="array" ref="AO62">IFERROR(
MEDIAN((IF(DATOS_[[Sexo]:[Sexo]]=$B62,IF(DATOS_[[AGRUP. CLAS. PROF.]:[AGRUP. CLAS. PROF.]]=$B60,IF(DATOS_[[Check Periodo Ref.]:[Check Periodo Ref.]]="Dentro",DATOS_[C.Extra.04]))))),
0)</f>
        <v>0</v>
      </c>
      <c r="AP62" s="181">
        <f t="array" ref="AP62">IFERROR(
MEDIAN((IF(DATOS_[[Sexo]:[Sexo]]=$B62,IF(DATOS_[[AGRUP. CLAS. PROF.]:[AGRUP. CLAS. PROF.]]=$B60,IF(DATOS_[[Check Periodo Ref.]:[Check Periodo Ref.]]="Dentro",DATOS_[C.Extra.05]))))),
0)</f>
        <v>0</v>
      </c>
      <c r="AQ62" s="182">
        <f t="array" ref="AQ62">IFERROR(
MEDIAN(IF(DATOS_[Sexo]=$B62,IF(DATOS_[AGRUP. CLAS. PROF.]=$B60,IF(DATOS_[Check Periodo Ref.]="Dentro",DATOS_[Tot Extrasalarial Ef],FALSE)))),
0)</f>
        <v>0</v>
      </c>
      <c r="AR62" s="183">
        <f t="array" ref="AR62">IFERROR(
MEDIAN(IF(DATOS_[Sexo]=$B62,IF(DATOS_[AGRUP. CLAS. PROF.]=$B60,IF(DATOS_[Check Periodo Ref.]="Dentro",DATOS_[TOTAL Retrib Ef],FALSE)))),
0)</f>
        <v>0</v>
      </c>
    </row>
    <row r="63" spans="1:44" ht="17.25" thickBot="1" x14ac:dyDescent="0.35">
      <c r="A63" s="107" t="str">
        <f t="shared" ref="A63" si="67">+A64</f>
        <v>[ocultar]</v>
      </c>
      <c r="B63" s="105" t="s">
        <v>233</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77">
        <f t="array" ref="E64">IFERROR(
MEDIAN(IF(DATOS_[Sexo]=$B64,IF(DATOS_[AGRUP. CLAS. PROF.]=$B63,IF(DATOS_[Check Periodo Ref.]="Dentro",DATOS_[SALARIO BASE Ef],FALSE)))),
0)</f>
        <v>0</v>
      </c>
      <c r="F64" s="178">
        <f t="array" ref="F64">IFERROR(
MEDIAN((IF(DATOS_[[Sexo]:[Sexo]]=$B64,IF(DATOS_[[AGRUP. CLAS. PROF.]:[AGRUP. CLAS. PROF.]]=$B63,IF(DATOS_[[Check Periodo Ref.]:[Check Periodo Ref.]]="Dentro",DATOS_[Conc.Sal.01]))))),
0)</f>
        <v>0</v>
      </c>
      <c r="G64" s="178">
        <f t="array" ref="G64">IFERROR(
MEDIAN((IF(DATOS_[[Sexo]:[Sexo]]=$B64,IF(DATOS_[[AGRUP. CLAS. PROF.]:[AGRUP. CLAS. PROF.]]=$B63,IF(DATOS_[[Check Periodo Ref.]:[Check Periodo Ref.]]="Dentro",DATOS_[Conc.Sal.02]))))),
0)</f>
        <v>0</v>
      </c>
      <c r="H64" s="178">
        <f t="array" ref="H64">IFERROR(
MEDIAN((IF(DATOS_[[Sexo]:[Sexo]]=$B64,IF(DATOS_[[AGRUP. CLAS. PROF.]:[AGRUP. CLAS. PROF.]]=$B63,IF(DATOS_[[Check Periodo Ref.]:[Check Periodo Ref.]]="Dentro",DATOS_[Conc.Sal.03]))))),
0)</f>
        <v>0</v>
      </c>
      <c r="I64" s="178">
        <f t="array" ref="I64">IFERROR(
MEDIAN((IF(DATOS_[[Sexo]:[Sexo]]=$B64,IF(DATOS_[[AGRUP. CLAS. PROF.]:[AGRUP. CLAS. PROF.]]=$B63,IF(DATOS_[[Check Periodo Ref.]:[Check Periodo Ref.]]="Dentro",DATOS_[Conc.Sal.04]))))),
0)</f>
        <v>0</v>
      </c>
      <c r="J64" s="178">
        <f t="array" ref="J64">IFERROR(
MEDIAN((IF(DATOS_[[Sexo]:[Sexo]]=$B64,IF(DATOS_[[AGRUP. CLAS. PROF.]:[AGRUP. CLAS. PROF.]]=$B63,IF(DATOS_[[Check Periodo Ref.]:[Check Periodo Ref.]]="Dentro",DATOS_[Conc.Sal.05]))))),
0)</f>
        <v>0</v>
      </c>
      <c r="K64" s="178">
        <f t="array" ref="K64">IFERROR(
MEDIAN((IF(DATOS_[[Sexo]:[Sexo]]=$B64,IF(DATOS_[[AGRUP. CLAS. PROF.]:[AGRUP. CLAS. PROF.]]=$B63,IF(DATOS_[[Check Periodo Ref.]:[Check Periodo Ref.]]="Dentro",DATOS_[Conc.Sal.06]))))),
0)</f>
        <v>0</v>
      </c>
      <c r="L64" s="178">
        <f t="array" ref="L64">IFERROR(
MEDIAN((IF(DATOS_[[Sexo]:[Sexo]]=$B64,IF(DATOS_[[AGRUP. CLAS. PROF.]:[AGRUP. CLAS. PROF.]]=$B63,IF(DATOS_[[Check Periodo Ref.]:[Check Periodo Ref.]]="Dentro",DATOS_[Conc.Sal.07]))))),
0)</f>
        <v>0</v>
      </c>
      <c r="M64" s="178">
        <f t="array" ref="M64">IFERROR(
MEDIAN((IF(DATOS_[[Sexo]:[Sexo]]=$B64,IF(DATOS_[[AGRUP. CLAS. PROF.]:[AGRUP. CLAS. PROF.]]=$B63,IF(DATOS_[[Check Periodo Ref.]:[Check Periodo Ref.]]="Dentro",DATOS_[Conc.Sal.08]))))),
0)</f>
        <v>0</v>
      </c>
      <c r="N64" s="178">
        <f t="array" ref="N64">IFERROR(
MEDIAN((IF(DATOS_[[Sexo]:[Sexo]]=$B64,IF(DATOS_[[AGRUP. CLAS. PROF.]:[AGRUP. CLAS. PROF.]]=$B63,IF(DATOS_[[Check Periodo Ref.]:[Check Periodo Ref.]]="Dentro",DATOS_[Conc.Sal.09]))))),
0)</f>
        <v>0</v>
      </c>
      <c r="O64" s="178">
        <f t="array" ref="O64">IFERROR(
MEDIAN((IF(DATOS_[[Sexo]:[Sexo]]=$B64,IF(DATOS_[[AGRUP. CLAS. PROF.]:[AGRUP. CLAS. PROF.]]=$B63,IF(DATOS_[[Check Periodo Ref.]:[Check Periodo Ref.]]="Dentro",DATOS_[Conc.Sal.10]))))),
0)</f>
        <v>0</v>
      </c>
      <c r="P64" s="178">
        <f t="array" ref="P64">IFERROR(
MEDIAN((IF(DATOS_[[Sexo]:[Sexo]]=$B64,IF(DATOS_[[AGRUP. CLAS. PROF.]:[AGRUP. CLAS. PROF.]]=$B63,IF(DATOS_[[Check Periodo Ref.]:[Check Periodo Ref.]]="Dentro",DATOS_[Conc.Sal.11]))))),
0)</f>
        <v>0</v>
      </c>
      <c r="Q64" s="178">
        <f t="array" ref="Q64">IFERROR(
MEDIAN((IF(DATOS_[[Sexo]:[Sexo]]=$B64,IF(DATOS_[[AGRUP. CLAS. PROF.]:[AGRUP. CLAS. PROF.]]=$B63,IF(DATOS_[[Check Periodo Ref.]:[Check Periodo Ref.]]="Dentro",DATOS_[Conc.Sal.12]))))),
0)</f>
        <v>0</v>
      </c>
      <c r="R64" s="178">
        <f t="array" ref="R64">IFERROR(
MEDIAN((IF(DATOS_[[Sexo]:[Sexo]]=$B64,IF(DATOS_[[AGRUP. CLAS. PROF.]:[AGRUP. CLAS. PROF.]]=$B63,IF(DATOS_[[Check Periodo Ref.]:[Check Periodo Ref.]]="Dentro",DATOS_[Conc.Sal.13]))))),
0)</f>
        <v>0</v>
      </c>
      <c r="S64" s="178">
        <f t="array" ref="S64">IFERROR(
MEDIAN((IF(DATOS_[[Sexo]:[Sexo]]=$B64,IF(DATOS_[[AGRUP. CLAS. PROF.]:[AGRUP. CLAS. PROF.]]=$B63,IF(DATOS_[[Check Periodo Ref.]:[Check Periodo Ref.]]="Dentro",DATOS_[Conc.Sal.14]))))),
0)</f>
        <v>0</v>
      </c>
      <c r="T64" s="178">
        <f t="array" ref="T64">IFERROR(
MEDIAN((IF(DATOS_[[Sexo]:[Sexo]]=$B64,IF(DATOS_[[AGRUP. CLAS. PROF.]:[AGRUP. CLAS. PROF.]]=$B63,IF(DATOS_[[Check Periodo Ref.]:[Check Periodo Ref.]]="Dentro",DATOS_[Conc.Sal.15]))))),
0)</f>
        <v>0</v>
      </c>
      <c r="U64" s="178">
        <f t="array" ref="U64">IFERROR(
MEDIAN((IF(DATOS_[[Sexo]:[Sexo]]=$B64,IF(DATOS_[[AGRUP. CLAS. PROF.]:[AGRUP. CLAS. PROF.]]=$B63,IF(DATOS_[[Check Periodo Ref.]:[Check Periodo Ref.]]="Dentro",DATOS_[Conc.Sal.16]))))),
0)</f>
        <v>0</v>
      </c>
      <c r="V64" s="178">
        <f t="array" ref="V64">IFERROR(
MEDIAN((IF(DATOS_[[Sexo]:[Sexo]]=$B64,IF(DATOS_[[AGRUP. CLAS. PROF.]:[AGRUP. CLAS. PROF.]]=$B63,IF(DATOS_[[Check Periodo Ref.]:[Check Periodo Ref.]]="Dentro",DATOS_[Conc.Sal.17]))))),
0)</f>
        <v>0</v>
      </c>
      <c r="W64" s="178">
        <f t="array" ref="W64">IFERROR(
MEDIAN((IF(DATOS_[[Sexo]:[Sexo]]=$B64,IF(DATOS_[[AGRUP. CLAS. PROF.]:[AGRUP. CLAS. PROF.]]=$B63,IF(DATOS_[[Check Periodo Ref.]:[Check Periodo Ref.]]="Dentro",DATOS_[Conc.Sal.18]))))),
0)</f>
        <v>0</v>
      </c>
      <c r="X64" s="178">
        <f t="array" ref="X64">IFERROR(
MEDIAN((IF(DATOS_[[Sexo]:[Sexo]]=$B64,IF(DATOS_[[AGRUP. CLAS. PROF.]:[AGRUP. CLAS. PROF.]]=$B63,IF(DATOS_[[Check Periodo Ref.]:[Check Periodo Ref.]]="Dentro",DATOS_[Conc.Sal.19]))))),
0)</f>
        <v>0</v>
      </c>
      <c r="Y64" s="178">
        <f t="array" ref="Y64">IFERROR(
MEDIAN((IF(DATOS_[[Sexo]:[Sexo]]=$B64,IF(DATOS_[[AGRUP. CLAS. PROF.]:[AGRUP. CLAS. PROF.]]=$B63,IF(DATOS_[[Check Periodo Ref.]:[Check Periodo Ref.]]="Dentro",DATOS_[Conc.Sal.20]))))),
0)</f>
        <v>0</v>
      </c>
      <c r="Z64" s="178">
        <f t="array" ref="Z64">IFERROR(
MEDIAN((IF(DATOS_[[Sexo]:[Sexo]]=$B64,IF(DATOS_[[AGRUP. CLAS. PROF.]:[AGRUP. CLAS. PROF.]]=$B63,IF(DATOS_[[Check Periodo Ref.]:[Check Periodo Ref.]]="Dentro",DATOS_[Conc.Sal.21]))))),
0)</f>
        <v>0</v>
      </c>
      <c r="AA64" s="178">
        <f t="array" ref="AA64">IFERROR(
MEDIAN((IF(DATOS_[[Sexo]:[Sexo]]=$B64,IF(DATOS_[[AGRUP. CLAS. PROF.]:[AGRUP. CLAS. PROF.]]=$B63,IF(DATOS_[[Check Periodo Ref.]:[Check Periodo Ref.]]="Dentro",DATOS_[Conc.Sal.22]))))),
0)</f>
        <v>0</v>
      </c>
      <c r="AB64" s="178">
        <f t="array" ref="AB64">IFERROR(
MEDIAN((IF(DATOS_[[Sexo]:[Sexo]]=$B64,IF(DATOS_[[AGRUP. CLAS. PROF.]:[AGRUP. CLAS. PROF.]]=$B63,IF(DATOS_[[Check Periodo Ref.]:[Check Periodo Ref.]]="Dentro",DATOS_[Conc.Sal.23]))))),
0)</f>
        <v>0</v>
      </c>
      <c r="AC64" s="178">
        <f t="array" ref="AC64">IFERROR(
MEDIAN((IF(DATOS_[[Sexo]:[Sexo]]=$B64,IF(DATOS_[[AGRUP. CLAS. PROF.]:[AGRUP. CLAS. PROF.]]=$B63,IF(DATOS_[[Check Periodo Ref.]:[Check Periodo Ref.]]="Dentro",DATOS_[Conc.Sal.24]))))),
0)</f>
        <v>0</v>
      </c>
      <c r="AD64" s="178">
        <f t="array" ref="AD64">IFERROR(
MEDIAN((IF(DATOS_[[Sexo]:[Sexo]]=$B64,IF(DATOS_[[AGRUP. CLAS. PROF.]:[AGRUP. CLAS. PROF.]]=$B63,IF(DATOS_[[Check Periodo Ref.]:[Check Periodo Ref.]]="Dentro",DATOS_[Conc.Sal.25]))))),
0)</f>
        <v>0</v>
      </c>
      <c r="AE64" s="178">
        <f t="array" ref="AE64">IFERROR(
MEDIAN((IF(DATOS_[[Sexo]:[Sexo]]=$B64,IF(DATOS_[[AGRUP. CLAS. PROF.]:[AGRUP. CLAS. PROF.]]=$B63,IF(DATOS_[[Check Periodo Ref.]:[Check Periodo Ref.]]="Dentro",DATOS_[Conc.Sal.26]))))),
0)</f>
        <v>0</v>
      </c>
      <c r="AF64" s="178">
        <f t="array" ref="AF64">IFERROR(
MEDIAN((IF(DATOS_[[Sexo]:[Sexo]]=$B64,IF(DATOS_[[AGRUP. CLAS. PROF.]:[AGRUP. CLAS. PROF.]]=$B63,IF(DATOS_[[Check Periodo Ref.]:[Check Periodo Ref.]]="Dentro",DATOS_[Conc.Sal.27]))))),
0)</f>
        <v>0</v>
      </c>
      <c r="AG64" s="178">
        <f t="array" ref="AG64">IFERROR(
MEDIAN((IF(DATOS_[[Sexo]:[Sexo]]=$B64,IF(DATOS_[[AGRUP. CLAS. PROF.]:[AGRUP. CLAS. PROF.]]=$B63,IF(DATOS_[[Check Periodo Ref.]:[Check Periodo Ref.]]="Dentro",DATOS_[Conc.Sal.28]))))),
0)</f>
        <v>0</v>
      </c>
      <c r="AH64" s="178">
        <f t="array" ref="AH64">IFERROR(
MEDIAN((IF(DATOS_[[Sexo]:[Sexo]]=$B64,IF(DATOS_[[AGRUP. CLAS. PROF.]:[AGRUP. CLAS. PROF.]]=$B63,IF(DATOS_[[Check Periodo Ref.]:[Check Periodo Ref.]]="Dentro",DATOS_[Conc.Sal.29]))))),
0)</f>
        <v>0</v>
      </c>
      <c r="AI64" s="178">
        <f t="array" ref="AI64">IFERROR(
MEDIAN((IF(DATOS_[[Sexo]:[Sexo]]=$B64,IF(DATOS_[[AGRUP. CLAS. PROF.]:[AGRUP. CLAS. PROF.]]=$B63,IF(DATOS_[[Check Periodo Ref.]:[Check Periodo Ref.]]="Dentro",DATOS_[Conc.Sal.30]))))),
0)</f>
        <v>0</v>
      </c>
      <c r="AJ64" s="179">
        <f t="array" ref="AJ64">IFERROR(
MEDIAN(IF(DATOS_[Sexo]=$B64,IF(DATOS_[AGRUP. CLAS. PROF.]=$B63,IF(DATOS_[Check Periodo Ref.]="Dentro",DATOS_[Tot COMPL.SAL Ef],FALSE)))),
0)</f>
        <v>0</v>
      </c>
      <c r="AK64" s="180">
        <f t="array" ref="AK64">IFERROR(
MEDIAN(IF(DATOS_[Sexo]=$B64,IF(DATOS_[AGRUP. CLAS. PROF.]=$B63,IF(DATOS_[Check Periodo Ref.]="Dentro",DATOS_[TOTAL SALARIO Ef],FALSE)))),
0)</f>
        <v>0</v>
      </c>
      <c r="AL64" s="181">
        <f t="array" ref="AL64">IFERROR(
MEDIAN((IF(DATOS_[[Sexo]:[Sexo]]=$B64,IF(DATOS_[[AGRUP. CLAS. PROF.]:[AGRUP. CLAS. PROF.]]=$B63,IF(DATOS_[[Check Periodo Ref.]:[Check Periodo Ref.]]="Dentro",DATOS_[C.Extra.01]))))),
0)</f>
        <v>0</v>
      </c>
      <c r="AM64" s="181">
        <f t="array" ref="AM64">IFERROR(
MEDIAN((IF(DATOS_[[Sexo]:[Sexo]]=$B64,IF(DATOS_[[AGRUP. CLAS. PROF.]:[AGRUP. CLAS. PROF.]]=$B63,IF(DATOS_[[Check Periodo Ref.]:[Check Periodo Ref.]]="Dentro",DATOS_[C.Extra.02]))))),
0)</f>
        <v>0</v>
      </c>
      <c r="AN64" s="181">
        <f t="array" ref="AN64">IFERROR(
MEDIAN((IF(DATOS_[[Sexo]:[Sexo]]=$B64,IF(DATOS_[[AGRUP. CLAS. PROF.]:[AGRUP. CLAS. PROF.]]=$B63,IF(DATOS_[[Check Periodo Ref.]:[Check Periodo Ref.]]="Dentro",DATOS_[C.Extra.03]))))),
0)</f>
        <v>0</v>
      </c>
      <c r="AO64" s="181">
        <f t="array" ref="AO64">IFERROR(
MEDIAN((IF(DATOS_[[Sexo]:[Sexo]]=$B64,IF(DATOS_[[AGRUP. CLAS. PROF.]:[AGRUP. CLAS. PROF.]]=$B63,IF(DATOS_[[Check Periodo Ref.]:[Check Periodo Ref.]]="Dentro",DATOS_[C.Extra.04]))))),
0)</f>
        <v>0</v>
      </c>
      <c r="AP64" s="181">
        <f t="array" ref="AP64">IFERROR(
MEDIAN((IF(DATOS_[[Sexo]:[Sexo]]=$B64,IF(DATOS_[[AGRUP. CLAS. PROF.]:[AGRUP. CLAS. PROF.]]=$B63,IF(DATOS_[[Check Periodo Ref.]:[Check Periodo Ref.]]="Dentro",DATOS_[C.Extra.05]))))),
0)</f>
        <v>0</v>
      </c>
      <c r="AQ64" s="182">
        <f t="array" ref="AQ64">IFERROR(
MEDIAN(IF(DATOS_[Sexo]=$B64,IF(DATOS_[AGRUP. CLAS. PROF.]=$B63,IF(DATOS_[Check Periodo Ref.]="Dentro",DATOS_[Tot Extrasalarial Ef],FALSE)))),
0)</f>
        <v>0</v>
      </c>
      <c r="AR64" s="183">
        <f t="array" ref="AR64">IFERROR(
MEDIAN(IF(DATOS_[Sexo]=$B64,IF(DATOS_[AGRUP. CLAS. PROF.]=$B63,IF(DATOS_[Check Periodo Ref.]="Dentro",DATOS_[TOTAL Retrib Ef],FALSE)))),
0)</f>
        <v>0</v>
      </c>
    </row>
    <row r="65" spans="1:44" x14ac:dyDescent="0.3">
      <c r="A65" s="107" t="str">
        <f t="shared" ref="A65" si="70">+A64</f>
        <v>[ocultar]</v>
      </c>
      <c r="B65" s="98"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77">
        <f t="array" ref="E65">IFERROR(
MEDIAN(IF(DATOS_[Sexo]=$B65,IF(DATOS_[AGRUP. CLAS. PROF.]=$B63,IF(DATOS_[Check Periodo Ref.]="Dentro",DATOS_[SALARIO BASE Ef],FALSE)))),
0)</f>
        <v>0</v>
      </c>
      <c r="F65" s="178">
        <f t="array" ref="F65">IFERROR(
MEDIAN((IF(DATOS_[[Sexo]:[Sexo]]=$B65,IF(DATOS_[[AGRUP. CLAS. PROF.]:[AGRUP. CLAS. PROF.]]=$B63,IF(DATOS_[[Check Periodo Ref.]:[Check Periodo Ref.]]="Dentro",DATOS_[Conc.Sal.01]))))),
0)</f>
        <v>0</v>
      </c>
      <c r="G65" s="178">
        <f t="array" ref="G65">IFERROR(
MEDIAN((IF(DATOS_[[Sexo]:[Sexo]]=$B65,IF(DATOS_[[AGRUP. CLAS. PROF.]:[AGRUP. CLAS. PROF.]]=$B63,IF(DATOS_[[Check Periodo Ref.]:[Check Periodo Ref.]]="Dentro",DATOS_[Conc.Sal.02]))))),
0)</f>
        <v>0</v>
      </c>
      <c r="H65" s="178">
        <f t="array" ref="H65">IFERROR(
MEDIAN((IF(DATOS_[[Sexo]:[Sexo]]=$B65,IF(DATOS_[[AGRUP. CLAS. PROF.]:[AGRUP. CLAS. PROF.]]=$B63,IF(DATOS_[[Check Periodo Ref.]:[Check Periodo Ref.]]="Dentro",DATOS_[Conc.Sal.03]))))),
0)</f>
        <v>0</v>
      </c>
      <c r="I65" s="178">
        <f t="array" ref="I65">IFERROR(
MEDIAN((IF(DATOS_[[Sexo]:[Sexo]]=$B65,IF(DATOS_[[AGRUP. CLAS. PROF.]:[AGRUP. CLAS. PROF.]]=$B63,IF(DATOS_[[Check Periodo Ref.]:[Check Periodo Ref.]]="Dentro",DATOS_[Conc.Sal.04]))))),
0)</f>
        <v>0</v>
      </c>
      <c r="J65" s="178">
        <f t="array" ref="J65">IFERROR(
MEDIAN((IF(DATOS_[[Sexo]:[Sexo]]=$B65,IF(DATOS_[[AGRUP. CLAS. PROF.]:[AGRUP. CLAS. PROF.]]=$B63,IF(DATOS_[[Check Periodo Ref.]:[Check Periodo Ref.]]="Dentro",DATOS_[Conc.Sal.05]))))),
0)</f>
        <v>0</v>
      </c>
      <c r="K65" s="178">
        <f t="array" ref="K65">IFERROR(
MEDIAN((IF(DATOS_[[Sexo]:[Sexo]]=$B65,IF(DATOS_[[AGRUP. CLAS. PROF.]:[AGRUP. CLAS. PROF.]]=$B63,IF(DATOS_[[Check Periodo Ref.]:[Check Periodo Ref.]]="Dentro",DATOS_[Conc.Sal.06]))))),
0)</f>
        <v>0</v>
      </c>
      <c r="L65" s="178">
        <f t="array" ref="L65">IFERROR(
MEDIAN((IF(DATOS_[[Sexo]:[Sexo]]=$B65,IF(DATOS_[[AGRUP. CLAS. PROF.]:[AGRUP. CLAS. PROF.]]=$B63,IF(DATOS_[[Check Periodo Ref.]:[Check Periodo Ref.]]="Dentro",DATOS_[Conc.Sal.07]))))),
0)</f>
        <v>0</v>
      </c>
      <c r="M65" s="178">
        <f t="array" ref="M65">IFERROR(
MEDIAN((IF(DATOS_[[Sexo]:[Sexo]]=$B65,IF(DATOS_[[AGRUP. CLAS. PROF.]:[AGRUP. CLAS. PROF.]]=$B63,IF(DATOS_[[Check Periodo Ref.]:[Check Periodo Ref.]]="Dentro",DATOS_[Conc.Sal.08]))))),
0)</f>
        <v>0</v>
      </c>
      <c r="N65" s="178">
        <f t="array" ref="N65">IFERROR(
MEDIAN((IF(DATOS_[[Sexo]:[Sexo]]=$B65,IF(DATOS_[[AGRUP. CLAS. PROF.]:[AGRUP. CLAS. PROF.]]=$B63,IF(DATOS_[[Check Periodo Ref.]:[Check Periodo Ref.]]="Dentro",DATOS_[Conc.Sal.09]))))),
0)</f>
        <v>0</v>
      </c>
      <c r="O65" s="178">
        <f t="array" ref="O65">IFERROR(
MEDIAN((IF(DATOS_[[Sexo]:[Sexo]]=$B65,IF(DATOS_[[AGRUP. CLAS. PROF.]:[AGRUP. CLAS. PROF.]]=$B63,IF(DATOS_[[Check Periodo Ref.]:[Check Periodo Ref.]]="Dentro",DATOS_[Conc.Sal.10]))))),
0)</f>
        <v>0</v>
      </c>
      <c r="P65" s="178">
        <f t="array" ref="P65">IFERROR(
MEDIAN((IF(DATOS_[[Sexo]:[Sexo]]=$B65,IF(DATOS_[[AGRUP. CLAS. PROF.]:[AGRUP. CLAS. PROF.]]=$B63,IF(DATOS_[[Check Periodo Ref.]:[Check Periodo Ref.]]="Dentro",DATOS_[Conc.Sal.11]))))),
0)</f>
        <v>0</v>
      </c>
      <c r="Q65" s="178">
        <f t="array" ref="Q65">IFERROR(
MEDIAN((IF(DATOS_[[Sexo]:[Sexo]]=$B65,IF(DATOS_[[AGRUP. CLAS. PROF.]:[AGRUP. CLAS. PROF.]]=$B63,IF(DATOS_[[Check Periodo Ref.]:[Check Periodo Ref.]]="Dentro",DATOS_[Conc.Sal.12]))))),
0)</f>
        <v>0</v>
      </c>
      <c r="R65" s="178">
        <f t="array" ref="R65">IFERROR(
MEDIAN((IF(DATOS_[[Sexo]:[Sexo]]=$B65,IF(DATOS_[[AGRUP. CLAS. PROF.]:[AGRUP. CLAS. PROF.]]=$B63,IF(DATOS_[[Check Periodo Ref.]:[Check Periodo Ref.]]="Dentro",DATOS_[Conc.Sal.13]))))),
0)</f>
        <v>0</v>
      </c>
      <c r="S65" s="178">
        <f t="array" ref="S65">IFERROR(
MEDIAN((IF(DATOS_[[Sexo]:[Sexo]]=$B65,IF(DATOS_[[AGRUP. CLAS. PROF.]:[AGRUP. CLAS. PROF.]]=$B63,IF(DATOS_[[Check Periodo Ref.]:[Check Periodo Ref.]]="Dentro",DATOS_[Conc.Sal.14]))))),
0)</f>
        <v>0</v>
      </c>
      <c r="T65" s="178">
        <f t="array" ref="T65">IFERROR(
MEDIAN((IF(DATOS_[[Sexo]:[Sexo]]=$B65,IF(DATOS_[[AGRUP. CLAS. PROF.]:[AGRUP. CLAS. PROF.]]=$B63,IF(DATOS_[[Check Periodo Ref.]:[Check Periodo Ref.]]="Dentro",DATOS_[Conc.Sal.15]))))),
0)</f>
        <v>0</v>
      </c>
      <c r="U65" s="178">
        <f t="array" ref="U65">IFERROR(
MEDIAN((IF(DATOS_[[Sexo]:[Sexo]]=$B65,IF(DATOS_[[AGRUP. CLAS. PROF.]:[AGRUP. CLAS. PROF.]]=$B63,IF(DATOS_[[Check Periodo Ref.]:[Check Periodo Ref.]]="Dentro",DATOS_[Conc.Sal.16]))))),
0)</f>
        <v>0</v>
      </c>
      <c r="V65" s="178">
        <f t="array" ref="V65">IFERROR(
MEDIAN((IF(DATOS_[[Sexo]:[Sexo]]=$B65,IF(DATOS_[[AGRUP. CLAS. PROF.]:[AGRUP. CLAS. PROF.]]=$B63,IF(DATOS_[[Check Periodo Ref.]:[Check Periodo Ref.]]="Dentro",DATOS_[Conc.Sal.17]))))),
0)</f>
        <v>0</v>
      </c>
      <c r="W65" s="178">
        <f t="array" ref="W65">IFERROR(
MEDIAN((IF(DATOS_[[Sexo]:[Sexo]]=$B65,IF(DATOS_[[AGRUP. CLAS. PROF.]:[AGRUP. CLAS. PROF.]]=$B63,IF(DATOS_[[Check Periodo Ref.]:[Check Periodo Ref.]]="Dentro",DATOS_[Conc.Sal.18]))))),
0)</f>
        <v>0</v>
      </c>
      <c r="X65" s="178">
        <f t="array" ref="X65">IFERROR(
MEDIAN((IF(DATOS_[[Sexo]:[Sexo]]=$B65,IF(DATOS_[[AGRUP. CLAS. PROF.]:[AGRUP. CLAS. PROF.]]=$B63,IF(DATOS_[[Check Periodo Ref.]:[Check Periodo Ref.]]="Dentro",DATOS_[Conc.Sal.19]))))),
0)</f>
        <v>0</v>
      </c>
      <c r="Y65" s="178">
        <f t="array" ref="Y65">IFERROR(
MEDIAN((IF(DATOS_[[Sexo]:[Sexo]]=$B65,IF(DATOS_[[AGRUP. CLAS. PROF.]:[AGRUP. CLAS. PROF.]]=$B63,IF(DATOS_[[Check Periodo Ref.]:[Check Periodo Ref.]]="Dentro",DATOS_[Conc.Sal.20]))))),
0)</f>
        <v>0</v>
      </c>
      <c r="Z65" s="178">
        <f t="array" ref="Z65">IFERROR(
MEDIAN((IF(DATOS_[[Sexo]:[Sexo]]=$B65,IF(DATOS_[[AGRUP. CLAS. PROF.]:[AGRUP. CLAS. PROF.]]=$B63,IF(DATOS_[[Check Periodo Ref.]:[Check Periodo Ref.]]="Dentro",DATOS_[Conc.Sal.21]))))),
0)</f>
        <v>0</v>
      </c>
      <c r="AA65" s="178">
        <f t="array" ref="AA65">IFERROR(
MEDIAN((IF(DATOS_[[Sexo]:[Sexo]]=$B65,IF(DATOS_[[AGRUP. CLAS. PROF.]:[AGRUP. CLAS. PROF.]]=$B63,IF(DATOS_[[Check Periodo Ref.]:[Check Periodo Ref.]]="Dentro",DATOS_[Conc.Sal.22]))))),
0)</f>
        <v>0</v>
      </c>
      <c r="AB65" s="178">
        <f t="array" ref="AB65">IFERROR(
MEDIAN((IF(DATOS_[[Sexo]:[Sexo]]=$B65,IF(DATOS_[[AGRUP. CLAS. PROF.]:[AGRUP. CLAS. PROF.]]=$B63,IF(DATOS_[[Check Periodo Ref.]:[Check Periodo Ref.]]="Dentro",DATOS_[Conc.Sal.23]))))),
0)</f>
        <v>0</v>
      </c>
      <c r="AC65" s="178">
        <f t="array" ref="AC65">IFERROR(
MEDIAN((IF(DATOS_[[Sexo]:[Sexo]]=$B65,IF(DATOS_[[AGRUP. CLAS. PROF.]:[AGRUP. CLAS. PROF.]]=$B63,IF(DATOS_[[Check Periodo Ref.]:[Check Periodo Ref.]]="Dentro",DATOS_[Conc.Sal.24]))))),
0)</f>
        <v>0</v>
      </c>
      <c r="AD65" s="178">
        <f t="array" ref="AD65">IFERROR(
MEDIAN((IF(DATOS_[[Sexo]:[Sexo]]=$B65,IF(DATOS_[[AGRUP. CLAS. PROF.]:[AGRUP. CLAS. PROF.]]=$B63,IF(DATOS_[[Check Periodo Ref.]:[Check Periodo Ref.]]="Dentro",DATOS_[Conc.Sal.25]))))),
0)</f>
        <v>0</v>
      </c>
      <c r="AE65" s="178">
        <f t="array" ref="AE65">IFERROR(
MEDIAN((IF(DATOS_[[Sexo]:[Sexo]]=$B65,IF(DATOS_[[AGRUP. CLAS. PROF.]:[AGRUP. CLAS. PROF.]]=$B63,IF(DATOS_[[Check Periodo Ref.]:[Check Periodo Ref.]]="Dentro",DATOS_[Conc.Sal.26]))))),
0)</f>
        <v>0</v>
      </c>
      <c r="AF65" s="178">
        <f t="array" ref="AF65">IFERROR(
MEDIAN((IF(DATOS_[[Sexo]:[Sexo]]=$B65,IF(DATOS_[[AGRUP. CLAS. PROF.]:[AGRUP. CLAS. PROF.]]=$B63,IF(DATOS_[[Check Periodo Ref.]:[Check Periodo Ref.]]="Dentro",DATOS_[Conc.Sal.27]))))),
0)</f>
        <v>0</v>
      </c>
      <c r="AG65" s="178">
        <f t="array" ref="AG65">IFERROR(
MEDIAN((IF(DATOS_[[Sexo]:[Sexo]]=$B65,IF(DATOS_[[AGRUP. CLAS. PROF.]:[AGRUP. CLAS. PROF.]]=$B63,IF(DATOS_[[Check Periodo Ref.]:[Check Periodo Ref.]]="Dentro",DATOS_[Conc.Sal.28]))))),
0)</f>
        <v>0</v>
      </c>
      <c r="AH65" s="178">
        <f t="array" ref="AH65">IFERROR(
MEDIAN((IF(DATOS_[[Sexo]:[Sexo]]=$B65,IF(DATOS_[[AGRUP. CLAS. PROF.]:[AGRUP. CLAS. PROF.]]=$B63,IF(DATOS_[[Check Periodo Ref.]:[Check Periodo Ref.]]="Dentro",DATOS_[Conc.Sal.29]))))),
0)</f>
        <v>0</v>
      </c>
      <c r="AI65" s="178">
        <f t="array" ref="AI65">IFERROR(
MEDIAN((IF(DATOS_[[Sexo]:[Sexo]]=$B65,IF(DATOS_[[AGRUP. CLAS. PROF.]:[AGRUP. CLAS. PROF.]]=$B63,IF(DATOS_[[Check Periodo Ref.]:[Check Periodo Ref.]]="Dentro",DATOS_[Conc.Sal.30]))))),
0)</f>
        <v>0</v>
      </c>
      <c r="AJ65" s="179">
        <f t="array" ref="AJ65">IFERROR(
MEDIAN(IF(DATOS_[Sexo]=$B65,IF(DATOS_[AGRUP. CLAS. PROF.]=$B63,IF(DATOS_[Check Periodo Ref.]="Dentro",DATOS_[Tot COMPL.SAL Ef],FALSE)))),
0)</f>
        <v>0</v>
      </c>
      <c r="AK65" s="180">
        <f t="array" ref="AK65">IFERROR(
MEDIAN(IF(DATOS_[Sexo]=$B65,IF(DATOS_[AGRUP. CLAS. PROF.]=$B63,IF(DATOS_[Check Periodo Ref.]="Dentro",DATOS_[TOTAL SALARIO Ef],FALSE)))),
0)</f>
        <v>0</v>
      </c>
      <c r="AL65" s="181">
        <f t="array" ref="AL65">IFERROR(
MEDIAN((IF(DATOS_[[Sexo]:[Sexo]]=$B65,IF(DATOS_[[AGRUP. CLAS. PROF.]:[AGRUP. CLAS. PROF.]]=$B63,IF(DATOS_[[Check Periodo Ref.]:[Check Periodo Ref.]]="Dentro",DATOS_[C.Extra.01]))))),
0)</f>
        <v>0</v>
      </c>
      <c r="AM65" s="181">
        <f t="array" ref="AM65">IFERROR(
MEDIAN((IF(DATOS_[[Sexo]:[Sexo]]=$B65,IF(DATOS_[[AGRUP. CLAS. PROF.]:[AGRUP. CLAS. PROF.]]=$B63,IF(DATOS_[[Check Periodo Ref.]:[Check Periodo Ref.]]="Dentro",DATOS_[C.Extra.02]))))),
0)</f>
        <v>0</v>
      </c>
      <c r="AN65" s="181">
        <f t="array" ref="AN65">IFERROR(
MEDIAN((IF(DATOS_[[Sexo]:[Sexo]]=$B65,IF(DATOS_[[AGRUP. CLAS. PROF.]:[AGRUP. CLAS. PROF.]]=$B63,IF(DATOS_[[Check Periodo Ref.]:[Check Periodo Ref.]]="Dentro",DATOS_[C.Extra.03]))))),
0)</f>
        <v>0</v>
      </c>
      <c r="AO65" s="181">
        <f t="array" ref="AO65">IFERROR(
MEDIAN((IF(DATOS_[[Sexo]:[Sexo]]=$B65,IF(DATOS_[[AGRUP. CLAS. PROF.]:[AGRUP. CLAS. PROF.]]=$B63,IF(DATOS_[[Check Periodo Ref.]:[Check Periodo Ref.]]="Dentro",DATOS_[C.Extra.04]))))),
0)</f>
        <v>0</v>
      </c>
      <c r="AP65" s="181">
        <f t="array" ref="AP65">IFERROR(
MEDIAN((IF(DATOS_[[Sexo]:[Sexo]]=$B65,IF(DATOS_[[AGRUP. CLAS. PROF.]:[AGRUP. CLAS. PROF.]]=$B63,IF(DATOS_[[Check Periodo Ref.]:[Check Periodo Ref.]]="Dentro",DATOS_[C.Extra.05]))))),
0)</f>
        <v>0</v>
      </c>
      <c r="AQ65" s="182">
        <f t="array" ref="AQ65">IFERROR(
MEDIAN(IF(DATOS_[Sexo]=$B65,IF(DATOS_[AGRUP. CLAS. PROF.]=$B63,IF(DATOS_[Check Periodo Ref.]="Dentro",DATOS_[Tot Extrasalarial Ef],FALSE)))),
0)</f>
        <v>0</v>
      </c>
      <c r="AR65" s="183">
        <f t="array" ref="AR65">IFERROR(
MEDIAN(IF(DATOS_[Sexo]=$B65,IF(DATOS_[AGRUP. CLAS. PROF.]=$B63,IF(DATOS_[Check Periodo Ref.]="Dentro",DATOS_[TOTAL Retrib Ef],FALSE)))),
0)</f>
        <v>0</v>
      </c>
    </row>
    <row r="66" spans="1:44" ht="17.25" thickBot="1" x14ac:dyDescent="0.35">
      <c r="A66" s="107" t="str">
        <f t="shared" ref="A66" si="71">+A67</f>
        <v>[ocultar]</v>
      </c>
      <c r="B66" s="105" t="s">
        <v>234</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77">
        <f t="array" ref="E67">IFERROR(
MEDIAN(IF(DATOS_[Sexo]=$B67,IF(DATOS_[AGRUP. CLAS. PROF.]=$B66,IF(DATOS_[Check Periodo Ref.]="Dentro",DATOS_[SALARIO BASE Ef],FALSE)))),
0)</f>
        <v>0</v>
      </c>
      <c r="F67" s="178">
        <f t="array" ref="F67">IFERROR(
MEDIAN((IF(DATOS_[[Sexo]:[Sexo]]=$B67,IF(DATOS_[[AGRUP. CLAS. PROF.]:[AGRUP. CLAS. PROF.]]=$B66,IF(DATOS_[[Check Periodo Ref.]:[Check Periodo Ref.]]="Dentro",DATOS_[Conc.Sal.01]))))),
0)</f>
        <v>0</v>
      </c>
      <c r="G67" s="178">
        <f t="array" ref="G67">IFERROR(
MEDIAN((IF(DATOS_[[Sexo]:[Sexo]]=$B67,IF(DATOS_[[AGRUP. CLAS. PROF.]:[AGRUP. CLAS. PROF.]]=$B66,IF(DATOS_[[Check Periodo Ref.]:[Check Periodo Ref.]]="Dentro",DATOS_[Conc.Sal.02]))))),
0)</f>
        <v>0</v>
      </c>
      <c r="H67" s="178">
        <f t="array" ref="H67">IFERROR(
MEDIAN((IF(DATOS_[[Sexo]:[Sexo]]=$B67,IF(DATOS_[[AGRUP. CLAS. PROF.]:[AGRUP. CLAS. PROF.]]=$B66,IF(DATOS_[[Check Periodo Ref.]:[Check Periodo Ref.]]="Dentro",DATOS_[Conc.Sal.03]))))),
0)</f>
        <v>0</v>
      </c>
      <c r="I67" s="178">
        <f t="array" ref="I67">IFERROR(
MEDIAN((IF(DATOS_[[Sexo]:[Sexo]]=$B67,IF(DATOS_[[AGRUP. CLAS. PROF.]:[AGRUP. CLAS. PROF.]]=$B66,IF(DATOS_[[Check Periodo Ref.]:[Check Periodo Ref.]]="Dentro",DATOS_[Conc.Sal.04]))))),
0)</f>
        <v>0</v>
      </c>
      <c r="J67" s="178">
        <f t="array" ref="J67">IFERROR(
MEDIAN((IF(DATOS_[[Sexo]:[Sexo]]=$B67,IF(DATOS_[[AGRUP. CLAS. PROF.]:[AGRUP. CLAS. PROF.]]=$B66,IF(DATOS_[[Check Periodo Ref.]:[Check Periodo Ref.]]="Dentro",DATOS_[Conc.Sal.05]))))),
0)</f>
        <v>0</v>
      </c>
      <c r="K67" s="178">
        <f t="array" ref="K67">IFERROR(
MEDIAN((IF(DATOS_[[Sexo]:[Sexo]]=$B67,IF(DATOS_[[AGRUP. CLAS. PROF.]:[AGRUP. CLAS. PROF.]]=$B66,IF(DATOS_[[Check Periodo Ref.]:[Check Periodo Ref.]]="Dentro",DATOS_[Conc.Sal.06]))))),
0)</f>
        <v>0</v>
      </c>
      <c r="L67" s="178">
        <f t="array" ref="L67">IFERROR(
MEDIAN((IF(DATOS_[[Sexo]:[Sexo]]=$B67,IF(DATOS_[[AGRUP. CLAS. PROF.]:[AGRUP. CLAS. PROF.]]=$B66,IF(DATOS_[[Check Periodo Ref.]:[Check Periodo Ref.]]="Dentro",DATOS_[Conc.Sal.07]))))),
0)</f>
        <v>0</v>
      </c>
      <c r="M67" s="178">
        <f t="array" ref="M67">IFERROR(
MEDIAN((IF(DATOS_[[Sexo]:[Sexo]]=$B67,IF(DATOS_[[AGRUP. CLAS. PROF.]:[AGRUP. CLAS. PROF.]]=$B66,IF(DATOS_[[Check Periodo Ref.]:[Check Periodo Ref.]]="Dentro",DATOS_[Conc.Sal.08]))))),
0)</f>
        <v>0</v>
      </c>
      <c r="N67" s="178">
        <f t="array" ref="N67">IFERROR(
MEDIAN((IF(DATOS_[[Sexo]:[Sexo]]=$B67,IF(DATOS_[[AGRUP. CLAS. PROF.]:[AGRUP. CLAS. PROF.]]=$B66,IF(DATOS_[[Check Periodo Ref.]:[Check Periodo Ref.]]="Dentro",DATOS_[Conc.Sal.09]))))),
0)</f>
        <v>0</v>
      </c>
      <c r="O67" s="178">
        <f t="array" ref="O67">IFERROR(
MEDIAN((IF(DATOS_[[Sexo]:[Sexo]]=$B67,IF(DATOS_[[AGRUP. CLAS. PROF.]:[AGRUP. CLAS. PROF.]]=$B66,IF(DATOS_[[Check Periodo Ref.]:[Check Periodo Ref.]]="Dentro",DATOS_[Conc.Sal.10]))))),
0)</f>
        <v>0</v>
      </c>
      <c r="P67" s="178">
        <f t="array" ref="P67">IFERROR(
MEDIAN((IF(DATOS_[[Sexo]:[Sexo]]=$B67,IF(DATOS_[[AGRUP. CLAS. PROF.]:[AGRUP. CLAS. PROF.]]=$B66,IF(DATOS_[[Check Periodo Ref.]:[Check Periodo Ref.]]="Dentro",DATOS_[Conc.Sal.11]))))),
0)</f>
        <v>0</v>
      </c>
      <c r="Q67" s="178">
        <f t="array" ref="Q67">IFERROR(
MEDIAN((IF(DATOS_[[Sexo]:[Sexo]]=$B67,IF(DATOS_[[AGRUP. CLAS. PROF.]:[AGRUP. CLAS. PROF.]]=$B66,IF(DATOS_[[Check Periodo Ref.]:[Check Periodo Ref.]]="Dentro",DATOS_[Conc.Sal.12]))))),
0)</f>
        <v>0</v>
      </c>
      <c r="R67" s="178">
        <f t="array" ref="R67">IFERROR(
MEDIAN((IF(DATOS_[[Sexo]:[Sexo]]=$B67,IF(DATOS_[[AGRUP. CLAS. PROF.]:[AGRUP. CLAS. PROF.]]=$B66,IF(DATOS_[[Check Periodo Ref.]:[Check Periodo Ref.]]="Dentro",DATOS_[Conc.Sal.13]))))),
0)</f>
        <v>0</v>
      </c>
      <c r="S67" s="178">
        <f t="array" ref="S67">IFERROR(
MEDIAN((IF(DATOS_[[Sexo]:[Sexo]]=$B67,IF(DATOS_[[AGRUP. CLAS. PROF.]:[AGRUP. CLAS. PROF.]]=$B66,IF(DATOS_[[Check Periodo Ref.]:[Check Periodo Ref.]]="Dentro",DATOS_[Conc.Sal.14]))))),
0)</f>
        <v>0</v>
      </c>
      <c r="T67" s="178">
        <f t="array" ref="T67">IFERROR(
MEDIAN((IF(DATOS_[[Sexo]:[Sexo]]=$B67,IF(DATOS_[[AGRUP. CLAS. PROF.]:[AGRUP. CLAS. PROF.]]=$B66,IF(DATOS_[[Check Periodo Ref.]:[Check Periodo Ref.]]="Dentro",DATOS_[Conc.Sal.15]))))),
0)</f>
        <v>0</v>
      </c>
      <c r="U67" s="178">
        <f t="array" ref="U67">IFERROR(
MEDIAN((IF(DATOS_[[Sexo]:[Sexo]]=$B67,IF(DATOS_[[AGRUP. CLAS. PROF.]:[AGRUP. CLAS. PROF.]]=$B66,IF(DATOS_[[Check Periodo Ref.]:[Check Periodo Ref.]]="Dentro",DATOS_[Conc.Sal.16]))))),
0)</f>
        <v>0</v>
      </c>
      <c r="V67" s="178">
        <f t="array" ref="V67">IFERROR(
MEDIAN((IF(DATOS_[[Sexo]:[Sexo]]=$B67,IF(DATOS_[[AGRUP. CLAS. PROF.]:[AGRUP. CLAS. PROF.]]=$B66,IF(DATOS_[[Check Periodo Ref.]:[Check Periodo Ref.]]="Dentro",DATOS_[Conc.Sal.17]))))),
0)</f>
        <v>0</v>
      </c>
      <c r="W67" s="178">
        <f t="array" ref="W67">IFERROR(
MEDIAN((IF(DATOS_[[Sexo]:[Sexo]]=$B67,IF(DATOS_[[AGRUP. CLAS. PROF.]:[AGRUP. CLAS. PROF.]]=$B66,IF(DATOS_[[Check Periodo Ref.]:[Check Periodo Ref.]]="Dentro",DATOS_[Conc.Sal.18]))))),
0)</f>
        <v>0</v>
      </c>
      <c r="X67" s="178">
        <f t="array" ref="X67">IFERROR(
MEDIAN((IF(DATOS_[[Sexo]:[Sexo]]=$B67,IF(DATOS_[[AGRUP. CLAS. PROF.]:[AGRUP. CLAS. PROF.]]=$B66,IF(DATOS_[[Check Periodo Ref.]:[Check Periodo Ref.]]="Dentro",DATOS_[Conc.Sal.19]))))),
0)</f>
        <v>0</v>
      </c>
      <c r="Y67" s="178">
        <f t="array" ref="Y67">IFERROR(
MEDIAN((IF(DATOS_[[Sexo]:[Sexo]]=$B67,IF(DATOS_[[AGRUP. CLAS. PROF.]:[AGRUP. CLAS. PROF.]]=$B66,IF(DATOS_[[Check Periodo Ref.]:[Check Periodo Ref.]]="Dentro",DATOS_[Conc.Sal.20]))))),
0)</f>
        <v>0</v>
      </c>
      <c r="Z67" s="178">
        <f t="array" ref="Z67">IFERROR(
MEDIAN((IF(DATOS_[[Sexo]:[Sexo]]=$B67,IF(DATOS_[[AGRUP. CLAS. PROF.]:[AGRUP. CLAS. PROF.]]=$B66,IF(DATOS_[[Check Periodo Ref.]:[Check Periodo Ref.]]="Dentro",DATOS_[Conc.Sal.21]))))),
0)</f>
        <v>0</v>
      </c>
      <c r="AA67" s="178">
        <f t="array" ref="AA67">IFERROR(
MEDIAN((IF(DATOS_[[Sexo]:[Sexo]]=$B67,IF(DATOS_[[AGRUP. CLAS. PROF.]:[AGRUP. CLAS. PROF.]]=$B66,IF(DATOS_[[Check Periodo Ref.]:[Check Periodo Ref.]]="Dentro",DATOS_[Conc.Sal.22]))))),
0)</f>
        <v>0</v>
      </c>
      <c r="AB67" s="178">
        <f t="array" ref="AB67">IFERROR(
MEDIAN((IF(DATOS_[[Sexo]:[Sexo]]=$B67,IF(DATOS_[[AGRUP. CLAS. PROF.]:[AGRUP. CLAS. PROF.]]=$B66,IF(DATOS_[[Check Periodo Ref.]:[Check Periodo Ref.]]="Dentro",DATOS_[Conc.Sal.23]))))),
0)</f>
        <v>0</v>
      </c>
      <c r="AC67" s="178">
        <f t="array" ref="AC67">IFERROR(
MEDIAN((IF(DATOS_[[Sexo]:[Sexo]]=$B67,IF(DATOS_[[AGRUP. CLAS. PROF.]:[AGRUP. CLAS. PROF.]]=$B66,IF(DATOS_[[Check Periodo Ref.]:[Check Periodo Ref.]]="Dentro",DATOS_[Conc.Sal.24]))))),
0)</f>
        <v>0</v>
      </c>
      <c r="AD67" s="178">
        <f t="array" ref="AD67">IFERROR(
MEDIAN((IF(DATOS_[[Sexo]:[Sexo]]=$B67,IF(DATOS_[[AGRUP. CLAS. PROF.]:[AGRUP. CLAS. PROF.]]=$B66,IF(DATOS_[[Check Periodo Ref.]:[Check Periodo Ref.]]="Dentro",DATOS_[Conc.Sal.25]))))),
0)</f>
        <v>0</v>
      </c>
      <c r="AE67" s="178">
        <f t="array" ref="AE67">IFERROR(
MEDIAN((IF(DATOS_[[Sexo]:[Sexo]]=$B67,IF(DATOS_[[AGRUP. CLAS. PROF.]:[AGRUP. CLAS. PROF.]]=$B66,IF(DATOS_[[Check Periodo Ref.]:[Check Periodo Ref.]]="Dentro",DATOS_[Conc.Sal.26]))))),
0)</f>
        <v>0</v>
      </c>
      <c r="AF67" s="178">
        <f t="array" ref="AF67">IFERROR(
MEDIAN((IF(DATOS_[[Sexo]:[Sexo]]=$B67,IF(DATOS_[[AGRUP. CLAS. PROF.]:[AGRUP. CLAS. PROF.]]=$B66,IF(DATOS_[[Check Periodo Ref.]:[Check Periodo Ref.]]="Dentro",DATOS_[Conc.Sal.27]))))),
0)</f>
        <v>0</v>
      </c>
      <c r="AG67" s="178">
        <f t="array" ref="AG67">IFERROR(
MEDIAN((IF(DATOS_[[Sexo]:[Sexo]]=$B67,IF(DATOS_[[AGRUP. CLAS. PROF.]:[AGRUP. CLAS. PROF.]]=$B66,IF(DATOS_[[Check Periodo Ref.]:[Check Periodo Ref.]]="Dentro",DATOS_[Conc.Sal.28]))))),
0)</f>
        <v>0</v>
      </c>
      <c r="AH67" s="178">
        <f t="array" ref="AH67">IFERROR(
MEDIAN((IF(DATOS_[[Sexo]:[Sexo]]=$B67,IF(DATOS_[[AGRUP. CLAS. PROF.]:[AGRUP. CLAS. PROF.]]=$B66,IF(DATOS_[[Check Periodo Ref.]:[Check Periodo Ref.]]="Dentro",DATOS_[Conc.Sal.29]))))),
0)</f>
        <v>0</v>
      </c>
      <c r="AI67" s="178">
        <f t="array" ref="AI67">IFERROR(
MEDIAN((IF(DATOS_[[Sexo]:[Sexo]]=$B67,IF(DATOS_[[AGRUP. CLAS. PROF.]:[AGRUP. CLAS. PROF.]]=$B66,IF(DATOS_[[Check Periodo Ref.]:[Check Periodo Ref.]]="Dentro",DATOS_[Conc.Sal.30]))))),
0)</f>
        <v>0</v>
      </c>
      <c r="AJ67" s="179">
        <f t="array" ref="AJ67">IFERROR(
MEDIAN(IF(DATOS_[Sexo]=$B67,IF(DATOS_[AGRUP. CLAS. PROF.]=$B66,IF(DATOS_[Check Periodo Ref.]="Dentro",DATOS_[Tot COMPL.SAL Ef],FALSE)))),
0)</f>
        <v>0</v>
      </c>
      <c r="AK67" s="180">
        <f t="array" ref="AK67">IFERROR(
MEDIAN(IF(DATOS_[Sexo]=$B67,IF(DATOS_[AGRUP. CLAS. PROF.]=$B66,IF(DATOS_[Check Periodo Ref.]="Dentro",DATOS_[TOTAL SALARIO Ef],FALSE)))),
0)</f>
        <v>0</v>
      </c>
      <c r="AL67" s="181">
        <f t="array" ref="AL67">IFERROR(
MEDIAN((IF(DATOS_[[Sexo]:[Sexo]]=$B67,IF(DATOS_[[AGRUP. CLAS. PROF.]:[AGRUP. CLAS. PROF.]]=$B66,IF(DATOS_[[Check Periodo Ref.]:[Check Periodo Ref.]]="Dentro",DATOS_[C.Extra.01]))))),
0)</f>
        <v>0</v>
      </c>
      <c r="AM67" s="181">
        <f t="array" ref="AM67">IFERROR(
MEDIAN((IF(DATOS_[[Sexo]:[Sexo]]=$B67,IF(DATOS_[[AGRUP. CLAS. PROF.]:[AGRUP. CLAS. PROF.]]=$B66,IF(DATOS_[[Check Periodo Ref.]:[Check Periodo Ref.]]="Dentro",DATOS_[C.Extra.02]))))),
0)</f>
        <v>0</v>
      </c>
      <c r="AN67" s="181">
        <f t="array" ref="AN67">IFERROR(
MEDIAN((IF(DATOS_[[Sexo]:[Sexo]]=$B67,IF(DATOS_[[AGRUP. CLAS. PROF.]:[AGRUP. CLAS. PROF.]]=$B66,IF(DATOS_[[Check Periodo Ref.]:[Check Periodo Ref.]]="Dentro",DATOS_[C.Extra.03]))))),
0)</f>
        <v>0</v>
      </c>
      <c r="AO67" s="181">
        <f t="array" ref="AO67">IFERROR(
MEDIAN((IF(DATOS_[[Sexo]:[Sexo]]=$B67,IF(DATOS_[[AGRUP. CLAS. PROF.]:[AGRUP. CLAS. PROF.]]=$B66,IF(DATOS_[[Check Periodo Ref.]:[Check Periodo Ref.]]="Dentro",DATOS_[C.Extra.04]))))),
0)</f>
        <v>0</v>
      </c>
      <c r="AP67" s="181">
        <f t="array" ref="AP67">IFERROR(
MEDIAN((IF(DATOS_[[Sexo]:[Sexo]]=$B67,IF(DATOS_[[AGRUP. CLAS. PROF.]:[AGRUP. CLAS. PROF.]]=$B66,IF(DATOS_[[Check Periodo Ref.]:[Check Periodo Ref.]]="Dentro",DATOS_[C.Extra.05]))))),
0)</f>
        <v>0</v>
      </c>
      <c r="AQ67" s="182">
        <f t="array" ref="AQ67">IFERROR(
MEDIAN(IF(DATOS_[Sexo]=$B67,IF(DATOS_[AGRUP. CLAS. PROF.]=$B66,IF(DATOS_[Check Periodo Ref.]="Dentro",DATOS_[Tot Extrasalarial Ef],FALSE)))),
0)</f>
        <v>0</v>
      </c>
      <c r="AR67" s="183">
        <f t="array" ref="AR67">IFERROR(
MEDIAN(IF(DATOS_[Sexo]=$B67,IF(DATOS_[AGRUP. CLAS. PROF.]=$B66,IF(DATOS_[Check Periodo Ref.]="Dentro",DATOS_[TOTAL Retrib Ef],FALSE)))),
0)</f>
        <v>0</v>
      </c>
    </row>
    <row r="68" spans="1:44" x14ac:dyDescent="0.3">
      <c r="A68" s="107" t="str">
        <f t="shared" ref="A68" si="74">+A67</f>
        <v>[ocultar]</v>
      </c>
      <c r="B68" s="98"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77">
        <f t="array" ref="E68">IFERROR(
MEDIAN(IF(DATOS_[Sexo]=$B68,IF(DATOS_[AGRUP. CLAS. PROF.]=$B66,IF(DATOS_[Check Periodo Ref.]="Dentro",DATOS_[SALARIO BASE Ef],FALSE)))),
0)</f>
        <v>0</v>
      </c>
      <c r="F68" s="178">
        <f t="array" ref="F68">IFERROR(
MEDIAN((IF(DATOS_[[Sexo]:[Sexo]]=$B68,IF(DATOS_[[AGRUP. CLAS. PROF.]:[AGRUP. CLAS. PROF.]]=$B66,IF(DATOS_[[Check Periodo Ref.]:[Check Periodo Ref.]]="Dentro",DATOS_[Conc.Sal.01]))))),
0)</f>
        <v>0</v>
      </c>
      <c r="G68" s="178">
        <f t="array" ref="G68">IFERROR(
MEDIAN((IF(DATOS_[[Sexo]:[Sexo]]=$B68,IF(DATOS_[[AGRUP. CLAS. PROF.]:[AGRUP. CLAS. PROF.]]=$B66,IF(DATOS_[[Check Periodo Ref.]:[Check Periodo Ref.]]="Dentro",DATOS_[Conc.Sal.02]))))),
0)</f>
        <v>0</v>
      </c>
      <c r="H68" s="178">
        <f t="array" ref="H68">IFERROR(
MEDIAN((IF(DATOS_[[Sexo]:[Sexo]]=$B68,IF(DATOS_[[AGRUP. CLAS. PROF.]:[AGRUP. CLAS. PROF.]]=$B66,IF(DATOS_[[Check Periodo Ref.]:[Check Periodo Ref.]]="Dentro",DATOS_[Conc.Sal.03]))))),
0)</f>
        <v>0</v>
      </c>
      <c r="I68" s="178">
        <f t="array" ref="I68">IFERROR(
MEDIAN((IF(DATOS_[[Sexo]:[Sexo]]=$B68,IF(DATOS_[[AGRUP. CLAS. PROF.]:[AGRUP. CLAS. PROF.]]=$B66,IF(DATOS_[[Check Periodo Ref.]:[Check Periodo Ref.]]="Dentro",DATOS_[Conc.Sal.04]))))),
0)</f>
        <v>0</v>
      </c>
      <c r="J68" s="178">
        <f t="array" ref="J68">IFERROR(
MEDIAN((IF(DATOS_[[Sexo]:[Sexo]]=$B68,IF(DATOS_[[AGRUP. CLAS. PROF.]:[AGRUP. CLAS. PROF.]]=$B66,IF(DATOS_[[Check Periodo Ref.]:[Check Periodo Ref.]]="Dentro",DATOS_[Conc.Sal.05]))))),
0)</f>
        <v>0</v>
      </c>
      <c r="K68" s="178">
        <f t="array" ref="K68">IFERROR(
MEDIAN((IF(DATOS_[[Sexo]:[Sexo]]=$B68,IF(DATOS_[[AGRUP. CLAS. PROF.]:[AGRUP. CLAS. PROF.]]=$B66,IF(DATOS_[[Check Periodo Ref.]:[Check Periodo Ref.]]="Dentro",DATOS_[Conc.Sal.06]))))),
0)</f>
        <v>0</v>
      </c>
      <c r="L68" s="178">
        <f t="array" ref="L68">IFERROR(
MEDIAN((IF(DATOS_[[Sexo]:[Sexo]]=$B68,IF(DATOS_[[AGRUP. CLAS. PROF.]:[AGRUP. CLAS. PROF.]]=$B66,IF(DATOS_[[Check Periodo Ref.]:[Check Periodo Ref.]]="Dentro",DATOS_[Conc.Sal.07]))))),
0)</f>
        <v>0</v>
      </c>
      <c r="M68" s="178">
        <f t="array" ref="M68">IFERROR(
MEDIAN((IF(DATOS_[[Sexo]:[Sexo]]=$B68,IF(DATOS_[[AGRUP. CLAS. PROF.]:[AGRUP. CLAS. PROF.]]=$B66,IF(DATOS_[[Check Periodo Ref.]:[Check Periodo Ref.]]="Dentro",DATOS_[Conc.Sal.08]))))),
0)</f>
        <v>0</v>
      </c>
      <c r="N68" s="178">
        <f t="array" ref="N68">IFERROR(
MEDIAN((IF(DATOS_[[Sexo]:[Sexo]]=$B68,IF(DATOS_[[AGRUP. CLAS. PROF.]:[AGRUP. CLAS. PROF.]]=$B66,IF(DATOS_[[Check Periodo Ref.]:[Check Periodo Ref.]]="Dentro",DATOS_[Conc.Sal.09]))))),
0)</f>
        <v>0</v>
      </c>
      <c r="O68" s="178">
        <f t="array" ref="O68">IFERROR(
MEDIAN((IF(DATOS_[[Sexo]:[Sexo]]=$B68,IF(DATOS_[[AGRUP. CLAS. PROF.]:[AGRUP. CLAS. PROF.]]=$B66,IF(DATOS_[[Check Periodo Ref.]:[Check Periodo Ref.]]="Dentro",DATOS_[Conc.Sal.10]))))),
0)</f>
        <v>0</v>
      </c>
      <c r="P68" s="178">
        <f t="array" ref="P68">IFERROR(
MEDIAN((IF(DATOS_[[Sexo]:[Sexo]]=$B68,IF(DATOS_[[AGRUP. CLAS. PROF.]:[AGRUP. CLAS. PROF.]]=$B66,IF(DATOS_[[Check Periodo Ref.]:[Check Periodo Ref.]]="Dentro",DATOS_[Conc.Sal.11]))))),
0)</f>
        <v>0</v>
      </c>
      <c r="Q68" s="178">
        <f t="array" ref="Q68">IFERROR(
MEDIAN((IF(DATOS_[[Sexo]:[Sexo]]=$B68,IF(DATOS_[[AGRUP. CLAS. PROF.]:[AGRUP. CLAS. PROF.]]=$B66,IF(DATOS_[[Check Periodo Ref.]:[Check Periodo Ref.]]="Dentro",DATOS_[Conc.Sal.12]))))),
0)</f>
        <v>0</v>
      </c>
      <c r="R68" s="178">
        <f t="array" ref="R68">IFERROR(
MEDIAN((IF(DATOS_[[Sexo]:[Sexo]]=$B68,IF(DATOS_[[AGRUP. CLAS. PROF.]:[AGRUP. CLAS. PROF.]]=$B66,IF(DATOS_[[Check Periodo Ref.]:[Check Periodo Ref.]]="Dentro",DATOS_[Conc.Sal.13]))))),
0)</f>
        <v>0</v>
      </c>
      <c r="S68" s="178">
        <f t="array" ref="S68">IFERROR(
MEDIAN((IF(DATOS_[[Sexo]:[Sexo]]=$B68,IF(DATOS_[[AGRUP. CLAS. PROF.]:[AGRUP. CLAS. PROF.]]=$B66,IF(DATOS_[[Check Periodo Ref.]:[Check Periodo Ref.]]="Dentro",DATOS_[Conc.Sal.14]))))),
0)</f>
        <v>0</v>
      </c>
      <c r="T68" s="178">
        <f t="array" ref="T68">IFERROR(
MEDIAN((IF(DATOS_[[Sexo]:[Sexo]]=$B68,IF(DATOS_[[AGRUP. CLAS. PROF.]:[AGRUP. CLAS. PROF.]]=$B66,IF(DATOS_[[Check Periodo Ref.]:[Check Periodo Ref.]]="Dentro",DATOS_[Conc.Sal.15]))))),
0)</f>
        <v>0</v>
      </c>
      <c r="U68" s="178">
        <f t="array" ref="U68">IFERROR(
MEDIAN((IF(DATOS_[[Sexo]:[Sexo]]=$B68,IF(DATOS_[[AGRUP. CLAS. PROF.]:[AGRUP. CLAS. PROF.]]=$B66,IF(DATOS_[[Check Periodo Ref.]:[Check Periodo Ref.]]="Dentro",DATOS_[Conc.Sal.16]))))),
0)</f>
        <v>0</v>
      </c>
      <c r="V68" s="178">
        <f t="array" ref="V68">IFERROR(
MEDIAN((IF(DATOS_[[Sexo]:[Sexo]]=$B68,IF(DATOS_[[AGRUP. CLAS. PROF.]:[AGRUP. CLAS. PROF.]]=$B66,IF(DATOS_[[Check Periodo Ref.]:[Check Periodo Ref.]]="Dentro",DATOS_[Conc.Sal.17]))))),
0)</f>
        <v>0</v>
      </c>
      <c r="W68" s="178">
        <f t="array" ref="W68">IFERROR(
MEDIAN((IF(DATOS_[[Sexo]:[Sexo]]=$B68,IF(DATOS_[[AGRUP. CLAS. PROF.]:[AGRUP. CLAS. PROF.]]=$B66,IF(DATOS_[[Check Periodo Ref.]:[Check Periodo Ref.]]="Dentro",DATOS_[Conc.Sal.18]))))),
0)</f>
        <v>0</v>
      </c>
      <c r="X68" s="178">
        <f t="array" ref="X68">IFERROR(
MEDIAN((IF(DATOS_[[Sexo]:[Sexo]]=$B68,IF(DATOS_[[AGRUP. CLAS. PROF.]:[AGRUP. CLAS. PROF.]]=$B66,IF(DATOS_[[Check Periodo Ref.]:[Check Periodo Ref.]]="Dentro",DATOS_[Conc.Sal.19]))))),
0)</f>
        <v>0</v>
      </c>
      <c r="Y68" s="178">
        <f t="array" ref="Y68">IFERROR(
MEDIAN((IF(DATOS_[[Sexo]:[Sexo]]=$B68,IF(DATOS_[[AGRUP. CLAS. PROF.]:[AGRUP. CLAS. PROF.]]=$B66,IF(DATOS_[[Check Periodo Ref.]:[Check Periodo Ref.]]="Dentro",DATOS_[Conc.Sal.20]))))),
0)</f>
        <v>0</v>
      </c>
      <c r="Z68" s="178">
        <f t="array" ref="Z68">IFERROR(
MEDIAN((IF(DATOS_[[Sexo]:[Sexo]]=$B68,IF(DATOS_[[AGRUP. CLAS. PROF.]:[AGRUP. CLAS. PROF.]]=$B66,IF(DATOS_[[Check Periodo Ref.]:[Check Periodo Ref.]]="Dentro",DATOS_[Conc.Sal.21]))))),
0)</f>
        <v>0</v>
      </c>
      <c r="AA68" s="178">
        <f t="array" ref="AA68">IFERROR(
MEDIAN((IF(DATOS_[[Sexo]:[Sexo]]=$B68,IF(DATOS_[[AGRUP. CLAS. PROF.]:[AGRUP. CLAS. PROF.]]=$B66,IF(DATOS_[[Check Periodo Ref.]:[Check Periodo Ref.]]="Dentro",DATOS_[Conc.Sal.22]))))),
0)</f>
        <v>0</v>
      </c>
      <c r="AB68" s="178">
        <f t="array" ref="AB68">IFERROR(
MEDIAN((IF(DATOS_[[Sexo]:[Sexo]]=$B68,IF(DATOS_[[AGRUP. CLAS. PROF.]:[AGRUP. CLAS. PROF.]]=$B66,IF(DATOS_[[Check Periodo Ref.]:[Check Periodo Ref.]]="Dentro",DATOS_[Conc.Sal.23]))))),
0)</f>
        <v>0</v>
      </c>
      <c r="AC68" s="178">
        <f t="array" ref="AC68">IFERROR(
MEDIAN((IF(DATOS_[[Sexo]:[Sexo]]=$B68,IF(DATOS_[[AGRUP. CLAS. PROF.]:[AGRUP. CLAS. PROF.]]=$B66,IF(DATOS_[[Check Periodo Ref.]:[Check Periodo Ref.]]="Dentro",DATOS_[Conc.Sal.24]))))),
0)</f>
        <v>0</v>
      </c>
      <c r="AD68" s="178">
        <f t="array" ref="AD68">IFERROR(
MEDIAN((IF(DATOS_[[Sexo]:[Sexo]]=$B68,IF(DATOS_[[AGRUP. CLAS. PROF.]:[AGRUP. CLAS. PROF.]]=$B66,IF(DATOS_[[Check Periodo Ref.]:[Check Periodo Ref.]]="Dentro",DATOS_[Conc.Sal.25]))))),
0)</f>
        <v>0</v>
      </c>
      <c r="AE68" s="178">
        <f t="array" ref="AE68">IFERROR(
MEDIAN((IF(DATOS_[[Sexo]:[Sexo]]=$B68,IF(DATOS_[[AGRUP. CLAS. PROF.]:[AGRUP. CLAS. PROF.]]=$B66,IF(DATOS_[[Check Periodo Ref.]:[Check Periodo Ref.]]="Dentro",DATOS_[Conc.Sal.26]))))),
0)</f>
        <v>0</v>
      </c>
      <c r="AF68" s="178">
        <f t="array" ref="AF68">IFERROR(
MEDIAN((IF(DATOS_[[Sexo]:[Sexo]]=$B68,IF(DATOS_[[AGRUP. CLAS. PROF.]:[AGRUP. CLAS. PROF.]]=$B66,IF(DATOS_[[Check Periodo Ref.]:[Check Periodo Ref.]]="Dentro",DATOS_[Conc.Sal.27]))))),
0)</f>
        <v>0</v>
      </c>
      <c r="AG68" s="178">
        <f t="array" ref="AG68">IFERROR(
MEDIAN((IF(DATOS_[[Sexo]:[Sexo]]=$B68,IF(DATOS_[[AGRUP. CLAS. PROF.]:[AGRUP. CLAS. PROF.]]=$B66,IF(DATOS_[[Check Periodo Ref.]:[Check Periodo Ref.]]="Dentro",DATOS_[Conc.Sal.28]))))),
0)</f>
        <v>0</v>
      </c>
      <c r="AH68" s="178">
        <f t="array" ref="AH68">IFERROR(
MEDIAN((IF(DATOS_[[Sexo]:[Sexo]]=$B68,IF(DATOS_[[AGRUP. CLAS. PROF.]:[AGRUP. CLAS. PROF.]]=$B66,IF(DATOS_[[Check Periodo Ref.]:[Check Periodo Ref.]]="Dentro",DATOS_[Conc.Sal.29]))))),
0)</f>
        <v>0</v>
      </c>
      <c r="AI68" s="178">
        <f t="array" ref="AI68">IFERROR(
MEDIAN((IF(DATOS_[[Sexo]:[Sexo]]=$B68,IF(DATOS_[[AGRUP. CLAS. PROF.]:[AGRUP. CLAS. PROF.]]=$B66,IF(DATOS_[[Check Periodo Ref.]:[Check Periodo Ref.]]="Dentro",DATOS_[Conc.Sal.30]))))),
0)</f>
        <v>0</v>
      </c>
      <c r="AJ68" s="179">
        <f t="array" ref="AJ68">IFERROR(
MEDIAN(IF(DATOS_[Sexo]=$B68,IF(DATOS_[AGRUP. CLAS. PROF.]=$B66,IF(DATOS_[Check Periodo Ref.]="Dentro",DATOS_[Tot COMPL.SAL Ef],FALSE)))),
0)</f>
        <v>0</v>
      </c>
      <c r="AK68" s="180">
        <f t="array" ref="AK68">IFERROR(
MEDIAN(IF(DATOS_[Sexo]=$B68,IF(DATOS_[AGRUP. CLAS. PROF.]=$B66,IF(DATOS_[Check Periodo Ref.]="Dentro",DATOS_[TOTAL SALARIO Ef],FALSE)))),
0)</f>
        <v>0</v>
      </c>
      <c r="AL68" s="181">
        <f t="array" ref="AL68">IFERROR(
MEDIAN((IF(DATOS_[[Sexo]:[Sexo]]=$B68,IF(DATOS_[[AGRUP. CLAS. PROF.]:[AGRUP. CLAS. PROF.]]=$B66,IF(DATOS_[[Check Periodo Ref.]:[Check Periodo Ref.]]="Dentro",DATOS_[C.Extra.01]))))),
0)</f>
        <v>0</v>
      </c>
      <c r="AM68" s="181">
        <f t="array" ref="AM68">IFERROR(
MEDIAN((IF(DATOS_[[Sexo]:[Sexo]]=$B68,IF(DATOS_[[AGRUP. CLAS. PROF.]:[AGRUP. CLAS. PROF.]]=$B66,IF(DATOS_[[Check Periodo Ref.]:[Check Periodo Ref.]]="Dentro",DATOS_[C.Extra.02]))))),
0)</f>
        <v>0</v>
      </c>
      <c r="AN68" s="181">
        <f t="array" ref="AN68">IFERROR(
MEDIAN((IF(DATOS_[[Sexo]:[Sexo]]=$B68,IF(DATOS_[[AGRUP. CLAS. PROF.]:[AGRUP. CLAS. PROF.]]=$B66,IF(DATOS_[[Check Periodo Ref.]:[Check Periodo Ref.]]="Dentro",DATOS_[C.Extra.03]))))),
0)</f>
        <v>0</v>
      </c>
      <c r="AO68" s="181">
        <f t="array" ref="AO68">IFERROR(
MEDIAN((IF(DATOS_[[Sexo]:[Sexo]]=$B68,IF(DATOS_[[AGRUP. CLAS. PROF.]:[AGRUP. CLAS. PROF.]]=$B66,IF(DATOS_[[Check Periodo Ref.]:[Check Periodo Ref.]]="Dentro",DATOS_[C.Extra.04]))))),
0)</f>
        <v>0</v>
      </c>
      <c r="AP68" s="181">
        <f t="array" ref="AP68">IFERROR(
MEDIAN((IF(DATOS_[[Sexo]:[Sexo]]=$B68,IF(DATOS_[[AGRUP. CLAS. PROF.]:[AGRUP. CLAS. PROF.]]=$B66,IF(DATOS_[[Check Periodo Ref.]:[Check Periodo Ref.]]="Dentro",DATOS_[C.Extra.05]))))),
0)</f>
        <v>0</v>
      </c>
      <c r="AQ68" s="182">
        <f t="array" ref="AQ68">IFERROR(
MEDIAN(IF(DATOS_[Sexo]=$B68,IF(DATOS_[AGRUP. CLAS. PROF.]=$B66,IF(DATOS_[Check Periodo Ref.]="Dentro",DATOS_[Tot Extrasalarial Ef],FALSE)))),
0)</f>
        <v>0</v>
      </c>
      <c r="AR68" s="183">
        <f t="array" ref="AR68">IFERROR(
MEDIAN(IF(DATOS_[Sexo]=$B68,IF(DATOS_[AGRUP. CLAS. PROF.]=$B66,IF(DATOS_[Check Periodo Ref.]="Dentro",DATOS_[TOTAL Retrib Ef],FALSE)))),
0)</f>
        <v>0</v>
      </c>
    </row>
    <row r="69" spans="1:44" ht="17.25" thickBot="1" x14ac:dyDescent="0.35">
      <c r="A69" s="107" t="str">
        <f t="shared" ref="A69" si="75">+A70</f>
        <v>[ocultar]</v>
      </c>
      <c r="B69" s="105" t="s">
        <v>235</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77">
        <f t="array" ref="E70">IFERROR(
MEDIAN(IF(DATOS_[Sexo]=$B70,IF(DATOS_[AGRUP. CLAS. PROF.]=$B69,IF(DATOS_[Check Periodo Ref.]="Dentro",DATOS_[SALARIO BASE Ef],FALSE)))),
0)</f>
        <v>0</v>
      </c>
      <c r="F70" s="178">
        <f t="array" ref="F70">IFERROR(
MEDIAN((IF(DATOS_[[Sexo]:[Sexo]]=$B70,IF(DATOS_[[AGRUP. CLAS. PROF.]:[AGRUP. CLAS. PROF.]]=$B69,IF(DATOS_[[Check Periodo Ref.]:[Check Periodo Ref.]]="Dentro",DATOS_[Conc.Sal.01]))))),
0)</f>
        <v>0</v>
      </c>
      <c r="G70" s="178">
        <f t="array" ref="G70">IFERROR(
MEDIAN((IF(DATOS_[[Sexo]:[Sexo]]=$B70,IF(DATOS_[[AGRUP. CLAS. PROF.]:[AGRUP. CLAS. PROF.]]=$B69,IF(DATOS_[[Check Periodo Ref.]:[Check Periodo Ref.]]="Dentro",DATOS_[Conc.Sal.02]))))),
0)</f>
        <v>0</v>
      </c>
      <c r="H70" s="178">
        <f t="array" ref="H70">IFERROR(
MEDIAN((IF(DATOS_[[Sexo]:[Sexo]]=$B70,IF(DATOS_[[AGRUP. CLAS. PROF.]:[AGRUP. CLAS. PROF.]]=$B69,IF(DATOS_[[Check Periodo Ref.]:[Check Periodo Ref.]]="Dentro",DATOS_[Conc.Sal.03]))))),
0)</f>
        <v>0</v>
      </c>
      <c r="I70" s="178">
        <f t="array" ref="I70">IFERROR(
MEDIAN((IF(DATOS_[[Sexo]:[Sexo]]=$B70,IF(DATOS_[[AGRUP. CLAS. PROF.]:[AGRUP. CLAS. PROF.]]=$B69,IF(DATOS_[[Check Periodo Ref.]:[Check Periodo Ref.]]="Dentro",DATOS_[Conc.Sal.04]))))),
0)</f>
        <v>0</v>
      </c>
      <c r="J70" s="178">
        <f t="array" ref="J70">IFERROR(
MEDIAN((IF(DATOS_[[Sexo]:[Sexo]]=$B70,IF(DATOS_[[AGRUP. CLAS. PROF.]:[AGRUP. CLAS. PROF.]]=$B69,IF(DATOS_[[Check Periodo Ref.]:[Check Periodo Ref.]]="Dentro",DATOS_[Conc.Sal.05]))))),
0)</f>
        <v>0</v>
      </c>
      <c r="K70" s="178">
        <f t="array" ref="K70">IFERROR(
MEDIAN((IF(DATOS_[[Sexo]:[Sexo]]=$B70,IF(DATOS_[[AGRUP. CLAS. PROF.]:[AGRUP. CLAS. PROF.]]=$B69,IF(DATOS_[[Check Periodo Ref.]:[Check Periodo Ref.]]="Dentro",DATOS_[Conc.Sal.06]))))),
0)</f>
        <v>0</v>
      </c>
      <c r="L70" s="178">
        <f t="array" ref="L70">IFERROR(
MEDIAN((IF(DATOS_[[Sexo]:[Sexo]]=$B70,IF(DATOS_[[AGRUP. CLAS. PROF.]:[AGRUP. CLAS. PROF.]]=$B69,IF(DATOS_[[Check Periodo Ref.]:[Check Periodo Ref.]]="Dentro",DATOS_[Conc.Sal.07]))))),
0)</f>
        <v>0</v>
      </c>
      <c r="M70" s="178">
        <f t="array" ref="M70">IFERROR(
MEDIAN((IF(DATOS_[[Sexo]:[Sexo]]=$B70,IF(DATOS_[[AGRUP. CLAS. PROF.]:[AGRUP. CLAS. PROF.]]=$B69,IF(DATOS_[[Check Periodo Ref.]:[Check Periodo Ref.]]="Dentro",DATOS_[Conc.Sal.08]))))),
0)</f>
        <v>0</v>
      </c>
      <c r="N70" s="178">
        <f t="array" ref="N70">IFERROR(
MEDIAN((IF(DATOS_[[Sexo]:[Sexo]]=$B70,IF(DATOS_[[AGRUP. CLAS. PROF.]:[AGRUP. CLAS. PROF.]]=$B69,IF(DATOS_[[Check Periodo Ref.]:[Check Periodo Ref.]]="Dentro",DATOS_[Conc.Sal.09]))))),
0)</f>
        <v>0</v>
      </c>
      <c r="O70" s="178">
        <f t="array" ref="O70">IFERROR(
MEDIAN((IF(DATOS_[[Sexo]:[Sexo]]=$B70,IF(DATOS_[[AGRUP. CLAS. PROF.]:[AGRUP. CLAS. PROF.]]=$B69,IF(DATOS_[[Check Periodo Ref.]:[Check Periodo Ref.]]="Dentro",DATOS_[Conc.Sal.10]))))),
0)</f>
        <v>0</v>
      </c>
      <c r="P70" s="178">
        <f t="array" ref="P70">IFERROR(
MEDIAN((IF(DATOS_[[Sexo]:[Sexo]]=$B70,IF(DATOS_[[AGRUP. CLAS. PROF.]:[AGRUP. CLAS. PROF.]]=$B69,IF(DATOS_[[Check Periodo Ref.]:[Check Periodo Ref.]]="Dentro",DATOS_[Conc.Sal.11]))))),
0)</f>
        <v>0</v>
      </c>
      <c r="Q70" s="178">
        <f t="array" ref="Q70">IFERROR(
MEDIAN((IF(DATOS_[[Sexo]:[Sexo]]=$B70,IF(DATOS_[[AGRUP. CLAS. PROF.]:[AGRUP. CLAS. PROF.]]=$B69,IF(DATOS_[[Check Periodo Ref.]:[Check Periodo Ref.]]="Dentro",DATOS_[Conc.Sal.12]))))),
0)</f>
        <v>0</v>
      </c>
      <c r="R70" s="178">
        <f t="array" ref="R70">IFERROR(
MEDIAN((IF(DATOS_[[Sexo]:[Sexo]]=$B70,IF(DATOS_[[AGRUP. CLAS. PROF.]:[AGRUP. CLAS. PROF.]]=$B69,IF(DATOS_[[Check Periodo Ref.]:[Check Periodo Ref.]]="Dentro",DATOS_[Conc.Sal.13]))))),
0)</f>
        <v>0</v>
      </c>
      <c r="S70" s="178">
        <f t="array" ref="S70">IFERROR(
MEDIAN((IF(DATOS_[[Sexo]:[Sexo]]=$B70,IF(DATOS_[[AGRUP. CLAS. PROF.]:[AGRUP. CLAS. PROF.]]=$B69,IF(DATOS_[[Check Periodo Ref.]:[Check Periodo Ref.]]="Dentro",DATOS_[Conc.Sal.14]))))),
0)</f>
        <v>0</v>
      </c>
      <c r="T70" s="178">
        <f t="array" ref="T70">IFERROR(
MEDIAN((IF(DATOS_[[Sexo]:[Sexo]]=$B70,IF(DATOS_[[AGRUP. CLAS. PROF.]:[AGRUP. CLAS. PROF.]]=$B69,IF(DATOS_[[Check Periodo Ref.]:[Check Periodo Ref.]]="Dentro",DATOS_[Conc.Sal.15]))))),
0)</f>
        <v>0</v>
      </c>
      <c r="U70" s="178">
        <f t="array" ref="U70">IFERROR(
MEDIAN((IF(DATOS_[[Sexo]:[Sexo]]=$B70,IF(DATOS_[[AGRUP. CLAS. PROF.]:[AGRUP. CLAS. PROF.]]=$B69,IF(DATOS_[[Check Periodo Ref.]:[Check Periodo Ref.]]="Dentro",DATOS_[Conc.Sal.16]))))),
0)</f>
        <v>0</v>
      </c>
      <c r="V70" s="178">
        <f t="array" ref="V70">IFERROR(
MEDIAN((IF(DATOS_[[Sexo]:[Sexo]]=$B70,IF(DATOS_[[AGRUP. CLAS. PROF.]:[AGRUP. CLAS. PROF.]]=$B69,IF(DATOS_[[Check Periodo Ref.]:[Check Periodo Ref.]]="Dentro",DATOS_[Conc.Sal.17]))))),
0)</f>
        <v>0</v>
      </c>
      <c r="W70" s="178">
        <f t="array" ref="W70">IFERROR(
MEDIAN((IF(DATOS_[[Sexo]:[Sexo]]=$B70,IF(DATOS_[[AGRUP. CLAS. PROF.]:[AGRUP. CLAS. PROF.]]=$B69,IF(DATOS_[[Check Periodo Ref.]:[Check Periodo Ref.]]="Dentro",DATOS_[Conc.Sal.18]))))),
0)</f>
        <v>0</v>
      </c>
      <c r="X70" s="178">
        <f t="array" ref="X70">IFERROR(
MEDIAN((IF(DATOS_[[Sexo]:[Sexo]]=$B70,IF(DATOS_[[AGRUP. CLAS. PROF.]:[AGRUP. CLAS. PROF.]]=$B69,IF(DATOS_[[Check Periodo Ref.]:[Check Periodo Ref.]]="Dentro",DATOS_[Conc.Sal.19]))))),
0)</f>
        <v>0</v>
      </c>
      <c r="Y70" s="178">
        <f t="array" ref="Y70">IFERROR(
MEDIAN((IF(DATOS_[[Sexo]:[Sexo]]=$B70,IF(DATOS_[[AGRUP. CLAS. PROF.]:[AGRUP. CLAS. PROF.]]=$B69,IF(DATOS_[[Check Periodo Ref.]:[Check Periodo Ref.]]="Dentro",DATOS_[Conc.Sal.20]))))),
0)</f>
        <v>0</v>
      </c>
      <c r="Z70" s="178">
        <f t="array" ref="Z70">IFERROR(
MEDIAN((IF(DATOS_[[Sexo]:[Sexo]]=$B70,IF(DATOS_[[AGRUP. CLAS. PROF.]:[AGRUP. CLAS. PROF.]]=$B69,IF(DATOS_[[Check Periodo Ref.]:[Check Periodo Ref.]]="Dentro",DATOS_[Conc.Sal.21]))))),
0)</f>
        <v>0</v>
      </c>
      <c r="AA70" s="178">
        <f t="array" ref="AA70">IFERROR(
MEDIAN((IF(DATOS_[[Sexo]:[Sexo]]=$B70,IF(DATOS_[[AGRUP. CLAS. PROF.]:[AGRUP. CLAS. PROF.]]=$B69,IF(DATOS_[[Check Periodo Ref.]:[Check Periodo Ref.]]="Dentro",DATOS_[Conc.Sal.22]))))),
0)</f>
        <v>0</v>
      </c>
      <c r="AB70" s="178">
        <f t="array" ref="AB70">IFERROR(
MEDIAN((IF(DATOS_[[Sexo]:[Sexo]]=$B70,IF(DATOS_[[AGRUP. CLAS. PROF.]:[AGRUP. CLAS. PROF.]]=$B69,IF(DATOS_[[Check Periodo Ref.]:[Check Periodo Ref.]]="Dentro",DATOS_[Conc.Sal.23]))))),
0)</f>
        <v>0</v>
      </c>
      <c r="AC70" s="178">
        <f t="array" ref="AC70">IFERROR(
MEDIAN((IF(DATOS_[[Sexo]:[Sexo]]=$B70,IF(DATOS_[[AGRUP. CLAS. PROF.]:[AGRUP. CLAS. PROF.]]=$B69,IF(DATOS_[[Check Periodo Ref.]:[Check Periodo Ref.]]="Dentro",DATOS_[Conc.Sal.24]))))),
0)</f>
        <v>0</v>
      </c>
      <c r="AD70" s="178">
        <f t="array" ref="AD70">IFERROR(
MEDIAN((IF(DATOS_[[Sexo]:[Sexo]]=$B70,IF(DATOS_[[AGRUP. CLAS. PROF.]:[AGRUP. CLAS. PROF.]]=$B69,IF(DATOS_[[Check Periodo Ref.]:[Check Periodo Ref.]]="Dentro",DATOS_[Conc.Sal.25]))))),
0)</f>
        <v>0</v>
      </c>
      <c r="AE70" s="178">
        <f t="array" ref="AE70">IFERROR(
MEDIAN((IF(DATOS_[[Sexo]:[Sexo]]=$B70,IF(DATOS_[[AGRUP. CLAS. PROF.]:[AGRUP. CLAS. PROF.]]=$B69,IF(DATOS_[[Check Periodo Ref.]:[Check Periodo Ref.]]="Dentro",DATOS_[Conc.Sal.26]))))),
0)</f>
        <v>0</v>
      </c>
      <c r="AF70" s="178">
        <f t="array" ref="AF70">IFERROR(
MEDIAN((IF(DATOS_[[Sexo]:[Sexo]]=$B70,IF(DATOS_[[AGRUP. CLAS. PROF.]:[AGRUP. CLAS. PROF.]]=$B69,IF(DATOS_[[Check Periodo Ref.]:[Check Periodo Ref.]]="Dentro",DATOS_[Conc.Sal.27]))))),
0)</f>
        <v>0</v>
      </c>
      <c r="AG70" s="178">
        <f t="array" ref="AG70">IFERROR(
MEDIAN((IF(DATOS_[[Sexo]:[Sexo]]=$B70,IF(DATOS_[[AGRUP. CLAS. PROF.]:[AGRUP. CLAS. PROF.]]=$B69,IF(DATOS_[[Check Periodo Ref.]:[Check Periodo Ref.]]="Dentro",DATOS_[Conc.Sal.28]))))),
0)</f>
        <v>0</v>
      </c>
      <c r="AH70" s="178">
        <f t="array" ref="AH70">IFERROR(
MEDIAN((IF(DATOS_[[Sexo]:[Sexo]]=$B70,IF(DATOS_[[AGRUP. CLAS. PROF.]:[AGRUP. CLAS. PROF.]]=$B69,IF(DATOS_[[Check Periodo Ref.]:[Check Periodo Ref.]]="Dentro",DATOS_[Conc.Sal.29]))))),
0)</f>
        <v>0</v>
      </c>
      <c r="AI70" s="178">
        <f t="array" ref="AI70">IFERROR(
MEDIAN((IF(DATOS_[[Sexo]:[Sexo]]=$B70,IF(DATOS_[[AGRUP. CLAS. PROF.]:[AGRUP. CLAS. PROF.]]=$B69,IF(DATOS_[[Check Periodo Ref.]:[Check Periodo Ref.]]="Dentro",DATOS_[Conc.Sal.30]))))),
0)</f>
        <v>0</v>
      </c>
      <c r="AJ70" s="179">
        <f t="array" ref="AJ70">IFERROR(
MEDIAN(IF(DATOS_[Sexo]=$B70,IF(DATOS_[AGRUP. CLAS. PROF.]=$B69,IF(DATOS_[Check Periodo Ref.]="Dentro",DATOS_[Tot COMPL.SAL Ef],FALSE)))),
0)</f>
        <v>0</v>
      </c>
      <c r="AK70" s="180">
        <f t="array" ref="AK70">IFERROR(
MEDIAN(IF(DATOS_[Sexo]=$B70,IF(DATOS_[AGRUP. CLAS. PROF.]=$B69,IF(DATOS_[Check Periodo Ref.]="Dentro",DATOS_[TOTAL SALARIO Ef],FALSE)))),
0)</f>
        <v>0</v>
      </c>
      <c r="AL70" s="181">
        <f t="array" ref="AL70">IFERROR(
MEDIAN((IF(DATOS_[[Sexo]:[Sexo]]=$B70,IF(DATOS_[[AGRUP. CLAS. PROF.]:[AGRUP. CLAS. PROF.]]=$B69,IF(DATOS_[[Check Periodo Ref.]:[Check Periodo Ref.]]="Dentro",DATOS_[C.Extra.01]))))),
0)</f>
        <v>0</v>
      </c>
      <c r="AM70" s="181">
        <f t="array" ref="AM70">IFERROR(
MEDIAN((IF(DATOS_[[Sexo]:[Sexo]]=$B70,IF(DATOS_[[AGRUP. CLAS. PROF.]:[AGRUP. CLAS. PROF.]]=$B69,IF(DATOS_[[Check Periodo Ref.]:[Check Periodo Ref.]]="Dentro",DATOS_[C.Extra.02]))))),
0)</f>
        <v>0</v>
      </c>
      <c r="AN70" s="181">
        <f t="array" ref="AN70">IFERROR(
MEDIAN((IF(DATOS_[[Sexo]:[Sexo]]=$B70,IF(DATOS_[[AGRUP. CLAS. PROF.]:[AGRUP. CLAS. PROF.]]=$B69,IF(DATOS_[[Check Periodo Ref.]:[Check Periodo Ref.]]="Dentro",DATOS_[C.Extra.03]))))),
0)</f>
        <v>0</v>
      </c>
      <c r="AO70" s="181">
        <f t="array" ref="AO70">IFERROR(
MEDIAN((IF(DATOS_[[Sexo]:[Sexo]]=$B70,IF(DATOS_[[AGRUP. CLAS. PROF.]:[AGRUP. CLAS. PROF.]]=$B69,IF(DATOS_[[Check Periodo Ref.]:[Check Periodo Ref.]]="Dentro",DATOS_[C.Extra.04]))))),
0)</f>
        <v>0</v>
      </c>
      <c r="AP70" s="181">
        <f t="array" ref="AP70">IFERROR(
MEDIAN((IF(DATOS_[[Sexo]:[Sexo]]=$B70,IF(DATOS_[[AGRUP. CLAS. PROF.]:[AGRUP. CLAS. PROF.]]=$B69,IF(DATOS_[[Check Periodo Ref.]:[Check Periodo Ref.]]="Dentro",DATOS_[C.Extra.05]))))),
0)</f>
        <v>0</v>
      </c>
      <c r="AQ70" s="182">
        <f t="array" ref="AQ70">IFERROR(
MEDIAN(IF(DATOS_[Sexo]=$B70,IF(DATOS_[AGRUP. CLAS. PROF.]=$B69,IF(DATOS_[Check Periodo Ref.]="Dentro",DATOS_[Tot Extrasalarial Ef],FALSE)))),
0)</f>
        <v>0</v>
      </c>
      <c r="AR70" s="183">
        <f t="array" ref="AR70">IFERROR(
MEDIAN(IF(DATOS_[Sexo]=$B70,IF(DATOS_[AGRUP. CLAS. PROF.]=$B69,IF(DATOS_[Check Periodo Ref.]="Dentro",DATOS_[TOTAL Retrib Ef],FALSE)))),
0)</f>
        <v>0</v>
      </c>
    </row>
    <row r="71" spans="1:44" x14ac:dyDescent="0.3">
      <c r="A71" s="107" t="str">
        <f t="shared" ref="A71" si="78">+A70</f>
        <v>[ocultar]</v>
      </c>
      <c r="B71" s="98"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77">
        <f t="array" ref="E71">IFERROR(
MEDIAN(IF(DATOS_[Sexo]=$B71,IF(DATOS_[AGRUP. CLAS. PROF.]=$B69,IF(DATOS_[Check Periodo Ref.]="Dentro",DATOS_[SALARIO BASE Ef],FALSE)))),
0)</f>
        <v>0</v>
      </c>
      <c r="F71" s="178">
        <f t="array" ref="F71">IFERROR(
MEDIAN((IF(DATOS_[[Sexo]:[Sexo]]=$B71,IF(DATOS_[[AGRUP. CLAS. PROF.]:[AGRUP. CLAS. PROF.]]=$B69,IF(DATOS_[[Check Periodo Ref.]:[Check Periodo Ref.]]="Dentro",DATOS_[Conc.Sal.01]))))),
0)</f>
        <v>0</v>
      </c>
      <c r="G71" s="178">
        <f t="array" ref="G71">IFERROR(
MEDIAN((IF(DATOS_[[Sexo]:[Sexo]]=$B71,IF(DATOS_[[AGRUP. CLAS. PROF.]:[AGRUP. CLAS. PROF.]]=$B69,IF(DATOS_[[Check Periodo Ref.]:[Check Periodo Ref.]]="Dentro",DATOS_[Conc.Sal.02]))))),
0)</f>
        <v>0</v>
      </c>
      <c r="H71" s="178">
        <f t="array" ref="H71">IFERROR(
MEDIAN((IF(DATOS_[[Sexo]:[Sexo]]=$B71,IF(DATOS_[[AGRUP. CLAS. PROF.]:[AGRUP. CLAS. PROF.]]=$B69,IF(DATOS_[[Check Periodo Ref.]:[Check Periodo Ref.]]="Dentro",DATOS_[Conc.Sal.03]))))),
0)</f>
        <v>0</v>
      </c>
      <c r="I71" s="178">
        <f t="array" ref="I71">IFERROR(
MEDIAN((IF(DATOS_[[Sexo]:[Sexo]]=$B71,IF(DATOS_[[AGRUP. CLAS. PROF.]:[AGRUP. CLAS. PROF.]]=$B69,IF(DATOS_[[Check Periodo Ref.]:[Check Periodo Ref.]]="Dentro",DATOS_[Conc.Sal.04]))))),
0)</f>
        <v>0</v>
      </c>
      <c r="J71" s="178">
        <f t="array" ref="J71">IFERROR(
MEDIAN((IF(DATOS_[[Sexo]:[Sexo]]=$B71,IF(DATOS_[[AGRUP. CLAS. PROF.]:[AGRUP. CLAS. PROF.]]=$B69,IF(DATOS_[[Check Periodo Ref.]:[Check Periodo Ref.]]="Dentro",DATOS_[Conc.Sal.05]))))),
0)</f>
        <v>0</v>
      </c>
      <c r="K71" s="178">
        <f t="array" ref="K71">IFERROR(
MEDIAN((IF(DATOS_[[Sexo]:[Sexo]]=$B71,IF(DATOS_[[AGRUP. CLAS. PROF.]:[AGRUP. CLAS. PROF.]]=$B69,IF(DATOS_[[Check Periodo Ref.]:[Check Periodo Ref.]]="Dentro",DATOS_[Conc.Sal.06]))))),
0)</f>
        <v>0</v>
      </c>
      <c r="L71" s="178">
        <f t="array" ref="L71">IFERROR(
MEDIAN((IF(DATOS_[[Sexo]:[Sexo]]=$B71,IF(DATOS_[[AGRUP. CLAS. PROF.]:[AGRUP. CLAS. PROF.]]=$B69,IF(DATOS_[[Check Periodo Ref.]:[Check Periodo Ref.]]="Dentro",DATOS_[Conc.Sal.07]))))),
0)</f>
        <v>0</v>
      </c>
      <c r="M71" s="178">
        <f t="array" ref="M71">IFERROR(
MEDIAN((IF(DATOS_[[Sexo]:[Sexo]]=$B71,IF(DATOS_[[AGRUP. CLAS. PROF.]:[AGRUP. CLAS. PROF.]]=$B69,IF(DATOS_[[Check Periodo Ref.]:[Check Periodo Ref.]]="Dentro",DATOS_[Conc.Sal.08]))))),
0)</f>
        <v>0</v>
      </c>
      <c r="N71" s="178">
        <f t="array" ref="N71">IFERROR(
MEDIAN((IF(DATOS_[[Sexo]:[Sexo]]=$B71,IF(DATOS_[[AGRUP. CLAS. PROF.]:[AGRUP. CLAS. PROF.]]=$B69,IF(DATOS_[[Check Periodo Ref.]:[Check Periodo Ref.]]="Dentro",DATOS_[Conc.Sal.09]))))),
0)</f>
        <v>0</v>
      </c>
      <c r="O71" s="178">
        <f t="array" ref="O71">IFERROR(
MEDIAN((IF(DATOS_[[Sexo]:[Sexo]]=$B71,IF(DATOS_[[AGRUP. CLAS. PROF.]:[AGRUP. CLAS. PROF.]]=$B69,IF(DATOS_[[Check Periodo Ref.]:[Check Periodo Ref.]]="Dentro",DATOS_[Conc.Sal.10]))))),
0)</f>
        <v>0</v>
      </c>
      <c r="P71" s="178">
        <f t="array" ref="P71">IFERROR(
MEDIAN((IF(DATOS_[[Sexo]:[Sexo]]=$B71,IF(DATOS_[[AGRUP. CLAS. PROF.]:[AGRUP. CLAS. PROF.]]=$B69,IF(DATOS_[[Check Periodo Ref.]:[Check Periodo Ref.]]="Dentro",DATOS_[Conc.Sal.11]))))),
0)</f>
        <v>0</v>
      </c>
      <c r="Q71" s="178">
        <f t="array" ref="Q71">IFERROR(
MEDIAN((IF(DATOS_[[Sexo]:[Sexo]]=$B71,IF(DATOS_[[AGRUP. CLAS. PROF.]:[AGRUP. CLAS. PROF.]]=$B69,IF(DATOS_[[Check Periodo Ref.]:[Check Periodo Ref.]]="Dentro",DATOS_[Conc.Sal.12]))))),
0)</f>
        <v>0</v>
      </c>
      <c r="R71" s="178">
        <f t="array" ref="R71">IFERROR(
MEDIAN((IF(DATOS_[[Sexo]:[Sexo]]=$B71,IF(DATOS_[[AGRUP. CLAS. PROF.]:[AGRUP. CLAS. PROF.]]=$B69,IF(DATOS_[[Check Periodo Ref.]:[Check Periodo Ref.]]="Dentro",DATOS_[Conc.Sal.13]))))),
0)</f>
        <v>0</v>
      </c>
      <c r="S71" s="178">
        <f t="array" ref="S71">IFERROR(
MEDIAN((IF(DATOS_[[Sexo]:[Sexo]]=$B71,IF(DATOS_[[AGRUP. CLAS. PROF.]:[AGRUP. CLAS. PROF.]]=$B69,IF(DATOS_[[Check Periodo Ref.]:[Check Periodo Ref.]]="Dentro",DATOS_[Conc.Sal.14]))))),
0)</f>
        <v>0</v>
      </c>
      <c r="T71" s="178">
        <f t="array" ref="T71">IFERROR(
MEDIAN((IF(DATOS_[[Sexo]:[Sexo]]=$B71,IF(DATOS_[[AGRUP. CLAS. PROF.]:[AGRUP. CLAS. PROF.]]=$B69,IF(DATOS_[[Check Periodo Ref.]:[Check Periodo Ref.]]="Dentro",DATOS_[Conc.Sal.15]))))),
0)</f>
        <v>0</v>
      </c>
      <c r="U71" s="178">
        <f t="array" ref="U71">IFERROR(
MEDIAN((IF(DATOS_[[Sexo]:[Sexo]]=$B71,IF(DATOS_[[AGRUP. CLAS. PROF.]:[AGRUP. CLAS. PROF.]]=$B69,IF(DATOS_[[Check Periodo Ref.]:[Check Periodo Ref.]]="Dentro",DATOS_[Conc.Sal.16]))))),
0)</f>
        <v>0</v>
      </c>
      <c r="V71" s="178">
        <f t="array" ref="V71">IFERROR(
MEDIAN((IF(DATOS_[[Sexo]:[Sexo]]=$B71,IF(DATOS_[[AGRUP. CLAS. PROF.]:[AGRUP. CLAS. PROF.]]=$B69,IF(DATOS_[[Check Periodo Ref.]:[Check Periodo Ref.]]="Dentro",DATOS_[Conc.Sal.17]))))),
0)</f>
        <v>0</v>
      </c>
      <c r="W71" s="178">
        <f t="array" ref="W71">IFERROR(
MEDIAN((IF(DATOS_[[Sexo]:[Sexo]]=$B71,IF(DATOS_[[AGRUP. CLAS. PROF.]:[AGRUP. CLAS. PROF.]]=$B69,IF(DATOS_[[Check Periodo Ref.]:[Check Periodo Ref.]]="Dentro",DATOS_[Conc.Sal.18]))))),
0)</f>
        <v>0</v>
      </c>
      <c r="X71" s="178">
        <f t="array" ref="X71">IFERROR(
MEDIAN((IF(DATOS_[[Sexo]:[Sexo]]=$B71,IF(DATOS_[[AGRUP. CLAS. PROF.]:[AGRUP. CLAS. PROF.]]=$B69,IF(DATOS_[[Check Periodo Ref.]:[Check Periodo Ref.]]="Dentro",DATOS_[Conc.Sal.19]))))),
0)</f>
        <v>0</v>
      </c>
      <c r="Y71" s="178">
        <f t="array" ref="Y71">IFERROR(
MEDIAN((IF(DATOS_[[Sexo]:[Sexo]]=$B71,IF(DATOS_[[AGRUP. CLAS. PROF.]:[AGRUP. CLAS. PROF.]]=$B69,IF(DATOS_[[Check Periodo Ref.]:[Check Periodo Ref.]]="Dentro",DATOS_[Conc.Sal.20]))))),
0)</f>
        <v>0</v>
      </c>
      <c r="Z71" s="178">
        <f t="array" ref="Z71">IFERROR(
MEDIAN((IF(DATOS_[[Sexo]:[Sexo]]=$B71,IF(DATOS_[[AGRUP. CLAS. PROF.]:[AGRUP. CLAS. PROF.]]=$B69,IF(DATOS_[[Check Periodo Ref.]:[Check Periodo Ref.]]="Dentro",DATOS_[Conc.Sal.21]))))),
0)</f>
        <v>0</v>
      </c>
      <c r="AA71" s="178">
        <f t="array" ref="AA71">IFERROR(
MEDIAN((IF(DATOS_[[Sexo]:[Sexo]]=$B71,IF(DATOS_[[AGRUP. CLAS. PROF.]:[AGRUP. CLAS. PROF.]]=$B69,IF(DATOS_[[Check Periodo Ref.]:[Check Periodo Ref.]]="Dentro",DATOS_[Conc.Sal.22]))))),
0)</f>
        <v>0</v>
      </c>
      <c r="AB71" s="178">
        <f t="array" ref="AB71">IFERROR(
MEDIAN((IF(DATOS_[[Sexo]:[Sexo]]=$B71,IF(DATOS_[[AGRUP. CLAS. PROF.]:[AGRUP. CLAS. PROF.]]=$B69,IF(DATOS_[[Check Periodo Ref.]:[Check Periodo Ref.]]="Dentro",DATOS_[Conc.Sal.23]))))),
0)</f>
        <v>0</v>
      </c>
      <c r="AC71" s="178">
        <f t="array" ref="AC71">IFERROR(
MEDIAN((IF(DATOS_[[Sexo]:[Sexo]]=$B71,IF(DATOS_[[AGRUP. CLAS. PROF.]:[AGRUP. CLAS. PROF.]]=$B69,IF(DATOS_[[Check Periodo Ref.]:[Check Periodo Ref.]]="Dentro",DATOS_[Conc.Sal.24]))))),
0)</f>
        <v>0</v>
      </c>
      <c r="AD71" s="178">
        <f t="array" ref="AD71">IFERROR(
MEDIAN((IF(DATOS_[[Sexo]:[Sexo]]=$B71,IF(DATOS_[[AGRUP. CLAS. PROF.]:[AGRUP. CLAS. PROF.]]=$B69,IF(DATOS_[[Check Periodo Ref.]:[Check Periodo Ref.]]="Dentro",DATOS_[Conc.Sal.25]))))),
0)</f>
        <v>0</v>
      </c>
      <c r="AE71" s="178">
        <f t="array" ref="AE71">IFERROR(
MEDIAN((IF(DATOS_[[Sexo]:[Sexo]]=$B71,IF(DATOS_[[AGRUP. CLAS. PROF.]:[AGRUP. CLAS. PROF.]]=$B69,IF(DATOS_[[Check Periodo Ref.]:[Check Periodo Ref.]]="Dentro",DATOS_[Conc.Sal.26]))))),
0)</f>
        <v>0</v>
      </c>
      <c r="AF71" s="178">
        <f t="array" ref="AF71">IFERROR(
MEDIAN((IF(DATOS_[[Sexo]:[Sexo]]=$B71,IF(DATOS_[[AGRUP. CLAS. PROF.]:[AGRUP. CLAS. PROF.]]=$B69,IF(DATOS_[[Check Periodo Ref.]:[Check Periodo Ref.]]="Dentro",DATOS_[Conc.Sal.27]))))),
0)</f>
        <v>0</v>
      </c>
      <c r="AG71" s="178">
        <f t="array" ref="AG71">IFERROR(
MEDIAN((IF(DATOS_[[Sexo]:[Sexo]]=$B71,IF(DATOS_[[AGRUP. CLAS. PROF.]:[AGRUP. CLAS. PROF.]]=$B69,IF(DATOS_[[Check Periodo Ref.]:[Check Periodo Ref.]]="Dentro",DATOS_[Conc.Sal.28]))))),
0)</f>
        <v>0</v>
      </c>
      <c r="AH71" s="178">
        <f t="array" ref="AH71">IFERROR(
MEDIAN((IF(DATOS_[[Sexo]:[Sexo]]=$B71,IF(DATOS_[[AGRUP. CLAS. PROF.]:[AGRUP. CLAS. PROF.]]=$B69,IF(DATOS_[[Check Periodo Ref.]:[Check Periodo Ref.]]="Dentro",DATOS_[Conc.Sal.29]))))),
0)</f>
        <v>0</v>
      </c>
      <c r="AI71" s="178">
        <f t="array" ref="AI71">IFERROR(
MEDIAN((IF(DATOS_[[Sexo]:[Sexo]]=$B71,IF(DATOS_[[AGRUP. CLAS. PROF.]:[AGRUP. CLAS. PROF.]]=$B69,IF(DATOS_[[Check Periodo Ref.]:[Check Periodo Ref.]]="Dentro",DATOS_[Conc.Sal.30]))))),
0)</f>
        <v>0</v>
      </c>
      <c r="AJ71" s="179">
        <f t="array" ref="AJ71">IFERROR(
MEDIAN(IF(DATOS_[Sexo]=$B71,IF(DATOS_[AGRUP. CLAS. PROF.]=$B69,IF(DATOS_[Check Periodo Ref.]="Dentro",DATOS_[Tot COMPL.SAL Ef],FALSE)))),
0)</f>
        <v>0</v>
      </c>
      <c r="AK71" s="180">
        <f t="array" ref="AK71">IFERROR(
MEDIAN(IF(DATOS_[Sexo]=$B71,IF(DATOS_[AGRUP. CLAS. PROF.]=$B69,IF(DATOS_[Check Periodo Ref.]="Dentro",DATOS_[TOTAL SALARIO Ef],FALSE)))),
0)</f>
        <v>0</v>
      </c>
      <c r="AL71" s="181">
        <f t="array" ref="AL71">IFERROR(
MEDIAN((IF(DATOS_[[Sexo]:[Sexo]]=$B71,IF(DATOS_[[AGRUP. CLAS. PROF.]:[AGRUP. CLAS. PROF.]]=$B69,IF(DATOS_[[Check Periodo Ref.]:[Check Periodo Ref.]]="Dentro",DATOS_[C.Extra.01]))))),
0)</f>
        <v>0</v>
      </c>
      <c r="AM71" s="181">
        <f t="array" ref="AM71">IFERROR(
MEDIAN((IF(DATOS_[[Sexo]:[Sexo]]=$B71,IF(DATOS_[[AGRUP. CLAS. PROF.]:[AGRUP. CLAS. PROF.]]=$B69,IF(DATOS_[[Check Periodo Ref.]:[Check Periodo Ref.]]="Dentro",DATOS_[C.Extra.02]))))),
0)</f>
        <v>0</v>
      </c>
      <c r="AN71" s="181">
        <f t="array" ref="AN71">IFERROR(
MEDIAN((IF(DATOS_[[Sexo]:[Sexo]]=$B71,IF(DATOS_[[AGRUP. CLAS. PROF.]:[AGRUP. CLAS. PROF.]]=$B69,IF(DATOS_[[Check Periodo Ref.]:[Check Periodo Ref.]]="Dentro",DATOS_[C.Extra.03]))))),
0)</f>
        <v>0</v>
      </c>
      <c r="AO71" s="181">
        <f t="array" ref="AO71">IFERROR(
MEDIAN((IF(DATOS_[[Sexo]:[Sexo]]=$B71,IF(DATOS_[[AGRUP. CLAS. PROF.]:[AGRUP. CLAS. PROF.]]=$B69,IF(DATOS_[[Check Periodo Ref.]:[Check Periodo Ref.]]="Dentro",DATOS_[C.Extra.04]))))),
0)</f>
        <v>0</v>
      </c>
      <c r="AP71" s="181">
        <f t="array" ref="AP71">IFERROR(
MEDIAN((IF(DATOS_[[Sexo]:[Sexo]]=$B71,IF(DATOS_[[AGRUP. CLAS. PROF.]:[AGRUP. CLAS. PROF.]]=$B69,IF(DATOS_[[Check Periodo Ref.]:[Check Periodo Ref.]]="Dentro",DATOS_[C.Extra.05]))))),
0)</f>
        <v>0</v>
      </c>
      <c r="AQ71" s="182">
        <f t="array" ref="AQ71">IFERROR(
MEDIAN(IF(DATOS_[Sexo]=$B71,IF(DATOS_[AGRUP. CLAS. PROF.]=$B69,IF(DATOS_[Check Periodo Ref.]="Dentro",DATOS_[Tot Extrasalarial Ef],FALSE)))),
0)</f>
        <v>0</v>
      </c>
      <c r="AR71" s="183">
        <f t="array" ref="AR71">IFERROR(
MEDIAN(IF(DATOS_[Sexo]=$B71,IF(DATOS_[AGRUP. CLAS. PROF.]=$B69,IF(DATOS_[Check Periodo Ref.]="Dentro",DATOS_[TOTAL Retrib Ef],FALSE)))),
0)</f>
        <v>0</v>
      </c>
    </row>
    <row r="72" spans="1:44" ht="17.25" thickBot="1" x14ac:dyDescent="0.35">
      <c r="A72" s="107" t="str">
        <f t="shared" ref="A72" si="79">+A73</f>
        <v>[ocultar]</v>
      </c>
      <c r="B72" s="105" t="s">
        <v>236</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77">
        <f t="array" ref="E73">IFERROR(
MEDIAN(IF(DATOS_[Sexo]=$B73,IF(DATOS_[AGRUP. CLAS. PROF.]=$B72,IF(DATOS_[Check Periodo Ref.]="Dentro",DATOS_[SALARIO BASE Ef],FALSE)))),
0)</f>
        <v>0</v>
      </c>
      <c r="F73" s="178">
        <f t="array" ref="F73">IFERROR(
MEDIAN((IF(DATOS_[[Sexo]:[Sexo]]=$B73,IF(DATOS_[[AGRUP. CLAS. PROF.]:[AGRUP. CLAS. PROF.]]=$B72,IF(DATOS_[[Check Periodo Ref.]:[Check Periodo Ref.]]="Dentro",DATOS_[Conc.Sal.01]))))),
0)</f>
        <v>0</v>
      </c>
      <c r="G73" s="178">
        <f t="array" ref="G73">IFERROR(
MEDIAN((IF(DATOS_[[Sexo]:[Sexo]]=$B73,IF(DATOS_[[AGRUP. CLAS. PROF.]:[AGRUP. CLAS. PROF.]]=$B72,IF(DATOS_[[Check Periodo Ref.]:[Check Periodo Ref.]]="Dentro",DATOS_[Conc.Sal.02]))))),
0)</f>
        <v>0</v>
      </c>
      <c r="H73" s="178">
        <f t="array" ref="H73">IFERROR(
MEDIAN((IF(DATOS_[[Sexo]:[Sexo]]=$B73,IF(DATOS_[[AGRUP. CLAS. PROF.]:[AGRUP. CLAS. PROF.]]=$B72,IF(DATOS_[[Check Periodo Ref.]:[Check Periodo Ref.]]="Dentro",DATOS_[Conc.Sal.03]))))),
0)</f>
        <v>0</v>
      </c>
      <c r="I73" s="178">
        <f t="array" ref="I73">IFERROR(
MEDIAN((IF(DATOS_[[Sexo]:[Sexo]]=$B73,IF(DATOS_[[AGRUP. CLAS. PROF.]:[AGRUP. CLAS. PROF.]]=$B72,IF(DATOS_[[Check Periodo Ref.]:[Check Periodo Ref.]]="Dentro",DATOS_[Conc.Sal.04]))))),
0)</f>
        <v>0</v>
      </c>
      <c r="J73" s="178">
        <f t="array" ref="J73">IFERROR(
MEDIAN((IF(DATOS_[[Sexo]:[Sexo]]=$B73,IF(DATOS_[[AGRUP. CLAS. PROF.]:[AGRUP. CLAS. PROF.]]=$B72,IF(DATOS_[[Check Periodo Ref.]:[Check Periodo Ref.]]="Dentro",DATOS_[Conc.Sal.05]))))),
0)</f>
        <v>0</v>
      </c>
      <c r="K73" s="178">
        <f t="array" ref="K73">IFERROR(
MEDIAN((IF(DATOS_[[Sexo]:[Sexo]]=$B73,IF(DATOS_[[AGRUP. CLAS. PROF.]:[AGRUP. CLAS. PROF.]]=$B72,IF(DATOS_[[Check Periodo Ref.]:[Check Periodo Ref.]]="Dentro",DATOS_[Conc.Sal.06]))))),
0)</f>
        <v>0</v>
      </c>
      <c r="L73" s="178">
        <f t="array" ref="L73">IFERROR(
MEDIAN((IF(DATOS_[[Sexo]:[Sexo]]=$B73,IF(DATOS_[[AGRUP. CLAS. PROF.]:[AGRUP. CLAS. PROF.]]=$B72,IF(DATOS_[[Check Periodo Ref.]:[Check Periodo Ref.]]="Dentro",DATOS_[Conc.Sal.07]))))),
0)</f>
        <v>0</v>
      </c>
      <c r="M73" s="178">
        <f t="array" ref="M73">IFERROR(
MEDIAN((IF(DATOS_[[Sexo]:[Sexo]]=$B73,IF(DATOS_[[AGRUP. CLAS. PROF.]:[AGRUP. CLAS. PROF.]]=$B72,IF(DATOS_[[Check Periodo Ref.]:[Check Periodo Ref.]]="Dentro",DATOS_[Conc.Sal.08]))))),
0)</f>
        <v>0</v>
      </c>
      <c r="N73" s="178">
        <f t="array" ref="N73">IFERROR(
MEDIAN((IF(DATOS_[[Sexo]:[Sexo]]=$B73,IF(DATOS_[[AGRUP. CLAS. PROF.]:[AGRUP. CLAS. PROF.]]=$B72,IF(DATOS_[[Check Periodo Ref.]:[Check Periodo Ref.]]="Dentro",DATOS_[Conc.Sal.09]))))),
0)</f>
        <v>0</v>
      </c>
      <c r="O73" s="178">
        <f t="array" ref="O73">IFERROR(
MEDIAN((IF(DATOS_[[Sexo]:[Sexo]]=$B73,IF(DATOS_[[AGRUP. CLAS. PROF.]:[AGRUP. CLAS. PROF.]]=$B72,IF(DATOS_[[Check Periodo Ref.]:[Check Periodo Ref.]]="Dentro",DATOS_[Conc.Sal.10]))))),
0)</f>
        <v>0</v>
      </c>
      <c r="P73" s="178">
        <f t="array" ref="P73">IFERROR(
MEDIAN((IF(DATOS_[[Sexo]:[Sexo]]=$B73,IF(DATOS_[[AGRUP. CLAS. PROF.]:[AGRUP. CLAS. PROF.]]=$B72,IF(DATOS_[[Check Periodo Ref.]:[Check Periodo Ref.]]="Dentro",DATOS_[Conc.Sal.11]))))),
0)</f>
        <v>0</v>
      </c>
      <c r="Q73" s="178">
        <f t="array" ref="Q73">IFERROR(
MEDIAN((IF(DATOS_[[Sexo]:[Sexo]]=$B73,IF(DATOS_[[AGRUP. CLAS. PROF.]:[AGRUP. CLAS. PROF.]]=$B72,IF(DATOS_[[Check Periodo Ref.]:[Check Periodo Ref.]]="Dentro",DATOS_[Conc.Sal.12]))))),
0)</f>
        <v>0</v>
      </c>
      <c r="R73" s="178">
        <f t="array" ref="R73">IFERROR(
MEDIAN((IF(DATOS_[[Sexo]:[Sexo]]=$B73,IF(DATOS_[[AGRUP. CLAS. PROF.]:[AGRUP. CLAS. PROF.]]=$B72,IF(DATOS_[[Check Periodo Ref.]:[Check Periodo Ref.]]="Dentro",DATOS_[Conc.Sal.13]))))),
0)</f>
        <v>0</v>
      </c>
      <c r="S73" s="178">
        <f t="array" ref="S73">IFERROR(
MEDIAN((IF(DATOS_[[Sexo]:[Sexo]]=$B73,IF(DATOS_[[AGRUP. CLAS. PROF.]:[AGRUP. CLAS. PROF.]]=$B72,IF(DATOS_[[Check Periodo Ref.]:[Check Periodo Ref.]]="Dentro",DATOS_[Conc.Sal.14]))))),
0)</f>
        <v>0</v>
      </c>
      <c r="T73" s="178">
        <f t="array" ref="T73">IFERROR(
MEDIAN((IF(DATOS_[[Sexo]:[Sexo]]=$B73,IF(DATOS_[[AGRUP. CLAS. PROF.]:[AGRUP. CLAS. PROF.]]=$B72,IF(DATOS_[[Check Periodo Ref.]:[Check Periodo Ref.]]="Dentro",DATOS_[Conc.Sal.15]))))),
0)</f>
        <v>0</v>
      </c>
      <c r="U73" s="178">
        <f t="array" ref="U73">IFERROR(
MEDIAN((IF(DATOS_[[Sexo]:[Sexo]]=$B73,IF(DATOS_[[AGRUP. CLAS. PROF.]:[AGRUP. CLAS. PROF.]]=$B72,IF(DATOS_[[Check Periodo Ref.]:[Check Periodo Ref.]]="Dentro",DATOS_[Conc.Sal.16]))))),
0)</f>
        <v>0</v>
      </c>
      <c r="V73" s="178">
        <f t="array" ref="V73">IFERROR(
MEDIAN((IF(DATOS_[[Sexo]:[Sexo]]=$B73,IF(DATOS_[[AGRUP. CLAS. PROF.]:[AGRUP. CLAS. PROF.]]=$B72,IF(DATOS_[[Check Periodo Ref.]:[Check Periodo Ref.]]="Dentro",DATOS_[Conc.Sal.17]))))),
0)</f>
        <v>0</v>
      </c>
      <c r="W73" s="178">
        <f t="array" ref="W73">IFERROR(
MEDIAN((IF(DATOS_[[Sexo]:[Sexo]]=$B73,IF(DATOS_[[AGRUP. CLAS. PROF.]:[AGRUP. CLAS. PROF.]]=$B72,IF(DATOS_[[Check Periodo Ref.]:[Check Periodo Ref.]]="Dentro",DATOS_[Conc.Sal.18]))))),
0)</f>
        <v>0</v>
      </c>
      <c r="X73" s="178">
        <f t="array" ref="X73">IFERROR(
MEDIAN((IF(DATOS_[[Sexo]:[Sexo]]=$B73,IF(DATOS_[[AGRUP. CLAS. PROF.]:[AGRUP. CLAS. PROF.]]=$B72,IF(DATOS_[[Check Periodo Ref.]:[Check Periodo Ref.]]="Dentro",DATOS_[Conc.Sal.19]))))),
0)</f>
        <v>0</v>
      </c>
      <c r="Y73" s="178">
        <f t="array" ref="Y73">IFERROR(
MEDIAN((IF(DATOS_[[Sexo]:[Sexo]]=$B73,IF(DATOS_[[AGRUP. CLAS. PROF.]:[AGRUP. CLAS. PROF.]]=$B72,IF(DATOS_[[Check Periodo Ref.]:[Check Periodo Ref.]]="Dentro",DATOS_[Conc.Sal.20]))))),
0)</f>
        <v>0</v>
      </c>
      <c r="Z73" s="178">
        <f t="array" ref="Z73">IFERROR(
MEDIAN((IF(DATOS_[[Sexo]:[Sexo]]=$B73,IF(DATOS_[[AGRUP. CLAS. PROF.]:[AGRUP. CLAS. PROF.]]=$B72,IF(DATOS_[[Check Periodo Ref.]:[Check Periodo Ref.]]="Dentro",DATOS_[Conc.Sal.21]))))),
0)</f>
        <v>0</v>
      </c>
      <c r="AA73" s="178">
        <f t="array" ref="AA73">IFERROR(
MEDIAN((IF(DATOS_[[Sexo]:[Sexo]]=$B73,IF(DATOS_[[AGRUP. CLAS. PROF.]:[AGRUP. CLAS. PROF.]]=$B72,IF(DATOS_[[Check Periodo Ref.]:[Check Periodo Ref.]]="Dentro",DATOS_[Conc.Sal.22]))))),
0)</f>
        <v>0</v>
      </c>
      <c r="AB73" s="178">
        <f t="array" ref="AB73">IFERROR(
MEDIAN((IF(DATOS_[[Sexo]:[Sexo]]=$B73,IF(DATOS_[[AGRUP. CLAS. PROF.]:[AGRUP. CLAS. PROF.]]=$B72,IF(DATOS_[[Check Periodo Ref.]:[Check Periodo Ref.]]="Dentro",DATOS_[Conc.Sal.23]))))),
0)</f>
        <v>0</v>
      </c>
      <c r="AC73" s="178">
        <f t="array" ref="AC73">IFERROR(
MEDIAN((IF(DATOS_[[Sexo]:[Sexo]]=$B73,IF(DATOS_[[AGRUP. CLAS. PROF.]:[AGRUP. CLAS. PROF.]]=$B72,IF(DATOS_[[Check Periodo Ref.]:[Check Periodo Ref.]]="Dentro",DATOS_[Conc.Sal.24]))))),
0)</f>
        <v>0</v>
      </c>
      <c r="AD73" s="178">
        <f t="array" ref="AD73">IFERROR(
MEDIAN((IF(DATOS_[[Sexo]:[Sexo]]=$B73,IF(DATOS_[[AGRUP. CLAS. PROF.]:[AGRUP. CLAS. PROF.]]=$B72,IF(DATOS_[[Check Periodo Ref.]:[Check Periodo Ref.]]="Dentro",DATOS_[Conc.Sal.25]))))),
0)</f>
        <v>0</v>
      </c>
      <c r="AE73" s="178">
        <f t="array" ref="AE73">IFERROR(
MEDIAN((IF(DATOS_[[Sexo]:[Sexo]]=$B73,IF(DATOS_[[AGRUP. CLAS. PROF.]:[AGRUP. CLAS. PROF.]]=$B72,IF(DATOS_[[Check Periodo Ref.]:[Check Periodo Ref.]]="Dentro",DATOS_[Conc.Sal.26]))))),
0)</f>
        <v>0</v>
      </c>
      <c r="AF73" s="178">
        <f t="array" ref="AF73">IFERROR(
MEDIAN((IF(DATOS_[[Sexo]:[Sexo]]=$B73,IF(DATOS_[[AGRUP. CLAS. PROF.]:[AGRUP. CLAS. PROF.]]=$B72,IF(DATOS_[[Check Periodo Ref.]:[Check Periodo Ref.]]="Dentro",DATOS_[Conc.Sal.27]))))),
0)</f>
        <v>0</v>
      </c>
      <c r="AG73" s="178">
        <f t="array" ref="AG73">IFERROR(
MEDIAN((IF(DATOS_[[Sexo]:[Sexo]]=$B73,IF(DATOS_[[AGRUP. CLAS. PROF.]:[AGRUP. CLAS. PROF.]]=$B72,IF(DATOS_[[Check Periodo Ref.]:[Check Periodo Ref.]]="Dentro",DATOS_[Conc.Sal.28]))))),
0)</f>
        <v>0</v>
      </c>
      <c r="AH73" s="178">
        <f t="array" ref="AH73">IFERROR(
MEDIAN((IF(DATOS_[[Sexo]:[Sexo]]=$B73,IF(DATOS_[[AGRUP. CLAS. PROF.]:[AGRUP. CLAS. PROF.]]=$B72,IF(DATOS_[[Check Periodo Ref.]:[Check Periodo Ref.]]="Dentro",DATOS_[Conc.Sal.29]))))),
0)</f>
        <v>0</v>
      </c>
      <c r="AI73" s="178">
        <f t="array" ref="AI73">IFERROR(
MEDIAN((IF(DATOS_[[Sexo]:[Sexo]]=$B73,IF(DATOS_[[AGRUP. CLAS. PROF.]:[AGRUP. CLAS. PROF.]]=$B72,IF(DATOS_[[Check Periodo Ref.]:[Check Periodo Ref.]]="Dentro",DATOS_[Conc.Sal.30]))))),
0)</f>
        <v>0</v>
      </c>
      <c r="AJ73" s="179">
        <f t="array" ref="AJ73">IFERROR(
MEDIAN(IF(DATOS_[Sexo]=$B73,IF(DATOS_[AGRUP. CLAS. PROF.]=$B72,IF(DATOS_[Check Periodo Ref.]="Dentro",DATOS_[Tot COMPL.SAL Ef],FALSE)))),
0)</f>
        <v>0</v>
      </c>
      <c r="AK73" s="180">
        <f t="array" ref="AK73">IFERROR(
MEDIAN(IF(DATOS_[Sexo]=$B73,IF(DATOS_[AGRUP. CLAS. PROF.]=$B72,IF(DATOS_[Check Periodo Ref.]="Dentro",DATOS_[TOTAL SALARIO Ef],FALSE)))),
0)</f>
        <v>0</v>
      </c>
      <c r="AL73" s="181">
        <f t="array" ref="AL73">IFERROR(
MEDIAN((IF(DATOS_[[Sexo]:[Sexo]]=$B73,IF(DATOS_[[AGRUP. CLAS. PROF.]:[AGRUP. CLAS. PROF.]]=$B72,IF(DATOS_[[Check Periodo Ref.]:[Check Periodo Ref.]]="Dentro",DATOS_[C.Extra.01]))))),
0)</f>
        <v>0</v>
      </c>
      <c r="AM73" s="181">
        <f t="array" ref="AM73">IFERROR(
MEDIAN((IF(DATOS_[[Sexo]:[Sexo]]=$B73,IF(DATOS_[[AGRUP. CLAS. PROF.]:[AGRUP. CLAS. PROF.]]=$B72,IF(DATOS_[[Check Periodo Ref.]:[Check Periodo Ref.]]="Dentro",DATOS_[C.Extra.02]))))),
0)</f>
        <v>0</v>
      </c>
      <c r="AN73" s="181">
        <f t="array" ref="AN73">IFERROR(
MEDIAN((IF(DATOS_[[Sexo]:[Sexo]]=$B73,IF(DATOS_[[AGRUP. CLAS. PROF.]:[AGRUP. CLAS. PROF.]]=$B72,IF(DATOS_[[Check Periodo Ref.]:[Check Periodo Ref.]]="Dentro",DATOS_[C.Extra.03]))))),
0)</f>
        <v>0</v>
      </c>
      <c r="AO73" s="181">
        <f t="array" ref="AO73">IFERROR(
MEDIAN((IF(DATOS_[[Sexo]:[Sexo]]=$B73,IF(DATOS_[[AGRUP. CLAS. PROF.]:[AGRUP. CLAS. PROF.]]=$B72,IF(DATOS_[[Check Periodo Ref.]:[Check Periodo Ref.]]="Dentro",DATOS_[C.Extra.04]))))),
0)</f>
        <v>0</v>
      </c>
      <c r="AP73" s="181">
        <f t="array" ref="AP73">IFERROR(
MEDIAN((IF(DATOS_[[Sexo]:[Sexo]]=$B73,IF(DATOS_[[AGRUP. CLAS. PROF.]:[AGRUP. CLAS. PROF.]]=$B72,IF(DATOS_[[Check Periodo Ref.]:[Check Periodo Ref.]]="Dentro",DATOS_[C.Extra.05]))))),
0)</f>
        <v>0</v>
      </c>
      <c r="AQ73" s="182">
        <f t="array" ref="AQ73">IFERROR(
MEDIAN(IF(DATOS_[Sexo]=$B73,IF(DATOS_[AGRUP. CLAS. PROF.]=$B72,IF(DATOS_[Check Periodo Ref.]="Dentro",DATOS_[Tot Extrasalarial Ef],FALSE)))),
0)</f>
        <v>0</v>
      </c>
      <c r="AR73" s="183">
        <f t="array" ref="AR73">IFERROR(
MEDIAN(IF(DATOS_[Sexo]=$B73,IF(DATOS_[AGRUP. CLAS. PROF.]=$B72,IF(DATOS_[Check Periodo Ref.]="Dentro",DATOS_[TOTAL Retrib Ef],FALSE)))),
0)</f>
        <v>0</v>
      </c>
    </row>
    <row r="74" spans="1:44" x14ac:dyDescent="0.3">
      <c r="A74" s="107" t="str">
        <f t="shared" ref="A74" si="82">+A73</f>
        <v>[ocultar]</v>
      </c>
      <c r="B74" s="98"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77">
        <f t="array" ref="E74">IFERROR(
MEDIAN(IF(DATOS_[Sexo]=$B74,IF(DATOS_[AGRUP. CLAS. PROF.]=$B72,IF(DATOS_[Check Periodo Ref.]="Dentro",DATOS_[SALARIO BASE Ef],FALSE)))),
0)</f>
        <v>0</v>
      </c>
      <c r="F74" s="178">
        <f t="array" ref="F74">IFERROR(
MEDIAN((IF(DATOS_[[Sexo]:[Sexo]]=$B74,IF(DATOS_[[AGRUP. CLAS. PROF.]:[AGRUP. CLAS. PROF.]]=$B72,IF(DATOS_[[Check Periodo Ref.]:[Check Periodo Ref.]]="Dentro",DATOS_[Conc.Sal.01]))))),
0)</f>
        <v>0</v>
      </c>
      <c r="G74" s="178">
        <f t="array" ref="G74">IFERROR(
MEDIAN((IF(DATOS_[[Sexo]:[Sexo]]=$B74,IF(DATOS_[[AGRUP. CLAS. PROF.]:[AGRUP. CLAS. PROF.]]=$B72,IF(DATOS_[[Check Periodo Ref.]:[Check Periodo Ref.]]="Dentro",DATOS_[Conc.Sal.02]))))),
0)</f>
        <v>0</v>
      </c>
      <c r="H74" s="178">
        <f t="array" ref="H74">IFERROR(
MEDIAN((IF(DATOS_[[Sexo]:[Sexo]]=$B74,IF(DATOS_[[AGRUP. CLAS. PROF.]:[AGRUP. CLAS. PROF.]]=$B72,IF(DATOS_[[Check Periodo Ref.]:[Check Periodo Ref.]]="Dentro",DATOS_[Conc.Sal.03]))))),
0)</f>
        <v>0</v>
      </c>
      <c r="I74" s="178">
        <f t="array" ref="I74">IFERROR(
MEDIAN((IF(DATOS_[[Sexo]:[Sexo]]=$B74,IF(DATOS_[[AGRUP. CLAS. PROF.]:[AGRUP. CLAS. PROF.]]=$B72,IF(DATOS_[[Check Periodo Ref.]:[Check Periodo Ref.]]="Dentro",DATOS_[Conc.Sal.04]))))),
0)</f>
        <v>0</v>
      </c>
      <c r="J74" s="178">
        <f t="array" ref="J74">IFERROR(
MEDIAN((IF(DATOS_[[Sexo]:[Sexo]]=$B74,IF(DATOS_[[AGRUP. CLAS. PROF.]:[AGRUP. CLAS. PROF.]]=$B72,IF(DATOS_[[Check Periodo Ref.]:[Check Periodo Ref.]]="Dentro",DATOS_[Conc.Sal.05]))))),
0)</f>
        <v>0</v>
      </c>
      <c r="K74" s="178">
        <f t="array" ref="K74">IFERROR(
MEDIAN((IF(DATOS_[[Sexo]:[Sexo]]=$B74,IF(DATOS_[[AGRUP. CLAS. PROF.]:[AGRUP. CLAS. PROF.]]=$B72,IF(DATOS_[[Check Periodo Ref.]:[Check Periodo Ref.]]="Dentro",DATOS_[Conc.Sal.06]))))),
0)</f>
        <v>0</v>
      </c>
      <c r="L74" s="178">
        <f t="array" ref="L74">IFERROR(
MEDIAN((IF(DATOS_[[Sexo]:[Sexo]]=$B74,IF(DATOS_[[AGRUP. CLAS. PROF.]:[AGRUP. CLAS. PROF.]]=$B72,IF(DATOS_[[Check Periodo Ref.]:[Check Periodo Ref.]]="Dentro",DATOS_[Conc.Sal.07]))))),
0)</f>
        <v>0</v>
      </c>
      <c r="M74" s="178">
        <f t="array" ref="M74">IFERROR(
MEDIAN((IF(DATOS_[[Sexo]:[Sexo]]=$B74,IF(DATOS_[[AGRUP. CLAS. PROF.]:[AGRUP. CLAS. PROF.]]=$B72,IF(DATOS_[[Check Periodo Ref.]:[Check Periodo Ref.]]="Dentro",DATOS_[Conc.Sal.08]))))),
0)</f>
        <v>0</v>
      </c>
      <c r="N74" s="178">
        <f t="array" ref="N74">IFERROR(
MEDIAN((IF(DATOS_[[Sexo]:[Sexo]]=$B74,IF(DATOS_[[AGRUP. CLAS. PROF.]:[AGRUP. CLAS. PROF.]]=$B72,IF(DATOS_[[Check Periodo Ref.]:[Check Periodo Ref.]]="Dentro",DATOS_[Conc.Sal.09]))))),
0)</f>
        <v>0</v>
      </c>
      <c r="O74" s="178">
        <f t="array" ref="O74">IFERROR(
MEDIAN((IF(DATOS_[[Sexo]:[Sexo]]=$B74,IF(DATOS_[[AGRUP. CLAS. PROF.]:[AGRUP. CLAS. PROF.]]=$B72,IF(DATOS_[[Check Periodo Ref.]:[Check Periodo Ref.]]="Dentro",DATOS_[Conc.Sal.10]))))),
0)</f>
        <v>0</v>
      </c>
      <c r="P74" s="178">
        <f t="array" ref="P74">IFERROR(
MEDIAN((IF(DATOS_[[Sexo]:[Sexo]]=$B74,IF(DATOS_[[AGRUP. CLAS. PROF.]:[AGRUP. CLAS. PROF.]]=$B72,IF(DATOS_[[Check Periodo Ref.]:[Check Periodo Ref.]]="Dentro",DATOS_[Conc.Sal.11]))))),
0)</f>
        <v>0</v>
      </c>
      <c r="Q74" s="178">
        <f t="array" ref="Q74">IFERROR(
MEDIAN((IF(DATOS_[[Sexo]:[Sexo]]=$B74,IF(DATOS_[[AGRUP. CLAS. PROF.]:[AGRUP. CLAS. PROF.]]=$B72,IF(DATOS_[[Check Periodo Ref.]:[Check Periodo Ref.]]="Dentro",DATOS_[Conc.Sal.12]))))),
0)</f>
        <v>0</v>
      </c>
      <c r="R74" s="178">
        <f t="array" ref="R74">IFERROR(
MEDIAN((IF(DATOS_[[Sexo]:[Sexo]]=$B74,IF(DATOS_[[AGRUP. CLAS. PROF.]:[AGRUP. CLAS. PROF.]]=$B72,IF(DATOS_[[Check Periodo Ref.]:[Check Periodo Ref.]]="Dentro",DATOS_[Conc.Sal.13]))))),
0)</f>
        <v>0</v>
      </c>
      <c r="S74" s="178">
        <f t="array" ref="S74">IFERROR(
MEDIAN((IF(DATOS_[[Sexo]:[Sexo]]=$B74,IF(DATOS_[[AGRUP. CLAS. PROF.]:[AGRUP. CLAS. PROF.]]=$B72,IF(DATOS_[[Check Periodo Ref.]:[Check Periodo Ref.]]="Dentro",DATOS_[Conc.Sal.14]))))),
0)</f>
        <v>0</v>
      </c>
      <c r="T74" s="178">
        <f t="array" ref="T74">IFERROR(
MEDIAN((IF(DATOS_[[Sexo]:[Sexo]]=$B74,IF(DATOS_[[AGRUP. CLAS. PROF.]:[AGRUP. CLAS. PROF.]]=$B72,IF(DATOS_[[Check Periodo Ref.]:[Check Periodo Ref.]]="Dentro",DATOS_[Conc.Sal.15]))))),
0)</f>
        <v>0</v>
      </c>
      <c r="U74" s="178">
        <f t="array" ref="U74">IFERROR(
MEDIAN((IF(DATOS_[[Sexo]:[Sexo]]=$B74,IF(DATOS_[[AGRUP. CLAS. PROF.]:[AGRUP. CLAS. PROF.]]=$B72,IF(DATOS_[[Check Periodo Ref.]:[Check Periodo Ref.]]="Dentro",DATOS_[Conc.Sal.16]))))),
0)</f>
        <v>0</v>
      </c>
      <c r="V74" s="178">
        <f t="array" ref="V74">IFERROR(
MEDIAN((IF(DATOS_[[Sexo]:[Sexo]]=$B74,IF(DATOS_[[AGRUP. CLAS. PROF.]:[AGRUP. CLAS. PROF.]]=$B72,IF(DATOS_[[Check Periodo Ref.]:[Check Periodo Ref.]]="Dentro",DATOS_[Conc.Sal.17]))))),
0)</f>
        <v>0</v>
      </c>
      <c r="W74" s="178">
        <f t="array" ref="W74">IFERROR(
MEDIAN((IF(DATOS_[[Sexo]:[Sexo]]=$B74,IF(DATOS_[[AGRUP. CLAS. PROF.]:[AGRUP. CLAS. PROF.]]=$B72,IF(DATOS_[[Check Periodo Ref.]:[Check Periodo Ref.]]="Dentro",DATOS_[Conc.Sal.18]))))),
0)</f>
        <v>0</v>
      </c>
      <c r="X74" s="178">
        <f t="array" ref="X74">IFERROR(
MEDIAN((IF(DATOS_[[Sexo]:[Sexo]]=$B74,IF(DATOS_[[AGRUP. CLAS. PROF.]:[AGRUP. CLAS. PROF.]]=$B72,IF(DATOS_[[Check Periodo Ref.]:[Check Periodo Ref.]]="Dentro",DATOS_[Conc.Sal.19]))))),
0)</f>
        <v>0</v>
      </c>
      <c r="Y74" s="178">
        <f t="array" ref="Y74">IFERROR(
MEDIAN((IF(DATOS_[[Sexo]:[Sexo]]=$B74,IF(DATOS_[[AGRUP. CLAS. PROF.]:[AGRUP. CLAS. PROF.]]=$B72,IF(DATOS_[[Check Periodo Ref.]:[Check Periodo Ref.]]="Dentro",DATOS_[Conc.Sal.20]))))),
0)</f>
        <v>0</v>
      </c>
      <c r="Z74" s="178">
        <f t="array" ref="Z74">IFERROR(
MEDIAN((IF(DATOS_[[Sexo]:[Sexo]]=$B74,IF(DATOS_[[AGRUP. CLAS. PROF.]:[AGRUP. CLAS. PROF.]]=$B72,IF(DATOS_[[Check Periodo Ref.]:[Check Periodo Ref.]]="Dentro",DATOS_[Conc.Sal.21]))))),
0)</f>
        <v>0</v>
      </c>
      <c r="AA74" s="178">
        <f t="array" ref="AA74">IFERROR(
MEDIAN((IF(DATOS_[[Sexo]:[Sexo]]=$B74,IF(DATOS_[[AGRUP. CLAS. PROF.]:[AGRUP. CLAS. PROF.]]=$B72,IF(DATOS_[[Check Periodo Ref.]:[Check Periodo Ref.]]="Dentro",DATOS_[Conc.Sal.22]))))),
0)</f>
        <v>0</v>
      </c>
      <c r="AB74" s="178">
        <f t="array" ref="AB74">IFERROR(
MEDIAN((IF(DATOS_[[Sexo]:[Sexo]]=$B74,IF(DATOS_[[AGRUP. CLAS. PROF.]:[AGRUP. CLAS. PROF.]]=$B72,IF(DATOS_[[Check Periodo Ref.]:[Check Periodo Ref.]]="Dentro",DATOS_[Conc.Sal.23]))))),
0)</f>
        <v>0</v>
      </c>
      <c r="AC74" s="178">
        <f t="array" ref="AC74">IFERROR(
MEDIAN((IF(DATOS_[[Sexo]:[Sexo]]=$B74,IF(DATOS_[[AGRUP. CLAS. PROF.]:[AGRUP. CLAS. PROF.]]=$B72,IF(DATOS_[[Check Periodo Ref.]:[Check Periodo Ref.]]="Dentro",DATOS_[Conc.Sal.24]))))),
0)</f>
        <v>0</v>
      </c>
      <c r="AD74" s="178">
        <f t="array" ref="AD74">IFERROR(
MEDIAN((IF(DATOS_[[Sexo]:[Sexo]]=$B74,IF(DATOS_[[AGRUP. CLAS. PROF.]:[AGRUP. CLAS. PROF.]]=$B72,IF(DATOS_[[Check Periodo Ref.]:[Check Periodo Ref.]]="Dentro",DATOS_[Conc.Sal.25]))))),
0)</f>
        <v>0</v>
      </c>
      <c r="AE74" s="178">
        <f t="array" ref="AE74">IFERROR(
MEDIAN((IF(DATOS_[[Sexo]:[Sexo]]=$B74,IF(DATOS_[[AGRUP. CLAS. PROF.]:[AGRUP. CLAS. PROF.]]=$B72,IF(DATOS_[[Check Periodo Ref.]:[Check Periodo Ref.]]="Dentro",DATOS_[Conc.Sal.26]))))),
0)</f>
        <v>0</v>
      </c>
      <c r="AF74" s="178">
        <f t="array" ref="AF74">IFERROR(
MEDIAN((IF(DATOS_[[Sexo]:[Sexo]]=$B74,IF(DATOS_[[AGRUP. CLAS. PROF.]:[AGRUP. CLAS. PROF.]]=$B72,IF(DATOS_[[Check Periodo Ref.]:[Check Periodo Ref.]]="Dentro",DATOS_[Conc.Sal.27]))))),
0)</f>
        <v>0</v>
      </c>
      <c r="AG74" s="178">
        <f t="array" ref="AG74">IFERROR(
MEDIAN((IF(DATOS_[[Sexo]:[Sexo]]=$B74,IF(DATOS_[[AGRUP. CLAS. PROF.]:[AGRUP. CLAS. PROF.]]=$B72,IF(DATOS_[[Check Periodo Ref.]:[Check Periodo Ref.]]="Dentro",DATOS_[Conc.Sal.28]))))),
0)</f>
        <v>0</v>
      </c>
      <c r="AH74" s="178">
        <f t="array" ref="AH74">IFERROR(
MEDIAN((IF(DATOS_[[Sexo]:[Sexo]]=$B74,IF(DATOS_[[AGRUP. CLAS. PROF.]:[AGRUP. CLAS. PROF.]]=$B72,IF(DATOS_[[Check Periodo Ref.]:[Check Periodo Ref.]]="Dentro",DATOS_[Conc.Sal.29]))))),
0)</f>
        <v>0</v>
      </c>
      <c r="AI74" s="178">
        <f t="array" ref="AI74">IFERROR(
MEDIAN((IF(DATOS_[[Sexo]:[Sexo]]=$B74,IF(DATOS_[[AGRUP. CLAS. PROF.]:[AGRUP. CLAS. PROF.]]=$B72,IF(DATOS_[[Check Periodo Ref.]:[Check Periodo Ref.]]="Dentro",DATOS_[Conc.Sal.30]))))),
0)</f>
        <v>0</v>
      </c>
      <c r="AJ74" s="179">
        <f t="array" ref="AJ74">IFERROR(
MEDIAN(IF(DATOS_[Sexo]=$B74,IF(DATOS_[AGRUP. CLAS. PROF.]=$B72,IF(DATOS_[Check Periodo Ref.]="Dentro",DATOS_[Tot COMPL.SAL Ef],FALSE)))),
0)</f>
        <v>0</v>
      </c>
      <c r="AK74" s="180">
        <f t="array" ref="AK74">IFERROR(
MEDIAN(IF(DATOS_[Sexo]=$B74,IF(DATOS_[AGRUP. CLAS. PROF.]=$B72,IF(DATOS_[Check Periodo Ref.]="Dentro",DATOS_[TOTAL SALARIO Ef],FALSE)))),
0)</f>
        <v>0</v>
      </c>
      <c r="AL74" s="181">
        <f t="array" ref="AL74">IFERROR(
MEDIAN((IF(DATOS_[[Sexo]:[Sexo]]=$B74,IF(DATOS_[[AGRUP. CLAS. PROF.]:[AGRUP. CLAS. PROF.]]=$B72,IF(DATOS_[[Check Periodo Ref.]:[Check Periodo Ref.]]="Dentro",DATOS_[C.Extra.01]))))),
0)</f>
        <v>0</v>
      </c>
      <c r="AM74" s="181">
        <f t="array" ref="AM74">IFERROR(
MEDIAN((IF(DATOS_[[Sexo]:[Sexo]]=$B74,IF(DATOS_[[AGRUP. CLAS. PROF.]:[AGRUP. CLAS. PROF.]]=$B72,IF(DATOS_[[Check Periodo Ref.]:[Check Periodo Ref.]]="Dentro",DATOS_[C.Extra.02]))))),
0)</f>
        <v>0</v>
      </c>
      <c r="AN74" s="181">
        <f t="array" ref="AN74">IFERROR(
MEDIAN((IF(DATOS_[[Sexo]:[Sexo]]=$B74,IF(DATOS_[[AGRUP. CLAS. PROF.]:[AGRUP. CLAS. PROF.]]=$B72,IF(DATOS_[[Check Periodo Ref.]:[Check Periodo Ref.]]="Dentro",DATOS_[C.Extra.03]))))),
0)</f>
        <v>0</v>
      </c>
      <c r="AO74" s="181">
        <f t="array" ref="AO74">IFERROR(
MEDIAN((IF(DATOS_[[Sexo]:[Sexo]]=$B74,IF(DATOS_[[AGRUP. CLAS. PROF.]:[AGRUP. CLAS. PROF.]]=$B72,IF(DATOS_[[Check Periodo Ref.]:[Check Periodo Ref.]]="Dentro",DATOS_[C.Extra.04]))))),
0)</f>
        <v>0</v>
      </c>
      <c r="AP74" s="181">
        <f t="array" ref="AP74">IFERROR(
MEDIAN((IF(DATOS_[[Sexo]:[Sexo]]=$B74,IF(DATOS_[[AGRUP. CLAS. PROF.]:[AGRUP. CLAS. PROF.]]=$B72,IF(DATOS_[[Check Periodo Ref.]:[Check Periodo Ref.]]="Dentro",DATOS_[C.Extra.05]))))),
0)</f>
        <v>0</v>
      </c>
      <c r="AQ74" s="182">
        <f t="array" ref="AQ74">IFERROR(
MEDIAN(IF(DATOS_[Sexo]=$B74,IF(DATOS_[AGRUP. CLAS. PROF.]=$B72,IF(DATOS_[Check Periodo Ref.]="Dentro",DATOS_[Tot Extrasalarial Ef],FALSE)))),
0)</f>
        <v>0</v>
      </c>
      <c r="AR74" s="183">
        <f t="array" ref="AR74">IFERROR(
MEDIAN(IF(DATOS_[Sexo]=$B74,IF(DATOS_[AGRUP. CLAS. PROF.]=$B72,IF(DATOS_[Check Periodo Ref.]="Dentro",DATOS_[TOTAL Retrib Ef],FALSE)))),
0)</f>
        <v>0</v>
      </c>
    </row>
    <row r="75" spans="1:44" ht="17.25" thickBot="1" x14ac:dyDescent="0.35">
      <c r="A75" s="107" t="str">
        <f t="shared" ref="A75" si="83">+A76</f>
        <v>[ocultar]</v>
      </c>
      <c r="B75" s="105" t="s">
        <v>237</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77">
        <f t="array" ref="E76">IFERROR(
MEDIAN(IF(DATOS_[Sexo]=$B76,IF(DATOS_[AGRUP. CLAS. PROF.]=$B75,IF(DATOS_[Check Periodo Ref.]="Dentro",DATOS_[SALARIO BASE Ef],FALSE)))),
0)</f>
        <v>0</v>
      </c>
      <c r="F76" s="178">
        <f t="array" ref="F76">IFERROR(
MEDIAN((IF(DATOS_[[Sexo]:[Sexo]]=$B76,IF(DATOS_[[AGRUP. CLAS. PROF.]:[AGRUP. CLAS. PROF.]]=$B75,IF(DATOS_[[Check Periodo Ref.]:[Check Periodo Ref.]]="Dentro",DATOS_[Conc.Sal.01]))))),
0)</f>
        <v>0</v>
      </c>
      <c r="G76" s="178">
        <f t="array" ref="G76">IFERROR(
MEDIAN((IF(DATOS_[[Sexo]:[Sexo]]=$B76,IF(DATOS_[[AGRUP. CLAS. PROF.]:[AGRUP. CLAS. PROF.]]=$B75,IF(DATOS_[[Check Periodo Ref.]:[Check Periodo Ref.]]="Dentro",DATOS_[Conc.Sal.02]))))),
0)</f>
        <v>0</v>
      </c>
      <c r="H76" s="178">
        <f t="array" ref="H76">IFERROR(
MEDIAN((IF(DATOS_[[Sexo]:[Sexo]]=$B76,IF(DATOS_[[AGRUP. CLAS. PROF.]:[AGRUP. CLAS. PROF.]]=$B75,IF(DATOS_[[Check Periodo Ref.]:[Check Periodo Ref.]]="Dentro",DATOS_[Conc.Sal.03]))))),
0)</f>
        <v>0</v>
      </c>
      <c r="I76" s="178">
        <f t="array" ref="I76">IFERROR(
MEDIAN((IF(DATOS_[[Sexo]:[Sexo]]=$B76,IF(DATOS_[[AGRUP. CLAS. PROF.]:[AGRUP. CLAS. PROF.]]=$B75,IF(DATOS_[[Check Periodo Ref.]:[Check Periodo Ref.]]="Dentro",DATOS_[Conc.Sal.04]))))),
0)</f>
        <v>0</v>
      </c>
      <c r="J76" s="178">
        <f t="array" ref="J76">IFERROR(
MEDIAN((IF(DATOS_[[Sexo]:[Sexo]]=$B76,IF(DATOS_[[AGRUP. CLAS. PROF.]:[AGRUP. CLAS. PROF.]]=$B75,IF(DATOS_[[Check Periodo Ref.]:[Check Periodo Ref.]]="Dentro",DATOS_[Conc.Sal.05]))))),
0)</f>
        <v>0</v>
      </c>
      <c r="K76" s="178">
        <f t="array" ref="K76">IFERROR(
MEDIAN((IF(DATOS_[[Sexo]:[Sexo]]=$B76,IF(DATOS_[[AGRUP. CLAS. PROF.]:[AGRUP. CLAS. PROF.]]=$B75,IF(DATOS_[[Check Periodo Ref.]:[Check Periodo Ref.]]="Dentro",DATOS_[Conc.Sal.06]))))),
0)</f>
        <v>0</v>
      </c>
      <c r="L76" s="178">
        <f t="array" ref="L76">IFERROR(
MEDIAN((IF(DATOS_[[Sexo]:[Sexo]]=$B76,IF(DATOS_[[AGRUP. CLAS. PROF.]:[AGRUP. CLAS. PROF.]]=$B75,IF(DATOS_[[Check Periodo Ref.]:[Check Periodo Ref.]]="Dentro",DATOS_[Conc.Sal.07]))))),
0)</f>
        <v>0</v>
      </c>
      <c r="M76" s="178">
        <f t="array" ref="M76">IFERROR(
MEDIAN((IF(DATOS_[[Sexo]:[Sexo]]=$B76,IF(DATOS_[[AGRUP. CLAS. PROF.]:[AGRUP. CLAS. PROF.]]=$B75,IF(DATOS_[[Check Periodo Ref.]:[Check Periodo Ref.]]="Dentro",DATOS_[Conc.Sal.08]))))),
0)</f>
        <v>0</v>
      </c>
      <c r="N76" s="178">
        <f t="array" ref="N76">IFERROR(
MEDIAN((IF(DATOS_[[Sexo]:[Sexo]]=$B76,IF(DATOS_[[AGRUP. CLAS. PROF.]:[AGRUP. CLAS. PROF.]]=$B75,IF(DATOS_[[Check Periodo Ref.]:[Check Periodo Ref.]]="Dentro",DATOS_[Conc.Sal.09]))))),
0)</f>
        <v>0</v>
      </c>
      <c r="O76" s="178">
        <f t="array" ref="O76">IFERROR(
MEDIAN((IF(DATOS_[[Sexo]:[Sexo]]=$B76,IF(DATOS_[[AGRUP. CLAS. PROF.]:[AGRUP. CLAS. PROF.]]=$B75,IF(DATOS_[[Check Periodo Ref.]:[Check Periodo Ref.]]="Dentro",DATOS_[Conc.Sal.10]))))),
0)</f>
        <v>0</v>
      </c>
      <c r="P76" s="178">
        <f t="array" ref="P76">IFERROR(
MEDIAN((IF(DATOS_[[Sexo]:[Sexo]]=$B76,IF(DATOS_[[AGRUP. CLAS. PROF.]:[AGRUP. CLAS. PROF.]]=$B75,IF(DATOS_[[Check Periodo Ref.]:[Check Periodo Ref.]]="Dentro",DATOS_[Conc.Sal.11]))))),
0)</f>
        <v>0</v>
      </c>
      <c r="Q76" s="178">
        <f t="array" ref="Q76">IFERROR(
MEDIAN((IF(DATOS_[[Sexo]:[Sexo]]=$B76,IF(DATOS_[[AGRUP. CLAS. PROF.]:[AGRUP. CLAS. PROF.]]=$B75,IF(DATOS_[[Check Periodo Ref.]:[Check Periodo Ref.]]="Dentro",DATOS_[Conc.Sal.12]))))),
0)</f>
        <v>0</v>
      </c>
      <c r="R76" s="178">
        <f t="array" ref="R76">IFERROR(
MEDIAN((IF(DATOS_[[Sexo]:[Sexo]]=$B76,IF(DATOS_[[AGRUP. CLAS. PROF.]:[AGRUP. CLAS. PROF.]]=$B75,IF(DATOS_[[Check Periodo Ref.]:[Check Periodo Ref.]]="Dentro",DATOS_[Conc.Sal.13]))))),
0)</f>
        <v>0</v>
      </c>
      <c r="S76" s="178">
        <f t="array" ref="S76">IFERROR(
MEDIAN((IF(DATOS_[[Sexo]:[Sexo]]=$B76,IF(DATOS_[[AGRUP. CLAS. PROF.]:[AGRUP. CLAS. PROF.]]=$B75,IF(DATOS_[[Check Periodo Ref.]:[Check Periodo Ref.]]="Dentro",DATOS_[Conc.Sal.14]))))),
0)</f>
        <v>0</v>
      </c>
      <c r="T76" s="178">
        <f t="array" ref="T76">IFERROR(
MEDIAN((IF(DATOS_[[Sexo]:[Sexo]]=$B76,IF(DATOS_[[AGRUP. CLAS. PROF.]:[AGRUP. CLAS. PROF.]]=$B75,IF(DATOS_[[Check Periodo Ref.]:[Check Periodo Ref.]]="Dentro",DATOS_[Conc.Sal.15]))))),
0)</f>
        <v>0</v>
      </c>
      <c r="U76" s="178">
        <f t="array" ref="U76">IFERROR(
MEDIAN((IF(DATOS_[[Sexo]:[Sexo]]=$B76,IF(DATOS_[[AGRUP. CLAS. PROF.]:[AGRUP. CLAS. PROF.]]=$B75,IF(DATOS_[[Check Periodo Ref.]:[Check Periodo Ref.]]="Dentro",DATOS_[Conc.Sal.16]))))),
0)</f>
        <v>0</v>
      </c>
      <c r="V76" s="178">
        <f t="array" ref="V76">IFERROR(
MEDIAN((IF(DATOS_[[Sexo]:[Sexo]]=$B76,IF(DATOS_[[AGRUP. CLAS. PROF.]:[AGRUP. CLAS. PROF.]]=$B75,IF(DATOS_[[Check Periodo Ref.]:[Check Periodo Ref.]]="Dentro",DATOS_[Conc.Sal.17]))))),
0)</f>
        <v>0</v>
      </c>
      <c r="W76" s="178">
        <f t="array" ref="W76">IFERROR(
MEDIAN((IF(DATOS_[[Sexo]:[Sexo]]=$B76,IF(DATOS_[[AGRUP. CLAS. PROF.]:[AGRUP. CLAS. PROF.]]=$B75,IF(DATOS_[[Check Periodo Ref.]:[Check Periodo Ref.]]="Dentro",DATOS_[Conc.Sal.18]))))),
0)</f>
        <v>0</v>
      </c>
      <c r="X76" s="178">
        <f t="array" ref="X76">IFERROR(
MEDIAN((IF(DATOS_[[Sexo]:[Sexo]]=$B76,IF(DATOS_[[AGRUP. CLAS. PROF.]:[AGRUP. CLAS. PROF.]]=$B75,IF(DATOS_[[Check Periodo Ref.]:[Check Periodo Ref.]]="Dentro",DATOS_[Conc.Sal.19]))))),
0)</f>
        <v>0</v>
      </c>
      <c r="Y76" s="178">
        <f t="array" ref="Y76">IFERROR(
MEDIAN((IF(DATOS_[[Sexo]:[Sexo]]=$B76,IF(DATOS_[[AGRUP. CLAS. PROF.]:[AGRUP. CLAS. PROF.]]=$B75,IF(DATOS_[[Check Periodo Ref.]:[Check Periodo Ref.]]="Dentro",DATOS_[Conc.Sal.20]))))),
0)</f>
        <v>0</v>
      </c>
      <c r="Z76" s="178">
        <f t="array" ref="Z76">IFERROR(
MEDIAN((IF(DATOS_[[Sexo]:[Sexo]]=$B76,IF(DATOS_[[AGRUP. CLAS. PROF.]:[AGRUP. CLAS. PROF.]]=$B75,IF(DATOS_[[Check Periodo Ref.]:[Check Periodo Ref.]]="Dentro",DATOS_[Conc.Sal.21]))))),
0)</f>
        <v>0</v>
      </c>
      <c r="AA76" s="178">
        <f t="array" ref="AA76">IFERROR(
MEDIAN((IF(DATOS_[[Sexo]:[Sexo]]=$B76,IF(DATOS_[[AGRUP. CLAS. PROF.]:[AGRUP. CLAS. PROF.]]=$B75,IF(DATOS_[[Check Periodo Ref.]:[Check Periodo Ref.]]="Dentro",DATOS_[Conc.Sal.22]))))),
0)</f>
        <v>0</v>
      </c>
      <c r="AB76" s="178">
        <f t="array" ref="AB76">IFERROR(
MEDIAN((IF(DATOS_[[Sexo]:[Sexo]]=$B76,IF(DATOS_[[AGRUP. CLAS. PROF.]:[AGRUP. CLAS. PROF.]]=$B75,IF(DATOS_[[Check Periodo Ref.]:[Check Periodo Ref.]]="Dentro",DATOS_[Conc.Sal.23]))))),
0)</f>
        <v>0</v>
      </c>
      <c r="AC76" s="178">
        <f t="array" ref="AC76">IFERROR(
MEDIAN((IF(DATOS_[[Sexo]:[Sexo]]=$B76,IF(DATOS_[[AGRUP. CLAS. PROF.]:[AGRUP. CLAS. PROF.]]=$B75,IF(DATOS_[[Check Periodo Ref.]:[Check Periodo Ref.]]="Dentro",DATOS_[Conc.Sal.24]))))),
0)</f>
        <v>0</v>
      </c>
      <c r="AD76" s="178">
        <f t="array" ref="AD76">IFERROR(
MEDIAN((IF(DATOS_[[Sexo]:[Sexo]]=$B76,IF(DATOS_[[AGRUP. CLAS. PROF.]:[AGRUP. CLAS. PROF.]]=$B75,IF(DATOS_[[Check Periodo Ref.]:[Check Periodo Ref.]]="Dentro",DATOS_[Conc.Sal.25]))))),
0)</f>
        <v>0</v>
      </c>
      <c r="AE76" s="178">
        <f t="array" ref="AE76">IFERROR(
MEDIAN((IF(DATOS_[[Sexo]:[Sexo]]=$B76,IF(DATOS_[[AGRUP. CLAS. PROF.]:[AGRUP. CLAS. PROF.]]=$B75,IF(DATOS_[[Check Periodo Ref.]:[Check Periodo Ref.]]="Dentro",DATOS_[Conc.Sal.26]))))),
0)</f>
        <v>0</v>
      </c>
      <c r="AF76" s="178">
        <f t="array" ref="AF76">IFERROR(
MEDIAN((IF(DATOS_[[Sexo]:[Sexo]]=$B76,IF(DATOS_[[AGRUP. CLAS. PROF.]:[AGRUP. CLAS. PROF.]]=$B75,IF(DATOS_[[Check Periodo Ref.]:[Check Periodo Ref.]]="Dentro",DATOS_[Conc.Sal.27]))))),
0)</f>
        <v>0</v>
      </c>
      <c r="AG76" s="178">
        <f t="array" ref="AG76">IFERROR(
MEDIAN((IF(DATOS_[[Sexo]:[Sexo]]=$B76,IF(DATOS_[[AGRUP. CLAS. PROF.]:[AGRUP. CLAS. PROF.]]=$B75,IF(DATOS_[[Check Periodo Ref.]:[Check Periodo Ref.]]="Dentro",DATOS_[Conc.Sal.28]))))),
0)</f>
        <v>0</v>
      </c>
      <c r="AH76" s="178">
        <f t="array" ref="AH76">IFERROR(
MEDIAN((IF(DATOS_[[Sexo]:[Sexo]]=$B76,IF(DATOS_[[AGRUP. CLAS. PROF.]:[AGRUP. CLAS. PROF.]]=$B75,IF(DATOS_[[Check Periodo Ref.]:[Check Periodo Ref.]]="Dentro",DATOS_[Conc.Sal.29]))))),
0)</f>
        <v>0</v>
      </c>
      <c r="AI76" s="178">
        <f t="array" ref="AI76">IFERROR(
MEDIAN((IF(DATOS_[[Sexo]:[Sexo]]=$B76,IF(DATOS_[[AGRUP. CLAS. PROF.]:[AGRUP. CLAS. PROF.]]=$B75,IF(DATOS_[[Check Periodo Ref.]:[Check Periodo Ref.]]="Dentro",DATOS_[Conc.Sal.30]))))),
0)</f>
        <v>0</v>
      </c>
      <c r="AJ76" s="179">
        <f t="array" ref="AJ76">IFERROR(
MEDIAN(IF(DATOS_[Sexo]=$B76,IF(DATOS_[AGRUP. CLAS. PROF.]=$B75,IF(DATOS_[Check Periodo Ref.]="Dentro",DATOS_[Tot COMPL.SAL Ef],FALSE)))),
0)</f>
        <v>0</v>
      </c>
      <c r="AK76" s="180">
        <f t="array" ref="AK76">IFERROR(
MEDIAN(IF(DATOS_[Sexo]=$B76,IF(DATOS_[AGRUP. CLAS. PROF.]=$B75,IF(DATOS_[Check Periodo Ref.]="Dentro",DATOS_[TOTAL SALARIO Ef],FALSE)))),
0)</f>
        <v>0</v>
      </c>
      <c r="AL76" s="181">
        <f t="array" ref="AL76">IFERROR(
MEDIAN((IF(DATOS_[[Sexo]:[Sexo]]=$B76,IF(DATOS_[[AGRUP. CLAS. PROF.]:[AGRUP. CLAS. PROF.]]=$B75,IF(DATOS_[[Check Periodo Ref.]:[Check Periodo Ref.]]="Dentro",DATOS_[C.Extra.01]))))),
0)</f>
        <v>0</v>
      </c>
      <c r="AM76" s="181">
        <f t="array" ref="AM76">IFERROR(
MEDIAN((IF(DATOS_[[Sexo]:[Sexo]]=$B76,IF(DATOS_[[AGRUP. CLAS. PROF.]:[AGRUP. CLAS. PROF.]]=$B75,IF(DATOS_[[Check Periodo Ref.]:[Check Periodo Ref.]]="Dentro",DATOS_[C.Extra.02]))))),
0)</f>
        <v>0</v>
      </c>
      <c r="AN76" s="181">
        <f t="array" ref="AN76">IFERROR(
MEDIAN((IF(DATOS_[[Sexo]:[Sexo]]=$B76,IF(DATOS_[[AGRUP. CLAS. PROF.]:[AGRUP. CLAS. PROF.]]=$B75,IF(DATOS_[[Check Periodo Ref.]:[Check Periodo Ref.]]="Dentro",DATOS_[C.Extra.03]))))),
0)</f>
        <v>0</v>
      </c>
      <c r="AO76" s="181">
        <f t="array" ref="AO76">IFERROR(
MEDIAN((IF(DATOS_[[Sexo]:[Sexo]]=$B76,IF(DATOS_[[AGRUP. CLAS. PROF.]:[AGRUP. CLAS. PROF.]]=$B75,IF(DATOS_[[Check Periodo Ref.]:[Check Periodo Ref.]]="Dentro",DATOS_[C.Extra.04]))))),
0)</f>
        <v>0</v>
      </c>
      <c r="AP76" s="181">
        <f t="array" ref="AP76">IFERROR(
MEDIAN((IF(DATOS_[[Sexo]:[Sexo]]=$B76,IF(DATOS_[[AGRUP. CLAS. PROF.]:[AGRUP. CLAS. PROF.]]=$B75,IF(DATOS_[[Check Periodo Ref.]:[Check Periodo Ref.]]="Dentro",DATOS_[C.Extra.05]))))),
0)</f>
        <v>0</v>
      </c>
      <c r="AQ76" s="182">
        <f t="array" ref="AQ76">IFERROR(
MEDIAN(IF(DATOS_[Sexo]=$B76,IF(DATOS_[AGRUP. CLAS. PROF.]=$B75,IF(DATOS_[Check Periodo Ref.]="Dentro",DATOS_[Tot Extrasalarial Ef],FALSE)))),
0)</f>
        <v>0</v>
      </c>
      <c r="AR76" s="183">
        <f t="array" ref="AR76">IFERROR(
MEDIAN(IF(DATOS_[Sexo]=$B76,IF(DATOS_[AGRUP. CLAS. PROF.]=$B75,IF(DATOS_[Check Periodo Ref.]="Dentro",DATOS_[TOTAL Retrib Ef],FALSE)))),
0)</f>
        <v>0</v>
      </c>
    </row>
    <row r="77" spans="1:44" x14ac:dyDescent="0.3">
      <c r="A77" s="107" t="str">
        <f t="shared" ref="A77" si="86">+A76</f>
        <v>[ocultar]</v>
      </c>
      <c r="B77" s="98"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77">
        <f t="array" ref="E77">IFERROR(
MEDIAN(IF(DATOS_[Sexo]=$B77,IF(DATOS_[AGRUP. CLAS. PROF.]=$B75,IF(DATOS_[Check Periodo Ref.]="Dentro",DATOS_[SALARIO BASE Ef],FALSE)))),
0)</f>
        <v>0</v>
      </c>
      <c r="F77" s="178">
        <f t="array" ref="F77">IFERROR(
MEDIAN((IF(DATOS_[[Sexo]:[Sexo]]=$B77,IF(DATOS_[[AGRUP. CLAS. PROF.]:[AGRUP. CLAS. PROF.]]=$B75,IF(DATOS_[[Check Periodo Ref.]:[Check Periodo Ref.]]="Dentro",DATOS_[Conc.Sal.01]))))),
0)</f>
        <v>0</v>
      </c>
      <c r="G77" s="178">
        <f t="array" ref="G77">IFERROR(
MEDIAN((IF(DATOS_[[Sexo]:[Sexo]]=$B77,IF(DATOS_[[AGRUP. CLAS. PROF.]:[AGRUP. CLAS. PROF.]]=$B75,IF(DATOS_[[Check Periodo Ref.]:[Check Periodo Ref.]]="Dentro",DATOS_[Conc.Sal.02]))))),
0)</f>
        <v>0</v>
      </c>
      <c r="H77" s="178">
        <f t="array" ref="H77">IFERROR(
MEDIAN((IF(DATOS_[[Sexo]:[Sexo]]=$B77,IF(DATOS_[[AGRUP. CLAS. PROF.]:[AGRUP. CLAS. PROF.]]=$B75,IF(DATOS_[[Check Periodo Ref.]:[Check Periodo Ref.]]="Dentro",DATOS_[Conc.Sal.03]))))),
0)</f>
        <v>0</v>
      </c>
      <c r="I77" s="178">
        <f t="array" ref="I77">IFERROR(
MEDIAN((IF(DATOS_[[Sexo]:[Sexo]]=$B77,IF(DATOS_[[AGRUP. CLAS. PROF.]:[AGRUP. CLAS. PROF.]]=$B75,IF(DATOS_[[Check Periodo Ref.]:[Check Periodo Ref.]]="Dentro",DATOS_[Conc.Sal.04]))))),
0)</f>
        <v>0</v>
      </c>
      <c r="J77" s="178">
        <f t="array" ref="J77">IFERROR(
MEDIAN((IF(DATOS_[[Sexo]:[Sexo]]=$B77,IF(DATOS_[[AGRUP. CLAS. PROF.]:[AGRUP. CLAS. PROF.]]=$B75,IF(DATOS_[[Check Periodo Ref.]:[Check Periodo Ref.]]="Dentro",DATOS_[Conc.Sal.05]))))),
0)</f>
        <v>0</v>
      </c>
      <c r="K77" s="178">
        <f t="array" ref="K77">IFERROR(
MEDIAN((IF(DATOS_[[Sexo]:[Sexo]]=$B77,IF(DATOS_[[AGRUP. CLAS. PROF.]:[AGRUP. CLAS. PROF.]]=$B75,IF(DATOS_[[Check Periodo Ref.]:[Check Periodo Ref.]]="Dentro",DATOS_[Conc.Sal.06]))))),
0)</f>
        <v>0</v>
      </c>
      <c r="L77" s="178">
        <f t="array" ref="L77">IFERROR(
MEDIAN((IF(DATOS_[[Sexo]:[Sexo]]=$B77,IF(DATOS_[[AGRUP. CLAS. PROF.]:[AGRUP. CLAS. PROF.]]=$B75,IF(DATOS_[[Check Periodo Ref.]:[Check Periodo Ref.]]="Dentro",DATOS_[Conc.Sal.07]))))),
0)</f>
        <v>0</v>
      </c>
      <c r="M77" s="178">
        <f t="array" ref="M77">IFERROR(
MEDIAN((IF(DATOS_[[Sexo]:[Sexo]]=$B77,IF(DATOS_[[AGRUP. CLAS. PROF.]:[AGRUP. CLAS. PROF.]]=$B75,IF(DATOS_[[Check Periodo Ref.]:[Check Periodo Ref.]]="Dentro",DATOS_[Conc.Sal.08]))))),
0)</f>
        <v>0</v>
      </c>
      <c r="N77" s="178">
        <f t="array" ref="N77">IFERROR(
MEDIAN((IF(DATOS_[[Sexo]:[Sexo]]=$B77,IF(DATOS_[[AGRUP. CLAS. PROF.]:[AGRUP. CLAS. PROF.]]=$B75,IF(DATOS_[[Check Periodo Ref.]:[Check Periodo Ref.]]="Dentro",DATOS_[Conc.Sal.09]))))),
0)</f>
        <v>0</v>
      </c>
      <c r="O77" s="178">
        <f t="array" ref="O77">IFERROR(
MEDIAN((IF(DATOS_[[Sexo]:[Sexo]]=$B77,IF(DATOS_[[AGRUP. CLAS. PROF.]:[AGRUP. CLAS. PROF.]]=$B75,IF(DATOS_[[Check Periodo Ref.]:[Check Periodo Ref.]]="Dentro",DATOS_[Conc.Sal.10]))))),
0)</f>
        <v>0</v>
      </c>
      <c r="P77" s="178">
        <f t="array" ref="P77">IFERROR(
MEDIAN((IF(DATOS_[[Sexo]:[Sexo]]=$B77,IF(DATOS_[[AGRUP. CLAS. PROF.]:[AGRUP. CLAS. PROF.]]=$B75,IF(DATOS_[[Check Periodo Ref.]:[Check Periodo Ref.]]="Dentro",DATOS_[Conc.Sal.11]))))),
0)</f>
        <v>0</v>
      </c>
      <c r="Q77" s="178">
        <f t="array" ref="Q77">IFERROR(
MEDIAN((IF(DATOS_[[Sexo]:[Sexo]]=$B77,IF(DATOS_[[AGRUP. CLAS. PROF.]:[AGRUP. CLAS. PROF.]]=$B75,IF(DATOS_[[Check Periodo Ref.]:[Check Periodo Ref.]]="Dentro",DATOS_[Conc.Sal.12]))))),
0)</f>
        <v>0</v>
      </c>
      <c r="R77" s="178">
        <f t="array" ref="R77">IFERROR(
MEDIAN((IF(DATOS_[[Sexo]:[Sexo]]=$B77,IF(DATOS_[[AGRUP. CLAS. PROF.]:[AGRUP. CLAS. PROF.]]=$B75,IF(DATOS_[[Check Periodo Ref.]:[Check Periodo Ref.]]="Dentro",DATOS_[Conc.Sal.13]))))),
0)</f>
        <v>0</v>
      </c>
      <c r="S77" s="178">
        <f t="array" ref="S77">IFERROR(
MEDIAN((IF(DATOS_[[Sexo]:[Sexo]]=$B77,IF(DATOS_[[AGRUP. CLAS. PROF.]:[AGRUP. CLAS. PROF.]]=$B75,IF(DATOS_[[Check Periodo Ref.]:[Check Periodo Ref.]]="Dentro",DATOS_[Conc.Sal.14]))))),
0)</f>
        <v>0</v>
      </c>
      <c r="T77" s="178">
        <f t="array" ref="T77">IFERROR(
MEDIAN((IF(DATOS_[[Sexo]:[Sexo]]=$B77,IF(DATOS_[[AGRUP. CLAS. PROF.]:[AGRUP. CLAS. PROF.]]=$B75,IF(DATOS_[[Check Periodo Ref.]:[Check Periodo Ref.]]="Dentro",DATOS_[Conc.Sal.15]))))),
0)</f>
        <v>0</v>
      </c>
      <c r="U77" s="178">
        <f t="array" ref="U77">IFERROR(
MEDIAN((IF(DATOS_[[Sexo]:[Sexo]]=$B77,IF(DATOS_[[AGRUP. CLAS. PROF.]:[AGRUP. CLAS. PROF.]]=$B75,IF(DATOS_[[Check Periodo Ref.]:[Check Periodo Ref.]]="Dentro",DATOS_[Conc.Sal.16]))))),
0)</f>
        <v>0</v>
      </c>
      <c r="V77" s="178">
        <f t="array" ref="V77">IFERROR(
MEDIAN((IF(DATOS_[[Sexo]:[Sexo]]=$B77,IF(DATOS_[[AGRUP. CLAS. PROF.]:[AGRUP. CLAS. PROF.]]=$B75,IF(DATOS_[[Check Periodo Ref.]:[Check Periodo Ref.]]="Dentro",DATOS_[Conc.Sal.17]))))),
0)</f>
        <v>0</v>
      </c>
      <c r="W77" s="178">
        <f t="array" ref="W77">IFERROR(
MEDIAN((IF(DATOS_[[Sexo]:[Sexo]]=$B77,IF(DATOS_[[AGRUP. CLAS. PROF.]:[AGRUP. CLAS. PROF.]]=$B75,IF(DATOS_[[Check Periodo Ref.]:[Check Periodo Ref.]]="Dentro",DATOS_[Conc.Sal.18]))))),
0)</f>
        <v>0</v>
      </c>
      <c r="X77" s="178">
        <f t="array" ref="X77">IFERROR(
MEDIAN((IF(DATOS_[[Sexo]:[Sexo]]=$B77,IF(DATOS_[[AGRUP. CLAS. PROF.]:[AGRUP. CLAS. PROF.]]=$B75,IF(DATOS_[[Check Periodo Ref.]:[Check Periodo Ref.]]="Dentro",DATOS_[Conc.Sal.19]))))),
0)</f>
        <v>0</v>
      </c>
      <c r="Y77" s="178">
        <f t="array" ref="Y77">IFERROR(
MEDIAN((IF(DATOS_[[Sexo]:[Sexo]]=$B77,IF(DATOS_[[AGRUP. CLAS. PROF.]:[AGRUP. CLAS. PROF.]]=$B75,IF(DATOS_[[Check Periodo Ref.]:[Check Periodo Ref.]]="Dentro",DATOS_[Conc.Sal.20]))))),
0)</f>
        <v>0</v>
      </c>
      <c r="Z77" s="178">
        <f t="array" ref="Z77">IFERROR(
MEDIAN((IF(DATOS_[[Sexo]:[Sexo]]=$B77,IF(DATOS_[[AGRUP. CLAS. PROF.]:[AGRUP. CLAS. PROF.]]=$B75,IF(DATOS_[[Check Periodo Ref.]:[Check Periodo Ref.]]="Dentro",DATOS_[Conc.Sal.21]))))),
0)</f>
        <v>0</v>
      </c>
      <c r="AA77" s="178">
        <f t="array" ref="AA77">IFERROR(
MEDIAN((IF(DATOS_[[Sexo]:[Sexo]]=$B77,IF(DATOS_[[AGRUP. CLAS. PROF.]:[AGRUP. CLAS. PROF.]]=$B75,IF(DATOS_[[Check Periodo Ref.]:[Check Periodo Ref.]]="Dentro",DATOS_[Conc.Sal.22]))))),
0)</f>
        <v>0</v>
      </c>
      <c r="AB77" s="178">
        <f t="array" ref="AB77">IFERROR(
MEDIAN((IF(DATOS_[[Sexo]:[Sexo]]=$B77,IF(DATOS_[[AGRUP. CLAS. PROF.]:[AGRUP. CLAS. PROF.]]=$B75,IF(DATOS_[[Check Periodo Ref.]:[Check Periodo Ref.]]="Dentro",DATOS_[Conc.Sal.23]))))),
0)</f>
        <v>0</v>
      </c>
      <c r="AC77" s="178">
        <f t="array" ref="AC77">IFERROR(
MEDIAN((IF(DATOS_[[Sexo]:[Sexo]]=$B77,IF(DATOS_[[AGRUP. CLAS. PROF.]:[AGRUP. CLAS. PROF.]]=$B75,IF(DATOS_[[Check Periodo Ref.]:[Check Periodo Ref.]]="Dentro",DATOS_[Conc.Sal.24]))))),
0)</f>
        <v>0</v>
      </c>
      <c r="AD77" s="178">
        <f t="array" ref="AD77">IFERROR(
MEDIAN((IF(DATOS_[[Sexo]:[Sexo]]=$B77,IF(DATOS_[[AGRUP. CLAS. PROF.]:[AGRUP. CLAS. PROF.]]=$B75,IF(DATOS_[[Check Periodo Ref.]:[Check Periodo Ref.]]="Dentro",DATOS_[Conc.Sal.25]))))),
0)</f>
        <v>0</v>
      </c>
      <c r="AE77" s="178">
        <f t="array" ref="AE77">IFERROR(
MEDIAN((IF(DATOS_[[Sexo]:[Sexo]]=$B77,IF(DATOS_[[AGRUP. CLAS. PROF.]:[AGRUP. CLAS. PROF.]]=$B75,IF(DATOS_[[Check Periodo Ref.]:[Check Periodo Ref.]]="Dentro",DATOS_[Conc.Sal.26]))))),
0)</f>
        <v>0</v>
      </c>
      <c r="AF77" s="178">
        <f t="array" ref="AF77">IFERROR(
MEDIAN((IF(DATOS_[[Sexo]:[Sexo]]=$B77,IF(DATOS_[[AGRUP. CLAS. PROF.]:[AGRUP. CLAS. PROF.]]=$B75,IF(DATOS_[[Check Periodo Ref.]:[Check Periodo Ref.]]="Dentro",DATOS_[Conc.Sal.27]))))),
0)</f>
        <v>0</v>
      </c>
      <c r="AG77" s="178">
        <f t="array" ref="AG77">IFERROR(
MEDIAN((IF(DATOS_[[Sexo]:[Sexo]]=$B77,IF(DATOS_[[AGRUP. CLAS. PROF.]:[AGRUP. CLAS. PROF.]]=$B75,IF(DATOS_[[Check Periodo Ref.]:[Check Periodo Ref.]]="Dentro",DATOS_[Conc.Sal.28]))))),
0)</f>
        <v>0</v>
      </c>
      <c r="AH77" s="178">
        <f t="array" ref="AH77">IFERROR(
MEDIAN((IF(DATOS_[[Sexo]:[Sexo]]=$B77,IF(DATOS_[[AGRUP. CLAS. PROF.]:[AGRUP. CLAS. PROF.]]=$B75,IF(DATOS_[[Check Periodo Ref.]:[Check Periodo Ref.]]="Dentro",DATOS_[Conc.Sal.29]))))),
0)</f>
        <v>0</v>
      </c>
      <c r="AI77" s="178">
        <f t="array" ref="AI77">IFERROR(
MEDIAN((IF(DATOS_[[Sexo]:[Sexo]]=$B77,IF(DATOS_[[AGRUP. CLAS. PROF.]:[AGRUP. CLAS. PROF.]]=$B75,IF(DATOS_[[Check Periodo Ref.]:[Check Periodo Ref.]]="Dentro",DATOS_[Conc.Sal.30]))))),
0)</f>
        <v>0</v>
      </c>
      <c r="AJ77" s="179">
        <f t="array" ref="AJ77">IFERROR(
MEDIAN(IF(DATOS_[Sexo]=$B77,IF(DATOS_[AGRUP. CLAS. PROF.]=$B75,IF(DATOS_[Check Periodo Ref.]="Dentro",DATOS_[Tot COMPL.SAL Ef],FALSE)))),
0)</f>
        <v>0</v>
      </c>
      <c r="AK77" s="180">
        <f t="array" ref="AK77">IFERROR(
MEDIAN(IF(DATOS_[Sexo]=$B77,IF(DATOS_[AGRUP. CLAS. PROF.]=$B75,IF(DATOS_[Check Periodo Ref.]="Dentro",DATOS_[TOTAL SALARIO Ef],FALSE)))),
0)</f>
        <v>0</v>
      </c>
      <c r="AL77" s="181">
        <f t="array" ref="AL77">IFERROR(
MEDIAN((IF(DATOS_[[Sexo]:[Sexo]]=$B77,IF(DATOS_[[AGRUP. CLAS. PROF.]:[AGRUP. CLAS. PROF.]]=$B75,IF(DATOS_[[Check Periodo Ref.]:[Check Periodo Ref.]]="Dentro",DATOS_[C.Extra.01]))))),
0)</f>
        <v>0</v>
      </c>
      <c r="AM77" s="181">
        <f t="array" ref="AM77">IFERROR(
MEDIAN((IF(DATOS_[[Sexo]:[Sexo]]=$B77,IF(DATOS_[[AGRUP. CLAS. PROF.]:[AGRUP. CLAS. PROF.]]=$B75,IF(DATOS_[[Check Periodo Ref.]:[Check Periodo Ref.]]="Dentro",DATOS_[C.Extra.02]))))),
0)</f>
        <v>0</v>
      </c>
      <c r="AN77" s="181">
        <f t="array" ref="AN77">IFERROR(
MEDIAN((IF(DATOS_[[Sexo]:[Sexo]]=$B77,IF(DATOS_[[AGRUP. CLAS. PROF.]:[AGRUP. CLAS. PROF.]]=$B75,IF(DATOS_[[Check Periodo Ref.]:[Check Periodo Ref.]]="Dentro",DATOS_[C.Extra.03]))))),
0)</f>
        <v>0</v>
      </c>
      <c r="AO77" s="181">
        <f t="array" ref="AO77">IFERROR(
MEDIAN((IF(DATOS_[[Sexo]:[Sexo]]=$B77,IF(DATOS_[[AGRUP. CLAS. PROF.]:[AGRUP. CLAS. PROF.]]=$B75,IF(DATOS_[[Check Periodo Ref.]:[Check Periodo Ref.]]="Dentro",DATOS_[C.Extra.04]))))),
0)</f>
        <v>0</v>
      </c>
      <c r="AP77" s="181">
        <f t="array" ref="AP77">IFERROR(
MEDIAN((IF(DATOS_[[Sexo]:[Sexo]]=$B77,IF(DATOS_[[AGRUP. CLAS. PROF.]:[AGRUP. CLAS. PROF.]]=$B75,IF(DATOS_[[Check Periodo Ref.]:[Check Periodo Ref.]]="Dentro",DATOS_[C.Extra.05]))))),
0)</f>
        <v>0</v>
      </c>
      <c r="AQ77" s="182">
        <f t="array" ref="AQ77">IFERROR(
MEDIAN(IF(DATOS_[Sexo]=$B77,IF(DATOS_[AGRUP. CLAS. PROF.]=$B75,IF(DATOS_[Check Periodo Ref.]="Dentro",DATOS_[Tot Extrasalarial Ef],FALSE)))),
0)</f>
        <v>0</v>
      </c>
      <c r="AR77" s="183">
        <f t="array" ref="AR77">IFERROR(
MEDIAN(IF(DATOS_[Sexo]=$B77,IF(DATOS_[AGRUP. CLAS. PROF.]=$B75,IF(DATOS_[Check Periodo Ref.]="Dentro",DATOS_[TOTAL Retrib Ef],FALSE)))),
0)</f>
        <v>0</v>
      </c>
    </row>
    <row r="78" spans="1:44" ht="17.25" thickBot="1" x14ac:dyDescent="0.35">
      <c r="A78" s="107" t="str">
        <f t="shared" ref="A78" si="87">+A79</f>
        <v>[ocultar]</v>
      </c>
      <c r="B78" s="105" t="s">
        <v>238</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77">
        <f t="array" ref="E79">IFERROR(
MEDIAN(IF(DATOS_[Sexo]=$B79,IF(DATOS_[AGRUP. CLAS. PROF.]=$B78,IF(DATOS_[Check Periodo Ref.]="Dentro",DATOS_[SALARIO BASE Ef],FALSE)))),
0)</f>
        <v>0</v>
      </c>
      <c r="F79" s="178">
        <f t="array" ref="F79">IFERROR(
MEDIAN((IF(DATOS_[[Sexo]:[Sexo]]=$B79,IF(DATOS_[[AGRUP. CLAS. PROF.]:[AGRUP. CLAS. PROF.]]=$B78,IF(DATOS_[[Check Periodo Ref.]:[Check Periodo Ref.]]="Dentro",DATOS_[Conc.Sal.01]))))),
0)</f>
        <v>0</v>
      </c>
      <c r="G79" s="178">
        <f t="array" ref="G79">IFERROR(
MEDIAN((IF(DATOS_[[Sexo]:[Sexo]]=$B79,IF(DATOS_[[AGRUP. CLAS. PROF.]:[AGRUP. CLAS. PROF.]]=$B78,IF(DATOS_[[Check Periodo Ref.]:[Check Periodo Ref.]]="Dentro",DATOS_[Conc.Sal.02]))))),
0)</f>
        <v>0</v>
      </c>
      <c r="H79" s="178">
        <f t="array" ref="H79">IFERROR(
MEDIAN((IF(DATOS_[[Sexo]:[Sexo]]=$B79,IF(DATOS_[[AGRUP. CLAS. PROF.]:[AGRUP. CLAS. PROF.]]=$B78,IF(DATOS_[[Check Periodo Ref.]:[Check Periodo Ref.]]="Dentro",DATOS_[Conc.Sal.03]))))),
0)</f>
        <v>0</v>
      </c>
      <c r="I79" s="178">
        <f t="array" ref="I79">IFERROR(
MEDIAN((IF(DATOS_[[Sexo]:[Sexo]]=$B79,IF(DATOS_[[AGRUP. CLAS. PROF.]:[AGRUP. CLAS. PROF.]]=$B78,IF(DATOS_[[Check Periodo Ref.]:[Check Periodo Ref.]]="Dentro",DATOS_[Conc.Sal.04]))))),
0)</f>
        <v>0</v>
      </c>
      <c r="J79" s="178">
        <f t="array" ref="J79">IFERROR(
MEDIAN((IF(DATOS_[[Sexo]:[Sexo]]=$B79,IF(DATOS_[[AGRUP. CLAS. PROF.]:[AGRUP. CLAS. PROF.]]=$B78,IF(DATOS_[[Check Periodo Ref.]:[Check Periodo Ref.]]="Dentro",DATOS_[Conc.Sal.05]))))),
0)</f>
        <v>0</v>
      </c>
      <c r="K79" s="178">
        <f t="array" ref="K79">IFERROR(
MEDIAN((IF(DATOS_[[Sexo]:[Sexo]]=$B79,IF(DATOS_[[AGRUP. CLAS. PROF.]:[AGRUP. CLAS. PROF.]]=$B78,IF(DATOS_[[Check Periodo Ref.]:[Check Periodo Ref.]]="Dentro",DATOS_[Conc.Sal.06]))))),
0)</f>
        <v>0</v>
      </c>
      <c r="L79" s="178">
        <f t="array" ref="L79">IFERROR(
MEDIAN((IF(DATOS_[[Sexo]:[Sexo]]=$B79,IF(DATOS_[[AGRUP. CLAS. PROF.]:[AGRUP. CLAS. PROF.]]=$B78,IF(DATOS_[[Check Periodo Ref.]:[Check Periodo Ref.]]="Dentro",DATOS_[Conc.Sal.07]))))),
0)</f>
        <v>0</v>
      </c>
      <c r="M79" s="178">
        <f t="array" ref="M79">IFERROR(
MEDIAN((IF(DATOS_[[Sexo]:[Sexo]]=$B79,IF(DATOS_[[AGRUP. CLAS. PROF.]:[AGRUP. CLAS. PROF.]]=$B78,IF(DATOS_[[Check Periodo Ref.]:[Check Periodo Ref.]]="Dentro",DATOS_[Conc.Sal.08]))))),
0)</f>
        <v>0</v>
      </c>
      <c r="N79" s="178">
        <f t="array" ref="N79">IFERROR(
MEDIAN((IF(DATOS_[[Sexo]:[Sexo]]=$B79,IF(DATOS_[[AGRUP. CLAS. PROF.]:[AGRUP. CLAS. PROF.]]=$B78,IF(DATOS_[[Check Periodo Ref.]:[Check Periodo Ref.]]="Dentro",DATOS_[Conc.Sal.09]))))),
0)</f>
        <v>0</v>
      </c>
      <c r="O79" s="178">
        <f t="array" ref="O79">IFERROR(
MEDIAN((IF(DATOS_[[Sexo]:[Sexo]]=$B79,IF(DATOS_[[AGRUP. CLAS. PROF.]:[AGRUP. CLAS. PROF.]]=$B78,IF(DATOS_[[Check Periodo Ref.]:[Check Periodo Ref.]]="Dentro",DATOS_[Conc.Sal.10]))))),
0)</f>
        <v>0</v>
      </c>
      <c r="P79" s="178">
        <f t="array" ref="P79">IFERROR(
MEDIAN((IF(DATOS_[[Sexo]:[Sexo]]=$B79,IF(DATOS_[[AGRUP. CLAS. PROF.]:[AGRUP. CLAS. PROF.]]=$B78,IF(DATOS_[[Check Periodo Ref.]:[Check Periodo Ref.]]="Dentro",DATOS_[Conc.Sal.11]))))),
0)</f>
        <v>0</v>
      </c>
      <c r="Q79" s="178">
        <f t="array" ref="Q79">IFERROR(
MEDIAN((IF(DATOS_[[Sexo]:[Sexo]]=$B79,IF(DATOS_[[AGRUP. CLAS. PROF.]:[AGRUP. CLAS. PROF.]]=$B78,IF(DATOS_[[Check Periodo Ref.]:[Check Periodo Ref.]]="Dentro",DATOS_[Conc.Sal.12]))))),
0)</f>
        <v>0</v>
      </c>
      <c r="R79" s="178">
        <f t="array" ref="R79">IFERROR(
MEDIAN((IF(DATOS_[[Sexo]:[Sexo]]=$B79,IF(DATOS_[[AGRUP. CLAS. PROF.]:[AGRUP. CLAS. PROF.]]=$B78,IF(DATOS_[[Check Periodo Ref.]:[Check Periodo Ref.]]="Dentro",DATOS_[Conc.Sal.13]))))),
0)</f>
        <v>0</v>
      </c>
      <c r="S79" s="178">
        <f t="array" ref="S79">IFERROR(
MEDIAN((IF(DATOS_[[Sexo]:[Sexo]]=$B79,IF(DATOS_[[AGRUP. CLAS. PROF.]:[AGRUP. CLAS. PROF.]]=$B78,IF(DATOS_[[Check Periodo Ref.]:[Check Periodo Ref.]]="Dentro",DATOS_[Conc.Sal.14]))))),
0)</f>
        <v>0</v>
      </c>
      <c r="T79" s="178">
        <f t="array" ref="T79">IFERROR(
MEDIAN((IF(DATOS_[[Sexo]:[Sexo]]=$B79,IF(DATOS_[[AGRUP. CLAS. PROF.]:[AGRUP. CLAS. PROF.]]=$B78,IF(DATOS_[[Check Periodo Ref.]:[Check Periodo Ref.]]="Dentro",DATOS_[Conc.Sal.15]))))),
0)</f>
        <v>0</v>
      </c>
      <c r="U79" s="178">
        <f t="array" ref="U79">IFERROR(
MEDIAN((IF(DATOS_[[Sexo]:[Sexo]]=$B79,IF(DATOS_[[AGRUP. CLAS. PROF.]:[AGRUP. CLAS. PROF.]]=$B78,IF(DATOS_[[Check Periodo Ref.]:[Check Periodo Ref.]]="Dentro",DATOS_[Conc.Sal.16]))))),
0)</f>
        <v>0</v>
      </c>
      <c r="V79" s="178">
        <f t="array" ref="V79">IFERROR(
MEDIAN((IF(DATOS_[[Sexo]:[Sexo]]=$B79,IF(DATOS_[[AGRUP. CLAS. PROF.]:[AGRUP. CLAS. PROF.]]=$B78,IF(DATOS_[[Check Periodo Ref.]:[Check Periodo Ref.]]="Dentro",DATOS_[Conc.Sal.17]))))),
0)</f>
        <v>0</v>
      </c>
      <c r="W79" s="178">
        <f t="array" ref="W79">IFERROR(
MEDIAN((IF(DATOS_[[Sexo]:[Sexo]]=$B79,IF(DATOS_[[AGRUP. CLAS. PROF.]:[AGRUP. CLAS. PROF.]]=$B78,IF(DATOS_[[Check Periodo Ref.]:[Check Periodo Ref.]]="Dentro",DATOS_[Conc.Sal.18]))))),
0)</f>
        <v>0</v>
      </c>
      <c r="X79" s="178">
        <f t="array" ref="X79">IFERROR(
MEDIAN((IF(DATOS_[[Sexo]:[Sexo]]=$B79,IF(DATOS_[[AGRUP. CLAS. PROF.]:[AGRUP. CLAS. PROF.]]=$B78,IF(DATOS_[[Check Periodo Ref.]:[Check Periodo Ref.]]="Dentro",DATOS_[Conc.Sal.19]))))),
0)</f>
        <v>0</v>
      </c>
      <c r="Y79" s="178">
        <f t="array" ref="Y79">IFERROR(
MEDIAN((IF(DATOS_[[Sexo]:[Sexo]]=$B79,IF(DATOS_[[AGRUP. CLAS. PROF.]:[AGRUP. CLAS. PROF.]]=$B78,IF(DATOS_[[Check Periodo Ref.]:[Check Periodo Ref.]]="Dentro",DATOS_[Conc.Sal.20]))))),
0)</f>
        <v>0</v>
      </c>
      <c r="Z79" s="178">
        <f t="array" ref="Z79">IFERROR(
MEDIAN((IF(DATOS_[[Sexo]:[Sexo]]=$B79,IF(DATOS_[[AGRUP. CLAS. PROF.]:[AGRUP. CLAS. PROF.]]=$B78,IF(DATOS_[[Check Periodo Ref.]:[Check Periodo Ref.]]="Dentro",DATOS_[Conc.Sal.21]))))),
0)</f>
        <v>0</v>
      </c>
      <c r="AA79" s="178">
        <f t="array" ref="AA79">IFERROR(
MEDIAN((IF(DATOS_[[Sexo]:[Sexo]]=$B79,IF(DATOS_[[AGRUP. CLAS. PROF.]:[AGRUP. CLAS. PROF.]]=$B78,IF(DATOS_[[Check Periodo Ref.]:[Check Periodo Ref.]]="Dentro",DATOS_[Conc.Sal.22]))))),
0)</f>
        <v>0</v>
      </c>
      <c r="AB79" s="178">
        <f t="array" ref="AB79">IFERROR(
MEDIAN((IF(DATOS_[[Sexo]:[Sexo]]=$B79,IF(DATOS_[[AGRUP. CLAS. PROF.]:[AGRUP. CLAS. PROF.]]=$B78,IF(DATOS_[[Check Periodo Ref.]:[Check Periodo Ref.]]="Dentro",DATOS_[Conc.Sal.23]))))),
0)</f>
        <v>0</v>
      </c>
      <c r="AC79" s="178">
        <f t="array" ref="AC79">IFERROR(
MEDIAN((IF(DATOS_[[Sexo]:[Sexo]]=$B79,IF(DATOS_[[AGRUP. CLAS. PROF.]:[AGRUP. CLAS. PROF.]]=$B78,IF(DATOS_[[Check Periodo Ref.]:[Check Periodo Ref.]]="Dentro",DATOS_[Conc.Sal.24]))))),
0)</f>
        <v>0</v>
      </c>
      <c r="AD79" s="178">
        <f t="array" ref="AD79">IFERROR(
MEDIAN((IF(DATOS_[[Sexo]:[Sexo]]=$B79,IF(DATOS_[[AGRUP. CLAS. PROF.]:[AGRUP. CLAS. PROF.]]=$B78,IF(DATOS_[[Check Periodo Ref.]:[Check Periodo Ref.]]="Dentro",DATOS_[Conc.Sal.25]))))),
0)</f>
        <v>0</v>
      </c>
      <c r="AE79" s="178">
        <f t="array" ref="AE79">IFERROR(
MEDIAN((IF(DATOS_[[Sexo]:[Sexo]]=$B79,IF(DATOS_[[AGRUP. CLAS. PROF.]:[AGRUP. CLAS. PROF.]]=$B78,IF(DATOS_[[Check Periodo Ref.]:[Check Periodo Ref.]]="Dentro",DATOS_[Conc.Sal.26]))))),
0)</f>
        <v>0</v>
      </c>
      <c r="AF79" s="178">
        <f t="array" ref="AF79">IFERROR(
MEDIAN((IF(DATOS_[[Sexo]:[Sexo]]=$B79,IF(DATOS_[[AGRUP. CLAS. PROF.]:[AGRUP. CLAS. PROF.]]=$B78,IF(DATOS_[[Check Periodo Ref.]:[Check Periodo Ref.]]="Dentro",DATOS_[Conc.Sal.27]))))),
0)</f>
        <v>0</v>
      </c>
      <c r="AG79" s="178">
        <f t="array" ref="AG79">IFERROR(
MEDIAN((IF(DATOS_[[Sexo]:[Sexo]]=$B79,IF(DATOS_[[AGRUP. CLAS. PROF.]:[AGRUP. CLAS. PROF.]]=$B78,IF(DATOS_[[Check Periodo Ref.]:[Check Periodo Ref.]]="Dentro",DATOS_[Conc.Sal.28]))))),
0)</f>
        <v>0</v>
      </c>
      <c r="AH79" s="178">
        <f t="array" ref="AH79">IFERROR(
MEDIAN((IF(DATOS_[[Sexo]:[Sexo]]=$B79,IF(DATOS_[[AGRUP. CLAS. PROF.]:[AGRUP. CLAS. PROF.]]=$B78,IF(DATOS_[[Check Periodo Ref.]:[Check Periodo Ref.]]="Dentro",DATOS_[Conc.Sal.29]))))),
0)</f>
        <v>0</v>
      </c>
      <c r="AI79" s="178">
        <f t="array" ref="AI79">IFERROR(
MEDIAN((IF(DATOS_[[Sexo]:[Sexo]]=$B79,IF(DATOS_[[AGRUP. CLAS. PROF.]:[AGRUP. CLAS. PROF.]]=$B78,IF(DATOS_[[Check Periodo Ref.]:[Check Periodo Ref.]]="Dentro",DATOS_[Conc.Sal.30]))))),
0)</f>
        <v>0</v>
      </c>
      <c r="AJ79" s="179">
        <f t="array" ref="AJ79">IFERROR(
MEDIAN(IF(DATOS_[Sexo]=$B79,IF(DATOS_[AGRUP. CLAS. PROF.]=$B78,IF(DATOS_[Check Periodo Ref.]="Dentro",DATOS_[Tot COMPL.SAL Ef],FALSE)))),
0)</f>
        <v>0</v>
      </c>
      <c r="AK79" s="180">
        <f t="array" ref="AK79">IFERROR(
MEDIAN(IF(DATOS_[Sexo]=$B79,IF(DATOS_[AGRUP. CLAS. PROF.]=$B78,IF(DATOS_[Check Periodo Ref.]="Dentro",DATOS_[TOTAL SALARIO Ef],FALSE)))),
0)</f>
        <v>0</v>
      </c>
      <c r="AL79" s="181">
        <f t="array" ref="AL79">IFERROR(
MEDIAN((IF(DATOS_[[Sexo]:[Sexo]]=$B79,IF(DATOS_[[AGRUP. CLAS. PROF.]:[AGRUP. CLAS. PROF.]]=$B78,IF(DATOS_[[Check Periodo Ref.]:[Check Periodo Ref.]]="Dentro",DATOS_[C.Extra.01]))))),
0)</f>
        <v>0</v>
      </c>
      <c r="AM79" s="181">
        <f t="array" ref="AM79">IFERROR(
MEDIAN((IF(DATOS_[[Sexo]:[Sexo]]=$B79,IF(DATOS_[[AGRUP. CLAS. PROF.]:[AGRUP. CLAS. PROF.]]=$B78,IF(DATOS_[[Check Periodo Ref.]:[Check Periodo Ref.]]="Dentro",DATOS_[C.Extra.02]))))),
0)</f>
        <v>0</v>
      </c>
      <c r="AN79" s="181">
        <f t="array" ref="AN79">IFERROR(
MEDIAN((IF(DATOS_[[Sexo]:[Sexo]]=$B79,IF(DATOS_[[AGRUP. CLAS. PROF.]:[AGRUP. CLAS. PROF.]]=$B78,IF(DATOS_[[Check Periodo Ref.]:[Check Periodo Ref.]]="Dentro",DATOS_[C.Extra.03]))))),
0)</f>
        <v>0</v>
      </c>
      <c r="AO79" s="181">
        <f t="array" ref="AO79">IFERROR(
MEDIAN((IF(DATOS_[[Sexo]:[Sexo]]=$B79,IF(DATOS_[[AGRUP. CLAS. PROF.]:[AGRUP. CLAS. PROF.]]=$B78,IF(DATOS_[[Check Periodo Ref.]:[Check Periodo Ref.]]="Dentro",DATOS_[C.Extra.04]))))),
0)</f>
        <v>0</v>
      </c>
      <c r="AP79" s="181">
        <f t="array" ref="AP79">IFERROR(
MEDIAN((IF(DATOS_[[Sexo]:[Sexo]]=$B79,IF(DATOS_[[AGRUP. CLAS. PROF.]:[AGRUP. CLAS. PROF.]]=$B78,IF(DATOS_[[Check Periodo Ref.]:[Check Periodo Ref.]]="Dentro",DATOS_[C.Extra.05]))))),
0)</f>
        <v>0</v>
      </c>
      <c r="AQ79" s="182">
        <f t="array" ref="AQ79">IFERROR(
MEDIAN(IF(DATOS_[Sexo]=$B79,IF(DATOS_[AGRUP. CLAS. PROF.]=$B78,IF(DATOS_[Check Periodo Ref.]="Dentro",DATOS_[Tot Extrasalarial Ef],FALSE)))),
0)</f>
        <v>0</v>
      </c>
      <c r="AR79" s="183">
        <f t="array" ref="AR79">IFERROR(
MEDIAN(IF(DATOS_[Sexo]=$B79,IF(DATOS_[AGRUP. CLAS. PROF.]=$B78,IF(DATOS_[Check Periodo Ref.]="Dentro",DATOS_[TOTAL Retrib Ef],FALSE)))),
0)</f>
        <v>0</v>
      </c>
    </row>
    <row r="80" spans="1:44" x14ac:dyDescent="0.3">
      <c r="A80" s="107" t="str">
        <f t="shared" ref="A80" si="90">+A79</f>
        <v>[ocultar]</v>
      </c>
      <c r="B80" s="98"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77">
        <f t="array" ref="E80">IFERROR(
MEDIAN(IF(DATOS_[Sexo]=$B80,IF(DATOS_[AGRUP. CLAS. PROF.]=$B78,IF(DATOS_[Check Periodo Ref.]="Dentro",DATOS_[SALARIO BASE Ef],FALSE)))),
0)</f>
        <v>0</v>
      </c>
      <c r="F80" s="178">
        <f t="array" ref="F80">IFERROR(
MEDIAN((IF(DATOS_[[Sexo]:[Sexo]]=$B80,IF(DATOS_[[AGRUP. CLAS. PROF.]:[AGRUP. CLAS. PROF.]]=$B78,IF(DATOS_[[Check Periodo Ref.]:[Check Periodo Ref.]]="Dentro",DATOS_[Conc.Sal.01]))))),
0)</f>
        <v>0</v>
      </c>
      <c r="G80" s="178">
        <f t="array" ref="G80">IFERROR(
MEDIAN((IF(DATOS_[[Sexo]:[Sexo]]=$B80,IF(DATOS_[[AGRUP. CLAS. PROF.]:[AGRUP. CLAS. PROF.]]=$B78,IF(DATOS_[[Check Periodo Ref.]:[Check Periodo Ref.]]="Dentro",DATOS_[Conc.Sal.02]))))),
0)</f>
        <v>0</v>
      </c>
      <c r="H80" s="178">
        <f t="array" ref="H80">IFERROR(
MEDIAN((IF(DATOS_[[Sexo]:[Sexo]]=$B80,IF(DATOS_[[AGRUP. CLAS. PROF.]:[AGRUP. CLAS. PROF.]]=$B78,IF(DATOS_[[Check Periodo Ref.]:[Check Periodo Ref.]]="Dentro",DATOS_[Conc.Sal.03]))))),
0)</f>
        <v>0</v>
      </c>
      <c r="I80" s="178">
        <f t="array" ref="I80">IFERROR(
MEDIAN((IF(DATOS_[[Sexo]:[Sexo]]=$B80,IF(DATOS_[[AGRUP. CLAS. PROF.]:[AGRUP. CLAS. PROF.]]=$B78,IF(DATOS_[[Check Periodo Ref.]:[Check Periodo Ref.]]="Dentro",DATOS_[Conc.Sal.04]))))),
0)</f>
        <v>0</v>
      </c>
      <c r="J80" s="178">
        <f t="array" ref="J80">IFERROR(
MEDIAN((IF(DATOS_[[Sexo]:[Sexo]]=$B80,IF(DATOS_[[AGRUP. CLAS. PROF.]:[AGRUP. CLAS. PROF.]]=$B78,IF(DATOS_[[Check Periodo Ref.]:[Check Periodo Ref.]]="Dentro",DATOS_[Conc.Sal.05]))))),
0)</f>
        <v>0</v>
      </c>
      <c r="K80" s="178">
        <f t="array" ref="K80">IFERROR(
MEDIAN((IF(DATOS_[[Sexo]:[Sexo]]=$B80,IF(DATOS_[[AGRUP. CLAS. PROF.]:[AGRUP. CLAS. PROF.]]=$B78,IF(DATOS_[[Check Periodo Ref.]:[Check Periodo Ref.]]="Dentro",DATOS_[Conc.Sal.06]))))),
0)</f>
        <v>0</v>
      </c>
      <c r="L80" s="178">
        <f t="array" ref="L80">IFERROR(
MEDIAN((IF(DATOS_[[Sexo]:[Sexo]]=$B80,IF(DATOS_[[AGRUP. CLAS. PROF.]:[AGRUP. CLAS. PROF.]]=$B78,IF(DATOS_[[Check Periodo Ref.]:[Check Periodo Ref.]]="Dentro",DATOS_[Conc.Sal.07]))))),
0)</f>
        <v>0</v>
      </c>
      <c r="M80" s="178">
        <f t="array" ref="M80">IFERROR(
MEDIAN((IF(DATOS_[[Sexo]:[Sexo]]=$B80,IF(DATOS_[[AGRUP. CLAS. PROF.]:[AGRUP. CLAS. PROF.]]=$B78,IF(DATOS_[[Check Periodo Ref.]:[Check Periodo Ref.]]="Dentro",DATOS_[Conc.Sal.08]))))),
0)</f>
        <v>0</v>
      </c>
      <c r="N80" s="178">
        <f t="array" ref="N80">IFERROR(
MEDIAN((IF(DATOS_[[Sexo]:[Sexo]]=$B80,IF(DATOS_[[AGRUP. CLAS. PROF.]:[AGRUP. CLAS. PROF.]]=$B78,IF(DATOS_[[Check Periodo Ref.]:[Check Periodo Ref.]]="Dentro",DATOS_[Conc.Sal.09]))))),
0)</f>
        <v>0</v>
      </c>
      <c r="O80" s="178">
        <f t="array" ref="O80">IFERROR(
MEDIAN((IF(DATOS_[[Sexo]:[Sexo]]=$B80,IF(DATOS_[[AGRUP. CLAS. PROF.]:[AGRUP. CLAS. PROF.]]=$B78,IF(DATOS_[[Check Periodo Ref.]:[Check Periodo Ref.]]="Dentro",DATOS_[Conc.Sal.10]))))),
0)</f>
        <v>0</v>
      </c>
      <c r="P80" s="178">
        <f t="array" ref="P80">IFERROR(
MEDIAN((IF(DATOS_[[Sexo]:[Sexo]]=$B80,IF(DATOS_[[AGRUP. CLAS. PROF.]:[AGRUP. CLAS. PROF.]]=$B78,IF(DATOS_[[Check Periodo Ref.]:[Check Periodo Ref.]]="Dentro",DATOS_[Conc.Sal.11]))))),
0)</f>
        <v>0</v>
      </c>
      <c r="Q80" s="178">
        <f t="array" ref="Q80">IFERROR(
MEDIAN((IF(DATOS_[[Sexo]:[Sexo]]=$B80,IF(DATOS_[[AGRUP. CLAS. PROF.]:[AGRUP. CLAS. PROF.]]=$B78,IF(DATOS_[[Check Periodo Ref.]:[Check Periodo Ref.]]="Dentro",DATOS_[Conc.Sal.12]))))),
0)</f>
        <v>0</v>
      </c>
      <c r="R80" s="178">
        <f t="array" ref="R80">IFERROR(
MEDIAN((IF(DATOS_[[Sexo]:[Sexo]]=$B80,IF(DATOS_[[AGRUP. CLAS. PROF.]:[AGRUP. CLAS. PROF.]]=$B78,IF(DATOS_[[Check Periodo Ref.]:[Check Periodo Ref.]]="Dentro",DATOS_[Conc.Sal.13]))))),
0)</f>
        <v>0</v>
      </c>
      <c r="S80" s="178">
        <f t="array" ref="S80">IFERROR(
MEDIAN((IF(DATOS_[[Sexo]:[Sexo]]=$B80,IF(DATOS_[[AGRUP. CLAS. PROF.]:[AGRUP. CLAS. PROF.]]=$B78,IF(DATOS_[[Check Periodo Ref.]:[Check Periodo Ref.]]="Dentro",DATOS_[Conc.Sal.14]))))),
0)</f>
        <v>0</v>
      </c>
      <c r="T80" s="178">
        <f t="array" ref="T80">IFERROR(
MEDIAN((IF(DATOS_[[Sexo]:[Sexo]]=$B80,IF(DATOS_[[AGRUP. CLAS. PROF.]:[AGRUP. CLAS. PROF.]]=$B78,IF(DATOS_[[Check Periodo Ref.]:[Check Periodo Ref.]]="Dentro",DATOS_[Conc.Sal.15]))))),
0)</f>
        <v>0</v>
      </c>
      <c r="U80" s="178">
        <f t="array" ref="U80">IFERROR(
MEDIAN((IF(DATOS_[[Sexo]:[Sexo]]=$B80,IF(DATOS_[[AGRUP. CLAS. PROF.]:[AGRUP. CLAS. PROF.]]=$B78,IF(DATOS_[[Check Periodo Ref.]:[Check Periodo Ref.]]="Dentro",DATOS_[Conc.Sal.16]))))),
0)</f>
        <v>0</v>
      </c>
      <c r="V80" s="178">
        <f t="array" ref="V80">IFERROR(
MEDIAN((IF(DATOS_[[Sexo]:[Sexo]]=$B80,IF(DATOS_[[AGRUP. CLAS. PROF.]:[AGRUP. CLAS. PROF.]]=$B78,IF(DATOS_[[Check Periodo Ref.]:[Check Periodo Ref.]]="Dentro",DATOS_[Conc.Sal.17]))))),
0)</f>
        <v>0</v>
      </c>
      <c r="W80" s="178">
        <f t="array" ref="W80">IFERROR(
MEDIAN((IF(DATOS_[[Sexo]:[Sexo]]=$B80,IF(DATOS_[[AGRUP. CLAS. PROF.]:[AGRUP. CLAS. PROF.]]=$B78,IF(DATOS_[[Check Periodo Ref.]:[Check Periodo Ref.]]="Dentro",DATOS_[Conc.Sal.18]))))),
0)</f>
        <v>0</v>
      </c>
      <c r="X80" s="178">
        <f t="array" ref="X80">IFERROR(
MEDIAN((IF(DATOS_[[Sexo]:[Sexo]]=$B80,IF(DATOS_[[AGRUP. CLAS. PROF.]:[AGRUP. CLAS. PROF.]]=$B78,IF(DATOS_[[Check Periodo Ref.]:[Check Periodo Ref.]]="Dentro",DATOS_[Conc.Sal.19]))))),
0)</f>
        <v>0</v>
      </c>
      <c r="Y80" s="178">
        <f t="array" ref="Y80">IFERROR(
MEDIAN((IF(DATOS_[[Sexo]:[Sexo]]=$B80,IF(DATOS_[[AGRUP. CLAS. PROF.]:[AGRUP. CLAS. PROF.]]=$B78,IF(DATOS_[[Check Periodo Ref.]:[Check Periodo Ref.]]="Dentro",DATOS_[Conc.Sal.20]))))),
0)</f>
        <v>0</v>
      </c>
      <c r="Z80" s="178">
        <f t="array" ref="Z80">IFERROR(
MEDIAN((IF(DATOS_[[Sexo]:[Sexo]]=$B80,IF(DATOS_[[AGRUP. CLAS. PROF.]:[AGRUP. CLAS. PROF.]]=$B78,IF(DATOS_[[Check Periodo Ref.]:[Check Periodo Ref.]]="Dentro",DATOS_[Conc.Sal.21]))))),
0)</f>
        <v>0</v>
      </c>
      <c r="AA80" s="178">
        <f t="array" ref="AA80">IFERROR(
MEDIAN((IF(DATOS_[[Sexo]:[Sexo]]=$B80,IF(DATOS_[[AGRUP. CLAS. PROF.]:[AGRUP. CLAS. PROF.]]=$B78,IF(DATOS_[[Check Periodo Ref.]:[Check Periodo Ref.]]="Dentro",DATOS_[Conc.Sal.22]))))),
0)</f>
        <v>0</v>
      </c>
      <c r="AB80" s="178">
        <f t="array" ref="AB80">IFERROR(
MEDIAN((IF(DATOS_[[Sexo]:[Sexo]]=$B80,IF(DATOS_[[AGRUP. CLAS. PROF.]:[AGRUP. CLAS. PROF.]]=$B78,IF(DATOS_[[Check Periodo Ref.]:[Check Periodo Ref.]]="Dentro",DATOS_[Conc.Sal.23]))))),
0)</f>
        <v>0</v>
      </c>
      <c r="AC80" s="178">
        <f t="array" ref="AC80">IFERROR(
MEDIAN((IF(DATOS_[[Sexo]:[Sexo]]=$B80,IF(DATOS_[[AGRUP. CLAS. PROF.]:[AGRUP. CLAS. PROF.]]=$B78,IF(DATOS_[[Check Periodo Ref.]:[Check Periodo Ref.]]="Dentro",DATOS_[Conc.Sal.24]))))),
0)</f>
        <v>0</v>
      </c>
      <c r="AD80" s="178">
        <f t="array" ref="AD80">IFERROR(
MEDIAN((IF(DATOS_[[Sexo]:[Sexo]]=$B80,IF(DATOS_[[AGRUP. CLAS. PROF.]:[AGRUP. CLAS. PROF.]]=$B78,IF(DATOS_[[Check Periodo Ref.]:[Check Periodo Ref.]]="Dentro",DATOS_[Conc.Sal.25]))))),
0)</f>
        <v>0</v>
      </c>
      <c r="AE80" s="178">
        <f t="array" ref="AE80">IFERROR(
MEDIAN((IF(DATOS_[[Sexo]:[Sexo]]=$B80,IF(DATOS_[[AGRUP. CLAS. PROF.]:[AGRUP. CLAS. PROF.]]=$B78,IF(DATOS_[[Check Periodo Ref.]:[Check Periodo Ref.]]="Dentro",DATOS_[Conc.Sal.26]))))),
0)</f>
        <v>0</v>
      </c>
      <c r="AF80" s="178">
        <f t="array" ref="AF80">IFERROR(
MEDIAN((IF(DATOS_[[Sexo]:[Sexo]]=$B80,IF(DATOS_[[AGRUP. CLAS. PROF.]:[AGRUP. CLAS. PROF.]]=$B78,IF(DATOS_[[Check Periodo Ref.]:[Check Periodo Ref.]]="Dentro",DATOS_[Conc.Sal.27]))))),
0)</f>
        <v>0</v>
      </c>
      <c r="AG80" s="178">
        <f t="array" ref="AG80">IFERROR(
MEDIAN((IF(DATOS_[[Sexo]:[Sexo]]=$B80,IF(DATOS_[[AGRUP. CLAS. PROF.]:[AGRUP. CLAS. PROF.]]=$B78,IF(DATOS_[[Check Periodo Ref.]:[Check Periodo Ref.]]="Dentro",DATOS_[Conc.Sal.28]))))),
0)</f>
        <v>0</v>
      </c>
      <c r="AH80" s="178">
        <f t="array" ref="AH80">IFERROR(
MEDIAN((IF(DATOS_[[Sexo]:[Sexo]]=$B80,IF(DATOS_[[AGRUP. CLAS. PROF.]:[AGRUP. CLAS. PROF.]]=$B78,IF(DATOS_[[Check Periodo Ref.]:[Check Periodo Ref.]]="Dentro",DATOS_[Conc.Sal.29]))))),
0)</f>
        <v>0</v>
      </c>
      <c r="AI80" s="178">
        <f t="array" ref="AI80">IFERROR(
MEDIAN((IF(DATOS_[[Sexo]:[Sexo]]=$B80,IF(DATOS_[[AGRUP. CLAS. PROF.]:[AGRUP. CLAS. PROF.]]=$B78,IF(DATOS_[[Check Periodo Ref.]:[Check Periodo Ref.]]="Dentro",DATOS_[Conc.Sal.30]))))),
0)</f>
        <v>0</v>
      </c>
      <c r="AJ80" s="179">
        <f t="array" ref="AJ80">IFERROR(
MEDIAN(IF(DATOS_[Sexo]=$B80,IF(DATOS_[AGRUP. CLAS. PROF.]=$B78,IF(DATOS_[Check Periodo Ref.]="Dentro",DATOS_[Tot COMPL.SAL Ef],FALSE)))),
0)</f>
        <v>0</v>
      </c>
      <c r="AK80" s="180">
        <f t="array" ref="AK80">IFERROR(
MEDIAN(IF(DATOS_[Sexo]=$B80,IF(DATOS_[AGRUP. CLAS. PROF.]=$B78,IF(DATOS_[Check Periodo Ref.]="Dentro",DATOS_[TOTAL SALARIO Ef],FALSE)))),
0)</f>
        <v>0</v>
      </c>
      <c r="AL80" s="181">
        <f t="array" ref="AL80">IFERROR(
MEDIAN((IF(DATOS_[[Sexo]:[Sexo]]=$B80,IF(DATOS_[[AGRUP. CLAS. PROF.]:[AGRUP. CLAS. PROF.]]=$B78,IF(DATOS_[[Check Periodo Ref.]:[Check Periodo Ref.]]="Dentro",DATOS_[C.Extra.01]))))),
0)</f>
        <v>0</v>
      </c>
      <c r="AM80" s="181">
        <f t="array" ref="AM80">IFERROR(
MEDIAN((IF(DATOS_[[Sexo]:[Sexo]]=$B80,IF(DATOS_[[AGRUP. CLAS. PROF.]:[AGRUP. CLAS. PROF.]]=$B78,IF(DATOS_[[Check Periodo Ref.]:[Check Periodo Ref.]]="Dentro",DATOS_[C.Extra.02]))))),
0)</f>
        <v>0</v>
      </c>
      <c r="AN80" s="181">
        <f t="array" ref="AN80">IFERROR(
MEDIAN((IF(DATOS_[[Sexo]:[Sexo]]=$B80,IF(DATOS_[[AGRUP. CLAS. PROF.]:[AGRUP. CLAS. PROF.]]=$B78,IF(DATOS_[[Check Periodo Ref.]:[Check Periodo Ref.]]="Dentro",DATOS_[C.Extra.03]))))),
0)</f>
        <v>0</v>
      </c>
      <c r="AO80" s="181">
        <f t="array" ref="AO80">IFERROR(
MEDIAN((IF(DATOS_[[Sexo]:[Sexo]]=$B80,IF(DATOS_[[AGRUP. CLAS. PROF.]:[AGRUP. CLAS. PROF.]]=$B78,IF(DATOS_[[Check Periodo Ref.]:[Check Periodo Ref.]]="Dentro",DATOS_[C.Extra.04]))))),
0)</f>
        <v>0</v>
      </c>
      <c r="AP80" s="181">
        <f t="array" ref="AP80">IFERROR(
MEDIAN((IF(DATOS_[[Sexo]:[Sexo]]=$B80,IF(DATOS_[[AGRUP. CLAS. PROF.]:[AGRUP. CLAS. PROF.]]=$B78,IF(DATOS_[[Check Periodo Ref.]:[Check Periodo Ref.]]="Dentro",DATOS_[C.Extra.05]))))),
0)</f>
        <v>0</v>
      </c>
      <c r="AQ80" s="182">
        <f t="array" ref="AQ80">IFERROR(
MEDIAN(IF(DATOS_[Sexo]=$B80,IF(DATOS_[AGRUP. CLAS. PROF.]=$B78,IF(DATOS_[Check Periodo Ref.]="Dentro",DATOS_[Tot Extrasalarial Ef],FALSE)))),
0)</f>
        <v>0</v>
      </c>
      <c r="AR80" s="183">
        <f t="array" ref="AR80">IFERROR(
MEDIAN(IF(DATOS_[Sexo]=$B80,IF(DATOS_[AGRUP. CLAS. PROF.]=$B78,IF(DATOS_[Check Periodo Ref.]="Dentro",DATOS_[TOTAL Retrib Ef],FALSE)))),
0)</f>
        <v>0</v>
      </c>
    </row>
    <row r="81" spans="1:44" ht="17.25" thickBot="1" x14ac:dyDescent="0.35">
      <c r="A81" s="107" t="str">
        <f t="shared" ref="A81" si="91">+A82</f>
        <v>[ocultar]</v>
      </c>
      <c r="B81" s="105" t="s">
        <v>239</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77">
        <f t="array" ref="E82">IFERROR(
MEDIAN(IF(DATOS_[Sexo]=$B82,IF(DATOS_[AGRUP. CLAS. PROF.]=$B81,IF(DATOS_[Check Periodo Ref.]="Dentro",DATOS_[SALARIO BASE Ef],FALSE)))),
0)</f>
        <v>0</v>
      </c>
      <c r="F82" s="178">
        <f t="array" ref="F82">IFERROR(
MEDIAN((IF(DATOS_[[Sexo]:[Sexo]]=$B82,IF(DATOS_[[AGRUP. CLAS. PROF.]:[AGRUP. CLAS. PROF.]]=$B81,IF(DATOS_[[Check Periodo Ref.]:[Check Periodo Ref.]]="Dentro",DATOS_[Conc.Sal.01]))))),
0)</f>
        <v>0</v>
      </c>
      <c r="G82" s="178">
        <f t="array" ref="G82">IFERROR(
MEDIAN((IF(DATOS_[[Sexo]:[Sexo]]=$B82,IF(DATOS_[[AGRUP. CLAS. PROF.]:[AGRUP. CLAS. PROF.]]=$B81,IF(DATOS_[[Check Periodo Ref.]:[Check Periodo Ref.]]="Dentro",DATOS_[Conc.Sal.02]))))),
0)</f>
        <v>0</v>
      </c>
      <c r="H82" s="178">
        <f t="array" ref="H82">IFERROR(
MEDIAN((IF(DATOS_[[Sexo]:[Sexo]]=$B82,IF(DATOS_[[AGRUP. CLAS. PROF.]:[AGRUP. CLAS. PROF.]]=$B81,IF(DATOS_[[Check Periodo Ref.]:[Check Periodo Ref.]]="Dentro",DATOS_[Conc.Sal.03]))))),
0)</f>
        <v>0</v>
      </c>
      <c r="I82" s="178">
        <f t="array" ref="I82">IFERROR(
MEDIAN((IF(DATOS_[[Sexo]:[Sexo]]=$B82,IF(DATOS_[[AGRUP. CLAS. PROF.]:[AGRUP. CLAS. PROF.]]=$B81,IF(DATOS_[[Check Periodo Ref.]:[Check Periodo Ref.]]="Dentro",DATOS_[Conc.Sal.04]))))),
0)</f>
        <v>0</v>
      </c>
      <c r="J82" s="178">
        <f t="array" ref="J82">IFERROR(
MEDIAN((IF(DATOS_[[Sexo]:[Sexo]]=$B82,IF(DATOS_[[AGRUP. CLAS. PROF.]:[AGRUP. CLAS. PROF.]]=$B81,IF(DATOS_[[Check Periodo Ref.]:[Check Periodo Ref.]]="Dentro",DATOS_[Conc.Sal.05]))))),
0)</f>
        <v>0</v>
      </c>
      <c r="K82" s="178">
        <f t="array" ref="K82">IFERROR(
MEDIAN((IF(DATOS_[[Sexo]:[Sexo]]=$B82,IF(DATOS_[[AGRUP. CLAS. PROF.]:[AGRUP. CLAS. PROF.]]=$B81,IF(DATOS_[[Check Periodo Ref.]:[Check Periodo Ref.]]="Dentro",DATOS_[Conc.Sal.06]))))),
0)</f>
        <v>0</v>
      </c>
      <c r="L82" s="178">
        <f t="array" ref="L82">IFERROR(
MEDIAN((IF(DATOS_[[Sexo]:[Sexo]]=$B82,IF(DATOS_[[AGRUP. CLAS. PROF.]:[AGRUP. CLAS. PROF.]]=$B81,IF(DATOS_[[Check Periodo Ref.]:[Check Periodo Ref.]]="Dentro",DATOS_[Conc.Sal.07]))))),
0)</f>
        <v>0</v>
      </c>
      <c r="M82" s="178">
        <f t="array" ref="M82">IFERROR(
MEDIAN((IF(DATOS_[[Sexo]:[Sexo]]=$B82,IF(DATOS_[[AGRUP. CLAS. PROF.]:[AGRUP. CLAS. PROF.]]=$B81,IF(DATOS_[[Check Periodo Ref.]:[Check Periodo Ref.]]="Dentro",DATOS_[Conc.Sal.08]))))),
0)</f>
        <v>0</v>
      </c>
      <c r="N82" s="178">
        <f t="array" ref="N82">IFERROR(
MEDIAN((IF(DATOS_[[Sexo]:[Sexo]]=$B82,IF(DATOS_[[AGRUP. CLAS. PROF.]:[AGRUP. CLAS. PROF.]]=$B81,IF(DATOS_[[Check Periodo Ref.]:[Check Periodo Ref.]]="Dentro",DATOS_[Conc.Sal.09]))))),
0)</f>
        <v>0</v>
      </c>
      <c r="O82" s="178">
        <f t="array" ref="O82">IFERROR(
MEDIAN((IF(DATOS_[[Sexo]:[Sexo]]=$B82,IF(DATOS_[[AGRUP. CLAS. PROF.]:[AGRUP. CLAS. PROF.]]=$B81,IF(DATOS_[[Check Periodo Ref.]:[Check Periodo Ref.]]="Dentro",DATOS_[Conc.Sal.10]))))),
0)</f>
        <v>0</v>
      </c>
      <c r="P82" s="178">
        <f t="array" ref="P82">IFERROR(
MEDIAN((IF(DATOS_[[Sexo]:[Sexo]]=$B82,IF(DATOS_[[AGRUP. CLAS. PROF.]:[AGRUP. CLAS. PROF.]]=$B81,IF(DATOS_[[Check Periodo Ref.]:[Check Periodo Ref.]]="Dentro",DATOS_[Conc.Sal.11]))))),
0)</f>
        <v>0</v>
      </c>
      <c r="Q82" s="178">
        <f t="array" ref="Q82">IFERROR(
MEDIAN((IF(DATOS_[[Sexo]:[Sexo]]=$B82,IF(DATOS_[[AGRUP. CLAS. PROF.]:[AGRUP. CLAS. PROF.]]=$B81,IF(DATOS_[[Check Periodo Ref.]:[Check Periodo Ref.]]="Dentro",DATOS_[Conc.Sal.12]))))),
0)</f>
        <v>0</v>
      </c>
      <c r="R82" s="178">
        <f t="array" ref="R82">IFERROR(
MEDIAN((IF(DATOS_[[Sexo]:[Sexo]]=$B82,IF(DATOS_[[AGRUP. CLAS. PROF.]:[AGRUP. CLAS. PROF.]]=$B81,IF(DATOS_[[Check Periodo Ref.]:[Check Periodo Ref.]]="Dentro",DATOS_[Conc.Sal.13]))))),
0)</f>
        <v>0</v>
      </c>
      <c r="S82" s="178">
        <f t="array" ref="S82">IFERROR(
MEDIAN((IF(DATOS_[[Sexo]:[Sexo]]=$B82,IF(DATOS_[[AGRUP. CLAS. PROF.]:[AGRUP. CLAS. PROF.]]=$B81,IF(DATOS_[[Check Periodo Ref.]:[Check Periodo Ref.]]="Dentro",DATOS_[Conc.Sal.14]))))),
0)</f>
        <v>0</v>
      </c>
      <c r="T82" s="178">
        <f t="array" ref="T82">IFERROR(
MEDIAN((IF(DATOS_[[Sexo]:[Sexo]]=$B82,IF(DATOS_[[AGRUP. CLAS. PROF.]:[AGRUP. CLAS. PROF.]]=$B81,IF(DATOS_[[Check Periodo Ref.]:[Check Periodo Ref.]]="Dentro",DATOS_[Conc.Sal.15]))))),
0)</f>
        <v>0</v>
      </c>
      <c r="U82" s="178">
        <f t="array" ref="U82">IFERROR(
MEDIAN((IF(DATOS_[[Sexo]:[Sexo]]=$B82,IF(DATOS_[[AGRUP. CLAS. PROF.]:[AGRUP. CLAS. PROF.]]=$B81,IF(DATOS_[[Check Periodo Ref.]:[Check Periodo Ref.]]="Dentro",DATOS_[Conc.Sal.16]))))),
0)</f>
        <v>0</v>
      </c>
      <c r="V82" s="178">
        <f t="array" ref="V82">IFERROR(
MEDIAN((IF(DATOS_[[Sexo]:[Sexo]]=$B82,IF(DATOS_[[AGRUP. CLAS. PROF.]:[AGRUP. CLAS. PROF.]]=$B81,IF(DATOS_[[Check Periodo Ref.]:[Check Periodo Ref.]]="Dentro",DATOS_[Conc.Sal.17]))))),
0)</f>
        <v>0</v>
      </c>
      <c r="W82" s="178">
        <f t="array" ref="W82">IFERROR(
MEDIAN((IF(DATOS_[[Sexo]:[Sexo]]=$B82,IF(DATOS_[[AGRUP. CLAS. PROF.]:[AGRUP. CLAS. PROF.]]=$B81,IF(DATOS_[[Check Periodo Ref.]:[Check Periodo Ref.]]="Dentro",DATOS_[Conc.Sal.18]))))),
0)</f>
        <v>0</v>
      </c>
      <c r="X82" s="178">
        <f t="array" ref="X82">IFERROR(
MEDIAN((IF(DATOS_[[Sexo]:[Sexo]]=$B82,IF(DATOS_[[AGRUP. CLAS. PROF.]:[AGRUP. CLAS. PROF.]]=$B81,IF(DATOS_[[Check Periodo Ref.]:[Check Periodo Ref.]]="Dentro",DATOS_[Conc.Sal.19]))))),
0)</f>
        <v>0</v>
      </c>
      <c r="Y82" s="178">
        <f t="array" ref="Y82">IFERROR(
MEDIAN((IF(DATOS_[[Sexo]:[Sexo]]=$B82,IF(DATOS_[[AGRUP. CLAS. PROF.]:[AGRUP. CLAS. PROF.]]=$B81,IF(DATOS_[[Check Periodo Ref.]:[Check Periodo Ref.]]="Dentro",DATOS_[Conc.Sal.20]))))),
0)</f>
        <v>0</v>
      </c>
      <c r="Z82" s="178">
        <f t="array" ref="Z82">IFERROR(
MEDIAN((IF(DATOS_[[Sexo]:[Sexo]]=$B82,IF(DATOS_[[AGRUP. CLAS. PROF.]:[AGRUP. CLAS. PROF.]]=$B81,IF(DATOS_[[Check Periodo Ref.]:[Check Periodo Ref.]]="Dentro",DATOS_[Conc.Sal.21]))))),
0)</f>
        <v>0</v>
      </c>
      <c r="AA82" s="178">
        <f t="array" ref="AA82">IFERROR(
MEDIAN((IF(DATOS_[[Sexo]:[Sexo]]=$B82,IF(DATOS_[[AGRUP. CLAS. PROF.]:[AGRUP. CLAS. PROF.]]=$B81,IF(DATOS_[[Check Periodo Ref.]:[Check Periodo Ref.]]="Dentro",DATOS_[Conc.Sal.22]))))),
0)</f>
        <v>0</v>
      </c>
      <c r="AB82" s="178">
        <f t="array" ref="AB82">IFERROR(
MEDIAN((IF(DATOS_[[Sexo]:[Sexo]]=$B82,IF(DATOS_[[AGRUP. CLAS. PROF.]:[AGRUP. CLAS. PROF.]]=$B81,IF(DATOS_[[Check Periodo Ref.]:[Check Periodo Ref.]]="Dentro",DATOS_[Conc.Sal.23]))))),
0)</f>
        <v>0</v>
      </c>
      <c r="AC82" s="178">
        <f t="array" ref="AC82">IFERROR(
MEDIAN((IF(DATOS_[[Sexo]:[Sexo]]=$B82,IF(DATOS_[[AGRUP. CLAS. PROF.]:[AGRUP. CLAS. PROF.]]=$B81,IF(DATOS_[[Check Periodo Ref.]:[Check Periodo Ref.]]="Dentro",DATOS_[Conc.Sal.24]))))),
0)</f>
        <v>0</v>
      </c>
      <c r="AD82" s="178">
        <f t="array" ref="AD82">IFERROR(
MEDIAN((IF(DATOS_[[Sexo]:[Sexo]]=$B82,IF(DATOS_[[AGRUP. CLAS. PROF.]:[AGRUP. CLAS. PROF.]]=$B81,IF(DATOS_[[Check Periodo Ref.]:[Check Periodo Ref.]]="Dentro",DATOS_[Conc.Sal.25]))))),
0)</f>
        <v>0</v>
      </c>
      <c r="AE82" s="178">
        <f t="array" ref="AE82">IFERROR(
MEDIAN((IF(DATOS_[[Sexo]:[Sexo]]=$B82,IF(DATOS_[[AGRUP. CLAS. PROF.]:[AGRUP. CLAS. PROF.]]=$B81,IF(DATOS_[[Check Periodo Ref.]:[Check Periodo Ref.]]="Dentro",DATOS_[Conc.Sal.26]))))),
0)</f>
        <v>0</v>
      </c>
      <c r="AF82" s="178">
        <f t="array" ref="AF82">IFERROR(
MEDIAN((IF(DATOS_[[Sexo]:[Sexo]]=$B82,IF(DATOS_[[AGRUP. CLAS. PROF.]:[AGRUP. CLAS. PROF.]]=$B81,IF(DATOS_[[Check Periodo Ref.]:[Check Periodo Ref.]]="Dentro",DATOS_[Conc.Sal.27]))))),
0)</f>
        <v>0</v>
      </c>
      <c r="AG82" s="178">
        <f t="array" ref="AG82">IFERROR(
MEDIAN((IF(DATOS_[[Sexo]:[Sexo]]=$B82,IF(DATOS_[[AGRUP. CLAS. PROF.]:[AGRUP. CLAS. PROF.]]=$B81,IF(DATOS_[[Check Periodo Ref.]:[Check Periodo Ref.]]="Dentro",DATOS_[Conc.Sal.28]))))),
0)</f>
        <v>0</v>
      </c>
      <c r="AH82" s="178">
        <f t="array" ref="AH82">IFERROR(
MEDIAN((IF(DATOS_[[Sexo]:[Sexo]]=$B82,IF(DATOS_[[AGRUP. CLAS. PROF.]:[AGRUP. CLAS. PROF.]]=$B81,IF(DATOS_[[Check Periodo Ref.]:[Check Periodo Ref.]]="Dentro",DATOS_[Conc.Sal.29]))))),
0)</f>
        <v>0</v>
      </c>
      <c r="AI82" s="178">
        <f t="array" ref="AI82">IFERROR(
MEDIAN((IF(DATOS_[[Sexo]:[Sexo]]=$B82,IF(DATOS_[[AGRUP. CLAS. PROF.]:[AGRUP. CLAS. PROF.]]=$B81,IF(DATOS_[[Check Periodo Ref.]:[Check Periodo Ref.]]="Dentro",DATOS_[Conc.Sal.30]))))),
0)</f>
        <v>0</v>
      </c>
      <c r="AJ82" s="179">
        <f t="array" ref="AJ82">IFERROR(
MEDIAN(IF(DATOS_[Sexo]=$B82,IF(DATOS_[AGRUP. CLAS. PROF.]=$B81,IF(DATOS_[Check Periodo Ref.]="Dentro",DATOS_[Tot COMPL.SAL Ef],FALSE)))),
0)</f>
        <v>0</v>
      </c>
      <c r="AK82" s="180">
        <f t="array" ref="AK82">IFERROR(
MEDIAN(IF(DATOS_[Sexo]=$B82,IF(DATOS_[AGRUP. CLAS. PROF.]=$B81,IF(DATOS_[Check Periodo Ref.]="Dentro",DATOS_[TOTAL SALARIO Ef],FALSE)))),
0)</f>
        <v>0</v>
      </c>
      <c r="AL82" s="181">
        <f t="array" ref="AL82">IFERROR(
MEDIAN((IF(DATOS_[[Sexo]:[Sexo]]=$B82,IF(DATOS_[[AGRUP. CLAS. PROF.]:[AGRUP. CLAS. PROF.]]=$B81,IF(DATOS_[[Check Periodo Ref.]:[Check Periodo Ref.]]="Dentro",DATOS_[C.Extra.01]))))),
0)</f>
        <v>0</v>
      </c>
      <c r="AM82" s="181">
        <f t="array" ref="AM82">IFERROR(
MEDIAN((IF(DATOS_[[Sexo]:[Sexo]]=$B82,IF(DATOS_[[AGRUP. CLAS. PROF.]:[AGRUP. CLAS. PROF.]]=$B81,IF(DATOS_[[Check Periodo Ref.]:[Check Periodo Ref.]]="Dentro",DATOS_[C.Extra.02]))))),
0)</f>
        <v>0</v>
      </c>
      <c r="AN82" s="181">
        <f t="array" ref="AN82">IFERROR(
MEDIAN((IF(DATOS_[[Sexo]:[Sexo]]=$B82,IF(DATOS_[[AGRUP. CLAS. PROF.]:[AGRUP. CLAS. PROF.]]=$B81,IF(DATOS_[[Check Periodo Ref.]:[Check Periodo Ref.]]="Dentro",DATOS_[C.Extra.03]))))),
0)</f>
        <v>0</v>
      </c>
      <c r="AO82" s="181">
        <f t="array" ref="AO82">IFERROR(
MEDIAN((IF(DATOS_[[Sexo]:[Sexo]]=$B82,IF(DATOS_[[AGRUP. CLAS. PROF.]:[AGRUP. CLAS. PROF.]]=$B81,IF(DATOS_[[Check Periodo Ref.]:[Check Periodo Ref.]]="Dentro",DATOS_[C.Extra.04]))))),
0)</f>
        <v>0</v>
      </c>
      <c r="AP82" s="181">
        <f t="array" ref="AP82">IFERROR(
MEDIAN((IF(DATOS_[[Sexo]:[Sexo]]=$B82,IF(DATOS_[[AGRUP. CLAS. PROF.]:[AGRUP. CLAS. PROF.]]=$B81,IF(DATOS_[[Check Periodo Ref.]:[Check Periodo Ref.]]="Dentro",DATOS_[C.Extra.05]))))),
0)</f>
        <v>0</v>
      </c>
      <c r="AQ82" s="182">
        <f t="array" ref="AQ82">IFERROR(
MEDIAN(IF(DATOS_[Sexo]=$B82,IF(DATOS_[AGRUP. CLAS. PROF.]=$B81,IF(DATOS_[Check Periodo Ref.]="Dentro",DATOS_[Tot Extrasalarial Ef],FALSE)))),
0)</f>
        <v>0</v>
      </c>
      <c r="AR82" s="183">
        <f t="array" ref="AR82">IFERROR(
MEDIAN(IF(DATOS_[Sexo]=$B82,IF(DATOS_[AGRUP. CLAS. PROF.]=$B81,IF(DATOS_[Check Periodo Ref.]="Dentro",DATOS_[TOTAL Retrib Ef],FALSE)))),
0)</f>
        <v>0</v>
      </c>
    </row>
    <row r="83" spans="1:44" x14ac:dyDescent="0.3">
      <c r="A83" s="107" t="str">
        <f t="shared" ref="A83" si="94">+A82</f>
        <v>[ocultar]</v>
      </c>
      <c r="B83" s="98"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77">
        <f t="array" ref="E83">IFERROR(
MEDIAN(IF(DATOS_[Sexo]=$B83,IF(DATOS_[AGRUP. CLAS. PROF.]=$B81,IF(DATOS_[Check Periodo Ref.]="Dentro",DATOS_[SALARIO BASE Ef],FALSE)))),
0)</f>
        <v>0</v>
      </c>
      <c r="F83" s="178">
        <f t="array" ref="F83">IFERROR(
MEDIAN((IF(DATOS_[[Sexo]:[Sexo]]=$B83,IF(DATOS_[[AGRUP. CLAS. PROF.]:[AGRUP. CLAS. PROF.]]=$B81,IF(DATOS_[[Check Periodo Ref.]:[Check Periodo Ref.]]="Dentro",DATOS_[Conc.Sal.01]))))),
0)</f>
        <v>0</v>
      </c>
      <c r="G83" s="178">
        <f t="array" ref="G83">IFERROR(
MEDIAN((IF(DATOS_[[Sexo]:[Sexo]]=$B83,IF(DATOS_[[AGRUP. CLAS. PROF.]:[AGRUP. CLAS. PROF.]]=$B81,IF(DATOS_[[Check Periodo Ref.]:[Check Periodo Ref.]]="Dentro",DATOS_[Conc.Sal.02]))))),
0)</f>
        <v>0</v>
      </c>
      <c r="H83" s="178">
        <f t="array" ref="H83">IFERROR(
MEDIAN((IF(DATOS_[[Sexo]:[Sexo]]=$B83,IF(DATOS_[[AGRUP. CLAS. PROF.]:[AGRUP. CLAS. PROF.]]=$B81,IF(DATOS_[[Check Periodo Ref.]:[Check Periodo Ref.]]="Dentro",DATOS_[Conc.Sal.03]))))),
0)</f>
        <v>0</v>
      </c>
      <c r="I83" s="178">
        <f t="array" ref="I83">IFERROR(
MEDIAN((IF(DATOS_[[Sexo]:[Sexo]]=$B83,IF(DATOS_[[AGRUP. CLAS. PROF.]:[AGRUP. CLAS. PROF.]]=$B81,IF(DATOS_[[Check Periodo Ref.]:[Check Periodo Ref.]]="Dentro",DATOS_[Conc.Sal.04]))))),
0)</f>
        <v>0</v>
      </c>
      <c r="J83" s="178">
        <f t="array" ref="J83">IFERROR(
MEDIAN((IF(DATOS_[[Sexo]:[Sexo]]=$B83,IF(DATOS_[[AGRUP. CLAS. PROF.]:[AGRUP. CLAS. PROF.]]=$B81,IF(DATOS_[[Check Periodo Ref.]:[Check Periodo Ref.]]="Dentro",DATOS_[Conc.Sal.05]))))),
0)</f>
        <v>0</v>
      </c>
      <c r="K83" s="178">
        <f t="array" ref="K83">IFERROR(
MEDIAN((IF(DATOS_[[Sexo]:[Sexo]]=$B83,IF(DATOS_[[AGRUP. CLAS. PROF.]:[AGRUP. CLAS. PROF.]]=$B81,IF(DATOS_[[Check Periodo Ref.]:[Check Periodo Ref.]]="Dentro",DATOS_[Conc.Sal.06]))))),
0)</f>
        <v>0</v>
      </c>
      <c r="L83" s="178">
        <f t="array" ref="L83">IFERROR(
MEDIAN((IF(DATOS_[[Sexo]:[Sexo]]=$B83,IF(DATOS_[[AGRUP. CLAS. PROF.]:[AGRUP. CLAS. PROF.]]=$B81,IF(DATOS_[[Check Periodo Ref.]:[Check Periodo Ref.]]="Dentro",DATOS_[Conc.Sal.07]))))),
0)</f>
        <v>0</v>
      </c>
      <c r="M83" s="178">
        <f t="array" ref="M83">IFERROR(
MEDIAN((IF(DATOS_[[Sexo]:[Sexo]]=$B83,IF(DATOS_[[AGRUP. CLAS. PROF.]:[AGRUP. CLAS. PROF.]]=$B81,IF(DATOS_[[Check Periodo Ref.]:[Check Periodo Ref.]]="Dentro",DATOS_[Conc.Sal.08]))))),
0)</f>
        <v>0</v>
      </c>
      <c r="N83" s="178">
        <f t="array" ref="N83">IFERROR(
MEDIAN((IF(DATOS_[[Sexo]:[Sexo]]=$B83,IF(DATOS_[[AGRUP. CLAS. PROF.]:[AGRUP. CLAS. PROF.]]=$B81,IF(DATOS_[[Check Periodo Ref.]:[Check Periodo Ref.]]="Dentro",DATOS_[Conc.Sal.09]))))),
0)</f>
        <v>0</v>
      </c>
      <c r="O83" s="178">
        <f t="array" ref="O83">IFERROR(
MEDIAN((IF(DATOS_[[Sexo]:[Sexo]]=$B83,IF(DATOS_[[AGRUP. CLAS. PROF.]:[AGRUP. CLAS. PROF.]]=$B81,IF(DATOS_[[Check Periodo Ref.]:[Check Periodo Ref.]]="Dentro",DATOS_[Conc.Sal.10]))))),
0)</f>
        <v>0</v>
      </c>
      <c r="P83" s="178">
        <f t="array" ref="P83">IFERROR(
MEDIAN((IF(DATOS_[[Sexo]:[Sexo]]=$B83,IF(DATOS_[[AGRUP. CLAS. PROF.]:[AGRUP. CLAS. PROF.]]=$B81,IF(DATOS_[[Check Periodo Ref.]:[Check Periodo Ref.]]="Dentro",DATOS_[Conc.Sal.11]))))),
0)</f>
        <v>0</v>
      </c>
      <c r="Q83" s="178">
        <f t="array" ref="Q83">IFERROR(
MEDIAN((IF(DATOS_[[Sexo]:[Sexo]]=$B83,IF(DATOS_[[AGRUP. CLAS. PROF.]:[AGRUP. CLAS. PROF.]]=$B81,IF(DATOS_[[Check Periodo Ref.]:[Check Periodo Ref.]]="Dentro",DATOS_[Conc.Sal.12]))))),
0)</f>
        <v>0</v>
      </c>
      <c r="R83" s="178">
        <f t="array" ref="R83">IFERROR(
MEDIAN((IF(DATOS_[[Sexo]:[Sexo]]=$B83,IF(DATOS_[[AGRUP. CLAS. PROF.]:[AGRUP. CLAS. PROF.]]=$B81,IF(DATOS_[[Check Periodo Ref.]:[Check Periodo Ref.]]="Dentro",DATOS_[Conc.Sal.13]))))),
0)</f>
        <v>0</v>
      </c>
      <c r="S83" s="178">
        <f t="array" ref="S83">IFERROR(
MEDIAN((IF(DATOS_[[Sexo]:[Sexo]]=$B83,IF(DATOS_[[AGRUP. CLAS. PROF.]:[AGRUP. CLAS. PROF.]]=$B81,IF(DATOS_[[Check Periodo Ref.]:[Check Periodo Ref.]]="Dentro",DATOS_[Conc.Sal.14]))))),
0)</f>
        <v>0</v>
      </c>
      <c r="T83" s="178">
        <f t="array" ref="T83">IFERROR(
MEDIAN((IF(DATOS_[[Sexo]:[Sexo]]=$B83,IF(DATOS_[[AGRUP. CLAS. PROF.]:[AGRUP. CLAS. PROF.]]=$B81,IF(DATOS_[[Check Periodo Ref.]:[Check Periodo Ref.]]="Dentro",DATOS_[Conc.Sal.15]))))),
0)</f>
        <v>0</v>
      </c>
      <c r="U83" s="178">
        <f t="array" ref="U83">IFERROR(
MEDIAN((IF(DATOS_[[Sexo]:[Sexo]]=$B83,IF(DATOS_[[AGRUP. CLAS. PROF.]:[AGRUP. CLAS. PROF.]]=$B81,IF(DATOS_[[Check Periodo Ref.]:[Check Periodo Ref.]]="Dentro",DATOS_[Conc.Sal.16]))))),
0)</f>
        <v>0</v>
      </c>
      <c r="V83" s="178">
        <f t="array" ref="V83">IFERROR(
MEDIAN((IF(DATOS_[[Sexo]:[Sexo]]=$B83,IF(DATOS_[[AGRUP. CLAS. PROF.]:[AGRUP. CLAS. PROF.]]=$B81,IF(DATOS_[[Check Periodo Ref.]:[Check Periodo Ref.]]="Dentro",DATOS_[Conc.Sal.17]))))),
0)</f>
        <v>0</v>
      </c>
      <c r="W83" s="178">
        <f t="array" ref="W83">IFERROR(
MEDIAN((IF(DATOS_[[Sexo]:[Sexo]]=$B83,IF(DATOS_[[AGRUP. CLAS. PROF.]:[AGRUP. CLAS. PROF.]]=$B81,IF(DATOS_[[Check Periodo Ref.]:[Check Periodo Ref.]]="Dentro",DATOS_[Conc.Sal.18]))))),
0)</f>
        <v>0</v>
      </c>
      <c r="X83" s="178">
        <f t="array" ref="X83">IFERROR(
MEDIAN((IF(DATOS_[[Sexo]:[Sexo]]=$B83,IF(DATOS_[[AGRUP. CLAS. PROF.]:[AGRUP. CLAS. PROF.]]=$B81,IF(DATOS_[[Check Periodo Ref.]:[Check Periodo Ref.]]="Dentro",DATOS_[Conc.Sal.19]))))),
0)</f>
        <v>0</v>
      </c>
      <c r="Y83" s="178">
        <f t="array" ref="Y83">IFERROR(
MEDIAN((IF(DATOS_[[Sexo]:[Sexo]]=$B83,IF(DATOS_[[AGRUP. CLAS. PROF.]:[AGRUP. CLAS. PROF.]]=$B81,IF(DATOS_[[Check Periodo Ref.]:[Check Periodo Ref.]]="Dentro",DATOS_[Conc.Sal.20]))))),
0)</f>
        <v>0</v>
      </c>
      <c r="Z83" s="178">
        <f t="array" ref="Z83">IFERROR(
MEDIAN((IF(DATOS_[[Sexo]:[Sexo]]=$B83,IF(DATOS_[[AGRUP. CLAS. PROF.]:[AGRUP. CLAS. PROF.]]=$B81,IF(DATOS_[[Check Periodo Ref.]:[Check Periodo Ref.]]="Dentro",DATOS_[Conc.Sal.21]))))),
0)</f>
        <v>0</v>
      </c>
      <c r="AA83" s="178">
        <f t="array" ref="AA83">IFERROR(
MEDIAN((IF(DATOS_[[Sexo]:[Sexo]]=$B83,IF(DATOS_[[AGRUP. CLAS. PROF.]:[AGRUP. CLAS. PROF.]]=$B81,IF(DATOS_[[Check Periodo Ref.]:[Check Periodo Ref.]]="Dentro",DATOS_[Conc.Sal.22]))))),
0)</f>
        <v>0</v>
      </c>
      <c r="AB83" s="178">
        <f t="array" ref="AB83">IFERROR(
MEDIAN((IF(DATOS_[[Sexo]:[Sexo]]=$B83,IF(DATOS_[[AGRUP. CLAS. PROF.]:[AGRUP. CLAS. PROF.]]=$B81,IF(DATOS_[[Check Periodo Ref.]:[Check Periodo Ref.]]="Dentro",DATOS_[Conc.Sal.23]))))),
0)</f>
        <v>0</v>
      </c>
      <c r="AC83" s="178">
        <f t="array" ref="AC83">IFERROR(
MEDIAN((IF(DATOS_[[Sexo]:[Sexo]]=$B83,IF(DATOS_[[AGRUP. CLAS. PROF.]:[AGRUP. CLAS. PROF.]]=$B81,IF(DATOS_[[Check Periodo Ref.]:[Check Periodo Ref.]]="Dentro",DATOS_[Conc.Sal.24]))))),
0)</f>
        <v>0</v>
      </c>
      <c r="AD83" s="178">
        <f t="array" ref="AD83">IFERROR(
MEDIAN((IF(DATOS_[[Sexo]:[Sexo]]=$B83,IF(DATOS_[[AGRUP. CLAS. PROF.]:[AGRUP. CLAS. PROF.]]=$B81,IF(DATOS_[[Check Periodo Ref.]:[Check Periodo Ref.]]="Dentro",DATOS_[Conc.Sal.25]))))),
0)</f>
        <v>0</v>
      </c>
      <c r="AE83" s="178">
        <f t="array" ref="AE83">IFERROR(
MEDIAN((IF(DATOS_[[Sexo]:[Sexo]]=$B83,IF(DATOS_[[AGRUP. CLAS. PROF.]:[AGRUP. CLAS. PROF.]]=$B81,IF(DATOS_[[Check Periodo Ref.]:[Check Periodo Ref.]]="Dentro",DATOS_[Conc.Sal.26]))))),
0)</f>
        <v>0</v>
      </c>
      <c r="AF83" s="178">
        <f t="array" ref="AF83">IFERROR(
MEDIAN((IF(DATOS_[[Sexo]:[Sexo]]=$B83,IF(DATOS_[[AGRUP. CLAS. PROF.]:[AGRUP. CLAS. PROF.]]=$B81,IF(DATOS_[[Check Periodo Ref.]:[Check Periodo Ref.]]="Dentro",DATOS_[Conc.Sal.27]))))),
0)</f>
        <v>0</v>
      </c>
      <c r="AG83" s="178">
        <f t="array" ref="AG83">IFERROR(
MEDIAN((IF(DATOS_[[Sexo]:[Sexo]]=$B83,IF(DATOS_[[AGRUP. CLAS. PROF.]:[AGRUP. CLAS. PROF.]]=$B81,IF(DATOS_[[Check Periodo Ref.]:[Check Periodo Ref.]]="Dentro",DATOS_[Conc.Sal.28]))))),
0)</f>
        <v>0</v>
      </c>
      <c r="AH83" s="178">
        <f t="array" ref="AH83">IFERROR(
MEDIAN((IF(DATOS_[[Sexo]:[Sexo]]=$B83,IF(DATOS_[[AGRUP. CLAS. PROF.]:[AGRUP. CLAS. PROF.]]=$B81,IF(DATOS_[[Check Periodo Ref.]:[Check Periodo Ref.]]="Dentro",DATOS_[Conc.Sal.29]))))),
0)</f>
        <v>0</v>
      </c>
      <c r="AI83" s="178">
        <f t="array" ref="AI83">IFERROR(
MEDIAN((IF(DATOS_[[Sexo]:[Sexo]]=$B83,IF(DATOS_[[AGRUP. CLAS. PROF.]:[AGRUP. CLAS. PROF.]]=$B81,IF(DATOS_[[Check Periodo Ref.]:[Check Periodo Ref.]]="Dentro",DATOS_[Conc.Sal.30]))))),
0)</f>
        <v>0</v>
      </c>
      <c r="AJ83" s="179">
        <f t="array" ref="AJ83">IFERROR(
MEDIAN(IF(DATOS_[Sexo]=$B83,IF(DATOS_[AGRUP. CLAS. PROF.]=$B81,IF(DATOS_[Check Periodo Ref.]="Dentro",DATOS_[Tot COMPL.SAL Ef],FALSE)))),
0)</f>
        <v>0</v>
      </c>
      <c r="AK83" s="180">
        <f t="array" ref="AK83">IFERROR(
MEDIAN(IF(DATOS_[Sexo]=$B83,IF(DATOS_[AGRUP. CLAS. PROF.]=$B81,IF(DATOS_[Check Periodo Ref.]="Dentro",DATOS_[TOTAL SALARIO Ef],FALSE)))),
0)</f>
        <v>0</v>
      </c>
      <c r="AL83" s="181">
        <f t="array" ref="AL83">IFERROR(
MEDIAN((IF(DATOS_[[Sexo]:[Sexo]]=$B83,IF(DATOS_[[AGRUP. CLAS. PROF.]:[AGRUP. CLAS. PROF.]]=$B81,IF(DATOS_[[Check Periodo Ref.]:[Check Periodo Ref.]]="Dentro",DATOS_[C.Extra.01]))))),
0)</f>
        <v>0</v>
      </c>
      <c r="AM83" s="181">
        <f t="array" ref="AM83">IFERROR(
MEDIAN((IF(DATOS_[[Sexo]:[Sexo]]=$B83,IF(DATOS_[[AGRUP. CLAS. PROF.]:[AGRUP. CLAS. PROF.]]=$B81,IF(DATOS_[[Check Periodo Ref.]:[Check Periodo Ref.]]="Dentro",DATOS_[C.Extra.02]))))),
0)</f>
        <v>0</v>
      </c>
      <c r="AN83" s="181">
        <f t="array" ref="AN83">IFERROR(
MEDIAN((IF(DATOS_[[Sexo]:[Sexo]]=$B83,IF(DATOS_[[AGRUP. CLAS. PROF.]:[AGRUP. CLAS. PROF.]]=$B81,IF(DATOS_[[Check Periodo Ref.]:[Check Periodo Ref.]]="Dentro",DATOS_[C.Extra.03]))))),
0)</f>
        <v>0</v>
      </c>
      <c r="AO83" s="181">
        <f t="array" ref="AO83">IFERROR(
MEDIAN((IF(DATOS_[[Sexo]:[Sexo]]=$B83,IF(DATOS_[[AGRUP. CLAS. PROF.]:[AGRUP. CLAS. PROF.]]=$B81,IF(DATOS_[[Check Periodo Ref.]:[Check Periodo Ref.]]="Dentro",DATOS_[C.Extra.04]))))),
0)</f>
        <v>0</v>
      </c>
      <c r="AP83" s="181">
        <f t="array" ref="AP83">IFERROR(
MEDIAN((IF(DATOS_[[Sexo]:[Sexo]]=$B83,IF(DATOS_[[AGRUP. CLAS. PROF.]:[AGRUP. CLAS. PROF.]]=$B81,IF(DATOS_[[Check Periodo Ref.]:[Check Periodo Ref.]]="Dentro",DATOS_[C.Extra.05]))))),
0)</f>
        <v>0</v>
      </c>
      <c r="AQ83" s="182">
        <f t="array" ref="AQ83">IFERROR(
MEDIAN(IF(DATOS_[Sexo]=$B83,IF(DATOS_[AGRUP. CLAS. PROF.]=$B81,IF(DATOS_[Check Periodo Ref.]="Dentro",DATOS_[Tot Extrasalarial Ef],FALSE)))),
0)</f>
        <v>0</v>
      </c>
      <c r="AR83" s="183">
        <f t="array" ref="AR83">IFERROR(
MEDIAN(IF(DATOS_[Sexo]=$B83,IF(DATOS_[AGRUP. CLAS. PROF.]=$B81,IF(DATOS_[Check Periodo Ref.]="Dentro",DATOS_[TOTAL Retrib Ef],FALSE)))),
0)</f>
        <v>0</v>
      </c>
    </row>
    <row r="84" spans="1:44" ht="17.25" thickBot="1" x14ac:dyDescent="0.35">
      <c r="A84" s="107" t="str">
        <f t="shared" ref="A84" si="95">+A85</f>
        <v>[ocultar]</v>
      </c>
      <c r="B84" s="105" t="s">
        <v>240</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77">
        <f t="array" ref="E85">IFERROR(
MEDIAN(IF(DATOS_[Sexo]=$B85,IF(DATOS_[AGRUP. CLAS. PROF.]=$B84,IF(DATOS_[Check Periodo Ref.]="Dentro",DATOS_[SALARIO BASE Ef],FALSE)))),
0)</f>
        <v>0</v>
      </c>
      <c r="F85" s="178">
        <f t="array" ref="F85">IFERROR(
MEDIAN((IF(DATOS_[[Sexo]:[Sexo]]=$B85,IF(DATOS_[[AGRUP. CLAS. PROF.]:[AGRUP. CLAS. PROF.]]=$B84,IF(DATOS_[[Check Periodo Ref.]:[Check Periodo Ref.]]="Dentro",DATOS_[Conc.Sal.01]))))),
0)</f>
        <v>0</v>
      </c>
      <c r="G85" s="178">
        <f t="array" ref="G85">IFERROR(
MEDIAN((IF(DATOS_[[Sexo]:[Sexo]]=$B85,IF(DATOS_[[AGRUP. CLAS. PROF.]:[AGRUP. CLAS. PROF.]]=$B84,IF(DATOS_[[Check Periodo Ref.]:[Check Periodo Ref.]]="Dentro",DATOS_[Conc.Sal.02]))))),
0)</f>
        <v>0</v>
      </c>
      <c r="H85" s="178">
        <f t="array" ref="H85">IFERROR(
MEDIAN((IF(DATOS_[[Sexo]:[Sexo]]=$B85,IF(DATOS_[[AGRUP. CLAS. PROF.]:[AGRUP. CLAS. PROF.]]=$B84,IF(DATOS_[[Check Periodo Ref.]:[Check Periodo Ref.]]="Dentro",DATOS_[Conc.Sal.03]))))),
0)</f>
        <v>0</v>
      </c>
      <c r="I85" s="178">
        <f t="array" ref="I85">IFERROR(
MEDIAN((IF(DATOS_[[Sexo]:[Sexo]]=$B85,IF(DATOS_[[AGRUP. CLAS. PROF.]:[AGRUP. CLAS. PROF.]]=$B84,IF(DATOS_[[Check Periodo Ref.]:[Check Periodo Ref.]]="Dentro",DATOS_[Conc.Sal.04]))))),
0)</f>
        <v>0</v>
      </c>
      <c r="J85" s="178">
        <f t="array" ref="J85">IFERROR(
MEDIAN((IF(DATOS_[[Sexo]:[Sexo]]=$B85,IF(DATOS_[[AGRUP. CLAS. PROF.]:[AGRUP. CLAS. PROF.]]=$B84,IF(DATOS_[[Check Periodo Ref.]:[Check Periodo Ref.]]="Dentro",DATOS_[Conc.Sal.05]))))),
0)</f>
        <v>0</v>
      </c>
      <c r="K85" s="178">
        <f t="array" ref="K85">IFERROR(
MEDIAN((IF(DATOS_[[Sexo]:[Sexo]]=$B85,IF(DATOS_[[AGRUP. CLAS. PROF.]:[AGRUP. CLAS. PROF.]]=$B84,IF(DATOS_[[Check Periodo Ref.]:[Check Periodo Ref.]]="Dentro",DATOS_[Conc.Sal.06]))))),
0)</f>
        <v>0</v>
      </c>
      <c r="L85" s="178">
        <f t="array" ref="L85">IFERROR(
MEDIAN((IF(DATOS_[[Sexo]:[Sexo]]=$B85,IF(DATOS_[[AGRUP. CLAS. PROF.]:[AGRUP. CLAS. PROF.]]=$B84,IF(DATOS_[[Check Periodo Ref.]:[Check Periodo Ref.]]="Dentro",DATOS_[Conc.Sal.07]))))),
0)</f>
        <v>0</v>
      </c>
      <c r="M85" s="178">
        <f t="array" ref="M85">IFERROR(
MEDIAN((IF(DATOS_[[Sexo]:[Sexo]]=$B85,IF(DATOS_[[AGRUP. CLAS. PROF.]:[AGRUP. CLAS. PROF.]]=$B84,IF(DATOS_[[Check Periodo Ref.]:[Check Periodo Ref.]]="Dentro",DATOS_[Conc.Sal.08]))))),
0)</f>
        <v>0</v>
      </c>
      <c r="N85" s="178">
        <f t="array" ref="N85">IFERROR(
MEDIAN((IF(DATOS_[[Sexo]:[Sexo]]=$B85,IF(DATOS_[[AGRUP. CLAS. PROF.]:[AGRUP. CLAS. PROF.]]=$B84,IF(DATOS_[[Check Periodo Ref.]:[Check Periodo Ref.]]="Dentro",DATOS_[Conc.Sal.09]))))),
0)</f>
        <v>0</v>
      </c>
      <c r="O85" s="178">
        <f t="array" ref="O85">IFERROR(
MEDIAN((IF(DATOS_[[Sexo]:[Sexo]]=$B85,IF(DATOS_[[AGRUP. CLAS. PROF.]:[AGRUP. CLAS. PROF.]]=$B84,IF(DATOS_[[Check Periodo Ref.]:[Check Periodo Ref.]]="Dentro",DATOS_[Conc.Sal.10]))))),
0)</f>
        <v>0</v>
      </c>
      <c r="P85" s="178">
        <f t="array" ref="P85">IFERROR(
MEDIAN((IF(DATOS_[[Sexo]:[Sexo]]=$B85,IF(DATOS_[[AGRUP. CLAS. PROF.]:[AGRUP. CLAS. PROF.]]=$B84,IF(DATOS_[[Check Periodo Ref.]:[Check Periodo Ref.]]="Dentro",DATOS_[Conc.Sal.11]))))),
0)</f>
        <v>0</v>
      </c>
      <c r="Q85" s="178">
        <f t="array" ref="Q85">IFERROR(
MEDIAN((IF(DATOS_[[Sexo]:[Sexo]]=$B85,IF(DATOS_[[AGRUP. CLAS. PROF.]:[AGRUP. CLAS. PROF.]]=$B84,IF(DATOS_[[Check Periodo Ref.]:[Check Periodo Ref.]]="Dentro",DATOS_[Conc.Sal.12]))))),
0)</f>
        <v>0</v>
      </c>
      <c r="R85" s="178">
        <f t="array" ref="R85">IFERROR(
MEDIAN((IF(DATOS_[[Sexo]:[Sexo]]=$B85,IF(DATOS_[[AGRUP. CLAS. PROF.]:[AGRUP. CLAS. PROF.]]=$B84,IF(DATOS_[[Check Periodo Ref.]:[Check Periodo Ref.]]="Dentro",DATOS_[Conc.Sal.13]))))),
0)</f>
        <v>0</v>
      </c>
      <c r="S85" s="178">
        <f t="array" ref="S85">IFERROR(
MEDIAN((IF(DATOS_[[Sexo]:[Sexo]]=$B85,IF(DATOS_[[AGRUP. CLAS. PROF.]:[AGRUP. CLAS. PROF.]]=$B84,IF(DATOS_[[Check Periodo Ref.]:[Check Periodo Ref.]]="Dentro",DATOS_[Conc.Sal.14]))))),
0)</f>
        <v>0</v>
      </c>
      <c r="T85" s="178">
        <f t="array" ref="T85">IFERROR(
MEDIAN((IF(DATOS_[[Sexo]:[Sexo]]=$B85,IF(DATOS_[[AGRUP. CLAS. PROF.]:[AGRUP. CLAS. PROF.]]=$B84,IF(DATOS_[[Check Periodo Ref.]:[Check Periodo Ref.]]="Dentro",DATOS_[Conc.Sal.15]))))),
0)</f>
        <v>0</v>
      </c>
      <c r="U85" s="178">
        <f t="array" ref="U85">IFERROR(
MEDIAN((IF(DATOS_[[Sexo]:[Sexo]]=$B85,IF(DATOS_[[AGRUP. CLAS. PROF.]:[AGRUP. CLAS. PROF.]]=$B84,IF(DATOS_[[Check Periodo Ref.]:[Check Periodo Ref.]]="Dentro",DATOS_[Conc.Sal.16]))))),
0)</f>
        <v>0</v>
      </c>
      <c r="V85" s="178">
        <f t="array" ref="V85">IFERROR(
MEDIAN((IF(DATOS_[[Sexo]:[Sexo]]=$B85,IF(DATOS_[[AGRUP. CLAS. PROF.]:[AGRUP. CLAS. PROF.]]=$B84,IF(DATOS_[[Check Periodo Ref.]:[Check Periodo Ref.]]="Dentro",DATOS_[Conc.Sal.17]))))),
0)</f>
        <v>0</v>
      </c>
      <c r="W85" s="178">
        <f t="array" ref="W85">IFERROR(
MEDIAN((IF(DATOS_[[Sexo]:[Sexo]]=$B85,IF(DATOS_[[AGRUP. CLAS. PROF.]:[AGRUP. CLAS. PROF.]]=$B84,IF(DATOS_[[Check Periodo Ref.]:[Check Periodo Ref.]]="Dentro",DATOS_[Conc.Sal.18]))))),
0)</f>
        <v>0</v>
      </c>
      <c r="X85" s="178">
        <f t="array" ref="X85">IFERROR(
MEDIAN((IF(DATOS_[[Sexo]:[Sexo]]=$B85,IF(DATOS_[[AGRUP. CLAS. PROF.]:[AGRUP. CLAS. PROF.]]=$B84,IF(DATOS_[[Check Periodo Ref.]:[Check Periodo Ref.]]="Dentro",DATOS_[Conc.Sal.19]))))),
0)</f>
        <v>0</v>
      </c>
      <c r="Y85" s="178">
        <f t="array" ref="Y85">IFERROR(
MEDIAN((IF(DATOS_[[Sexo]:[Sexo]]=$B85,IF(DATOS_[[AGRUP. CLAS. PROF.]:[AGRUP. CLAS. PROF.]]=$B84,IF(DATOS_[[Check Periodo Ref.]:[Check Periodo Ref.]]="Dentro",DATOS_[Conc.Sal.20]))))),
0)</f>
        <v>0</v>
      </c>
      <c r="Z85" s="178">
        <f t="array" ref="Z85">IFERROR(
MEDIAN((IF(DATOS_[[Sexo]:[Sexo]]=$B85,IF(DATOS_[[AGRUP. CLAS. PROF.]:[AGRUP. CLAS. PROF.]]=$B84,IF(DATOS_[[Check Periodo Ref.]:[Check Periodo Ref.]]="Dentro",DATOS_[Conc.Sal.21]))))),
0)</f>
        <v>0</v>
      </c>
      <c r="AA85" s="178">
        <f t="array" ref="AA85">IFERROR(
MEDIAN((IF(DATOS_[[Sexo]:[Sexo]]=$B85,IF(DATOS_[[AGRUP. CLAS. PROF.]:[AGRUP. CLAS. PROF.]]=$B84,IF(DATOS_[[Check Periodo Ref.]:[Check Periodo Ref.]]="Dentro",DATOS_[Conc.Sal.22]))))),
0)</f>
        <v>0</v>
      </c>
      <c r="AB85" s="178">
        <f t="array" ref="AB85">IFERROR(
MEDIAN((IF(DATOS_[[Sexo]:[Sexo]]=$B85,IF(DATOS_[[AGRUP. CLAS. PROF.]:[AGRUP. CLAS. PROF.]]=$B84,IF(DATOS_[[Check Periodo Ref.]:[Check Periodo Ref.]]="Dentro",DATOS_[Conc.Sal.23]))))),
0)</f>
        <v>0</v>
      </c>
      <c r="AC85" s="178">
        <f t="array" ref="AC85">IFERROR(
MEDIAN((IF(DATOS_[[Sexo]:[Sexo]]=$B85,IF(DATOS_[[AGRUP. CLAS. PROF.]:[AGRUP. CLAS. PROF.]]=$B84,IF(DATOS_[[Check Periodo Ref.]:[Check Periodo Ref.]]="Dentro",DATOS_[Conc.Sal.24]))))),
0)</f>
        <v>0</v>
      </c>
      <c r="AD85" s="178">
        <f t="array" ref="AD85">IFERROR(
MEDIAN((IF(DATOS_[[Sexo]:[Sexo]]=$B85,IF(DATOS_[[AGRUP. CLAS. PROF.]:[AGRUP. CLAS. PROF.]]=$B84,IF(DATOS_[[Check Periodo Ref.]:[Check Periodo Ref.]]="Dentro",DATOS_[Conc.Sal.25]))))),
0)</f>
        <v>0</v>
      </c>
      <c r="AE85" s="178">
        <f t="array" ref="AE85">IFERROR(
MEDIAN((IF(DATOS_[[Sexo]:[Sexo]]=$B85,IF(DATOS_[[AGRUP. CLAS. PROF.]:[AGRUP. CLAS. PROF.]]=$B84,IF(DATOS_[[Check Periodo Ref.]:[Check Periodo Ref.]]="Dentro",DATOS_[Conc.Sal.26]))))),
0)</f>
        <v>0</v>
      </c>
      <c r="AF85" s="178">
        <f t="array" ref="AF85">IFERROR(
MEDIAN((IF(DATOS_[[Sexo]:[Sexo]]=$B85,IF(DATOS_[[AGRUP. CLAS. PROF.]:[AGRUP. CLAS. PROF.]]=$B84,IF(DATOS_[[Check Periodo Ref.]:[Check Periodo Ref.]]="Dentro",DATOS_[Conc.Sal.27]))))),
0)</f>
        <v>0</v>
      </c>
      <c r="AG85" s="178">
        <f t="array" ref="AG85">IFERROR(
MEDIAN((IF(DATOS_[[Sexo]:[Sexo]]=$B85,IF(DATOS_[[AGRUP. CLAS. PROF.]:[AGRUP. CLAS. PROF.]]=$B84,IF(DATOS_[[Check Periodo Ref.]:[Check Periodo Ref.]]="Dentro",DATOS_[Conc.Sal.28]))))),
0)</f>
        <v>0</v>
      </c>
      <c r="AH85" s="178">
        <f t="array" ref="AH85">IFERROR(
MEDIAN((IF(DATOS_[[Sexo]:[Sexo]]=$B85,IF(DATOS_[[AGRUP. CLAS. PROF.]:[AGRUP. CLAS. PROF.]]=$B84,IF(DATOS_[[Check Periodo Ref.]:[Check Periodo Ref.]]="Dentro",DATOS_[Conc.Sal.29]))))),
0)</f>
        <v>0</v>
      </c>
      <c r="AI85" s="178">
        <f t="array" ref="AI85">IFERROR(
MEDIAN((IF(DATOS_[[Sexo]:[Sexo]]=$B85,IF(DATOS_[[AGRUP. CLAS. PROF.]:[AGRUP. CLAS. PROF.]]=$B84,IF(DATOS_[[Check Periodo Ref.]:[Check Periodo Ref.]]="Dentro",DATOS_[Conc.Sal.30]))))),
0)</f>
        <v>0</v>
      </c>
      <c r="AJ85" s="179">
        <f t="array" ref="AJ85">IFERROR(
MEDIAN(IF(DATOS_[Sexo]=$B85,IF(DATOS_[AGRUP. CLAS. PROF.]=$B84,IF(DATOS_[Check Periodo Ref.]="Dentro",DATOS_[Tot COMPL.SAL Ef],FALSE)))),
0)</f>
        <v>0</v>
      </c>
      <c r="AK85" s="180">
        <f t="array" ref="AK85">IFERROR(
MEDIAN(IF(DATOS_[Sexo]=$B85,IF(DATOS_[AGRUP. CLAS. PROF.]=$B84,IF(DATOS_[Check Periodo Ref.]="Dentro",DATOS_[TOTAL SALARIO Ef],FALSE)))),
0)</f>
        <v>0</v>
      </c>
      <c r="AL85" s="181">
        <f t="array" ref="AL85">IFERROR(
MEDIAN((IF(DATOS_[[Sexo]:[Sexo]]=$B85,IF(DATOS_[[AGRUP. CLAS. PROF.]:[AGRUP. CLAS. PROF.]]=$B84,IF(DATOS_[[Check Periodo Ref.]:[Check Periodo Ref.]]="Dentro",DATOS_[C.Extra.01]))))),
0)</f>
        <v>0</v>
      </c>
      <c r="AM85" s="181">
        <f t="array" ref="AM85">IFERROR(
MEDIAN((IF(DATOS_[[Sexo]:[Sexo]]=$B85,IF(DATOS_[[AGRUP. CLAS. PROF.]:[AGRUP. CLAS. PROF.]]=$B84,IF(DATOS_[[Check Periodo Ref.]:[Check Periodo Ref.]]="Dentro",DATOS_[C.Extra.02]))))),
0)</f>
        <v>0</v>
      </c>
      <c r="AN85" s="181">
        <f t="array" ref="AN85">IFERROR(
MEDIAN((IF(DATOS_[[Sexo]:[Sexo]]=$B85,IF(DATOS_[[AGRUP. CLAS. PROF.]:[AGRUP. CLAS. PROF.]]=$B84,IF(DATOS_[[Check Periodo Ref.]:[Check Periodo Ref.]]="Dentro",DATOS_[C.Extra.03]))))),
0)</f>
        <v>0</v>
      </c>
      <c r="AO85" s="181">
        <f t="array" ref="AO85">IFERROR(
MEDIAN((IF(DATOS_[[Sexo]:[Sexo]]=$B85,IF(DATOS_[[AGRUP. CLAS. PROF.]:[AGRUP. CLAS. PROF.]]=$B84,IF(DATOS_[[Check Periodo Ref.]:[Check Periodo Ref.]]="Dentro",DATOS_[C.Extra.04]))))),
0)</f>
        <v>0</v>
      </c>
      <c r="AP85" s="181">
        <f t="array" ref="AP85">IFERROR(
MEDIAN((IF(DATOS_[[Sexo]:[Sexo]]=$B85,IF(DATOS_[[AGRUP. CLAS. PROF.]:[AGRUP. CLAS. PROF.]]=$B84,IF(DATOS_[[Check Periodo Ref.]:[Check Periodo Ref.]]="Dentro",DATOS_[C.Extra.05]))))),
0)</f>
        <v>0</v>
      </c>
      <c r="AQ85" s="182">
        <f t="array" ref="AQ85">IFERROR(
MEDIAN(IF(DATOS_[Sexo]=$B85,IF(DATOS_[AGRUP. CLAS. PROF.]=$B84,IF(DATOS_[Check Periodo Ref.]="Dentro",DATOS_[Tot Extrasalarial Ef],FALSE)))),
0)</f>
        <v>0</v>
      </c>
      <c r="AR85" s="183">
        <f t="array" ref="AR85">IFERROR(
MEDIAN(IF(DATOS_[Sexo]=$B85,IF(DATOS_[AGRUP. CLAS. PROF.]=$B84,IF(DATOS_[Check Periodo Ref.]="Dentro",DATOS_[TOTAL Retrib Ef],FALSE)))),
0)</f>
        <v>0</v>
      </c>
    </row>
    <row r="86" spans="1:44" x14ac:dyDescent="0.3">
      <c r="A86" s="107" t="str">
        <f t="shared" ref="A86" si="98">+A85</f>
        <v>[ocultar]</v>
      </c>
      <c r="B86" s="98"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77">
        <f t="array" ref="E86">IFERROR(
MEDIAN(IF(DATOS_[Sexo]=$B86,IF(DATOS_[AGRUP. CLAS. PROF.]=$B84,IF(DATOS_[Check Periodo Ref.]="Dentro",DATOS_[SALARIO BASE Ef],FALSE)))),
0)</f>
        <v>0</v>
      </c>
      <c r="F86" s="178">
        <f t="array" ref="F86">IFERROR(
MEDIAN((IF(DATOS_[[Sexo]:[Sexo]]=$B86,IF(DATOS_[[AGRUP. CLAS. PROF.]:[AGRUP. CLAS. PROF.]]=$B84,IF(DATOS_[[Check Periodo Ref.]:[Check Periodo Ref.]]="Dentro",DATOS_[Conc.Sal.01]))))),
0)</f>
        <v>0</v>
      </c>
      <c r="G86" s="178">
        <f t="array" ref="G86">IFERROR(
MEDIAN((IF(DATOS_[[Sexo]:[Sexo]]=$B86,IF(DATOS_[[AGRUP. CLAS. PROF.]:[AGRUP. CLAS. PROF.]]=$B84,IF(DATOS_[[Check Periodo Ref.]:[Check Periodo Ref.]]="Dentro",DATOS_[Conc.Sal.02]))))),
0)</f>
        <v>0</v>
      </c>
      <c r="H86" s="178">
        <f t="array" ref="H86">IFERROR(
MEDIAN((IF(DATOS_[[Sexo]:[Sexo]]=$B86,IF(DATOS_[[AGRUP. CLAS. PROF.]:[AGRUP. CLAS. PROF.]]=$B84,IF(DATOS_[[Check Periodo Ref.]:[Check Periodo Ref.]]="Dentro",DATOS_[Conc.Sal.03]))))),
0)</f>
        <v>0</v>
      </c>
      <c r="I86" s="178">
        <f t="array" ref="I86">IFERROR(
MEDIAN((IF(DATOS_[[Sexo]:[Sexo]]=$B86,IF(DATOS_[[AGRUP. CLAS. PROF.]:[AGRUP. CLAS. PROF.]]=$B84,IF(DATOS_[[Check Periodo Ref.]:[Check Periodo Ref.]]="Dentro",DATOS_[Conc.Sal.04]))))),
0)</f>
        <v>0</v>
      </c>
      <c r="J86" s="178">
        <f t="array" ref="J86">IFERROR(
MEDIAN((IF(DATOS_[[Sexo]:[Sexo]]=$B86,IF(DATOS_[[AGRUP. CLAS. PROF.]:[AGRUP. CLAS. PROF.]]=$B84,IF(DATOS_[[Check Periodo Ref.]:[Check Periodo Ref.]]="Dentro",DATOS_[Conc.Sal.05]))))),
0)</f>
        <v>0</v>
      </c>
      <c r="K86" s="178">
        <f t="array" ref="K86">IFERROR(
MEDIAN((IF(DATOS_[[Sexo]:[Sexo]]=$B86,IF(DATOS_[[AGRUP. CLAS. PROF.]:[AGRUP. CLAS. PROF.]]=$B84,IF(DATOS_[[Check Periodo Ref.]:[Check Periodo Ref.]]="Dentro",DATOS_[Conc.Sal.06]))))),
0)</f>
        <v>0</v>
      </c>
      <c r="L86" s="178">
        <f t="array" ref="L86">IFERROR(
MEDIAN((IF(DATOS_[[Sexo]:[Sexo]]=$B86,IF(DATOS_[[AGRUP. CLAS. PROF.]:[AGRUP. CLAS. PROF.]]=$B84,IF(DATOS_[[Check Periodo Ref.]:[Check Periodo Ref.]]="Dentro",DATOS_[Conc.Sal.07]))))),
0)</f>
        <v>0</v>
      </c>
      <c r="M86" s="178">
        <f t="array" ref="M86">IFERROR(
MEDIAN((IF(DATOS_[[Sexo]:[Sexo]]=$B86,IF(DATOS_[[AGRUP. CLAS. PROF.]:[AGRUP. CLAS. PROF.]]=$B84,IF(DATOS_[[Check Periodo Ref.]:[Check Periodo Ref.]]="Dentro",DATOS_[Conc.Sal.08]))))),
0)</f>
        <v>0</v>
      </c>
      <c r="N86" s="178">
        <f t="array" ref="N86">IFERROR(
MEDIAN((IF(DATOS_[[Sexo]:[Sexo]]=$B86,IF(DATOS_[[AGRUP. CLAS. PROF.]:[AGRUP. CLAS. PROF.]]=$B84,IF(DATOS_[[Check Periodo Ref.]:[Check Periodo Ref.]]="Dentro",DATOS_[Conc.Sal.09]))))),
0)</f>
        <v>0</v>
      </c>
      <c r="O86" s="178">
        <f t="array" ref="O86">IFERROR(
MEDIAN((IF(DATOS_[[Sexo]:[Sexo]]=$B86,IF(DATOS_[[AGRUP. CLAS. PROF.]:[AGRUP. CLAS. PROF.]]=$B84,IF(DATOS_[[Check Periodo Ref.]:[Check Periodo Ref.]]="Dentro",DATOS_[Conc.Sal.10]))))),
0)</f>
        <v>0</v>
      </c>
      <c r="P86" s="178">
        <f t="array" ref="P86">IFERROR(
MEDIAN((IF(DATOS_[[Sexo]:[Sexo]]=$B86,IF(DATOS_[[AGRUP. CLAS. PROF.]:[AGRUP. CLAS. PROF.]]=$B84,IF(DATOS_[[Check Periodo Ref.]:[Check Periodo Ref.]]="Dentro",DATOS_[Conc.Sal.11]))))),
0)</f>
        <v>0</v>
      </c>
      <c r="Q86" s="178">
        <f t="array" ref="Q86">IFERROR(
MEDIAN((IF(DATOS_[[Sexo]:[Sexo]]=$B86,IF(DATOS_[[AGRUP. CLAS. PROF.]:[AGRUP. CLAS. PROF.]]=$B84,IF(DATOS_[[Check Periodo Ref.]:[Check Periodo Ref.]]="Dentro",DATOS_[Conc.Sal.12]))))),
0)</f>
        <v>0</v>
      </c>
      <c r="R86" s="178">
        <f t="array" ref="R86">IFERROR(
MEDIAN((IF(DATOS_[[Sexo]:[Sexo]]=$B86,IF(DATOS_[[AGRUP. CLAS. PROF.]:[AGRUP. CLAS. PROF.]]=$B84,IF(DATOS_[[Check Periodo Ref.]:[Check Periodo Ref.]]="Dentro",DATOS_[Conc.Sal.13]))))),
0)</f>
        <v>0</v>
      </c>
      <c r="S86" s="178">
        <f t="array" ref="S86">IFERROR(
MEDIAN((IF(DATOS_[[Sexo]:[Sexo]]=$B86,IF(DATOS_[[AGRUP. CLAS. PROF.]:[AGRUP. CLAS. PROF.]]=$B84,IF(DATOS_[[Check Periodo Ref.]:[Check Periodo Ref.]]="Dentro",DATOS_[Conc.Sal.14]))))),
0)</f>
        <v>0</v>
      </c>
      <c r="T86" s="178">
        <f t="array" ref="T86">IFERROR(
MEDIAN((IF(DATOS_[[Sexo]:[Sexo]]=$B86,IF(DATOS_[[AGRUP. CLAS. PROF.]:[AGRUP. CLAS. PROF.]]=$B84,IF(DATOS_[[Check Periodo Ref.]:[Check Periodo Ref.]]="Dentro",DATOS_[Conc.Sal.15]))))),
0)</f>
        <v>0</v>
      </c>
      <c r="U86" s="178">
        <f t="array" ref="U86">IFERROR(
MEDIAN((IF(DATOS_[[Sexo]:[Sexo]]=$B86,IF(DATOS_[[AGRUP. CLAS. PROF.]:[AGRUP. CLAS. PROF.]]=$B84,IF(DATOS_[[Check Periodo Ref.]:[Check Periodo Ref.]]="Dentro",DATOS_[Conc.Sal.16]))))),
0)</f>
        <v>0</v>
      </c>
      <c r="V86" s="178">
        <f t="array" ref="V86">IFERROR(
MEDIAN((IF(DATOS_[[Sexo]:[Sexo]]=$B86,IF(DATOS_[[AGRUP. CLAS. PROF.]:[AGRUP. CLAS. PROF.]]=$B84,IF(DATOS_[[Check Periodo Ref.]:[Check Periodo Ref.]]="Dentro",DATOS_[Conc.Sal.17]))))),
0)</f>
        <v>0</v>
      </c>
      <c r="W86" s="178">
        <f t="array" ref="W86">IFERROR(
MEDIAN((IF(DATOS_[[Sexo]:[Sexo]]=$B86,IF(DATOS_[[AGRUP. CLAS. PROF.]:[AGRUP. CLAS. PROF.]]=$B84,IF(DATOS_[[Check Periodo Ref.]:[Check Periodo Ref.]]="Dentro",DATOS_[Conc.Sal.18]))))),
0)</f>
        <v>0</v>
      </c>
      <c r="X86" s="178">
        <f t="array" ref="X86">IFERROR(
MEDIAN((IF(DATOS_[[Sexo]:[Sexo]]=$B86,IF(DATOS_[[AGRUP. CLAS. PROF.]:[AGRUP. CLAS. PROF.]]=$B84,IF(DATOS_[[Check Periodo Ref.]:[Check Periodo Ref.]]="Dentro",DATOS_[Conc.Sal.19]))))),
0)</f>
        <v>0</v>
      </c>
      <c r="Y86" s="178">
        <f t="array" ref="Y86">IFERROR(
MEDIAN((IF(DATOS_[[Sexo]:[Sexo]]=$B86,IF(DATOS_[[AGRUP. CLAS. PROF.]:[AGRUP. CLAS. PROF.]]=$B84,IF(DATOS_[[Check Periodo Ref.]:[Check Periodo Ref.]]="Dentro",DATOS_[Conc.Sal.20]))))),
0)</f>
        <v>0</v>
      </c>
      <c r="Z86" s="178">
        <f t="array" ref="Z86">IFERROR(
MEDIAN((IF(DATOS_[[Sexo]:[Sexo]]=$B86,IF(DATOS_[[AGRUP. CLAS. PROF.]:[AGRUP. CLAS. PROF.]]=$B84,IF(DATOS_[[Check Periodo Ref.]:[Check Periodo Ref.]]="Dentro",DATOS_[Conc.Sal.21]))))),
0)</f>
        <v>0</v>
      </c>
      <c r="AA86" s="178">
        <f t="array" ref="AA86">IFERROR(
MEDIAN((IF(DATOS_[[Sexo]:[Sexo]]=$B86,IF(DATOS_[[AGRUP. CLAS. PROF.]:[AGRUP. CLAS. PROF.]]=$B84,IF(DATOS_[[Check Periodo Ref.]:[Check Periodo Ref.]]="Dentro",DATOS_[Conc.Sal.22]))))),
0)</f>
        <v>0</v>
      </c>
      <c r="AB86" s="178">
        <f t="array" ref="AB86">IFERROR(
MEDIAN((IF(DATOS_[[Sexo]:[Sexo]]=$B86,IF(DATOS_[[AGRUP. CLAS. PROF.]:[AGRUP. CLAS. PROF.]]=$B84,IF(DATOS_[[Check Periodo Ref.]:[Check Periodo Ref.]]="Dentro",DATOS_[Conc.Sal.23]))))),
0)</f>
        <v>0</v>
      </c>
      <c r="AC86" s="178">
        <f t="array" ref="AC86">IFERROR(
MEDIAN((IF(DATOS_[[Sexo]:[Sexo]]=$B86,IF(DATOS_[[AGRUP. CLAS. PROF.]:[AGRUP. CLAS. PROF.]]=$B84,IF(DATOS_[[Check Periodo Ref.]:[Check Periodo Ref.]]="Dentro",DATOS_[Conc.Sal.24]))))),
0)</f>
        <v>0</v>
      </c>
      <c r="AD86" s="178">
        <f t="array" ref="AD86">IFERROR(
MEDIAN((IF(DATOS_[[Sexo]:[Sexo]]=$B86,IF(DATOS_[[AGRUP. CLAS. PROF.]:[AGRUP. CLAS. PROF.]]=$B84,IF(DATOS_[[Check Periodo Ref.]:[Check Periodo Ref.]]="Dentro",DATOS_[Conc.Sal.25]))))),
0)</f>
        <v>0</v>
      </c>
      <c r="AE86" s="178">
        <f t="array" ref="AE86">IFERROR(
MEDIAN((IF(DATOS_[[Sexo]:[Sexo]]=$B86,IF(DATOS_[[AGRUP. CLAS. PROF.]:[AGRUP. CLAS. PROF.]]=$B84,IF(DATOS_[[Check Periodo Ref.]:[Check Periodo Ref.]]="Dentro",DATOS_[Conc.Sal.26]))))),
0)</f>
        <v>0</v>
      </c>
      <c r="AF86" s="178">
        <f t="array" ref="AF86">IFERROR(
MEDIAN((IF(DATOS_[[Sexo]:[Sexo]]=$B86,IF(DATOS_[[AGRUP. CLAS. PROF.]:[AGRUP. CLAS. PROF.]]=$B84,IF(DATOS_[[Check Periodo Ref.]:[Check Periodo Ref.]]="Dentro",DATOS_[Conc.Sal.27]))))),
0)</f>
        <v>0</v>
      </c>
      <c r="AG86" s="178">
        <f t="array" ref="AG86">IFERROR(
MEDIAN((IF(DATOS_[[Sexo]:[Sexo]]=$B86,IF(DATOS_[[AGRUP. CLAS. PROF.]:[AGRUP. CLAS. PROF.]]=$B84,IF(DATOS_[[Check Periodo Ref.]:[Check Periodo Ref.]]="Dentro",DATOS_[Conc.Sal.28]))))),
0)</f>
        <v>0</v>
      </c>
      <c r="AH86" s="178">
        <f t="array" ref="AH86">IFERROR(
MEDIAN((IF(DATOS_[[Sexo]:[Sexo]]=$B86,IF(DATOS_[[AGRUP. CLAS. PROF.]:[AGRUP. CLAS. PROF.]]=$B84,IF(DATOS_[[Check Periodo Ref.]:[Check Periodo Ref.]]="Dentro",DATOS_[Conc.Sal.29]))))),
0)</f>
        <v>0</v>
      </c>
      <c r="AI86" s="178">
        <f t="array" ref="AI86">IFERROR(
MEDIAN((IF(DATOS_[[Sexo]:[Sexo]]=$B86,IF(DATOS_[[AGRUP. CLAS. PROF.]:[AGRUP. CLAS. PROF.]]=$B84,IF(DATOS_[[Check Periodo Ref.]:[Check Periodo Ref.]]="Dentro",DATOS_[Conc.Sal.30]))))),
0)</f>
        <v>0</v>
      </c>
      <c r="AJ86" s="179">
        <f t="array" ref="AJ86">IFERROR(
MEDIAN(IF(DATOS_[Sexo]=$B86,IF(DATOS_[AGRUP. CLAS. PROF.]=$B84,IF(DATOS_[Check Periodo Ref.]="Dentro",DATOS_[Tot COMPL.SAL Ef],FALSE)))),
0)</f>
        <v>0</v>
      </c>
      <c r="AK86" s="180">
        <f t="array" ref="AK86">IFERROR(
MEDIAN(IF(DATOS_[Sexo]=$B86,IF(DATOS_[AGRUP. CLAS. PROF.]=$B84,IF(DATOS_[Check Periodo Ref.]="Dentro",DATOS_[TOTAL SALARIO Ef],FALSE)))),
0)</f>
        <v>0</v>
      </c>
      <c r="AL86" s="181">
        <f t="array" ref="AL86">IFERROR(
MEDIAN((IF(DATOS_[[Sexo]:[Sexo]]=$B86,IF(DATOS_[[AGRUP. CLAS. PROF.]:[AGRUP. CLAS. PROF.]]=$B84,IF(DATOS_[[Check Periodo Ref.]:[Check Periodo Ref.]]="Dentro",DATOS_[C.Extra.01]))))),
0)</f>
        <v>0</v>
      </c>
      <c r="AM86" s="181">
        <f t="array" ref="AM86">IFERROR(
MEDIAN((IF(DATOS_[[Sexo]:[Sexo]]=$B86,IF(DATOS_[[AGRUP. CLAS. PROF.]:[AGRUP. CLAS. PROF.]]=$B84,IF(DATOS_[[Check Periodo Ref.]:[Check Periodo Ref.]]="Dentro",DATOS_[C.Extra.02]))))),
0)</f>
        <v>0</v>
      </c>
      <c r="AN86" s="181">
        <f t="array" ref="AN86">IFERROR(
MEDIAN((IF(DATOS_[[Sexo]:[Sexo]]=$B86,IF(DATOS_[[AGRUP. CLAS. PROF.]:[AGRUP. CLAS. PROF.]]=$B84,IF(DATOS_[[Check Periodo Ref.]:[Check Periodo Ref.]]="Dentro",DATOS_[C.Extra.03]))))),
0)</f>
        <v>0</v>
      </c>
      <c r="AO86" s="181">
        <f t="array" ref="AO86">IFERROR(
MEDIAN((IF(DATOS_[[Sexo]:[Sexo]]=$B86,IF(DATOS_[[AGRUP. CLAS. PROF.]:[AGRUP. CLAS. PROF.]]=$B84,IF(DATOS_[[Check Periodo Ref.]:[Check Periodo Ref.]]="Dentro",DATOS_[C.Extra.04]))))),
0)</f>
        <v>0</v>
      </c>
      <c r="AP86" s="181">
        <f t="array" ref="AP86">IFERROR(
MEDIAN((IF(DATOS_[[Sexo]:[Sexo]]=$B86,IF(DATOS_[[AGRUP. CLAS. PROF.]:[AGRUP. CLAS. PROF.]]=$B84,IF(DATOS_[[Check Periodo Ref.]:[Check Periodo Ref.]]="Dentro",DATOS_[C.Extra.05]))))),
0)</f>
        <v>0</v>
      </c>
      <c r="AQ86" s="182">
        <f t="array" ref="AQ86">IFERROR(
MEDIAN(IF(DATOS_[Sexo]=$B86,IF(DATOS_[AGRUP. CLAS. PROF.]=$B84,IF(DATOS_[Check Periodo Ref.]="Dentro",DATOS_[Tot Extrasalarial Ef],FALSE)))),
0)</f>
        <v>0</v>
      </c>
      <c r="AR86" s="183">
        <f t="array" ref="AR86">IFERROR(
MEDIAN(IF(DATOS_[Sexo]=$B86,IF(DATOS_[AGRUP. CLAS. PROF.]=$B84,IF(DATOS_[Check Periodo Ref.]="Dentro",DATOS_[TOTAL Retrib Ef],FALSE)))),
0)</f>
        <v>0</v>
      </c>
    </row>
    <row r="87" spans="1:44" ht="17.25" thickBot="1" x14ac:dyDescent="0.35">
      <c r="A87" s="107" t="str">
        <f t="shared" ref="A87" si="99">+A88</f>
        <v>[ocultar]</v>
      </c>
      <c r="B87" s="105" t="s">
        <v>241</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77">
        <f t="array" ref="E88">IFERROR(
MEDIAN(IF(DATOS_[Sexo]=$B88,IF(DATOS_[AGRUP. CLAS. PROF.]=$B87,IF(DATOS_[Check Periodo Ref.]="Dentro",DATOS_[SALARIO BASE Ef],FALSE)))),
0)</f>
        <v>0</v>
      </c>
      <c r="F88" s="178">
        <f t="array" ref="F88">IFERROR(
MEDIAN((IF(DATOS_[[Sexo]:[Sexo]]=$B88,IF(DATOS_[[AGRUP. CLAS. PROF.]:[AGRUP. CLAS. PROF.]]=$B87,IF(DATOS_[[Check Periodo Ref.]:[Check Periodo Ref.]]="Dentro",DATOS_[Conc.Sal.01]))))),
0)</f>
        <v>0</v>
      </c>
      <c r="G88" s="178">
        <f t="array" ref="G88">IFERROR(
MEDIAN((IF(DATOS_[[Sexo]:[Sexo]]=$B88,IF(DATOS_[[AGRUP. CLAS. PROF.]:[AGRUP. CLAS. PROF.]]=$B87,IF(DATOS_[[Check Periodo Ref.]:[Check Periodo Ref.]]="Dentro",DATOS_[Conc.Sal.02]))))),
0)</f>
        <v>0</v>
      </c>
      <c r="H88" s="178">
        <f t="array" ref="H88">IFERROR(
MEDIAN((IF(DATOS_[[Sexo]:[Sexo]]=$B88,IF(DATOS_[[AGRUP. CLAS. PROF.]:[AGRUP. CLAS. PROF.]]=$B87,IF(DATOS_[[Check Periodo Ref.]:[Check Periodo Ref.]]="Dentro",DATOS_[Conc.Sal.03]))))),
0)</f>
        <v>0</v>
      </c>
      <c r="I88" s="178">
        <f t="array" ref="I88">IFERROR(
MEDIAN((IF(DATOS_[[Sexo]:[Sexo]]=$B88,IF(DATOS_[[AGRUP. CLAS. PROF.]:[AGRUP. CLAS. PROF.]]=$B87,IF(DATOS_[[Check Periodo Ref.]:[Check Periodo Ref.]]="Dentro",DATOS_[Conc.Sal.04]))))),
0)</f>
        <v>0</v>
      </c>
      <c r="J88" s="178">
        <f t="array" ref="J88">IFERROR(
MEDIAN((IF(DATOS_[[Sexo]:[Sexo]]=$B88,IF(DATOS_[[AGRUP. CLAS. PROF.]:[AGRUP. CLAS. PROF.]]=$B87,IF(DATOS_[[Check Periodo Ref.]:[Check Periodo Ref.]]="Dentro",DATOS_[Conc.Sal.05]))))),
0)</f>
        <v>0</v>
      </c>
      <c r="K88" s="178">
        <f t="array" ref="K88">IFERROR(
MEDIAN((IF(DATOS_[[Sexo]:[Sexo]]=$B88,IF(DATOS_[[AGRUP. CLAS. PROF.]:[AGRUP. CLAS. PROF.]]=$B87,IF(DATOS_[[Check Periodo Ref.]:[Check Periodo Ref.]]="Dentro",DATOS_[Conc.Sal.06]))))),
0)</f>
        <v>0</v>
      </c>
      <c r="L88" s="178">
        <f t="array" ref="L88">IFERROR(
MEDIAN((IF(DATOS_[[Sexo]:[Sexo]]=$B88,IF(DATOS_[[AGRUP. CLAS. PROF.]:[AGRUP. CLAS. PROF.]]=$B87,IF(DATOS_[[Check Periodo Ref.]:[Check Periodo Ref.]]="Dentro",DATOS_[Conc.Sal.07]))))),
0)</f>
        <v>0</v>
      </c>
      <c r="M88" s="178">
        <f t="array" ref="M88">IFERROR(
MEDIAN((IF(DATOS_[[Sexo]:[Sexo]]=$B88,IF(DATOS_[[AGRUP. CLAS. PROF.]:[AGRUP. CLAS. PROF.]]=$B87,IF(DATOS_[[Check Periodo Ref.]:[Check Periodo Ref.]]="Dentro",DATOS_[Conc.Sal.08]))))),
0)</f>
        <v>0</v>
      </c>
      <c r="N88" s="178">
        <f t="array" ref="N88">IFERROR(
MEDIAN((IF(DATOS_[[Sexo]:[Sexo]]=$B88,IF(DATOS_[[AGRUP. CLAS. PROF.]:[AGRUP. CLAS. PROF.]]=$B87,IF(DATOS_[[Check Periodo Ref.]:[Check Periodo Ref.]]="Dentro",DATOS_[Conc.Sal.09]))))),
0)</f>
        <v>0</v>
      </c>
      <c r="O88" s="178">
        <f t="array" ref="O88">IFERROR(
MEDIAN((IF(DATOS_[[Sexo]:[Sexo]]=$B88,IF(DATOS_[[AGRUP. CLAS. PROF.]:[AGRUP. CLAS. PROF.]]=$B87,IF(DATOS_[[Check Periodo Ref.]:[Check Periodo Ref.]]="Dentro",DATOS_[Conc.Sal.10]))))),
0)</f>
        <v>0</v>
      </c>
      <c r="P88" s="178">
        <f t="array" ref="P88">IFERROR(
MEDIAN((IF(DATOS_[[Sexo]:[Sexo]]=$B88,IF(DATOS_[[AGRUP. CLAS. PROF.]:[AGRUP. CLAS. PROF.]]=$B87,IF(DATOS_[[Check Periodo Ref.]:[Check Periodo Ref.]]="Dentro",DATOS_[Conc.Sal.11]))))),
0)</f>
        <v>0</v>
      </c>
      <c r="Q88" s="178">
        <f t="array" ref="Q88">IFERROR(
MEDIAN((IF(DATOS_[[Sexo]:[Sexo]]=$B88,IF(DATOS_[[AGRUP. CLAS. PROF.]:[AGRUP. CLAS. PROF.]]=$B87,IF(DATOS_[[Check Periodo Ref.]:[Check Periodo Ref.]]="Dentro",DATOS_[Conc.Sal.12]))))),
0)</f>
        <v>0</v>
      </c>
      <c r="R88" s="178">
        <f t="array" ref="R88">IFERROR(
MEDIAN((IF(DATOS_[[Sexo]:[Sexo]]=$B88,IF(DATOS_[[AGRUP. CLAS. PROF.]:[AGRUP. CLAS. PROF.]]=$B87,IF(DATOS_[[Check Periodo Ref.]:[Check Periodo Ref.]]="Dentro",DATOS_[Conc.Sal.13]))))),
0)</f>
        <v>0</v>
      </c>
      <c r="S88" s="178">
        <f t="array" ref="S88">IFERROR(
MEDIAN((IF(DATOS_[[Sexo]:[Sexo]]=$B88,IF(DATOS_[[AGRUP. CLAS. PROF.]:[AGRUP. CLAS. PROF.]]=$B87,IF(DATOS_[[Check Periodo Ref.]:[Check Periodo Ref.]]="Dentro",DATOS_[Conc.Sal.14]))))),
0)</f>
        <v>0</v>
      </c>
      <c r="T88" s="178">
        <f t="array" ref="T88">IFERROR(
MEDIAN((IF(DATOS_[[Sexo]:[Sexo]]=$B88,IF(DATOS_[[AGRUP. CLAS. PROF.]:[AGRUP. CLAS. PROF.]]=$B87,IF(DATOS_[[Check Periodo Ref.]:[Check Periodo Ref.]]="Dentro",DATOS_[Conc.Sal.15]))))),
0)</f>
        <v>0</v>
      </c>
      <c r="U88" s="178">
        <f t="array" ref="U88">IFERROR(
MEDIAN((IF(DATOS_[[Sexo]:[Sexo]]=$B88,IF(DATOS_[[AGRUP. CLAS. PROF.]:[AGRUP. CLAS. PROF.]]=$B87,IF(DATOS_[[Check Periodo Ref.]:[Check Periodo Ref.]]="Dentro",DATOS_[Conc.Sal.16]))))),
0)</f>
        <v>0</v>
      </c>
      <c r="V88" s="178">
        <f t="array" ref="V88">IFERROR(
MEDIAN((IF(DATOS_[[Sexo]:[Sexo]]=$B88,IF(DATOS_[[AGRUP. CLAS. PROF.]:[AGRUP. CLAS. PROF.]]=$B87,IF(DATOS_[[Check Periodo Ref.]:[Check Periodo Ref.]]="Dentro",DATOS_[Conc.Sal.17]))))),
0)</f>
        <v>0</v>
      </c>
      <c r="W88" s="178">
        <f t="array" ref="W88">IFERROR(
MEDIAN((IF(DATOS_[[Sexo]:[Sexo]]=$B88,IF(DATOS_[[AGRUP. CLAS. PROF.]:[AGRUP. CLAS. PROF.]]=$B87,IF(DATOS_[[Check Periodo Ref.]:[Check Periodo Ref.]]="Dentro",DATOS_[Conc.Sal.18]))))),
0)</f>
        <v>0</v>
      </c>
      <c r="X88" s="178">
        <f t="array" ref="X88">IFERROR(
MEDIAN((IF(DATOS_[[Sexo]:[Sexo]]=$B88,IF(DATOS_[[AGRUP. CLAS. PROF.]:[AGRUP. CLAS. PROF.]]=$B87,IF(DATOS_[[Check Periodo Ref.]:[Check Periodo Ref.]]="Dentro",DATOS_[Conc.Sal.19]))))),
0)</f>
        <v>0</v>
      </c>
      <c r="Y88" s="178">
        <f t="array" ref="Y88">IFERROR(
MEDIAN((IF(DATOS_[[Sexo]:[Sexo]]=$B88,IF(DATOS_[[AGRUP. CLAS. PROF.]:[AGRUP. CLAS. PROF.]]=$B87,IF(DATOS_[[Check Periodo Ref.]:[Check Periodo Ref.]]="Dentro",DATOS_[Conc.Sal.20]))))),
0)</f>
        <v>0</v>
      </c>
      <c r="Z88" s="178">
        <f t="array" ref="Z88">IFERROR(
MEDIAN((IF(DATOS_[[Sexo]:[Sexo]]=$B88,IF(DATOS_[[AGRUP. CLAS. PROF.]:[AGRUP. CLAS. PROF.]]=$B87,IF(DATOS_[[Check Periodo Ref.]:[Check Periodo Ref.]]="Dentro",DATOS_[Conc.Sal.21]))))),
0)</f>
        <v>0</v>
      </c>
      <c r="AA88" s="178">
        <f t="array" ref="AA88">IFERROR(
MEDIAN((IF(DATOS_[[Sexo]:[Sexo]]=$B88,IF(DATOS_[[AGRUP. CLAS. PROF.]:[AGRUP. CLAS. PROF.]]=$B87,IF(DATOS_[[Check Periodo Ref.]:[Check Periodo Ref.]]="Dentro",DATOS_[Conc.Sal.22]))))),
0)</f>
        <v>0</v>
      </c>
      <c r="AB88" s="178">
        <f t="array" ref="AB88">IFERROR(
MEDIAN((IF(DATOS_[[Sexo]:[Sexo]]=$B88,IF(DATOS_[[AGRUP. CLAS. PROF.]:[AGRUP. CLAS. PROF.]]=$B87,IF(DATOS_[[Check Periodo Ref.]:[Check Periodo Ref.]]="Dentro",DATOS_[Conc.Sal.23]))))),
0)</f>
        <v>0</v>
      </c>
      <c r="AC88" s="178">
        <f t="array" ref="AC88">IFERROR(
MEDIAN((IF(DATOS_[[Sexo]:[Sexo]]=$B88,IF(DATOS_[[AGRUP. CLAS. PROF.]:[AGRUP. CLAS. PROF.]]=$B87,IF(DATOS_[[Check Periodo Ref.]:[Check Periodo Ref.]]="Dentro",DATOS_[Conc.Sal.24]))))),
0)</f>
        <v>0</v>
      </c>
      <c r="AD88" s="178">
        <f t="array" ref="AD88">IFERROR(
MEDIAN((IF(DATOS_[[Sexo]:[Sexo]]=$B88,IF(DATOS_[[AGRUP. CLAS. PROF.]:[AGRUP. CLAS. PROF.]]=$B87,IF(DATOS_[[Check Periodo Ref.]:[Check Periodo Ref.]]="Dentro",DATOS_[Conc.Sal.25]))))),
0)</f>
        <v>0</v>
      </c>
      <c r="AE88" s="178">
        <f t="array" ref="AE88">IFERROR(
MEDIAN((IF(DATOS_[[Sexo]:[Sexo]]=$B88,IF(DATOS_[[AGRUP. CLAS. PROF.]:[AGRUP. CLAS. PROF.]]=$B87,IF(DATOS_[[Check Periodo Ref.]:[Check Periodo Ref.]]="Dentro",DATOS_[Conc.Sal.26]))))),
0)</f>
        <v>0</v>
      </c>
      <c r="AF88" s="178">
        <f t="array" ref="AF88">IFERROR(
MEDIAN((IF(DATOS_[[Sexo]:[Sexo]]=$B88,IF(DATOS_[[AGRUP. CLAS. PROF.]:[AGRUP. CLAS. PROF.]]=$B87,IF(DATOS_[[Check Periodo Ref.]:[Check Periodo Ref.]]="Dentro",DATOS_[Conc.Sal.27]))))),
0)</f>
        <v>0</v>
      </c>
      <c r="AG88" s="178">
        <f t="array" ref="AG88">IFERROR(
MEDIAN((IF(DATOS_[[Sexo]:[Sexo]]=$B88,IF(DATOS_[[AGRUP. CLAS. PROF.]:[AGRUP. CLAS. PROF.]]=$B87,IF(DATOS_[[Check Periodo Ref.]:[Check Periodo Ref.]]="Dentro",DATOS_[Conc.Sal.28]))))),
0)</f>
        <v>0</v>
      </c>
      <c r="AH88" s="178">
        <f t="array" ref="AH88">IFERROR(
MEDIAN((IF(DATOS_[[Sexo]:[Sexo]]=$B88,IF(DATOS_[[AGRUP. CLAS. PROF.]:[AGRUP. CLAS. PROF.]]=$B87,IF(DATOS_[[Check Periodo Ref.]:[Check Periodo Ref.]]="Dentro",DATOS_[Conc.Sal.29]))))),
0)</f>
        <v>0</v>
      </c>
      <c r="AI88" s="178">
        <f t="array" ref="AI88">IFERROR(
MEDIAN((IF(DATOS_[[Sexo]:[Sexo]]=$B88,IF(DATOS_[[AGRUP. CLAS. PROF.]:[AGRUP. CLAS. PROF.]]=$B87,IF(DATOS_[[Check Periodo Ref.]:[Check Periodo Ref.]]="Dentro",DATOS_[Conc.Sal.30]))))),
0)</f>
        <v>0</v>
      </c>
      <c r="AJ88" s="179">
        <f t="array" ref="AJ88">IFERROR(
MEDIAN(IF(DATOS_[Sexo]=$B88,IF(DATOS_[AGRUP. CLAS. PROF.]=$B87,IF(DATOS_[Check Periodo Ref.]="Dentro",DATOS_[Tot COMPL.SAL Ef],FALSE)))),
0)</f>
        <v>0</v>
      </c>
      <c r="AK88" s="180">
        <f t="array" ref="AK88">IFERROR(
MEDIAN(IF(DATOS_[Sexo]=$B88,IF(DATOS_[AGRUP. CLAS. PROF.]=$B87,IF(DATOS_[Check Periodo Ref.]="Dentro",DATOS_[TOTAL SALARIO Ef],FALSE)))),
0)</f>
        <v>0</v>
      </c>
      <c r="AL88" s="181">
        <f t="array" ref="AL88">IFERROR(
MEDIAN((IF(DATOS_[[Sexo]:[Sexo]]=$B88,IF(DATOS_[[AGRUP. CLAS. PROF.]:[AGRUP. CLAS. PROF.]]=$B87,IF(DATOS_[[Check Periodo Ref.]:[Check Periodo Ref.]]="Dentro",DATOS_[C.Extra.01]))))),
0)</f>
        <v>0</v>
      </c>
      <c r="AM88" s="181">
        <f t="array" ref="AM88">IFERROR(
MEDIAN((IF(DATOS_[[Sexo]:[Sexo]]=$B88,IF(DATOS_[[AGRUP. CLAS. PROF.]:[AGRUP. CLAS. PROF.]]=$B87,IF(DATOS_[[Check Periodo Ref.]:[Check Periodo Ref.]]="Dentro",DATOS_[C.Extra.02]))))),
0)</f>
        <v>0</v>
      </c>
      <c r="AN88" s="181">
        <f t="array" ref="AN88">IFERROR(
MEDIAN((IF(DATOS_[[Sexo]:[Sexo]]=$B88,IF(DATOS_[[AGRUP. CLAS. PROF.]:[AGRUP. CLAS. PROF.]]=$B87,IF(DATOS_[[Check Periodo Ref.]:[Check Periodo Ref.]]="Dentro",DATOS_[C.Extra.03]))))),
0)</f>
        <v>0</v>
      </c>
      <c r="AO88" s="181">
        <f t="array" ref="AO88">IFERROR(
MEDIAN((IF(DATOS_[[Sexo]:[Sexo]]=$B88,IF(DATOS_[[AGRUP. CLAS. PROF.]:[AGRUP. CLAS. PROF.]]=$B87,IF(DATOS_[[Check Periodo Ref.]:[Check Periodo Ref.]]="Dentro",DATOS_[C.Extra.04]))))),
0)</f>
        <v>0</v>
      </c>
      <c r="AP88" s="181">
        <f t="array" ref="AP88">IFERROR(
MEDIAN((IF(DATOS_[[Sexo]:[Sexo]]=$B88,IF(DATOS_[[AGRUP. CLAS. PROF.]:[AGRUP. CLAS. PROF.]]=$B87,IF(DATOS_[[Check Periodo Ref.]:[Check Periodo Ref.]]="Dentro",DATOS_[C.Extra.05]))))),
0)</f>
        <v>0</v>
      </c>
      <c r="AQ88" s="182">
        <f t="array" ref="AQ88">IFERROR(
MEDIAN(IF(DATOS_[Sexo]=$B88,IF(DATOS_[AGRUP. CLAS. PROF.]=$B87,IF(DATOS_[Check Periodo Ref.]="Dentro",DATOS_[Tot Extrasalarial Ef],FALSE)))),
0)</f>
        <v>0</v>
      </c>
      <c r="AR88" s="183">
        <f t="array" ref="AR88">IFERROR(
MEDIAN(IF(DATOS_[Sexo]=$B88,IF(DATOS_[AGRUP. CLAS. PROF.]=$B87,IF(DATOS_[Check Periodo Ref.]="Dentro",DATOS_[TOTAL Retrib Ef],FALSE)))),
0)</f>
        <v>0</v>
      </c>
    </row>
    <row r="89" spans="1:44" x14ac:dyDescent="0.3">
      <c r="A89" s="107" t="str">
        <f t="shared" ref="A89" si="102">+A88</f>
        <v>[ocultar]</v>
      </c>
      <c r="B89" s="98"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77">
        <f t="array" ref="E89">IFERROR(
MEDIAN(IF(DATOS_[Sexo]=$B89,IF(DATOS_[AGRUP. CLAS. PROF.]=$B87,IF(DATOS_[Check Periodo Ref.]="Dentro",DATOS_[SALARIO BASE Ef],FALSE)))),
0)</f>
        <v>0</v>
      </c>
      <c r="F89" s="178">
        <f t="array" ref="F89">IFERROR(
MEDIAN((IF(DATOS_[[Sexo]:[Sexo]]=$B89,IF(DATOS_[[AGRUP. CLAS. PROF.]:[AGRUP. CLAS. PROF.]]=$B87,IF(DATOS_[[Check Periodo Ref.]:[Check Periodo Ref.]]="Dentro",DATOS_[Conc.Sal.01]))))),
0)</f>
        <v>0</v>
      </c>
      <c r="G89" s="178">
        <f t="array" ref="G89">IFERROR(
MEDIAN((IF(DATOS_[[Sexo]:[Sexo]]=$B89,IF(DATOS_[[AGRUP. CLAS. PROF.]:[AGRUP. CLAS. PROF.]]=$B87,IF(DATOS_[[Check Periodo Ref.]:[Check Periodo Ref.]]="Dentro",DATOS_[Conc.Sal.02]))))),
0)</f>
        <v>0</v>
      </c>
      <c r="H89" s="178">
        <f t="array" ref="H89">IFERROR(
MEDIAN((IF(DATOS_[[Sexo]:[Sexo]]=$B89,IF(DATOS_[[AGRUP. CLAS. PROF.]:[AGRUP. CLAS. PROF.]]=$B87,IF(DATOS_[[Check Periodo Ref.]:[Check Periodo Ref.]]="Dentro",DATOS_[Conc.Sal.03]))))),
0)</f>
        <v>0</v>
      </c>
      <c r="I89" s="178">
        <f t="array" ref="I89">IFERROR(
MEDIAN((IF(DATOS_[[Sexo]:[Sexo]]=$B89,IF(DATOS_[[AGRUP. CLAS. PROF.]:[AGRUP. CLAS. PROF.]]=$B87,IF(DATOS_[[Check Periodo Ref.]:[Check Periodo Ref.]]="Dentro",DATOS_[Conc.Sal.04]))))),
0)</f>
        <v>0</v>
      </c>
      <c r="J89" s="178">
        <f t="array" ref="J89">IFERROR(
MEDIAN((IF(DATOS_[[Sexo]:[Sexo]]=$B89,IF(DATOS_[[AGRUP. CLAS. PROF.]:[AGRUP. CLAS. PROF.]]=$B87,IF(DATOS_[[Check Periodo Ref.]:[Check Periodo Ref.]]="Dentro",DATOS_[Conc.Sal.05]))))),
0)</f>
        <v>0</v>
      </c>
      <c r="K89" s="178">
        <f t="array" ref="K89">IFERROR(
MEDIAN((IF(DATOS_[[Sexo]:[Sexo]]=$B89,IF(DATOS_[[AGRUP. CLAS. PROF.]:[AGRUP. CLAS. PROF.]]=$B87,IF(DATOS_[[Check Periodo Ref.]:[Check Periodo Ref.]]="Dentro",DATOS_[Conc.Sal.06]))))),
0)</f>
        <v>0</v>
      </c>
      <c r="L89" s="178">
        <f t="array" ref="L89">IFERROR(
MEDIAN((IF(DATOS_[[Sexo]:[Sexo]]=$B89,IF(DATOS_[[AGRUP. CLAS. PROF.]:[AGRUP. CLAS. PROF.]]=$B87,IF(DATOS_[[Check Periodo Ref.]:[Check Periodo Ref.]]="Dentro",DATOS_[Conc.Sal.07]))))),
0)</f>
        <v>0</v>
      </c>
      <c r="M89" s="178">
        <f t="array" ref="M89">IFERROR(
MEDIAN((IF(DATOS_[[Sexo]:[Sexo]]=$B89,IF(DATOS_[[AGRUP. CLAS. PROF.]:[AGRUP. CLAS. PROF.]]=$B87,IF(DATOS_[[Check Periodo Ref.]:[Check Periodo Ref.]]="Dentro",DATOS_[Conc.Sal.08]))))),
0)</f>
        <v>0</v>
      </c>
      <c r="N89" s="178">
        <f t="array" ref="N89">IFERROR(
MEDIAN((IF(DATOS_[[Sexo]:[Sexo]]=$B89,IF(DATOS_[[AGRUP. CLAS. PROF.]:[AGRUP. CLAS. PROF.]]=$B87,IF(DATOS_[[Check Periodo Ref.]:[Check Periodo Ref.]]="Dentro",DATOS_[Conc.Sal.09]))))),
0)</f>
        <v>0</v>
      </c>
      <c r="O89" s="178">
        <f t="array" ref="O89">IFERROR(
MEDIAN((IF(DATOS_[[Sexo]:[Sexo]]=$B89,IF(DATOS_[[AGRUP. CLAS. PROF.]:[AGRUP. CLAS. PROF.]]=$B87,IF(DATOS_[[Check Periodo Ref.]:[Check Periodo Ref.]]="Dentro",DATOS_[Conc.Sal.10]))))),
0)</f>
        <v>0</v>
      </c>
      <c r="P89" s="178">
        <f t="array" ref="P89">IFERROR(
MEDIAN((IF(DATOS_[[Sexo]:[Sexo]]=$B89,IF(DATOS_[[AGRUP. CLAS. PROF.]:[AGRUP. CLAS. PROF.]]=$B87,IF(DATOS_[[Check Periodo Ref.]:[Check Periodo Ref.]]="Dentro",DATOS_[Conc.Sal.11]))))),
0)</f>
        <v>0</v>
      </c>
      <c r="Q89" s="178">
        <f t="array" ref="Q89">IFERROR(
MEDIAN((IF(DATOS_[[Sexo]:[Sexo]]=$B89,IF(DATOS_[[AGRUP. CLAS. PROF.]:[AGRUP. CLAS. PROF.]]=$B87,IF(DATOS_[[Check Periodo Ref.]:[Check Periodo Ref.]]="Dentro",DATOS_[Conc.Sal.12]))))),
0)</f>
        <v>0</v>
      </c>
      <c r="R89" s="178">
        <f t="array" ref="R89">IFERROR(
MEDIAN((IF(DATOS_[[Sexo]:[Sexo]]=$B89,IF(DATOS_[[AGRUP. CLAS. PROF.]:[AGRUP. CLAS. PROF.]]=$B87,IF(DATOS_[[Check Periodo Ref.]:[Check Periodo Ref.]]="Dentro",DATOS_[Conc.Sal.13]))))),
0)</f>
        <v>0</v>
      </c>
      <c r="S89" s="178">
        <f t="array" ref="S89">IFERROR(
MEDIAN((IF(DATOS_[[Sexo]:[Sexo]]=$B89,IF(DATOS_[[AGRUP. CLAS. PROF.]:[AGRUP. CLAS. PROF.]]=$B87,IF(DATOS_[[Check Periodo Ref.]:[Check Periodo Ref.]]="Dentro",DATOS_[Conc.Sal.14]))))),
0)</f>
        <v>0</v>
      </c>
      <c r="T89" s="178">
        <f t="array" ref="T89">IFERROR(
MEDIAN((IF(DATOS_[[Sexo]:[Sexo]]=$B89,IF(DATOS_[[AGRUP. CLAS. PROF.]:[AGRUP. CLAS. PROF.]]=$B87,IF(DATOS_[[Check Periodo Ref.]:[Check Periodo Ref.]]="Dentro",DATOS_[Conc.Sal.15]))))),
0)</f>
        <v>0</v>
      </c>
      <c r="U89" s="178">
        <f t="array" ref="U89">IFERROR(
MEDIAN((IF(DATOS_[[Sexo]:[Sexo]]=$B89,IF(DATOS_[[AGRUP. CLAS. PROF.]:[AGRUP. CLAS. PROF.]]=$B87,IF(DATOS_[[Check Periodo Ref.]:[Check Periodo Ref.]]="Dentro",DATOS_[Conc.Sal.16]))))),
0)</f>
        <v>0</v>
      </c>
      <c r="V89" s="178">
        <f t="array" ref="V89">IFERROR(
MEDIAN((IF(DATOS_[[Sexo]:[Sexo]]=$B89,IF(DATOS_[[AGRUP. CLAS. PROF.]:[AGRUP. CLAS. PROF.]]=$B87,IF(DATOS_[[Check Periodo Ref.]:[Check Periodo Ref.]]="Dentro",DATOS_[Conc.Sal.17]))))),
0)</f>
        <v>0</v>
      </c>
      <c r="W89" s="178">
        <f t="array" ref="W89">IFERROR(
MEDIAN((IF(DATOS_[[Sexo]:[Sexo]]=$B89,IF(DATOS_[[AGRUP. CLAS. PROF.]:[AGRUP. CLAS. PROF.]]=$B87,IF(DATOS_[[Check Periodo Ref.]:[Check Periodo Ref.]]="Dentro",DATOS_[Conc.Sal.18]))))),
0)</f>
        <v>0</v>
      </c>
      <c r="X89" s="178">
        <f t="array" ref="X89">IFERROR(
MEDIAN((IF(DATOS_[[Sexo]:[Sexo]]=$B89,IF(DATOS_[[AGRUP. CLAS. PROF.]:[AGRUP. CLAS. PROF.]]=$B87,IF(DATOS_[[Check Periodo Ref.]:[Check Periodo Ref.]]="Dentro",DATOS_[Conc.Sal.19]))))),
0)</f>
        <v>0</v>
      </c>
      <c r="Y89" s="178">
        <f t="array" ref="Y89">IFERROR(
MEDIAN((IF(DATOS_[[Sexo]:[Sexo]]=$B89,IF(DATOS_[[AGRUP. CLAS. PROF.]:[AGRUP. CLAS. PROF.]]=$B87,IF(DATOS_[[Check Periodo Ref.]:[Check Periodo Ref.]]="Dentro",DATOS_[Conc.Sal.20]))))),
0)</f>
        <v>0</v>
      </c>
      <c r="Z89" s="178">
        <f t="array" ref="Z89">IFERROR(
MEDIAN((IF(DATOS_[[Sexo]:[Sexo]]=$B89,IF(DATOS_[[AGRUP. CLAS. PROF.]:[AGRUP. CLAS. PROF.]]=$B87,IF(DATOS_[[Check Periodo Ref.]:[Check Periodo Ref.]]="Dentro",DATOS_[Conc.Sal.21]))))),
0)</f>
        <v>0</v>
      </c>
      <c r="AA89" s="178">
        <f t="array" ref="AA89">IFERROR(
MEDIAN((IF(DATOS_[[Sexo]:[Sexo]]=$B89,IF(DATOS_[[AGRUP. CLAS. PROF.]:[AGRUP. CLAS. PROF.]]=$B87,IF(DATOS_[[Check Periodo Ref.]:[Check Periodo Ref.]]="Dentro",DATOS_[Conc.Sal.22]))))),
0)</f>
        <v>0</v>
      </c>
      <c r="AB89" s="178">
        <f t="array" ref="AB89">IFERROR(
MEDIAN((IF(DATOS_[[Sexo]:[Sexo]]=$B89,IF(DATOS_[[AGRUP. CLAS. PROF.]:[AGRUP. CLAS. PROF.]]=$B87,IF(DATOS_[[Check Periodo Ref.]:[Check Periodo Ref.]]="Dentro",DATOS_[Conc.Sal.23]))))),
0)</f>
        <v>0</v>
      </c>
      <c r="AC89" s="178">
        <f t="array" ref="AC89">IFERROR(
MEDIAN((IF(DATOS_[[Sexo]:[Sexo]]=$B89,IF(DATOS_[[AGRUP. CLAS. PROF.]:[AGRUP. CLAS. PROF.]]=$B87,IF(DATOS_[[Check Periodo Ref.]:[Check Periodo Ref.]]="Dentro",DATOS_[Conc.Sal.24]))))),
0)</f>
        <v>0</v>
      </c>
      <c r="AD89" s="178">
        <f t="array" ref="AD89">IFERROR(
MEDIAN((IF(DATOS_[[Sexo]:[Sexo]]=$B89,IF(DATOS_[[AGRUP. CLAS. PROF.]:[AGRUP. CLAS. PROF.]]=$B87,IF(DATOS_[[Check Periodo Ref.]:[Check Periodo Ref.]]="Dentro",DATOS_[Conc.Sal.25]))))),
0)</f>
        <v>0</v>
      </c>
      <c r="AE89" s="178">
        <f t="array" ref="AE89">IFERROR(
MEDIAN((IF(DATOS_[[Sexo]:[Sexo]]=$B89,IF(DATOS_[[AGRUP. CLAS. PROF.]:[AGRUP. CLAS. PROF.]]=$B87,IF(DATOS_[[Check Periodo Ref.]:[Check Periodo Ref.]]="Dentro",DATOS_[Conc.Sal.26]))))),
0)</f>
        <v>0</v>
      </c>
      <c r="AF89" s="178">
        <f t="array" ref="AF89">IFERROR(
MEDIAN((IF(DATOS_[[Sexo]:[Sexo]]=$B89,IF(DATOS_[[AGRUP. CLAS. PROF.]:[AGRUP. CLAS. PROF.]]=$B87,IF(DATOS_[[Check Periodo Ref.]:[Check Periodo Ref.]]="Dentro",DATOS_[Conc.Sal.27]))))),
0)</f>
        <v>0</v>
      </c>
      <c r="AG89" s="178">
        <f t="array" ref="AG89">IFERROR(
MEDIAN((IF(DATOS_[[Sexo]:[Sexo]]=$B89,IF(DATOS_[[AGRUP. CLAS. PROF.]:[AGRUP. CLAS. PROF.]]=$B87,IF(DATOS_[[Check Periodo Ref.]:[Check Periodo Ref.]]="Dentro",DATOS_[Conc.Sal.28]))))),
0)</f>
        <v>0</v>
      </c>
      <c r="AH89" s="178">
        <f t="array" ref="AH89">IFERROR(
MEDIAN((IF(DATOS_[[Sexo]:[Sexo]]=$B89,IF(DATOS_[[AGRUP. CLAS. PROF.]:[AGRUP. CLAS. PROF.]]=$B87,IF(DATOS_[[Check Periodo Ref.]:[Check Periodo Ref.]]="Dentro",DATOS_[Conc.Sal.29]))))),
0)</f>
        <v>0</v>
      </c>
      <c r="AI89" s="178">
        <f t="array" ref="AI89">IFERROR(
MEDIAN((IF(DATOS_[[Sexo]:[Sexo]]=$B89,IF(DATOS_[[AGRUP. CLAS. PROF.]:[AGRUP. CLAS. PROF.]]=$B87,IF(DATOS_[[Check Periodo Ref.]:[Check Periodo Ref.]]="Dentro",DATOS_[Conc.Sal.30]))))),
0)</f>
        <v>0</v>
      </c>
      <c r="AJ89" s="179">
        <f t="array" ref="AJ89">IFERROR(
MEDIAN(IF(DATOS_[Sexo]=$B89,IF(DATOS_[AGRUP. CLAS. PROF.]=$B87,IF(DATOS_[Check Periodo Ref.]="Dentro",DATOS_[Tot COMPL.SAL Ef],FALSE)))),
0)</f>
        <v>0</v>
      </c>
      <c r="AK89" s="180">
        <f t="array" ref="AK89">IFERROR(
MEDIAN(IF(DATOS_[Sexo]=$B89,IF(DATOS_[AGRUP. CLAS. PROF.]=$B87,IF(DATOS_[Check Periodo Ref.]="Dentro",DATOS_[TOTAL SALARIO Ef],FALSE)))),
0)</f>
        <v>0</v>
      </c>
      <c r="AL89" s="181">
        <f t="array" ref="AL89">IFERROR(
MEDIAN((IF(DATOS_[[Sexo]:[Sexo]]=$B89,IF(DATOS_[[AGRUP. CLAS. PROF.]:[AGRUP. CLAS. PROF.]]=$B87,IF(DATOS_[[Check Periodo Ref.]:[Check Periodo Ref.]]="Dentro",DATOS_[C.Extra.01]))))),
0)</f>
        <v>0</v>
      </c>
      <c r="AM89" s="181">
        <f t="array" ref="AM89">IFERROR(
MEDIAN((IF(DATOS_[[Sexo]:[Sexo]]=$B89,IF(DATOS_[[AGRUP. CLAS. PROF.]:[AGRUP. CLAS. PROF.]]=$B87,IF(DATOS_[[Check Periodo Ref.]:[Check Periodo Ref.]]="Dentro",DATOS_[C.Extra.02]))))),
0)</f>
        <v>0</v>
      </c>
      <c r="AN89" s="181">
        <f t="array" ref="AN89">IFERROR(
MEDIAN((IF(DATOS_[[Sexo]:[Sexo]]=$B89,IF(DATOS_[[AGRUP. CLAS. PROF.]:[AGRUP. CLAS. PROF.]]=$B87,IF(DATOS_[[Check Periodo Ref.]:[Check Periodo Ref.]]="Dentro",DATOS_[C.Extra.03]))))),
0)</f>
        <v>0</v>
      </c>
      <c r="AO89" s="181">
        <f t="array" ref="AO89">IFERROR(
MEDIAN((IF(DATOS_[[Sexo]:[Sexo]]=$B89,IF(DATOS_[[AGRUP. CLAS. PROF.]:[AGRUP. CLAS. PROF.]]=$B87,IF(DATOS_[[Check Periodo Ref.]:[Check Periodo Ref.]]="Dentro",DATOS_[C.Extra.04]))))),
0)</f>
        <v>0</v>
      </c>
      <c r="AP89" s="181">
        <f t="array" ref="AP89">IFERROR(
MEDIAN((IF(DATOS_[[Sexo]:[Sexo]]=$B89,IF(DATOS_[[AGRUP. CLAS. PROF.]:[AGRUP. CLAS. PROF.]]=$B87,IF(DATOS_[[Check Periodo Ref.]:[Check Periodo Ref.]]="Dentro",DATOS_[C.Extra.05]))))),
0)</f>
        <v>0</v>
      </c>
      <c r="AQ89" s="182">
        <f t="array" ref="AQ89">IFERROR(
MEDIAN(IF(DATOS_[Sexo]=$B89,IF(DATOS_[AGRUP. CLAS. PROF.]=$B87,IF(DATOS_[Check Periodo Ref.]="Dentro",DATOS_[Tot Extrasalarial Ef],FALSE)))),
0)</f>
        <v>0</v>
      </c>
      <c r="AR89" s="183">
        <f t="array" ref="AR89">IFERROR(
MEDIAN(IF(DATOS_[Sexo]=$B89,IF(DATOS_[AGRUP. CLAS. PROF.]=$B87,IF(DATOS_[Check Periodo Ref.]="Dentro",DATOS_[TOTAL Retrib Ef],FALSE)))),
0)</f>
        <v>0</v>
      </c>
    </row>
    <row r="90" spans="1:44" ht="17.25" thickBot="1" x14ac:dyDescent="0.35">
      <c r="A90" s="107" t="str">
        <f t="shared" ref="A90" si="103">+A91</f>
        <v>[ocultar]</v>
      </c>
      <c r="B90" s="105" t="s">
        <v>242</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77">
        <f t="array" ref="E91">IFERROR(
MEDIAN(IF(DATOS_[Sexo]=$B91,IF(DATOS_[AGRUP. CLAS. PROF.]=$B90,IF(DATOS_[Check Periodo Ref.]="Dentro",DATOS_[SALARIO BASE Ef],FALSE)))),
0)</f>
        <v>0</v>
      </c>
      <c r="F91" s="178">
        <f t="array" ref="F91">IFERROR(
MEDIAN((IF(DATOS_[[Sexo]:[Sexo]]=$B91,IF(DATOS_[[AGRUP. CLAS. PROF.]:[AGRUP. CLAS. PROF.]]=$B90,IF(DATOS_[[Check Periodo Ref.]:[Check Periodo Ref.]]="Dentro",DATOS_[Conc.Sal.01]))))),
0)</f>
        <v>0</v>
      </c>
      <c r="G91" s="178">
        <f t="array" ref="G91">IFERROR(
MEDIAN((IF(DATOS_[[Sexo]:[Sexo]]=$B91,IF(DATOS_[[AGRUP. CLAS. PROF.]:[AGRUP. CLAS. PROF.]]=$B90,IF(DATOS_[[Check Periodo Ref.]:[Check Periodo Ref.]]="Dentro",DATOS_[Conc.Sal.02]))))),
0)</f>
        <v>0</v>
      </c>
      <c r="H91" s="178">
        <f t="array" ref="H91">IFERROR(
MEDIAN((IF(DATOS_[[Sexo]:[Sexo]]=$B91,IF(DATOS_[[AGRUP. CLAS. PROF.]:[AGRUP. CLAS. PROF.]]=$B90,IF(DATOS_[[Check Periodo Ref.]:[Check Periodo Ref.]]="Dentro",DATOS_[Conc.Sal.03]))))),
0)</f>
        <v>0</v>
      </c>
      <c r="I91" s="178">
        <f t="array" ref="I91">IFERROR(
MEDIAN((IF(DATOS_[[Sexo]:[Sexo]]=$B91,IF(DATOS_[[AGRUP. CLAS. PROF.]:[AGRUP. CLAS. PROF.]]=$B90,IF(DATOS_[[Check Periodo Ref.]:[Check Periodo Ref.]]="Dentro",DATOS_[Conc.Sal.04]))))),
0)</f>
        <v>0</v>
      </c>
      <c r="J91" s="178">
        <f t="array" ref="J91">IFERROR(
MEDIAN((IF(DATOS_[[Sexo]:[Sexo]]=$B91,IF(DATOS_[[AGRUP. CLAS. PROF.]:[AGRUP. CLAS. PROF.]]=$B90,IF(DATOS_[[Check Periodo Ref.]:[Check Periodo Ref.]]="Dentro",DATOS_[Conc.Sal.05]))))),
0)</f>
        <v>0</v>
      </c>
      <c r="K91" s="178">
        <f t="array" ref="K91">IFERROR(
MEDIAN((IF(DATOS_[[Sexo]:[Sexo]]=$B91,IF(DATOS_[[AGRUP. CLAS. PROF.]:[AGRUP. CLAS. PROF.]]=$B90,IF(DATOS_[[Check Periodo Ref.]:[Check Periodo Ref.]]="Dentro",DATOS_[Conc.Sal.06]))))),
0)</f>
        <v>0</v>
      </c>
      <c r="L91" s="178">
        <f t="array" ref="L91">IFERROR(
MEDIAN((IF(DATOS_[[Sexo]:[Sexo]]=$B91,IF(DATOS_[[AGRUP. CLAS. PROF.]:[AGRUP. CLAS. PROF.]]=$B90,IF(DATOS_[[Check Periodo Ref.]:[Check Periodo Ref.]]="Dentro",DATOS_[Conc.Sal.07]))))),
0)</f>
        <v>0</v>
      </c>
      <c r="M91" s="178">
        <f t="array" ref="M91">IFERROR(
MEDIAN((IF(DATOS_[[Sexo]:[Sexo]]=$B91,IF(DATOS_[[AGRUP. CLAS. PROF.]:[AGRUP. CLAS. PROF.]]=$B90,IF(DATOS_[[Check Periodo Ref.]:[Check Periodo Ref.]]="Dentro",DATOS_[Conc.Sal.08]))))),
0)</f>
        <v>0</v>
      </c>
      <c r="N91" s="178">
        <f t="array" ref="N91">IFERROR(
MEDIAN((IF(DATOS_[[Sexo]:[Sexo]]=$B91,IF(DATOS_[[AGRUP. CLAS. PROF.]:[AGRUP. CLAS. PROF.]]=$B90,IF(DATOS_[[Check Periodo Ref.]:[Check Periodo Ref.]]="Dentro",DATOS_[Conc.Sal.09]))))),
0)</f>
        <v>0</v>
      </c>
      <c r="O91" s="178">
        <f t="array" ref="O91">IFERROR(
MEDIAN((IF(DATOS_[[Sexo]:[Sexo]]=$B91,IF(DATOS_[[AGRUP. CLAS. PROF.]:[AGRUP. CLAS. PROF.]]=$B90,IF(DATOS_[[Check Periodo Ref.]:[Check Periodo Ref.]]="Dentro",DATOS_[Conc.Sal.10]))))),
0)</f>
        <v>0</v>
      </c>
      <c r="P91" s="178">
        <f t="array" ref="P91">IFERROR(
MEDIAN((IF(DATOS_[[Sexo]:[Sexo]]=$B91,IF(DATOS_[[AGRUP. CLAS. PROF.]:[AGRUP. CLAS. PROF.]]=$B90,IF(DATOS_[[Check Periodo Ref.]:[Check Periodo Ref.]]="Dentro",DATOS_[Conc.Sal.11]))))),
0)</f>
        <v>0</v>
      </c>
      <c r="Q91" s="178">
        <f t="array" ref="Q91">IFERROR(
MEDIAN((IF(DATOS_[[Sexo]:[Sexo]]=$B91,IF(DATOS_[[AGRUP. CLAS. PROF.]:[AGRUP. CLAS. PROF.]]=$B90,IF(DATOS_[[Check Periodo Ref.]:[Check Periodo Ref.]]="Dentro",DATOS_[Conc.Sal.12]))))),
0)</f>
        <v>0</v>
      </c>
      <c r="R91" s="178">
        <f t="array" ref="R91">IFERROR(
MEDIAN((IF(DATOS_[[Sexo]:[Sexo]]=$B91,IF(DATOS_[[AGRUP. CLAS. PROF.]:[AGRUP. CLAS. PROF.]]=$B90,IF(DATOS_[[Check Periodo Ref.]:[Check Periodo Ref.]]="Dentro",DATOS_[Conc.Sal.13]))))),
0)</f>
        <v>0</v>
      </c>
      <c r="S91" s="178">
        <f t="array" ref="S91">IFERROR(
MEDIAN((IF(DATOS_[[Sexo]:[Sexo]]=$B91,IF(DATOS_[[AGRUP. CLAS. PROF.]:[AGRUP. CLAS. PROF.]]=$B90,IF(DATOS_[[Check Periodo Ref.]:[Check Periodo Ref.]]="Dentro",DATOS_[Conc.Sal.14]))))),
0)</f>
        <v>0</v>
      </c>
      <c r="T91" s="178">
        <f t="array" ref="T91">IFERROR(
MEDIAN((IF(DATOS_[[Sexo]:[Sexo]]=$B91,IF(DATOS_[[AGRUP. CLAS. PROF.]:[AGRUP. CLAS. PROF.]]=$B90,IF(DATOS_[[Check Periodo Ref.]:[Check Periodo Ref.]]="Dentro",DATOS_[Conc.Sal.15]))))),
0)</f>
        <v>0</v>
      </c>
      <c r="U91" s="178">
        <f t="array" ref="U91">IFERROR(
MEDIAN((IF(DATOS_[[Sexo]:[Sexo]]=$B91,IF(DATOS_[[AGRUP. CLAS. PROF.]:[AGRUP. CLAS. PROF.]]=$B90,IF(DATOS_[[Check Periodo Ref.]:[Check Periodo Ref.]]="Dentro",DATOS_[Conc.Sal.16]))))),
0)</f>
        <v>0</v>
      </c>
      <c r="V91" s="178">
        <f t="array" ref="V91">IFERROR(
MEDIAN((IF(DATOS_[[Sexo]:[Sexo]]=$B91,IF(DATOS_[[AGRUP. CLAS. PROF.]:[AGRUP. CLAS. PROF.]]=$B90,IF(DATOS_[[Check Periodo Ref.]:[Check Periodo Ref.]]="Dentro",DATOS_[Conc.Sal.17]))))),
0)</f>
        <v>0</v>
      </c>
      <c r="W91" s="178">
        <f t="array" ref="W91">IFERROR(
MEDIAN((IF(DATOS_[[Sexo]:[Sexo]]=$B91,IF(DATOS_[[AGRUP. CLAS. PROF.]:[AGRUP. CLAS. PROF.]]=$B90,IF(DATOS_[[Check Periodo Ref.]:[Check Periodo Ref.]]="Dentro",DATOS_[Conc.Sal.18]))))),
0)</f>
        <v>0</v>
      </c>
      <c r="X91" s="178">
        <f t="array" ref="X91">IFERROR(
MEDIAN((IF(DATOS_[[Sexo]:[Sexo]]=$B91,IF(DATOS_[[AGRUP. CLAS. PROF.]:[AGRUP. CLAS. PROF.]]=$B90,IF(DATOS_[[Check Periodo Ref.]:[Check Periodo Ref.]]="Dentro",DATOS_[Conc.Sal.19]))))),
0)</f>
        <v>0</v>
      </c>
      <c r="Y91" s="178">
        <f t="array" ref="Y91">IFERROR(
MEDIAN((IF(DATOS_[[Sexo]:[Sexo]]=$B91,IF(DATOS_[[AGRUP. CLAS. PROF.]:[AGRUP. CLAS. PROF.]]=$B90,IF(DATOS_[[Check Periodo Ref.]:[Check Periodo Ref.]]="Dentro",DATOS_[Conc.Sal.20]))))),
0)</f>
        <v>0</v>
      </c>
      <c r="Z91" s="178">
        <f t="array" ref="Z91">IFERROR(
MEDIAN((IF(DATOS_[[Sexo]:[Sexo]]=$B91,IF(DATOS_[[AGRUP. CLAS. PROF.]:[AGRUP. CLAS. PROF.]]=$B90,IF(DATOS_[[Check Periodo Ref.]:[Check Periodo Ref.]]="Dentro",DATOS_[Conc.Sal.21]))))),
0)</f>
        <v>0</v>
      </c>
      <c r="AA91" s="178">
        <f t="array" ref="AA91">IFERROR(
MEDIAN((IF(DATOS_[[Sexo]:[Sexo]]=$B91,IF(DATOS_[[AGRUP. CLAS. PROF.]:[AGRUP. CLAS. PROF.]]=$B90,IF(DATOS_[[Check Periodo Ref.]:[Check Periodo Ref.]]="Dentro",DATOS_[Conc.Sal.22]))))),
0)</f>
        <v>0</v>
      </c>
      <c r="AB91" s="178">
        <f t="array" ref="AB91">IFERROR(
MEDIAN((IF(DATOS_[[Sexo]:[Sexo]]=$B91,IF(DATOS_[[AGRUP. CLAS. PROF.]:[AGRUP. CLAS. PROF.]]=$B90,IF(DATOS_[[Check Periodo Ref.]:[Check Periodo Ref.]]="Dentro",DATOS_[Conc.Sal.23]))))),
0)</f>
        <v>0</v>
      </c>
      <c r="AC91" s="178">
        <f t="array" ref="AC91">IFERROR(
MEDIAN((IF(DATOS_[[Sexo]:[Sexo]]=$B91,IF(DATOS_[[AGRUP. CLAS. PROF.]:[AGRUP. CLAS. PROF.]]=$B90,IF(DATOS_[[Check Periodo Ref.]:[Check Periodo Ref.]]="Dentro",DATOS_[Conc.Sal.24]))))),
0)</f>
        <v>0</v>
      </c>
      <c r="AD91" s="178">
        <f t="array" ref="AD91">IFERROR(
MEDIAN((IF(DATOS_[[Sexo]:[Sexo]]=$B91,IF(DATOS_[[AGRUP. CLAS. PROF.]:[AGRUP. CLAS. PROF.]]=$B90,IF(DATOS_[[Check Periodo Ref.]:[Check Periodo Ref.]]="Dentro",DATOS_[Conc.Sal.25]))))),
0)</f>
        <v>0</v>
      </c>
      <c r="AE91" s="178">
        <f t="array" ref="AE91">IFERROR(
MEDIAN((IF(DATOS_[[Sexo]:[Sexo]]=$B91,IF(DATOS_[[AGRUP. CLAS. PROF.]:[AGRUP. CLAS. PROF.]]=$B90,IF(DATOS_[[Check Periodo Ref.]:[Check Periodo Ref.]]="Dentro",DATOS_[Conc.Sal.26]))))),
0)</f>
        <v>0</v>
      </c>
      <c r="AF91" s="178">
        <f t="array" ref="AF91">IFERROR(
MEDIAN((IF(DATOS_[[Sexo]:[Sexo]]=$B91,IF(DATOS_[[AGRUP. CLAS. PROF.]:[AGRUP. CLAS. PROF.]]=$B90,IF(DATOS_[[Check Periodo Ref.]:[Check Periodo Ref.]]="Dentro",DATOS_[Conc.Sal.27]))))),
0)</f>
        <v>0</v>
      </c>
      <c r="AG91" s="178">
        <f t="array" ref="AG91">IFERROR(
MEDIAN((IF(DATOS_[[Sexo]:[Sexo]]=$B91,IF(DATOS_[[AGRUP. CLAS. PROF.]:[AGRUP. CLAS. PROF.]]=$B90,IF(DATOS_[[Check Periodo Ref.]:[Check Periodo Ref.]]="Dentro",DATOS_[Conc.Sal.28]))))),
0)</f>
        <v>0</v>
      </c>
      <c r="AH91" s="178">
        <f t="array" ref="AH91">IFERROR(
MEDIAN((IF(DATOS_[[Sexo]:[Sexo]]=$B91,IF(DATOS_[[AGRUP. CLAS. PROF.]:[AGRUP. CLAS. PROF.]]=$B90,IF(DATOS_[[Check Periodo Ref.]:[Check Periodo Ref.]]="Dentro",DATOS_[Conc.Sal.29]))))),
0)</f>
        <v>0</v>
      </c>
      <c r="AI91" s="178">
        <f t="array" ref="AI91">IFERROR(
MEDIAN((IF(DATOS_[[Sexo]:[Sexo]]=$B91,IF(DATOS_[[AGRUP. CLAS. PROF.]:[AGRUP. CLAS. PROF.]]=$B90,IF(DATOS_[[Check Periodo Ref.]:[Check Periodo Ref.]]="Dentro",DATOS_[Conc.Sal.30]))))),
0)</f>
        <v>0</v>
      </c>
      <c r="AJ91" s="179">
        <f t="array" ref="AJ91">IFERROR(
MEDIAN(IF(DATOS_[Sexo]=$B91,IF(DATOS_[AGRUP. CLAS. PROF.]=$B90,IF(DATOS_[Check Periodo Ref.]="Dentro",DATOS_[Tot COMPL.SAL Ef],FALSE)))),
0)</f>
        <v>0</v>
      </c>
      <c r="AK91" s="180">
        <f t="array" ref="AK91">IFERROR(
MEDIAN(IF(DATOS_[Sexo]=$B91,IF(DATOS_[AGRUP. CLAS. PROF.]=$B90,IF(DATOS_[Check Periodo Ref.]="Dentro",DATOS_[TOTAL SALARIO Ef],FALSE)))),
0)</f>
        <v>0</v>
      </c>
      <c r="AL91" s="181">
        <f t="array" ref="AL91">IFERROR(
MEDIAN((IF(DATOS_[[Sexo]:[Sexo]]=$B91,IF(DATOS_[[AGRUP. CLAS. PROF.]:[AGRUP. CLAS. PROF.]]=$B90,IF(DATOS_[[Check Periodo Ref.]:[Check Periodo Ref.]]="Dentro",DATOS_[C.Extra.01]))))),
0)</f>
        <v>0</v>
      </c>
      <c r="AM91" s="181">
        <f t="array" ref="AM91">IFERROR(
MEDIAN((IF(DATOS_[[Sexo]:[Sexo]]=$B91,IF(DATOS_[[AGRUP. CLAS. PROF.]:[AGRUP. CLAS. PROF.]]=$B90,IF(DATOS_[[Check Periodo Ref.]:[Check Periodo Ref.]]="Dentro",DATOS_[C.Extra.02]))))),
0)</f>
        <v>0</v>
      </c>
      <c r="AN91" s="181">
        <f t="array" ref="AN91">IFERROR(
MEDIAN((IF(DATOS_[[Sexo]:[Sexo]]=$B91,IF(DATOS_[[AGRUP. CLAS. PROF.]:[AGRUP. CLAS. PROF.]]=$B90,IF(DATOS_[[Check Periodo Ref.]:[Check Periodo Ref.]]="Dentro",DATOS_[C.Extra.03]))))),
0)</f>
        <v>0</v>
      </c>
      <c r="AO91" s="181">
        <f t="array" ref="AO91">IFERROR(
MEDIAN((IF(DATOS_[[Sexo]:[Sexo]]=$B91,IF(DATOS_[[AGRUP. CLAS. PROF.]:[AGRUP. CLAS. PROF.]]=$B90,IF(DATOS_[[Check Periodo Ref.]:[Check Periodo Ref.]]="Dentro",DATOS_[C.Extra.04]))))),
0)</f>
        <v>0</v>
      </c>
      <c r="AP91" s="181">
        <f t="array" ref="AP91">IFERROR(
MEDIAN((IF(DATOS_[[Sexo]:[Sexo]]=$B91,IF(DATOS_[[AGRUP. CLAS. PROF.]:[AGRUP. CLAS. PROF.]]=$B90,IF(DATOS_[[Check Periodo Ref.]:[Check Periodo Ref.]]="Dentro",DATOS_[C.Extra.05]))))),
0)</f>
        <v>0</v>
      </c>
      <c r="AQ91" s="182">
        <f t="array" ref="AQ91">IFERROR(
MEDIAN(IF(DATOS_[Sexo]=$B91,IF(DATOS_[AGRUP. CLAS. PROF.]=$B90,IF(DATOS_[Check Periodo Ref.]="Dentro",DATOS_[Tot Extrasalarial Ef],FALSE)))),
0)</f>
        <v>0</v>
      </c>
      <c r="AR91" s="183">
        <f t="array" ref="AR91">IFERROR(
MEDIAN(IF(DATOS_[Sexo]=$B91,IF(DATOS_[AGRUP. CLAS. PROF.]=$B90,IF(DATOS_[Check Periodo Ref.]="Dentro",DATOS_[TOTAL Retrib Ef],FALSE)))),
0)</f>
        <v>0</v>
      </c>
    </row>
    <row r="92" spans="1:44" x14ac:dyDescent="0.3">
      <c r="A92" s="107" t="str">
        <f t="shared" ref="A92" si="106">+A91</f>
        <v>[ocultar]</v>
      </c>
      <c r="B92" s="98"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77">
        <f t="array" ref="E92">IFERROR(
MEDIAN(IF(DATOS_[Sexo]=$B92,IF(DATOS_[AGRUP. CLAS. PROF.]=$B90,IF(DATOS_[Check Periodo Ref.]="Dentro",DATOS_[SALARIO BASE Ef],FALSE)))),
0)</f>
        <v>0</v>
      </c>
      <c r="F92" s="178">
        <f t="array" ref="F92">IFERROR(
MEDIAN((IF(DATOS_[[Sexo]:[Sexo]]=$B92,IF(DATOS_[[AGRUP. CLAS. PROF.]:[AGRUP. CLAS. PROF.]]=$B90,IF(DATOS_[[Check Periodo Ref.]:[Check Periodo Ref.]]="Dentro",DATOS_[Conc.Sal.01]))))),
0)</f>
        <v>0</v>
      </c>
      <c r="G92" s="178">
        <f t="array" ref="G92">IFERROR(
MEDIAN((IF(DATOS_[[Sexo]:[Sexo]]=$B92,IF(DATOS_[[AGRUP. CLAS. PROF.]:[AGRUP. CLAS. PROF.]]=$B90,IF(DATOS_[[Check Periodo Ref.]:[Check Periodo Ref.]]="Dentro",DATOS_[Conc.Sal.02]))))),
0)</f>
        <v>0</v>
      </c>
      <c r="H92" s="178">
        <f t="array" ref="H92">IFERROR(
MEDIAN((IF(DATOS_[[Sexo]:[Sexo]]=$B92,IF(DATOS_[[AGRUP. CLAS. PROF.]:[AGRUP. CLAS. PROF.]]=$B90,IF(DATOS_[[Check Periodo Ref.]:[Check Periodo Ref.]]="Dentro",DATOS_[Conc.Sal.03]))))),
0)</f>
        <v>0</v>
      </c>
      <c r="I92" s="178">
        <f t="array" ref="I92">IFERROR(
MEDIAN((IF(DATOS_[[Sexo]:[Sexo]]=$B92,IF(DATOS_[[AGRUP. CLAS. PROF.]:[AGRUP. CLAS. PROF.]]=$B90,IF(DATOS_[[Check Periodo Ref.]:[Check Periodo Ref.]]="Dentro",DATOS_[Conc.Sal.04]))))),
0)</f>
        <v>0</v>
      </c>
      <c r="J92" s="178">
        <f t="array" ref="J92">IFERROR(
MEDIAN((IF(DATOS_[[Sexo]:[Sexo]]=$B92,IF(DATOS_[[AGRUP. CLAS. PROF.]:[AGRUP. CLAS. PROF.]]=$B90,IF(DATOS_[[Check Periodo Ref.]:[Check Periodo Ref.]]="Dentro",DATOS_[Conc.Sal.05]))))),
0)</f>
        <v>0</v>
      </c>
      <c r="K92" s="178">
        <f t="array" ref="K92">IFERROR(
MEDIAN((IF(DATOS_[[Sexo]:[Sexo]]=$B92,IF(DATOS_[[AGRUP. CLAS. PROF.]:[AGRUP. CLAS. PROF.]]=$B90,IF(DATOS_[[Check Periodo Ref.]:[Check Periodo Ref.]]="Dentro",DATOS_[Conc.Sal.06]))))),
0)</f>
        <v>0</v>
      </c>
      <c r="L92" s="178">
        <f t="array" ref="L92">IFERROR(
MEDIAN((IF(DATOS_[[Sexo]:[Sexo]]=$B92,IF(DATOS_[[AGRUP. CLAS. PROF.]:[AGRUP. CLAS. PROF.]]=$B90,IF(DATOS_[[Check Periodo Ref.]:[Check Periodo Ref.]]="Dentro",DATOS_[Conc.Sal.07]))))),
0)</f>
        <v>0</v>
      </c>
      <c r="M92" s="178">
        <f t="array" ref="M92">IFERROR(
MEDIAN((IF(DATOS_[[Sexo]:[Sexo]]=$B92,IF(DATOS_[[AGRUP. CLAS. PROF.]:[AGRUP. CLAS. PROF.]]=$B90,IF(DATOS_[[Check Periodo Ref.]:[Check Periodo Ref.]]="Dentro",DATOS_[Conc.Sal.08]))))),
0)</f>
        <v>0</v>
      </c>
      <c r="N92" s="178">
        <f t="array" ref="N92">IFERROR(
MEDIAN((IF(DATOS_[[Sexo]:[Sexo]]=$B92,IF(DATOS_[[AGRUP. CLAS. PROF.]:[AGRUP. CLAS. PROF.]]=$B90,IF(DATOS_[[Check Periodo Ref.]:[Check Periodo Ref.]]="Dentro",DATOS_[Conc.Sal.09]))))),
0)</f>
        <v>0</v>
      </c>
      <c r="O92" s="178">
        <f t="array" ref="O92">IFERROR(
MEDIAN((IF(DATOS_[[Sexo]:[Sexo]]=$B92,IF(DATOS_[[AGRUP. CLAS. PROF.]:[AGRUP. CLAS. PROF.]]=$B90,IF(DATOS_[[Check Periodo Ref.]:[Check Periodo Ref.]]="Dentro",DATOS_[Conc.Sal.10]))))),
0)</f>
        <v>0</v>
      </c>
      <c r="P92" s="178">
        <f t="array" ref="P92">IFERROR(
MEDIAN((IF(DATOS_[[Sexo]:[Sexo]]=$B92,IF(DATOS_[[AGRUP. CLAS. PROF.]:[AGRUP. CLAS. PROF.]]=$B90,IF(DATOS_[[Check Periodo Ref.]:[Check Periodo Ref.]]="Dentro",DATOS_[Conc.Sal.11]))))),
0)</f>
        <v>0</v>
      </c>
      <c r="Q92" s="178">
        <f t="array" ref="Q92">IFERROR(
MEDIAN((IF(DATOS_[[Sexo]:[Sexo]]=$B92,IF(DATOS_[[AGRUP. CLAS. PROF.]:[AGRUP. CLAS. PROF.]]=$B90,IF(DATOS_[[Check Periodo Ref.]:[Check Periodo Ref.]]="Dentro",DATOS_[Conc.Sal.12]))))),
0)</f>
        <v>0</v>
      </c>
      <c r="R92" s="178">
        <f t="array" ref="R92">IFERROR(
MEDIAN((IF(DATOS_[[Sexo]:[Sexo]]=$B92,IF(DATOS_[[AGRUP. CLAS. PROF.]:[AGRUP. CLAS. PROF.]]=$B90,IF(DATOS_[[Check Periodo Ref.]:[Check Periodo Ref.]]="Dentro",DATOS_[Conc.Sal.13]))))),
0)</f>
        <v>0</v>
      </c>
      <c r="S92" s="178">
        <f t="array" ref="S92">IFERROR(
MEDIAN((IF(DATOS_[[Sexo]:[Sexo]]=$B92,IF(DATOS_[[AGRUP. CLAS. PROF.]:[AGRUP. CLAS. PROF.]]=$B90,IF(DATOS_[[Check Periodo Ref.]:[Check Periodo Ref.]]="Dentro",DATOS_[Conc.Sal.14]))))),
0)</f>
        <v>0</v>
      </c>
      <c r="T92" s="178">
        <f t="array" ref="T92">IFERROR(
MEDIAN((IF(DATOS_[[Sexo]:[Sexo]]=$B92,IF(DATOS_[[AGRUP. CLAS. PROF.]:[AGRUP. CLAS. PROF.]]=$B90,IF(DATOS_[[Check Periodo Ref.]:[Check Periodo Ref.]]="Dentro",DATOS_[Conc.Sal.15]))))),
0)</f>
        <v>0</v>
      </c>
      <c r="U92" s="178">
        <f t="array" ref="U92">IFERROR(
MEDIAN((IF(DATOS_[[Sexo]:[Sexo]]=$B92,IF(DATOS_[[AGRUP. CLAS. PROF.]:[AGRUP. CLAS. PROF.]]=$B90,IF(DATOS_[[Check Periodo Ref.]:[Check Periodo Ref.]]="Dentro",DATOS_[Conc.Sal.16]))))),
0)</f>
        <v>0</v>
      </c>
      <c r="V92" s="178">
        <f t="array" ref="V92">IFERROR(
MEDIAN((IF(DATOS_[[Sexo]:[Sexo]]=$B92,IF(DATOS_[[AGRUP. CLAS. PROF.]:[AGRUP. CLAS. PROF.]]=$B90,IF(DATOS_[[Check Periodo Ref.]:[Check Periodo Ref.]]="Dentro",DATOS_[Conc.Sal.17]))))),
0)</f>
        <v>0</v>
      </c>
      <c r="W92" s="178">
        <f t="array" ref="W92">IFERROR(
MEDIAN((IF(DATOS_[[Sexo]:[Sexo]]=$B92,IF(DATOS_[[AGRUP. CLAS. PROF.]:[AGRUP. CLAS. PROF.]]=$B90,IF(DATOS_[[Check Periodo Ref.]:[Check Periodo Ref.]]="Dentro",DATOS_[Conc.Sal.18]))))),
0)</f>
        <v>0</v>
      </c>
      <c r="X92" s="178">
        <f t="array" ref="X92">IFERROR(
MEDIAN((IF(DATOS_[[Sexo]:[Sexo]]=$B92,IF(DATOS_[[AGRUP. CLAS. PROF.]:[AGRUP. CLAS. PROF.]]=$B90,IF(DATOS_[[Check Periodo Ref.]:[Check Periodo Ref.]]="Dentro",DATOS_[Conc.Sal.19]))))),
0)</f>
        <v>0</v>
      </c>
      <c r="Y92" s="178">
        <f t="array" ref="Y92">IFERROR(
MEDIAN((IF(DATOS_[[Sexo]:[Sexo]]=$B92,IF(DATOS_[[AGRUP. CLAS. PROF.]:[AGRUP. CLAS. PROF.]]=$B90,IF(DATOS_[[Check Periodo Ref.]:[Check Periodo Ref.]]="Dentro",DATOS_[Conc.Sal.20]))))),
0)</f>
        <v>0</v>
      </c>
      <c r="Z92" s="178">
        <f t="array" ref="Z92">IFERROR(
MEDIAN((IF(DATOS_[[Sexo]:[Sexo]]=$B92,IF(DATOS_[[AGRUP. CLAS. PROF.]:[AGRUP. CLAS. PROF.]]=$B90,IF(DATOS_[[Check Periodo Ref.]:[Check Periodo Ref.]]="Dentro",DATOS_[Conc.Sal.21]))))),
0)</f>
        <v>0</v>
      </c>
      <c r="AA92" s="178">
        <f t="array" ref="AA92">IFERROR(
MEDIAN((IF(DATOS_[[Sexo]:[Sexo]]=$B92,IF(DATOS_[[AGRUP. CLAS. PROF.]:[AGRUP. CLAS. PROF.]]=$B90,IF(DATOS_[[Check Periodo Ref.]:[Check Periodo Ref.]]="Dentro",DATOS_[Conc.Sal.22]))))),
0)</f>
        <v>0</v>
      </c>
      <c r="AB92" s="178">
        <f t="array" ref="AB92">IFERROR(
MEDIAN((IF(DATOS_[[Sexo]:[Sexo]]=$B92,IF(DATOS_[[AGRUP. CLAS. PROF.]:[AGRUP. CLAS. PROF.]]=$B90,IF(DATOS_[[Check Periodo Ref.]:[Check Periodo Ref.]]="Dentro",DATOS_[Conc.Sal.23]))))),
0)</f>
        <v>0</v>
      </c>
      <c r="AC92" s="178">
        <f t="array" ref="AC92">IFERROR(
MEDIAN((IF(DATOS_[[Sexo]:[Sexo]]=$B92,IF(DATOS_[[AGRUP. CLAS. PROF.]:[AGRUP. CLAS. PROF.]]=$B90,IF(DATOS_[[Check Periodo Ref.]:[Check Periodo Ref.]]="Dentro",DATOS_[Conc.Sal.24]))))),
0)</f>
        <v>0</v>
      </c>
      <c r="AD92" s="178">
        <f t="array" ref="AD92">IFERROR(
MEDIAN((IF(DATOS_[[Sexo]:[Sexo]]=$B92,IF(DATOS_[[AGRUP. CLAS. PROF.]:[AGRUP. CLAS. PROF.]]=$B90,IF(DATOS_[[Check Periodo Ref.]:[Check Periodo Ref.]]="Dentro",DATOS_[Conc.Sal.25]))))),
0)</f>
        <v>0</v>
      </c>
      <c r="AE92" s="178">
        <f t="array" ref="AE92">IFERROR(
MEDIAN((IF(DATOS_[[Sexo]:[Sexo]]=$B92,IF(DATOS_[[AGRUP. CLAS. PROF.]:[AGRUP. CLAS. PROF.]]=$B90,IF(DATOS_[[Check Periodo Ref.]:[Check Periodo Ref.]]="Dentro",DATOS_[Conc.Sal.26]))))),
0)</f>
        <v>0</v>
      </c>
      <c r="AF92" s="178">
        <f t="array" ref="AF92">IFERROR(
MEDIAN((IF(DATOS_[[Sexo]:[Sexo]]=$B92,IF(DATOS_[[AGRUP. CLAS. PROF.]:[AGRUP. CLAS. PROF.]]=$B90,IF(DATOS_[[Check Periodo Ref.]:[Check Periodo Ref.]]="Dentro",DATOS_[Conc.Sal.27]))))),
0)</f>
        <v>0</v>
      </c>
      <c r="AG92" s="178">
        <f t="array" ref="AG92">IFERROR(
MEDIAN((IF(DATOS_[[Sexo]:[Sexo]]=$B92,IF(DATOS_[[AGRUP. CLAS. PROF.]:[AGRUP. CLAS. PROF.]]=$B90,IF(DATOS_[[Check Periodo Ref.]:[Check Periodo Ref.]]="Dentro",DATOS_[Conc.Sal.28]))))),
0)</f>
        <v>0</v>
      </c>
      <c r="AH92" s="178">
        <f t="array" ref="AH92">IFERROR(
MEDIAN((IF(DATOS_[[Sexo]:[Sexo]]=$B92,IF(DATOS_[[AGRUP. CLAS. PROF.]:[AGRUP. CLAS. PROF.]]=$B90,IF(DATOS_[[Check Periodo Ref.]:[Check Periodo Ref.]]="Dentro",DATOS_[Conc.Sal.29]))))),
0)</f>
        <v>0</v>
      </c>
      <c r="AI92" s="178">
        <f t="array" ref="AI92">IFERROR(
MEDIAN((IF(DATOS_[[Sexo]:[Sexo]]=$B92,IF(DATOS_[[AGRUP. CLAS. PROF.]:[AGRUP. CLAS. PROF.]]=$B90,IF(DATOS_[[Check Periodo Ref.]:[Check Periodo Ref.]]="Dentro",DATOS_[Conc.Sal.30]))))),
0)</f>
        <v>0</v>
      </c>
      <c r="AJ92" s="179">
        <f t="array" ref="AJ92">IFERROR(
MEDIAN(IF(DATOS_[Sexo]=$B92,IF(DATOS_[AGRUP. CLAS. PROF.]=$B90,IF(DATOS_[Check Periodo Ref.]="Dentro",DATOS_[Tot COMPL.SAL Ef],FALSE)))),
0)</f>
        <v>0</v>
      </c>
      <c r="AK92" s="180">
        <f t="array" ref="AK92">IFERROR(
MEDIAN(IF(DATOS_[Sexo]=$B92,IF(DATOS_[AGRUP. CLAS. PROF.]=$B90,IF(DATOS_[Check Periodo Ref.]="Dentro",DATOS_[TOTAL SALARIO Ef],FALSE)))),
0)</f>
        <v>0</v>
      </c>
      <c r="AL92" s="181">
        <f t="array" ref="AL92">IFERROR(
MEDIAN((IF(DATOS_[[Sexo]:[Sexo]]=$B92,IF(DATOS_[[AGRUP. CLAS. PROF.]:[AGRUP. CLAS. PROF.]]=$B90,IF(DATOS_[[Check Periodo Ref.]:[Check Periodo Ref.]]="Dentro",DATOS_[C.Extra.01]))))),
0)</f>
        <v>0</v>
      </c>
      <c r="AM92" s="181">
        <f t="array" ref="AM92">IFERROR(
MEDIAN((IF(DATOS_[[Sexo]:[Sexo]]=$B92,IF(DATOS_[[AGRUP. CLAS. PROF.]:[AGRUP. CLAS. PROF.]]=$B90,IF(DATOS_[[Check Periodo Ref.]:[Check Periodo Ref.]]="Dentro",DATOS_[C.Extra.02]))))),
0)</f>
        <v>0</v>
      </c>
      <c r="AN92" s="181">
        <f t="array" ref="AN92">IFERROR(
MEDIAN((IF(DATOS_[[Sexo]:[Sexo]]=$B92,IF(DATOS_[[AGRUP. CLAS. PROF.]:[AGRUP. CLAS. PROF.]]=$B90,IF(DATOS_[[Check Periodo Ref.]:[Check Periodo Ref.]]="Dentro",DATOS_[C.Extra.03]))))),
0)</f>
        <v>0</v>
      </c>
      <c r="AO92" s="181">
        <f t="array" ref="AO92">IFERROR(
MEDIAN((IF(DATOS_[[Sexo]:[Sexo]]=$B92,IF(DATOS_[[AGRUP. CLAS. PROF.]:[AGRUP. CLAS. PROF.]]=$B90,IF(DATOS_[[Check Periodo Ref.]:[Check Periodo Ref.]]="Dentro",DATOS_[C.Extra.04]))))),
0)</f>
        <v>0</v>
      </c>
      <c r="AP92" s="181">
        <f t="array" ref="AP92">IFERROR(
MEDIAN((IF(DATOS_[[Sexo]:[Sexo]]=$B92,IF(DATOS_[[AGRUP. CLAS. PROF.]:[AGRUP. CLAS. PROF.]]=$B90,IF(DATOS_[[Check Periodo Ref.]:[Check Periodo Ref.]]="Dentro",DATOS_[C.Extra.05]))))),
0)</f>
        <v>0</v>
      </c>
      <c r="AQ92" s="182">
        <f t="array" ref="AQ92">IFERROR(
MEDIAN(IF(DATOS_[Sexo]=$B92,IF(DATOS_[AGRUP. CLAS. PROF.]=$B90,IF(DATOS_[Check Periodo Ref.]="Dentro",DATOS_[Tot Extrasalarial Ef],FALSE)))),
0)</f>
        <v>0</v>
      </c>
      <c r="AR92" s="183">
        <f t="array" ref="AR92">IFERROR(
MEDIAN(IF(DATOS_[Sexo]=$B92,IF(DATOS_[AGRUP. CLAS. PROF.]=$B90,IF(DATOS_[Check Periodo Ref.]="Dentro",DATOS_[TOTAL Retrib Ef],FALSE)))),
0)</f>
        <v>0</v>
      </c>
    </row>
    <row r="93" spans="1:44" ht="17.25" thickBot="1" x14ac:dyDescent="0.35">
      <c r="A93" s="107" t="str">
        <f t="shared" ref="A93" si="107">+A94</f>
        <v>[ocultar]</v>
      </c>
      <c r="B93" s="105" t="s">
        <v>243</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77">
        <f t="array" ref="E94">IFERROR(
MEDIAN(IF(DATOS_[Sexo]=$B94,IF(DATOS_[AGRUP. CLAS. PROF.]=$B93,IF(DATOS_[Check Periodo Ref.]="Dentro",DATOS_[SALARIO BASE Ef],FALSE)))),
0)</f>
        <v>0</v>
      </c>
      <c r="F94" s="178">
        <f t="array" ref="F94">IFERROR(
MEDIAN((IF(DATOS_[[Sexo]:[Sexo]]=$B94,IF(DATOS_[[AGRUP. CLAS. PROF.]:[AGRUP. CLAS. PROF.]]=$B93,IF(DATOS_[[Check Periodo Ref.]:[Check Periodo Ref.]]="Dentro",DATOS_[Conc.Sal.01]))))),
0)</f>
        <v>0</v>
      </c>
      <c r="G94" s="178">
        <f t="array" ref="G94">IFERROR(
MEDIAN((IF(DATOS_[[Sexo]:[Sexo]]=$B94,IF(DATOS_[[AGRUP. CLAS. PROF.]:[AGRUP. CLAS. PROF.]]=$B93,IF(DATOS_[[Check Periodo Ref.]:[Check Periodo Ref.]]="Dentro",DATOS_[Conc.Sal.02]))))),
0)</f>
        <v>0</v>
      </c>
      <c r="H94" s="178">
        <f t="array" ref="H94">IFERROR(
MEDIAN((IF(DATOS_[[Sexo]:[Sexo]]=$B94,IF(DATOS_[[AGRUP. CLAS. PROF.]:[AGRUP. CLAS. PROF.]]=$B93,IF(DATOS_[[Check Periodo Ref.]:[Check Periodo Ref.]]="Dentro",DATOS_[Conc.Sal.03]))))),
0)</f>
        <v>0</v>
      </c>
      <c r="I94" s="178">
        <f t="array" ref="I94">IFERROR(
MEDIAN((IF(DATOS_[[Sexo]:[Sexo]]=$B94,IF(DATOS_[[AGRUP. CLAS. PROF.]:[AGRUP. CLAS. PROF.]]=$B93,IF(DATOS_[[Check Periodo Ref.]:[Check Periodo Ref.]]="Dentro",DATOS_[Conc.Sal.04]))))),
0)</f>
        <v>0</v>
      </c>
      <c r="J94" s="178">
        <f t="array" ref="J94">IFERROR(
MEDIAN((IF(DATOS_[[Sexo]:[Sexo]]=$B94,IF(DATOS_[[AGRUP. CLAS. PROF.]:[AGRUP. CLAS. PROF.]]=$B93,IF(DATOS_[[Check Periodo Ref.]:[Check Periodo Ref.]]="Dentro",DATOS_[Conc.Sal.05]))))),
0)</f>
        <v>0</v>
      </c>
      <c r="K94" s="178">
        <f t="array" ref="K94">IFERROR(
MEDIAN((IF(DATOS_[[Sexo]:[Sexo]]=$B94,IF(DATOS_[[AGRUP. CLAS. PROF.]:[AGRUP. CLAS. PROF.]]=$B93,IF(DATOS_[[Check Periodo Ref.]:[Check Periodo Ref.]]="Dentro",DATOS_[Conc.Sal.06]))))),
0)</f>
        <v>0</v>
      </c>
      <c r="L94" s="178">
        <f t="array" ref="L94">IFERROR(
MEDIAN((IF(DATOS_[[Sexo]:[Sexo]]=$B94,IF(DATOS_[[AGRUP. CLAS. PROF.]:[AGRUP. CLAS. PROF.]]=$B93,IF(DATOS_[[Check Periodo Ref.]:[Check Periodo Ref.]]="Dentro",DATOS_[Conc.Sal.07]))))),
0)</f>
        <v>0</v>
      </c>
      <c r="M94" s="178">
        <f t="array" ref="M94">IFERROR(
MEDIAN((IF(DATOS_[[Sexo]:[Sexo]]=$B94,IF(DATOS_[[AGRUP. CLAS. PROF.]:[AGRUP. CLAS. PROF.]]=$B93,IF(DATOS_[[Check Periodo Ref.]:[Check Periodo Ref.]]="Dentro",DATOS_[Conc.Sal.08]))))),
0)</f>
        <v>0</v>
      </c>
      <c r="N94" s="178">
        <f t="array" ref="N94">IFERROR(
MEDIAN((IF(DATOS_[[Sexo]:[Sexo]]=$B94,IF(DATOS_[[AGRUP. CLAS. PROF.]:[AGRUP. CLAS. PROF.]]=$B93,IF(DATOS_[[Check Periodo Ref.]:[Check Periodo Ref.]]="Dentro",DATOS_[Conc.Sal.09]))))),
0)</f>
        <v>0</v>
      </c>
      <c r="O94" s="178">
        <f t="array" ref="O94">IFERROR(
MEDIAN((IF(DATOS_[[Sexo]:[Sexo]]=$B94,IF(DATOS_[[AGRUP. CLAS. PROF.]:[AGRUP. CLAS. PROF.]]=$B93,IF(DATOS_[[Check Periodo Ref.]:[Check Periodo Ref.]]="Dentro",DATOS_[Conc.Sal.10]))))),
0)</f>
        <v>0</v>
      </c>
      <c r="P94" s="178">
        <f t="array" ref="P94">IFERROR(
MEDIAN((IF(DATOS_[[Sexo]:[Sexo]]=$B94,IF(DATOS_[[AGRUP. CLAS. PROF.]:[AGRUP. CLAS. PROF.]]=$B93,IF(DATOS_[[Check Periodo Ref.]:[Check Periodo Ref.]]="Dentro",DATOS_[Conc.Sal.11]))))),
0)</f>
        <v>0</v>
      </c>
      <c r="Q94" s="178">
        <f t="array" ref="Q94">IFERROR(
MEDIAN((IF(DATOS_[[Sexo]:[Sexo]]=$B94,IF(DATOS_[[AGRUP. CLAS. PROF.]:[AGRUP. CLAS. PROF.]]=$B93,IF(DATOS_[[Check Periodo Ref.]:[Check Periodo Ref.]]="Dentro",DATOS_[Conc.Sal.12]))))),
0)</f>
        <v>0</v>
      </c>
      <c r="R94" s="178">
        <f t="array" ref="R94">IFERROR(
MEDIAN((IF(DATOS_[[Sexo]:[Sexo]]=$B94,IF(DATOS_[[AGRUP. CLAS. PROF.]:[AGRUP. CLAS. PROF.]]=$B93,IF(DATOS_[[Check Periodo Ref.]:[Check Periodo Ref.]]="Dentro",DATOS_[Conc.Sal.13]))))),
0)</f>
        <v>0</v>
      </c>
      <c r="S94" s="178">
        <f t="array" ref="S94">IFERROR(
MEDIAN((IF(DATOS_[[Sexo]:[Sexo]]=$B94,IF(DATOS_[[AGRUP. CLAS. PROF.]:[AGRUP. CLAS. PROF.]]=$B93,IF(DATOS_[[Check Periodo Ref.]:[Check Periodo Ref.]]="Dentro",DATOS_[Conc.Sal.14]))))),
0)</f>
        <v>0</v>
      </c>
      <c r="T94" s="178">
        <f t="array" ref="T94">IFERROR(
MEDIAN((IF(DATOS_[[Sexo]:[Sexo]]=$B94,IF(DATOS_[[AGRUP. CLAS. PROF.]:[AGRUP. CLAS. PROF.]]=$B93,IF(DATOS_[[Check Periodo Ref.]:[Check Periodo Ref.]]="Dentro",DATOS_[Conc.Sal.15]))))),
0)</f>
        <v>0</v>
      </c>
      <c r="U94" s="178">
        <f t="array" ref="U94">IFERROR(
MEDIAN((IF(DATOS_[[Sexo]:[Sexo]]=$B94,IF(DATOS_[[AGRUP. CLAS. PROF.]:[AGRUP. CLAS. PROF.]]=$B93,IF(DATOS_[[Check Periodo Ref.]:[Check Periodo Ref.]]="Dentro",DATOS_[Conc.Sal.16]))))),
0)</f>
        <v>0</v>
      </c>
      <c r="V94" s="178">
        <f t="array" ref="V94">IFERROR(
MEDIAN((IF(DATOS_[[Sexo]:[Sexo]]=$B94,IF(DATOS_[[AGRUP. CLAS. PROF.]:[AGRUP. CLAS. PROF.]]=$B93,IF(DATOS_[[Check Periodo Ref.]:[Check Periodo Ref.]]="Dentro",DATOS_[Conc.Sal.17]))))),
0)</f>
        <v>0</v>
      </c>
      <c r="W94" s="178">
        <f t="array" ref="W94">IFERROR(
MEDIAN((IF(DATOS_[[Sexo]:[Sexo]]=$B94,IF(DATOS_[[AGRUP. CLAS. PROF.]:[AGRUP. CLAS. PROF.]]=$B93,IF(DATOS_[[Check Periodo Ref.]:[Check Periodo Ref.]]="Dentro",DATOS_[Conc.Sal.18]))))),
0)</f>
        <v>0</v>
      </c>
      <c r="X94" s="178">
        <f t="array" ref="X94">IFERROR(
MEDIAN((IF(DATOS_[[Sexo]:[Sexo]]=$B94,IF(DATOS_[[AGRUP. CLAS. PROF.]:[AGRUP. CLAS. PROF.]]=$B93,IF(DATOS_[[Check Periodo Ref.]:[Check Periodo Ref.]]="Dentro",DATOS_[Conc.Sal.19]))))),
0)</f>
        <v>0</v>
      </c>
      <c r="Y94" s="178">
        <f t="array" ref="Y94">IFERROR(
MEDIAN((IF(DATOS_[[Sexo]:[Sexo]]=$B94,IF(DATOS_[[AGRUP. CLAS. PROF.]:[AGRUP. CLAS. PROF.]]=$B93,IF(DATOS_[[Check Periodo Ref.]:[Check Periodo Ref.]]="Dentro",DATOS_[Conc.Sal.20]))))),
0)</f>
        <v>0</v>
      </c>
      <c r="Z94" s="178">
        <f t="array" ref="Z94">IFERROR(
MEDIAN((IF(DATOS_[[Sexo]:[Sexo]]=$B94,IF(DATOS_[[AGRUP. CLAS. PROF.]:[AGRUP. CLAS. PROF.]]=$B93,IF(DATOS_[[Check Periodo Ref.]:[Check Periodo Ref.]]="Dentro",DATOS_[Conc.Sal.21]))))),
0)</f>
        <v>0</v>
      </c>
      <c r="AA94" s="178">
        <f t="array" ref="AA94">IFERROR(
MEDIAN((IF(DATOS_[[Sexo]:[Sexo]]=$B94,IF(DATOS_[[AGRUP. CLAS. PROF.]:[AGRUP. CLAS. PROF.]]=$B93,IF(DATOS_[[Check Periodo Ref.]:[Check Periodo Ref.]]="Dentro",DATOS_[Conc.Sal.22]))))),
0)</f>
        <v>0</v>
      </c>
      <c r="AB94" s="178">
        <f t="array" ref="AB94">IFERROR(
MEDIAN((IF(DATOS_[[Sexo]:[Sexo]]=$B94,IF(DATOS_[[AGRUP. CLAS. PROF.]:[AGRUP. CLAS. PROF.]]=$B93,IF(DATOS_[[Check Periodo Ref.]:[Check Periodo Ref.]]="Dentro",DATOS_[Conc.Sal.23]))))),
0)</f>
        <v>0</v>
      </c>
      <c r="AC94" s="178">
        <f t="array" ref="AC94">IFERROR(
MEDIAN((IF(DATOS_[[Sexo]:[Sexo]]=$B94,IF(DATOS_[[AGRUP. CLAS. PROF.]:[AGRUP. CLAS. PROF.]]=$B93,IF(DATOS_[[Check Periodo Ref.]:[Check Periodo Ref.]]="Dentro",DATOS_[Conc.Sal.24]))))),
0)</f>
        <v>0</v>
      </c>
      <c r="AD94" s="178">
        <f t="array" ref="AD94">IFERROR(
MEDIAN((IF(DATOS_[[Sexo]:[Sexo]]=$B94,IF(DATOS_[[AGRUP. CLAS. PROF.]:[AGRUP. CLAS. PROF.]]=$B93,IF(DATOS_[[Check Periodo Ref.]:[Check Periodo Ref.]]="Dentro",DATOS_[Conc.Sal.25]))))),
0)</f>
        <v>0</v>
      </c>
      <c r="AE94" s="178">
        <f t="array" ref="AE94">IFERROR(
MEDIAN((IF(DATOS_[[Sexo]:[Sexo]]=$B94,IF(DATOS_[[AGRUP. CLAS. PROF.]:[AGRUP. CLAS. PROF.]]=$B93,IF(DATOS_[[Check Periodo Ref.]:[Check Periodo Ref.]]="Dentro",DATOS_[Conc.Sal.26]))))),
0)</f>
        <v>0</v>
      </c>
      <c r="AF94" s="178">
        <f t="array" ref="AF94">IFERROR(
MEDIAN((IF(DATOS_[[Sexo]:[Sexo]]=$B94,IF(DATOS_[[AGRUP. CLAS. PROF.]:[AGRUP. CLAS. PROF.]]=$B93,IF(DATOS_[[Check Periodo Ref.]:[Check Periodo Ref.]]="Dentro",DATOS_[Conc.Sal.27]))))),
0)</f>
        <v>0</v>
      </c>
      <c r="AG94" s="178">
        <f t="array" ref="AG94">IFERROR(
MEDIAN((IF(DATOS_[[Sexo]:[Sexo]]=$B94,IF(DATOS_[[AGRUP. CLAS. PROF.]:[AGRUP. CLAS. PROF.]]=$B93,IF(DATOS_[[Check Periodo Ref.]:[Check Periodo Ref.]]="Dentro",DATOS_[Conc.Sal.28]))))),
0)</f>
        <v>0</v>
      </c>
      <c r="AH94" s="178">
        <f t="array" ref="AH94">IFERROR(
MEDIAN((IF(DATOS_[[Sexo]:[Sexo]]=$B94,IF(DATOS_[[AGRUP. CLAS. PROF.]:[AGRUP. CLAS. PROF.]]=$B93,IF(DATOS_[[Check Periodo Ref.]:[Check Periodo Ref.]]="Dentro",DATOS_[Conc.Sal.29]))))),
0)</f>
        <v>0</v>
      </c>
      <c r="AI94" s="178">
        <f t="array" ref="AI94">IFERROR(
MEDIAN((IF(DATOS_[[Sexo]:[Sexo]]=$B94,IF(DATOS_[[AGRUP. CLAS. PROF.]:[AGRUP. CLAS. PROF.]]=$B93,IF(DATOS_[[Check Periodo Ref.]:[Check Periodo Ref.]]="Dentro",DATOS_[Conc.Sal.30]))))),
0)</f>
        <v>0</v>
      </c>
      <c r="AJ94" s="179">
        <f t="array" ref="AJ94">IFERROR(
MEDIAN(IF(DATOS_[Sexo]=$B94,IF(DATOS_[AGRUP. CLAS. PROF.]=$B93,IF(DATOS_[Check Periodo Ref.]="Dentro",DATOS_[Tot COMPL.SAL Ef],FALSE)))),
0)</f>
        <v>0</v>
      </c>
      <c r="AK94" s="180">
        <f t="array" ref="AK94">IFERROR(
MEDIAN(IF(DATOS_[Sexo]=$B94,IF(DATOS_[AGRUP. CLAS. PROF.]=$B93,IF(DATOS_[Check Periodo Ref.]="Dentro",DATOS_[TOTAL SALARIO Ef],FALSE)))),
0)</f>
        <v>0</v>
      </c>
      <c r="AL94" s="181">
        <f t="array" ref="AL94">IFERROR(
MEDIAN((IF(DATOS_[[Sexo]:[Sexo]]=$B94,IF(DATOS_[[AGRUP. CLAS. PROF.]:[AGRUP. CLAS. PROF.]]=$B93,IF(DATOS_[[Check Periodo Ref.]:[Check Periodo Ref.]]="Dentro",DATOS_[C.Extra.01]))))),
0)</f>
        <v>0</v>
      </c>
      <c r="AM94" s="181">
        <f t="array" ref="AM94">IFERROR(
MEDIAN((IF(DATOS_[[Sexo]:[Sexo]]=$B94,IF(DATOS_[[AGRUP. CLAS. PROF.]:[AGRUP. CLAS. PROF.]]=$B93,IF(DATOS_[[Check Periodo Ref.]:[Check Periodo Ref.]]="Dentro",DATOS_[C.Extra.02]))))),
0)</f>
        <v>0</v>
      </c>
      <c r="AN94" s="181">
        <f t="array" ref="AN94">IFERROR(
MEDIAN((IF(DATOS_[[Sexo]:[Sexo]]=$B94,IF(DATOS_[[AGRUP. CLAS. PROF.]:[AGRUP. CLAS. PROF.]]=$B93,IF(DATOS_[[Check Periodo Ref.]:[Check Periodo Ref.]]="Dentro",DATOS_[C.Extra.03]))))),
0)</f>
        <v>0</v>
      </c>
      <c r="AO94" s="181">
        <f t="array" ref="AO94">IFERROR(
MEDIAN((IF(DATOS_[[Sexo]:[Sexo]]=$B94,IF(DATOS_[[AGRUP. CLAS. PROF.]:[AGRUP. CLAS. PROF.]]=$B93,IF(DATOS_[[Check Periodo Ref.]:[Check Periodo Ref.]]="Dentro",DATOS_[C.Extra.04]))))),
0)</f>
        <v>0</v>
      </c>
      <c r="AP94" s="181">
        <f t="array" ref="AP94">IFERROR(
MEDIAN((IF(DATOS_[[Sexo]:[Sexo]]=$B94,IF(DATOS_[[AGRUP. CLAS. PROF.]:[AGRUP. CLAS. PROF.]]=$B93,IF(DATOS_[[Check Periodo Ref.]:[Check Periodo Ref.]]="Dentro",DATOS_[C.Extra.05]))))),
0)</f>
        <v>0</v>
      </c>
      <c r="AQ94" s="182">
        <f t="array" ref="AQ94">IFERROR(
MEDIAN(IF(DATOS_[Sexo]=$B94,IF(DATOS_[AGRUP. CLAS. PROF.]=$B93,IF(DATOS_[Check Periodo Ref.]="Dentro",DATOS_[Tot Extrasalarial Ef],FALSE)))),
0)</f>
        <v>0</v>
      </c>
      <c r="AR94" s="183">
        <f t="array" ref="AR94">IFERROR(
MEDIAN(IF(DATOS_[Sexo]=$B94,IF(DATOS_[AGRUP. CLAS. PROF.]=$B93,IF(DATOS_[Check Periodo Ref.]="Dentro",DATOS_[TOTAL Retrib Ef],FALSE)))),
0)</f>
        <v>0</v>
      </c>
    </row>
    <row r="95" spans="1:44" x14ac:dyDescent="0.3">
      <c r="A95" s="107" t="str">
        <f t="shared" ref="A95" si="110">+A94</f>
        <v>[ocultar]</v>
      </c>
      <c r="B95" s="98"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77">
        <f t="array" ref="E95">IFERROR(
MEDIAN(IF(DATOS_[Sexo]=$B95,IF(DATOS_[AGRUP. CLAS. PROF.]=$B93,IF(DATOS_[Check Periodo Ref.]="Dentro",DATOS_[SALARIO BASE Ef],FALSE)))),
0)</f>
        <v>0</v>
      </c>
      <c r="F95" s="178">
        <f t="array" ref="F95">IFERROR(
MEDIAN((IF(DATOS_[[Sexo]:[Sexo]]=$B95,IF(DATOS_[[AGRUP. CLAS. PROF.]:[AGRUP. CLAS. PROF.]]=$B93,IF(DATOS_[[Check Periodo Ref.]:[Check Periodo Ref.]]="Dentro",DATOS_[Conc.Sal.01]))))),
0)</f>
        <v>0</v>
      </c>
      <c r="G95" s="178">
        <f t="array" ref="G95">IFERROR(
MEDIAN((IF(DATOS_[[Sexo]:[Sexo]]=$B95,IF(DATOS_[[AGRUP. CLAS. PROF.]:[AGRUP. CLAS. PROF.]]=$B93,IF(DATOS_[[Check Periodo Ref.]:[Check Periodo Ref.]]="Dentro",DATOS_[Conc.Sal.02]))))),
0)</f>
        <v>0</v>
      </c>
      <c r="H95" s="178">
        <f t="array" ref="H95">IFERROR(
MEDIAN((IF(DATOS_[[Sexo]:[Sexo]]=$B95,IF(DATOS_[[AGRUP. CLAS. PROF.]:[AGRUP. CLAS. PROF.]]=$B93,IF(DATOS_[[Check Periodo Ref.]:[Check Periodo Ref.]]="Dentro",DATOS_[Conc.Sal.03]))))),
0)</f>
        <v>0</v>
      </c>
      <c r="I95" s="178">
        <f t="array" ref="I95">IFERROR(
MEDIAN((IF(DATOS_[[Sexo]:[Sexo]]=$B95,IF(DATOS_[[AGRUP. CLAS. PROF.]:[AGRUP. CLAS. PROF.]]=$B93,IF(DATOS_[[Check Periodo Ref.]:[Check Periodo Ref.]]="Dentro",DATOS_[Conc.Sal.04]))))),
0)</f>
        <v>0</v>
      </c>
      <c r="J95" s="178">
        <f t="array" ref="J95">IFERROR(
MEDIAN((IF(DATOS_[[Sexo]:[Sexo]]=$B95,IF(DATOS_[[AGRUP. CLAS. PROF.]:[AGRUP. CLAS. PROF.]]=$B93,IF(DATOS_[[Check Periodo Ref.]:[Check Periodo Ref.]]="Dentro",DATOS_[Conc.Sal.05]))))),
0)</f>
        <v>0</v>
      </c>
      <c r="K95" s="178">
        <f t="array" ref="K95">IFERROR(
MEDIAN((IF(DATOS_[[Sexo]:[Sexo]]=$B95,IF(DATOS_[[AGRUP. CLAS. PROF.]:[AGRUP. CLAS. PROF.]]=$B93,IF(DATOS_[[Check Periodo Ref.]:[Check Periodo Ref.]]="Dentro",DATOS_[Conc.Sal.06]))))),
0)</f>
        <v>0</v>
      </c>
      <c r="L95" s="178">
        <f t="array" ref="L95">IFERROR(
MEDIAN((IF(DATOS_[[Sexo]:[Sexo]]=$B95,IF(DATOS_[[AGRUP. CLAS. PROF.]:[AGRUP. CLAS. PROF.]]=$B93,IF(DATOS_[[Check Periodo Ref.]:[Check Periodo Ref.]]="Dentro",DATOS_[Conc.Sal.07]))))),
0)</f>
        <v>0</v>
      </c>
      <c r="M95" s="178">
        <f t="array" ref="M95">IFERROR(
MEDIAN((IF(DATOS_[[Sexo]:[Sexo]]=$B95,IF(DATOS_[[AGRUP. CLAS. PROF.]:[AGRUP. CLAS. PROF.]]=$B93,IF(DATOS_[[Check Periodo Ref.]:[Check Periodo Ref.]]="Dentro",DATOS_[Conc.Sal.08]))))),
0)</f>
        <v>0</v>
      </c>
      <c r="N95" s="178">
        <f t="array" ref="N95">IFERROR(
MEDIAN((IF(DATOS_[[Sexo]:[Sexo]]=$B95,IF(DATOS_[[AGRUP. CLAS. PROF.]:[AGRUP. CLAS. PROF.]]=$B93,IF(DATOS_[[Check Periodo Ref.]:[Check Periodo Ref.]]="Dentro",DATOS_[Conc.Sal.09]))))),
0)</f>
        <v>0</v>
      </c>
      <c r="O95" s="178">
        <f t="array" ref="O95">IFERROR(
MEDIAN((IF(DATOS_[[Sexo]:[Sexo]]=$B95,IF(DATOS_[[AGRUP. CLAS. PROF.]:[AGRUP. CLAS. PROF.]]=$B93,IF(DATOS_[[Check Periodo Ref.]:[Check Periodo Ref.]]="Dentro",DATOS_[Conc.Sal.10]))))),
0)</f>
        <v>0</v>
      </c>
      <c r="P95" s="178">
        <f t="array" ref="P95">IFERROR(
MEDIAN((IF(DATOS_[[Sexo]:[Sexo]]=$B95,IF(DATOS_[[AGRUP. CLAS. PROF.]:[AGRUP. CLAS. PROF.]]=$B93,IF(DATOS_[[Check Periodo Ref.]:[Check Periodo Ref.]]="Dentro",DATOS_[Conc.Sal.11]))))),
0)</f>
        <v>0</v>
      </c>
      <c r="Q95" s="178">
        <f t="array" ref="Q95">IFERROR(
MEDIAN((IF(DATOS_[[Sexo]:[Sexo]]=$B95,IF(DATOS_[[AGRUP. CLAS. PROF.]:[AGRUP. CLAS. PROF.]]=$B93,IF(DATOS_[[Check Periodo Ref.]:[Check Periodo Ref.]]="Dentro",DATOS_[Conc.Sal.12]))))),
0)</f>
        <v>0</v>
      </c>
      <c r="R95" s="178">
        <f t="array" ref="R95">IFERROR(
MEDIAN((IF(DATOS_[[Sexo]:[Sexo]]=$B95,IF(DATOS_[[AGRUP. CLAS. PROF.]:[AGRUP. CLAS. PROF.]]=$B93,IF(DATOS_[[Check Periodo Ref.]:[Check Periodo Ref.]]="Dentro",DATOS_[Conc.Sal.13]))))),
0)</f>
        <v>0</v>
      </c>
      <c r="S95" s="178">
        <f t="array" ref="S95">IFERROR(
MEDIAN((IF(DATOS_[[Sexo]:[Sexo]]=$B95,IF(DATOS_[[AGRUP. CLAS. PROF.]:[AGRUP. CLAS. PROF.]]=$B93,IF(DATOS_[[Check Periodo Ref.]:[Check Periodo Ref.]]="Dentro",DATOS_[Conc.Sal.14]))))),
0)</f>
        <v>0</v>
      </c>
      <c r="T95" s="178">
        <f t="array" ref="T95">IFERROR(
MEDIAN((IF(DATOS_[[Sexo]:[Sexo]]=$B95,IF(DATOS_[[AGRUP. CLAS. PROF.]:[AGRUP. CLAS. PROF.]]=$B93,IF(DATOS_[[Check Periodo Ref.]:[Check Periodo Ref.]]="Dentro",DATOS_[Conc.Sal.15]))))),
0)</f>
        <v>0</v>
      </c>
      <c r="U95" s="178">
        <f t="array" ref="U95">IFERROR(
MEDIAN((IF(DATOS_[[Sexo]:[Sexo]]=$B95,IF(DATOS_[[AGRUP. CLAS. PROF.]:[AGRUP. CLAS. PROF.]]=$B93,IF(DATOS_[[Check Periodo Ref.]:[Check Periodo Ref.]]="Dentro",DATOS_[Conc.Sal.16]))))),
0)</f>
        <v>0</v>
      </c>
      <c r="V95" s="178">
        <f t="array" ref="V95">IFERROR(
MEDIAN((IF(DATOS_[[Sexo]:[Sexo]]=$B95,IF(DATOS_[[AGRUP. CLAS. PROF.]:[AGRUP. CLAS. PROF.]]=$B93,IF(DATOS_[[Check Periodo Ref.]:[Check Periodo Ref.]]="Dentro",DATOS_[Conc.Sal.17]))))),
0)</f>
        <v>0</v>
      </c>
      <c r="W95" s="178">
        <f t="array" ref="W95">IFERROR(
MEDIAN((IF(DATOS_[[Sexo]:[Sexo]]=$B95,IF(DATOS_[[AGRUP. CLAS. PROF.]:[AGRUP. CLAS. PROF.]]=$B93,IF(DATOS_[[Check Periodo Ref.]:[Check Periodo Ref.]]="Dentro",DATOS_[Conc.Sal.18]))))),
0)</f>
        <v>0</v>
      </c>
      <c r="X95" s="178">
        <f t="array" ref="X95">IFERROR(
MEDIAN((IF(DATOS_[[Sexo]:[Sexo]]=$B95,IF(DATOS_[[AGRUP. CLAS. PROF.]:[AGRUP. CLAS. PROF.]]=$B93,IF(DATOS_[[Check Periodo Ref.]:[Check Periodo Ref.]]="Dentro",DATOS_[Conc.Sal.19]))))),
0)</f>
        <v>0</v>
      </c>
      <c r="Y95" s="178">
        <f t="array" ref="Y95">IFERROR(
MEDIAN((IF(DATOS_[[Sexo]:[Sexo]]=$B95,IF(DATOS_[[AGRUP. CLAS. PROF.]:[AGRUP. CLAS. PROF.]]=$B93,IF(DATOS_[[Check Periodo Ref.]:[Check Periodo Ref.]]="Dentro",DATOS_[Conc.Sal.20]))))),
0)</f>
        <v>0</v>
      </c>
      <c r="Z95" s="178">
        <f t="array" ref="Z95">IFERROR(
MEDIAN((IF(DATOS_[[Sexo]:[Sexo]]=$B95,IF(DATOS_[[AGRUP. CLAS. PROF.]:[AGRUP. CLAS. PROF.]]=$B93,IF(DATOS_[[Check Periodo Ref.]:[Check Periodo Ref.]]="Dentro",DATOS_[Conc.Sal.21]))))),
0)</f>
        <v>0</v>
      </c>
      <c r="AA95" s="178">
        <f t="array" ref="AA95">IFERROR(
MEDIAN((IF(DATOS_[[Sexo]:[Sexo]]=$B95,IF(DATOS_[[AGRUP. CLAS. PROF.]:[AGRUP. CLAS. PROF.]]=$B93,IF(DATOS_[[Check Periodo Ref.]:[Check Periodo Ref.]]="Dentro",DATOS_[Conc.Sal.22]))))),
0)</f>
        <v>0</v>
      </c>
      <c r="AB95" s="178">
        <f t="array" ref="AB95">IFERROR(
MEDIAN((IF(DATOS_[[Sexo]:[Sexo]]=$B95,IF(DATOS_[[AGRUP. CLAS. PROF.]:[AGRUP. CLAS. PROF.]]=$B93,IF(DATOS_[[Check Periodo Ref.]:[Check Periodo Ref.]]="Dentro",DATOS_[Conc.Sal.23]))))),
0)</f>
        <v>0</v>
      </c>
      <c r="AC95" s="178">
        <f t="array" ref="AC95">IFERROR(
MEDIAN((IF(DATOS_[[Sexo]:[Sexo]]=$B95,IF(DATOS_[[AGRUP. CLAS. PROF.]:[AGRUP. CLAS. PROF.]]=$B93,IF(DATOS_[[Check Periodo Ref.]:[Check Periodo Ref.]]="Dentro",DATOS_[Conc.Sal.24]))))),
0)</f>
        <v>0</v>
      </c>
      <c r="AD95" s="178">
        <f t="array" ref="AD95">IFERROR(
MEDIAN((IF(DATOS_[[Sexo]:[Sexo]]=$B95,IF(DATOS_[[AGRUP. CLAS. PROF.]:[AGRUP. CLAS. PROF.]]=$B93,IF(DATOS_[[Check Periodo Ref.]:[Check Periodo Ref.]]="Dentro",DATOS_[Conc.Sal.25]))))),
0)</f>
        <v>0</v>
      </c>
      <c r="AE95" s="178">
        <f t="array" ref="AE95">IFERROR(
MEDIAN((IF(DATOS_[[Sexo]:[Sexo]]=$B95,IF(DATOS_[[AGRUP. CLAS. PROF.]:[AGRUP. CLAS. PROF.]]=$B93,IF(DATOS_[[Check Periodo Ref.]:[Check Periodo Ref.]]="Dentro",DATOS_[Conc.Sal.26]))))),
0)</f>
        <v>0</v>
      </c>
      <c r="AF95" s="178">
        <f t="array" ref="AF95">IFERROR(
MEDIAN((IF(DATOS_[[Sexo]:[Sexo]]=$B95,IF(DATOS_[[AGRUP. CLAS. PROF.]:[AGRUP. CLAS. PROF.]]=$B93,IF(DATOS_[[Check Periodo Ref.]:[Check Periodo Ref.]]="Dentro",DATOS_[Conc.Sal.27]))))),
0)</f>
        <v>0</v>
      </c>
      <c r="AG95" s="178">
        <f t="array" ref="AG95">IFERROR(
MEDIAN((IF(DATOS_[[Sexo]:[Sexo]]=$B95,IF(DATOS_[[AGRUP. CLAS. PROF.]:[AGRUP. CLAS. PROF.]]=$B93,IF(DATOS_[[Check Periodo Ref.]:[Check Periodo Ref.]]="Dentro",DATOS_[Conc.Sal.28]))))),
0)</f>
        <v>0</v>
      </c>
      <c r="AH95" s="178">
        <f t="array" ref="AH95">IFERROR(
MEDIAN((IF(DATOS_[[Sexo]:[Sexo]]=$B95,IF(DATOS_[[AGRUP. CLAS. PROF.]:[AGRUP. CLAS. PROF.]]=$B93,IF(DATOS_[[Check Periodo Ref.]:[Check Periodo Ref.]]="Dentro",DATOS_[Conc.Sal.29]))))),
0)</f>
        <v>0</v>
      </c>
      <c r="AI95" s="178">
        <f t="array" ref="AI95">IFERROR(
MEDIAN((IF(DATOS_[[Sexo]:[Sexo]]=$B95,IF(DATOS_[[AGRUP. CLAS. PROF.]:[AGRUP. CLAS. PROF.]]=$B93,IF(DATOS_[[Check Periodo Ref.]:[Check Periodo Ref.]]="Dentro",DATOS_[Conc.Sal.30]))))),
0)</f>
        <v>0</v>
      </c>
      <c r="AJ95" s="179">
        <f t="array" ref="AJ95">IFERROR(
MEDIAN(IF(DATOS_[Sexo]=$B95,IF(DATOS_[AGRUP. CLAS. PROF.]=$B93,IF(DATOS_[Check Periodo Ref.]="Dentro",DATOS_[Tot COMPL.SAL Ef],FALSE)))),
0)</f>
        <v>0</v>
      </c>
      <c r="AK95" s="180">
        <f t="array" ref="AK95">IFERROR(
MEDIAN(IF(DATOS_[Sexo]=$B95,IF(DATOS_[AGRUP. CLAS. PROF.]=$B93,IF(DATOS_[Check Periodo Ref.]="Dentro",DATOS_[TOTAL SALARIO Ef],FALSE)))),
0)</f>
        <v>0</v>
      </c>
      <c r="AL95" s="181">
        <f t="array" ref="AL95">IFERROR(
MEDIAN((IF(DATOS_[[Sexo]:[Sexo]]=$B95,IF(DATOS_[[AGRUP. CLAS. PROF.]:[AGRUP. CLAS. PROF.]]=$B93,IF(DATOS_[[Check Periodo Ref.]:[Check Periodo Ref.]]="Dentro",DATOS_[C.Extra.01]))))),
0)</f>
        <v>0</v>
      </c>
      <c r="AM95" s="181">
        <f t="array" ref="AM95">IFERROR(
MEDIAN((IF(DATOS_[[Sexo]:[Sexo]]=$B95,IF(DATOS_[[AGRUP. CLAS. PROF.]:[AGRUP. CLAS. PROF.]]=$B93,IF(DATOS_[[Check Periodo Ref.]:[Check Periodo Ref.]]="Dentro",DATOS_[C.Extra.02]))))),
0)</f>
        <v>0</v>
      </c>
      <c r="AN95" s="181">
        <f t="array" ref="AN95">IFERROR(
MEDIAN((IF(DATOS_[[Sexo]:[Sexo]]=$B95,IF(DATOS_[[AGRUP. CLAS. PROF.]:[AGRUP. CLAS. PROF.]]=$B93,IF(DATOS_[[Check Periodo Ref.]:[Check Periodo Ref.]]="Dentro",DATOS_[C.Extra.03]))))),
0)</f>
        <v>0</v>
      </c>
      <c r="AO95" s="181">
        <f t="array" ref="AO95">IFERROR(
MEDIAN((IF(DATOS_[[Sexo]:[Sexo]]=$B95,IF(DATOS_[[AGRUP. CLAS. PROF.]:[AGRUP. CLAS. PROF.]]=$B93,IF(DATOS_[[Check Periodo Ref.]:[Check Periodo Ref.]]="Dentro",DATOS_[C.Extra.04]))))),
0)</f>
        <v>0</v>
      </c>
      <c r="AP95" s="181">
        <f t="array" ref="AP95">IFERROR(
MEDIAN((IF(DATOS_[[Sexo]:[Sexo]]=$B95,IF(DATOS_[[AGRUP. CLAS. PROF.]:[AGRUP. CLAS. PROF.]]=$B93,IF(DATOS_[[Check Periodo Ref.]:[Check Periodo Ref.]]="Dentro",DATOS_[C.Extra.05]))))),
0)</f>
        <v>0</v>
      </c>
      <c r="AQ95" s="182">
        <f t="array" ref="AQ95">IFERROR(
MEDIAN(IF(DATOS_[Sexo]=$B95,IF(DATOS_[AGRUP. CLAS. PROF.]=$B93,IF(DATOS_[Check Periodo Ref.]="Dentro",DATOS_[Tot Extrasalarial Ef],FALSE)))),
0)</f>
        <v>0</v>
      </c>
      <c r="AR95" s="183">
        <f t="array" ref="AR95">IFERROR(
MEDIAN(IF(DATOS_[Sexo]=$B95,IF(DATOS_[AGRUP. CLAS. PROF.]=$B93,IF(DATOS_[Check Periodo Ref.]="Dentro",DATOS_[TOTAL Retrib Ef],FALSE)))),
0)</f>
        <v>0</v>
      </c>
    </row>
    <row r="96" spans="1:44" ht="17.25" thickBot="1" x14ac:dyDescent="0.35">
      <c r="A96" s="107" t="str">
        <f t="shared" ref="A96" si="111">+A97</f>
        <v>[ocultar]</v>
      </c>
      <c r="B96" s="105" t="s">
        <v>244</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77">
        <f t="array" ref="E97">IFERROR(
MEDIAN(IF(DATOS_[Sexo]=$B97,IF(DATOS_[AGRUP. CLAS. PROF.]=$B96,IF(DATOS_[Check Periodo Ref.]="Dentro",DATOS_[SALARIO BASE Ef],FALSE)))),
0)</f>
        <v>0</v>
      </c>
      <c r="F97" s="178">
        <f t="array" ref="F97">IFERROR(
MEDIAN((IF(DATOS_[[Sexo]:[Sexo]]=$B97,IF(DATOS_[[AGRUP. CLAS. PROF.]:[AGRUP. CLAS. PROF.]]=$B96,IF(DATOS_[[Check Periodo Ref.]:[Check Periodo Ref.]]="Dentro",DATOS_[Conc.Sal.01]))))),
0)</f>
        <v>0</v>
      </c>
      <c r="G97" s="178">
        <f t="array" ref="G97">IFERROR(
MEDIAN((IF(DATOS_[[Sexo]:[Sexo]]=$B97,IF(DATOS_[[AGRUP. CLAS. PROF.]:[AGRUP. CLAS. PROF.]]=$B96,IF(DATOS_[[Check Periodo Ref.]:[Check Periodo Ref.]]="Dentro",DATOS_[Conc.Sal.02]))))),
0)</f>
        <v>0</v>
      </c>
      <c r="H97" s="178">
        <f t="array" ref="H97">IFERROR(
MEDIAN((IF(DATOS_[[Sexo]:[Sexo]]=$B97,IF(DATOS_[[AGRUP. CLAS. PROF.]:[AGRUP. CLAS. PROF.]]=$B96,IF(DATOS_[[Check Periodo Ref.]:[Check Periodo Ref.]]="Dentro",DATOS_[Conc.Sal.03]))))),
0)</f>
        <v>0</v>
      </c>
      <c r="I97" s="178">
        <f t="array" ref="I97">IFERROR(
MEDIAN((IF(DATOS_[[Sexo]:[Sexo]]=$B97,IF(DATOS_[[AGRUP. CLAS. PROF.]:[AGRUP. CLAS. PROF.]]=$B96,IF(DATOS_[[Check Periodo Ref.]:[Check Periodo Ref.]]="Dentro",DATOS_[Conc.Sal.04]))))),
0)</f>
        <v>0</v>
      </c>
      <c r="J97" s="178">
        <f t="array" ref="J97">IFERROR(
MEDIAN((IF(DATOS_[[Sexo]:[Sexo]]=$B97,IF(DATOS_[[AGRUP. CLAS. PROF.]:[AGRUP. CLAS. PROF.]]=$B96,IF(DATOS_[[Check Periodo Ref.]:[Check Periodo Ref.]]="Dentro",DATOS_[Conc.Sal.05]))))),
0)</f>
        <v>0</v>
      </c>
      <c r="K97" s="178">
        <f t="array" ref="K97">IFERROR(
MEDIAN((IF(DATOS_[[Sexo]:[Sexo]]=$B97,IF(DATOS_[[AGRUP. CLAS. PROF.]:[AGRUP. CLAS. PROF.]]=$B96,IF(DATOS_[[Check Periodo Ref.]:[Check Periodo Ref.]]="Dentro",DATOS_[Conc.Sal.06]))))),
0)</f>
        <v>0</v>
      </c>
      <c r="L97" s="178">
        <f t="array" ref="L97">IFERROR(
MEDIAN((IF(DATOS_[[Sexo]:[Sexo]]=$B97,IF(DATOS_[[AGRUP. CLAS. PROF.]:[AGRUP. CLAS. PROF.]]=$B96,IF(DATOS_[[Check Periodo Ref.]:[Check Periodo Ref.]]="Dentro",DATOS_[Conc.Sal.07]))))),
0)</f>
        <v>0</v>
      </c>
      <c r="M97" s="178">
        <f t="array" ref="M97">IFERROR(
MEDIAN((IF(DATOS_[[Sexo]:[Sexo]]=$B97,IF(DATOS_[[AGRUP. CLAS. PROF.]:[AGRUP. CLAS. PROF.]]=$B96,IF(DATOS_[[Check Periodo Ref.]:[Check Periodo Ref.]]="Dentro",DATOS_[Conc.Sal.08]))))),
0)</f>
        <v>0</v>
      </c>
      <c r="N97" s="178">
        <f t="array" ref="N97">IFERROR(
MEDIAN((IF(DATOS_[[Sexo]:[Sexo]]=$B97,IF(DATOS_[[AGRUP. CLAS. PROF.]:[AGRUP. CLAS. PROF.]]=$B96,IF(DATOS_[[Check Periodo Ref.]:[Check Periodo Ref.]]="Dentro",DATOS_[Conc.Sal.09]))))),
0)</f>
        <v>0</v>
      </c>
      <c r="O97" s="178">
        <f t="array" ref="O97">IFERROR(
MEDIAN((IF(DATOS_[[Sexo]:[Sexo]]=$B97,IF(DATOS_[[AGRUP. CLAS. PROF.]:[AGRUP. CLAS. PROF.]]=$B96,IF(DATOS_[[Check Periodo Ref.]:[Check Periodo Ref.]]="Dentro",DATOS_[Conc.Sal.10]))))),
0)</f>
        <v>0</v>
      </c>
      <c r="P97" s="178">
        <f t="array" ref="P97">IFERROR(
MEDIAN((IF(DATOS_[[Sexo]:[Sexo]]=$B97,IF(DATOS_[[AGRUP. CLAS. PROF.]:[AGRUP. CLAS. PROF.]]=$B96,IF(DATOS_[[Check Periodo Ref.]:[Check Periodo Ref.]]="Dentro",DATOS_[Conc.Sal.11]))))),
0)</f>
        <v>0</v>
      </c>
      <c r="Q97" s="178">
        <f t="array" ref="Q97">IFERROR(
MEDIAN((IF(DATOS_[[Sexo]:[Sexo]]=$B97,IF(DATOS_[[AGRUP. CLAS. PROF.]:[AGRUP. CLAS. PROF.]]=$B96,IF(DATOS_[[Check Periodo Ref.]:[Check Periodo Ref.]]="Dentro",DATOS_[Conc.Sal.12]))))),
0)</f>
        <v>0</v>
      </c>
      <c r="R97" s="178">
        <f t="array" ref="R97">IFERROR(
MEDIAN((IF(DATOS_[[Sexo]:[Sexo]]=$B97,IF(DATOS_[[AGRUP. CLAS. PROF.]:[AGRUP. CLAS. PROF.]]=$B96,IF(DATOS_[[Check Periodo Ref.]:[Check Periodo Ref.]]="Dentro",DATOS_[Conc.Sal.13]))))),
0)</f>
        <v>0</v>
      </c>
      <c r="S97" s="178">
        <f t="array" ref="S97">IFERROR(
MEDIAN((IF(DATOS_[[Sexo]:[Sexo]]=$B97,IF(DATOS_[[AGRUP. CLAS. PROF.]:[AGRUP. CLAS. PROF.]]=$B96,IF(DATOS_[[Check Periodo Ref.]:[Check Periodo Ref.]]="Dentro",DATOS_[Conc.Sal.14]))))),
0)</f>
        <v>0</v>
      </c>
      <c r="T97" s="178">
        <f t="array" ref="T97">IFERROR(
MEDIAN((IF(DATOS_[[Sexo]:[Sexo]]=$B97,IF(DATOS_[[AGRUP. CLAS. PROF.]:[AGRUP. CLAS. PROF.]]=$B96,IF(DATOS_[[Check Periodo Ref.]:[Check Periodo Ref.]]="Dentro",DATOS_[Conc.Sal.15]))))),
0)</f>
        <v>0</v>
      </c>
      <c r="U97" s="178">
        <f t="array" ref="U97">IFERROR(
MEDIAN((IF(DATOS_[[Sexo]:[Sexo]]=$B97,IF(DATOS_[[AGRUP. CLAS. PROF.]:[AGRUP. CLAS. PROF.]]=$B96,IF(DATOS_[[Check Periodo Ref.]:[Check Periodo Ref.]]="Dentro",DATOS_[Conc.Sal.16]))))),
0)</f>
        <v>0</v>
      </c>
      <c r="V97" s="178">
        <f t="array" ref="V97">IFERROR(
MEDIAN((IF(DATOS_[[Sexo]:[Sexo]]=$B97,IF(DATOS_[[AGRUP. CLAS. PROF.]:[AGRUP. CLAS. PROF.]]=$B96,IF(DATOS_[[Check Periodo Ref.]:[Check Periodo Ref.]]="Dentro",DATOS_[Conc.Sal.17]))))),
0)</f>
        <v>0</v>
      </c>
      <c r="W97" s="178">
        <f t="array" ref="W97">IFERROR(
MEDIAN((IF(DATOS_[[Sexo]:[Sexo]]=$B97,IF(DATOS_[[AGRUP. CLAS. PROF.]:[AGRUP. CLAS. PROF.]]=$B96,IF(DATOS_[[Check Periodo Ref.]:[Check Periodo Ref.]]="Dentro",DATOS_[Conc.Sal.18]))))),
0)</f>
        <v>0</v>
      </c>
      <c r="X97" s="178">
        <f t="array" ref="X97">IFERROR(
MEDIAN((IF(DATOS_[[Sexo]:[Sexo]]=$B97,IF(DATOS_[[AGRUP. CLAS. PROF.]:[AGRUP. CLAS. PROF.]]=$B96,IF(DATOS_[[Check Periodo Ref.]:[Check Periodo Ref.]]="Dentro",DATOS_[Conc.Sal.19]))))),
0)</f>
        <v>0</v>
      </c>
      <c r="Y97" s="178">
        <f t="array" ref="Y97">IFERROR(
MEDIAN((IF(DATOS_[[Sexo]:[Sexo]]=$B97,IF(DATOS_[[AGRUP. CLAS. PROF.]:[AGRUP. CLAS. PROF.]]=$B96,IF(DATOS_[[Check Periodo Ref.]:[Check Periodo Ref.]]="Dentro",DATOS_[Conc.Sal.20]))))),
0)</f>
        <v>0</v>
      </c>
      <c r="Z97" s="178">
        <f t="array" ref="Z97">IFERROR(
MEDIAN((IF(DATOS_[[Sexo]:[Sexo]]=$B97,IF(DATOS_[[AGRUP. CLAS. PROF.]:[AGRUP. CLAS. PROF.]]=$B96,IF(DATOS_[[Check Periodo Ref.]:[Check Periodo Ref.]]="Dentro",DATOS_[Conc.Sal.21]))))),
0)</f>
        <v>0</v>
      </c>
      <c r="AA97" s="178">
        <f t="array" ref="AA97">IFERROR(
MEDIAN((IF(DATOS_[[Sexo]:[Sexo]]=$B97,IF(DATOS_[[AGRUP. CLAS. PROF.]:[AGRUP. CLAS. PROF.]]=$B96,IF(DATOS_[[Check Periodo Ref.]:[Check Periodo Ref.]]="Dentro",DATOS_[Conc.Sal.22]))))),
0)</f>
        <v>0</v>
      </c>
      <c r="AB97" s="178">
        <f t="array" ref="AB97">IFERROR(
MEDIAN((IF(DATOS_[[Sexo]:[Sexo]]=$B97,IF(DATOS_[[AGRUP. CLAS. PROF.]:[AGRUP. CLAS. PROF.]]=$B96,IF(DATOS_[[Check Periodo Ref.]:[Check Periodo Ref.]]="Dentro",DATOS_[Conc.Sal.23]))))),
0)</f>
        <v>0</v>
      </c>
      <c r="AC97" s="178">
        <f t="array" ref="AC97">IFERROR(
MEDIAN((IF(DATOS_[[Sexo]:[Sexo]]=$B97,IF(DATOS_[[AGRUP. CLAS. PROF.]:[AGRUP. CLAS. PROF.]]=$B96,IF(DATOS_[[Check Periodo Ref.]:[Check Periodo Ref.]]="Dentro",DATOS_[Conc.Sal.24]))))),
0)</f>
        <v>0</v>
      </c>
      <c r="AD97" s="178">
        <f t="array" ref="AD97">IFERROR(
MEDIAN((IF(DATOS_[[Sexo]:[Sexo]]=$B97,IF(DATOS_[[AGRUP. CLAS. PROF.]:[AGRUP. CLAS. PROF.]]=$B96,IF(DATOS_[[Check Periodo Ref.]:[Check Periodo Ref.]]="Dentro",DATOS_[Conc.Sal.25]))))),
0)</f>
        <v>0</v>
      </c>
      <c r="AE97" s="178">
        <f t="array" ref="AE97">IFERROR(
MEDIAN((IF(DATOS_[[Sexo]:[Sexo]]=$B97,IF(DATOS_[[AGRUP. CLAS. PROF.]:[AGRUP. CLAS. PROF.]]=$B96,IF(DATOS_[[Check Periodo Ref.]:[Check Periodo Ref.]]="Dentro",DATOS_[Conc.Sal.26]))))),
0)</f>
        <v>0</v>
      </c>
      <c r="AF97" s="178">
        <f t="array" ref="AF97">IFERROR(
MEDIAN((IF(DATOS_[[Sexo]:[Sexo]]=$B97,IF(DATOS_[[AGRUP. CLAS. PROF.]:[AGRUP. CLAS. PROF.]]=$B96,IF(DATOS_[[Check Periodo Ref.]:[Check Periodo Ref.]]="Dentro",DATOS_[Conc.Sal.27]))))),
0)</f>
        <v>0</v>
      </c>
      <c r="AG97" s="178">
        <f t="array" ref="AG97">IFERROR(
MEDIAN((IF(DATOS_[[Sexo]:[Sexo]]=$B97,IF(DATOS_[[AGRUP. CLAS. PROF.]:[AGRUP. CLAS. PROF.]]=$B96,IF(DATOS_[[Check Periodo Ref.]:[Check Periodo Ref.]]="Dentro",DATOS_[Conc.Sal.28]))))),
0)</f>
        <v>0</v>
      </c>
      <c r="AH97" s="178">
        <f t="array" ref="AH97">IFERROR(
MEDIAN((IF(DATOS_[[Sexo]:[Sexo]]=$B97,IF(DATOS_[[AGRUP. CLAS. PROF.]:[AGRUP. CLAS. PROF.]]=$B96,IF(DATOS_[[Check Periodo Ref.]:[Check Periodo Ref.]]="Dentro",DATOS_[Conc.Sal.29]))))),
0)</f>
        <v>0</v>
      </c>
      <c r="AI97" s="178">
        <f t="array" ref="AI97">IFERROR(
MEDIAN((IF(DATOS_[[Sexo]:[Sexo]]=$B97,IF(DATOS_[[AGRUP. CLAS. PROF.]:[AGRUP. CLAS. PROF.]]=$B96,IF(DATOS_[[Check Periodo Ref.]:[Check Periodo Ref.]]="Dentro",DATOS_[Conc.Sal.30]))))),
0)</f>
        <v>0</v>
      </c>
      <c r="AJ97" s="179">
        <f t="array" ref="AJ97">IFERROR(
MEDIAN(IF(DATOS_[Sexo]=$B97,IF(DATOS_[AGRUP. CLAS. PROF.]=$B96,IF(DATOS_[Check Periodo Ref.]="Dentro",DATOS_[Tot COMPL.SAL Ef],FALSE)))),
0)</f>
        <v>0</v>
      </c>
      <c r="AK97" s="180">
        <f t="array" ref="AK97">IFERROR(
MEDIAN(IF(DATOS_[Sexo]=$B97,IF(DATOS_[AGRUP. CLAS. PROF.]=$B96,IF(DATOS_[Check Periodo Ref.]="Dentro",DATOS_[TOTAL SALARIO Ef],FALSE)))),
0)</f>
        <v>0</v>
      </c>
      <c r="AL97" s="181">
        <f t="array" ref="AL97">IFERROR(
MEDIAN((IF(DATOS_[[Sexo]:[Sexo]]=$B97,IF(DATOS_[[AGRUP. CLAS. PROF.]:[AGRUP. CLAS. PROF.]]=$B96,IF(DATOS_[[Check Periodo Ref.]:[Check Periodo Ref.]]="Dentro",DATOS_[C.Extra.01]))))),
0)</f>
        <v>0</v>
      </c>
      <c r="AM97" s="181">
        <f t="array" ref="AM97">IFERROR(
MEDIAN((IF(DATOS_[[Sexo]:[Sexo]]=$B97,IF(DATOS_[[AGRUP. CLAS. PROF.]:[AGRUP. CLAS. PROF.]]=$B96,IF(DATOS_[[Check Periodo Ref.]:[Check Periodo Ref.]]="Dentro",DATOS_[C.Extra.02]))))),
0)</f>
        <v>0</v>
      </c>
      <c r="AN97" s="181">
        <f t="array" ref="AN97">IFERROR(
MEDIAN((IF(DATOS_[[Sexo]:[Sexo]]=$B97,IF(DATOS_[[AGRUP. CLAS. PROF.]:[AGRUP. CLAS. PROF.]]=$B96,IF(DATOS_[[Check Periodo Ref.]:[Check Periodo Ref.]]="Dentro",DATOS_[C.Extra.03]))))),
0)</f>
        <v>0</v>
      </c>
      <c r="AO97" s="181">
        <f t="array" ref="AO97">IFERROR(
MEDIAN((IF(DATOS_[[Sexo]:[Sexo]]=$B97,IF(DATOS_[[AGRUP. CLAS. PROF.]:[AGRUP. CLAS. PROF.]]=$B96,IF(DATOS_[[Check Periodo Ref.]:[Check Periodo Ref.]]="Dentro",DATOS_[C.Extra.04]))))),
0)</f>
        <v>0</v>
      </c>
      <c r="AP97" s="181">
        <f t="array" ref="AP97">IFERROR(
MEDIAN((IF(DATOS_[[Sexo]:[Sexo]]=$B97,IF(DATOS_[[AGRUP. CLAS. PROF.]:[AGRUP. CLAS. PROF.]]=$B96,IF(DATOS_[[Check Periodo Ref.]:[Check Periodo Ref.]]="Dentro",DATOS_[C.Extra.05]))))),
0)</f>
        <v>0</v>
      </c>
      <c r="AQ97" s="182">
        <f t="array" ref="AQ97">IFERROR(
MEDIAN(IF(DATOS_[Sexo]=$B97,IF(DATOS_[AGRUP. CLAS. PROF.]=$B96,IF(DATOS_[Check Periodo Ref.]="Dentro",DATOS_[Tot Extrasalarial Ef],FALSE)))),
0)</f>
        <v>0</v>
      </c>
      <c r="AR97" s="183">
        <f t="array" ref="AR97">IFERROR(
MEDIAN(IF(DATOS_[Sexo]=$B97,IF(DATOS_[AGRUP. CLAS. PROF.]=$B96,IF(DATOS_[Check Periodo Ref.]="Dentro",DATOS_[TOTAL Retrib Ef],FALSE)))),
0)</f>
        <v>0</v>
      </c>
    </row>
    <row r="98" spans="1:44" x14ac:dyDescent="0.3">
      <c r="A98" s="107" t="str">
        <f t="shared" ref="A98" si="114">+A97</f>
        <v>[ocultar]</v>
      </c>
      <c r="B98" s="98"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77">
        <f t="array" ref="E98">IFERROR(
MEDIAN(IF(DATOS_[Sexo]=$B98,IF(DATOS_[AGRUP. CLAS. PROF.]=$B96,IF(DATOS_[Check Periodo Ref.]="Dentro",DATOS_[SALARIO BASE Ef],FALSE)))),
0)</f>
        <v>0</v>
      </c>
      <c r="F98" s="178">
        <f t="array" ref="F98">IFERROR(
MEDIAN((IF(DATOS_[[Sexo]:[Sexo]]=$B98,IF(DATOS_[[AGRUP. CLAS. PROF.]:[AGRUP. CLAS. PROF.]]=$B96,IF(DATOS_[[Check Periodo Ref.]:[Check Periodo Ref.]]="Dentro",DATOS_[Conc.Sal.01]))))),
0)</f>
        <v>0</v>
      </c>
      <c r="G98" s="178">
        <f t="array" ref="G98">IFERROR(
MEDIAN((IF(DATOS_[[Sexo]:[Sexo]]=$B98,IF(DATOS_[[AGRUP. CLAS. PROF.]:[AGRUP. CLAS. PROF.]]=$B96,IF(DATOS_[[Check Periodo Ref.]:[Check Periodo Ref.]]="Dentro",DATOS_[Conc.Sal.02]))))),
0)</f>
        <v>0</v>
      </c>
      <c r="H98" s="178">
        <f t="array" ref="H98">IFERROR(
MEDIAN((IF(DATOS_[[Sexo]:[Sexo]]=$B98,IF(DATOS_[[AGRUP. CLAS. PROF.]:[AGRUP. CLAS. PROF.]]=$B96,IF(DATOS_[[Check Periodo Ref.]:[Check Periodo Ref.]]="Dentro",DATOS_[Conc.Sal.03]))))),
0)</f>
        <v>0</v>
      </c>
      <c r="I98" s="178">
        <f t="array" ref="I98">IFERROR(
MEDIAN((IF(DATOS_[[Sexo]:[Sexo]]=$B98,IF(DATOS_[[AGRUP. CLAS. PROF.]:[AGRUP. CLAS. PROF.]]=$B96,IF(DATOS_[[Check Periodo Ref.]:[Check Periodo Ref.]]="Dentro",DATOS_[Conc.Sal.04]))))),
0)</f>
        <v>0</v>
      </c>
      <c r="J98" s="178">
        <f t="array" ref="J98">IFERROR(
MEDIAN((IF(DATOS_[[Sexo]:[Sexo]]=$B98,IF(DATOS_[[AGRUP. CLAS. PROF.]:[AGRUP. CLAS. PROF.]]=$B96,IF(DATOS_[[Check Periodo Ref.]:[Check Periodo Ref.]]="Dentro",DATOS_[Conc.Sal.05]))))),
0)</f>
        <v>0</v>
      </c>
      <c r="K98" s="178">
        <f t="array" ref="K98">IFERROR(
MEDIAN((IF(DATOS_[[Sexo]:[Sexo]]=$B98,IF(DATOS_[[AGRUP. CLAS. PROF.]:[AGRUP. CLAS. PROF.]]=$B96,IF(DATOS_[[Check Periodo Ref.]:[Check Periodo Ref.]]="Dentro",DATOS_[Conc.Sal.06]))))),
0)</f>
        <v>0</v>
      </c>
      <c r="L98" s="178">
        <f t="array" ref="L98">IFERROR(
MEDIAN((IF(DATOS_[[Sexo]:[Sexo]]=$B98,IF(DATOS_[[AGRUP. CLAS. PROF.]:[AGRUP. CLAS. PROF.]]=$B96,IF(DATOS_[[Check Periodo Ref.]:[Check Periodo Ref.]]="Dentro",DATOS_[Conc.Sal.07]))))),
0)</f>
        <v>0</v>
      </c>
      <c r="M98" s="178">
        <f t="array" ref="M98">IFERROR(
MEDIAN((IF(DATOS_[[Sexo]:[Sexo]]=$B98,IF(DATOS_[[AGRUP. CLAS. PROF.]:[AGRUP. CLAS. PROF.]]=$B96,IF(DATOS_[[Check Periodo Ref.]:[Check Periodo Ref.]]="Dentro",DATOS_[Conc.Sal.08]))))),
0)</f>
        <v>0</v>
      </c>
      <c r="N98" s="178">
        <f t="array" ref="N98">IFERROR(
MEDIAN((IF(DATOS_[[Sexo]:[Sexo]]=$B98,IF(DATOS_[[AGRUP. CLAS. PROF.]:[AGRUP. CLAS. PROF.]]=$B96,IF(DATOS_[[Check Periodo Ref.]:[Check Periodo Ref.]]="Dentro",DATOS_[Conc.Sal.09]))))),
0)</f>
        <v>0</v>
      </c>
      <c r="O98" s="178">
        <f t="array" ref="O98">IFERROR(
MEDIAN((IF(DATOS_[[Sexo]:[Sexo]]=$B98,IF(DATOS_[[AGRUP. CLAS. PROF.]:[AGRUP. CLAS. PROF.]]=$B96,IF(DATOS_[[Check Periodo Ref.]:[Check Periodo Ref.]]="Dentro",DATOS_[Conc.Sal.10]))))),
0)</f>
        <v>0</v>
      </c>
      <c r="P98" s="178">
        <f t="array" ref="P98">IFERROR(
MEDIAN((IF(DATOS_[[Sexo]:[Sexo]]=$B98,IF(DATOS_[[AGRUP. CLAS. PROF.]:[AGRUP. CLAS. PROF.]]=$B96,IF(DATOS_[[Check Periodo Ref.]:[Check Periodo Ref.]]="Dentro",DATOS_[Conc.Sal.11]))))),
0)</f>
        <v>0</v>
      </c>
      <c r="Q98" s="178">
        <f t="array" ref="Q98">IFERROR(
MEDIAN((IF(DATOS_[[Sexo]:[Sexo]]=$B98,IF(DATOS_[[AGRUP. CLAS. PROF.]:[AGRUP. CLAS. PROF.]]=$B96,IF(DATOS_[[Check Periodo Ref.]:[Check Periodo Ref.]]="Dentro",DATOS_[Conc.Sal.12]))))),
0)</f>
        <v>0</v>
      </c>
      <c r="R98" s="178">
        <f t="array" ref="R98">IFERROR(
MEDIAN((IF(DATOS_[[Sexo]:[Sexo]]=$B98,IF(DATOS_[[AGRUP. CLAS. PROF.]:[AGRUP. CLAS. PROF.]]=$B96,IF(DATOS_[[Check Periodo Ref.]:[Check Periodo Ref.]]="Dentro",DATOS_[Conc.Sal.13]))))),
0)</f>
        <v>0</v>
      </c>
      <c r="S98" s="178">
        <f t="array" ref="S98">IFERROR(
MEDIAN((IF(DATOS_[[Sexo]:[Sexo]]=$B98,IF(DATOS_[[AGRUP. CLAS. PROF.]:[AGRUP. CLAS. PROF.]]=$B96,IF(DATOS_[[Check Periodo Ref.]:[Check Periodo Ref.]]="Dentro",DATOS_[Conc.Sal.14]))))),
0)</f>
        <v>0</v>
      </c>
      <c r="T98" s="178">
        <f t="array" ref="T98">IFERROR(
MEDIAN((IF(DATOS_[[Sexo]:[Sexo]]=$B98,IF(DATOS_[[AGRUP. CLAS. PROF.]:[AGRUP. CLAS. PROF.]]=$B96,IF(DATOS_[[Check Periodo Ref.]:[Check Periodo Ref.]]="Dentro",DATOS_[Conc.Sal.15]))))),
0)</f>
        <v>0</v>
      </c>
      <c r="U98" s="178">
        <f t="array" ref="U98">IFERROR(
MEDIAN((IF(DATOS_[[Sexo]:[Sexo]]=$B98,IF(DATOS_[[AGRUP. CLAS. PROF.]:[AGRUP. CLAS. PROF.]]=$B96,IF(DATOS_[[Check Periodo Ref.]:[Check Periodo Ref.]]="Dentro",DATOS_[Conc.Sal.16]))))),
0)</f>
        <v>0</v>
      </c>
      <c r="V98" s="178">
        <f t="array" ref="V98">IFERROR(
MEDIAN((IF(DATOS_[[Sexo]:[Sexo]]=$B98,IF(DATOS_[[AGRUP. CLAS. PROF.]:[AGRUP. CLAS. PROF.]]=$B96,IF(DATOS_[[Check Periodo Ref.]:[Check Periodo Ref.]]="Dentro",DATOS_[Conc.Sal.17]))))),
0)</f>
        <v>0</v>
      </c>
      <c r="W98" s="178">
        <f t="array" ref="W98">IFERROR(
MEDIAN((IF(DATOS_[[Sexo]:[Sexo]]=$B98,IF(DATOS_[[AGRUP. CLAS. PROF.]:[AGRUP. CLAS. PROF.]]=$B96,IF(DATOS_[[Check Periodo Ref.]:[Check Periodo Ref.]]="Dentro",DATOS_[Conc.Sal.18]))))),
0)</f>
        <v>0</v>
      </c>
      <c r="X98" s="178">
        <f t="array" ref="X98">IFERROR(
MEDIAN((IF(DATOS_[[Sexo]:[Sexo]]=$B98,IF(DATOS_[[AGRUP. CLAS. PROF.]:[AGRUP. CLAS. PROF.]]=$B96,IF(DATOS_[[Check Periodo Ref.]:[Check Periodo Ref.]]="Dentro",DATOS_[Conc.Sal.19]))))),
0)</f>
        <v>0</v>
      </c>
      <c r="Y98" s="178">
        <f t="array" ref="Y98">IFERROR(
MEDIAN((IF(DATOS_[[Sexo]:[Sexo]]=$B98,IF(DATOS_[[AGRUP. CLAS. PROF.]:[AGRUP. CLAS. PROF.]]=$B96,IF(DATOS_[[Check Periodo Ref.]:[Check Periodo Ref.]]="Dentro",DATOS_[Conc.Sal.20]))))),
0)</f>
        <v>0</v>
      </c>
      <c r="Z98" s="178">
        <f t="array" ref="Z98">IFERROR(
MEDIAN((IF(DATOS_[[Sexo]:[Sexo]]=$B98,IF(DATOS_[[AGRUP. CLAS. PROF.]:[AGRUP. CLAS. PROF.]]=$B96,IF(DATOS_[[Check Periodo Ref.]:[Check Periodo Ref.]]="Dentro",DATOS_[Conc.Sal.21]))))),
0)</f>
        <v>0</v>
      </c>
      <c r="AA98" s="178">
        <f t="array" ref="AA98">IFERROR(
MEDIAN((IF(DATOS_[[Sexo]:[Sexo]]=$B98,IF(DATOS_[[AGRUP. CLAS. PROF.]:[AGRUP. CLAS. PROF.]]=$B96,IF(DATOS_[[Check Periodo Ref.]:[Check Periodo Ref.]]="Dentro",DATOS_[Conc.Sal.22]))))),
0)</f>
        <v>0</v>
      </c>
      <c r="AB98" s="178">
        <f t="array" ref="AB98">IFERROR(
MEDIAN((IF(DATOS_[[Sexo]:[Sexo]]=$B98,IF(DATOS_[[AGRUP. CLAS. PROF.]:[AGRUP. CLAS. PROF.]]=$B96,IF(DATOS_[[Check Periodo Ref.]:[Check Periodo Ref.]]="Dentro",DATOS_[Conc.Sal.23]))))),
0)</f>
        <v>0</v>
      </c>
      <c r="AC98" s="178">
        <f t="array" ref="AC98">IFERROR(
MEDIAN((IF(DATOS_[[Sexo]:[Sexo]]=$B98,IF(DATOS_[[AGRUP. CLAS. PROF.]:[AGRUP. CLAS. PROF.]]=$B96,IF(DATOS_[[Check Periodo Ref.]:[Check Periodo Ref.]]="Dentro",DATOS_[Conc.Sal.24]))))),
0)</f>
        <v>0</v>
      </c>
      <c r="AD98" s="178">
        <f t="array" ref="AD98">IFERROR(
MEDIAN((IF(DATOS_[[Sexo]:[Sexo]]=$B98,IF(DATOS_[[AGRUP. CLAS. PROF.]:[AGRUP. CLAS. PROF.]]=$B96,IF(DATOS_[[Check Periodo Ref.]:[Check Periodo Ref.]]="Dentro",DATOS_[Conc.Sal.25]))))),
0)</f>
        <v>0</v>
      </c>
      <c r="AE98" s="178">
        <f t="array" ref="AE98">IFERROR(
MEDIAN((IF(DATOS_[[Sexo]:[Sexo]]=$B98,IF(DATOS_[[AGRUP. CLAS. PROF.]:[AGRUP. CLAS. PROF.]]=$B96,IF(DATOS_[[Check Periodo Ref.]:[Check Periodo Ref.]]="Dentro",DATOS_[Conc.Sal.26]))))),
0)</f>
        <v>0</v>
      </c>
      <c r="AF98" s="178">
        <f t="array" ref="AF98">IFERROR(
MEDIAN((IF(DATOS_[[Sexo]:[Sexo]]=$B98,IF(DATOS_[[AGRUP. CLAS. PROF.]:[AGRUP. CLAS. PROF.]]=$B96,IF(DATOS_[[Check Periodo Ref.]:[Check Periodo Ref.]]="Dentro",DATOS_[Conc.Sal.27]))))),
0)</f>
        <v>0</v>
      </c>
      <c r="AG98" s="178">
        <f t="array" ref="AG98">IFERROR(
MEDIAN((IF(DATOS_[[Sexo]:[Sexo]]=$B98,IF(DATOS_[[AGRUP. CLAS. PROF.]:[AGRUP. CLAS. PROF.]]=$B96,IF(DATOS_[[Check Periodo Ref.]:[Check Periodo Ref.]]="Dentro",DATOS_[Conc.Sal.28]))))),
0)</f>
        <v>0</v>
      </c>
      <c r="AH98" s="178">
        <f t="array" ref="AH98">IFERROR(
MEDIAN((IF(DATOS_[[Sexo]:[Sexo]]=$B98,IF(DATOS_[[AGRUP. CLAS. PROF.]:[AGRUP. CLAS. PROF.]]=$B96,IF(DATOS_[[Check Periodo Ref.]:[Check Periodo Ref.]]="Dentro",DATOS_[Conc.Sal.29]))))),
0)</f>
        <v>0</v>
      </c>
      <c r="AI98" s="178">
        <f t="array" ref="AI98">IFERROR(
MEDIAN((IF(DATOS_[[Sexo]:[Sexo]]=$B98,IF(DATOS_[[AGRUP. CLAS. PROF.]:[AGRUP. CLAS. PROF.]]=$B96,IF(DATOS_[[Check Periodo Ref.]:[Check Periodo Ref.]]="Dentro",DATOS_[Conc.Sal.30]))))),
0)</f>
        <v>0</v>
      </c>
      <c r="AJ98" s="179">
        <f t="array" ref="AJ98">IFERROR(
MEDIAN(IF(DATOS_[Sexo]=$B98,IF(DATOS_[AGRUP. CLAS. PROF.]=$B96,IF(DATOS_[Check Periodo Ref.]="Dentro",DATOS_[Tot COMPL.SAL Ef],FALSE)))),
0)</f>
        <v>0</v>
      </c>
      <c r="AK98" s="180">
        <f t="array" ref="AK98">IFERROR(
MEDIAN(IF(DATOS_[Sexo]=$B98,IF(DATOS_[AGRUP. CLAS. PROF.]=$B96,IF(DATOS_[Check Periodo Ref.]="Dentro",DATOS_[TOTAL SALARIO Ef],FALSE)))),
0)</f>
        <v>0</v>
      </c>
      <c r="AL98" s="181">
        <f t="array" ref="AL98">IFERROR(
MEDIAN((IF(DATOS_[[Sexo]:[Sexo]]=$B98,IF(DATOS_[[AGRUP. CLAS. PROF.]:[AGRUP. CLAS. PROF.]]=$B96,IF(DATOS_[[Check Periodo Ref.]:[Check Periodo Ref.]]="Dentro",DATOS_[C.Extra.01]))))),
0)</f>
        <v>0</v>
      </c>
      <c r="AM98" s="181">
        <f t="array" ref="AM98">IFERROR(
MEDIAN((IF(DATOS_[[Sexo]:[Sexo]]=$B98,IF(DATOS_[[AGRUP. CLAS. PROF.]:[AGRUP. CLAS. PROF.]]=$B96,IF(DATOS_[[Check Periodo Ref.]:[Check Periodo Ref.]]="Dentro",DATOS_[C.Extra.02]))))),
0)</f>
        <v>0</v>
      </c>
      <c r="AN98" s="181">
        <f t="array" ref="AN98">IFERROR(
MEDIAN((IF(DATOS_[[Sexo]:[Sexo]]=$B98,IF(DATOS_[[AGRUP. CLAS. PROF.]:[AGRUP. CLAS. PROF.]]=$B96,IF(DATOS_[[Check Periodo Ref.]:[Check Periodo Ref.]]="Dentro",DATOS_[C.Extra.03]))))),
0)</f>
        <v>0</v>
      </c>
      <c r="AO98" s="181">
        <f t="array" ref="AO98">IFERROR(
MEDIAN((IF(DATOS_[[Sexo]:[Sexo]]=$B98,IF(DATOS_[[AGRUP. CLAS. PROF.]:[AGRUP. CLAS. PROF.]]=$B96,IF(DATOS_[[Check Periodo Ref.]:[Check Periodo Ref.]]="Dentro",DATOS_[C.Extra.04]))))),
0)</f>
        <v>0</v>
      </c>
      <c r="AP98" s="181">
        <f t="array" ref="AP98">IFERROR(
MEDIAN((IF(DATOS_[[Sexo]:[Sexo]]=$B98,IF(DATOS_[[AGRUP. CLAS. PROF.]:[AGRUP. CLAS. PROF.]]=$B96,IF(DATOS_[[Check Periodo Ref.]:[Check Periodo Ref.]]="Dentro",DATOS_[C.Extra.05]))))),
0)</f>
        <v>0</v>
      </c>
      <c r="AQ98" s="182">
        <f t="array" ref="AQ98">IFERROR(
MEDIAN(IF(DATOS_[Sexo]=$B98,IF(DATOS_[AGRUP. CLAS. PROF.]=$B96,IF(DATOS_[Check Periodo Ref.]="Dentro",DATOS_[Tot Extrasalarial Ef],FALSE)))),
0)</f>
        <v>0</v>
      </c>
      <c r="AR98" s="183">
        <f t="array" ref="AR98">IFERROR(
MEDIAN(IF(DATOS_[Sexo]=$B98,IF(DATOS_[AGRUP. CLAS. PROF.]=$B96,IF(DATOS_[Check Periodo Ref.]="Dentro",DATOS_[TOTAL Retrib Ef],FALSE)))),
0)</f>
        <v>0</v>
      </c>
    </row>
    <row r="99" spans="1:44" ht="17.25" thickBot="1" x14ac:dyDescent="0.35">
      <c r="A99" s="107" t="str">
        <f t="shared" ref="A99" si="115">+A100</f>
        <v>[ocultar]</v>
      </c>
      <c r="B99" s="105" t="s">
        <v>245</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77">
        <f t="array" ref="E100">IFERROR(
MEDIAN(IF(DATOS_[Sexo]=$B100,IF(DATOS_[AGRUP. CLAS. PROF.]=$B99,IF(DATOS_[Check Periodo Ref.]="Dentro",DATOS_[SALARIO BASE Ef],FALSE)))),
0)</f>
        <v>0</v>
      </c>
      <c r="F100" s="178">
        <f t="array" ref="F100">IFERROR(
MEDIAN((IF(DATOS_[[Sexo]:[Sexo]]=$B100,IF(DATOS_[[AGRUP. CLAS. PROF.]:[AGRUP. CLAS. PROF.]]=$B99,IF(DATOS_[[Check Periodo Ref.]:[Check Periodo Ref.]]="Dentro",DATOS_[Conc.Sal.01]))))),
0)</f>
        <v>0</v>
      </c>
      <c r="G100" s="178">
        <f t="array" ref="G100">IFERROR(
MEDIAN((IF(DATOS_[[Sexo]:[Sexo]]=$B100,IF(DATOS_[[AGRUP. CLAS. PROF.]:[AGRUP. CLAS. PROF.]]=$B99,IF(DATOS_[[Check Periodo Ref.]:[Check Periodo Ref.]]="Dentro",DATOS_[Conc.Sal.02]))))),
0)</f>
        <v>0</v>
      </c>
      <c r="H100" s="178">
        <f t="array" ref="H100">IFERROR(
MEDIAN((IF(DATOS_[[Sexo]:[Sexo]]=$B100,IF(DATOS_[[AGRUP. CLAS. PROF.]:[AGRUP. CLAS. PROF.]]=$B99,IF(DATOS_[[Check Periodo Ref.]:[Check Periodo Ref.]]="Dentro",DATOS_[Conc.Sal.03]))))),
0)</f>
        <v>0</v>
      </c>
      <c r="I100" s="178">
        <f t="array" ref="I100">IFERROR(
MEDIAN((IF(DATOS_[[Sexo]:[Sexo]]=$B100,IF(DATOS_[[AGRUP. CLAS. PROF.]:[AGRUP. CLAS. PROF.]]=$B99,IF(DATOS_[[Check Periodo Ref.]:[Check Periodo Ref.]]="Dentro",DATOS_[Conc.Sal.04]))))),
0)</f>
        <v>0</v>
      </c>
      <c r="J100" s="178">
        <f t="array" ref="J100">IFERROR(
MEDIAN((IF(DATOS_[[Sexo]:[Sexo]]=$B100,IF(DATOS_[[AGRUP. CLAS. PROF.]:[AGRUP. CLAS. PROF.]]=$B99,IF(DATOS_[[Check Periodo Ref.]:[Check Periodo Ref.]]="Dentro",DATOS_[Conc.Sal.05]))))),
0)</f>
        <v>0</v>
      </c>
      <c r="K100" s="178">
        <f t="array" ref="K100">IFERROR(
MEDIAN((IF(DATOS_[[Sexo]:[Sexo]]=$B100,IF(DATOS_[[AGRUP. CLAS. PROF.]:[AGRUP. CLAS. PROF.]]=$B99,IF(DATOS_[[Check Periodo Ref.]:[Check Periodo Ref.]]="Dentro",DATOS_[Conc.Sal.06]))))),
0)</f>
        <v>0</v>
      </c>
      <c r="L100" s="178">
        <f t="array" ref="L100">IFERROR(
MEDIAN((IF(DATOS_[[Sexo]:[Sexo]]=$B100,IF(DATOS_[[AGRUP. CLAS. PROF.]:[AGRUP. CLAS. PROF.]]=$B99,IF(DATOS_[[Check Periodo Ref.]:[Check Periodo Ref.]]="Dentro",DATOS_[Conc.Sal.07]))))),
0)</f>
        <v>0</v>
      </c>
      <c r="M100" s="178">
        <f t="array" ref="M100">IFERROR(
MEDIAN((IF(DATOS_[[Sexo]:[Sexo]]=$B100,IF(DATOS_[[AGRUP. CLAS. PROF.]:[AGRUP. CLAS. PROF.]]=$B99,IF(DATOS_[[Check Periodo Ref.]:[Check Periodo Ref.]]="Dentro",DATOS_[Conc.Sal.08]))))),
0)</f>
        <v>0</v>
      </c>
      <c r="N100" s="178">
        <f t="array" ref="N100">IFERROR(
MEDIAN((IF(DATOS_[[Sexo]:[Sexo]]=$B100,IF(DATOS_[[AGRUP. CLAS. PROF.]:[AGRUP. CLAS. PROF.]]=$B99,IF(DATOS_[[Check Periodo Ref.]:[Check Periodo Ref.]]="Dentro",DATOS_[Conc.Sal.09]))))),
0)</f>
        <v>0</v>
      </c>
      <c r="O100" s="178">
        <f t="array" ref="O100">IFERROR(
MEDIAN((IF(DATOS_[[Sexo]:[Sexo]]=$B100,IF(DATOS_[[AGRUP. CLAS. PROF.]:[AGRUP. CLAS. PROF.]]=$B99,IF(DATOS_[[Check Periodo Ref.]:[Check Periodo Ref.]]="Dentro",DATOS_[Conc.Sal.10]))))),
0)</f>
        <v>0</v>
      </c>
      <c r="P100" s="178">
        <f t="array" ref="P100">IFERROR(
MEDIAN((IF(DATOS_[[Sexo]:[Sexo]]=$B100,IF(DATOS_[[AGRUP. CLAS. PROF.]:[AGRUP. CLAS. PROF.]]=$B99,IF(DATOS_[[Check Periodo Ref.]:[Check Periodo Ref.]]="Dentro",DATOS_[Conc.Sal.11]))))),
0)</f>
        <v>0</v>
      </c>
      <c r="Q100" s="178">
        <f t="array" ref="Q100">IFERROR(
MEDIAN((IF(DATOS_[[Sexo]:[Sexo]]=$B100,IF(DATOS_[[AGRUP. CLAS. PROF.]:[AGRUP. CLAS. PROF.]]=$B99,IF(DATOS_[[Check Periodo Ref.]:[Check Periodo Ref.]]="Dentro",DATOS_[Conc.Sal.12]))))),
0)</f>
        <v>0</v>
      </c>
      <c r="R100" s="178">
        <f t="array" ref="R100">IFERROR(
MEDIAN((IF(DATOS_[[Sexo]:[Sexo]]=$B100,IF(DATOS_[[AGRUP. CLAS. PROF.]:[AGRUP. CLAS. PROF.]]=$B99,IF(DATOS_[[Check Periodo Ref.]:[Check Periodo Ref.]]="Dentro",DATOS_[Conc.Sal.13]))))),
0)</f>
        <v>0</v>
      </c>
      <c r="S100" s="178">
        <f t="array" ref="S100">IFERROR(
MEDIAN((IF(DATOS_[[Sexo]:[Sexo]]=$B100,IF(DATOS_[[AGRUP. CLAS. PROF.]:[AGRUP. CLAS. PROF.]]=$B99,IF(DATOS_[[Check Periodo Ref.]:[Check Periodo Ref.]]="Dentro",DATOS_[Conc.Sal.14]))))),
0)</f>
        <v>0</v>
      </c>
      <c r="T100" s="178">
        <f t="array" ref="T100">IFERROR(
MEDIAN((IF(DATOS_[[Sexo]:[Sexo]]=$B100,IF(DATOS_[[AGRUP. CLAS. PROF.]:[AGRUP. CLAS. PROF.]]=$B99,IF(DATOS_[[Check Periodo Ref.]:[Check Periodo Ref.]]="Dentro",DATOS_[Conc.Sal.15]))))),
0)</f>
        <v>0</v>
      </c>
      <c r="U100" s="178">
        <f t="array" ref="U100">IFERROR(
MEDIAN((IF(DATOS_[[Sexo]:[Sexo]]=$B100,IF(DATOS_[[AGRUP. CLAS. PROF.]:[AGRUP. CLAS. PROF.]]=$B99,IF(DATOS_[[Check Periodo Ref.]:[Check Periodo Ref.]]="Dentro",DATOS_[Conc.Sal.16]))))),
0)</f>
        <v>0</v>
      </c>
      <c r="V100" s="178">
        <f t="array" ref="V100">IFERROR(
MEDIAN((IF(DATOS_[[Sexo]:[Sexo]]=$B100,IF(DATOS_[[AGRUP. CLAS. PROF.]:[AGRUP. CLAS. PROF.]]=$B99,IF(DATOS_[[Check Periodo Ref.]:[Check Periodo Ref.]]="Dentro",DATOS_[Conc.Sal.17]))))),
0)</f>
        <v>0</v>
      </c>
      <c r="W100" s="178">
        <f t="array" ref="W100">IFERROR(
MEDIAN((IF(DATOS_[[Sexo]:[Sexo]]=$B100,IF(DATOS_[[AGRUP. CLAS. PROF.]:[AGRUP. CLAS. PROF.]]=$B99,IF(DATOS_[[Check Periodo Ref.]:[Check Periodo Ref.]]="Dentro",DATOS_[Conc.Sal.18]))))),
0)</f>
        <v>0</v>
      </c>
      <c r="X100" s="178">
        <f t="array" ref="X100">IFERROR(
MEDIAN((IF(DATOS_[[Sexo]:[Sexo]]=$B100,IF(DATOS_[[AGRUP. CLAS. PROF.]:[AGRUP. CLAS. PROF.]]=$B99,IF(DATOS_[[Check Periodo Ref.]:[Check Periodo Ref.]]="Dentro",DATOS_[Conc.Sal.19]))))),
0)</f>
        <v>0</v>
      </c>
      <c r="Y100" s="178">
        <f t="array" ref="Y100">IFERROR(
MEDIAN((IF(DATOS_[[Sexo]:[Sexo]]=$B100,IF(DATOS_[[AGRUP. CLAS. PROF.]:[AGRUP. CLAS. PROF.]]=$B99,IF(DATOS_[[Check Periodo Ref.]:[Check Periodo Ref.]]="Dentro",DATOS_[Conc.Sal.20]))))),
0)</f>
        <v>0</v>
      </c>
      <c r="Z100" s="178">
        <f t="array" ref="Z100">IFERROR(
MEDIAN((IF(DATOS_[[Sexo]:[Sexo]]=$B100,IF(DATOS_[[AGRUP. CLAS. PROF.]:[AGRUP. CLAS. PROF.]]=$B99,IF(DATOS_[[Check Periodo Ref.]:[Check Periodo Ref.]]="Dentro",DATOS_[Conc.Sal.21]))))),
0)</f>
        <v>0</v>
      </c>
      <c r="AA100" s="178">
        <f t="array" ref="AA100">IFERROR(
MEDIAN((IF(DATOS_[[Sexo]:[Sexo]]=$B100,IF(DATOS_[[AGRUP. CLAS. PROF.]:[AGRUP. CLAS. PROF.]]=$B99,IF(DATOS_[[Check Periodo Ref.]:[Check Periodo Ref.]]="Dentro",DATOS_[Conc.Sal.22]))))),
0)</f>
        <v>0</v>
      </c>
      <c r="AB100" s="178">
        <f t="array" ref="AB100">IFERROR(
MEDIAN((IF(DATOS_[[Sexo]:[Sexo]]=$B100,IF(DATOS_[[AGRUP. CLAS. PROF.]:[AGRUP. CLAS. PROF.]]=$B99,IF(DATOS_[[Check Periodo Ref.]:[Check Periodo Ref.]]="Dentro",DATOS_[Conc.Sal.23]))))),
0)</f>
        <v>0</v>
      </c>
      <c r="AC100" s="178">
        <f t="array" ref="AC100">IFERROR(
MEDIAN((IF(DATOS_[[Sexo]:[Sexo]]=$B100,IF(DATOS_[[AGRUP. CLAS. PROF.]:[AGRUP. CLAS. PROF.]]=$B99,IF(DATOS_[[Check Periodo Ref.]:[Check Periodo Ref.]]="Dentro",DATOS_[Conc.Sal.24]))))),
0)</f>
        <v>0</v>
      </c>
      <c r="AD100" s="178">
        <f t="array" ref="AD100">IFERROR(
MEDIAN((IF(DATOS_[[Sexo]:[Sexo]]=$B100,IF(DATOS_[[AGRUP. CLAS. PROF.]:[AGRUP. CLAS. PROF.]]=$B99,IF(DATOS_[[Check Periodo Ref.]:[Check Periodo Ref.]]="Dentro",DATOS_[Conc.Sal.25]))))),
0)</f>
        <v>0</v>
      </c>
      <c r="AE100" s="178">
        <f t="array" ref="AE100">IFERROR(
MEDIAN((IF(DATOS_[[Sexo]:[Sexo]]=$B100,IF(DATOS_[[AGRUP. CLAS. PROF.]:[AGRUP. CLAS. PROF.]]=$B99,IF(DATOS_[[Check Periodo Ref.]:[Check Periodo Ref.]]="Dentro",DATOS_[Conc.Sal.26]))))),
0)</f>
        <v>0</v>
      </c>
      <c r="AF100" s="178">
        <f t="array" ref="AF100">IFERROR(
MEDIAN((IF(DATOS_[[Sexo]:[Sexo]]=$B100,IF(DATOS_[[AGRUP. CLAS. PROF.]:[AGRUP. CLAS. PROF.]]=$B99,IF(DATOS_[[Check Periodo Ref.]:[Check Periodo Ref.]]="Dentro",DATOS_[Conc.Sal.27]))))),
0)</f>
        <v>0</v>
      </c>
      <c r="AG100" s="178">
        <f t="array" ref="AG100">IFERROR(
MEDIAN((IF(DATOS_[[Sexo]:[Sexo]]=$B100,IF(DATOS_[[AGRUP. CLAS. PROF.]:[AGRUP. CLAS. PROF.]]=$B99,IF(DATOS_[[Check Periodo Ref.]:[Check Periodo Ref.]]="Dentro",DATOS_[Conc.Sal.28]))))),
0)</f>
        <v>0</v>
      </c>
      <c r="AH100" s="178">
        <f t="array" ref="AH100">IFERROR(
MEDIAN((IF(DATOS_[[Sexo]:[Sexo]]=$B100,IF(DATOS_[[AGRUP. CLAS. PROF.]:[AGRUP. CLAS. PROF.]]=$B99,IF(DATOS_[[Check Periodo Ref.]:[Check Periodo Ref.]]="Dentro",DATOS_[Conc.Sal.29]))))),
0)</f>
        <v>0</v>
      </c>
      <c r="AI100" s="178">
        <f t="array" ref="AI100">IFERROR(
MEDIAN((IF(DATOS_[[Sexo]:[Sexo]]=$B100,IF(DATOS_[[AGRUP. CLAS. PROF.]:[AGRUP. CLAS. PROF.]]=$B99,IF(DATOS_[[Check Periodo Ref.]:[Check Periodo Ref.]]="Dentro",DATOS_[Conc.Sal.30]))))),
0)</f>
        <v>0</v>
      </c>
      <c r="AJ100" s="179">
        <f t="array" ref="AJ100">IFERROR(
MEDIAN(IF(DATOS_[Sexo]=$B100,IF(DATOS_[AGRUP. CLAS. PROF.]=$B99,IF(DATOS_[Check Periodo Ref.]="Dentro",DATOS_[Tot COMPL.SAL Ef],FALSE)))),
0)</f>
        <v>0</v>
      </c>
      <c r="AK100" s="180">
        <f t="array" ref="AK100">IFERROR(
MEDIAN(IF(DATOS_[Sexo]=$B100,IF(DATOS_[AGRUP. CLAS. PROF.]=$B99,IF(DATOS_[Check Periodo Ref.]="Dentro",DATOS_[TOTAL SALARIO Ef],FALSE)))),
0)</f>
        <v>0</v>
      </c>
      <c r="AL100" s="181">
        <f t="array" ref="AL100">IFERROR(
MEDIAN((IF(DATOS_[[Sexo]:[Sexo]]=$B100,IF(DATOS_[[AGRUP. CLAS. PROF.]:[AGRUP. CLAS. PROF.]]=$B99,IF(DATOS_[[Check Periodo Ref.]:[Check Periodo Ref.]]="Dentro",DATOS_[C.Extra.01]))))),
0)</f>
        <v>0</v>
      </c>
      <c r="AM100" s="181">
        <f t="array" ref="AM100">IFERROR(
MEDIAN((IF(DATOS_[[Sexo]:[Sexo]]=$B100,IF(DATOS_[[AGRUP. CLAS. PROF.]:[AGRUP. CLAS. PROF.]]=$B99,IF(DATOS_[[Check Periodo Ref.]:[Check Periodo Ref.]]="Dentro",DATOS_[C.Extra.02]))))),
0)</f>
        <v>0</v>
      </c>
      <c r="AN100" s="181">
        <f t="array" ref="AN100">IFERROR(
MEDIAN((IF(DATOS_[[Sexo]:[Sexo]]=$B100,IF(DATOS_[[AGRUP. CLAS. PROF.]:[AGRUP. CLAS. PROF.]]=$B99,IF(DATOS_[[Check Periodo Ref.]:[Check Periodo Ref.]]="Dentro",DATOS_[C.Extra.03]))))),
0)</f>
        <v>0</v>
      </c>
      <c r="AO100" s="181">
        <f t="array" ref="AO100">IFERROR(
MEDIAN((IF(DATOS_[[Sexo]:[Sexo]]=$B100,IF(DATOS_[[AGRUP. CLAS. PROF.]:[AGRUP. CLAS. PROF.]]=$B99,IF(DATOS_[[Check Periodo Ref.]:[Check Periodo Ref.]]="Dentro",DATOS_[C.Extra.04]))))),
0)</f>
        <v>0</v>
      </c>
      <c r="AP100" s="181">
        <f t="array" ref="AP100">IFERROR(
MEDIAN((IF(DATOS_[[Sexo]:[Sexo]]=$B100,IF(DATOS_[[AGRUP. CLAS. PROF.]:[AGRUP. CLAS. PROF.]]=$B99,IF(DATOS_[[Check Periodo Ref.]:[Check Periodo Ref.]]="Dentro",DATOS_[C.Extra.05]))))),
0)</f>
        <v>0</v>
      </c>
      <c r="AQ100" s="182">
        <f t="array" ref="AQ100">IFERROR(
MEDIAN(IF(DATOS_[Sexo]=$B100,IF(DATOS_[AGRUP. CLAS. PROF.]=$B99,IF(DATOS_[Check Periodo Ref.]="Dentro",DATOS_[Tot Extrasalarial Ef],FALSE)))),
0)</f>
        <v>0</v>
      </c>
      <c r="AR100" s="183">
        <f t="array" ref="AR100">IFERROR(
MEDIAN(IF(DATOS_[Sexo]=$B100,IF(DATOS_[AGRUP. CLAS. PROF.]=$B99,IF(DATOS_[Check Periodo Ref.]="Dentro",DATOS_[TOTAL Retrib Ef],FALSE)))),
0)</f>
        <v>0</v>
      </c>
    </row>
    <row r="101" spans="1:44" x14ac:dyDescent="0.3">
      <c r="A101" s="107" t="str">
        <f t="shared" ref="A101" si="118">+A100</f>
        <v>[ocultar]</v>
      </c>
      <c r="B101" s="98"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77">
        <f t="array" ref="E101">IFERROR(
MEDIAN(IF(DATOS_[Sexo]=$B101,IF(DATOS_[AGRUP. CLAS. PROF.]=$B99,IF(DATOS_[Check Periodo Ref.]="Dentro",DATOS_[SALARIO BASE Ef],FALSE)))),
0)</f>
        <v>0</v>
      </c>
      <c r="F101" s="178">
        <f t="array" ref="F101">IFERROR(
MEDIAN((IF(DATOS_[[Sexo]:[Sexo]]=$B101,IF(DATOS_[[AGRUP. CLAS. PROF.]:[AGRUP. CLAS. PROF.]]=$B99,IF(DATOS_[[Check Periodo Ref.]:[Check Periodo Ref.]]="Dentro",DATOS_[Conc.Sal.01]))))),
0)</f>
        <v>0</v>
      </c>
      <c r="G101" s="178">
        <f t="array" ref="G101">IFERROR(
MEDIAN((IF(DATOS_[[Sexo]:[Sexo]]=$B101,IF(DATOS_[[AGRUP. CLAS. PROF.]:[AGRUP. CLAS. PROF.]]=$B99,IF(DATOS_[[Check Periodo Ref.]:[Check Periodo Ref.]]="Dentro",DATOS_[Conc.Sal.02]))))),
0)</f>
        <v>0</v>
      </c>
      <c r="H101" s="178">
        <f t="array" ref="H101">IFERROR(
MEDIAN((IF(DATOS_[[Sexo]:[Sexo]]=$B101,IF(DATOS_[[AGRUP. CLAS. PROF.]:[AGRUP. CLAS. PROF.]]=$B99,IF(DATOS_[[Check Periodo Ref.]:[Check Periodo Ref.]]="Dentro",DATOS_[Conc.Sal.03]))))),
0)</f>
        <v>0</v>
      </c>
      <c r="I101" s="178">
        <f t="array" ref="I101">IFERROR(
MEDIAN((IF(DATOS_[[Sexo]:[Sexo]]=$B101,IF(DATOS_[[AGRUP. CLAS. PROF.]:[AGRUP. CLAS. PROF.]]=$B99,IF(DATOS_[[Check Periodo Ref.]:[Check Periodo Ref.]]="Dentro",DATOS_[Conc.Sal.04]))))),
0)</f>
        <v>0</v>
      </c>
      <c r="J101" s="178">
        <f t="array" ref="J101">IFERROR(
MEDIAN((IF(DATOS_[[Sexo]:[Sexo]]=$B101,IF(DATOS_[[AGRUP. CLAS. PROF.]:[AGRUP. CLAS. PROF.]]=$B99,IF(DATOS_[[Check Periodo Ref.]:[Check Periodo Ref.]]="Dentro",DATOS_[Conc.Sal.05]))))),
0)</f>
        <v>0</v>
      </c>
      <c r="K101" s="178">
        <f t="array" ref="K101">IFERROR(
MEDIAN((IF(DATOS_[[Sexo]:[Sexo]]=$B101,IF(DATOS_[[AGRUP. CLAS. PROF.]:[AGRUP. CLAS. PROF.]]=$B99,IF(DATOS_[[Check Periodo Ref.]:[Check Periodo Ref.]]="Dentro",DATOS_[Conc.Sal.06]))))),
0)</f>
        <v>0</v>
      </c>
      <c r="L101" s="178">
        <f t="array" ref="L101">IFERROR(
MEDIAN((IF(DATOS_[[Sexo]:[Sexo]]=$B101,IF(DATOS_[[AGRUP. CLAS. PROF.]:[AGRUP. CLAS. PROF.]]=$B99,IF(DATOS_[[Check Periodo Ref.]:[Check Periodo Ref.]]="Dentro",DATOS_[Conc.Sal.07]))))),
0)</f>
        <v>0</v>
      </c>
      <c r="M101" s="178">
        <f t="array" ref="M101">IFERROR(
MEDIAN((IF(DATOS_[[Sexo]:[Sexo]]=$B101,IF(DATOS_[[AGRUP. CLAS. PROF.]:[AGRUP. CLAS. PROF.]]=$B99,IF(DATOS_[[Check Periodo Ref.]:[Check Periodo Ref.]]="Dentro",DATOS_[Conc.Sal.08]))))),
0)</f>
        <v>0</v>
      </c>
      <c r="N101" s="178">
        <f t="array" ref="N101">IFERROR(
MEDIAN((IF(DATOS_[[Sexo]:[Sexo]]=$B101,IF(DATOS_[[AGRUP. CLAS. PROF.]:[AGRUP. CLAS. PROF.]]=$B99,IF(DATOS_[[Check Periodo Ref.]:[Check Periodo Ref.]]="Dentro",DATOS_[Conc.Sal.09]))))),
0)</f>
        <v>0</v>
      </c>
      <c r="O101" s="178">
        <f t="array" ref="O101">IFERROR(
MEDIAN((IF(DATOS_[[Sexo]:[Sexo]]=$B101,IF(DATOS_[[AGRUP. CLAS. PROF.]:[AGRUP. CLAS. PROF.]]=$B99,IF(DATOS_[[Check Periodo Ref.]:[Check Periodo Ref.]]="Dentro",DATOS_[Conc.Sal.10]))))),
0)</f>
        <v>0</v>
      </c>
      <c r="P101" s="178">
        <f t="array" ref="P101">IFERROR(
MEDIAN((IF(DATOS_[[Sexo]:[Sexo]]=$B101,IF(DATOS_[[AGRUP. CLAS. PROF.]:[AGRUP. CLAS. PROF.]]=$B99,IF(DATOS_[[Check Periodo Ref.]:[Check Periodo Ref.]]="Dentro",DATOS_[Conc.Sal.11]))))),
0)</f>
        <v>0</v>
      </c>
      <c r="Q101" s="178">
        <f t="array" ref="Q101">IFERROR(
MEDIAN((IF(DATOS_[[Sexo]:[Sexo]]=$B101,IF(DATOS_[[AGRUP. CLAS. PROF.]:[AGRUP. CLAS. PROF.]]=$B99,IF(DATOS_[[Check Periodo Ref.]:[Check Periodo Ref.]]="Dentro",DATOS_[Conc.Sal.12]))))),
0)</f>
        <v>0</v>
      </c>
      <c r="R101" s="178">
        <f t="array" ref="R101">IFERROR(
MEDIAN((IF(DATOS_[[Sexo]:[Sexo]]=$B101,IF(DATOS_[[AGRUP. CLAS. PROF.]:[AGRUP. CLAS. PROF.]]=$B99,IF(DATOS_[[Check Periodo Ref.]:[Check Periodo Ref.]]="Dentro",DATOS_[Conc.Sal.13]))))),
0)</f>
        <v>0</v>
      </c>
      <c r="S101" s="178">
        <f t="array" ref="S101">IFERROR(
MEDIAN((IF(DATOS_[[Sexo]:[Sexo]]=$B101,IF(DATOS_[[AGRUP. CLAS. PROF.]:[AGRUP. CLAS. PROF.]]=$B99,IF(DATOS_[[Check Periodo Ref.]:[Check Periodo Ref.]]="Dentro",DATOS_[Conc.Sal.14]))))),
0)</f>
        <v>0</v>
      </c>
      <c r="T101" s="178">
        <f t="array" ref="T101">IFERROR(
MEDIAN((IF(DATOS_[[Sexo]:[Sexo]]=$B101,IF(DATOS_[[AGRUP. CLAS. PROF.]:[AGRUP. CLAS. PROF.]]=$B99,IF(DATOS_[[Check Periodo Ref.]:[Check Periodo Ref.]]="Dentro",DATOS_[Conc.Sal.15]))))),
0)</f>
        <v>0</v>
      </c>
      <c r="U101" s="178">
        <f t="array" ref="U101">IFERROR(
MEDIAN((IF(DATOS_[[Sexo]:[Sexo]]=$B101,IF(DATOS_[[AGRUP. CLAS. PROF.]:[AGRUP. CLAS. PROF.]]=$B99,IF(DATOS_[[Check Periodo Ref.]:[Check Periodo Ref.]]="Dentro",DATOS_[Conc.Sal.16]))))),
0)</f>
        <v>0</v>
      </c>
      <c r="V101" s="178">
        <f t="array" ref="V101">IFERROR(
MEDIAN((IF(DATOS_[[Sexo]:[Sexo]]=$B101,IF(DATOS_[[AGRUP. CLAS. PROF.]:[AGRUP. CLAS. PROF.]]=$B99,IF(DATOS_[[Check Periodo Ref.]:[Check Periodo Ref.]]="Dentro",DATOS_[Conc.Sal.17]))))),
0)</f>
        <v>0</v>
      </c>
      <c r="W101" s="178">
        <f t="array" ref="W101">IFERROR(
MEDIAN((IF(DATOS_[[Sexo]:[Sexo]]=$B101,IF(DATOS_[[AGRUP. CLAS. PROF.]:[AGRUP. CLAS. PROF.]]=$B99,IF(DATOS_[[Check Periodo Ref.]:[Check Periodo Ref.]]="Dentro",DATOS_[Conc.Sal.18]))))),
0)</f>
        <v>0</v>
      </c>
      <c r="X101" s="178">
        <f t="array" ref="X101">IFERROR(
MEDIAN((IF(DATOS_[[Sexo]:[Sexo]]=$B101,IF(DATOS_[[AGRUP. CLAS. PROF.]:[AGRUP. CLAS. PROF.]]=$B99,IF(DATOS_[[Check Periodo Ref.]:[Check Periodo Ref.]]="Dentro",DATOS_[Conc.Sal.19]))))),
0)</f>
        <v>0</v>
      </c>
      <c r="Y101" s="178">
        <f t="array" ref="Y101">IFERROR(
MEDIAN((IF(DATOS_[[Sexo]:[Sexo]]=$B101,IF(DATOS_[[AGRUP. CLAS. PROF.]:[AGRUP. CLAS. PROF.]]=$B99,IF(DATOS_[[Check Periodo Ref.]:[Check Periodo Ref.]]="Dentro",DATOS_[Conc.Sal.20]))))),
0)</f>
        <v>0</v>
      </c>
      <c r="Z101" s="178">
        <f t="array" ref="Z101">IFERROR(
MEDIAN((IF(DATOS_[[Sexo]:[Sexo]]=$B101,IF(DATOS_[[AGRUP. CLAS. PROF.]:[AGRUP. CLAS. PROF.]]=$B99,IF(DATOS_[[Check Periodo Ref.]:[Check Periodo Ref.]]="Dentro",DATOS_[Conc.Sal.21]))))),
0)</f>
        <v>0</v>
      </c>
      <c r="AA101" s="178">
        <f t="array" ref="AA101">IFERROR(
MEDIAN((IF(DATOS_[[Sexo]:[Sexo]]=$B101,IF(DATOS_[[AGRUP. CLAS. PROF.]:[AGRUP. CLAS. PROF.]]=$B99,IF(DATOS_[[Check Periodo Ref.]:[Check Periodo Ref.]]="Dentro",DATOS_[Conc.Sal.22]))))),
0)</f>
        <v>0</v>
      </c>
      <c r="AB101" s="178">
        <f t="array" ref="AB101">IFERROR(
MEDIAN((IF(DATOS_[[Sexo]:[Sexo]]=$B101,IF(DATOS_[[AGRUP. CLAS. PROF.]:[AGRUP. CLAS. PROF.]]=$B99,IF(DATOS_[[Check Periodo Ref.]:[Check Periodo Ref.]]="Dentro",DATOS_[Conc.Sal.23]))))),
0)</f>
        <v>0</v>
      </c>
      <c r="AC101" s="178">
        <f t="array" ref="AC101">IFERROR(
MEDIAN((IF(DATOS_[[Sexo]:[Sexo]]=$B101,IF(DATOS_[[AGRUP. CLAS. PROF.]:[AGRUP. CLAS. PROF.]]=$B99,IF(DATOS_[[Check Periodo Ref.]:[Check Periodo Ref.]]="Dentro",DATOS_[Conc.Sal.24]))))),
0)</f>
        <v>0</v>
      </c>
      <c r="AD101" s="178">
        <f t="array" ref="AD101">IFERROR(
MEDIAN((IF(DATOS_[[Sexo]:[Sexo]]=$B101,IF(DATOS_[[AGRUP. CLAS. PROF.]:[AGRUP. CLAS. PROF.]]=$B99,IF(DATOS_[[Check Periodo Ref.]:[Check Periodo Ref.]]="Dentro",DATOS_[Conc.Sal.25]))))),
0)</f>
        <v>0</v>
      </c>
      <c r="AE101" s="178">
        <f t="array" ref="AE101">IFERROR(
MEDIAN((IF(DATOS_[[Sexo]:[Sexo]]=$B101,IF(DATOS_[[AGRUP. CLAS. PROF.]:[AGRUP. CLAS. PROF.]]=$B99,IF(DATOS_[[Check Periodo Ref.]:[Check Periodo Ref.]]="Dentro",DATOS_[Conc.Sal.26]))))),
0)</f>
        <v>0</v>
      </c>
      <c r="AF101" s="178">
        <f t="array" ref="AF101">IFERROR(
MEDIAN((IF(DATOS_[[Sexo]:[Sexo]]=$B101,IF(DATOS_[[AGRUP. CLAS. PROF.]:[AGRUP. CLAS. PROF.]]=$B99,IF(DATOS_[[Check Periodo Ref.]:[Check Periodo Ref.]]="Dentro",DATOS_[Conc.Sal.27]))))),
0)</f>
        <v>0</v>
      </c>
      <c r="AG101" s="178">
        <f t="array" ref="AG101">IFERROR(
MEDIAN((IF(DATOS_[[Sexo]:[Sexo]]=$B101,IF(DATOS_[[AGRUP. CLAS. PROF.]:[AGRUP. CLAS. PROF.]]=$B99,IF(DATOS_[[Check Periodo Ref.]:[Check Periodo Ref.]]="Dentro",DATOS_[Conc.Sal.28]))))),
0)</f>
        <v>0</v>
      </c>
      <c r="AH101" s="178">
        <f t="array" ref="AH101">IFERROR(
MEDIAN((IF(DATOS_[[Sexo]:[Sexo]]=$B101,IF(DATOS_[[AGRUP. CLAS. PROF.]:[AGRUP. CLAS. PROF.]]=$B99,IF(DATOS_[[Check Periodo Ref.]:[Check Periodo Ref.]]="Dentro",DATOS_[Conc.Sal.29]))))),
0)</f>
        <v>0</v>
      </c>
      <c r="AI101" s="178">
        <f t="array" ref="AI101">IFERROR(
MEDIAN((IF(DATOS_[[Sexo]:[Sexo]]=$B101,IF(DATOS_[[AGRUP. CLAS. PROF.]:[AGRUP. CLAS. PROF.]]=$B99,IF(DATOS_[[Check Periodo Ref.]:[Check Periodo Ref.]]="Dentro",DATOS_[Conc.Sal.30]))))),
0)</f>
        <v>0</v>
      </c>
      <c r="AJ101" s="179">
        <f t="array" ref="AJ101">IFERROR(
MEDIAN(IF(DATOS_[Sexo]=$B101,IF(DATOS_[AGRUP. CLAS. PROF.]=$B99,IF(DATOS_[Check Periodo Ref.]="Dentro",DATOS_[Tot COMPL.SAL Ef],FALSE)))),
0)</f>
        <v>0</v>
      </c>
      <c r="AK101" s="180">
        <f t="array" ref="AK101">IFERROR(
MEDIAN(IF(DATOS_[Sexo]=$B101,IF(DATOS_[AGRUP. CLAS. PROF.]=$B99,IF(DATOS_[Check Periodo Ref.]="Dentro",DATOS_[TOTAL SALARIO Ef],FALSE)))),
0)</f>
        <v>0</v>
      </c>
      <c r="AL101" s="181">
        <f t="array" ref="AL101">IFERROR(
MEDIAN((IF(DATOS_[[Sexo]:[Sexo]]=$B101,IF(DATOS_[[AGRUP. CLAS. PROF.]:[AGRUP. CLAS. PROF.]]=$B99,IF(DATOS_[[Check Periodo Ref.]:[Check Periodo Ref.]]="Dentro",DATOS_[C.Extra.01]))))),
0)</f>
        <v>0</v>
      </c>
      <c r="AM101" s="181">
        <f t="array" ref="AM101">IFERROR(
MEDIAN((IF(DATOS_[[Sexo]:[Sexo]]=$B101,IF(DATOS_[[AGRUP. CLAS. PROF.]:[AGRUP. CLAS. PROF.]]=$B99,IF(DATOS_[[Check Periodo Ref.]:[Check Periodo Ref.]]="Dentro",DATOS_[C.Extra.02]))))),
0)</f>
        <v>0</v>
      </c>
      <c r="AN101" s="181">
        <f t="array" ref="AN101">IFERROR(
MEDIAN((IF(DATOS_[[Sexo]:[Sexo]]=$B101,IF(DATOS_[[AGRUP. CLAS. PROF.]:[AGRUP. CLAS. PROF.]]=$B99,IF(DATOS_[[Check Periodo Ref.]:[Check Periodo Ref.]]="Dentro",DATOS_[C.Extra.03]))))),
0)</f>
        <v>0</v>
      </c>
      <c r="AO101" s="181">
        <f t="array" ref="AO101">IFERROR(
MEDIAN((IF(DATOS_[[Sexo]:[Sexo]]=$B101,IF(DATOS_[[AGRUP. CLAS. PROF.]:[AGRUP. CLAS. PROF.]]=$B99,IF(DATOS_[[Check Periodo Ref.]:[Check Periodo Ref.]]="Dentro",DATOS_[C.Extra.04]))))),
0)</f>
        <v>0</v>
      </c>
      <c r="AP101" s="181">
        <f t="array" ref="AP101">IFERROR(
MEDIAN((IF(DATOS_[[Sexo]:[Sexo]]=$B101,IF(DATOS_[[AGRUP. CLAS. PROF.]:[AGRUP. CLAS. PROF.]]=$B99,IF(DATOS_[[Check Periodo Ref.]:[Check Periodo Ref.]]="Dentro",DATOS_[C.Extra.05]))))),
0)</f>
        <v>0</v>
      </c>
      <c r="AQ101" s="182">
        <f t="array" ref="AQ101">IFERROR(
MEDIAN(IF(DATOS_[Sexo]=$B101,IF(DATOS_[AGRUP. CLAS. PROF.]=$B99,IF(DATOS_[Check Periodo Ref.]="Dentro",DATOS_[Tot Extrasalarial Ef],FALSE)))),
0)</f>
        <v>0</v>
      </c>
      <c r="AR101" s="183">
        <f t="array" ref="AR101">IFERROR(
MEDIAN(IF(DATOS_[Sexo]=$B101,IF(DATOS_[AGRUP. CLAS. PROF.]=$B99,IF(DATOS_[Check Periodo Ref.]="Dentro",DATOS_[TOTAL Retrib Ef],FALSE)))),
0)</f>
        <v>0</v>
      </c>
    </row>
    <row r="102" spans="1:44" ht="17.25" thickBot="1" x14ac:dyDescent="0.35">
      <c r="A102" s="107" t="str">
        <f t="shared" ref="A102" si="119">+A103</f>
        <v>[ocultar]</v>
      </c>
      <c r="B102" s="105" t="s">
        <v>246</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77">
        <f t="array" ref="E103">IFERROR(
MEDIAN(IF(DATOS_[Sexo]=$B103,IF(DATOS_[AGRUP. CLAS. PROF.]=$B102,IF(DATOS_[Check Periodo Ref.]="Dentro",DATOS_[SALARIO BASE Ef],FALSE)))),
0)</f>
        <v>0</v>
      </c>
      <c r="F103" s="178">
        <f t="array" ref="F103">IFERROR(
MEDIAN((IF(DATOS_[[Sexo]:[Sexo]]=$B103,IF(DATOS_[[AGRUP. CLAS. PROF.]:[AGRUP. CLAS. PROF.]]=$B102,IF(DATOS_[[Check Periodo Ref.]:[Check Periodo Ref.]]="Dentro",DATOS_[Conc.Sal.01]))))),
0)</f>
        <v>0</v>
      </c>
      <c r="G103" s="178">
        <f t="array" ref="G103">IFERROR(
MEDIAN((IF(DATOS_[[Sexo]:[Sexo]]=$B103,IF(DATOS_[[AGRUP. CLAS. PROF.]:[AGRUP. CLAS. PROF.]]=$B102,IF(DATOS_[[Check Periodo Ref.]:[Check Periodo Ref.]]="Dentro",DATOS_[Conc.Sal.02]))))),
0)</f>
        <v>0</v>
      </c>
      <c r="H103" s="178">
        <f t="array" ref="H103">IFERROR(
MEDIAN((IF(DATOS_[[Sexo]:[Sexo]]=$B103,IF(DATOS_[[AGRUP. CLAS. PROF.]:[AGRUP. CLAS. PROF.]]=$B102,IF(DATOS_[[Check Periodo Ref.]:[Check Periodo Ref.]]="Dentro",DATOS_[Conc.Sal.03]))))),
0)</f>
        <v>0</v>
      </c>
      <c r="I103" s="178">
        <f t="array" ref="I103">IFERROR(
MEDIAN((IF(DATOS_[[Sexo]:[Sexo]]=$B103,IF(DATOS_[[AGRUP. CLAS. PROF.]:[AGRUP. CLAS. PROF.]]=$B102,IF(DATOS_[[Check Periodo Ref.]:[Check Periodo Ref.]]="Dentro",DATOS_[Conc.Sal.04]))))),
0)</f>
        <v>0</v>
      </c>
      <c r="J103" s="178">
        <f t="array" ref="J103">IFERROR(
MEDIAN((IF(DATOS_[[Sexo]:[Sexo]]=$B103,IF(DATOS_[[AGRUP. CLAS. PROF.]:[AGRUP. CLAS. PROF.]]=$B102,IF(DATOS_[[Check Periodo Ref.]:[Check Periodo Ref.]]="Dentro",DATOS_[Conc.Sal.05]))))),
0)</f>
        <v>0</v>
      </c>
      <c r="K103" s="178">
        <f t="array" ref="K103">IFERROR(
MEDIAN((IF(DATOS_[[Sexo]:[Sexo]]=$B103,IF(DATOS_[[AGRUP. CLAS. PROF.]:[AGRUP. CLAS. PROF.]]=$B102,IF(DATOS_[[Check Periodo Ref.]:[Check Periodo Ref.]]="Dentro",DATOS_[Conc.Sal.06]))))),
0)</f>
        <v>0</v>
      </c>
      <c r="L103" s="178">
        <f t="array" ref="L103">IFERROR(
MEDIAN((IF(DATOS_[[Sexo]:[Sexo]]=$B103,IF(DATOS_[[AGRUP. CLAS. PROF.]:[AGRUP. CLAS. PROF.]]=$B102,IF(DATOS_[[Check Periodo Ref.]:[Check Periodo Ref.]]="Dentro",DATOS_[Conc.Sal.07]))))),
0)</f>
        <v>0</v>
      </c>
      <c r="M103" s="178">
        <f t="array" ref="M103">IFERROR(
MEDIAN((IF(DATOS_[[Sexo]:[Sexo]]=$B103,IF(DATOS_[[AGRUP. CLAS. PROF.]:[AGRUP. CLAS. PROF.]]=$B102,IF(DATOS_[[Check Periodo Ref.]:[Check Periodo Ref.]]="Dentro",DATOS_[Conc.Sal.08]))))),
0)</f>
        <v>0</v>
      </c>
      <c r="N103" s="178">
        <f t="array" ref="N103">IFERROR(
MEDIAN((IF(DATOS_[[Sexo]:[Sexo]]=$B103,IF(DATOS_[[AGRUP. CLAS. PROF.]:[AGRUP. CLAS. PROF.]]=$B102,IF(DATOS_[[Check Periodo Ref.]:[Check Periodo Ref.]]="Dentro",DATOS_[Conc.Sal.09]))))),
0)</f>
        <v>0</v>
      </c>
      <c r="O103" s="178">
        <f t="array" ref="O103">IFERROR(
MEDIAN((IF(DATOS_[[Sexo]:[Sexo]]=$B103,IF(DATOS_[[AGRUP. CLAS. PROF.]:[AGRUP. CLAS. PROF.]]=$B102,IF(DATOS_[[Check Periodo Ref.]:[Check Periodo Ref.]]="Dentro",DATOS_[Conc.Sal.10]))))),
0)</f>
        <v>0</v>
      </c>
      <c r="P103" s="178">
        <f t="array" ref="P103">IFERROR(
MEDIAN((IF(DATOS_[[Sexo]:[Sexo]]=$B103,IF(DATOS_[[AGRUP. CLAS. PROF.]:[AGRUP. CLAS. PROF.]]=$B102,IF(DATOS_[[Check Periodo Ref.]:[Check Periodo Ref.]]="Dentro",DATOS_[Conc.Sal.11]))))),
0)</f>
        <v>0</v>
      </c>
      <c r="Q103" s="178">
        <f t="array" ref="Q103">IFERROR(
MEDIAN((IF(DATOS_[[Sexo]:[Sexo]]=$B103,IF(DATOS_[[AGRUP. CLAS. PROF.]:[AGRUP. CLAS. PROF.]]=$B102,IF(DATOS_[[Check Periodo Ref.]:[Check Periodo Ref.]]="Dentro",DATOS_[Conc.Sal.12]))))),
0)</f>
        <v>0</v>
      </c>
      <c r="R103" s="178">
        <f t="array" ref="R103">IFERROR(
MEDIAN((IF(DATOS_[[Sexo]:[Sexo]]=$B103,IF(DATOS_[[AGRUP. CLAS. PROF.]:[AGRUP. CLAS. PROF.]]=$B102,IF(DATOS_[[Check Periodo Ref.]:[Check Periodo Ref.]]="Dentro",DATOS_[Conc.Sal.13]))))),
0)</f>
        <v>0</v>
      </c>
      <c r="S103" s="178">
        <f t="array" ref="S103">IFERROR(
MEDIAN((IF(DATOS_[[Sexo]:[Sexo]]=$B103,IF(DATOS_[[AGRUP. CLAS. PROF.]:[AGRUP. CLAS. PROF.]]=$B102,IF(DATOS_[[Check Periodo Ref.]:[Check Periodo Ref.]]="Dentro",DATOS_[Conc.Sal.14]))))),
0)</f>
        <v>0</v>
      </c>
      <c r="T103" s="178">
        <f t="array" ref="T103">IFERROR(
MEDIAN((IF(DATOS_[[Sexo]:[Sexo]]=$B103,IF(DATOS_[[AGRUP. CLAS. PROF.]:[AGRUP. CLAS. PROF.]]=$B102,IF(DATOS_[[Check Periodo Ref.]:[Check Periodo Ref.]]="Dentro",DATOS_[Conc.Sal.15]))))),
0)</f>
        <v>0</v>
      </c>
      <c r="U103" s="178">
        <f t="array" ref="U103">IFERROR(
MEDIAN((IF(DATOS_[[Sexo]:[Sexo]]=$B103,IF(DATOS_[[AGRUP. CLAS. PROF.]:[AGRUP. CLAS. PROF.]]=$B102,IF(DATOS_[[Check Periodo Ref.]:[Check Periodo Ref.]]="Dentro",DATOS_[Conc.Sal.16]))))),
0)</f>
        <v>0</v>
      </c>
      <c r="V103" s="178">
        <f t="array" ref="V103">IFERROR(
MEDIAN((IF(DATOS_[[Sexo]:[Sexo]]=$B103,IF(DATOS_[[AGRUP. CLAS. PROF.]:[AGRUP. CLAS. PROF.]]=$B102,IF(DATOS_[[Check Periodo Ref.]:[Check Periodo Ref.]]="Dentro",DATOS_[Conc.Sal.17]))))),
0)</f>
        <v>0</v>
      </c>
      <c r="W103" s="178">
        <f t="array" ref="W103">IFERROR(
MEDIAN((IF(DATOS_[[Sexo]:[Sexo]]=$B103,IF(DATOS_[[AGRUP. CLAS. PROF.]:[AGRUP. CLAS. PROF.]]=$B102,IF(DATOS_[[Check Periodo Ref.]:[Check Periodo Ref.]]="Dentro",DATOS_[Conc.Sal.18]))))),
0)</f>
        <v>0</v>
      </c>
      <c r="X103" s="178">
        <f t="array" ref="X103">IFERROR(
MEDIAN((IF(DATOS_[[Sexo]:[Sexo]]=$B103,IF(DATOS_[[AGRUP. CLAS. PROF.]:[AGRUP. CLAS. PROF.]]=$B102,IF(DATOS_[[Check Periodo Ref.]:[Check Periodo Ref.]]="Dentro",DATOS_[Conc.Sal.19]))))),
0)</f>
        <v>0</v>
      </c>
      <c r="Y103" s="178">
        <f t="array" ref="Y103">IFERROR(
MEDIAN((IF(DATOS_[[Sexo]:[Sexo]]=$B103,IF(DATOS_[[AGRUP. CLAS. PROF.]:[AGRUP. CLAS. PROF.]]=$B102,IF(DATOS_[[Check Periodo Ref.]:[Check Periodo Ref.]]="Dentro",DATOS_[Conc.Sal.20]))))),
0)</f>
        <v>0</v>
      </c>
      <c r="Z103" s="178">
        <f t="array" ref="Z103">IFERROR(
MEDIAN((IF(DATOS_[[Sexo]:[Sexo]]=$B103,IF(DATOS_[[AGRUP. CLAS. PROF.]:[AGRUP. CLAS. PROF.]]=$B102,IF(DATOS_[[Check Periodo Ref.]:[Check Periodo Ref.]]="Dentro",DATOS_[Conc.Sal.21]))))),
0)</f>
        <v>0</v>
      </c>
      <c r="AA103" s="178">
        <f t="array" ref="AA103">IFERROR(
MEDIAN((IF(DATOS_[[Sexo]:[Sexo]]=$B103,IF(DATOS_[[AGRUP. CLAS. PROF.]:[AGRUP. CLAS. PROF.]]=$B102,IF(DATOS_[[Check Periodo Ref.]:[Check Periodo Ref.]]="Dentro",DATOS_[Conc.Sal.22]))))),
0)</f>
        <v>0</v>
      </c>
      <c r="AB103" s="178">
        <f t="array" ref="AB103">IFERROR(
MEDIAN((IF(DATOS_[[Sexo]:[Sexo]]=$B103,IF(DATOS_[[AGRUP. CLAS. PROF.]:[AGRUP. CLAS. PROF.]]=$B102,IF(DATOS_[[Check Periodo Ref.]:[Check Periodo Ref.]]="Dentro",DATOS_[Conc.Sal.23]))))),
0)</f>
        <v>0</v>
      </c>
      <c r="AC103" s="178">
        <f t="array" ref="AC103">IFERROR(
MEDIAN((IF(DATOS_[[Sexo]:[Sexo]]=$B103,IF(DATOS_[[AGRUP. CLAS. PROF.]:[AGRUP. CLAS. PROF.]]=$B102,IF(DATOS_[[Check Periodo Ref.]:[Check Periodo Ref.]]="Dentro",DATOS_[Conc.Sal.24]))))),
0)</f>
        <v>0</v>
      </c>
      <c r="AD103" s="178">
        <f t="array" ref="AD103">IFERROR(
MEDIAN((IF(DATOS_[[Sexo]:[Sexo]]=$B103,IF(DATOS_[[AGRUP. CLAS. PROF.]:[AGRUP. CLAS. PROF.]]=$B102,IF(DATOS_[[Check Periodo Ref.]:[Check Periodo Ref.]]="Dentro",DATOS_[Conc.Sal.25]))))),
0)</f>
        <v>0</v>
      </c>
      <c r="AE103" s="178">
        <f t="array" ref="AE103">IFERROR(
MEDIAN((IF(DATOS_[[Sexo]:[Sexo]]=$B103,IF(DATOS_[[AGRUP. CLAS. PROF.]:[AGRUP. CLAS. PROF.]]=$B102,IF(DATOS_[[Check Periodo Ref.]:[Check Periodo Ref.]]="Dentro",DATOS_[Conc.Sal.26]))))),
0)</f>
        <v>0</v>
      </c>
      <c r="AF103" s="178">
        <f t="array" ref="AF103">IFERROR(
MEDIAN((IF(DATOS_[[Sexo]:[Sexo]]=$B103,IF(DATOS_[[AGRUP. CLAS. PROF.]:[AGRUP. CLAS. PROF.]]=$B102,IF(DATOS_[[Check Periodo Ref.]:[Check Periodo Ref.]]="Dentro",DATOS_[Conc.Sal.27]))))),
0)</f>
        <v>0</v>
      </c>
      <c r="AG103" s="178">
        <f t="array" ref="AG103">IFERROR(
MEDIAN((IF(DATOS_[[Sexo]:[Sexo]]=$B103,IF(DATOS_[[AGRUP. CLAS. PROF.]:[AGRUP. CLAS. PROF.]]=$B102,IF(DATOS_[[Check Periodo Ref.]:[Check Periodo Ref.]]="Dentro",DATOS_[Conc.Sal.28]))))),
0)</f>
        <v>0</v>
      </c>
      <c r="AH103" s="178">
        <f t="array" ref="AH103">IFERROR(
MEDIAN((IF(DATOS_[[Sexo]:[Sexo]]=$B103,IF(DATOS_[[AGRUP. CLAS. PROF.]:[AGRUP. CLAS. PROF.]]=$B102,IF(DATOS_[[Check Periodo Ref.]:[Check Periodo Ref.]]="Dentro",DATOS_[Conc.Sal.29]))))),
0)</f>
        <v>0</v>
      </c>
      <c r="AI103" s="178">
        <f t="array" ref="AI103">IFERROR(
MEDIAN((IF(DATOS_[[Sexo]:[Sexo]]=$B103,IF(DATOS_[[AGRUP. CLAS. PROF.]:[AGRUP. CLAS. PROF.]]=$B102,IF(DATOS_[[Check Periodo Ref.]:[Check Periodo Ref.]]="Dentro",DATOS_[Conc.Sal.30]))))),
0)</f>
        <v>0</v>
      </c>
      <c r="AJ103" s="179">
        <f t="array" ref="AJ103">IFERROR(
MEDIAN(IF(DATOS_[Sexo]=$B103,IF(DATOS_[AGRUP. CLAS. PROF.]=$B102,IF(DATOS_[Check Periodo Ref.]="Dentro",DATOS_[Tot COMPL.SAL Ef],FALSE)))),
0)</f>
        <v>0</v>
      </c>
      <c r="AK103" s="180">
        <f t="array" ref="AK103">IFERROR(
MEDIAN(IF(DATOS_[Sexo]=$B103,IF(DATOS_[AGRUP. CLAS. PROF.]=$B102,IF(DATOS_[Check Periodo Ref.]="Dentro",DATOS_[TOTAL SALARIO Ef],FALSE)))),
0)</f>
        <v>0</v>
      </c>
      <c r="AL103" s="181">
        <f t="array" ref="AL103">IFERROR(
MEDIAN((IF(DATOS_[[Sexo]:[Sexo]]=$B103,IF(DATOS_[[AGRUP. CLAS. PROF.]:[AGRUP. CLAS. PROF.]]=$B102,IF(DATOS_[[Check Periodo Ref.]:[Check Periodo Ref.]]="Dentro",DATOS_[C.Extra.01]))))),
0)</f>
        <v>0</v>
      </c>
      <c r="AM103" s="181">
        <f t="array" ref="AM103">IFERROR(
MEDIAN((IF(DATOS_[[Sexo]:[Sexo]]=$B103,IF(DATOS_[[AGRUP. CLAS. PROF.]:[AGRUP. CLAS. PROF.]]=$B102,IF(DATOS_[[Check Periodo Ref.]:[Check Periodo Ref.]]="Dentro",DATOS_[C.Extra.02]))))),
0)</f>
        <v>0</v>
      </c>
      <c r="AN103" s="181">
        <f t="array" ref="AN103">IFERROR(
MEDIAN((IF(DATOS_[[Sexo]:[Sexo]]=$B103,IF(DATOS_[[AGRUP. CLAS. PROF.]:[AGRUP. CLAS. PROF.]]=$B102,IF(DATOS_[[Check Periodo Ref.]:[Check Periodo Ref.]]="Dentro",DATOS_[C.Extra.03]))))),
0)</f>
        <v>0</v>
      </c>
      <c r="AO103" s="181">
        <f t="array" ref="AO103">IFERROR(
MEDIAN((IF(DATOS_[[Sexo]:[Sexo]]=$B103,IF(DATOS_[[AGRUP. CLAS. PROF.]:[AGRUP. CLAS. PROF.]]=$B102,IF(DATOS_[[Check Periodo Ref.]:[Check Periodo Ref.]]="Dentro",DATOS_[C.Extra.04]))))),
0)</f>
        <v>0</v>
      </c>
      <c r="AP103" s="181">
        <f t="array" ref="AP103">IFERROR(
MEDIAN((IF(DATOS_[[Sexo]:[Sexo]]=$B103,IF(DATOS_[[AGRUP. CLAS. PROF.]:[AGRUP. CLAS. PROF.]]=$B102,IF(DATOS_[[Check Periodo Ref.]:[Check Periodo Ref.]]="Dentro",DATOS_[C.Extra.05]))))),
0)</f>
        <v>0</v>
      </c>
      <c r="AQ103" s="182">
        <f t="array" ref="AQ103">IFERROR(
MEDIAN(IF(DATOS_[Sexo]=$B103,IF(DATOS_[AGRUP. CLAS. PROF.]=$B102,IF(DATOS_[Check Periodo Ref.]="Dentro",DATOS_[Tot Extrasalarial Ef],FALSE)))),
0)</f>
        <v>0</v>
      </c>
      <c r="AR103" s="183">
        <f t="array" ref="AR103">IFERROR(
MEDIAN(IF(DATOS_[Sexo]=$B103,IF(DATOS_[AGRUP. CLAS. PROF.]=$B102,IF(DATOS_[Check Periodo Ref.]="Dentro",DATOS_[TOTAL Retrib Ef],FALSE)))),
0)</f>
        <v>0</v>
      </c>
    </row>
    <row r="104" spans="1:44" x14ac:dyDescent="0.3">
      <c r="A104" s="107" t="str">
        <f t="shared" ref="A104" si="122">+A103</f>
        <v>[ocultar]</v>
      </c>
      <c r="B104" s="98"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77">
        <f t="array" ref="E104">IFERROR(
MEDIAN(IF(DATOS_[Sexo]=$B104,IF(DATOS_[AGRUP. CLAS. PROF.]=$B102,IF(DATOS_[Check Periodo Ref.]="Dentro",DATOS_[SALARIO BASE Ef],FALSE)))),
0)</f>
        <v>0</v>
      </c>
      <c r="F104" s="178">
        <f t="array" ref="F104">IFERROR(
MEDIAN((IF(DATOS_[[Sexo]:[Sexo]]=$B104,IF(DATOS_[[AGRUP. CLAS. PROF.]:[AGRUP. CLAS. PROF.]]=$B102,IF(DATOS_[[Check Periodo Ref.]:[Check Periodo Ref.]]="Dentro",DATOS_[Conc.Sal.01]))))),
0)</f>
        <v>0</v>
      </c>
      <c r="G104" s="178">
        <f t="array" ref="G104">IFERROR(
MEDIAN((IF(DATOS_[[Sexo]:[Sexo]]=$B104,IF(DATOS_[[AGRUP. CLAS. PROF.]:[AGRUP. CLAS. PROF.]]=$B102,IF(DATOS_[[Check Periodo Ref.]:[Check Periodo Ref.]]="Dentro",DATOS_[Conc.Sal.02]))))),
0)</f>
        <v>0</v>
      </c>
      <c r="H104" s="178">
        <f t="array" ref="H104">IFERROR(
MEDIAN((IF(DATOS_[[Sexo]:[Sexo]]=$B104,IF(DATOS_[[AGRUP. CLAS. PROF.]:[AGRUP. CLAS. PROF.]]=$B102,IF(DATOS_[[Check Periodo Ref.]:[Check Periodo Ref.]]="Dentro",DATOS_[Conc.Sal.03]))))),
0)</f>
        <v>0</v>
      </c>
      <c r="I104" s="178">
        <f t="array" ref="I104">IFERROR(
MEDIAN((IF(DATOS_[[Sexo]:[Sexo]]=$B104,IF(DATOS_[[AGRUP. CLAS. PROF.]:[AGRUP. CLAS. PROF.]]=$B102,IF(DATOS_[[Check Periodo Ref.]:[Check Periodo Ref.]]="Dentro",DATOS_[Conc.Sal.04]))))),
0)</f>
        <v>0</v>
      </c>
      <c r="J104" s="178">
        <f t="array" ref="J104">IFERROR(
MEDIAN((IF(DATOS_[[Sexo]:[Sexo]]=$B104,IF(DATOS_[[AGRUP. CLAS. PROF.]:[AGRUP. CLAS. PROF.]]=$B102,IF(DATOS_[[Check Periodo Ref.]:[Check Periodo Ref.]]="Dentro",DATOS_[Conc.Sal.05]))))),
0)</f>
        <v>0</v>
      </c>
      <c r="K104" s="178">
        <f t="array" ref="K104">IFERROR(
MEDIAN((IF(DATOS_[[Sexo]:[Sexo]]=$B104,IF(DATOS_[[AGRUP. CLAS. PROF.]:[AGRUP. CLAS. PROF.]]=$B102,IF(DATOS_[[Check Periodo Ref.]:[Check Periodo Ref.]]="Dentro",DATOS_[Conc.Sal.06]))))),
0)</f>
        <v>0</v>
      </c>
      <c r="L104" s="178">
        <f t="array" ref="L104">IFERROR(
MEDIAN((IF(DATOS_[[Sexo]:[Sexo]]=$B104,IF(DATOS_[[AGRUP. CLAS. PROF.]:[AGRUP. CLAS. PROF.]]=$B102,IF(DATOS_[[Check Periodo Ref.]:[Check Periodo Ref.]]="Dentro",DATOS_[Conc.Sal.07]))))),
0)</f>
        <v>0</v>
      </c>
      <c r="M104" s="178">
        <f t="array" ref="M104">IFERROR(
MEDIAN((IF(DATOS_[[Sexo]:[Sexo]]=$B104,IF(DATOS_[[AGRUP. CLAS. PROF.]:[AGRUP. CLAS. PROF.]]=$B102,IF(DATOS_[[Check Periodo Ref.]:[Check Periodo Ref.]]="Dentro",DATOS_[Conc.Sal.08]))))),
0)</f>
        <v>0</v>
      </c>
      <c r="N104" s="178">
        <f t="array" ref="N104">IFERROR(
MEDIAN((IF(DATOS_[[Sexo]:[Sexo]]=$B104,IF(DATOS_[[AGRUP. CLAS. PROF.]:[AGRUP. CLAS. PROF.]]=$B102,IF(DATOS_[[Check Periodo Ref.]:[Check Periodo Ref.]]="Dentro",DATOS_[Conc.Sal.09]))))),
0)</f>
        <v>0</v>
      </c>
      <c r="O104" s="178">
        <f t="array" ref="O104">IFERROR(
MEDIAN((IF(DATOS_[[Sexo]:[Sexo]]=$B104,IF(DATOS_[[AGRUP. CLAS. PROF.]:[AGRUP. CLAS. PROF.]]=$B102,IF(DATOS_[[Check Periodo Ref.]:[Check Periodo Ref.]]="Dentro",DATOS_[Conc.Sal.10]))))),
0)</f>
        <v>0</v>
      </c>
      <c r="P104" s="178">
        <f t="array" ref="P104">IFERROR(
MEDIAN((IF(DATOS_[[Sexo]:[Sexo]]=$B104,IF(DATOS_[[AGRUP. CLAS. PROF.]:[AGRUP. CLAS. PROF.]]=$B102,IF(DATOS_[[Check Periodo Ref.]:[Check Periodo Ref.]]="Dentro",DATOS_[Conc.Sal.11]))))),
0)</f>
        <v>0</v>
      </c>
      <c r="Q104" s="178">
        <f t="array" ref="Q104">IFERROR(
MEDIAN((IF(DATOS_[[Sexo]:[Sexo]]=$B104,IF(DATOS_[[AGRUP. CLAS. PROF.]:[AGRUP. CLAS. PROF.]]=$B102,IF(DATOS_[[Check Periodo Ref.]:[Check Periodo Ref.]]="Dentro",DATOS_[Conc.Sal.12]))))),
0)</f>
        <v>0</v>
      </c>
      <c r="R104" s="178">
        <f t="array" ref="R104">IFERROR(
MEDIAN((IF(DATOS_[[Sexo]:[Sexo]]=$B104,IF(DATOS_[[AGRUP. CLAS. PROF.]:[AGRUP. CLAS. PROF.]]=$B102,IF(DATOS_[[Check Periodo Ref.]:[Check Periodo Ref.]]="Dentro",DATOS_[Conc.Sal.13]))))),
0)</f>
        <v>0</v>
      </c>
      <c r="S104" s="178">
        <f t="array" ref="S104">IFERROR(
MEDIAN((IF(DATOS_[[Sexo]:[Sexo]]=$B104,IF(DATOS_[[AGRUP. CLAS. PROF.]:[AGRUP. CLAS. PROF.]]=$B102,IF(DATOS_[[Check Periodo Ref.]:[Check Periodo Ref.]]="Dentro",DATOS_[Conc.Sal.14]))))),
0)</f>
        <v>0</v>
      </c>
      <c r="T104" s="178">
        <f t="array" ref="T104">IFERROR(
MEDIAN((IF(DATOS_[[Sexo]:[Sexo]]=$B104,IF(DATOS_[[AGRUP. CLAS. PROF.]:[AGRUP. CLAS. PROF.]]=$B102,IF(DATOS_[[Check Periodo Ref.]:[Check Periodo Ref.]]="Dentro",DATOS_[Conc.Sal.15]))))),
0)</f>
        <v>0</v>
      </c>
      <c r="U104" s="178">
        <f t="array" ref="U104">IFERROR(
MEDIAN((IF(DATOS_[[Sexo]:[Sexo]]=$B104,IF(DATOS_[[AGRUP. CLAS. PROF.]:[AGRUP. CLAS. PROF.]]=$B102,IF(DATOS_[[Check Periodo Ref.]:[Check Periodo Ref.]]="Dentro",DATOS_[Conc.Sal.16]))))),
0)</f>
        <v>0</v>
      </c>
      <c r="V104" s="178">
        <f t="array" ref="V104">IFERROR(
MEDIAN((IF(DATOS_[[Sexo]:[Sexo]]=$B104,IF(DATOS_[[AGRUP. CLAS. PROF.]:[AGRUP. CLAS. PROF.]]=$B102,IF(DATOS_[[Check Periodo Ref.]:[Check Periodo Ref.]]="Dentro",DATOS_[Conc.Sal.17]))))),
0)</f>
        <v>0</v>
      </c>
      <c r="W104" s="178">
        <f t="array" ref="W104">IFERROR(
MEDIAN((IF(DATOS_[[Sexo]:[Sexo]]=$B104,IF(DATOS_[[AGRUP. CLAS. PROF.]:[AGRUP. CLAS. PROF.]]=$B102,IF(DATOS_[[Check Periodo Ref.]:[Check Periodo Ref.]]="Dentro",DATOS_[Conc.Sal.18]))))),
0)</f>
        <v>0</v>
      </c>
      <c r="X104" s="178">
        <f t="array" ref="X104">IFERROR(
MEDIAN((IF(DATOS_[[Sexo]:[Sexo]]=$B104,IF(DATOS_[[AGRUP. CLAS. PROF.]:[AGRUP. CLAS. PROF.]]=$B102,IF(DATOS_[[Check Periodo Ref.]:[Check Periodo Ref.]]="Dentro",DATOS_[Conc.Sal.19]))))),
0)</f>
        <v>0</v>
      </c>
      <c r="Y104" s="178">
        <f t="array" ref="Y104">IFERROR(
MEDIAN((IF(DATOS_[[Sexo]:[Sexo]]=$B104,IF(DATOS_[[AGRUP. CLAS. PROF.]:[AGRUP. CLAS. PROF.]]=$B102,IF(DATOS_[[Check Periodo Ref.]:[Check Periodo Ref.]]="Dentro",DATOS_[Conc.Sal.20]))))),
0)</f>
        <v>0</v>
      </c>
      <c r="Z104" s="178">
        <f t="array" ref="Z104">IFERROR(
MEDIAN((IF(DATOS_[[Sexo]:[Sexo]]=$B104,IF(DATOS_[[AGRUP. CLAS. PROF.]:[AGRUP. CLAS. PROF.]]=$B102,IF(DATOS_[[Check Periodo Ref.]:[Check Periodo Ref.]]="Dentro",DATOS_[Conc.Sal.21]))))),
0)</f>
        <v>0</v>
      </c>
      <c r="AA104" s="178">
        <f t="array" ref="AA104">IFERROR(
MEDIAN((IF(DATOS_[[Sexo]:[Sexo]]=$B104,IF(DATOS_[[AGRUP. CLAS. PROF.]:[AGRUP. CLAS. PROF.]]=$B102,IF(DATOS_[[Check Periodo Ref.]:[Check Periodo Ref.]]="Dentro",DATOS_[Conc.Sal.22]))))),
0)</f>
        <v>0</v>
      </c>
      <c r="AB104" s="178">
        <f t="array" ref="AB104">IFERROR(
MEDIAN((IF(DATOS_[[Sexo]:[Sexo]]=$B104,IF(DATOS_[[AGRUP. CLAS. PROF.]:[AGRUP. CLAS. PROF.]]=$B102,IF(DATOS_[[Check Periodo Ref.]:[Check Periodo Ref.]]="Dentro",DATOS_[Conc.Sal.23]))))),
0)</f>
        <v>0</v>
      </c>
      <c r="AC104" s="178">
        <f t="array" ref="AC104">IFERROR(
MEDIAN((IF(DATOS_[[Sexo]:[Sexo]]=$B104,IF(DATOS_[[AGRUP. CLAS. PROF.]:[AGRUP. CLAS. PROF.]]=$B102,IF(DATOS_[[Check Periodo Ref.]:[Check Periodo Ref.]]="Dentro",DATOS_[Conc.Sal.24]))))),
0)</f>
        <v>0</v>
      </c>
      <c r="AD104" s="178">
        <f t="array" ref="AD104">IFERROR(
MEDIAN((IF(DATOS_[[Sexo]:[Sexo]]=$B104,IF(DATOS_[[AGRUP. CLAS. PROF.]:[AGRUP. CLAS. PROF.]]=$B102,IF(DATOS_[[Check Periodo Ref.]:[Check Periodo Ref.]]="Dentro",DATOS_[Conc.Sal.25]))))),
0)</f>
        <v>0</v>
      </c>
      <c r="AE104" s="178">
        <f t="array" ref="AE104">IFERROR(
MEDIAN((IF(DATOS_[[Sexo]:[Sexo]]=$B104,IF(DATOS_[[AGRUP. CLAS. PROF.]:[AGRUP. CLAS. PROF.]]=$B102,IF(DATOS_[[Check Periodo Ref.]:[Check Periodo Ref.]]="Dentro",DATOS_[Conc.Sal.26]))))),
0)</f>
        <v>0</v>
      </c>
      <c r="AF104" s="178">
        <f t="array" ref="AF104">IFERROR(
MEDIAN((IF(DATOS_[[Sexo]:[Sexo]]=$B104,IF(DATOS_[[AGRUP. CLAS. PROF.]:[AGRUP. CLAS. PROF.]]=$B102,IF(DATOS_[[Check Periodo Ref.]:[Check Periodo Ref.]]="Dentro",DATOS_[Conc.Sal.27]))))),
0)</f>
        <v>0</v>
      </c>
      <c r="AG104" s="178">
        <f t="array" ref="AG104">IFERROR(
MEDIAN((IF(DATOS_[[Sexo]:[Sexo]]=$B104,IF(DATOS_[[AGRUP. CLAS. PROF.]:[AGRUP. CLAS. PROF.]]=$B102,IF(DATOS_[[Check Periodo Ref.]:[Check Periodo Ref.]]="Dentro",DATOS_[Conc.Sal.28]))))),
0)</f>
        <v>0</v>
      </c>
      <c r="AH104" s="178">
        <f t="array" ref="AH104">IFERROR(
MEDIAN((IF(DATOS_[[Sexo]:[Sexo]]=$B104,IF(DATOS_[[AGRUP. CLAS. PROF.]:[AGRUP. CLAS. PROF.]]=$B102,IF(DATOS_[[Check Periodo Ref.]:[Check Periodo Ref.]]="Dentro",DATOS_[Conc.Sal.29]))))),
0)</f>
        <v>0</v>
      </c>
      <c r="AI104" s="178">
        <f t="array" ref="AI104">IFERROR(
MEDIAN((IF(DATOS_[[Sexo]:[Sexo]]=$B104,IF(DATOS_[[AGRUP. CLAS. PROF.]:[AGRUP. CLAS. PROF.]]=$B102,IF(DATOS_[[Check Periodo Ref.]:[Check Periodo Ref.]]="Dentro",DATOS_[Conc.Sal.30]))))),
0)</f>
        <v>0</v>
      </c>
      <c r="AJ104" s="179">
        <f t="array" ref="AJ104">IFERROR(
MEDIAN(IF(DATOS_[Sexo]=$B104,IF(DATOS_[AGRUP. CLAS. PROF.]=$B102,IF(DATOS_[Check Periodo Ref.]="Dentro",DATOS_[Tot COMPL.SAL Ef],FALSE)))),
0)</f>
        <v>0</v>
      </c>
      <c r="AK104" s="180">
        <f t="array" ref="AK104">IFERROR(
MEDIAN(IF(DATOS_[Sexo]=$B104,IF(DATOS_[AGRUP. CLAS. PROF.]=$B102,IF(DATOS_[Check Periodo Ref.]="Dentro",DATOS_[TOTAL SALARIO Ef],FALSE)))),
0)</f>
        <v>0</v>
      </c>
      <c r="AL104" s="181">
        <f t="array" ref="AL104">IFERROR(
MEDIAN((IF(DATOS_[[Sexo]:[Sexo]]=$B104,IF(DATOS_[[AGRUP. CLAS. PROF.]:[AGRUP. CLAS. PROF.]]=$B102,IF(DATOS_[[Check Periodo Ref.]:[Check Periodo Ref.]]="Dentro",DATOS_[C.Extra.01]))))),
0)</f>
        <v>0</v>
      </c>
      <c r="AM104" s="181">
        <f t="array" ref="AM104">IFERROR(
MEDIAN((IF(DATOS_[[Sexo]:[Sexo]]=$B104,IF(DATOS_[[AGRUP. CLAS. PROF.]:[AGRUP. CLAS. PROF.]]=$B102,IF(DATOS_[[Check Periodo Ref.]:[Check Periodo Ref.]]="Dentro",DATOS_[C.Extra.02]))))),
0)</f>
        <v>0</v>
      </c>
      <c r="AN104" s="181">
        <f t="array" ref="AN104">IFERROR(
MEDIAN((IF(DATOS_[[Sexo]:[Sexo]]=$B104,IF(DATOS_[[AGRUP. CLAS. PROF.]:[AGRUP. CLAS. PROF.]]=$B102,IF(DATOS_[[Check Periodo Ref.]:[Check Periodo Ref.]]="Dentro",DATOS_[C.Extra.03]))))),
0)</f>
        <v>0</v>
      </c>
      <c r="AO104" s="181">
        <f t="array" ref="AO104">IFERROR(
MEDIAN((IF(DATOS_[[Sexo]:[Sexo]]=$B104,IF(DATOS_[[AGRUP. CLAS. PROF.]:[AGRUP. CLAS. PROF.]]=$B102,IF(DATOS_[[Check Periodo Ref.]:[Check Periodo Ref.]]="Dentro",DATOS_[C.Extra.04]))))),
0)</f>
        <v>0</v>
      </c>
      <c r="AP104" s="181">
        <f t="array" ref="AP104">IFERROR(
MEDIAN((IF(DATOS_[[Sexo]:[Sexo]]=$B104,IF(DATOS_[[AGRUP. CLAS. PROF.]:[AGRUP. CLAS. PROF.]]=$B102,IF(DATOS_[[Check Periodo Ref.]:[Check Periodo Ref.]]="Dentro",DATOS_[C.Extra.05]))))),
0)</f>
        <v>0</v>
      </c>
      <c r="AQ104" s="182">
        <f t="array" ref="AQ104">IFERROR(
MEDIAN(IF(DATOS_[Sexo]=$B104,IF(DATOS_[AGRUP. CLAS. PROF.]=$B102,IF(DATOS_[Check Periodo Ref.]="Dentro",DATOS_[Tot Extrasalarial Ef],FALSE)))),
0)</f>
        <v>0</v>
      </c>
      <c r="AR104" s="183">
        <f t="array" ref="AR104">IFERROR(
MEDIAN(IF(DATOS_[Sexo]=$B104,IF(DATOS_[AGRUP. CLAS. PROF.]=$B102,IF(DATOS_[Check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4" tint="0.59999389629810485"/>
    <pageSetUpPr fitToPage="1"/>
  </sheetPr>
  <dimension ref="A1:AV104"/>
  <sheetViews>
    <sheetView workbookViewId="0">
      <selection sqref="A1:XFD1"/>
    </sheetView>
  </sheetViews>
  <sheetFormatPr baseColWidth="10" defaultColWidth="7.28515625" defaultRowHeight="16.5" outlineLevelCol="1" x14ac:dyDescent="0.3"/>
  <cols>
    <col min="1" max="2" width="8.85546875" style="119" customWidth="1"/>
    <col min="3" max="8" width="7.28515625" style="119"/>
    <col min="9" max="9" width="10.42578125" style="119" customWidth="1"/>
    <col min="10" max="10" width="7.28515625" style="119" customWidth="1"/>
    <col min="11" max="11" width="7.42578125" style="119" bestFit="1" customWidth="1"/>
    <col min="12" max="12" width="7.7109375" style="119" bestFit="1" customWidth="1"/>
    <col min="13" max="13" width="7.42578125" style="119" bestFit="1" customWidth="1"/>
    <col min="14" max="14" width="7.28515625" style="119"/>
    <col min="15" max="15" width="7.42578125" style="119" bestFit="1" customWidth="1"/>
    <col min="16" max="16" width="7.7109375" style="119" bestFit="1" customWidth="1"/>
    <col min="17" max="18" width="7.42578125" style="119" bestFit="1" customWidth="1"/>
    <col min="19" max="19" width="0" style="119" hidden="1" customWidth="1"/>
    <col min="20" max="39" width="7.28515625" style="119" hidden="1" customWidth="1" outlineLevel="1"/>
    <col min="40" max="40" width="8.85546875" style="119" customWidth="1" collapsed="1"/>
    <col min="41" max="41" width="8.85546875" style="119" customWidth="1"/>
    <col min="42" max="42" width="7.42578125" style="119" bestFit="1" customWidth="1"/>
    <col min="43" max="46" width="0" style="119" hidden="1" customWidth="1"/>
    <col min="47" max="48" width="8.85546875" style="119" customWidth="1"/>
    <col min="49" max="16384" width="7.28515625" style="119"/>
  </cols>
  <sheetData>
    <row r="1" spans="1:48" ht="42.6" customHeight="1" x14ac:dyDescent="0.3">
      <c r="E1" s="335" t="s">
        <v>373</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25">
      <c r="H7"/>
      <c r="I7"/>
      <c r="J7"/>
    </row>
    <row r="8" spans="1:48" s="122" customFormat="1" ht="46.15" customHeight="1" x14ac:dyDescent="0.2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7.25"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CLAS. PROF.],"&lt;&gt;",DATOS_[Sexo],$B10,DATOS_[Check Periodo Ref.],"Dentro")</f>
        <v>0</v>
      </c>
      <c r="E10" s="125">
        <f>COUNTIFS(DATOS_[AGRUP. CLAS. PROF.],"&lt;&gt;",DATOS_[Sexo],$B10,DATOS_[Check Periodo Ref.],"Dentro",DATOS_[Check Nº SC Norm],"Sí")</f>
        <v>0</v>
      </c>
      <c r="F10" s="125">
        <f>COUNTIFS(DATOS_[AGRUP. CLAS. PROF.],"&lt;&gt;",DATOS_[Sexo],$B10,DATOS_[Check Periodo Ref.],"Dentro",DATOS_[Check Nº SC Anualiz],"Sí")</f>
        <v>0</v>
      </c>
      <c r="G10" s="125">
        <f>COUNTIFS(DATOS_[AGRUP. CLAS. PROF.],"&lt;&gt;",DATOS_[Sexo],$B10,DATOS_[Check Periodo Ref.],"Dentro",DATOS_[Check Nº SC Norm y Anualiz],"Sí")</f>
        <v>0</v>
      </c>
      <c r="H10" s="125">
        <f>COUNTIFS(DATOS_[AGRUP. CLAS. PROF.],"&lt;&gt;",DATOS_[Sexo],$B10,DATOS_[Check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CLAS. PROF.],"&lt;&gt;",DATOS_[Sexo],$B11,DATOS_[Check Periodo Ref.],"Dentro")</f>
        <v>0</v>
      </c>
      <c r="E11" s="125">
        <f>COUNTIFS(DATOS_[AGRUP. CLAS. PROF.],"&lt;&gt;",DATOS_[Sexo],$B11,DATOS_[Check Periodo Ref.],"Dentro",DATOS_[Check Nº SC Norm],"Sí")</f>
        <v>0</v>
      </c>
      <c r="F11" s="125">
        <f>COUNTIFS(DATOS_[AGRUP. CLAS. PROF.],"&lt;&gt;",DATOS_[Sexo],$B11,DATOS_[Check Periodo Ref.],"Dentro",DATOS_[Check Nº SC Anualiz],"Sí")</f>
        <v>0</v>
      </c>
      <c r="G11" s="125">
        <f>COUNTIFS(DATOS_[AGRUP. CLAS. PROF.],"&lt;&gt;",DATOS_[Sexo],$B11,DATOS_[Check Periodo Ref.],"Dentro",DATOS_[Check Nº SC Norm y Anualiz],"Sí")</f>
        <v>0</v>
      </c>
      <c r="H11" s="125">
        <f>COUNTIFS(DATOS_[AGRUP. CLAS. PROF.],"&lt;&gt;",DATOS_[Sexo],$B11,DATOS_[Check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2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7.25" thickBot="1" x14ac:dyDescent="0.35">
      <c r="A15" s="119" t="str">
        <f>+A16</f>
        <v>[ocultar]</v>
      </c>
      <c r="B15" s="129" t="s">
        <v>298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CLAS. PROF.],
IF("Dentro"=DATOS_[Check Periodo Ref.],
1/(COUNTIFS(DATOS_[Sexo],$B16,DATOS_[AGRUP. CLAS. PROF.],$B15,DATOS_[Check Periodo Ref.],"Dentro",DATOS_[id],DATOS_[id]))))))</f>
        <v>0</v>
      </c>
      <c r="D16" s="125">
        <f>COUNTIFS(DATOS_[AGRUP. CLAS. PROF.],$B15,DATOS_[Sexo],$B16,DATOS_[Check Periodo Ref.],"Dentro")</f>
        <v>0</v>
      </c>
      <c r="E16" s="125">
        <f>COUNTIFS(DATOS_[AGRUP. CLAS. PROF.],$B15,DATOS_[Sexo],$B16,DATOS_[Check Periodo Ref.],"Dentro",DATOS_[Check Nº SC Norm],"Sí")</f>
        <v>0</v>
      </c>
      <c r="F16" s="125">
        <f>COUNTIFS(DATOS_[AGRUP. CLAS. PROF.],$B15,DATOS_[Sexo],$B16,DATOS_[Check Periodo Ref.],"Dentro",DATOS_[Check Nº SC Anualiz],"Sí")</f>
        <v>0</v>
      </c>
      <c r="G16" s="125">
        <f>COUNTIFS(DATOS_[AGRUP. CLAS. PROF.],$B15,DATOS_[Sexo],$B16,DATOS_[Check Periodo Ref.],"Dentro",DATOS_[Check Nº SC Norm y Anualiz],"Sí")</f>
        <v>0</v>
      </c>
      <c r="H16" s="125">
        <f>COUNTIFS(DATOS_[AGRUP. CLAS. PROF.],$B15,DATOS_[Sexo],$B16,DATOS_[Check Periodo Ref.],"Dentro",DATOS_[Check Equiparación],"Sí")</f>
        <v>0</v>
      </c>
      <c r="I16" s="167">
        <f t="array" ref="I16">IFERROR(
AVERAGE(IF(DATOS_[Sexo]=$B16,IF(DATOS_[[AGRUP. CLAS. PROF.]:[AGRUP. CLAS. PROF.]]=$B15,IF(DATOS_[Check Equiparado]="Sí",IF(DATOS_[Check Periodo Ref.]="Dentro",DATOS_[SALARIO BASE Eq],FALSE))))),
0)</f>
        <v>0</v>
      </c>
      <c r="J16" s="168">
        <f t="array" ref="J16">IFERROR(
(AVERAGE((IF(DATOS_[[Sexo]:[Sexo]]=$B16,IF(DATOS_[[AGRUP. CLAS. PROF.]:[AGRUP. CLAS. PROF.]]=$B15,IF(DATOS_[[Check Periodo Ref.]:[Check Periodo Ref.]]="Dentro",IF(DATOS_[[Check Equiparado]:[Check Equiparado]]="Sí",IF(DATOS!AE$4="Sí",(1/DATOS_[[% anualiz]:[% anualiz]]),1)*IF(DATOS!AE$5="Sí",1/DATOS_[[% normaliz]:[% normaliz]],1)*(DATOS_[Conc.Sal.01])))))))),
0)</f>
        <v>0</v>
      </c>
      <c r="K16" s="168">
        <f t="array" ref="K16">IFERROR(
(AVERAGE((IF(DATOS_[[Sexo]:[Sexo]]=$B16,IF(DATOS_[[AGRUP. CLAS. PROF.]:[AGRUP. CLAS. PROF.]]=$B15,IF(DATOS_[[Check Periodo Ref.]:[Check Periodo Ref.]]="Dentro",IF(DATOS_[[Check Equiparado]:[Check Equiparado]]="Sí",IF(DATOS!AF$4="Sí",(1/DATOS_[[% anualiz]:[% anualiz]]),1)*IF(DATOS!AF$5="Sí",1/DATOS_[[% normaliz]:[% normaliz]],1)*(DATOS_[Conc.Sal.02])))))))),
0)</f>
        <v>0</v>
      </c>
      <c r="L16" s="168">
        <f t="array" ref="L16">IFERROR(
(AVERAGE((IF(DATOS_[[Sexo]:[Sexo]]=$B16,IF(DATOS_[[AGRUP. CLAS. PROF.]:[AGRUP. CLAS. PROF.]]=$B15,IF(DATOS_[[Check Periodo Ref.]:[Check Periodo Ref.]]="Dentro",IF(DATOS_[[Check Equiparado]:[Check Equiparado]]="Sí",IF(DATOS!AG$4="Sí",(1/DATOS_[[% anualiz]:[% anualiz]]),1)*IF(DATOS!AG$5="Sí",1/DATOS_[[% normaliz]:[% normaliz]],1)*(DATOS_[Conc.Sal.03])))))))),
0)</f>
        <v>0</v>
      </c>
      <c r="M16" s="168">
        <f t="array" ref="M16">IFERROR(
(AVERAGE((IF(DATOS_[[Sexo]:[Sexo]]=$B16,IF(DATOS_[[AGRUP. CLAS. PROF.]:[AGRUP. CLAS. PROF.]]=$B15,IF(DATOS_[[Check Periodo Ref.]:[Check Periodo Ref.]]="Dentro",IF(DATOS_[[Check Equiparado]:[Check Equiparado]]="Sí",IF(DATOS!AH$4="Sí",(1/DATOS_[[% anualiz]:[% anualiz]]),1)*IF(DATOS!AH$5="Sí",1/DATOS_[[% normaliz]:[% normaliz]],1)*(DATOS_[Conc.Sal.04])))))))),
0)</f>
        <v>0</v>
      </c>
      <c r="N16" s="168">
        <f t="array" ref="N16">IFERROR(
(AVERAGE((IF(DATOS_[[Sexo]:[Sexo]]=$B16,IF(DATOS_[[AGRUP. CLAS. PROF.]:[AGRUP. CLAS. PROF.]]=$B15,IF(DATOS_[[Check Periodo Ref.]:[Check Periodo Ref.]]="Dentro",IF(DATOS_[[Check Equiparado]:[Check Equiparado]]="Sí",IF(DATOS!AI$4="Sí",(1/DATOS_[[% anualiz]:[% anualiz]]),1)*IF(DATOS!AI$5="Sí",1/DATOS_[[% normaliz]:[% normaliz]],1)*(DATOS_[Conc.Sal.05])))))))),
0)</f>
        <v>0</v>
      </c>
      <c r="O16" s="168">
        <f t="array" ref="O16">IFERROR(
(AVERAGE((IF(DATOS_[[Sexo]:[Sexo]]=$B16,IF(DATOS_[[AGRUP. CLAS. PROF.]:[AGRUP. CLAS. PROF.]]=$B15,IF(DATOS_[[Check Periodo Ref.]:[Check Periodo Ref.]]="Dentro",IF(DATOS_[[Check Equiparado]:[Check Equiparado]]="Sí",IF(DATOS!AJ$4="Sí",(1/DATOS_[[% anualiz]:[% anualiz]]),1)*IF(DATOS!AJ$5="Sí",1/DATOS_[[% normaliz]:[% normaliz]],1)*(DATOS_[Conc.Sal.06])))))))),
0)</f>
        <v>0</v>
      </c>
      <c r="P16" s="168">
        <f t="array" ref="P16">IFERROR(
(AVERAGE((IF(DATOS_[[Sexo]:[Sexo]]=$B16,IF(DATOS_[[AGRUP. CLAS. PROF.]:[AGRUP. CLAS. PROF.]]=$B15,IF(DATOS_[[Check Periodo Ref.]:[Check Periodo Ref.]]="Dentro",IF(DATOS_[[Check Equiparado]:[Check Equiparado]]="Sí",IF(DATOS!AK$4="Sí",(1/DATOS_[[% anualiz]:[% anualiz]]),1)*IF(DATOS!AK$5="Sí",1/DATOS_[[% normaliz]:[% normaliz]],1)*(DATOS_[Conc.Sal.07])))))))),
0)</f>
        <v>0</v>
      </c>
      <c r="Q16" s="168">
        <f t="array" ref="Q16">IFERROR(
(AVERAGE((IF(DATOS_[[Sexo]:[Sexo]]=$B16,IF(DATOS_[[AGRUP. CLAS. PROF.]:[AGRUP. CLAS. PROF.]]=$B15,IF(DATOS_[[Check Periodo Ref.]:[Check Periodo Ref.]]="Dentro",IF(DATOS_[[Check Equiparado]:[Check Equiparado]]="Sí",IF(DATOS!AL$4="Sí",(1/DATOS_[[% anualiz]:[% anualiz]]),1)*IF(DATOS!AL$5="Sí",1/DATOS_[[% normaliz]:[% normaliz]],1)*(DATOS_[Conc.Sal.08])))))))),
0)</f>
        <v>0</v>
      </c>
      <c r="R16" s="168">
        <f t="array" ref="R16">IFERROR(
(AVERAGE((IF(DATOS_[[Sexo]:[Sexo]]=$B16,IF(DATOS_[[AGRUP. CLAS. PROF.]:[AGRUP. CLAS. PROF.]]=$B15,IF(DATOS_[[Check Periodo Ref.]:[Check Periodo Ref.]]="Dentro",IF(DATOS_[[Check Equiparado]:[Check Equiparado]]="Sí",IF(DATOS!AM$4="Sí",(1/DATOS_[[% anualiz]:[% anualiz]]),1)*IF(DATOS!AM$5="Sí",1/DATOS_[[% normaliz]:[% normaliz]],1)*(DATOS_[Conc.Sal.09])))))))),
0)</f>
        <v>0</v>
      </c>
      <c r="S16" s="168">
        <f t="array" ref="S16">IFERROR(
(AVERAGE((IF(DATOS_[[Sexo]:[Sexo]]=$B16,IF(DATOS_[[AGRUP. CLAS. PROF.]:[AGRUP. CLAS. PROF.]]=$B15,IF(DATOS_[[Check Periodo Ref.]:[Check Periodo Ref.]]="Dentro",IF(DATOS_[[Check Equiparado]:[Check Equiparado]]="Sí",IF(DATOS!AN$4="Sí",(1/DATOS_[[% anualiz]:[% anualiz]]),1)*IF(DATOS!AN$5="Sí",1/DATOS_[[% normaliz]:[% normaliz]],1)*(DATOS_[Conc.Sal.10])))))))),
0)</f>
        <v>0</v>
      </c>
      <c r="T16" s="168">
        <f t="array" ref="T16">IFERROR(
(AVERAGE((IF(DATOS_[[Sexo]:[Sexo]]=$B16,IF(DATOS_[[AGRUP. CLAS. PROF.]:[AGRUP. CLAS. PROF.]]=$B15,IF(DATOS_[[Check Periodo Ref.]:[Check Periodo Ref.]]="Dentro",IF(DATOS_[[Check Equiparado]:[Check Equiparado]]="Sí",IF(DATOS!AO$4="Sí",(1/DATOS_[[% anualiz]:[% anualiz]]),1)*IF(DATOS!AO$5="Sí",1/DATOS_[[% normaliz]:[% normaliz]],1)*(DATOS_[Conc.Sal.11])))))))),
0)</f>
        <v>0</v>
      </c>
      <c r="U16" s="168">
        <f t="array" ref="U16">IFERROR(
(AVERAGE((IF(DATOS_[[Sexo]:[Sexo]]=$B16,IF(DATOS_[[AGRUP. CLAS. PROF.]:[AGRUP. CLAS. PROF.]]=$B15,IF(DATOS_[[Check Periodo Ref.]:[Check Periodo Ref.]]="Dentro",IF(DATOS_[[Check Equiparado]:[Check Equiparado]]="Sí",IF(DATOS!AP$4="Sí",(1/DATOS_[[% anualiz]:[% anualiz]]),1)*IF(DATOS!AP$5="Sí",1/DATOS_[[% normaliz]:[% normaliz]],1)*(DATOS_[Conc.Sal.12])))))))),
0)</f>
        <v>0</v>
      </c>
      <c r="V16" s="168">
        <f t="array" ref="V16">IFERROR(
(AVERAGE((IF(DATOS_[[Sexo]:[Sexo]]=$B16,IF(DATOS_[[AGRUP. CLAS. PROF.]:[AGRUP. CLAS. PROF.]]=$B15,IF(DATOS_[[Check Periodo Ref.]:[Check Periodo Ref.]]="Dentro",IF(DATOS_[[Check Equiparado]:[Check Equiparado]]="Sí",IF(DATOS!AQ$4="Sí",(1/DATOS_[[% anualiz]:[% anualiz]]),1)*IF(DATOS!AQ$5="Sí",1/DATOS_[[% normaliz]:[% normaliz]],1)*(DATOS_[Conc.Sal.13])))))))),
0)</f>
        <v>0</v>
      </c>
      <c r="W16" s="168">
        <f t="array" ref="W16">IFERROR(
(AVERAGE((IF(DATOS_[[Sexo]:[Sexo]]=$B16,IF(DATOS_[[AGRUP. CLAS. PROF.]:[AGRUP. CLAS. PROF.]]=$B15,IF(DATOS_[[Check Periodo Ref.]:[Check Periodo Ref.]]="Dentro",IF(DATOS_[[Check Equiparado]:[Check Equiparado]]="Sí",IF(DATOS!AR$4="Sí",(1/DATOS_[[% anualiz]:[% anualiz]]),1)*IF(DATOS!AR$5="Sí",1/DATOS_[[% normaliz]:[% normaliz]],1)*(DATOS_[Conc.Sal.14])))))))),
0)</f>
        <v>0</v>
      </c>
      <c r="X16" s="168">
        <f t="array" ref="X16">IFERROR(
(AVERAGE((IF(DATOS_[[Sexo]:[Sexo]]=$B16,IF(DATOS_[[AGRUP. CLAS. PROF.]:[AGRUP. CLAS. PROF.]]=$B15,IF(DATOS_[[Check Periodo Ref.]:[Check Periodo Ref.]]="Dentro",IF(DATOS_[[Check Equiparado]:[Check Equiparado]]="Sí",IF(DATOS!AS$4="Sí",(1/DATOS_[[% anualiz]:[% anualiz]]),1)*IF(DATOS!AS$5="Sí",1/DATOS_[[% normaliz]:[% normaliz]],1)*(DATOS_[Conc.Sal.15])))))))),
0)</f>
        <v>0</v>
      </c>
      <c r="Y16" s="168">
        <f t="array" ref="Y16">IFERROR(
(AVERAGE((IF(DATOS_[[Sexo]:[Sexo]]=$B16,IF(DATOS_[[AGRUP. CLAS. PROF.]:[AGRUP. CLAS. PROF.]]=$B15,IF(DATOS_[[Check Periodo Ref.]:[Check Periodo Ref.]]="Dentro",IF(DATOS_[[Check Equiparado]:[Check Equiparado]]="Sí",IF(DATOS!AT$4="Sí",(1/DATOS_[[% anualiz]:[% anualiz]]),1)*IF(DATOS!AT$5="Sí",1/DATOS_[[% normaliz]:[% normaliz]],1)*(DATOS_[Conc.Sal.16])))))))),
0)</f>
        <v>0</v>
      </c>
      <c r="Z16" s="168">
        <f t="array" ref="Z16">IFERROR(
(AVERAGE((IF(DATOS_[[Sexo]:[Sexo]]=$B16,IF(DATOS_[[AGRUP. CLAS. PROF.]:[AGRUP. CLAS. PROF.]]=$B15,IF(DATOS_[[Check Periodo Ref.]:[Check Periodo Ref.]]="Dentro",IF(DATOS_[[Check Equiparado]:[Check Equiparado]]="Sí",IF(DATOS!AU$4="Sí",(1/DATOS_[[% anualiz]:[% anualiz]]),1)*IF(DATOS!AU$5="Sí",1/DATOS_[[% normaliz]:[% normaliz]],1)*(DATOS_[Conc.Sal.17])))))))),
0)</f>
        <v>0</v>
      </c>
      <c r="AA16" s="168">
        <f t="array" ref="AA16">IFERROR(
(AVERAGE((IF(DATOS_[[Sexo]:[Sexo]]=$B16,IF(DATOS_[[AGRUP. CLAS. PROF.]:[AGRUP. CLAS. PROF.]]=$B15,IF(DATOS_[[Check Periodo Ref.]:[Check Periodo Ref.]]="Dentro",IF(DATOS_[[Check Equiparado]:[Check Equiparado]]="Sí",IF(DATOS!AV$4="Sí",(1/DATOS_[[% anualiz]:[% anualiz]]),1)*IF(DATOS!AV$5="Sí",1/DATOS_[[% normaliz]:[% normaliz]],1)*(DATOS_[Conc.Sal.18])))))))),
0)</f>
        <v>0</v>
      </c>
      <c r="AB16" s="168">
        <f t="array" ref="AB16">IFERROR(
(AVERAGE((IF(DATOS_[[Sexo]:[Sexo]]=$B16,IF(DATOS_[[AGRUP. CLAS. PROF.]:[AGRUP. CLAS. PROF.]]=$B15,IF(DATOS_[[Check Periodo Ref.]:[Check Periodo Ref.]]="Dentro",IF(DATOS_[[Check Equiparado]:[Check Equiparado]]="Sí",IF(DATOS!AW$4="Sí",(1/DATOS_[[% anualiz]:[% anualiz]]),1)*IF(DATOS!AW$5="Sí",1/DATOS_[[% normaliz]:[% normaliz]],1)*(DATOS_[Conc.Sal.19])))))))),
0)</f>
        <v>0</v>
      </c>
      <c r="AC16" s="168">
        <f t="array" ref="AC16">IFERROR(
(AVERAGE((IF(DATOS_[[Sexo]:[Sexo]]=$B16,IF(DATOS_[[AGRUP. CLAS. PROF.]:[AGRUP. CLAS. PROF.]]=$B15,IF(DATOS_[[Check Periodo Ref.]:[Check Periodo Ref.]]="Dentro",IF(DATOS_[[Check Equiparado]:[Check Equiparado]]="Sí",IF(DATOS!AX$4="Sí",(1/DATOS_[[% anualiz]:[% anualiz]]),1)*IF(DATOS!AX$5="Sí",1/DATOS_[[% normaliz]:[% normaliz]],1)*(DATOS_[Conc.Sal.20])))))))),
0)</f>
        <v>0</v>
      </c>
      <c r="AD16" s="168">
        <f t="array" ref="AD16">IFERROR(
(AVERAGE((IF(DATOS_[[Sexo]:[Sexo]]=$B16,IF(DATOS_[[AGRUP. CLAS. PROF.]:[AGRUP. CLAS. PROF.]]=$B15,IF(DATOS_[[Check Periodo Ref.]:[Check Periodo Ref.]]="Dentro",IF(DATOS_[[Check Equiparado]:[Check Equiparado]]="Sí",IF(DATOS!AY$4="Sí",(1/DATOS_[[% anualiz]:[% anualiz]]),1)*IF(DATOS!AY$5="Sí",1/DATOS_[[% normaliz]:[% normaliz]],1)*(DATOS_[Conc.Sal.21])))))))),
0)</f>
        <v>0</v>
      </c>
      <c r="AE16" s="168">
        <f t="array" ref="AE16">IFERROR(
(AVERAGE((IF(DATOS_[[Sexo]:[Sexo]]=$B16,IF(DATOS_[[AGRUP. CLAS. PROF.]:[AGRUP. CLAS. PROF.]]=$B15,IF(DATOS_[[Check Periodo Ref.]:[Check Periodo Ref.]]="Dentro",IF(DATOS_[[Check Equiparado]:[Check Equiparado]]="Sí",IF(DATOS!AZ$4="Sí",(1/DATOS_[[% anualiz]:[% anualiz]]),1)*IF(DATOS!AZ$5="Sí",1/DATOS_[[% normaliz]:[% normaliz]],1)*(DATOS_[Conc.Sal.22])))))))),
0)</f>
        <v>0</v>
      </c>
      <c r="AF16" s="168">
        <f t="array" ref="AF16">IFERROR(
(AVERAGE((IF(DATOS_[[Sexo]:[Sexo]]=$B16,IF(DATOS_[[AGRUP. CLAS. PROF.]:[AGRUP. CLAS. PROF.]]=$B15,IF(DATOS_[[Check Periodo Ref.]:[Check Periodo Ref.]]="Dentro",IF(DATOS_[[Check Equiparado]:[Check Equiparado]]="Sí",IF(DATOS!BA$4="Sí",(1/DATOS_[[% anualiz]:[% anualiz]]),1)*IF(DATOS!BA$5="Sí",1/DATOS_[[% normaliz]:[% normaliz]],1)*(DATOS_[Conc.Sal.23])))))))),
0)</f>
        <v>0</v>
      </c>
      <c r="AG16" s="168">
        <f t="array" ref="AG16">IFERROR(
(AVERAGE((IF(DATOS_[[Sexo]:[Sexo]]=$B16,IF(DATOS_[[AGRUP. CLAS. PROF.]:[AGRUP. CLAS. PROF.]]=$B15,IF(DATOS_[[Check Periodo Ref.]:[Check Periodo Ref.]]="Dentro",IF(DATOS_[[Check Equiparado]:[Check Equiparado]]="Sí",IF(DATOS!BB$4="Sí",(1/DATOS_[[% anualiz]:[% anualiz]]),1)*IF(DATOS!BB$5="Sí",1/DATOS_[[% normaliz]:[% normaliz]],1)*(DATOS_[Conc.Sal.24])))))))),
0)</f>
        <v>0</v>
      </c>
      <c r="AH16" s="168">
        <f t="array" ref="AH16">IFERROR(
(AVERAGE((IF(DATOS_[[Sexo]:[Sexo]]=$B16,IF(DATOS_[[AGRUP. CLAS. PROF.]:[AGRUP. CLAS. PROF.]]=$B15,IF(DATOS_[[Check Periodo Ref.]:[Check Periodo Ref.]]="Dentro",IF(DATOS_[[Check Equiparado]:[Check Equiparado]]="Sí",IF(DATOS!BC$4="Sí",(1/DATOS_[[% anualiz]:[% anualiz]]),1)*IF(DATOS!BC$5="Sí",1/DATOS_[[% normaliz]:[% normaliz]],1)*(DATOS_[Conc.Sal.25])))))))),
0)</f>
        <v>0</v>
      </c>
      <c r="AI16" s="168">
        <f t="array" ref="AI16">IFERROR(
(AVERAGE((IF(DATOS_[[Sexo]:[Sexo]]=$B16,IF(DATOS_[[AGRUP. CLAS. PROF.]:[AGRUP. CLAS. PROF.]]=$B15,IF(DATOS_[[Check Periodo Ref.]:[Check Periodo Ref.]]="Dentro",IF(DATOS_[[Check Equiparado]:[Check Equiparado]]="Sí",IF(DATOS!BD$4="Sí",(1/DATOS_[[% anualiz]:[% anualiz]]),1)*IF(DATOS!BD$5="Sí",1/DATOS_[[% normaliz]:[% normaliz]],1)*(DATOS_[Conc.Sal.26])))))))),
0)</f>
        <v>0</v>
      </c>
      <c r="AJ16" s="168">
        <f t="array" ref="AJ16">IFERROR(
(AVERAGE((IF(DATOS_[[Sexo]:[Sexo]]=$B16,IF(DATOS_[[AGRUP. CLAS. PROF.]:[AGRUP. CLAS. PROF.]]=$B15,IF(DATOS_[[Check Periodo Ref.]:[Check Periodo Ref.]]="Dentro",IF(DATOS_[[Check Equiparado]:[Check Equiparado]]="Sí",IF(DATOS!BE$4="Sí",(1/DATOS_[[% anualiz]:[% anualiz]]),1)*IF(DATOS!BE$5="Sí",1/DATOS_[[% normaliz]:[% normaliz]],1)*(DATOS_[Conc.Sal.27])))))))),
0)</f>
        <v>0</v>
      </c>
      <c r="AK16" s="168">
        <f t="array" ref="AK16">IFERROR(
(AVERAGE((IF(DATOS_[[Sexo]:[Sexo]]=$B16,IF(DATOS_[[AGRUP. CLAS. PROF.]:[AGRUP. CLAS. PROF.]]=$B15,IF(DATOS_[[Check Periodo Ref.]:[Check Periodo Ref.]]="Dentro",IF(DATOS_[[Check Equiparado]:[Check Equiparado]]="Sí",IF(DATOS!BF$4="Sí",(1/DATOS_[[% anualiz]:[% anualiz]]),1)*IF(DATOS!BF$5="Sí",1/DATOS_[[% normaliz]:[% normaliz]],1)*(DATOS_[Conc.Sal.28])))))))),
0)</f>
        <v>0</v>
      </c>
      <c r="AL16" s="168">
        <f t="array" ref="AL16">IFERROR(
(AVERAGE((IF(DATOS_[[Sexo]:[Sexo]]=$B16,IF(DATOS_[[AGRUP. CLAS. PROF.]:[AGRUP. CLAS. PROF.]]=$B15,IF(DATOS_[[Check Periodo Ref.]:[Check Periodo Ref.]]="Dentro",IF(DATOS_[[Check Equiparado]:[Check Equiparado]]="Sí",IF(DATOS!BG$4="Sí",(1/DATOS_[[% anualiz]:[% anualiz]]),1)*IF(DATOS!BG$5="Sí",1/DATOS_[[% normaliz]:[% normaliz]],1)*(DATOS_[Conc.Sal.29])))))))),
0)</f>
        <v>0</v>
      </c>
      <c r="AM16" s="168">
        <f t="array" ref="AM16">IFERROR(
(AVERAGE((IF(DATOS_[[Sexo]:[Sexo]]=$B16,IF(DATOS_[[AGRUP. CLAS. PROF.]:[AGRUP. CLAS. PROF.]]=$B15,IF(DATOS_[[Check Periodo Ref.]:[Check Periodo Ref.]]="Dentro",IF(DATOS_[[Check Equiparado]:[Check Equiparado]]="Sí",IF(DATOS!BH$4="Sí",(1/DATOS_[[% anualiz]:[% anualiz]]),1)*IF(DATOS!BH$5="Sí",1/DATOS_[[% normaliz]:[% normaliz]],1)*(DATOS_[Conc.Sal.30])))))))),
0)</f>
        <v>0</v>
      </c>
      <c r="AN16" s="169">
        <f t="array" ref="AN16">IFERROR(
AVERAGE(IF(DATOS_[Sexo]=$B16,IF(DATOS_[[AGRUP. CLAS. PROF.]:[AGRUP. CLAS. PROF.]]=$B15,IF(DATOS_[Check Equiparado]="Sí",IF(DATOS_[Check Periodo Ref.]="Dentro",DATOS_[Tot COMPL.SAL Eq],FALSE))))),
0)</f>
        <v>0</v>
      </c>
      <c r="AO16" s="170">
        <f t="array" ref="AO16">IFERROR(
AVERAGE(IF(DATOS_[Sexo]=$B16,IF(DATOS_[[AGRUP. CLAS. PROF.]:[AGRUP. CLAS. PROF.]]=$B15,IF(DATOS_[Check Equiparado]="Sí",IF(DATOS_[Check Periodo Ref.]="Dentro",DATOS_[TOTAL SALARIO Eq],FALSE))))),
0)</f>
        <v>0</v>
      </c>
      <c r="AP16" s="171">
        <f t="array" ref="AP16">IFERROR(
(AVERAGE((IF(DATOS_[[Sexo]:[Sexo]]=$B16,IF(DATOS_[[AGRUP. CLAS. PROF.]:[AGRUP. CLAS. PROF.]]=$B15,IF(DATOS_[[Check Periodo Ref.]:[Check Periodo Ref.]]="Dentro",IF(DATOS_[[Check Equiparado]:[Check Equiparado]]="Sí",IF(DATOS!BI$4="Sí",(1/DATOS_[[% anualiz]:[% anualiz]]),1)*IF(DATOS!BI$5="Sí",1/DATOS_[[% normaliz]:[% normaliz]],1)*(DATOS_[C.Extra.01])))))))),
0)</f>
        <v>0</v>
      </c>
      <c r="AQ16" s="171">
        <f t="array" ref="AQ16">IFERROR(
(AVERAGE((IF(DATOS_[[Sexo]:[Sexo]]=$B16,IF(DATOS_[[AGRUP. CLAS. PROF.]:[AGRUP. CLAS. PROF.]]=$B15,IF(DATOS_[[Check Periodo Ref.]:[Check Periodo Ref.]]="Dentro",IF(DATOS_[[Check Equiparado]:[Check Equiparado]]="Sí",IF(DATOS!BJ$4="Sí",(1/DATOS_[[% anualiz]:[% anualiz]]),1)*IF(DATOS!BJ$5="Sí",1/DATOS_[[% normaliz]:[% normaliz]],1)*(DATOS_[C.Extra.02])))))))),
0)</f>
        <v>0</v>
      </c>
      <c r="AR16" s="171">
        <f t="array" ref="AR16">IFERROR(
(AVERAGE((IF(DATOS_[[Sexo]:[Sexo]]=$B16,IF(DATOS_[[AGRUP. CLAS. PROF.]:[AGRUP. CLAS. PROF.]]=$B15,IF(DATOS_[[Check Periodo Ref.]:[Check Periodo Ref.]]="Dentro",IF(DATOS_[[Check Equiparado]:[Check Equiparado]]="Sí",IF(DATOS!BK$4="Sí",(1/DATOS_[[% anualiz]:[% anualiz]]),1)*IF(DATOS!BK$5="Sí",1/DATOS_[[% normaliz]:[% normaliz]],1)*(DATOS_[C.Extra.03])))))))),
0)</f>
        <v>0</v>
      </c>
      <c r="AS16" s="171">
        <f t="array" ref="AS16">IFERROR(
(AVERAGE((IF(DATOS_[[Sexo]:[Sexo]]=$B16,IF(DATOS_[[AGRUP. CLAS. PROF.]:[AGRUP. CLAS. PROF.]]=$B15,IF(DATOS_[[Check Periodo Ref.]:[Check Periodo Ref.]]="Dentro",IF(DATOS_[[Check Equiparado]:[Check Equiparado]]="Sí",IF(DATOS!BL$4="Sí",(1/DATOS_[[% anualiz]:[% anualiz]]),1)*IF(DATOS!BL$5="Sí",1/DATOS_[[% normaliz]:[% normaliz]],1)*(DATOS_[C.Extra.04])))))))),
0)</f>
        <v>0</v>
      </c>
      <c r="AT16" s="171">
        <f t="array" ref="AT16">IFERROR(
(AVERAGE((IF(DATOS_[[Sexo]:[Sexo]]=$B16,IF(DATOS_[[AGRUP. CLAS. PROF.]:[AGRUP. CLAS. PROF.]]=$B15,IF(DATOS_[[Check Periodo Ref.]:[Check Periodo Ref.]]="Dentro",IF(DATOS_[[Check Equiparado]:[Check Equiparado]]="Sí",IF(DATOS!BM$4="Sí",(1/DATOS_[[% anualiz]:[% anualiz]]),1)*IF(DATOS!BM$5="Sí",1/DATOS_[[% normaliz]:[% normaliz]],1)*(DATOS_[C.Extra.05])))))))),
0)</f>
        <v>0</v>
      </c>
      <c r="AU16" s="172">
        <f t="array" ref="AU16">IFERROR(
AVERAGE(IF(DATOS_[Sexo]=$B16,IF(DATOS_[[AGRUP. CLAS. PROF.]:[AGRUP. CLAS. PROF.]]=$B15,IF(DATOS_[Check Equiparado]="Sí",IF(DATOS_[Check Periodo Ref.]="Dentro",DATOS_[Tot Extrasalarial Eq],FALSE))))),
0)</f>
        <v>0</v>
      </c>
      <c r="AV16" s="173">
        <f t="array" ref="AV16">IFERROR(
AVERAGE(IF(DATOS_[Sexo]=$B16,IF(DATOS_[[AGRUP. CLAS. PROF.]:[AGRUP. CLAS. PROF.]]=$B15,IF(DATOS_[Check Equiparado]="Sí",IF(DATOS_[Check Periodo Ref.]="Dentro",DATOS_[TOTAL Retrib Eq],FALSE))))),
0)</f>
        <v>0</v>
      </c>
    </row>
    <row r="17" spans="1:48" x14ac:dyDescent="0.3">
      <c r="A17" s="119" t="str">
        <f>+A16</f>
        <v>[ocultar]</v>
      </c>
      <c r="B17" s="123" t="s">
        <v>163</v>
      </c>
      <c r="C17" s="124">
        <f t="array" ref="C17">SUM(IF($B17=DATOS_[Sexo],
IF($B15=DATOS_[AGRUP. CLAS. PROF.],
IF("Dentro"=DATOS_[Check Periodo Ref.],
1/(COUNTIFS(DATOS_[Sexo],$B17,DATOS_[AGRUP. CLAS. PROF.],$B15,DATOS_[Check Periodo Ref.],"Dentro",DATOS_[id],DATOS_[id]))))))</f>
        <v>0</v>
      </c>
      <c r="D17" s="125">
        <f>COUNTIFS(DATOS_[AGRUP. CLAS. PROF.],$B15,DATOS_[Sexo],$B17,DATOS_[Check Periodo Ref.],"Dentro")</f>
        <v>0</v>
      </c>
      <c r="E17" s="125">
        <f>COUNTIFS(DATOS_[AGRUP. CLAS. PROF.],$B15,DATOS_[Sexo],$B17,DATOS_[Check Periodo Ref.],"Dentro",DATOS_[Check Nº SC Norm],"Sí")</f>
        <v>0</v>
      </c>
      <c r="F17" s="125">
        <f>COUNTIFS(DATOS_[AGRUP. CLAS. PROF.],$B15,DATOS_[Sexo],$B17,DATOS_[Check Periodo Ref.],"Dentro",DATOS_[Check Nº SC Anualiz],"Sí")</f>
        <v>0</v>
      </c>
      <c r="G17" s="125">
        <f>COUNTIFS(DATOS_[AGRUP. CLAS. PROF.],$B15,DATOS_[Sexo],$B17,DATOS_[Check Periodo Ref.],"Dentro",DATOS_[Check Nº SC Norm y Anualiz],"Sí")</f>
        <v>0</v>
      </c>
      <c r="H17" s="125">
        <f>COUNTIFS(DATOS_[AGRUP. CLAS. PROF.],$B15,DATOS_[Sexo],$B17,DATOS_[Check Periodo Ref.],"Dentro",DATOS_[Check Equiparación],"Sí")</f>
        <v>0</v>
      </c>
      <c r="I17" s="167" cm="1">
        <f t="array" ref="I17">IFERROR(
AVERAGE(IF(DATOS_[Sexo]=$B17,IF(DATOS_[[AGRUP. CLAS. PROF.]:[AGRUP. CLAS. PROF.]]=$B15,IF(DATOS_[Check Equiparado]="Sí",IF(DATOS_[Check Periodo Ref.]="Dentro",DATOS_[SALARIO BASE Eq],FALSE))))),
0)</f>
        <v>0</v>
      </c>
      <c r="J17" s="168">
        <f t="array" ref="J17">IFERROR(
(AVERAGE((IF(DATOS_[[Sexo]:[Sexo]]=$B17,IF(DATOS_[[AGRUP. CLAS. PROF.]:[AGRUP. CLAS. PROF.]]=$B15,IF(DATOS_[[Check Periodo Ref.]:[Check Periodo Ref.]]="Dentro",IF(DATOS_[[Check Equiparado]:[Check Equiparado]]="Sí",IF(DATOS!AE$4="Sí",(1/DATOS_[[% anualiz]:[% anualiz]]),1)*IF(DATOS!AE$5="Sí",1/DATOS_[[% normaliz]:[% normaliz]],1)*(DATOS_[Conc.Sal.01])))))))),
0)</f>
        <v>0</v>
      </c>
      <c r="K17" s="168">
        <f t="array" ref="K17">IFERROR(
(AVERAGE((IF(DATOS_[[Sexo]:[Sexo]]=$B17,IF(DATOS_[[AGRUP. CLAS. PROF.]:[AGRUP. CLAS. PROF.]]=$B15,IF(DATOS_[[Check Periodo Ref.]:[Check Periodo Ref.]]="Dentro",IF(DATOS_[[Check Equiparado]:[Check Equiparado]]="Sí",IF(DATOS!AF$4="Sí",(1/DATOS_[[% anualiz]:[% anualiz]]),1)*IF(DATOS!AF$5="Sí",1/DATOS_[[% normaliz]:[% normaliz]],1)*(DATOS_[Conc.Sal.02])))))))),
0)</f>
        <v>0</v>
      </c>
      <c r="L17" s="168">
        <f t="array" ref="L17">IFERROR(
(AVERAGE((IF(DATOS_[[Sexo]:[Sexo]]=$B17,IF(DATOS_[[AGRUP. CLAS. PROF.]:[AGRUP. CLAS. PROF.]]=$B15,IF(DATOS_[[Check Periodo Ref.]:[Check Periodo Ref.]]="Dentro",IF(DATOS_[[Check Equiparado]:[Check Equiparado]]="Sí",IF(DATOS!AG$4="Sí",(1/DATOS_[[% anualiz]:[% anualiz]]),1)*IF(DATOS!AG$5="Sí",1/DATOS_[[% normaliz]:[% normaliz]],1)*(DATOS_[Conc.Sal.03])))))))),
0)</f>
        <v>0</v>
      </c>
      <c r="M17" s="168">
        <f t="array" ref="M17">IFERROR(
(AVERAGE((IF(DATOS_[[Sexo]:[Sexo]]=$B17,IF(DATOS_[[AGRUP. CLAS. PROF.]:[AGRUP. CLAS. PROF.]]=$B15,IF(DATOS_[[Check Periodo Ref.]:[Check Periodo Ref.]]="Dentro",IF(DATOS_[[Check Equiparado]:[Check Equiparado]]="Sí",IF(DATOS!AH$4="Sí",(1/DATOS_[[% anualiz]:[% anualiz]]),1)*IF(DATOS!AH$5="Sí",1/DATOS_[[% normaliz]:[% normaliz]],1)*(DATOS_[Conc.Sal.04])))))))),
0)</f>
        <v>0</v>
      </c>
      <c r="N17" s="168">
        <f t="array" ref="N17">IFERROR(
(AVERAGE((IF(DATOS_[[Sexo]:[Sexo]]=$B17,IF(DATOS_[[AGRUP. CLAS. PROF.]:[AGRUP. CLAS. PROF.]]=$B15,IF(DATOS_[[Check Periodo Ref.]:[Check Periodo Ref.]]="Dentro",IF(DATOS_[[Check Equiparado]:[Check Equiparado]]="Sí",IF(DATOS!AI$4="Sí",(1/DATOS_[[% anualiz]:[% anualiz]]),1)*IF(DATOS!AI$5="Sí",1/DATOS_[[% normaliz]:[% normaliz]],1)*(DATOS_[Conc.Sal.05])))))))),
0)</f>
        <v>0</v>
      </c>
      <c r="O17" s="168">
        <f t="array" ref="O17">IFERROR(
(AVERAGE((IF(DATOS_[[Sexo]:[Sexo]]=$B17,IF(DATOS_[[AGRUP. CLAS. PROF.]:[AGRUP. CLAS. PROF.]]=$B15,IF(DATOS_[[Check Periodo Ref.]:[Check Periodo Ref.]]="Dentro",IF(DATOS_[[Check Equiparado]:[Check Equiparado]]="Sí",IF(DATOS!AJ$4="Sí",(1/DATOS_[[% anualiz]:[% anualiz]]),1)*IF(DATOS!AJ$5="Sí",1/DATOS_[[% normaliz]:[% normaliz]],1)*(DATOS_[Conc.Sal.06])))))))),
0)</f>
        <v>0</v>
      </c>
      <c r="P17" s="168">
        <f t="array" ref="P17">IFERROR(
(AVERAGE((IF(DATOS_[[Sexo]:[Sexo]]=$B17,IF(DATOS_[[AGRUP. CLAS. PROF.]:[AGRUP. CLAS. PROF.]]=$B15,IF(DATOS_[[Check Periodo Ref.]:[Check Periodo Ref.]]="Dentro",IF(DATOS_[[Check Equiparado]:[Check Equiparado]]="Sí",IF(DATOS!AK$4="Sí",(1/DATOS_[[% anualiz]:[% anualiz]]),1)*IF(DATOS!AK$5="Sí",1/DATOS_[[% normaliz]:[% normaliz]],1)*(DATOS_[Conc.Sal.07])))))))),
0)</f>
        <v>0</v>
      </c>
      <c r="Q17" s="168">
        <f t="array" ref="Q17">IFERROR(
(AVERAGE((IF(DATOS_[[Sexo]:[Sexo]]=$B17,IF(DATOS_[[AGRUP. CLAS. PROF.]:[AGRUP. CLAS. PROF.]]=$B15,IF(DATOS_[[Check Periodo Ref.]:[Check Periodo Ref.]]="Dentro",IF(DATOS_[[Check Equiparado]:[Check Equiparado]]="Sí",IF(DATOS!AL$4="Sí",(1/DATOS_[[% anualiz]:[% anualiz]]),1)*IF(DATOS!AL$5="Sí",1/DATOS_[[% normaliz]:[% normaliz]],1)*(DATOS_[Conc.Sal.08])))))))),
0)</f>
        <v>0</v>
      </c>
      <c r="R17" s="168">
        <f t="array" ref="R17">IFERROR(
(AVERAGE((IF(DATOS_[[Sexo]:[Sexo]]=$B17,IF(DATOS_[[AGRUP. CLAS. PROF.]:[AGRUP. CLAS. PROF.]]=$B15,IF(DATOS_[[Check Periodo Ref.]:[Check Periodo Ref.]]="Dentro",IF(DATOS_[[Check Equiparado]:[Check Equiparado]]="Sí",IF(DATOS!AM$4="Sí",(1/DATOS_[[% anualiz]:[% anualiz]]),1)*IF(DATOS!AM$5="Sí",1/DATOS_[[% normaliz]:[% normaliz]],1)*(DATOS_[Conc.Sal.09])))))))),
0)</f>
        <v>0</v>
      </c>
      <c r="S17" s="168">
        <f t="array" ref="S17">IFERROR(
(AVERAGE((IF(DATOS_[[Sexo]:[Sexo]]=$B17,IF(DATOS_[[AGRUP. CLAS. PROF.]:[AGRUP. CLAS. PROF.]]=$B15,IF(DATOS_[[Check Periodo Ref.]:[Check Periodo Ref.]]="Dentro",IF(DATOS_[[Check Equiparado]:[Check Equiparado]]="Sí",IF(DATOS!AN$4="Sí",(1/DATOS_[[% anualiz]:[% anualiz]]),1)*IF(DATOS!AN$5="Sí",1/DATOS_[[% normaliz]:[% normaliz]],1)*(DATOS_[Conc.Sal.10])))))))),
0)</f>
        <v>0</v>
      </c>
      <c r="T17" s="168">
        <f t="array" ref="T17">IFERROR(
(AVERAGE((IF(DATOS_[[Sexo]:[Sexo]]=$B17,IF(DATOS_[[AGRUP. CLAS. PROF.]:[AGRUP. CLAS. PROF.]]=$B15,IF(DATOS_[[Check Periodo Ref.]:[Check Periodo Ref.]]="Dentro",IF(DATOS_[[Check Equiparado]:[Check Equiparado]]="Sí",IF(DATOS!AO$4="Sí",(1/DATOS_[[% anualiz]:[% anualiz]]),1)*IF(DATOS!AO$5="Sí",1/DATOS_[[% normaliz]:[% normaliz]],1)*(DATOS_[Conc.Sal.11])))))))),
0)</f>
        <v>0</v>
      </c>
      <c r="U17" s="168">
        <f t="array" ref="U17">IFERROR(
(AVERAGE((IF(DATOS_[[Sexo]:[Sexo]]=$B17,IF(DATOS_[[AGRUP. CLAS. PROF.]:[AGRUP. CLAS. PROF.]]=$B15,IF(DATOS_[[Check Periodo Ref.]:[Check Periodo Ref.]]="Dentro",IF(DATOS_[[Check Equiparado]:[Check Equiparado]]="Sí",IF(DATOS!AP$4="Sí",(1/DATOS_[[% anualiz]:[% anualiz]]),1)*IF(DATOS!AP$5="Sí",1/DATOS_[[% normaliz]:[% normaliz]],1)*(DATOS_[Conc.Sal.12])))))))),
0)</f>
        <v>0</v>
      </c>
      <c r="V17" s="168">
        <f t="array" ref="V17">IFERROR(
(AVERAGE((IF(DATOS_[[Sexo]:[Sexo]]=$B17,IF(DATOS_[[AGRUP. CLAS. PROF.]:[AGRUP. CLAS. PROF.]]=$B15,IF(DATOS_[[Check Periodo Ref.]:[Check Periodo Ref.]]="Dentro",IF(DATOS_[[Check Equiparado]:[Check Equiparado]]="Sí",IF(DATOS!AQ$4="Sí",(1/DATOS_[[% anualiz]:[% anualiz]]),1)*IF(DATOS!AQ$5="Sí",1/DATOS_[[% normaliz]:[% normaliz]],1)*(DATOS_[Conc.Sal.13])))))))),
0)</f>
        <v>0</v>
      </c>
      <c r="W17" s="168">
        <f t="array" ref="W17">IFERROR(
(AVERAGE((IF(DATOS_[[Sexo]:[Sexo]]=$B17,IF(DATOS_[[AGRUP. CLAS. PROF.]:[AGRUP. CLAS. PROF.]]=$B15,IF(DATOS_[[Check Periodo Ref.]:[Check Periodo Ref.]]="Dentro",IF(DATOS_[[Check Equiparado]:[Check Equiparado]]="Sí",IF(DATOS!AR$4="Sí",(1/DATOS_[[% anualiz]:[% anualiz]]),1)*IF(DATOS!AR$5="Sí",1/DATOS_[[% normaliz]:[% normaliz]],1)*(DATOS_[Conc.Sal.14])))))))),
0)</f>
        <v>0</v>
      </c>
      <c r="X17" s="168">
        <f t="array" ref="X17">IFERROR(
(AVERAGE((IF(DATOS_[[Sexo]:[Sexo]]=$B17,IF(DATOS_[[AGRUP. CLAS. PROF.]:[AGRUP. CLAS. PROF.]]=$B15,IF(DATOS_[[Check Periodo Ref.]:[Check Periodo Ref.]]="Dentro",IF(DATOS_[[Check Equiparado]:[Check Equiparado]]="Sí",IF(DATOS!AS$4="Sí",(1/DATOS_[[% anualiz]:[% anualiz]]),1)*IF(DATOS!AS$5="Sí",1/DATOS_[[% normaliz]:[% normaliz]],1)*(DATOS_[Conc.Sal.15])))))))),
0)</f>
        <v>0</v>
      </c>
      <c r="Y17" s="168">
        <f t="array" ref="Y17">IFERROR(
(AVERAGE((IF(DATOS_[[Sexo]:[Sexo]]=$B17,IF(DATOS_[[AGRUP. CLAS. PROF.]:[AGRUP. CLAS. PROF.]]=$B15,IF(DATOS_[[Check Periodo Ref.]:[Check Periodo Ref.]]="Dentro",IF(DATOS_[[Check Equiparado]:[Check Equiparado]]="Sí",IF(DATOS!AT$4="Sí",(1/DATOS_[[% anualiz]:[% anualiz]]),1)*IF(DATOS!AT$5="Sí",1/DATOS_[[% normaliz]:[% normaliz]],1)*(DATOS_[Conc.Sal.16])))))))),
0)</f>
        <v>0</v>
      </c>
      <c r="Z17" s="168">
        <f t="array" ref="Z17">IFERROR(
(AVERAGE((IF(DATOS_[[Sexo]:[Sexo]]=$B17,IF(DATOS_[[AGRUP. CLAS. PROF.]:[AGRUP. CLAS. PROF.]]=$B15,IF(DATOS_[[Check Periodo Ref.]:[Check Periodo Ref.]]="Dentro",IF(DATOS_[[Check Equiparado]:[Check Equiparado]]="Sí",IF(DATOS!AU$4="Sí",(1/DATOS_[[% anualiz]:[% anualiz]]),1)*IF(DATOS!AU$5="Sí",1/DATOS_[[% normaliz]:[% normaliz]],1)*(DATOS_[Conc.Sal.17])))))))),
0)</f>
        <v>0</v>
      </c>
      <c r="AA17" s="168">
        <f t="array" ref="AA17">IFERROR(
(AVERAGE((IF(DATOS_[[Sexo]:[Sexo]]=$B17,IF(DATOS_[[AGRUP. CLAS. PROF.]:[AGRUP. CLAS. PROF.]]=$B15,IF(DATOS_[[Check Periodo Ref.]:[Check Periodo Ref.]]="Dentro",IF(DATOS_[[Check Equiparado]:[Check Equiparado]]="Sí",IF(DATOS!AV$4="Sí",(1/DATOS_[[% anualiz]:[% anualiz]]),1)*IF(DATOS!AV$5="Sí",1/DATOS_[[% normaliz]:[% normaliz]],1)*(DATOS_[Conc.Sal.18])))))))),
0)</f>
        <v>0</v>
      </c>
      <c r="AB17" s="168">
        <f t="array" ref="AB17">IFERROR(
(AVERAGE((IF(DATOS_[[Sexo]:[Sexo]]=$B17,IF(DATOS_[[AGRUP. CLAS. PROF.]:[AGRUP. CLAS. PROF.]]=$B15,IF(DATOS_[[Check Periodo Ref.]:[Check Periodo Ref.]]="Dentro",IF(DATOS_[[Check Equiparado]:[Check Equiparado]]="Sí",IF(DATOS!AW$4="Sí",(1/DATOS_[[% anualiz]:[% anualiz]]),1)*IF(DATOS!AW$5="Sí",1/DATOS_[[% normaliz]:[% normaliz]],1)*(DATOS_[Conc.Sal.19])))))))),
0)</f>
        <v>0</v>
      </c>
      <c r="AC17" s="168">
        <f t="array" ref="AC17">IFERROR(
(AVERAGE((IF(DATOS_[[Sexo]:[Sexo]]=$B17,IF(DATOS_[[AGRUP. CLAS. PROF.]:[AGRUP. CLAS. PROF.]]=$B15,IF(DATOS_[[Check Periodo Ref.]:[Check Periodo Ref.]]="Dentro",IF(DATOS_[[Check Equiparado]:[Check Equiparado]]="Sí",IF(DATOS!AX$4="Sí",(1/DATOS_[[% anualiz]:[% anualiz]]),1)*IF(DATOS!AX$5="Sí",1/DATOS_[[% normaliz]:[% normaliz]],1)*(DATOS_[Conc.Sal.20])))))))),
0)</f>
        <v>0</v>
      </c>
      <c r="AD17" s="168">
        <f t="array" ref="AD17">IFERROR(
(AVERAGE((IF(DATOS_[[Sexo]:[Sexo]]=$B17,IF(DATOS_[[AGRUP. CLAS. PROF.]:[AGRUP. CLAS. PROF.]]=$B15,IF(DATOS_[[Check Periodo Ref.]:[Check Periodo Ref.]]="Dentro",IF(DATOS_[[Check Equiparado]:[Check Equiparado]]="Sí",IF(DATOS!AY$4="Sí",(1/DATOS_[[% anualiz]:[% anualiz]]),1)*IF(DATOS!AY$5="Sí",1/DATOS_[[% normaliz]:[% normaliz]],1)*(DATOS_[Conc.Sal.21])))))))),
0)</f>
        <v>0</v>
      </c>
      <c r="AE17" s="168">
        <f t="array" ref="AE17">IFERROR(
(AVERAGE((IF(DATOS_[[Sexo]:[Sexo]]=$B17,IF(DATOS_[[AGRUP. CLAS. PROF.]:[AGRUP. CLAS. PROF.]]=$B15,IF(DATOS_[[Check Periodo Ref.]:[Check Periodo Ref.]]="Dentro",IF(DATOS_[[Check Equiparado]:[Check Equiparado]]="Sí",IF(DATOS!AZ$4="Sí",(1/DATOS_[[% anualiz]:[% anualiz]]),1)*IF(DATOS!AZ$5="Sí",1/DATOS_[[% normaliz]:[% normaliz]],1)*(DATOS_[Conc.Sal.22])))))))),
0)</f>
        <v>0</v>
      </c>
      <c r="AF17" s="168">
        <f t="array" ref="AF17">IFERROR(
(AVERAGE((IF(DATOS_[[Sexo]:[Sexo]]=$B17,IF(DATOS_[[AGRUP. CLAS. PROF.]:[AGRUP. CLAS. PROF.]]=$B15,IF(DATOS_[[Check Periodo Ref.]:[Check Periodo Ref.]]="Dentro",IF(DATOS_[[Check Equiparado]:[Check Equiparado]]="Sí",IF(DATOS!BA$4="Sí",(1/DATOS_[[% anualiz]:[% anualiz]]),1)*IF(DATOS!BA$5="Sí",1/DATOS_[[% normaliz]:[% normaliz]],1)*(DATOS_[Conc.Sal.23])))))))),
0)</f>
        <v>0</v>
      </c>
      <c r="AG17" s="168">
        <f t="array" ref="AG17">IFERROR(
(AVERAGE((IF(DATOS_[[Sexo]:[Sexo]]=$B17,IF(DATOS_[[AGRUP. CLAS. PROF.]:[AGRUP. CLAS. PROF.]]=$B15,IF(DATOS_[[Check Periodo Ref.]:[Check Periodo Ref.]]="Dentro",IF(DATOS_[[Check Equiparado]:[Check Equiparado]]="Sí",IF(DATOS!BB$4="Sí",(1/DATOS_[[% anualiz]:[% anualiz]]),1)*IF(DATOS!BB$5="Sí",1/DATOS_[[% normaliz]:[% normaliz]],1)*(DATOS_[Conc.Sal.24])))))))),
0)</f>
        <v>0</v>
      </c>
      <c r="AH17" s="168">
        <f t="array" ref="AH17">IFERROR(
(AVERAGE((IF(DATOS_[[Sexo]:[Sexo]]=$B17,IF(DATOS_[[AGRUP. CLAS. PROF.]:[AGRUP. CLAS. PROF.]]=$B15,IF(DATOS_[[Check Periodo Ref.]:[Check Periodo Ref.]]="Dentro",IF(DATOS_[[Check Equiparado]:[Check Equiparado]]="Sí",IF(DATOS!BC$4="Sí",(1/DATOS_[[% anualiz]:[% anualiz]]),1)*IF(DATOS!BC$5="Sí",1/DATOS_[[% normaliz]:[% normaliz]],1)*(DATOS_[Conc.Sal.25])))))))),
0)</f>
        <v>0</v>
      </c>
      <c r="AI17" s="168">
        <f t="array" ref="AI17">IFERROR(
(AVERAGE((IF(DATOS_[[Sexo]:[Sexo]]=$B17,IF(DATOS_[[AGRUP. CLAS. PROF.]:[AGRUP. CLAS. PROF.]]=$B15,IF(DATOS_[[Check Periodo Ref.]:[Check Periodo Ref.]]="Dentro",IF(DATOS_[[Check Equiparado]:[Check Equiparado]]="Sí",IF(DATOS!BD$4="Sí",(1/DATOS_[[% anualiz]:[% anualiz]]),1)*IF(DATOS!BD$5="Sí",1/DATOS_[[% normaliz]:[% normaliz]],1)*(DATOS_[Conc.Sal.26])))))))),
0)</f>
        <v>0</v>
      </c>
      <c r="AJ17" s="168">
        <f t="array" ref="AJ17">IFERROR(
(AVERAGE((IF(DATOS_[[Sexo]:[Sexo]]=$B17,IF(DATOS_[[AGRUP. CLAS. PROF.]:[AGRUP. CLAS. PROF.]]=$B15,IF(DATOS_[[Check Periodo Ref.]:[Check Periodo Ref.]]="Dentro",IF(DATOS_[[Check Equiparado]:[Check Equiparado]]="Sí",IF(DATOS!BE$4="Sí",(1/DATOS_[[% anualiz]:[% anualiz]]),1)*IF(DATOS!BE$5="Sí",1/DATOS_[[% normaliz]:[% normaliz]],1)*(DATOS_[Conc.Sal.27])))))))),
0)</f>
        <v>0</v>
      </c>
      <c r="AK17" s="168">
        <f t="array" ref="AK17">IFERROR(
(AVERAGE((IF(DATOS_[[Sexo]:[Sexo]]=$B17,IF(DATOS_[[AGRUP. CLAS. PROF.]:[AGRUP. CLAS. PROF.]]=$B15,IF(DATOS_[[Check Periodo Ref.]:[Check Periodo Ref.]]="Dentro",IF(DATOS_[[Check Equiparado]:[Check Equiparado]]="Sí",IF(DATOS!BF$4="Sí",(1/DATOS_[[% anualiz]:[% anualiz]]),1)*IF(DATOS!BF$5="Sí",1/DATOS_[[% normaliz]:[% normaliz]],1)*(DATOS_[Conc.Sal.28])))))))),
0)</f>
        <v>0</v>
      </c>
      <c r="AL17" s="168">
        <f t="array" ref="AL17">IFERROR(
(AVERAGE((IF(DATOS_[[Sexo]:[Sexo]]=$B17,IF(DATOS_[[AGRUP. CLAS. PROF.]:[AGRUP. CLAS. PROF.]]=$B15,IF(DATOS_[[Check Periodo Ref.]:[Check Periodo Ref.]]="Dentro",IF(DATOS_[[Check Equiparado]:[Check Equiparado]]="Sí",IF(DATOS!BG$4="Sí",(1/DATOS_[[% anualiz]:[% anualiz]]),1)*IF(DATOS!BG$5="Sí",1/DATOS_[[% normaliz]:[% normaliz]],1)*(DATOS_[Conc.Sal.29])))))))),
0)</f>
        <v>0</v>
      </c>
      <c r="AM17" s="168">
        <f t="array" ref="AM17">IFERROR(
(AVERAGE((IF(DATOS_[[Sexo]:[Sexo]]=$B17,IF(DATOS_[[AGRUP. CLAS. PROF.]:[AGRUP. CLAS. PROF.]]=$B15,IF(DATOS_[[Check Periodo Ref.]:[Check Periodo Ref.]]="Dentro",IF(DATOS_[[Check Equiparado]:[Check Equiparado]]="Sí",IF(DATOS!BH$4="Sí",(1/DATOS_[[% anualiz]:[% anualiz]]),1)*IF(DATOS!BH$5="Sí",1/DATOS_[[% normaliz]:[% normaliz]],1)*(DATOS_[Conc.Sal.30])))))))),
0)</f>
        <v>0</v>
      </c>
      <c r="AN17" s="169">
        <f t="array" ref="AN17">IFERROR(
AVERAGE(IF(DATOS_[Sexo]=$B17,IF(DATOS_[[AGRUP. CLAS. PROF.]:[AGRUP. CLAS. PROF.]]=$B15,IF(DATOS_[Check Equiparado]="Sí",IF(DATOS_[Check Periodo Ref.]="Dentro",DATOS_[Tot COMPL.SAL Eq],FALSE))))),
0)</f>
        <v>0</v>
      </c>
      <c r="AO17" s="170">
        <f t="array" ref="AO17">IFERROR(
AVERAGE(IF(DATOS_[Sexo]=$B17,IF(DATOS_[[AGRUP. CLAS. PROF.]:[AGRUP. CLAS. PROF.]]=$B15,IF(DATOS_[Check Equiparado]="Sí",IF(DATOS_[Check Periodo Ref.]="Dentro",DATOS_[TOTAL SALARIO Eq],FALSE))))),
0)</f>
        <v>0</v>
      </c>
      <c r="AP17" s="171">
        <f t="array" ref="AP17">IFERROR(
(AVERAGE((IF(DATOS_[[Sexo]:[Sexo]]=$B17,IF(DATOS_[[AGRUP. CLAS. PROF.]:[AGRUP. CLAS. PROF.]]=$B16,IF(DATOS_[[Check Periodo Ref.]:[Check Periodo Ref.]]="Dentro",IF(DATOS_[[Check Equiparado]:[Check Equiparado]]="Sí",IF(DATOS!BI$4="Sí",(1/DATOS_[[% anualiz]:[% anualiz]]),1)*IF(DATOS!BI$5="Sí",1/DATOS_[[% normaliz]:[% normaliz]],1)*(DATOS_[C.Extra.01])))))))),
0)</f>
        <v>0</v>
      </c>
      <c r="AQ17" s="171">
        <f t="array" ref="AQ17">IFERROR(
(AVERAGE((IF(DATOS_[[Sexo]:[Sexo]]=$B17,IF(DATOS_[[AGRUP. CLAS. PROF.]:[AGRUP. CLAS. PROF.]]=$B16,IF(DATOS_[[Check Periodo Ref.]:[Check Periodo Ref.]]="Dentro",IF(DATOS_[[Check Equiparado]:[Check Equiparado]]="Sí",IF(DATOS!BJ$4="Sí",(1/DATOS_[[% anualiz]:[% anualiz]]),1)*IF(DATOS!BJ$5="Sí",1/DATOS_[[% normaliz]:[% normaliz]],1)*(DATOS_[C.Extra.02])))))))),
0)</f>
        <v>0</v>
      </c>
      <c r="AR17" s="171">
        <f t="array" ref="AR17">IFERROR(
(AVERAGE((IF(DATOS_[[Sexo]:[Sexo]]=$B17,IF(DATOS_[[AGRUP. CLAS. PROF.]:[AGRUP. CLAS. PROF.]]=$B16,IF(DATOS_[[Check Periodo Ref.]:[Check Periodo Ref.]]="Dentro",IF(DATOS_[[Check Equiparado]:[Check Equiparado]]="Sí",IF(DATOS!BK$4="Sí",(1/DATOS_[[% anualiz]:[% anualiz]]),1)*IF(DATOS!BK$5="Sí",1/DATOS_[[% normaliz]:[% normaliz]],1)*(DATOS_[C.Extra.03])))))))),
0)</f>
        <v>0</v>
      </c>
      <c r="AS17" s="171">
        <f t="array" ref="AS17">IFERROR(
(AVERAGE((IF(DATOS_[[Sexo]:[Sexo]]=$B17,IF(DATOS_[[AGRUP. CLAS. PROF.]:[AGRUP. CLAS. PROF.]]=$B16,IF(DATOS_[[Check Periodo Ref.]:[Check Periodo Ref.]]="Dentro",IF(DATOS_[[Check Equiparado]:[Check Equiparado]]="Sí",IF(DATOS!BL$4="Sí",(1/DATOS_[[% anualiz]:[% anualiz]]),1)*IF(DATOS!BL$5="Sí",1/DATOS_[[% normaliz]:[% normaliz]],1)*(DATOS_[C.Extra.04])))))))),
0)</f>
        <v>0</v>
      </c>
      <c r="AT17" s="171">
        <f t="array" ref="AT17">IFERROR(
(AVERAGE((IF(DATOS_[[Sexo]:[Sexo]]=$B17,IF(DATOS_[[AGRUP. CLAS. PROF.]:[AGRUP. CLAS. PROF.]]=$B16,IF(DATOS_[[Check Periodo Ref.]:[Check Periodo Ref.]]="Dentro",IF(DATOS_[[Check Equiparado]:[Check Equiparado]]="Sí",IF(DATOS!BM$4="Sí",(1/DATOS_[[% anualiz]:[% anualiz]]),1)*IF(DATOS!BM$5="Sí",1/DATOS_[[% normaliz]:[% normaliz]],1)*(DATOS_[C.Extra.05])))))))),
0)</f>
        <v>0</v>
      </c>
      <c r="AU17" s="172">
        <f t="array" ref="AU17">IFERROR(
AVERAGE(IF(DATOS_[Sexo]=$B17,IF(DATOS_[[AGRUP. CLAS. PROF.]:[AGRUP. CLAS. PROF.]]=$B15,IF(DATOS_[Check Equiparado]="Sí",IF(DATOS_[Check Periodo Ref.]="Dentro",DATOS_[Tot Extrasalarial Eq],FALSE))))),
0)</f>
        <v>0</v>
      </c>
      <c r="AV17" s="173">
        <f t="array" ref="AV17">IFERROR(
AVERAGE(IF(DATOS_[Sexo]=$B17,IF(DATOS_[[AGRUP. CLAS. PROF.]:[AGRUP. CLAS. PROF.]]=$B15,IF(DATOS_[Check Equiparado]="Sí",IF(DATOS_[Check Periodo Ref.]="Dentro",DATOS_[TOTAL Retrib Eq],FALSE))))),
0)</f>
        <v>0</v>
      </c>
    </row>
    <row r="18" spans="1:48" ht="17.25" thickBot="1" x14ac:dyDescent="0.35">
      <c r="A18" s="119" t="str">
        <f t="shared" ref="A18" si="7">+A19</f>
        <v>[ocultar]</v>
      </c>
      <c r="B18" s="129" t="s">
        <v>299</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CLAS. PROF.],
IF("Dentro"=DATOS_[Check Periodo Ref.],
1/(COUNTIFS(DATOS_[Sexo],$B19,DATOS_[AGRUP. CLAS. PROF.],$B18,DATOS_[Check Periodo Ref.],"Dentro",DATOS_[id],DATOS_[id]))))))</f>
        <v>0</v>
      </c>
      <c r="D19" s="125">
        <f>COUNTIFS(DATOS_[AGRUP. CLAS. PROF.],$B18,DATOS_[Sexo],$B19,DATOS_[Check Periodo Ref.],"Dentro")</f>
        <v>0</v>
      </c>
      <c r="E19" s="125">
        <f>COUNTIFS(DATOS_[AGRUP. CLAS. PROF.],$B18,DATOS_[Sexo],$B19,DATOS_[Check Periodo Ref.],"Dentro",DATOS_[Check Nº SC Norm],"Sí")</f>
        <v>0</v>
      </c>
      <c r="F19" s="125">
        <f>COUNTIFS(DATOS_[AGRUP. CLAS. PROF.],$B18,DATOS_[Sexo],$B19,DATOS_[Check Periodo Ref.],"Dentro",DATOS_[Check Nº SC Anualiz],"Sí")</f>
        <v>0</v>
      </c>
      <c r="G19" s="125">
        <f>COUNTIFS(DATOS_[AGRUP. CLAS. PROF.],$B18,DATOS_[Sexo],$B19,DATOS_[Check Periodo Ref.],"Dentro",DATOS_[Check Nº SC Norm y Anualiz],"Sí")</f>
        <v>0</v>
      </c>
      <c r="H19" s="125">
        <f>COUNTIFS(DATOS_[AGRUP. CLAS. PROF.],$B18,DATOS_[Sexo],$B19,DATOS_[Check Periodo Ref.],"Dentro",DATOS_[Check Equiparación],"Sí")</f>
        <v>0</v>
      </c>
      <c r="I19" s="167">
        <f t="array" ref="I19">IFERROR(
AVERAGE(IF(DATOS_[Sexo]=$B19,IF(DATOS_[[AGRUP. CLAS. PROF.]:[AGRUP. CLAS. PROF.]]=$B18,IF(DATOS_[Check Equiparado]="Sí",IF(DATOS_[Check Periodo Ref.]="Dentro",DATOS_[SALARIO BASE Eq],FALSE))))),
0)</f>
        <v>0</v>
      </c>
      <c r="J19" s="168">
        <f t="array" ref="J19">IFERROR(
(AVERAGE((IF(DATOS_[[Sexo]:[Sexo]]=$B19,IF(DATOS_[[AGRUP. CLAS. PROF.]:[AGRUP. CLAS. PROF.]]=$B18,IF(DATOS_[[Check Periodo Ref.]:[Check Periodo Ref.]]="Dentro",IF(DATOS_[[Check Equiparado]:[Check Equiparado]]="Sí",IF(DATOS!AE$4="Sí",(1/DATOS_[[% anualiz]:[% anualiz]]),1)*IF(DATOS!AE$5="Sí",1/DATOS_[[% normaliz]:[% normaliz]],1)*(DATOS_[Conc.Sal.01])))))))),
0)</f>
        <v>0</v>
      </c>
      <c r="K19" s="168">
        <f t="array" ref="K19">IFERROR(
(AVERAGE((IF(DATOS_[[Sexo]:[Sexo]]=$B19,IF(DATOS_[[AGRUP. CLAS. PROF.]:[AGRUP. CLAS. PROF.]]=$B18,IF(DATOS_[[Check Periodo Ref.]:[Check Periodo Ref.]]="Dentro",IF(DATOS_[[Check Equiparado]:[Check Equiparado]]="Sí",IF(DATOS!AF$4="Sí",(1/DATOS_[[% anualiz]:[% anualiz]]),1)*IF(DATOS!AF$5="Sí",1/DATOS_[[% normaliz]:[% normaliz]],1)*(DATOS_[Conc.Sal.02])))))))),
0)</f>
        <v>0</v>
      </c>
      <c r="L19" s="168">
        <f t="array" ref="L19">IFERROR(
(AVERAGE((IF(DATOS_[[Sexo]:[Sexo]]=$B19,IF(DATOS_[[AGRUP. CLAS. PROF.]:[AGRUP. CLAS. PROF.]]=$B18,IF(DATOS_[[Check Periodo Ref.]:[Check Periodo Ref.]]="Dentro",IF(DATOS_[[Check Equiparado]:[Check Equiparado]]="Sí",IF(DATOS!AG$4="Sí",(1/DATOS_[[% anualiz]:[% anualiz]]),1)*IF(DATOS!AG$5="Sí",1/DATOS_[[% normaliz]:[% normaliz]],1)*(DATOS_[Conc.Sal.03])))))))),
0)</f>
        <v>0</v>
      </c>
      <c r="M19" s="168">
        <f t="array" ref="M19">IFERROR(
(AVERAGE((IF(DATOS_[[Sexo]:[Sexo]]=$B19,IF(DATOS_[[AGRUP. CLAS. PROF.]:[AGRUP. CLAS. PROF.]]=$B18,IF(DATOS_[[Check Periodo Ref.]:[Check Periodo Ref.]]="Dentro",IF(DATOS_[[Check Equiparado]:[Check Equiparado]]="Sí",IF(DATOS!AH$4="Sí",(1/DATOS_[[% anualiz]:[% anualiz]]),1)*IF(DATOS!AH$5="Sí",1/DATOS_[[% normaliz]:[% normaliz]],1)*(DATOS_[Conc.Sal.04])))))))),
0)</f>
        <v>0</v>
      </c>
      <c r="N19" s="168">
        <f t="array" ref="N19">IFERROR(
(AVERAGE((IF(DATOS_[[Sexo]:[Sexo]]=$B19,IF(DATOS_[[AGRUP. CLAS. PROF.]:[AGRUP. CLAS. PROF.]]=$B18,IF(DATOS_[[Check Periodo Ref.]:[Check Periodo Ref.]]="Dentro",IF(DATOS_[[Check Equiparado]:[Check Equiparado]]="Sí",IF(DATOS!AI$4="Sí",(1/DATOS_[[% anualiz]:[% anualiz]]),1)*IF(DATOS!AI$5="Sí",1/DATOS_[[% normaliz]:[% normaliz]],1)*(DATOS_[Conc.Sal.05])))))))),
0)</f>
        <v>0</v>
      </c>
      <c r="O19" s="168">
        <f t="array" ref="O19">IFERROR(
(AVERAGE((IF(DATOS_[[Sexo]:[Sexo]]=$B19,IF(DATOS_[[AGRUP. CLAS. PROF.]:[AGRUP. CLAS. PROF.]]=$B18,IF(DATOS_[[Check Periodo Ref.]:[Check Periodo Ref.]]="Dentro",IF(DATOS_[[Check Equiparado]:[Check Equiparado]]="Sí",IF(DATOS!AJ$4="Sí",(1/DATOS_[[% anualiz]:[% anualiz]]),1)*IF(DATOS!AJ$5="Sí",1/DATOS_[[% normaliz]:[% normaliz]],1)*(DATOS_[Conc.Sal.06])))))))),
0)</f>
        <v>0</v>
      </c>
      <c r="P19" s="168">
        <f t="array" ref="P19">IFERROR(
(AVERAGE((IF(DATOS_[[Sexo]:[Sexo]]=$B19,IF(DATOS_[[AGRUP. CLAS. PROF.]:[AGRUP. CLAS. PROF.]]=$B18,IF(DATOS_[[Check Periodo Ref.]:[Check Periodo Ref.]]="Dentro",IF(DATOS_[[Check Equiparado]:[Check Equiparado]]="Sí",IF(DATOS!AK$4="Sí",(1/DATOS_[[% anualiz]:[% anualiz]]),1)*IF(DATOS!AK$5="Sí",1/DATOS_[[% normaliz]:[% normaliz]],1)*(DATOS_[Conc.Sal.07])))))))),
0)</f>
        <v>0</v>
      </c>
      <c r="Q19" s="168">
        <f t="array" ref="Q19">IFERROR(
(AVERAGE((IF(DATOS_[[Sexo]:[Sexo]]=$B19,IF(DATOS_[[AGRUP. CLAS. PROF.]:[AGRUP. CLAS. PROF.]]=$B18,IF(DATOS_[[Check Periodo Ref.]:[Check Periodo Ref.]]="Dentro",IF(DATOS_[[Check Equiparado]:[Check Equiparado]]="Sí",IF(DATOS!AL$4="Sí",(1/DATOS_[[% anualiz]:[% anualiz]]),1)*IF(DATOS!AL$5="Sí",1/DATOS_[[% normaliz]:[% normaliz]],1)*(DATOS_[Conc.Sal.08])))))))),
0)</f>
        <v>0</v>
      </c>
      <c r="R19" s="168">
        <f t="array" ref="R19">IFERROR(
(AVERAGE((IF(DATOS_[[Sexo]:[Sexo]]=$B19,IF(DATOS_[[AGRUP. CLAS. PROF.]:[AGRUP. CLAS. PROF.]]=$B18,IF(DATOS_[[Check Periodo Ref.]:[Check Periodo Ref.]]="Dentro",IF(DATOS_[[Check Equiparado]:[Check Equiparado]]="Sí",IF(DATOS!AM$4="Sí",(1/DATOS_[[% anualiz]:[% anualiz]]),1)*IF(DATOS!AM$5="Sí",1/DATOS_[[% normaliz]:[% normaliz]],1)*(DATOS_[Conc.Sal.09])))))))),
0)</f>
        <v>0</v>
      </c>
      <c r="S19" s="168">
        <f t="array" ref="S19">IFERROR(
(AVERAGE((IF(DATOS_[[Sexo]:[Sexo]]=$B19,IF(DATOS_[[AGRUP. CLAS. PROF.]:[AGRUP. CLAS. PROF.]]=$B18,IF(DATOS_[[Check Periodo Ref.]:[Check Periodo Ref.]]="Dentro",IF(DATOS_[[Check Equiparado]:[Check Equiparado]]="Sí",IF(DATOS!AN$4="Sí",(1/DATOS_[[% anualiz]:[% anualiz]]),1)*IF(DATOS!AN$5="Sí",1/DATOS_[[% normaliz]:[% normaliz]],1)*(DATOS_[Conc.Sal.10])))))))),
0)</f>
        <v>0</v>
      </c>
      <c r="T19" s="168">
        <f t="array" ref="T19">IFERROR(
(AVERAGE((IF(DATOS_[[Sexo]:[Sexo]]=$B19,IF(DATOS_[[AGRUP. CLAS. PROF.]:[AGRUP. CLAS. PROF.]]=$B18,IF(DATOS_[[Check Periodo Ref.]:[Check Periodo Ref.]]="Dentro",IF(DATOS_[[Check Equiparado]:[Check Equiparado]]="Sí",IF(DATOS!AO$4="Sí",(1/DATOS_[[% anualiz]:[% anualiz]]),1)*IF(DATOS!AO$5="Sí",1/DATOS_[[% normaliz]:[% normaliz]],1)*(DATOS_[Conc.Sal.11])))))))),
0)</f>
        <v>0</v>
      </c>
      <c r="U19" s="168">
        <f t="array" ref="U19">IFERROR(
(AVERAGE((IF(DATOS_[[Sexo]:[Sexo]]=$B19,IF(DATOS_[[AGRUP. CLAS. PROF.]:[AGRUP. CLAS. PROF.]]=$B18,IF(DATOS_[[Check Periodo Ref.]:[Check Periodo Ref.]]="Dentro",IF(DATOS_[[Check Equiparado]:[Check Equiparado]]="Sí",IF(DATOS!AP$4="Sí",(1/DATOS_[[% anualiz]:[% anualiz]]),1)*IF(DATOS!AP$5="Sí",1/DATOS_[[% normaliz]:[% normaliz]],1)*(DATOS_[Conc.Sal.12])))))))),
0)</f>
        <v>0</v>
      </c>
      <c r="V19" s="168">
        <f t="array" ref="V19">IFERROR(
(AVERAGE((IF(DATOS_[[Sexo]:[Sexo]]=$B19,IF(DATOS_[[AGRUP. CLAS. PROF.]:[AGRUP. CLAS. PROF.]]=$B18,IF(DATOS_[[Check Periodo Ref.]:[Check Periodo Ref.]]="Dentro",IF(DATOS_[[Check Equiparado]:[Check Equiparado]]="Sí",IF(DATOS!AQ$4="Sí",(1/DATOS_[[% anualiz]:[% anualiz]]),1)*IF(DATOS!AQ$5="Sí",1/DATOS_[[% normaliz]:[% normaliz]],1)*(DATOS_[Conc.Sal.13])))))))),
0)</f>
        <v>0</v>
      </c>
      <c r="W19" s="168">
        <f t="array" ref="W19">IFERROR(
(AVERAGE((IF(DATOS_[[Sexo]:[Sexo]]=$B19,IF(DATOS_[[AGRUP. CLAS. PROF.]:[AGRUP. CLAS. PROF.]]=$B18,IF(DATOS_[[Check Periodo Ref.]:[Check Periodo Ref.]]="Dentro",IF(DATOS_[[Check Equiparado]:[Check Equiparado]]="Sí",IF(DATOS!AR$4="Sí",(1/DATOS_[[% anualiz]:[% anualiz]]),1)*IF(DATOS!AR$5="Sí",1/DATOS_[[% normaliz]:[% normaliz]],1)*(DATOS_[Conc.Sal.14])))))))),
0)</f>
        <v>0</v>
      </c>
      <c r="X19" s="168">
        <f t="array" ref="X19">IFERROR(
(AVERAGE((IF(DATOS_[[Sexo]:[Sexo]]=$B19,IF(DATOS_[[AGRUP. CLAS. PROF.]:[AGRUP. CLAS. PROF.]]=$B18,IF(DATOS_[[Check Periodo Ref.]:[Check Periodo Ref.]]="Dentro",IF(DATOS_[[Check Equiparado]:[Check Equiparado]]="Sí",IF(DATOS!AS$4="Sí",(1/DATOS_[[% anualiz]:[% anualiz]]),1)*IF(DATOS!AS$5="Sí",1/DATOS_[[% normaliz]:[% normaliz]],1)*(DATOS_[Conc.Sal.15])))))))),
0)</f>
        <v>0</v>
      </c>
      <c r="Y19" s="168">
        <f t="array" ref="Y19">IFERROR(
(AVERAGE((IF(DATOS_[[Sexo]:[Sexo]]=$B19,IF(DATOS_[[AGRUP. CLAS. PROF.]:[AGRUP. CLAS. PROF.]]=$B18,IF(DATOS_[[Check Periodo Ref.]:[Check Periodo Ref.]]="Dentro",IF(DATOS_[[Check Equiparado]:[Check Equiparado]]="Sí",IF(DATOS!AT$4="Sí",(1/DATOS_[[% anualiz]:[% anualiz]]),1)*IF(DATOS!AT$5="Sí",1/DATOS_[[% normaliz]:[% normaliz]],1)*(DATOS_[Conc.Sal.16])))))))),
0)</f>
        <v>0</v>
      </c>
      <c r="Z19" s="168">
        <f t="array" ref="Z19">IFERROR(
(AVERAGE((IF(DATOS_[[Sexo]:[Sexo]]=$B19,IF(DATOS_[[AGRUP. CLAS. PROF.]:[AGRUP. CLAS. PROF.]]=$B18,IF(DATOS_[[Check Periodo Ref.]:[Check Periodo Ref.]]="Dentro",IF(DATOS_[[Check Equiparado]:[Check Equiparado]]="Sí",IF(DATOS!AU$4="Sí",(1/DATOS_[[% anualiz]:[% anualiz]]),1)*IF(DATOS!AU$5="Sí",1/DATOS_[[% normaliz]:[% normaliz]],1)*(DATOS_[Conc.Sal.17])))))))),
0)</f>
        <v>0</v>
      </c>
      <c r="AA19" s="168">
        <f t="array" ref="AA19">IFERROR(
(AVERAGE((IF(DATOS_[[Sexo]:[Sexo]]=$B19,IF(DATOS_[[AGRUP. CLAS. PROF.]:[AGRUP. CLAS. PROF.]]=$B18,IF(DATOS_[[Check Periodo Ref.]:[Check Periodo Ref.]]="Dentro",IF(DATOS_[[Check Equiparado]:[Check Equiparado]]="Sí",IF(DATOS!AV$4="Sí",(1/DATOS_[[% anualiz]:[% anualiz]]),1)*IF(DATOS!AV$5="Sí",1/DATOS_[[% normaliz]:[% normaliz]],1)*(DATOS_[Conc.Sal.18])))))))),
0)</f>
        <v>0</v>
      </c>
      <c r="AB19" s="168">
        <f t="array" ref="AB19">IFERROR(
(AVERAGE((IF(DATOS_[[Sexo]:[Sexo]]=$B19,IF(DATOS_[[AGRUP. CLAS. PROF.]:[AGRUP. CLAS. PROF.]]=$B18,IF(DATOS_[[Check Periodo Ref.]:[Check Periodo Ref.]]="Dentro",IF(DATOS_[[Check Equiparado]:[Check Equiparado]]="Sí",IF(DATOS!AW$4="Sí",(1/DATOS_[[% anualiz]:[% anualiz]]),1)*IF(DATOS!AW$5="Sí",1/DATOS_[[% normaliz]:[% normaliz]],1)*(DATOS_[Conc.Sal.19])))))))),
0)</f>
        <v>0</v>
      </c>
      <c r="AC19" s="168">
        <f t="array" ref="AC19">IFERROR(
(AVERAGE((IF(DATOS_[[Sexo]:[Sexo]]=$B19,IF(DATOS_[[AGRUP. CLAS. PROF.]:[AGRUP. CLAS. PROF.]]=$B18,IF(DATOS_[[Check Periodo Ref.]:[Check Periodo Ref.]]="Dentro",IF(DATOS_[[Check Equiparado]:[Check Equiparado]]="Sí",IF(DATOS!AX$4="Sí",(1/DATOS_[[% anualiz]:[% anualiz]]),1)*IF(DATOS!AX$5="Sí",1/DATOS_[[% normaliz]:[% normaliz]],1)*(DATOS_[Conc.Sal.20])))))))),
0)</f>
        <v>0</v>
      </c>
      <c r="AD19" s="168">
        <f t="array" ref="AD19">IFERROR(
(AVERAGE((IF(DATOS_[[Sexo]:[Sexo]]=$B19,IF(DATOS_[[AGRUP. CLAS. PROF.]:[AGRUP. CLAS. PROF.]]=$B18,IF(DATOS_[[Check Periodo Ref.]:[Check Periodo Ref.]]="Dentro",IF(DATOS_[[Check Equiparado]:[Check Equiparado]]="Sí",IF(DATOS!AY$4="Sí",(1/DATOS_[[% anualiz]:[% anualiz]]),1)*IF(DATOS!AY$5="Sí",1/DATOS_[[% normaliz]:[% normaliz]],1)*(DATOS_[Conc.Sal.21])))))))),
0)</f>
        <v>0</v>
      </c>
      <c r="AE19" s="168">
        <f t="array" ref="AE19">IFERROR(
(AVERAGE((IF(DATOS_[[Sexo]:[Sexo]]=$B19,IF(DATOS_[[AGRUP. CLAS. PROF.]:[AGRUP. CLAS. PROF.]]=$B18,IF(DATOS_[[Check Periodo Ref.]:[Check Periodo Ref.]]="Dentro",IF(DATOS_[[Check Equiparado]:[Check Equiparado]]="Sí",IF(DATOS!AZ$4="Sí",(1/DATOS_[[% anualiz]:[% anualiz]]),1)*IF(DATOS!AZ$5="Sí",1/DATOS_[[% normaliz]:[% normaliz]],1)*(DATOS_[Conc.Sal.22])))))))),
0)</f>
        <v>0</v>
      </c>
      <c r="AF19" s="168">
        <f t="array" ref="AF19">IFERROR(
(AVERAGE((IF(DATOS_[[Sexo]:[Sexo]]=$B19,IF(DATOS_[[AGRUP. CLAS. PROF.]:[AGRUP. CLAS. PROF.]]=$B18,IF(DATOS_[[Check Periodo Ref.]:[Check Periodo Ref.]]="Dentro",IF(DATOS_[[Check Equiparado]:[Check Equiparado]]="Sí",IF(DATOS!BA$4="Sí",(1/DATOS_[[% anualiz]:[% anualiz]]),1)*IF(DATOS!BA$5="Sí",1/DATOS_[[% normaliz]:[% normaliz]],1)*(DATOS_[Conc.Sal.23])))))))),
0)</f>
        <v>0</v>
      </c>
      <c r="AG19" s="168">
        <f t="array" ref="AG19">IFERROR(
(AVERAGE((IF(DATOS_[[Sexo]:[Sexo]]=$B19,IF(DATOS_[[AGRUP. CLAS. PROF.]:[AGRUP. CLAS. PROF.]]=$B18,IF(DATOS_[[Check Periodo Ref.]:[Check Periodo Ref.]]="Dentro",IF(DATOS_[[Check Equiparado]:[Check Equiparado]]="Sí",IF(DATOS!BB$4="Sí",(1/DATOS_[[% anualiz]:[% anualiz]]),1)*IF(DATOS!BB$5="Sí",1/DATOS_[[% normaliz]:[% normaliz]],1)*(DATOS_[Conc.Sal.24])))))))),
0)</f>
        <v>0</v>
      </c>
      <c r="AH19" s="168">
        <f t="array" ref="AH19">IFERROR(
(AVERAGE((IF(DATOS_[[Sexo]:[Sexo]]=$B19,IF(DATOS_[[AGRUP. CLAS. PROF.]:[AGRUP. CLAS. PROF.]]=$B18,IF(DATOS_[[Check Periodo Ref.]:[Check Periodo Ref.]]="Dentro",IF(DATOS_[[Check Equiparado]:[Check Equiparado]]="Sí",IF(DATOS!BC$4="Sí",(1/DATOS_[[% anualiz]:[% anualiz]]),1)*IF(DATOS!BC$5="Sí",1/DATOS_[[% normaliz]:[% normaliz]],1)*(DATOS_[Conc.Sal.25])))))))),
0)</f>
        <v>0</v>
      </c>
      <c r="AI19" s="168">
        <f t="array" ref="AI19">IFERROR(
(AVERAGE((IF(DATOS_[[Sexo]:[Sexo]]=$B19,IF(DATOS_[[AGRUP. CLAS. PROF.]:[AGRUP. CLAS. PROF.]]=$B18,IF(DATOS_[[Check Periodo Ref.]:[Check Periodo Ref.]]="Dentro",IF(DATOS_[[Check Equiparado]:[Check Equiparado]]="Sí",IF(DATOS!BD$4="Sí",(1/DATOS_[[% anualiz]:[% anualiz]]),1)*IF(DATOS!BD$5="Sí",1/DATOS_[[% normaliz]:[% normaliz]],1)*(DATOS_[Conc.Sal.26])))))))),
0)</f>
        <v>0</v>
      </c>
      <c r="AJ19" s="168">
        <f t="array" ref="AJ19">IFERROR(
(AVERAGE((IF(DATOS_[[Sexo]:[Sexo]]=$B19,IF(DATOS_[[AGRUP. CLAS. PROF.]:[AGRUP. CLAS. PROF.]]=$B18,IF(DATOS_[[Check Periodo Ref.]:[Check Periodo Ref.]]="Dentro",IF(DATOS_[[Check Equiparado]:[Check Equiparado]]="Sí",IF(DATOS!BE$4="Sí",(1/DATOS_[[% anualiz]:[% anualiz]]),1)*IF(DATOS!BE$5="Sí",1/DATOS_[[% normaliz]:[% normaliz]],1)*(DATOS_[Conc.Sal.27])))))))),
0)</f>
        <v>0</v>
      </c>
      <c r="AK19" s="168">
        <f t="array" ref="AK19">IFERROR(
(AVERAGE((IF(DATOS_[[Sexo]:[Sexo]]=$B19,IF(DATOS_[[AGRUP. CLAS. PROF.]:[AGRUP. CLAS. PROF.]]=$B18,IF(DATOS_[[Check Periodo Ref.]:[Check Periodo Ref.]]="Dentro",IF(DATOS_[[Check Equiparado]:[Check Equiparado]]="Sí",IF(DATOS!BF$4="Sí",(1/DATOS_[[% anualiz]:[% anualiz]]),1)*IF(DATOS!BF$5="Sí",1/DATOS_[[% normaliz]:[% normaliz]],1)*(DATOS_[Conc.Sal.28])))))))),
0)</f>
        <v>0</v>
      </c>
      <c r="AL19" s="168">
        <f t="array" ref="AL19">IFERROR(
(AVERAGE((IF(DATOS_[[Sexo]:[Sexo]]=$B19,IF(DATOS_[[AGRUP. CLAS. PROF.]:[AGRUP. CLAS. PROF.]]=$B18,IF(DATOS_[[Check Periodo Ref.]:[Check Periodo Ref.]]="Dentro",IF(DATOS_[[Check Equiparado]:[Check Equiparado]]="Sí",IF(DATOS!BG$4="Sí",(1/DATOS_[[% anualiz]:[% anualiz]]),1)*IF(DATOS!BG$5="Sí",1/DATOS_[[% normaliz]:[% normaliz]],1)*(DATOS_[Conc.Sal.29])))))))),
0)</f>
        <v>0</v>
      </c>
      <c r="AM19" s="168">
        <f t="array" ref="AM19">IFERROR(
(AVERAGE((IF(DATOS_[[Sexo]:[Sexo]]=$B19,IF(DATOS_[[AGRUP. CLAS. PROF.]:[AGRUP. CLAS. PROF.]]=$B18,IF(DATOS_[[Check Periodo Ref.]:[Check Periodo Ref.]]="Dentro",IF(DATOS_[[Check Equiparado]:[Check Equiparado]]="Sí",IF(DATOS!BH$4="Sí",(1/DATOS_[[% anualiz]:[% anualiz]]),1)*IF(DATOS!BH$5="Sí",1/DATOS_[[% normaliz]:[% normaliz]],1)*(DATOS_[Conc.Sal.30])))))))),
0)</f>
        <v>0</v>
      </c>
      <c r="AN19" s="169">
        <f t="array" ref="AN19">IFERROR(
AVERAGE(IF(DATOS_[Sexo]=$B19,IF(DATOS_[[AGRUP. CLAS. PROF.]:[AGRUP. CLAS. PROF.]]=$B18,IF(DATOS_[Check Equiparado]="Sí",IF(DATOS_[Check Periodo Ref.]="Dentro",DATOS_[Tot COMPL.SAL Eq],FALSE))))),
0)</f>
        <v>0</v>
      </c>
      <c r="AO19" s="170">
        <f t="array" ref="AO19">IFERROR(
AVERAGE(IF(DATOS_[Sexo]=$B19,IF(DATOS_[[AGRUP. CLAS. PROF.]:[AGRUP. CLAS. PROF.]]=$B18,IF(DATOS_[Check Equiparado]="Sí",IF(DATOS_[Check Periodo Ref.]="Dentro",DATOS_[TOTAL SALARIO Eq],FALSE))))),
0)</f>
        <v>0</v>
      </c>
      <c r="AP19" s="171">
        <f t="array" ref="AP19">IFERROR(
(AVERAGE((IF(DATOS_[[Sexo]:[Sexo]]=$B19,IF(DATOS_[[AGRUP. CLAS. PROF.]:[AGRUP. CLAS. PROF.]]=$B18,IF(DATOS_[[Check Periodo Ref.]:[Check Periodo Ref.]]="Dentro",IF(DATOS_[[Check Equiparado]:[Check Equiparado]]="Sí",IF(DATOS!BI$4="Sí",(1/DATOS_[[% anualiz]:[% anualiz]]),1)*IF(DATOS!BI$5="Sí",1/DATOS_[[% normaliz]:[% normaliz]],1)*(DATOS_[C.Extra.01])))))))),
0)</f>
        <v>0</v>
      </c>
      <c r="AQ19" s="171">
        <f t="array" ref="AQ19">IFERROR(
(AVERAGE((IF(DATOS_[[Sexo]:[Sexo]]=$B19,IF(DATOS_[[AGRUP. CLAS. PROF.]:[AGRUP. CLAS. PROF.]]=$B18,IF(DATOS_[[Check Periodo Ref.]:[Check Periodo Ref.]]="Dentro",IF(DATOS_[[Check Equiparado]:[Check Equiparado]]="Sí",IF(DATOS!BJ$4="Sí",(1/DATOS_[[% anualiz]:[% anualiz]]),1)*IF(DATOS!BJ$5="Sí",1/DATOS_[[% normaliz]:[% normaliz]],1)*(DATOS_[C.Extra.02])))))))),
0)</f>
        <v>0</v>
      </c>
      <c r="AR19" s="171">
        <f t="array" ref="AR19">IFERROR(
(AVERAGE((IF(DATOS_[[Sexo]:[Sexo]]=$B19,IF(DATOS_[[AGRUP. CLAS. PROF.]:[AGRUP. CLAS. PROF.]]=$B18,IF(DATOS_[[Check Periodo Ref.]:[Check Periodo Ref.]]="Dentro",IF(DATOS_[[Check Equiparado]:[Check Equiparado]]="Sí",IF(DATOS!BK$4="Sí",(1/DATOS_[[% anualiz]:[% anualiz]]),1)*IF(DATOS!BK$5="Sí",1/DATOS_[[% normaliz]:[% normaliz]],1)*(DATOS_[C.Extra.03])))))))),
0)</f>
        <v>0</v>
      </c>
      <c r="AS19" s="171">
        <f t="array" ref="AS19">IFERROR(
(AVERAGE((IF(DATOS_[[Sexo]:[Sexo]]=$B19,IF(DATOS_[[AGRUP. CLAS. PROF.]:[AGRUP. CLAS. PROF.]]=$B18,IF(DATOS_[[Check Periodo Ref.]:[Check Periodo Ref.]]="Dentro",IF(DATOS_[[Check Equiparado]:[Check Equiparado]]="Sí",IF(DATOS!BL$4="Sí",(1/DATOS_[[% anualiz]:[% anualiz]]),1)*IF(DATOS!BL$5="Sí",1/DATOS_[[% normaliz]:[% normaliz]],1)*(DATOS_[C.Extra.04])))))))),
0)</f>
        <v>0</v>
      </c>
      <c r="AT19" s="171">
        <f t="array" ref="AT19">IFERROR(
(AVERAGE((IF(DATOS_[[Sexo]:[Sexo]]=$B19,IF(DATOS_[[AGRUP. CLAS. PROF.]:[AGRUP. CLAS. PROF.]]=$B18,IF(DATOS_[[Check Periodo Ref.]:[Check Periodo Ref.]]="Dentro",IF(DATOS_[[Check Equiparado]:[Check Equiparado]]="Sí",IF(DATOS!BM$4="Sí",(1/DATOS_[[% anualiz]:[% anualiz]]),1)*IF(DATOS!BM$5="Sí",1/DATOS_[[% normaliz]:[% normaliz]],1)*(DATOS_[C.Extra.05])))))))),
0)</f>
        <v>0</v>
      </c>
      <c r="AU19" s="172">
        <f t="array" ref="AU19">IFERROR(
AVERAGE(IF(DATOS_[Sexo]=$B19,IF(DATOS_[[AGRUP. CLAS. PROF.]:[AGRUP. CLAS. PROF.]]=$B18,IF(DATOS_[Check Equiparado]="Sí",IF(DATOS_[Check Periodo Ref.]="Dentro",DATOS_[Tot Extrasalarial Eq],FALSE))))),
0)</f>
        <v>0</v>
      </c>
      <c r="AV19" s="173">
        <f t="array" ref="AV19">IFERROR(
AVERAGE(IF(DATOS_[Sexo]=$B19,IF(DATOS_[[AGRUP. CLAS. PROF.]:[AGRUP. CLAS. PROF.]]=$B18,IF(DATOS_[Check Equiparado]="Sí",IF(DATOS_[Check Periodo Ref.]="Dentro",DATOS_[TOTAL Retrib Eq],FALSE))))),
0)</f>
        <v>0</v>
      </c>
    </row>
    <row r="20" spans="1:48" x14ac:dyDescent="0.3">
      <c r="A20" s="119" t="str">
        <f t="shared" ref="A20" si="10">+A19</f>
        <v>[ocultar]</v>
      </c>
      <c r="B20" s="123" t="s">
        <v>163</v>
      </c>
      <c r="C20" s="124">
        <f t="array" ref="C20">SUM(IF($B20=DATOS_[Sexo],
IF($B18=DATOS_[AGRUP. CLAS. PROF.],
IF("Dentro"=DATOS_[Check Periodo Ref.],
1/(COUNTIFS(DATOS_[Sexo],$B20,DATOS_[AGRUP. CLAS. PROF.],$B18,DATOS_[Check Periodo Ref.],"Dentro",DATOS_[id],DATOS_[id]))))))</f>
        <v>0</v>
      </c>
      <c r="D20" s="125">
        <f>COUNTIFS(DATOS_[AGRUP. CLAS. PROF.],$B18,DATOS_[Sexo],$B20,DATOS_[Check Periodo Ref.],"Dentro")</f>
        <v>0</v>
      </c>
      <c r="E20" s="125">
        <f>COUNTIFS(DATOS_[AGRUP. CLAS. PROF.],$B18,DATOS_[Sexo],$B20,DATOS_[Check Periodo Ref.],"Dentro",DATOS_[Check Nº SC Norm],"Sí")</f>
        <v>0</v>
      </c>
      <c r="F20" s="125">
        <f>COUNTIFS(DATOS_[AGRUP. CLAS. PROF.],$B18,DATOS_[Sexo],$B20,DATOS_[Check Periodo Ref.],"Dentro",DATOS_[Check Nº SC Anualiz],"Sí")</f>
        <v>0</v>
      </c>
      <c r="G20" s="125">
        <f>COUNTIFS(DATOS_[AGRUP. CLAS. PROF.],$B18,DATOS_[Sexo],$B20,DATOS_[Check Periodo Ref.],"Dentro",DATOS_[Check Nº SC Norm y Anualiz],"Sí")</f>
        <v>0</v>
      </c>
      <c r="H20" s="125">
        <f>COUNTIFS(DATOS_[AGRUP. CLAS. PROF.],$B18,DATOS_[Sexo],$B20,DATOS_[Check Periodo Ref.],"Dentro",DATOS_[Check Equiparación],"Sí")</f>
        <v>0</v>
      </c>
      <c r="I20" s="167" cm="1">
        <f t="array" ref="I20">IFERROR(
AVERAGE(IF(DATOS_[Sexo]=$B20,IF(DATOS_[[AGRUP. CLAS. PROF.]:[AGRUP. CLAS. PROF.]]=$B18,IF(DATOS_[Check Equiparado]="Sí",IF(DATOS_[Check Periodo Ref.]="Dentro",DATOS_[SALARIO BASE Eq],FALSE))))),
0)</f>
        <v>0</v>
      </c>
      <c r="J20" s="168">
        <f t="array" ref="J20">IFERROR(
(AVERAGE((IF(DATOS_[[Sexo]:[Sexo]]=$B20,IF(DATOS_[[AGRUP. CLAS. PROF.]:[AGRUP. CLAS. PROF.]]=$B18,IF(DATOS_[[Check Periodo Ref.]:[Check Periodo Ref.]]="Dentro",IF(DATOS_[[Check Equiparado]:[Check Equiparado]]="Sí",IF(DATOS!AE$4="Sí",(1/DATOS_[[% anualiz]:[% anualiz]]),1)*IF(DATOS!AE$5="Sí",1/DATOS_[[% normaliz]:[% normaliz]],1)*(DATOS_[Conc.Sal.01])))))))),
0)</f>
        <v>0</v>
      </c>
      <c r="K20" s="168">
        <f t="array" ref="K20">IFERROR(
(AVERAGE((IF(DATOS_[[Sexo]:[Sexo]]=$B20,IF(DATOS_[[AGRUP. CLAS. PROF.]:[AGRUP. CLAS. PROF.]]=$B18,IF(DATOS_[[Check Periodo Ref.]:[Check Periodo Ref.]]="Dentro",IF(DATOS_[[Check Equiparado]:[Check Equiparado]]="Sí",IF(DATOS!AF$4="Sí",(1/DATOS_[[% anualiz]:[% anualiz]]),1)*IF(DATOS!AF$5="Sí",1/DATOS_[[% normaliz]:[% normaliz]],1)*(DATOS_[Conc.Sal.02])))))))),
0)</f>
        <v>0</v>
      </c>
      <c r="L20" s="168">
        <f t="array" ref="L20">IFERROR(
(AVERAGE((IF(DATOS_[[Sexo]:[Sexo]]=$B20,IF(DATOS_[[AGRUP. CLAS. PROF.]:[AGRUP. CLAS. PROF.]]=$B18,IF(DATOS_[[Check Periodo Ref.]:[Check Periodo Ref.]]="Dentro",IF(DATOS_[[Check Equiparado]:[Check Equiparado]]="Sí",IF(DATOS!AG$4="Sí",(1/DATOS_[[% anualiz]:[% anualiz]]),1)*IF(DATOS!AG$5="Sí",1/DATOS_[[% normaliz]:[% normaliz]],1)*(DATOS_[Conc.Sal.03])))))))),
0)</f>
        <v>0</v>
      </c>
      <c r="M20" s="168">
        <f t="array" ref="M20">IFERROR(
(AVERAGE((IF(DATOS_[[Sexo]:[Sexo]]=$B20,IF(DATOS_[[AGRUP. CLAS. PROF.]:[AGRUP. CLAS. PROF.]]=$B18,IF(DATOS_[[Check Periodo Ref.]:[Check Periodo Ref.]]="Dentro",IF(DATOS_[[Check Equiparado]:[Check Equiparado]]="Sí",IF(DATOS!AH$4="Sí",(1/DATOS_[[% anualiz]:[% anualiz]]),1)*IF(DATOS!AH$5="Sí",1/DATOS_[[% normaliz]:[% normaliz]],1)*(DATOS_[Conc.Sal.04])))))))),
0)</f>
        <v>0</v>
      </c>
      <c r="N20" s="168">
        <f t="array" ref="N20">IFERROR(
(AVERAGE((IF(DATOS_[[Sexo]:[Sexo]]=$B20,IF(DATOS_[[AGRUP. CLAS. PROF.]:[AGRUP. CLAS. PROF.]]=$B18,IF(DATOS_[[Check Periodo Ref.]:[Check Periodo Ref.]]="Dentro",IF(DATOS_[[Check Equiparado]:[Check Equiparado]]="Sí",IF(DATOS!AI$4="Sí",(1/DATOS_[[% anualiz]:[% anualiz]]),1)*IF(DATOS!AI$5="Sí",1/DATOS_[[% normaliz]:[% normaliz]],1)*(DATOS_[Conc.Sal.05])))))))),
0)</f>
        <v>0</v>
      </c>
      <c r="O20" s="168">
        <f t="array" ref="O20">IFERROR(
(AVERAGE((IF(DATOS_[[Sexo]:[Sexo]]=$B20,IF(DATOS_[[AGRUP. CLAS. PROF.]:[AGRUP. CLAS. PROF.]]=$B18,IF(DATOS_[[Check Periodo Ref.]:[Check Periodo Ref.]]="Dentro",IF(DATOS_[[Check Equiparado]:[Check Equiparado]]="Sí",IF(DATOS!AJ$4="Sí",(1/DATOS_[[% anualiz]:[% anualiz]]),1)*IF(DATOS!AJ$5="Sí",1/DATOS_[[% normaliz]:[% normaliz]],1)*(DATOS_[Conc.Sal.06])))))))),
0)</f>
        <v>0</v>
      </c>
      <c r="P20" s="168">
        <f t="array" ref="P20">IFERROR(
(AVERAGE((IF(DATOS_[[Sexo]:[Sexo]]=$B20,IF(DATOS_[[AGRUP. CLAS. PROF.]:[AGRUP. CLAS. PROF.]]=$B18,IF(DATOS_[[Check Periodo Ref.]:[Check Periodo Ref.]]="Dentro",IF(DATOS_[[Check Equiparado]:[Check Equiparado]]="Sí",IF(DATOS!AK$4="Sí",(1/DATOS_[[% anualiz]:[% anualiz]]),1)*IF(DATOS!AK$5="Sí",1/DATOS_[[% normaliz]:[% normaliz]],1)*(DATOS_[Conc.Sal.07])))))))),
0)</f>
        <v>0</v>
      </c>
      <c r="Q20" s="168">
        <f t="array" ref="Q20">IFERROR(
(AVERAGE((IF(DATOS_[[Sexo]:[Sexo]]=$B20,IF(DATOS_[[AGRUP. CLAS. PROF.]:[AGRUP. CLAS. PROF.]]=$B18,IF(DATOS_[[Check Periodo Ref.]:[Check Periodo Ref.]]="Dentro",IF(DATOS_[[Check Equiparado]:[Check Equiparado]]="Sí",IF(DATOS!AL$4="Sí",(1/DATOS_[[% anualiz]:[% anualiz]]),1)*IF(DATOS!AL$5="Sí",1/DATOS_[[% normaliz]:[% normaliz]],1)*(DATOS_[Conc.Sal.08])))))))),
0)</f>
        <v>0</v>
      </c>
      <c r="R20" s="168">
        <f t="array" ref="R20">IFERROR(
(AVERAGE((IF(DATOS_[[Sexo]:[Sexo]]=$B20,IF(DATOS_[[AGRUP. CLAS. PROF.]:[AGRUP. CLAS. PROF.]]=$B18,IF(DATOS_[[Check Periodo Ref.]:[Check Periodo Ref.]]="Dentro",IF(DATOS_[[Check Equiparado]:[Check Equiparado]]="Sí",IF(DATOS!AM$4="Sí",(1/DATOS_[[% anualiz]:[% anualiz]]),1)*IF(DATOS!AM$5="Sí",1/DATOS_[[% normaliz]:[% normaliz]],1)*(DATOS_[Conc.Sal.09])))))))),
0)</f>
        <v>0</v>
      </c>
      <c r="S20" s="168">
        <f t="array" ref="S20">IFERROR(
(AVERAGE((IF(DATOS_[[Sexo]:[Sexo]]=$B20,IF(DATOS_[[AGRUP. CLAS. PROF.]:[AGRUP. CLAS. PROF.]]=$B18,IF(DATOS_[[Check Periodo Ref.]:[Check Periodo Ref.]]="Dentro",IF(DATOS_[[Check Equiparado]:[Check Equiparado]]="Sí",IF(DATOS!AN$4="Sí",(1/DATOS_[[% anualiz]:[% anualiz]]),1)*IF(DATOS!AN$5="Sí",1/DATOS_[[% normaliz]:[% normaliz]],1)*(DATOS_[Conc.Sal.10])))))))),
0)</f>
        <v>0</v>
      </c>
      <c r="T20" s="168">
        <f t="array" ref="T20">IFERROR(
(AVERAGE((IF(DATOS_[[Sexo]:[Sexo]]=$B20,IF(DATOS_[[AGRUP. CLAS. PROF.]:[AGRUP. CLAS. PROF.]]=$B18,IF(DATOS_[[Check Periodo Ref.]:[Check Periodo Ref.]]="Dentro",IF(DATOS_[[Check Equiparado]:[Check Equiparado]]="Sí",IF(DATOS!AO$4="Sí",(1/DATOS_[[% anualiz]:[% anualiz]]),1)*IF(DATOS!AO$5="Sí",1/DATOS_[[% normaliz]:[% normaliz]],1)*(DATOS_[Conc.Sal.11])))))))),
0)</f>
        <v>0</v>
      </c>
      <c r="U20" s="168">
        <f t="array" ref="U20">IFERROR(
(AVERAGE((IF(DATOS_[[Sexo]:[Sexo]]=$B20,IF(DATOS_[[AGRUP. CLAS. PROF.]:[AGRUP. CLAS. PROF.]]=$B18,IF(DATOS_[[Check Periodo Ref.]:[Check Periodo Ref.]]="Dentro",IF(DATOS_[[Check Equiparado]:[Check Equiparado]]="Sí",IF(DATOS!AP$4="Sí",(1/DATOS_[[% anualiz]:[% anualiz]]),1)*IF(DATOS!AP$5="Sí",1/DATOS_[[% normaliz]:[% normaliz]],1)*(DATOS_[Conc.Sal.12])))))))),
0)</f>
        <v>0</v>
      </c>
      <c r="V20" s="168">
        <f t="array" ref="V20">IFERROR(
(AVERAGE((IF(DATOS_[[Sexo]:[Sexo]]=$B20,IF(DATOS_[[AGRUP. CLAS. PROF.]:[AGRUP. CLAS. PROF.]]=$B18,IF(DATOS_[[Check Periodo Ref.]:[Check Periodo Ref.]]="Dentro",IF(DATOS_[[Check Equiparado]:[Check Equiparado]]="Sí",IF(DATOS!AQ$4="Sí",(1/DATOS_[[% anualiz]:[% anualiz]]),1)*IF(DATOS!AQ$5="Sí",1/DATOS_[[% normaliz]:[% normaliz]],1)*(DATOS_[Conc.Sal.13])))))))),
0)</f>
        <v>0</v>
      </c>
      <c r="W20" s="168">
        <f t="array" ref="W20">IFERROR(
(AVERAGE((IF(DATOS_[[Sexo]:[Sexo]]=$B20,IF(DATOS_[[AGRUP. CLAS. PROF.]:[AGRUP. CLAS. PROF.]]=$B18,IF(DATOS_[[Check Periodo Ref.]:[Check Periodo Ref.]]="Dentro",IF(DATOS_[[Check Equiparado]:[Check Equiparado]]="Sí",IF(DATOS!AR$4="Sí",(1/DATOS_[[% anualiz]:[% anualiz]]),1)*IF(DATOS!AR$5="Sí",1/DATOS_[[% normaliz]:[% normaliz]],1)*(DATOS_[Conc.Sal.14])))))))),
0)</f>
        <v>0</v>
      </c>
      <c r="X20" s="168">
        <f t="array" ref="X20">IFERROR(
(AVERAGE((IF(DATOS_[[Sexo]:[Sexo]]=$B20,IF(DATOS_[[AGRUP. CLAS. PROF.]:[AGRUP. CLAS. PROF.]]=$B18,IF(DATOS_[[Check Periodo Ref.]:[Check Periodo Ref.]]="Dentro",IF(DATOS_[[Check Equiparado]:[Check Equiparado]]="Sí",IF(DATOS!AS$4="Sí",(1/DATOS_[[% anualiz]:[% anualiz]]),1)*IF(DATOS!AS$5="Sí",1/DATOS_[[% normaliz]:[% normaliz]],1)*(DATOS_[Conc.Sal.15])))))))),
0)</f>
        <v>0</v>
      </c>
      <c r="Y20" s="168">
        <f t="array" ref="Y20">IFERROR(
(AVERAGE((IF(DATOS_[[Sexo]:[Sexo]]=$B20,IF(DATOS_[[AGRUP. CLAS. PROF.]:[AGRUP. CLAS. PROF.]]=$B18,IF(DATOS_[[Check Periodo Ref.]:[Check Periodo Ref.]]="Dentro",IF(DATOS_[[Check Equiparado]:[Check Equiparado]]="Sí",IF(DATOS!AT$4="Sí",(1/DATOS_[[% anualiz]:[% anualiz]]),1)*IF(DATOS!AT$5="Sí",1/DATOS_[[% normaliz]:[% normaliz]],1)*(DATOS_[Conc.Sal.16])))))))),
0)</f>
        <v>0</v>
      </c>
      <c r="Z20" s="168">
        <f t="array" ref="Z20">IFERROR(
(AVERAGE((IF(DATOS_[[Sexo]:[Sexo]]=$B20,IF(DATOS_[[AGRUP. CLAS. PROF.]:[AGRUP. CLAS. PROF.]]=$B18,IF(DATOS_[[Check Periodo Ref.]:[Check Periodo Ref.]]="Dentro",IF(DATOS_[[Check Equiparado]:[Check Equiparado]]="Sí",IF(DATOS!AU$4="Sí",(1/DATOS_[[% anualiz]:[% anualiz]]),1)*IF(DATOS!AU$5="Sí",1/DATOS_[[% normaliz]:[% normaliz]],1)*(DATOS_[Conc.Sal.17])))))))),
0)</f>
        <v>0</v>
      </c>
      <c r="AA20" s="168">
        <f t="array" ref="AA20">IFERROR(
(AVERAGE((IF(DATOS_[[Sexo]:[Sexo]]=$B20,IF(DATOS_[[AGRUP. CLAS. PROF.]:[AGRUP. CLAS. PROF.]]=$B18,IF(DATOS_[[Check Periodo Ref.]:[Check Periodo Ref.]]="Dentro",IF(DATOS_[[Check Equiparado]:[Check Equiparado]]="Sí",IF(DATOS!AV$4="Sí",(1/DATOS_[[% anualiz]:[% anualiz]]),1)*IF(DATOS!AV$5="Sí",1/DATOS_[[% normaliz]:[% normaliz]],1)*(DATOS_[Conc.Sal.18])))))))),
0)</f>
        <v>0</v>
      </c>
      <c r="AB20" s="168">
        <f t="array" ref="AB20">IFERROR(
(AVERAGE((IF(DATOS_[[Sexo]:[Sexo]]=$B20,IF(DATOS_[[AGRUP. CLAS. PROF.]:[AGRUP. CLAS. PROF.]]=$B18,IF(DATOS_[[Check Periodo Ref.]:[Check Periodo Ref.]]="Dentro",IF(DATOS_[[Check Equiparado]:[Check Equiparado]]="Sí",IF(DATOS!AW$4="Sí",(1/DATOS_[[% anualiz]:[% anualiz]]),1)*IF(DATOS!AW$5="Sí",1/DATOS_[[% normaliz]:[% normaliz]],1)*(DATOS_[Conc.Sal.19])))))))),
0)</f>
        <v>0</v>
      </c>
      <c r="AC20" s="168">
        <f t="array" ref="AC20">IFERROR(
(AVERAGE((IF(DATOS_[[Sexo]:[Sexo]]=$B20,IF(DATOS_[[AGRUP. CLAS. PROF.]:[AGRUP. CLAS. PROF.]]=$B18,IF(DATOS_[[Check Periodo Ref.]:[Check Periodo Ref.]]="Dentro",IF(DATOS_[[Check Equiparado]:[Check Equiparado]]="Sí",IF(DATOS!AX$4="Sí",(1/DATOS_[[% anualiz]:[% anualiz]]),1)*IF(DATOS!AX$5="Sí",1/DATOS_[[% normaliz]:[% normaliz]],1)*(DATOS_[Conc.Sal.20])))))))),
0)</f>
        <v>0</v>
      </c>
      <c r="AD20" s="168">
        <f t="array" ref="AD20">IFERROR(
(AVERAGE((IF(DATOS_[[Sexo]:[Sexo]]=$B20,IF(DATOS_[[AGRUP. CLAS. PROF.]:[AGRUP. CLAS. PROF.]]=$B18,IF(DATOS_[[Check Periodo Ref.]:[Check Periodo Ref.]]="Dentro",IF(DATOS_[[Check Equiparado]:[Check Equiparado]]="Sí",IF(DATOS!AY$4="Sí",(1/DATOS_[[% anualiz]:[% anualiz]]),1)*IF(DATOS!AY$5="Sí",1/DATOS_[[% normaliz]:[% normaliz]],1)*(DATOS_[Conc.Sal.21])))))))),
0)</f>
        <v>0</v>
      </c>
      <c r="AE20" s="168">
        <f t="array" ref="AE20">IFERROR(
(AVERAGE((IF(DATOS_[[Sexo]:[Sexo]]=$B20,IF(DATOS_[[AGRUP. CLAS. PROF.]:[AGRUP. CLAS. PROF.]]=$B18,IF(DATOS_[[Check Periodo Ref.]:[Check Periodo Ref.]]="Dentro",IF(DATOS_[[Check Equiparado]:[Check Equiparado]]="Sí",IF(DATOS!AZ$4="Sí",(1/DATOS_[[% anualiz]:[% anualiz]]),1)*IF(DATOS!AZ$5="Sí",1/DATOS_[[% normaliz]:[% normaliz]],1)*(DATOS_[Conc.Sal.22])))))))),
0)</f>
        <v>0</v>
      </c>
      <c r="AF20" s="168">
        <f t="array" ref="AF20">IFERROR(
(AVERAGE((IF(DATOS_[[Sexo]:[Sexo]]=$B20,IF(DATOS_[[AGRUP. CLAS. PROF.]:[AGRUP. CLAS. PROF.]]=$B18,IF(DATOS_[[Check Periodo Ref.]:[Check Periodo Ref.]]="Dentro",IF(DATOS_[[Check Equiparado]:[Check Equiparado]]="Sí",IF(DATOS!BA$4="Sí",(1/DATOS_[[% anualiz]:[% anualiz]]),1)*IF(DATOS!BA$5="Sí",1/DATOS_[[% normaliz]:[% normaliz]],1)*(DATOS_[Conc.Sal.23])))))))),
0)</f>
        <v>0</v>
      </c>
      <c r="AG20" s="168">
        <f t="array" ref="AG20">IFERROR(
(AVERAGE((IF(DATOS_[[Sexo]:[Sexo]]=$B20,IF(DATOS_[[AGRUP. CLAS. PROF.]:[AGRUP. CLAS. PROF.]]=$B18,IF(DATOS_[[Check Periodo Ref.]:[Check Periodo Ref.]]="Dentro",IF(DATOS_[[Check Equiparado]:[Check Equiparado]]="Sí",IF(DATOS!BB$4="Sí",(1/DATOS_[[% anualiz]:[% anualiz]]),1)*IF(DATOS!BB$5="Sí",1/DATOS_[[% normaliz]:[% normaliz]],1)*(DATOS_[Conc.Sal.24])))))))),
0)</f>
        <v>0</v>
      </c>
      <c r="AH20" s="168">
        <f t="array" ref="AH20">IFERROR(
(AVERAGE((IF(DATOS_[[Sexo]:[Sexo]]=$B20,IF(DATOS_[[AGRUP. CLAS. PROF.]:[AGRUP. CLAS. PROF.]]=$B18,IF(DATOS_[[Check Periodo Ref.]:[Check Periodo Ref.]]="Dentro",IF(DATOS_[[Check Equiparado]:[Check Equiparado]]="Sí",IF(DATOS!BC$4="Sí",(1/DATOS_[[% anualiz]:[% anualiz]]),1)*IF(DATOS!BC$5="Sí",1/DATOS_[[% normaliz]:[% normaliz]],1)*(DATOS_[Conc.Sal.25])))))))),
0)</f>
        <v>0</v>
      </c>
      <c r="AI20" s="168">
        <f t="array" ref="AI20">IFERROR(
(AVERAGE((IF(DATOS_[[Sexo]:[Sexo]]=$B20,IF(DATOS_[[AGRUP. CLAS. PROF.]:[AGRUP. CLAS. PROF.]]=$B18,IF(DATOS_[[Check Periodo Ref.]:[Check Periodo Ref.]]="Dentro",IF(DATOS_[[Check Equiparado]:[Check Equiparado]]="Sí",IF(DATOS!BD$4="Sí",(1/DATOS_[[% anualiz]:[% anualiz]]),1)*IF(DATOS!BD$5="Sí",1/DATOS_[[% normaliz]:[% normaliz]],1)*(DATOS_[Conc.Sal.26])))))))),
0)</f>
        <v>0</v>
      </c>
      <c r="AJ20" s="168">
        <f t="array" ref="AJ20">IFERROR(
(AVERAGE((IF(DATOS_[[Sexo]:[Sexo]]=$B20,IF(DATOS_[[AGRUP. CLAS. PROF.]:[AGRUP. CLAS. PROF.]]=$B18,IF(DATOS_[[Check Periodo Ref.]:[Check Periodo Ref.]]="Dentro",IF(DATOS_[[Check Equiparado]:[Check Equiparado]]="Sí",IF(DATOS!BE$4="Sí",(1/DATOS_[[% anualiz]:[% anualiz]]),1)*IF(DATOS!BE$5="Sí",1/DATOS_[[% normaliz]:[% normaliz]],1)*(DATOS_[Conc.Sal.27])))))))),
0)</f>
        <v>0</v>
      </c>
      <c r="AK20" s="168">
        <f t="array" ref="AK20">IFERROR(
(AVERAGE((IF(DATOS_[[Sexo]:[Sexo]]=$B20,IF(DATOS_[[AGRUP. CLAS. PROF.]:[AGRUP. CLAS. PROF.]]=$B18,IF(DATOS_[[Check Periodo Ref.]:[Check Periodo Ref.]]="Dentro",IF(DATOS_[[Check Equiparado]:[Check Equiparado]]="Sí",IF(DATOS!BF$4="Sí",(1/DATOS_[[% anualiz]:[% anualiz]]),1)*IF(DATOS!BF$5="Sí",1/DATOS_[[% normaliz]:[% normaliz]],1)*(DATOS_[Conc.Sal.28])))))))),
0)</f>
        <v>0</v>
      </c>
      <c r="AL20" s="168">
        <f t="array" ref="AL20">IFERROR(
(AVERAGE((IF(DATOS_[[Sexo]:[Sexo]]=$B20,IF(DATOS_[[AGRUP. CLAS. PROF.]:[AGRUP. CLAS. PROF.]]=$B18,IF(DATOS_[[Check Periodo Ref.]:[Check Periodo Ref.]]="Dentro",IF(DATOS_[[Check Equiparado]:[Check Equiparado]]="Sí",IF(DATOS!BG$4="Sí",(1/DATOS_[[% anualiz]:[% anualiz]]),1)*IF(DATOS!BG$5="Sí",1/DATOS_[[% normaliz]:[% normaliz]],1)*(DATOS_[Conc.Sal.29])))))))),
0)</f>
        <v>0</v>
      </c>
      <c r="AM20" s="168">
        <f t="array" ref="AM20">IFERROR(
(AVERAGE((IF(DATOS_[[Sexo]:[Sexo]]=$B20,IF(DATOS_[[AGRUP. CLAS. PROF.]:[AGRUP. CLAS. PROF.]]=$B18,IF(DATOS_[[Check Periodo Ref.]:[Check Periodo Ref.]]="Dentro",IF(DATOS_[[Check Equiparado]:[Check Equiparado]]="Sí",IF(DATOS!BH$4="Sí",(1/DATOS_[[% anualiz]:[% anualiz]]),1)*IF(DATOS!BH$5="Sí",1/DATOS_[[% normaliz]:[% normaliz]],1)*(DATOS_[Conc.Sal.30])))))))),
0)</f>
        <v>0</v>
      </c>
      <c r="AN20" s="169">
        <f t="array" ref="AN20">IFERROR(
AVERAGE(IF(DATOS_[Sexo]=$B20,IF(DATOS_[[AGRUP. CLAS. PROF.]:[AGRUP. CLAS. PROF.]]=$B18,IF(DATOS_[Check Equiparado]="Sí",IF(DATOS_[Check Periodo Ref.]="Dentro",DATOS_[Tot COMPL.SAL Eq],FALSE))))),
0)</f>
        <v>0</v>
      </c>
      <c r="AO20" s="170">
        <f t="array" ref="AO20">IFERROR(
AVERAGE(IF(DATOS_[Sexo]=$B20,IF(DATOS_[[AGRUP. CLAS. PROF.]:[AGRUP. CLAS. PROF.]]=$B18,IF(DATOS_[Check Equiparado]="Sí",IF(DATOS_[Check Periodo Ref.]="Dentro",DATOS_[TOTAL SALARIO Eq],FALSE))))),
0)</f>
        <v>0</v>
      </c>
      <c r="AP20" s="171">
        <f t="array" ref="AP20">IFERROR(
(AVERAGE((IF(DATOS_[[Sexo]:[Sexo]]=$B20,IF(DATOS_[[AGRUP. CLAS. PROF.]:[AGRUP. CLAS. PROF.]]=$B19,IF(DATOS_[[Check Periodo Ref.]:[Check Periodo Ref.]]="Dentro",IF(DATOS_[[Check Equiparado]:[Check Equiparado]]="Sí",IF(DATOS!BI$4="Sí",(1/DATOS_[[% anualiz]:[% anualiz]]),1)*IF(DATOS!BI$5="Sí",1/DATOS_[[% normaliz]:[% normaliz]],1)*(DATOS_[C.Extra.01])))))))),
0)</f>
        <v>0</v>
      </c>
      <c r="AQ20" s="171">
        <f t="array" ref="AQ20">IFERROR(
(AVERAGE((IF(DATOS_[[Sexo]:[Sexo]]=$B20,IF(DATOS_[[AGRUP. CLAS. PROF.]:[AGRUP. CLAS. PROF.]]=$B19,IF(DATOS_[[Check Periodo Ref.]:[Check Periodo Ref.]]="Dentro",IF(DATOS_[[Check Equiparado]:[Check Equiparado]]="Sí",IF(DATOS!BJ$4="Sí",(1/DATOS_[[% anualiz]:[% anualiz]]),1)*IF(DATOS!BJ$5="Sí",1/DATOS_[[% normaliz]:[% normaliz]],1)*(DATOS_[C.Extra.02])))))))),
0)</f>
        <v>0</v>
      </c>
      <c r="AR20" s="171">
        <f t="array" ref="AR20">IFERROR(
(AVERAGE((IF(DATOS_[[Sexo]:[Sexo]]=$B20,IF(DATOS_[[AGRUP. CLAS. PROF.]:[AGRUP. CLAS. PROF.]]=$B19,IF(DATOS_[[Check Periodo Ref.]:[Check Periodo Ref.]]="Dentro",IF(DATOS_[[Check Equiparado]:[Check Equiparado]]="Sí",IF(DATOS!BK$4="Sí",(1/DATOS_[[% anualiz]:[% anualiz]]),1)*IF(DATOS!BK$5="Sí",1/DATOS_[[% normaliz]:[% normaliz]],1)*(DATOS_[C.Extra.03])))))))),
0)</f>
        <v>0</v>
      </c>
      <c r="AS20" s="171">
        <f t="array" ref="AS20">IFERROR(
(AVERAGE((IF(DATOS_[[Sexo]:[Sexo]]=$B20,IF(DATOS_[[AGRUP. CLAS. PROF.]:[AGRUP. CLAS. PROF.]]=$B19,IF(DATOS_[[Check Periodo Ref.]:[Check Periodo Ref.]]="Dentro",IF(DATOS_[[Check Equiparado]:[Check Equiparado]]="Sí",IF(DATOS!BL$4="Sí",(1/DATOS_[[% anualiz]:[% anualiz]]),1)*IF(DATOS!BL$5="Sí",1/DATOS_[[% normaliz]:[% normaliz]],1)*(DATOS_[C.Extra.04])))))))),
0)</f>
        <v>0</v>
      </c>
      <c r="AT20" s="171">
        <f t="array" ref="AT20">IFERROR(
(AVERAGE((IF(DATOS_[[Sexo]:[Sexo]]=$B20,IF(DATOS_[[AGRUP. CLAS. PROF.]:[AGRUP. CLAS. PROF.]]=$B19,IF(DATOS_[[Check Periodo Ref.]:[Check Periodo Ref.]]="Dentro",IF(DATOS_[[Check Equiparado]:[Check Equiparado]]="Sí",IF(DATOS!BM$4="Sí",(1/DATOS_[[% anualiz]:[% anualiz]]),1)*IF(DATOS!BM$5="Sí",1/DATOS_[[% normaliz]:[% normaliz]],1)*(DATOS_[C.Extra.05])))))))),
0)</f>
        <v>0</v>
      </c>
      <c r="AU20" s="172">
        <f t="array" ref="AU20">IFERROR(
AVERAGE(IF(DATOS_[Sexo]=$B20,IF(DATOS_[[AGRUP. CLAS. PROF.]:[AGRUP. CLAS. PROF.]]=$B18,IF(DATOS_[Check Equiparado]="Sí",IF(DATOS_[Check Periodo Ref.]="Dentro",DATOS_[Tot Extrasalarial Eq],FALSE))))),
0)</f>
        <v>0</v>
      </c>
      <c r="AV20" s="173">
        <f t="array" ref="AV20">IFERROR(
AVERAGE(IF(DATOS_[Sexo]=$B20,IF(DATOS_[[AGRUP. CLAS. PROF.]:[AGRUP. CLAS. PROF.]]=$B18,IF(DATOS_[Check Equiparado]="Sí",IF(DATOS_[Check Periodo Ref.]="Dentro",DATOS_[TOTAL Retrib Eq],FALSE))))),
0)</f>
        <v>0</v>
      </c>
    </row>
    <row r="21" spans="1:48" ht="17.25" thickBot="1" x14ac:dyDescent="0.35">
      <c r="A21" s="119" t="str">
        <f t="shared" ref="A21" si="11">+A22</f>
        <v>[ocultar]</v>
      </c>
      <c r="B21" s="129" t="s">
        <v>300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CLAS. PROF.],
IF("Dentro"=DATOS_[Check Periodo Ref.],
1/(COUNTIFS(DATOS_[Sexo],$B22,DATOS_[AGRUP. CLAS. PROF.],$B21,DATOS_[Check Periodo Ref.],"Dentro",DATOS_[id],DATOS_[id]))))))</f>
        <v>0</v>
      </c>
      <c r="D22" s="125">
        <f>COUNTIFS(DATOS_[AGRUP. CLAS. PROF.],$B21,DATOS_[Sexo],$B22,DATOS_[Check Periodo Ref.],"Dentro")</f>
        <v>0</v>
      </c>
      <c r="E22" s="125">
        <f>COUNTIFS(DATOS_[AGRUP. CLAS. PROF.],$B21,DATOS_[Sexo],$B22,DATOS_[Check Periodo Ref.],"Dentro",DATOS_[Check Nº SC Norm],"Sí")</f>
        <v>0</v>
      </c>
      <c r="F22" s="125">
        <f>COUNTIFS(DATOS_[AGRUP. CLAS. PROF.],$B21,DATOS_[Sexo],$B22,DATOS_[Check Periodo Ref.],"Dentro",DATOS_[Check Nº SC Anualiz],"Sí")</f>
        <v>0</v>
      </c>
      <c r="G22" s="125">
        <f>COUNTIFS(DATOS_[AGRUP. CLAS. PROF.],$B21,DATOS_[Sexo],$B22,DATOS_[Check Periodo Ref.],"Dentro",DATOS_[Check Nº SC Norm y Anualiz],"Sí")</f>
        <v>0</v>
      </c>
      <c r="H22" s="125">
        <f>COUNTIFS(DATOS_[AGRUP. CLAS. PROF.],$B21,DATOS_[Sexo],$B22,DATOS_[Check Periodo Ref.],"Dentro",DATOS_[Check Equiparación],"Sí")</f>
        <v>0</v>
      </c>
      <c r="I22" s="167">
        <f t="array" ref="I22">IFERROR(
AVERAGE(IF(DATOS_[Sexo]=$B22,IF(DATOS_[[AGRUP. CLAS. PROF.]:[AGRUP. CLAS. PROF.]]=$B21,IF(DATOS_[Check Equiparado]="Sí",IF(DATOS_[Check Periodo Ref.]="Dentro",DATOS_[SALARIO BASE Eq],FALSE))))),
0)</f>
        <v>0</v>
      </c>
      <c r="J22" s="168">
        <f t="array" ref="J22">IFERROR(
(AVERAGE((IF(DATOS_[[Sexo]:[Sexo]]=$B22,IF(DATOS_[[AGRUP. CLAS. PROF.]:[AGRUP. CLAS. PROF.]]=$B21,IF(DATOS_[[Check Periodo Ref.]:[Check Periodo Ref.]]="Dentro",IF(DATOS_[[Check Equiparado]:[Check Equiparado]]="Sí",IF(DATOS!AE$4="Sí",(1/DATOS_[[% anualiz]:[% anualiz]]),1)*IF(DATOS!AE$5="Sí",1/DATOS_[[% normaliz]:[% normaliz]],1)*(DATOS_[Conc.Sal.01])))))))),
0)</f>
        <v>0</v>
      </c>
      <c r="K22" s="168">
        <f t="array" ref="K22">IFERROR(
(AVERAGE((IF(DATOS_[[Sexo]:[Sexo]]=$B22,IF(DATOS_[[AGRUP. CLAS. PROF.]:[AGRUP. CLAS. PROF.]]=$B21,IF(DATOS_[[Check Periodo Ref.]:[Check Periodo Ref.]]="Dentro",IF(DATOS_[[Check Equiparado]:[Check Equiparado]]="Sí",IF(DATOS!AF$4="Sí",(1/DATOS_[[% anualiz]:[% anualiz]]),1)*IF(DATOS!AF$5="Sí",1/DATOS_[[% normaliz]:[% normaliz]],1)*(DATOS_[Conc.Sal.02])))))))),
0)</f>
        <v>0</v>
      </c>
      <c r="L22" s="168">
        <f t="array" ref="L22">IFERROR(
(AVERAGE((IF(DATOS_[[Sexo]:[Sexo]]=$B22,IF(DATOS_[[AGRUP. CLAS. PROF.]:[AGRUP. CLAS. PROF.]]=$B21,IF(DATOS_[[Check Periodo Ref.]:[Check Periodo Ref.]]="Dentro",IF(DATOS_[[Check Equiparado]:[Check Equiparado]]="Sí",IF(DATOS!AG$4="Sí",(1/DATOS_[[% anualiz]:[% anualiz]]),1)*IF(DATOS!AG$5="Sí",1/DATOS_[[% normaliz]:[% normaliz]],1)*(DATOS_[Conc.Sal.03])))))))),
0)</f>
        <v>0</v>
      </c>
      <c r="M22" s="168">
        <f t="array" ref="M22">IFERROR(
(AVERAGE((IF(DATOS_[[Sexo]:[Sexo]]=$B22,IF(DATOS_[[AGRUP. CLAS. PROF.]:[AGRUP. CLAS. PROF.]]=$B21,IF(DATOS_[[Check Periodo Ref.]:[Check Periodo Ref.]]="Dentro",IF(DATOS_[[Check Equiparado]:[Check Equiparado]]="Sí",IF(DATOS!AH$4="Sí",(1/DATOS_[[% anualiz]:[% anualiz]]),1)*IF(DATOS!AH$5="Sí",1/DATOS_[[% normaliz]:[% normaliz]],1)*(DATOS_[Conc.Sal.04])))))))),
0)</f>
        <v>0</v>
      </c>
      <c r="N22" s="168">
        <f t="array" ref="N22">IFERROR(
(AVERAGE((IF(DATOS_[[Sexo]:[Sexo]]=$B22,IF(DATOS_[[AGRUP. CLAS. PROF.]:[AGRUP. CLAS. PROF.]]=$B21,IF(DATOS_[[Check Periodo Ref.]:[Check Periodo Ref.]]="Dentro",IF(DATOS_[[Check Equiparado]:[Check Equiparado]]="Sí",IF(DATOS!AI$4="Sí",(1/DATOS_[[% anualiz]:[% anualiz]]),1)*IF(DATOS!AI$5="Sí",1/DATOS_[[% normaliz]:[% normaliz]],1)*(DATOS_[Conc.Sal.05])))))))),
0)</f>
        <v>0</v>
      </c>
      <c r="O22" s="168">
        <f t="array" ref="O22">IFERROR(
(AVERAGE((IF(DATOS_[[Sexo]:[Sexo]]=$B22,IF(DATOS_[[AGRUP. CLAS. PROF.]:[AGRUP. CLAS. PROF.]]=$B21,IF(DATOS_[[Check Periodo Ref.]:[Check Periodo Ref.]]="Dentro",IF(DATOS_[[Check Equiparado]:[Check Equiparado]]="Sí",IF(DATOS!AJ$4="Sí",(1/DATOS_[[% anualiz]:[% anualiz]]),1)*IF(DATOS!AJ$5="Sí",1/DATOS_[[% normaliz]:[% normaliz]],1)*(DATOS_[Conc.Sal.06])))))))),
0)</f>
        <v>0</v>
      </c>
      <c r="P22" s="168">
        <f t="array" ref="P22">IFERROR(
(AVERAGE((IF(DATOS_[[Sexo]:[Sexo]]=$B22,IF(DATOS_[[AGRUP. CLAS. PROF.]:[AGRUP. CLAS. PROF.]]=$B21,IF(DATOS_[[Check Periodo Ref.]:[Check Periodo Ref.]]="Dentro",IF(DATOS_[[Check Equiparado]:[Check Equiparado]]="Sí",IF(DATOS!AK$4="Sí",(1/DATOS_[[% anualiz]:[% anualiz]]),1)*IF(DATOS!AK$5="Sí",1/DATOS_[[% normaliz]:[% normaliz]],1)*(DATOS_[Conc.Sal.07])))))))),
0)</f>
        <v>0</v>
      </c>
      <c r="Q22" s="168">
        <f t="array" ref="Q22">IFERROR(
(AVERAGE((IF(DATOS_[[Sexo]:[Sexo]]=$B22,IF(DATOS_[[AGRUP. CLAS. PROF.]:[AGRUP. CLAS. PROF.]]=$B21,IF(DATOS_[[Check Periodo Ref.]:[Check Periodo Ref.]]="Dentro",IF(DATOS_[[Check Equiparado]:[Check Equiparado]]="Sí",IF(DATOS!AL$4="Sí",(1/DATOS_[[% anualiz]:[% anualiz]]),1)*IF(DATOS!AL$5="Sí",1/DATOS_[[% normaliz]:[% normaliz]],1)*(DATOS_[Conc.Sal.08])))))))),
0)</f>
        <v>0</v>
      </c>
      <c r="R22" s="168">
        <f t="array" ref="R22">IFERROR(
(AVERAGE((IF(DATOS_[[Sexo]:[Sexo]]=$B22,IF(DATOS_[[AGRUP. CLAS. PROF.]:[AGRUP. CLAS. PROF.]]=$B21,IF(DATOS_[[Check Periodo Ref.]:[Check Periodo Ref.]]="Dentro",IF(DATOS_[[Check Equiparado]:[Check Equiparado]]="Sí",IF(DATOS!AM$4="Sí",(1/DATOS_[[% anualiz]:[% anualiz]]),1)*IF(DATOS!AM$5="Sí",1/DATOS_[[% normaliz]:[% normaliz]],1)*(DATOS_[Conc.Sal.09])))))))),
0)</f>
        <v>0</v>
      </c>
      <c r="S22" s="168">
        <f t="array" ref="S22">IFERROR(
(AVERAGE((IF(DATOS_[[Sexo]:[Sexo]]=$B22,IF(DATOS_[[AGRUP. CLAS. PROF.]:[AGRUP. CLAS. PROF.]]=$B21,IF(DATOS_[[Check Periodo Ref.]:[Check Periodo Ref.]]="Dentro",IF(DATOS_[[Check Equiparado]:[Check Equiparado]]="Sí",IF(DATOS!AN$4="Sí",(1/DATOS_[[% anualiz]:[% anualiz]]),1)*IF(DATOS!AN$5="Sí",1/DATOS_[[% normaliz]:[% normaliz]],1)*(DATOS_[Conc.Sal.10])))))))),
0)</f>
        <v>0</v>
      </c>
      <c r="T22" s="168">
        <f t="array" ref="T22">IFERROR(
(AVERAGE((IF(DATOS_[[Sexo]:[Sexo]]=$B22,IF(DATOS_[[AGRUP. CLAS. PROF.]:[AGRUP. CLAS. PROF.]]=$B21,IF(DATOS_[[Check Periodo Ref.]:[Check Periodo Ref.]]="Dentro",IF(DATOS_[[Check Equiparado]:[Check Equiparado]]="Sí",IF(DATOS!AO$4="Sí",(1/DATOS_[[% anualiz]:[% anualiz]]),1)*IF(DATOS!AO$5="Sí",1/DATOS_[[% normaliz]:[% normaliz]],1)*(DATOS_[Conc.Sal.11])))))))),
0)</f>
        <v>0</v>
      </c>
      <c r="U22" s="168">
        <f t="array" ref="U22">IFERROR(
(AVERAGE((IF(DATOS_[[Sexo]:[Sexo]]=$B22,IF(DATOS_[[AGRUP. CLAS. PROF.]:[AGRUP. CLAS. PROF.]]=$B21,IF(DATOS_[[Check Periodo Ref.]:[Check Periodo Ref.]]="Dentro",IF(DATOS_[[Check Equiparado]:[Check Equiparado]]="Sí",IF(DATOS!AP$4="Sí",(1/DATOS_[[% anualiz]:[% anualiz]]),1)*IF(DATOS!AP$5="Sí",1/DATOS_[[% normaliz]:[% normaliz]],1)*(DATOS_[Conc.Sal.12])))))))),
0)</f>
        <v>0</v>
      </c>
      <c r="V22" s="168">
        <f t="array" ref="V22">IFERROR(
(AVERAGE((IF(DATOS_[[Sexo]:[Sexo]]=$B22,IF(DATOS_[[AGRUP. CLAS. PROF.]:[AGRUP. CLAS. PROF.]]=$B21,IF(DATOS_[[Check Periodo Ref.]:[Check Periodo Ref.]]="Dentro",IF(DATOS_[[Check Equiparado]:[Check Equiparado]]="Sí",IF(DATOS!AQ$4="Sí",(1/DATOS_[[% anualiz]:[% anualiz]]),1)*IF(DATOS!AQ$5="Sí",1/DATOS_[[% normaliz]:[% normaliz]],1)*(DATOS_[Conc.Sal.13])))))))),
0)</f>
        <v>0</v>
      </c>
      <c r="W22" s="168">
        <f t="array" ref="W22">IFERROR(
(AVERAGE((IF(DATOS_[[Sexo]:[Sexo]]=$B22,IF(DATOS_[[AGRUP. CLAS. PROF.]:[AGRUP. CLAS. PROF.]]=$B21,IF(DATOS_[[Check Periodo Ref.]:[Check Periodo Ref.]]="Dentro",IF(DATOS_[[Check Equiparado]:[Check Equiparado]]="Sí",IF(DATOS!AR$4="Sí",(1/DATOS_[[% anualiz]:[% anualiz]]),1)*IF(DATOS!AR$5="Sí",1/DATOS_[[% normaliz]:[% normaliz]],1)*(DATOS_[Conc.Sal.14])))))))),
0)</f>
        <v>0</v>
      </c>
      <c r="X22" s="168">
        <f t="array" ref="X22">IFERROR(
(AVERAGE((IF(DATOS_[[Sexo]:[Sexo]]=$B22,IF(DATOS_[[AGRUP. CLAS. PROF.]:[AGRUP. CLAS. PROF.]]=$B21,IF(DATOS_[[Check Periodo Ref.]:[Check Periodo Ref.]]="Dentro",IF(DATOS_[[Check Equiparado]:[Check Equiparado]]="Sí",IF(DATOS!AS$4="Sí",(1/DATOS_[[% anualiz]:[% anualiz]]),1)*IF(DATOS!AS$5="Sí",1/DATOS_[[% normaliz]:[% normaliz]],1)*(DATOS_[Conc.Sal.15])))))))),
0)</f>
        <v>0</v>
      </c>
      <c r="Y22" s="168">
        <f t="array" ref="Y22">IFERROR(
(AVERAGE((IF(DATOS_[[Sexo]:[Sexo]]=$B22,IF(DATOS_[[AGRUP. CLAS. PROF.]:[AGRUP. CLAS. PROF.]]=$B21,IF(DATOS_[[Check Periodo Ref.]:[Check Periodo Ref.]]="Dentro",IF(DATOS_[[Check Equiparado]:[Check Equiparado]]="Sí",IF(DATOS!AT$4="Sí",(1/DATOS_[[% anualiz]:[% anualiz]]),1)*IF(DATOS!AT$5="Sí",1/DATOS_[[% normaliz]:[% normaliz]],1)*(DATOS_[Conc.Sal.16])))))))),
0)</f>
        <v>0</v>
      </c>
      <c r="Z22" s="168">
        <f t="array" ref="Z22">IFERROR(
(AVERAGE((IF(DATOS_[[Sexo]:[Sexo]]=$B22,IF(DATOS_[[AGRUP. CLAS. PROF.]:[AGRUP. CLAS. PROF.]]=$B21,IF(DATOS_[[Check Periodo Ref.]:[Check Periodo Ref.]]="Dentro",IF(DATOS_[[Check Equiparado]:[Check Equiparado]]="Sí",IF(DATOS!AU$4="Sí",(1/DATOS_[[% anualiz]:[% anualiz]]),1)*IF(DATOS!AU$5="Sí",1/DATOS_[[% normaliz]:[% normaliz]],1)*(DATOS_[Conc.Sal.17])))))))),
0)</f>
        <v>0</v>
      </c>
      <c r="AA22" s="168">
        <f t="array" ref="AA22">IFERROR(
(AVERAGE((IF(DATOS_[[Sexo]:[Sexo]]=$B22,IF(DATOS_[[AGRUP. CLAS. PROF.]:[AGRUP. CLAS. PROF.]]=$B21,IF(DATOS_[[Check Periodo Ref.]:[Check Periodo Ref.]]="Dentro",IF(DATOS_[[Check Equiparado]:[Check Equiparado]]="Sí",IF(DATOS!AV$4="Sí",(1/DATOS_[[% anualiz]:[% anualiz]]),1)*IF(DATOS!AV$5="Sí",1/DATOS_[[% normaliz]:[% normaliz]],1)*(DATOS_[Conc.Sal.18])))))))),
0)</f>
        <v>0</v>
      </c>
      <c r="AB22" s="168">
        <f t="array" ref="AB22">IFERROR(
(AVERAGE((IF(DATOS_[[Sexo]:[Sexo]]=$B22,IF(DATOS_[[AGRUP. CLAS. PROF.]:[AGRUP. CLAS. PROF.]]=$B21,IF(DATOS_[[Check Periodo Ref.]:[Check Periodo Ref.]]="Dentro",IF(DATOS_[[Check Equiparado]:[Check Equiparado]]="Sí",IF(DATOS!AW$4="Sí",(1/DATOS_[[% anualiz]:[% anualiz]]),1)*IF(DATOS!AW$5="Sí",1/DATOS_[[% normaliz]:[% normaliz]],1)*(DATOS_[Conc.Sal.19])))))))),
0)</f>
        <v>0</v>
      </c>
      <c r="AC22" s="168">
        <f t="array" ref="AC22">IFERROR(
(AVERAGE((IF(DATOS_[[Sexo]:[Sexo]]=$B22,IF(DATOS_[[AGRUP. CLAS. PROF.]:[AGRUP. CLAS. PROF.]]=$B21,IF(DATOS_[[Check Periodo Ref.]:[Check Periodo Ref.]]="Dentro",IF(DATOS_[[Check Equiparado]:[Check Equiparado]]="Sí",IF(DATOS!AX$4="Sí",(1/DATOS_[[% anualiz]:[% anualiz]]),1)*IF(DATOS!AX$5="Sí",1/DATOS_[[% normaliz]:[% normaliz]],1)*(DATOS_[Conc.Sal.20])))))))),
0)</f>
        <v>0</v>
      </c>
      <c r="AD22" s="168">
        <f t="array" ref="AD22">IFERROR(
(AVERAGE((IF(DATOS_[[Sexo]:[Sexo]]=$B22,IF(DATOS_[[AGRUP. CLAS. PROF.]:[AGRUP. CLAS. PROF.]]=$B21,IF(DATOS_[[Check Periodo Ref.]:[Check Periodo Ref.]]="Dentro",IF(DATOS_[[Check Equiparado]:[Check Equiparado]]="Sí",IF(DATOS!AY$4="Sí",(1/DATOS_[[% anualiz]:[% anualiz]]),1)*IF(DATOS!AY$5="Sí",1/DATOS_[[% normaliz]:[% normaliz]],1)*(DATOS_[Conc.Sal.21])))))))),
0)</f>
        <v>0</v>
      </c>
      <c r="AE22" s="168">
        <f t="array" ref="AE22">IFERROR(
(AVERAGE((IF(DATOS_[[Sexo]:[Sexo]]=$B22,IF(DATOS_[[AGRUP. CLAS. PROF.]:[AGRUP. CLAS. PROF.]]=$B21,IF(DATOS_[[Check Periodo Ref.]:[Check Periodo Ref.]]="Dentro",IF(DATOS_[[Check Equiparado]:[Check Equiparado]]="Sí",IF(DATOS!AZ$4="Sí",(1/DATOS_[[% anualiz]:[% anualiz]]),1)*IF(DATOS!AZ$5="Sí",1/DATOS_[[% normaliz]:[% normaliz]],1)*(DATOS_[Conc.Sal.22])))))))),
0)</f>
        <v>0</v>
      </c>
      <c r="AF22" s="168">
        <f t="array" ref="AF22">IFERROR(
(AVERAGE((IF(DATOS_[[Sexo]:[Sexo]]=$B22,IF(DATOS_[[AGRUP. CLAS. PROF.]:[AGRUP. CLAS. PROF.]]=$B21,IF(DATOS_[[Check Periodo Ref.]:[Check Periodo Ref.]]="Dentro",IF(DATOS_[[Check Equiparado]:[Check Equiparado]]="Sí",IF(DATOS!BA$4="Sí",(1/DATOS_[[% anualiz]:[% anualiz]]),1)*IF(DATOS!BA$5="Sí",1/DATOS_[[% normaliz]:[% normaliz]],1)*(DATOS_[Conc.Sal.23])))))))),
0)</f>
        <v>0</v>
      </c>
      <c r="AG22" s="168">
        <f t="array" ref="AG22">IFERROR(
(AVERAGE((IF(DATOS_[[Sexo]:[Sexo]]=$B22,IF(DATOS_[[AGRUP. CLAS. PROF.]:[AGRUP. CLAS. PROF.]]=$B21,IF(DATOS_[[Check Periodo Ref.]:[Check Periodo Ref.]]="Dentro",IF(DATOS_[[Check Equiparado]:[Check Equiparado]]="Sí",IF(DATOS!BB$4="Sí",(1/DATOS_[[% anualiz]:[% anualiz]]),1)*IF(DATOS!BB$5="Sí",1/DATOS_[[% normaliz]:[% normaliz]],1)*(DATOS_[Conc.Sal.24])))))))),
0)</f>
        <v>0</v>
      </c>
      <c r="AH22" s="168">
        <f t="array" ref="AH22">IFERROR(
(AVERAGE((IF(DATOS_[[Sexo]:[Sexo]]=$B22,IF(DATOS_[[AGRUP. CLAS. PROF.]:[AGRUP. CLAS. PROF.]]=$B21,IF(DATOS_[[Check Periodo Ref.]:[Check Periodo Ref.]]="Dentro",IF(DATOS_[[Check Equiparado]:[Check Equiparado]]="Sí",IF(DATOS!BC$4="Sí",(1/DATOS_[[% anualiz]:[% anualiz]]),1)*IF(DATOS!BC$5="Sí",1/DATOS_[[% normaliz]:[% normaliz]],1)*(DATOS_[Conc.Sal.25])))))))),
0)</f>
        <v>0</v>
      </c>
      <c r="AI22" s="168">
        <f t="array" ref="AI22">IFERROR(
(AVERAGE((IF(DATOS_[[Sexo]:[Sexo]]=$B22,IF(DATOS_[[AGRUP. CLAS. PROF.]:[AGRUP. CLAS. PROF.]]=$B21,IF(DATOS_[[Check Periodo Ref.]:[Check Periodo Ref.]]="Dentro",IF(DATOS_[[Check Equiparado]:[Check Equiparado]]="Sí",IF(DATOS!BD$4="Sí",(1/DATOS_[[% anualiz]:[% anualiz]]),1)*IF(DATOS!BD$5="Sí",1/DATOS_[[% normaliz]:[% normaliz]],1)*(DATOS_[Conc.Sal.26])))))))),
0)</f>
        <v>0</v>
      </c>
      <c r="AJ22" s="168">
        <f t="array" ref="AJ22">IFERROR(
(AVERAGE((IF(DATOS_[[Sexo]:[Sexo]]=$B22,IF(DATOS_[[AGRUP. CLAS. PROF.]:[AGRUP. CLAS. PROF.]]=$B21,IF(DATOS_[[Check Periodo Ref.]:[Check Periodo Ref.]]="Dentro",IF(DATOS_[[Check Equiparado]:[Check Equiparado]]="Sí",IF(DATOS!BE$4="Sí",(1/DATOS_[[% anualiz]:[% anualiz]]),1)*IF(DATOS!BE$5="Sí",1/DATOS_[[% normaliz]:[% normaliz]],1)*(DATOS_[Conc.Sal.27])))))))),
0)</f>
        <v>0</v>
      </c>
      <c r="AK22" s="168">
        <f t="array" ref="AK22">IFERROR(
(AVERAGE((IF(DATOS_[[Sexo]:[Sexo]]=$B22,IF(DATOS_[[AGRUP. CLAS. PROF.]:[AGRUP. CLAS. PROF.]]=$B21,IF(DATOS_[[Check Periodo Ref.]:[Check Periodo Ref.]]="Dentro",IF(DATOS_[[Check Equiparado]:[Check Equiparado]]="Sí",IF(DATOS!BF$4="Sí",(1/DATOS_[[% anualiz]:[% anualiz]]),1)*IF(DATOS!BF$5="Sí",1/DATOS_[[% normaliz]:[% normaliz]],1)*(DATOS_[Conc.Sal.28])))))))),
0)</f>
        <v>0</v>
      </c>
      <c r="AL22" s="168">
        <f t="array" ref="AL22">IFERROR(
(AVERAGE((IF(DATOS_[[Sexo]:[Sexo]]=$B22,IF(DATOS_[[AGRUP. CLAS. PROF.]:[AGRUP. CLAS. PROF.]]=$B21,IF(DATOS_[[Check Periodo Ref.]:[Check Periodo Ref.]]="Dentro",IF(DATOS_[[Check Equiparado]:[Check Equiparado]]="Sí",IF(DATOS!BG$4="Sí",(1/DATOS_[[% anualiz]:[% anualiz]]),1)*IF(DATOS!BG$5="Sí",1/DATOS_[[% normaliz]:[% normaliz]],1)*(DATOS_[Conc.Sal.29])))))))),
0)</f>
        <v>0</v>
      </c>
      <c r="AM22" s="168">
        <f t="array" ref="AM22">IFERROR(
(AVERAGE((IF(DATOS_[[Sexo]:[Sexo]]=$B22,IF(DATOS_[[AGRUP. CLAS. PROF.]:[AGRUP. CLAS. PROF.]]=$B21,IF(DATOS_[[Check Periodo Ref.]:[Check Periodo Ref.]]="Dentro",IF(DATOS_[[Check Equiparado]:[Check Equiparado]]="Sí",IF(DATOS!BH$4="Sí",(1/DATOS_[[% anualiz]:[% anualiz]]),1)*IF(DATOS!BH$5="Sí",1/DATOS_[[% normaliz]:[% normaliz]],1)*(DATOS_[Conc.Sal.30])))))))),
0)</f>
        <v>0</v>
      </c>
      <c r="AN22" s="169">
        <f t="array" ref="AN22">IFERROR(
AVERAGE(IF(DATOS_[Sexo]=$B22,IF(DATOS_[[AGRUP. CLAS. PROF.]:[AGRUP. CLAS. PROF.]]=$B21,IF(DATOS_[Check Equiparado]="Sí",IF(DATOS_[Check Periodo Ref.]="Dentro",DATOS_[Tot COMPL.SAL Eq],FALSE))))),
0)</f>
        <v>0</v>
      </c>
      <c r="AO22" s="170">
        <f t="array" ref="AO22">IFERROR(
AVERAGE(IF(DATOS_[Sexo]=$B22,IF(DATOS_[[AGRUP. CLAS. PROF.]:[AGRUP. CLAS. PROF.]]=$B21,IF(DATOS_[Check Equiparado]="Sí",IF(DATOS_[Check Periodo Ref.]="Dentro",DATOS_[TOTAL SALARIO Eq],FALSE))))),
0)</f>
        <v>0</v>
      </c>
      <c r="AP22" s="171">
        <f t="array" ref="AP22">IFERROR(
(AVERAGE((IF(DATOS_[[Sexo]:[Sexo]]=$B22,IF(DATOS_[[AGRUP. CLAS. PROF.]:[AGRUP. CLAS. PROF.]]=$B21,IF(DATOS_[[Check Periodo Ref.]:[Check Periodo Ref.]]="Dentro",IF(DATOS_[[Check Equiparado]:[Check Equiparado]]="Sí",IF(DATOS!BI$4="Sí",(1/DATOS_[[% anualiz]:[% anualiz]]),1)*IF(DATOS!BI$5="Sí",1/DATOS_[[% normaliz]:[% normaliz]],1)*(DATOS_[C.Extra.01])))))))),
0)</f>
        <v>0</v>
      </c>
      <c r="AQ22" s="171">
        <f t="array" ref="AQ22">IFERROR(
(AVERAGE((IF(DATOS_[[Sexo]:[Sexo]]=$B22,IF(DATOS_[[AGRUP. CLAS. PROF.]:[AGRUP. CLAS. PROF.]]=$B21,IF(DATOS_[[Check Periodo Ref.]:[Check Periodo Ref.]]="Dentro",IF(DATOS_[[Check Equiparado]:[Check Equiparado]]="Sí",IF(DATOS!BJ$4="Sí",(1/DATOS_[[% anualiz]:[% anualiz]]),1)*IF(DATOS!BJ$5="Sí",1/DATOS_[[% normaliz]:[% normaliz]],1)*(DATOS_[C.Extra.02])))))))),
0)</f>
        <v>0</v>
      </c>
      <c r="AR22" s="171">
        <f t="array" ref="AR22">IFERROR(
(AVERAGE((IF(DATOS_[[Sexo]:[Sexo]]=$B22,IF(DATOS_[[AGRUP. CLAS. PROF.]:[AGRUP. CLAS. PROF.]]=$B21,IF(DATOS_[[Check Periodo Ref.]:[Check Periodo Ref.]]="Dentro",IF(DATOS_[[Check Equiparado]:[Check Equiparado]]="Sí",IF(DATOS!BK$4="Sí",(1/DATOS_[[% anualiz]:[% anualiz]]),1)*IF(DATOS!BK$5="Sí",1/DATOS_[[% normaliz]:[% normaliz]],1)*(DATOS_[C.Extra.03])))))))),
0)</f>
        <v>0</v>
      </c>
      <c r="AS22" s="171">
        <f t="array" ref="AS22">IFERROR(
(AVERAGE((IF(DATOS_[[Sexo]:[Sexo]]=$B22,IF(DATOS_[[AGRUP. CLAS. PROF.]:[AGRUP. CLAS. PROF.]]=$B21,IF(DATOS_[[Check Periodo Ref.]:[Check Periodo Ref.]]="Dentro",IF(DATOS_[[Check Equiparado]:[Check Equiparado]]="Sí",IF(DATOS!BL$4="Sí",(1/DATOS_[[% anualiz]:[% anualiz]]),1)*IF(DATOS!BL$5="Sí",1/DATOS_[[% normaliz]:[% normaliz]],1)*(DATOS_[C.Extra.04])))))))),
0)</f>
        <v>0</v>
      </c>
      <c r="AT22" s="171">
        <f t="array" ref="AT22">IFERROR(
(AVERAGE((IF(DATOS_[[Sexo]:[Sexo]]=$B22,IF(DATOS_[[AGRUP. CLAS. PROF.]:[AGRUP. CLAS. PROF.]]=$B21,IF(DATOS_[[Check Periodo Ref.]:[Check Periodo Ref.]]="Dentro",IF(DATOS_[[Check Equiparado]:[Check Equiparado]]="Sí",IF(DATOS!BM$4="Sí",(1/DATOS_[[% anualiz]:[% anualiz]]),1)*IF(DATOS!BM$5="Sí",1/DATOS_[[% normaliz]:[% normaliz]],1)*(DATOS_[C.Extra.05])))))))),
0)</f>
        <v>0</v>
      </c>
      <c r="AU22" s="172">
        <f t="array" ref="AU22">IFERROR(
AVERAGE(IF(DATOS_[Sexo]=$B22,IF(DATOS_[[AGRUP. CLAS. PROF.]:[AGRUP. CLAS. PROF.]]=$B21,IF(DATOS_[Check Equiparado]="Sí",IF(DATOS_[Check Periodo Ref.]="Dentro",DATOS_[Tot Extrasalarial Eq],FALSE))))),
0)</f>
        <v>0</v>
      </c>
      <c r="AV22" s="173">
        <f t="array" ref="AV22">IFERROR(
AVERAGE(IF(DATOS_[Sexo]=$B22,IF(DATOS_[[AGRUP. CLAS. PROF.]:[AGRUP. CLAS. PROF.]]=$B21,IF(DATOS_[Check Equiparado]="Sí",IF(DATOS_[Check Periodo Ref.]="Dentro",DATOS_[TOTAL Retrib Eq],FALSE))))),
0)</f>
        <v>0</v>
      </c>
    </row>
    <row r="23" spans="1:48" x14ac:dyDescent="0.3">
      <c r="A23" s="119" t="str">
        <f t="shared" ref="A23" si="14">+A22</f>
        <v>[ocultar]</v>
      </c>
      <c r="B23" s="123" t="s">
        <v>163</v>
      </c>
      <c r="C23" s="124">
        <f t="array" ref="C23">SUM(IF($B23=DATOS_[Sexo],
IF($B21=DATOS_[AGRUP. CLAS. PROF.],
IF("Dentro"=DATOS_[Check Periodo Ref.],
1/(COUNTIFS(DATOS_[Sexo],$B23,DATOS_[AGRUP. CLAS. PROF.],$B21,DATOS_[Check Periodo Ref.],"Dentro",DATOS_[id],DATOS_[id]))))))</f>
        <v>0</v>
      </c>
      <c r="D23" s="125">
        <f>COUNTIFS(DATOS_[AGRUP. CLAS. PROF.],$B21,DATOS_[Sexo],$B23,DATOS_[Check Periodo Ref.],"Dentro")</f>
        <v>0</v>
      </c>
      <c r="E23" s="125">
        <f>COUNTIFS(DATOS_[AGRUP. CLAS. PROF.],$B21,DATOS_[Sexo],$B23,DATOS_[Check Periodo Ref.],"Dentro",DATOS_[Check Nº SC Norm],"Sí")</f>
        <v>0</v>
      </c>
      <c r="F23" s="125">
        <f>COUNTIFS(DATOS_[AGRUP. CLAS. PROF.],$B21,DATOS_[Sexo],$B23,DATOS_[Check Periodo Ref.],"Dentro",DATOS_[Check Nº SC Anualiz],"Sí")</f>
        <v>0</v>
      </c>
      <c r="G23" s="125">
        <f>COUNTIFS(DATOS_[AGRUP. CLAS. PROF.],$B21,DATOS_[Sexo],$B23,DATOS_[Check Periodo Ref.],"Dentro",DATOS_[Check Nº SC Norm y Anualiz],"Sí")</f>
        <v>0</v>
      </c>
      <c r="H23" s="125">
        <f>COUNTIFS(DATOS_[AGRUP. CLAS. PROF.],$B21,DATOS_[Sexo],$B23,DATOS_[Check Periodo Ref.],"Dentro",DATOS_[Check Equiparación],"Sí")</f>
        <v>0</v>
      </c>
      <c r="I23" s="167" cm="1">
        <f t="array" ref="I23">IFERROR(
AVERAGE(IF(DATOS_[Sexo]=$B23,IF(DATOS_[[AGRUP. CLAS. PROF.]:[AGRUP. CLAS. PROF.]]=$B21,IF(DATOS_[Check Equiparado]="Sí",IF(DATOS_[Check Periodo Ref.]="Dentro",DATOS_[SALARIO BASE Eq],FALSE))))),
0)</f>
        <v>0</v>
      </c>
      <c r="J23" s="168">
        <f t="array" ref="J23">IFERROR(
(AVERAGE((IF(DATOS_[[Sexo]:[Sexo]]=$B23,IF(DATOS_[[AGRUP. CLAS. PROF.]:[AGRUP. CLAS. PROF.]]=$B21,IF(DATOS_[[Check Periodo Ref.]:[Check Periodo Ref.]]="Dentro",IF(DATOS_[[Check Equiparado]:[Check Equiparado]]="Sí",IF(DATOS!AE$4="Sí",(1/DATOS_[[% anualiz]:[% anualiz]]),1)*IF(DATOS!AE$5="Sí",1/DATOS_[[% normaliz]:[% normaliz]],1)*(DATOS_[Conc.Sal.01])))))))),
0)</f>
        <v>0</v>
      </c>
      <c r="K23" s="168">
        <f t="array" ref="K23">IFERROR(
(AVERAGE((IF(DATOS_[[Sexo]:[Sexo]]=$B23,IF(DATOS_[[AGRUP. CLAS. PROF.]:[AGRUP. CLAS. PROF.]]=$B21,IF(DATOS_[[Check Periodo Ref.]:[Check Periodo Ref.]]="Dentro",IF(DATOS_[[Check Equiparado]:[Check Equiparado]]="Sí",IF(DATOS!AF$4="Sí",(1/DATOS_[[% anualiz]:[% anualiz]]),1)*IF(DATOS!AF$5="Sí",1/DATOS_[[% normaliz]:[% normaliz]],1)*(DATOS_[Conc.Sal.02])))))))),
0)</f>
        <v>0</v>
      </c>
      <c r="L23" s="168">
        <f t="array" ref="L23">IFERROR(
(AVERAGE((IF(DATOS_[[Sexo]:[Sexo]]=$B23,IF(DATOS_[[AGRUP. CLAS. PROF.]:[AGRUP. CLAS. PROF.]]=$B21,IF(DATOS_[[Check Periodo Ref.]:[Check Periodo Ref.]]="Dentro",IF(DATOS_[[Check Equiparado]:[Check Equiparado]]="Sí",IF(DATOS!AG$4="Sí",(1/DATOS_[[% anualiz]:[% anualiz]]),1)*IF(DATOS!AG$5="Sí",1/DATOS_[[% normaliz]:[% normaliz]],1)*(DATOS_[Conc.Sal.03])))))))),
0)</f>
        <v>0</v>
      </c>
      <c r="M23" s="168">
        <f t="array" ref="M23">IFERROR(
(AVERAGE((IF(DATOS_[[Sexo]:[Sexo]]=$B23,IF(DATOS_[[AGRUP. CLAS. PROF.]:[AGRUP. CLAS. PROF.]]=$B21,IF(DATOS_[[Check Periodo Ref.]:[Check Periodo Ref.]]="Dentro",IF(DATOS_[[Check Equiparado]:[Check Equiparado]]="Sí",IF(DATOS!AH$4="Sí",(1/DATOS_[[% anualiz]:[% anualiz]]),1)*IF(DATOS!AH$5="Sí",1/DATOS_[[% normaliz]:[% normaliz]],1)*(DATOS_[Conc.Sal.04])))))))),
0)</f>
        <v>0</v>
      </c>
      <c r="N23" s="168">
        <f t="array" ref="N23">IFERROR(
(AVERAGE((IF(DATOS_[[Sexo]:[Sexo]]=$B23,IF(DATOS_[[AGRUP. CLAS. PROF.]:[AGRUP. CLAS. PROF.]]=$B21,IF(DATOS_[[Check Periodo Ref.]:[Check Periodo Ref.]]="Dentro",IF(DATOS_[[Check Equiparado]:[Check Equiparado]]="Sí",IF(DATOS!AI$4="Sí",(1/DATOS_[[% anualiz]:[% anualiz]]),1)*IF(DATOS!AI$5="Sí",1/DATOS_[[% normaliz]:[% normaliz]],1)*(DATOS_[Conc.Sal.05])))))))),
0)</f>
        <v>0</v>
      </c>
      <c r="O23" s="168">
        <f t="array" ref="O23">IFERROR(
(AVERAGE((IF(DATOS_[[Sexo]:[Sexo]]=$B23,IF(DATOS_[[AGRUP. CLAS. PROF.]:[AGRUP. CLAS. PROF.]]=$B21,IF(DATOS_[[Check Periodo Ref.]:[Check Periodo Ref.]]="Dentro",IF(DATOS_[[Check Equiparado]:[Check Equiparado]]="Sí",IF(DATOS!AJ$4="Sí",(1/DATOS_[[% anualiz]:[% anualiz]]),1)*IF(DATOS!AJ$5="Sí",1/DATOS_[[% normaliz]:[% normaliz]],1)*(DATOS_[Conc.Sal.06])))))))),
0)</f>
        <v>0</v>
      </c>
      <c r="P23" s="168">
        <f t="array" ref="P23">IFERROR(
(AVERAGE((IF(DATOS_[[Sexo]:[Sexo]]=$B23,IF(DATOS_[[AGRUP. CLAS. PROF.]:[AGRUP. CLAS. PROF.]]=$B21,IF(DATOS_[[Check Periodo Ref.]:[Check Periodo Ref.]]="Dentro",IF(DATOS_[[Check Equiparado]:[Check Equiparado]]="Sí",IF(DATOS!AK$4="Sí",(1/DATOS_[[% anualiz]:[% anualiz]]),1)*IF(DATOS!AK$5="Sí",1/DATOS_[[% normaliz]:[% normaliz]],1)*(DATOS_[Conc.Sal.07])))))))),
0)</f>
        <v>0</v>
      </c>
      <c r="Q23" s="168">
        <f t="array" ref="Q23">IFERROR(
(AVERAGE((IF(DATOS_[[Sexo]:[Sexo]]=$B23,IF(DATOS_[[AGRUP. CLAS. PROF.]:[AGRUP. CLAS. PROF.]]=$B21,IF(DATOS_[[Check Periodo Ref.]:[Check Periodo Ref.]]="Dentro",IF(DATOS_[[Check Equiparado]:[Check Equiparado]]="Sí",IF(DATOS!AL$4="Sí",(1/DATOS_[[% anualiz]:[% anualiz]]),1)*IF(DATOS!AL$5="Sí",1/DATOS_[[% normaliz]:[% normaliz]],1)*(DATOS_[Conc.Sal.08])))))))),
0)</f>
        <v>0</v>
      </c>
      <c r="R23" s="168">
        <f t="array" ref="R23">IFERROR(
(AVERAGE((IF(DATOS_[[Sexo]:[Sexo]]=$B23,IF(DATOS_[[AGRUP. CLAS. PROF.]:[AGRUP. CLAS. PROF.]]=$B21,IF(DATOS_[[Check Periodo Ref.]:[Check Periodo Ref.]]="Dentro",IF(DATOS_[[Check Equiparado]:[Check Equiparado]]="Sí",IF(DATOS!AM$4="Sí",(1/DATOS_[[% anualiz]:[% anualiz]]),1)*IF(DATOS!AM$5="Sí",1/DATOS_[[% normaliz]:[% normaliz]],1)*(DATOS_[Conc.Sal.09])))))))),
0)</f>
        <v>0</v>
      </c>
      <c r="S23" s="168">
        <f t="array" ref="S23">IFERROR(
(AVERAGE((IF(DATOS_[[Sexo]:[Sexo]]=$B23,IF(DATOS_[[AGRUP. CLAS. PROF.]:[AGRUP. CLAS. PROF.]]=$B21,IF(DATOS_[[Check Periodo Ref.]:[Check Periodo Ref.]]="Dentro",IF(DATOS_[[Check Equiparado]:[Check Equiparado]]="Sí",IF(DATOS!AN$4="Sí",(1/DATOS_[[% anualiz]:[% anualiz]]),1)*IF(DATOS!AN$5="Sí",1/DATOS_[[% normaliz]:[% normaliz]],1)*(DATOS_[Conc.Sal.10])))))))),
0)</f>
        <v>0</v>
      </c>
      <c r="T23" s="168">
        <f t="array" ref="T23">IFERROR(
(AVERAGE((IF(DATOS_[[Sexo]:[Sexo]]=$B23,IF(DATOS_[[AGRUP. CLAS. PROF.]:[AGRUP. CLAS. PROF.]]=$B21,IF(DATOS_[[Check Periodo Ref.]:[Check Periodo Ref.]]="Dentro",IF(DATOS_[[Check Equiparado]:[Check Equiparado]]="Sí",IF(DATOS!AO$4="Sí",(1/DATOS_[[% anualiz]:[% anualiz]]),1)*IF(DATOS!AO$5="Sí",1/DATOS_[[% normaliz]:[% normaliz]],1)*(DATOS_[Conc.Sal.11])))))))),
0)</f>
        <v>0</v>
      </c>
      <c r="U23" s="168">
        <f t="array" ref="U23">IFERROR(
(AVERAGE((IF(DATOS_[[Sexo]:[Sexo]]=$B23,IF(DATOS_[[AGRUP. CLAS. PROF.]:[AGRUP. CLAS. PROF.]]=$B21,IF(DATOS_[[Check Periodo Ref.]:[Check Periodo Ref.]]="Dentro",IF(DATOS_[[Check Equiparado]:[Check Equiparado]]="Sí",IF(DATOS!AP$4="Sí",(1/DATOS_[[% anualiz]:[% anualiz]]),1)*IF(DATOS!AP$5="Sí",1/DATOS_[[% normaliz]:[% normaliz]],1)*(DATOS_[Conc.Sal.12])))))))),
0)</f>
        <v>0</v>
      </c>
      <c r="V23" s="168">
        <f t="array" ref="V23">IFERROR(
(AVERAGE((IF(DATOS_[[Sexo]:[Sexo]]=$B23,IF(DATOS_[[AGRUP. CLAS. PROF.]:[AGRUP. CLAS. PROF.]]=$B21,IF(DATOS_[[Check Periodo Ref.]:[Check Periodo Ref.]]="Dentro",IF(DATOS_[[Check Equiparado]:[Check Equiparado]]="Sí",IF(DATOS!AQ$4="Sí",(1/DATOS_[[% anualiz]:[% anualiz]]),1)*IF(DATOS!AQ$5="Sí",1/DATOS_[[% normaliz]:[% normaliz]],1)*(DATOS_[Conc.Sal.13])))))))),
0)</f>
        <v>0</v>
      </c>
      <c r="W23" s="168">
        <f t="array" ref="W23">IFERROR(
(AVERAGE((IF(DATOS_[[Sexo]:[Sexo]]=$B23,IF(DATOS_[[AGRUP. CLAS. PROF.]:[AGRUP. CLAS. PROF.]]=$B21,IF(DATOS_[[Check Periodo Ref.]:[Check Periodo Ref.]]="Dentro",IF(DATOS_[[Check Equiparado]:[Check Equiparado]]="Sí",IF(DATOS!AR$4="Sí",(1/DATOS_[[% anualiz]:[% anualiz]]),1)*IF(DATOS!AR$5="Sí",1/DATOS_[[% normaliz]:[% normaliz]],1)*(DATOS_[Conc.Sal.14])))))))),
0)</f>
        <v>0</v>
      </c>
      <c r="X23" s="168">
        <f t="array" ref="X23">IFERROR(
(AVERAGE((IF(DATOS_[[Sexo]:[Sexo]]=$B23,IF(DATOS_[[AGRUP. CLAS. PROF.]:[AGRUP. CLAS. PROF.]]=$B21,IF(DATOS_[[Check Periodo Ref.]:[Check Periodo Ref.]]="Dentro",IF(DATOS_[[Check Equiparado]:[Check Equiparado]]="Sí",IF(DATOS!AS$4="Sí",(1/DATOS_[[% anualiz]:[% anualiz]]),1)*IF(DATOS!AS$5="Sí",1/DATOS_[[% normaliz]:[% normaliz]],1)*(DATOS_[Conc.Sal.15])))))))),
0)</f>
        <v>0</v>
      </c>
      <c r="Y23" s="168">
        <f t="array" ref="Y23">IFERROR(
(AVERAGE((IF(DATOS_[[Sexo]:[Sexo]]=$B23,IF(DATOS_[[AGRUP. CLAS. PROF.]:[AGRUP. CLAS. PROF.]]=$B21,IF(DATOS_[[Check Periodo Ref.]:[Check Periodo Ref.]]="Dentro",IF(DATOS_[[Check Equiparado]:[Check Equiparado]]="Sí",IF(DATOS!AT$4="Sí",(1/DATOS_[[% anualiz]:[% anualiz]]),1)*IF(DATOS!AT$5="Sí",1/DATOS_[[% normaliz]:[% normaliz]],1)*(DATOS_[Conc.Sal.16])))))))),
0)</f>
        <v>0</v>
      </c>
      <c r="Z23" s="168">
        <f t="array" ref="Z23">IFERROR(
(AVERAGE((IF(DATOS_[[Sexo]:[Sexo]]=$B23,IF(DATOS_[[AGRUP. CLAS. PROF.]:[AGRUP. CLAS. PROF.]]=$B21,IF(DATOS_[[Check Periodo Ref.]:[Check Periodo Ref.]]="Dentro",IF(DATOS_[[Check Equiparado]:[Check Equiparado]]="Sí",IF(DATOS!AU$4="Sí",(1/DATOS_[[% anualiz]:[% anualiz]]),1)*IF(DATOS!AU$5="Sí",1/DATOS_[[% normaliz]:[% normaliz]],1)*(DATOS_[Conc.Sal.17])))))))),
0)</f>
        <v>0</v>
      </c>
      <c r="AA23" s="168">
        <f t="array" ref="AA23">IFERROR(
(AVERAGE((IF(DATOS_[[Sexo]:[Sexo]]=$B23,IF(DATOS_[[AGRUP. CLAS. PROF.]:[AGRUP. CLAS. PROF.]]=$B21,IF(DATOS_[[Check Periodo Ref.]:[Check Periodo Ref.]]="Dentro",IF(DATOS_[[Check Equiparado]:[Check Equiparado]]="Sí",IF(DATOS!AV$4="Sí",(1/DATOS_[[% anualiz]:[% anualiz]]),1)*IF(DATOS!AV$5="Sí",1/DATOS_[[% normaliz]:[% normaliz]],1)*(DATOS_[Conc.Sal.18])))))))),
0)</f>
        <v>0</v>
      </c>
      <c r="AB23" s="168">
        <f t="array" ref="AB23">IFERROR(
(AVERAGE((IF(DATOS_[[Sexo]:[Sexo]]=$B23,IF(DATOS_[[AGRUP. CLAS. PROF.]:[AGRUP. CLAS. PROF.]]=$B21,IF(DATOS_[[Check Periodo Ref.]:[Check Periodo Ref.]]="Dentro",IF(DATOS_[[Check Equiparado]:[Check Equiparado]]="Sí",IF(DATOS!AW$4="Sí",(1/DATOS_[[% anualiz]:[% anualiz]]),1)*IF(DATOS!AW$5="Sí",1/DATOS_[[% normaliz]:[% normaliz]],1)*(DATOS_[Conc.Sal.19])))))))),
0)</f>
        <v>0</v>
      </c>
      <c r="AC23" s="168">
        <f t="array" ref="AC23">IFERROR(
(AVERAGE((IF(DATOS_[[Sexo]:[Sexo]]=$B23,IF(DATOS_[[AGRUP. CLAS. PROF.]:[AGRUP. CLAS. PROF.]]=$B21,IF(DATOS_[[Check Periodo Ref.]:[Check Periodo Ref.]]="Dentro",IF(DATOS_[[Check Equiparado]:[Check Equiparado]]="Sí",IF(DATOS!AX$4="Sí",(1/DATOS_[[% anualiz]:[% anualiz]]),1)*IF(DATOS!AX$5="Sí",1/DATOS_[[% normaliz]:[% normaliz]],1)*(DATOS_[Conc.Sal.20])))))))),
0)</f>
        <v>0</v>
      </c>
      <c r="AD23" s="168">
        <f t="array" ref="AD23">IFERROR(
(AVERAGE((IF(DATOS_[[Sexo]:[Sexo]]=$B23,IF(DATOS_[[AGRUP. CLAS. PROF.]:[AGRUP. CLAS. PROF.]]=$B21,IF(DATOS_[[Check Periodo Ref.]:[Check Periodo Ref.]]="Dentro",IF(DATOS_[[Check Equiparado]:[Check Equiparado]]="Sí",IF(DATOS!AY$4="Sí",(1/DATOS_[[% anualiz]:[% anualiz]]),1)*IF(DATOS!AY$5="Sí",1/DATOS_[[% normaliz]:[% normaliz]],1)*(DATOS_[Conc.Sal.21])))))))),
0)</f>
        <v>0</v>
      </c>
      <c r="AE23" s="168">
        <f t="array" ref="AE23">IFERROR(
(AVERAGE((IF(DATOS_[[Sexo]:[Sexo]]=$B23,IF(DATOS_[[AGRUP. CLAS. PROF.]:[AGRUP. CLAS. PROF.]]=$B21,IF(DATOS_[[Check Periodo Ref.]:[Check Periodo Ref.]]="Dentro",IF(DATOS_[[Check Equiparado]:[Check Equiparado]]="Sí",IF(DATOS!AZ$4="Sí",(1/DATOS_[[% anualiz]:[% anualiz]]),1)*IF(DATOS!AZ$5="Sí",1/DATOS_[[% normaliz]:[% normaliz]],1)*(DATOS_[Conc.Sal.22])))))))),
0)</f>
        <v>0</v>
      </c>
      <c r="AF23" s="168">
        <f t="array" ref="AF23">IFERROR(
(AVERAGE((IF(DATOS_[[Sexo]:[Sexo]]=$B23,IF(DATOS_[[AGRUP. CLAS. PROF.]:[AGRUP. CLAS. PROF.]]=$B21,IF(DATOS_[[Check Periodo Ref.]:[Check Periodo Ref.]]="Dentro",IF(DATOS_[[Check Equiparado]:[Check Equiparado]]="Sí",IF(DATOS!BA$4="Sí",(1/DATOS_[[% anualiz]:[% anualiz]]),1)*IF(DATOS!BA$5="Sí",1/DATOS_[[% normaliz]:[% normaliz]],1)*(DATOS_[Conc.Sal.23])))))))),
0)</f>
        <v>0</v>
      </c>
      <c r="AG23" s="168">
        <f t="array" ref="AG23">IFERROR(
(AVERAGE((IF(DATOS_[[Sexo]:[Sexo]]=$B23,IF(DATOS_[[AGRUP. CLAS. PROF.]:[AGRUP. CLAS. PROF.]]=$B21,IF(DATOS_[[Check Periodo Ref.]:[Check Periodo Ref.]]="Dentro",IF(DATOS_[[Check Equiparado]:[Check Equiparado]]="Sí",IF(DATOS!BB$4="Sí",(1/DATOS_[[% anualiz]:[% anualiz]]),1)*IF(DATOS!BB$5="Sí",1/DATOS_[[% normaliz]:[% normaliz]],1)*(DATOS_[Conc.Sal.24])))))))),
0)</f>
        <v>0</v>
      </c>
      <c r="AH23" s="168">
        <f t="array" ref="AH23">IFERROR(
(AVERAGE((IF(DATOS_[[Sexo]:[Sexo]]=$B23,IF(DATOS_[[AGRUP. CLAS. PROF.]:[AGRUP. CLAS. PROF.]]=$B21,IF(DATOS_[[Check Periodo Ref.]:[Check Periodo Ref.]]="Dentro",IF(DATOS_[[Check Equiparado]:[Check Equiparado]]="Sí",IF(DATOS!BC$4="Sí",(1/DATOS_[[% anualiz]:[% anualiz]]),1)*IF(DATOS!BC$5="Sí",1/DATOS_[[% normaliz]:[% normaliz]],1)*(DATOS_[Conc.Sal.25])))))))),
0)</f>
        <v>0</v>
      </c>
      <c r="AI23" s="168">
        <f t="array" ref="AI23">IFERROR(
(AVERAGE((IF(DATOS_[[Sexo]:[Sexo]]=$B23,IF(DATOS_[[AGRUP. CLAS. PROF.]:[AGRUP. CLAS. PROF.]]=$B21,IF(DATOS_[[Check Periodo Ref.]:[Check Periodo Ref.]]="Dentro",IF(DATOS_[[Check Equiparado]:[Check Equiparado]]="Sí",IF(DATOS!BD$4="Sí",(1/DATOS_[[% anualiz]:[% anualiz]]),1)*IF(DATOS!BD$5="Sí",1/DATOS_[[% normaliz]:[% normaliz]],1)*(DATOS_[Conc.Sal.26])))))))),
0)</f>
        <v>0</v>
      </c>
      <c r="AJ23" s="168">
        <f t="array" ref="AJ23">IFERROR(
(AVERAGE((IF(DATOS_[[Sexo]:[Sexo]]=$B23,IF(DATOS_[[AGRUP. CLAS. PROF.]:[AGRUP. CLAS. PROF.]]=$B21,IF(DATOS_[[Check Periodo Ref.]:[Check Periodo Ref.]]="Dentro",IF(DATOS_[[Check Equiparado]:[Check Equiparado]]="Sí",IF(DATOS!BE$4="Sí",(1/DATOS_[[% anualiz]:[% anualiz]]),1)*IF(DATOS!BE$5="Sí",1/DATOS_[[% normaliz]:[% normaliz]],1)*(DATOS_[Conc.Sal.27])))))))),
0)</f>
        <v>0</v>
      </c>
      <c r="AK23" s="168">
        <f t="array" ref="AK23">IFERROR(
(AVERAGE((IF(DATOS_[[Sexo]:[Sexo]]=$B23,IF(DATOS_[[AGRUP. CLAS. PROF.]:[AGRUP. CLAS. PROF.]]=$B21,IF(DATOS_[[Check Periodo Ref.]:[Check Periodo Ref.]]="Dentro",IF(DATOS_[[Check Equiparado]:[Check Equiparado]]="Sí",IF(DATOS!BF$4="Sí",(1/DATOS_[[% anualiz]:[% anualiz]]),1)*IF(DATOS!BF$5="Sí",1/DATOS_[[% normaliz]:[% normaliz]],1)*(DATOS_[Conc.Sal.28])))))))),
0)</f>
        <v>0</v>
      </c>
      <c r="AL23" s="168">
        <f t="array" ref="AL23">IFERROR(
(AVERAGE((IF(DATOS_[[Sexo]:[Sexo]]=$B23,IF(DATOS_[[AGRUP. CLAS. PROF.]:[AGRUP. CLAS. PROF.]]=$B21,IF(DATOS_[[Check Periodo Ref.]:[Check Periodo Ref.]]="Dentro",IF(DATOS_[[Check Equiparado]:[Check Equiparado]]="Sí",IF(DATOS!BG$4="Sí",(1/DATOS_[[% anualiz]:[% anualiz]]),1)*IF(DATOS!BG$5="Sí",1/DATOS_[[% normaliz]:[% normaliz]],1)*(DATOS_[Conc.Sal.29])))))))),
0)</f>
        <v>0</v>
      </c>
      <c r="AM23" s="168">
        <f t="array" ref="AM23">IFERROR(
(AVERAGE((IF(DATOS_[[Sexo]:[Sexo]]=$B23,IF(DATOS_[[AGRUP. CLAS. PROF.]:[AGRUP. CLAS. PROF.]]=$B21,IF(DATOS_[[Check Periodo Ref.]:[Check Periodo Ref.]]="Dentro",IF(DATOS_[[Check Equiparado]:[Check Equiparado]]="Sí",IF(DATOS!BH$4="Sí",(1/DATOS_[[% anualiz]:[% anualiz]]),1)*IF(DATOS!BH$5="Sí",1/DATOS_[[% normaliz]:[% normaliz]],1)*(DATOS_[Conc.Sal.30])))))))),
0)</f>
        <v>0</v>
      </c>
      <c r="AN23" s="169">
        <f t="array" ref="AN23">IFERROR(
AVERAGE(IF(DATOS_[Sexo]=$B23,IF(DATOS_[[AGRUP. CLAS. PROF.]:[AGRUP. CLAS. PROF.]]=$B21,IF(DATOS_[Check Equiparado]="Sí",IF(DATOS_[Check Periodo Ref.]="Dentro",DATOS_[Tot COMPL.SAL Eq],FALSE))))),
0)</f>
        <v>0</v>
      </c>
      <c r="AO23" s="170">
        <f t="array" ref="AO23">IFERROR(
AVERAGE(IF(DATOS_[Sexo]=$B23,IF(DATOS_[[AGRUP. CLAS. PROF.]:[AGRUP. CLAS. PROF.]]=$B21,IF(DATOS_[Check Equiparado]="Sí",IF(DATOS_[Check Periodo Ref.]="Dentro",DATOS_[TOTAL SALARIO Eq],FALSE))))),
0)</f>
        <v>0</v>
      </c>
      <c r="AP23" s="171">
        <f t="array" ref="AP23">IFERROR(
(AVERAGE((IF(DATOS_[[Sexo]:[Sexo]]=$B23,IF(DATOS_[[AGRUP. CLAS. PROF.]:[AGRUP. CLAS. PROF.]]=$B22,IF(DATOS_[[Check Periodo Ref.]:[Check Periodo Ref.]]="Dentro",IF(DATOS_[[Check Equiparado]:[Check Equiparado]]="Sí",IF(DATOS!BI$4="Sí",(1/DATOS_[[% anualiz]:[% anualiz]]),1)*IF(DATOS!BI$5="Sí",1/DATOS_[[% normaliz]:[% normaliz]],1)*(DATOS_[C.Extra.01])))))))),
0)</f>
        <v>0</v>
      </c>
      <c r="AQ23" s="171">
        <f t="array" ref="AQ23">IFERROR(
(AVERAGE((IF(DATOS_[[Sexo]:[Sexo]]=$B23,IF(DATOS_[[AGRUP. CLAS. PROF.]:[AGRUP. CLAS. PROF.]]=$B22,IF(DATOS_[[Check Periodo Ref.]:[Check Periodo Ref.]]="Dentro",IF(DATOS_[[Check Equiparado]:[Check Equiparado]]="Sí",IF(DATOS!BJ$4="Sí",(1/DATOS_[[% anualiz]:[% anualiz]]),1)*IF(DATOS!BJ$5="Sí",1/DATOS_[[% normaliz]:[% normaliz]],1)*(DATOS_[C.Extra.02])))))))),
0)</f>
        <v>0</v>
      </c>
      <c r="AR23" s="171">
        <f t="array" ref="AR23">IFERROR(
(AVERAGE((IF(DATOS_[[Sexo]:[Sexo]]=$B23,IF(DATOS_[[AGRUP. CLAS. PROF.]:[AGRUP. CLAS. PROF.]]=$B22,IF(DATOS_[[Check Periodo Ref.]:[Check Periodo Ref.]]="Dentro",IF(DATOS_[[Check Equiparado]:[Check Equiparado]]="Sí",IF(DATOS!BK$4="Sí",(1/DATOS_[[% anualiz]:[% anualiz]]),1)*IF(DATOS!BK$5="Sí",1/DATOS_[[% normaliz]:[% normaliz]],1)*(DATOS_[C.Extra.03])))))))),
0)</f>
        <v>0</v>
      </c>
      <c r="AS23" s="171">
        <f t="array" ref="AS23">IFERROR(
(AVERAGE((IF(DATOS_[[Sexo]:[Sexo]]=$B23,IF(DATOS_[[AGRUP. CLAS. PROF.]:[AGRUP. CLAS. PROF.]]=$B22,IF(DATOS_[[Check Periodo Ref.]:[Check Periodo Ref.]]="Dentro",IF(DATOS_[[Check Equiparado]:[Check Equiparado]]="Sí",IF(DATOS!BL$4="Sí",(1/DATOS_[[% anualiz]:[% anualiz]]),1)*IF(DATOS!BL$5="Sí",1/DATOS_[[% normaliz]:[% normaliz]],1)*(DATOS_[C.Extra.04])))))))),
0)</f>
        <v>0</v>
      </c>
      <c r="AT23" s="171">
        <f t="array" ref="AT23">IFERROR(
(AVERAGE((IF(DATOS_[[Sexo]:[Sexo]]=$B23,IF(DATOS_[[AGRUP. CLAS. PROF.]:[AGRUP. CLAS. PROF.]]=$B22,IF(DATOS_[[Check Periodo Ref.]:[Check Periodo Ref.]]="Dentro",IF(DATOS_[[Check Equiparado]:[Check Equiparado]]="Sí",IF(DATOS!BM$4="Sí",(1/DATOS_[[% anualiz]:[% anualiz]]),1)*IF(DATOS!BM$5="Sí",1/DATOS_[[% normaliz]:[% normaliz]],1)*(DATOS_[C.Extra.05])))))))),
0)</f>
        <v>0</v>
      </c>
      <c r="AU23" s="172">
        <f t="array" ref="AU23">IFERROR(
AVERAGE(IF(DATOS_[Sexo]=$B23,IF(DATOS_[[AGRUP. CLAS. PROF.]:[AGRUP. CLAS. PROF.]]=$B21,IF(DATOS_[Check Equiparado]="Sí",IF(DATOS_[Check Periodo Ref.]="Dentro",DATOS_[Tot Extrasalarial Eq],FALSE))))),
0)</f>
        <v>0</v>
      </c>
      <c r="AV23" s="173">
        <f t="array" ref="AV23">IFERROR(
AVERAGE(IF(DATOS_[Sexo]=$B23,IF(DATOS_[[AGRUP. CLAS. PROF.]:[AGRUP. CLAS. PROF.]]=$B21,IF(DATOS_[Check Equiparado]="Sí",IF(DATOS_[Check Periodo Ref.]="Dentro",DATOS_[TOTAL Retrib Eq],FALSE))))),
0)</f>
        <v>0</v>
      </c>
    </row>
    <row r="24" spans="1:48" ht="17.25" thickBot="1" x14ac:dyDescent="0.35">
      <c r="A24" s="119" t="str">
        <f t="shared" ref="A24" si="15">+A25</f>
        <v>[ocultar]</v>
      </c>
      <c r="B24" s="129" t="s">
        <v>301</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CLAS. PROF.],
IF("Dentro"=DATOS_[Check Periodo Ref.],
1/(COUNTIFS(DATOS_[Sexo],$B25,DATOS_[AGRUP. CLAS. PROF.],$B24,DATOS_[Check Periodo Ref.],"Dentro",DATOS_[id],DATOS_[id]))))))</f>
        <v>0</v>
      </c>
      <c r="D25" s="125">
        <f>COUNTIFS(DATOS_[AGRUP. CLAS. PROF.],$B24,DATOS_[Sexo],$B25,DATOS_[Check Periodo Ref.],"Dentro")</f>
        <v>0</v>
      </c>
      <c r="E25" s="125">
        <f>COUNTIFS(DATOS_[AGRUP. CLAS. PROF.],$B24,DATOS_[Sexo],$B25,DATOS_[Check Periodo Ref.],"Dentro",DATOS_[Check Nº SC Norm],"Sí")</f>
        <v>0</v>
      </c>
      <c r="F25" s="125">
        <f>COUNTIFS(DATOS_[AGRUP. CLAS. PROF.],$B24,DATOS_[Sexo],$B25,DATOS_[Check Periodo Ref.],"Dentro",DATOS_[Check Nº SC Anualiz],"Sí")</f>
        <v>0</v>
      </c>
      <c r="G25" s="125">
        <f>COUNTIFS(DATOS_[AGRUP. CLAS. PROF.],$B24,DATOS_[Sexo],$B25,DATOS_[Check Periodo Ref.],"Dentro",DATOS_[Check Nº SC Norm y Anualiz],"Sí")</f>
        <v>0</v>
      </c>
      <c r="H25" s="125">
        <f>COUNTIFS(DATOS_[AGRUP. CLAS. PROF.],$B24,DATOS_[Sexo],$B25,DATOS_[Check Periodo Ref.],"Dentro",DATOS_[Check Equiparación],"Sí")</f>
        <v>0</v>
      </c>
      <c r="I25" s="167">
        <f t="array" ref="I25">IFERROR(
AVERAGE(IF(DATOS_[Sexo]=$B25,IF(DATOS_[[AGRUP. CLAS. PROF.]:[AGRUP. CLAS. PROF.]]=$B24,IF(DATOS_[Check Equiparado]="Sí",IF(DATOS_[Check Periodo Ref.]="Dentro",DATOS_[SALARIO BASE Eq],FALSE))))),
0)</f>
        <v>0</v>
      </c>
      <c r="J25" s="168">
        <f t="array" ref="J25">IFERROR(
(AVERAGE((IF(DATOS_[[Sexo]:[Sexo]]=$B25,IF(DATOS_[[AGRUP. CLAS. PROF.]:[AGRUP. CLAS. PROF.]]=$B24,IF(DATOS_[[Check Periodo Ref.]:[Check Periodo Ref.]]="Dentro",IF(DATOS_[[Check Equiparado]:[Check Equiparado]]="Sí",IF(DATOS!AE$4="Sí",(1/DATOS_[[% anualiz]:[% anualiz]]),1)*IF(DATOS!AE$5="Sí",1/DATOS_[[% normaliz]:[% normaliz]],1)*(DATOS_[Conc.Sal.01])))))))),
0)</f>
        <v>0</v>
      </c>
      <c r="K25" s="168">
        <f t="array" ref="K25">IFERROR(
(AVERAGE((IF(DATOS_[[Sexo]:[Sexo]]=$B25,IF(DATOS_[[AGRUP. CLAS. PROF.]:[AGRUP. CLAS. PROF.]]=$B24,IF(DATOS_[[Check Periodo Ref.]:[Check Periodo Ref.]]="Dentro",IF(DATOS_[[Check Equiparado]:[Check Equiparado]]="Sí",IF(DATOS!AF$4="Sí",(1/DATOS_[[% anualiz]:[% anualiz]]),1)*IF(DATOS!AF$5="Sí",1/DATOS_[[% normaliz]:[% normaliz]],1)*(DATOS_[Conc.Sal.02])))))))),
0)</f>
        <v>0</v>
      </c>
      <c r="L25" s="168">
        <f t="array" ref="L25">IFERROR(
(AVERAGE((IF(DATOS_[[Sexo]:[Sexo]]=$B25,IF(DATOS_[[AGRUP. CLAS. PROF.]:[AGRUP. CLAS. PROF.]]=$B24,IF(DATOS_[[Check Periodo Ref.]:[Check Periodo Ref.]]="Dentro",IF(DATOS_[[Check Equiparado]:[Check Equiparado]]="Sí",IF(DATOS!AG$4="Sí",(1/DATOS_[[% anualiz]:[% anualiz]]),1)*IF(DATOS!AG$5="Sí",1/DATOS_[[% normaliz]:[% normaliz]],1)*(DATOS_[Conc.Sal.03])))))))),
0)</f>
        <v>0</v>
      </c>
      <c r="M25" s="168">
        <f t="array" ref="M25">IFERROR(
(AVERAGE((IF(DATOS_[[Sexo]:[Sexo]]=$B25,IF(DATOS_[[AGRUP. CLAS. PROF.]:[AGRUP. CLAS. PROF.]]=$B24,IF(DATOS_[[Check Periodo Ref.]:[Check Periodo Ref.]]="Dentro",IF(DATOS_[[Check Equiparado]:[Check Equiparado]]="Sí",IF(DATOS!AH$4="Sí",(1/DATOS_[[% anualiz]:[% anualiz]]),1)*IF(DATOS!AH$5="Sí",1/DATOS_[[% normaliz]:[% normaliz]],1)*(DATOS_[Conc.Sal.04])))))))),
0)</f>
        <v>0</v>
      </c>
      <c r="N25" s="168">
        <f t="array" ref="N25">IFERROR(
(AVERAGE((IF(DATOS_[[Sexo]:[Sexo]]=$B25,IF(DATOS_[[AGRUP. CLAS. PROF.]:[AGRUP. CLAS. PROF.]]=$B24,IF(DATOS_[[Check Periodo Ref.]:[Check Periodo Ref.]]="Dentro",IF(DATOS_[[Check Equiparado]:[Check Equiparado]]="Sí",IF(DATOS!AI$4="Sí",(1/DATOS_[[% anualiz]:[% anualiz]]),1)*IF(DATOS!AI$5="Sí",1/DATOS_[[% normaliz]:[% normaliz]],1)*(DATOS_[Conc.Sal.05])))))))),
0)</f>
        <v>0</v>
      </c>
      <c r="O25" s="168">
        <f t="array" ref="O25">IFERROR(
(AVERAGE((IF(DATOS_[[Sexo]:[Sexo]]=$B25,IF(DATOS_[[AGRUP. CLAS. PROF.]:[AGRUP. CLAS. PROF.]]=$B24,IF(DATOS_[[Check Periodo Ref.]:[Check Periodo Ref.]]="Dentro",IF(DATOS_[[Check Equiparado]:[Check Equiparado]]="Sí",IF(DATOS!AJ$4="Sí",(1/DATOS_[[% anualiz]:[% anualiz]]),1)*IF(DATOS!AJ$5="Sí",1/DATOS_[[% normaliz]:[% normaliz]],1)*(DATOS_[Conc.Sal.06])))))))),
0)</f>
        <v>0</v>
      </c>
      <c r="P25" s="168">
        <f t="array" ref="P25">IFERROR(
(AVERAGE((IF(DATOS_[[Sexo]:[Sexo]]=$B25,IF(DATOS_[[AGRUP. CLAS. PROF.]:[AGRUP. CLAS. PROF.]]=$B24,IF(DATOS_[[Check Periodo Ref.]:[Check Periodo Ref.]]="Dentro",IF(DATOS_[[Check Equiparado]:[Check Equiparado]]="Sí",IF(DATOS!AK$4="Sí",(1/DATOS_[[% anualiz]:[% anualiz]]),1)*IF(DATOS!AK$5="Sí",1/DATOS_[[% normaliz]:[% normaliz]],1)*(DATOS_[Conc.Sal.07])))))))),
0)</f>
        <v>0</v>
      </c>
      <c r="Q25" s="168">
        <f t="array" ref="Q25">IFERROR(
(AVERAGE((IF(DATOS_[[Sexo]:[Sexo]]=$B25,IF(DATOS_[[AGRUP. CLAS. PROF.]:[AGRUP. CLAS. PROF.]]=$B24,IF(DATOS_[[Check Periodo Ref.]:[Check Periodo Ref.]]="Dentro",IF(DATOS_[[Check Equiparado]:[Check Equiparado]]="Sí",IF(DATOS!AL$4="Sí",(1/DATOS_[[% anualiz]:[% anualiz]]),1)*IF(DATOS!AL$5="Sí",1/DATOS_[[% normaliz]:[% normaliz]],1)*(DATOS_[Conc.Sal.08])))))))),
0)</f>
        <v>0</v>
      </c>
      <c r="R25" s="168">
        <f t="array" ref="R25">IFERROR(
(AVERAGE((IF(DATOS_[[Sexo]:[Sexo]]=$B25,IF(DATOS_[[AGRUP. CLAS. PROF.]:[AGRUP. CLAS. PROF.]]=$B24,IF(DATOS_[[Check Periodo Ref.]:[Check Periodo Ref.]]="Dentro",IF(DATOS_[[Check Equiparado]:[Check Equiparado]]="Sí",IF(DATOS!AM$4="Sí",(1/DATOS_[[% anualiz]:[% anualiz]]),1)*IF(DATOS!AM$5="Sí",1/DATOS_[[% normaliz]:[% normaliz]],1)*(DATOS_[Conc.Sal.09])))))))),
0)</f>
        <v>0</v>
      </c>
      <c r="S25" s="168">
        <f t="array" ref="S25">IFERROR(
(AVERAGE((IF(DATOS_[[Sexo]:[Sexo]]=$B25,IF(DATOS_[[AGRUP. CLAS. PROF.]:[AGRUP. CLAS. PROF.]]=$B24,IF(DATOS_[[Check Periodo Ref.]:[Check Periodo Ref.]]="Dentro",IF(DATOS_[[Check Equiparado]:[Check Equiparado]]="Sí",IF(DATOS!AN$4="Sí",(1/DATOS_[[% anualiz]:[% anualiz]]),1)*IF(DATOS!AN$5="Sí",1/DATOS_[[% normaliz]:[% normaliz]],1)*(DATOS_[Conc.Sal.10])))))))),
0)</f>
        <v>0</v>
      </c>
      <c r="T25" s="168">
        <f t="array" ref="T25">IFERROR(
(AVERAGE((IF(DATOS_[[Sexo]:[Sexo]]=$B25,IF(DATOS_[[AGRUP. CLAS. PROF.]:[AGRUP. CLAS. PROF.]]=$B24,IF(DATOS_[[Check Periodo Ref.]:[Check Periodo Ref.]]="Dentro",IF(DATOS_[[Check Equiparado]:[Check Equiparado]]="Sí",IF(DATOS!AO$4="Sí",(1/DATOS_[[% anualiz]:[% anualiz]]),1)*IF(DATOS!AO$5="Sí",1/DATOS_[[% normaliz]:[% normaliz]],1)*(DATOS_[Conc.Sal.11])))))))),
0)</f>
        <v>0</v>
      </c>
      <c r="U25" s="168">
        <f t="array" ref="U25">IFERROR(
(AVERAGE((IF(DATOS_[[Sexo]:[Sexo]]=$B25,IF(DATOS_[[AGRUP. CLAS. PROF.]:[AGRUP. CLAS. PROF.]]=$B24,IF(DATOS_[[Check Periodo Ref.]:[Check Periodo Ref.]]="Dentro",IF(DATOS_[[Check Equiparado]:[Check Equiparado]]="Sí",IF(DATOS!AP$4="Sí",(1/DATOS_[[% anualiz]:[% anualiz]]),1)*IF(DATOS!AP$5="Sí",1/DATOS_[[% normaliz]:[% normaliz]],1)*(DATOS_[Conc.Sal.12])))))))),
0)</f>
        <v>0</v>
      </c>
      <c r="V25" s="168">
        <f t="array" ref="V25">IFERROR(
(AVERAGE((IF(DATOS_[[Sexo]:[Sexo]]=$B25,IF(DATOS_[[AGRUP. CLAS. PROF.]:[AGRUP. CLAS. PROF.]]=$B24,IF(DATOS_[[Check Periodo Ref.]:[Check Periodo Ref.]]="Dentro",IF(DATOS_[[Check Equiparado]:[Check Equiparado]]="Sí",IF(DATOS!AQ$4="Sí",(1/DATOS_[[% anualiz]:[% anualiz]]),1)*IF(DATOS!AQ$5="Sí",1/DATOS_[[% normaliz]:[% normaliz]],1)*(DATOS_[Conc.Sal.13])))))))),
0)</f>
        <v>0</v>
      </c>
      <c r="W25" s="168">
        <f t="array" ref="W25">IFERROR(
(AVERAGE((IF(DATOS_[[Sexo]:[Sexo]]=$B25,IF(DATOS_[[AGRUP. CLAS. PROF.]:[AGRUP. CLAS. PROF.]]=$B24,IF(DATOS_[[Check Periodo Ref.]:[Check Periodo Ref.]]="Dentro",IF(DATOS_[[Check Equiparado]:[Check Equiparado]]="Sí",IF(DATOS!AR$4="Sí",(1/DATOS_[[% anualiz]:[% anualiz]]),1)*IF(DATOS!AR$5="Sí",1/DATOS_[[% normaliz]:[% normaliz]],1)*(DATOS_[Conc.Sal.14])))))))),
0)</f>
        <v>0</v>
      </c>
      <c r="X25" s="168">
        <f t="array" ref="X25">IFERROR(
(AVERAGE((IF(DATOS_[[Sexo]:[Sexo]]=$B25,IF(DATOS_[[AGRUP. CLAS. PROF.]:[AGRUP. CLAS. PROF.]]=$B24,IF(DATOS_[[Check Periodo Ref.]:[Check Periodo Ref.]]="Dentro",IF(DATOS_[[Check Equiparado]:[Check Equiparado]]="Sí",IF(DATOS!AS$4="Sí",(1/DATOS_[[% anualiz]:[% anualiz]]),1)*IF(DATOS!AS$5="Sí",1/DATOS_[[% normaliz]:[% normaliz]],1)*(DATOS_[Conc.Sal.15])))))))),
0)</f>
        <v>0</v>
      </c>
      <c r="Y25" s="168">
        <f t="array" ref="Y25">IFERROR(
(AVERAGE((IF(DATOS_[[Sexo]:[Sexo]]=$B25,IF(DATOS_[[AGRUP. CLAS. PROF.]:[AGRUP. CLAS. PROF.]]=$B24,IF(DATOS_[[Check Periodo Ref.]:[Check Periodo Ref.]]="Dentro",IF(DATOS_[[Check Equiparado]:[Check Equiparado]]="Sí",IF(DATOS!AT$4="Sí",(1/DATOS_[[% anualiz]:[% anualiz]]),1)*IF(DATOS!AT$5="Sí",1/DATOS_[[% normaliz]:[% normaliz]],1)*(DATOS_[Conc.Sal.16])))))))),
0)</f>
        <v>0</v>
      </c>
      <c r="Z25" s="168">
        <f t="array" ref="Z25">IFERROR(
(AVERAGE((IF(DATOS_[[Sexo]:[Sexo]]=$B25,IF(DATOS_[[AGRUP. CLAS. PROF.]:[AGRUP. CLAS. PROF.]]=$B24,IF(DATOS_[[Check Periodo Ref.]:[Check Periodo Ref.]]="Dentro",IF(DATOS_[[Check Equiparado]:[Check Equiparado]]="Sí",IF(DATOS!AU$4="Sí",(1/DATOS_[[% anualiz]:[% anualiz]]),1)*IF(DATOS!AU$5="Sí",1/DATOS_[[% normaliz]:[% normaliz]],1)*(DATOS_[Conc.Sal.17])))))))),
0)</f>
        <v>0</v>
      </c>
      <c r="AA25" s="168">
        <f t="array" ref="AA25">IFERROR(
(AVERAGE((IF(DATOS_[[Sexo]:[Sexo]]=$B25,IF(DATOS_[[AGRUP. CLAS. PROF.]:[AGRUP. CLAS. PROF.]]=$B24,IF(DATOS_[[Check Periodo Ref.]:[Check Periodo Ref.]]="Dentro",IF(DATOS_[[Check Equiparado]:[Check Equiparado]]="Sí",IF(DATOS!AV$4="Sí",(1/DATOS_[[% anualiz]:[% anualiz]]),1)*IF(DATOS!AV$5="Sí",1/DATOS_[[% normaliz]:[% normaliz]],1)*(DATOS_[Conc.Sal.18])))))))),
0)</f>
        <v>0</v>
      </c>
      <c r="AB25" s="168">
        <f t="array" ref="AB25">IFERROR(
(AVERAGE((IF(DATOS_[[Sexo]:[Sexo]]=$B25,IF(DATOS_[[AGRUP. CLAS. PROF.]:[AGRUP. CLAS. PROF.]]=$B24,IF(DATOS_[[Check Periodo Ref.]:[Check Periodo Ref.]]="Dentro",IF(DATOS_[[Check Equiparado]:[Check Equiparado]]="Sí",IF(DATOS!AW$4="Sí",(1/DATOS_[[% anualiz]:[% anualiz]]),1)*IF(DATOS!AW$5="Sí",1/DATOS_[[% normaliz]:[% normaliz]],1)*(DATOS_[Conc.Sal.19])))))))),
0)</f>
        <v>0</v>
      </c>
      <c r="AC25" s="168">
        <f t="array" ref="AC25">IFERROR(
(AVERAGE((IF(DATOS_[[Sexo]:[Sexo]]=$B25,IF(DATOS_[[AGRUP. CLAS. PROF.]:[AGRUP. CLAS. PROF.]]=$B24,IF(DATOS_[[Check Periodo Ref.]:[Check Periodo Ref.]]="Dentro",IF(DATOS_[[Check Equiparado]:[Check Equiparado]]="Sí",IF(DATOS!AX$4="Sí",(1/DATOS_[[% anualiz]:[% anualiz]]),1)*IF(DATOS!AX$5="Sí",1/DATOS_[[% normaliz]:[% normaliz]],1)*(DATOS_[Conc.Sal.20])))))))),
0)</f>
        <v>0</v>
      </c>
      <c r="AD25" s="168">
        <f t="array" ref="AD25">IFERROR(
(AVERAGE((IF(DATOS_[[Sexo]:[Sexo]]=$B25,IF(DATOS_[[AGRUP. CLAS. PROF.]:[AGRUP. CLAS. PROF.]]=$B24,IF(DATOS_[[Check Periodo Ref.]:[Check Periodo Ref.]]="Dentro",IF(DATOS_[[Check Equiparado]:[Check Equiparado]]="Sí",IF(DATOS!AY$4="Sí",(1/DATOS_[[% anualiz]:[% anualiz]]),1)*IF(DATOS!AY$5="Sí",1/DATOS_[[% normaliz]:[% normaliz]],1)*(DATOS_[Conc.Sal.21])))))))),
0)</f>
        <v>0</v>
      </c>
      <c r="AE25" s="168">
        <f t="array" ref="AE25">IFERROR(
(AVERAGE((IF(DATOS_[[Sexo]:[Sexo]]=$B25,IF(DATOS_[[AGRUP. CLAS. PROF.]:[AGRUP. CLAS. PROF.]]=$B24,IF(DATOS_[[Check Periodo Ref.]:[Check Periodo Ref.]]="Dentro",IF(DATOS_[[Check Equiparado]:[Check Equiparado]]="Sí",IF(DATOS!AZ$4="Sí",(1/DATOS_[[% anualiz]:[% anualiz]]),1)*IF(DATOS!AZ$5="Sí",1/DATOS_[[% normaliz]:[% normaliz]],1)*(DATOS_[Conc.Sal.22])))))))),
0)</f>
        <v>0</v>
      </c>
      <c r="AF25" s="168">
        <f t="array" ref="AF25">IFERROR(
(AVERAGE((IF(DATOS_[[Sexo]:[Sexo]]=$B25,IF(DATOS_[[AGRUP. CLAS. PROF.]:[AGRUP. CLAS. PROF.]]=$B24,IF(DATOS_[[Check Periodo Ref.]:[Check Periodo Ref.]]="Dentro",IF(DATOS_[[Check Equiparado]:[Check Equiparado]]="Sí",IF(DATOS!BA$4="Sí",(1/DATOS_[[% anualiz]:[% anualiz]]),1)*IF(DATOS!BA$5="Sí",1/DATOS_[[% normaliz]:[% normaliz]],1)*(DATOS_[Conc.Sal.23])))))))),
0)</f>
        <v>0</v>
      </c>
      <c r="AG25" s="168">
        <f t="array" ref="AG25">IFERROR(
(AVERAGE((IF(DATOS_[[Sexo]:[Sexo]]=$B25,IF(DATOS_[[AGRUP. CLAS. PROF.]:[AGRUP. CLAS. PROF.]]=$B24,IF(DATOS_[[Check Periodo Ref.]:[Check Periodo Ref.]]="Dentro",IF(DATOS_[[Check Equiparado]:[Check Equiparado]]="Sí",IF(DATOS!BB$4="Sí",(1/DATOS_[[% anualiz]:[% anualiz]]),1)*IF(DATOS!BB$5="Sí",1/DATOS_[[% normaliz]:[% normaliz]],1)*(DATOS_[Conc.Sal.24])))))))),
0)</f>
        <v>0</v>
      </c>
      <c r="AH25" s="168">
        <f t="array" ref="AH25">IFERROR(
(AVERAGE((IF(DATOS_[[Sexo]:[Sexo]]=$B25,IF(DATOS_[[AGRUP. CLAS. PROF.]:[AGRUP. CLAS. PROF.]]=$B24,IF(DATOS_[[Check Periodo Ref.]:[Check Periodo Ref.]]="Dentro",IF(DATOS_[[Check Equiparado]:[Check Equiparado]]="Sí",IF(DATOS!BC$4="Sí",(1/DATOS_[[% anualiz]:[% anualiz]]),1)*IF(DATOS!BC$5="Sí",1/DATOS_[[% normaliz]:[% normaliz]],1)*(DATOS_[Conc.Sal.25])))))))),
0)</f>
        <v>0</v>
      </c>
      <c r="AI25" s="168">
        <f t="array" ref="AI25">IFERROR(
(AVERAGE((IF(DATOS_[[Sexo]:[Sexo]]=$B25,IF(DATOS_[[AGRUP. CLAS. PROF.]:[AGRUP. CLAS. PROF.]]=$B24,IF(DATOS_[[Check Periodo Ref.]:[Check Periodo Ref.]]="Dentro",IF(DATOS_[[Check Equiparado]:[Check Equiparado]]="Sí",IF(DATOS!BD$4="Sí",(1/DATOS_[[% anualiz]:[% anualiz]]),1)*IF(DATOS!BD$5="Sí",1/DATOS_[[% normaliz]:[% normaliz]],1)*(DATOS_[Conc.Sal.26])))))))),
0)</f>
        <v>0</v>
      </c>
      <c r="AJ25" s="168">
        <f t="array" ref="AJ25">IFERROR(
(AVERAGE((IF(DATOS_[[Sexo]:[Sexo]]=$B25,IF(DATOS_[[AGRUP. CLAS. PROF.]:[AGRUP. CLAS. PROF.]]=$B24,IF(DATOS_[[Check Periodo Ref.]:[Check Periodo Ref.]]="Dentro",IF(DATOS_[[Check Equiparado]:[Check Equiparado]]="Sí",IF(DATOS!BE$4="Sí",(1/DATOS_[[% anualiz]:[% anualiz]]),1)*IF(DATOS!BE$5="Sí",1/DATOS_[[% normaliz]:[% normaliz]],1)*(DATOS_[Conc.Sal.27])))))))),
0)</f>
        <v>0</v>
      </c>
      <c r="AK25" s="168">
        <f t="array" ref="AK25">IFERROR(
(AVERAGE((IF(DATOS_[[Sexo]:[Sexo]]=$B25,IF(DATOS_[[AGRUP. CLAS. PROF.]:[AGRUP. CLAS. PROF.]]=$B24,IF(DATOS_[[Check Periodo Ref.]:[Check Periodo Ref.]]="Dentro",IF(DATOS_[[Check Equiparado]:[Check Equiparado]]="Sí",IF(DATOS!BF$4="Sí",(1/DATOS_[[% anualiz]:[% anualiz]]),1)*IF(DATOS!BF$5="Sí",1/DATOS_[[% normaliz]:[% normaliz]],1)*(DATOS_[Conc.Sal.28])))))))),
0)</f>
        <v>0</v>
      </c>
      <c r="AL25" s="168">
        <f t="array" ref="AL25">IFERROR(
(AVERAGE((IF(DATOS_[[Sexo]:[Sexo]]=$B25,IF(DATOS_[[AGRUP. CLAS. PROF.]:[AGRUP. CLAS. PROF.]]=$B24,IF(DATOS_[[Check Periodo Ref.]:[Check Periodo Ref.]]="Dentro",IF(DATOS_[[Check Equiparado]:[Check Equiparado]]="Sí",IF(DATOS!BG$4="Sí",(1/DATOS_[[% anualiz]:[% anualiz]]),1)*IF(DATOS!BG$5="Sí",1/DATOS_[[% normaliz]:[% normaliz]],1)*(DATOS_[Conc.Sal.29])))))))),
0)</f>
        <v>0</v>
      </c>
      <c r="AM25" s="168">
        <f t="array" ref="AM25">IFERROR(
(AVERAGE((IF(DATOS_[[Sexo]:[Sexo]]=$B25,IF(DATOS_[[AGRUP. CLAS. PROF.]:[AGRUP. CLAS. PROF.]]=$B24,IF(DATOS_[[Check Periodo Ref.]:[Check Periodo Ref.]]="Dentro",IF(DATOS_[[Check Equiparado]:[Check Equiparado]]="Sí",IF(DATOS!BH$4="Sí",(1/DATOS_[[% anualiz]:[% anualiz]]),1)*IF(DATOS!BH$5="Sí",1/DATOS_[[% normaliz]:[% normaliz]],1)*(DATOS_[Conc.Sal.30])))))))),
0)</f>
        <v>0</v>
      </c>
      <c r="AN25" s="169">
        <f t="array" ref="AN25">IFERROR(
AVERAGE(IF(DATOS_[Sexo]=$B25,IF(DATOS_[[AGRUP. CLAS. PROF.]:[AGRUP. CLAS. PROF.]]=$B24,IF(DATOS_[Check Equiparado]="Sí",IF(DATOS_[Check Periodo Ref.]="Dentro",DATOS_[Tot COMPL.SAL Eq],FALSE))))),
0)</f>
        <v>0</v>
      </c>
      <c r="AO25" s="170">
        <f t="array" ref="AO25">IFERROR(
AVERAGE(IF(DATOS_[Sexo]=$B25,IF(DATOS_[[AGRUP. CLAS. PROF.]:[AGRUP. CLAS. PROF.]]=$B24,IF(DATOS_[Check Equiparado]="Sí",IF(DATOS_[Check Periodo Ref.]="Dentro",DATOS_[TOTAL SALARIO Eq],FALSE))))),
0)</f>
        <v>0</v>
      </c>
      <c r="AP25" s="171">
        <f t="array" ref="AP25">IFERROR(
(AVERAGE((IF(DATOS_[[Sexo]:[Sexo]]=$B25,IF(DATOS_[[AGRUP. CLAS. PROF.]:[AGRUP. CLAS. PROF.]]=$B24,IF(DATOS_[[Check Periodo Ref.]:[Check Periodo Ref.]]="Dentro",IF(DATOS_[[Check Equiparado]:[Check Equiparado]]="Sí",IF(DATOS!BI$4="Sí",(1/DATOS_[[% anualiz]:[% anualiz]]),1)*IF(DATOS!BI$5="Sí",1/DATOS_[[% normaliz]:[% normaliz]],1)*(DATOS_[C.Extra.01])))))))),
0)</f>
        <v>0</v>
      </c>
      <c r="AQ25" s="171">
        <f t="array" ref="AQ25">IFERROR(
(AVERAGE((IF(DATOS_[[Sexo]:[Sexo]]=$B25,IF(DATOS_[[AGRUP. CLAS. PROF.]:[AGRUP. CLAS. PROF.]]=$B24,IF(DATOS_[[Check Periodo Ref.]:[Check Periodo Ref.]]="Dentro",IF(DATOS_[[Check Equiparado]:[Check Equiparado]]="Sí",IF(DATOS!BJ$4="Sí",(1/DATOS_[[% anualiz]:[% anualiz]]),1)*IF(DATOS!BJ$5="Sí",1/DATOS_[[% normaliz]:[% normaliz]],1)*(DATOS_[C.Extra.02])))))))),
0)</f>
        <v>0</v>
      </c>
      <c r="AR25" s="171">
        <f t="array" ref="AR25">IFERROR(
(AVERAGE((IF(DATOS_[[Sexo]:[Sexo]]=$B25,IF(DATOS_[[AGRUP. CLAS. PROF.]:[AGRUP. CLAS. PROF.]]=$B24,IF(DATOS_[[Check Periodo Ref.]:[Check Periodo Ref.]]="Dentro",IF(DATOS_[[Check Equiparado]:[Check Equiparado]]="Sí",IF(DATOS!BK$4="Sí",(1/DATOS_[[% anualiz]:[% anualiz]]),1)*IF(DATOS!BK$5="Sí",1/DATOS_[[% normaliz]:[% normaliz]],1)*(DATOS_[C.Extra.03])))))))),
0)</f>
        <v>0</v>
      </c>
      <c r="AS25" s="171">
        <f t="array" ref="AS25">IFERROR(
(AVERAGE((IF(DATOS_[[Sexo]:[Sexo]]=$B25,IF(DATOS_[[AGRUP. CLAS. PROF.]:[AGRUP. CLAS. PROF.]]=$B24,IF(DATOS_[[Check Periodo Ref.]:[Check Periodo Ref.]]="Dentro",IF(DATOS_[[Check Equiparado]:[Check Equiparado]]="Sí",IF(DATOS!BL$4="Sí",(1/DATOS_[[% anualiz]:[% anualiz]]),1)*IF(DATOS!BL$5="Sí",1/DATOS_[[% normaliz]:[% normaliz]],1)*(DATOS_[C.Extra.04])))))))),
0)</f>
        <v>0</v>
      </c>
      <c r="AT25" s="171">
        <f t="array" ref="AT25">IFERROR(
(AVERAGE((IF(DATOS_[[Sexo]:[Sexo]]=$B25,IF(DATOS_[[AGRUP. CLAS. PROF.]:[AGRUP. CLAS. PROF.]]=$B24,IF(DATOS_[[Check Periodo Ref.]:[Check Periodo Ref.]]="Dentro",IF(DATOS_[[Check Equiparado]:[Check Equiparado]]="Sí",IF(DATOS!BM$4="Sí",(1/DATOS_[[% anualiz]:[% anualiz]]),1)*IF(DATOS!BM$5="Sí",1/DATOS_[[% normaliz]:[% normaliz]],1)*(DATOS_[C.Extra.05])))))))),
0)</f>
        <v>0</v>
      </c>
      <c r="AU25" s="172">
        <f t="array" ref="AU25">IFERROR(
AVERAGE(IF(DATOS_[Sexo]=$B25,IF(DATOS_[[AGRUP. CLAS. PROF.]:[AGRUP. CLAS. PROF.]]=$B24,IF(DATOS_[Check Equiparado]="Sí",IF(DATOS_[Check Periodo Ref.]="Dentro",DATOS_[Tot Extrasalarial Eq],FALSE))))),
0)</f>
        <v>0</v>
      </c>
      <c r="AV25" s="173">
        <f t="array" ref="AV25">IFERROR(
AVERAGE(IF(DATOS_[Sexo]=$B25,IF(DATOS_[[AGRUP. CLAS. PROF.]:[AGRUP. CLAS. PROF.]]=$B24,IF(DATOS_[Check Equiparado]="Sí",IF(DATOS_[Check Periodo Ref.]="Dentro",DATOS_[TOTAL Retrib Eq],FALSE))))),
0)</f>
        <v>0</v>
      </c>
    </row>
    <row r="26" spans="1:48" x14ac:dyDescent="0.3">
      <c r="A26" s="119" t="str">
        <f t="shared" ref="A26" si="18">+A25</f>
        <v>[ocultar]</v>
      </c>
      <c r="B26" s="123" t="s">
        <v>163</v>
      </c>
      <c r="C26" s="124">
        <f t="array" ref="C26">SUM(IF($B26=DATOS_[Sexo],
IF($B24=DATOS_[AGRUP. CLAS. PROF.],
IF("Dentro"=DATOS_[Check Periodo Ref.],
1/(COUNTIFS(DATOS_[Sexo],$B26,DATOS_[AGRUP. CLAS. PROF.],$B24,DATOS_[Check Periodo Ref.],"Dentro",DATOS_[id],DATOS_[id]))))))</f>
        <v>0</v>
      </c>
      <c r="D26" s="125">
        <f>COUNTIFS(DATOS_[AGRUP. CLAS. PROF.],$B24,DATOS_[Sexo],$B26,DATOS_[Check Periodo Ref.],"Dentro")</f>
        <v>0</v>
      </c>
      <c r="E26" s="125">
        <f>COUNTIFS(DATOS_[AGRUP. CLAS. PROF.],$B24,DATOS_[Sexo],$B26,DATOS_[Check Periodo Ref.],"Dentro",DATOS_[Check Nº SC Norm],"Sí")</f>
        <v>0</v>
      </c>
      <c r="F26" s="125">
        <f>COUNTIFS(DATOS_[AGRUP. CLAS. PROF.],$B24,DATOS_[Sexo],$B26,DATOS_[Check Periodo Ref.],"Dentro",DATOS_[Check Nº SC Anualiz],"Sí")</f>
        <v>0</v>
      </c>
      <c r="G26" s="125">
        <f>COUNTIFS(DATOS_[AGRUP. CLAS. PROF.],$B24,DATOS_[Sexo],$B26,DATOS_[Check Periodo Ref.],"Dentro",DATOS_[Check Nº SC Norm y Anualiz],"Sí")</f>
        <v>0</v>
      </c>
      <c r="H26" s="125">
        <f>COUNTIFS(DATOS_[AGRUP. CLAS. PROF.],$B24,DATOS_[Sexo],$B26,DATOS_[Check Periodo Ref.],"Dentro",DATOS_[Check Equiparación],"Sí")</f>
        <v>0</v>
      </c>
      <c r="I26" s="167" cm="1">
        <f t="array" ref="I26">IFERROR(
AVERAGE(IF(DATOS_[Sexo]=$B26,IF(DATOS_[[AGRUP. CLAS. PROF.]:[AGRUP. CLAS. PROF.]]=$B24,IF(DATOS_[Check Equiparado]="Sí",IF(DATOS_[Check Periodo Ref.]="Dentro",DATOS_[SALARIO BASE Eq],FALSE))))),
0)</f>
        <v>0</v>
      </c>
      <c r="J26" s="168">
        <f t="array" ref="J26">IFERROR(
(AVERAGE((IF(DATOS_[[Sexo]:[Sexo]]=$B26,IF(DATOS_[[AGRUP. CLAS. PROF.]:[AGRUP. CLAS. PROF.]]=$B24,IF(DATOS_[[Check Periodo Ref.]:[Check Periodo Ref.]]="Dentro",IF(DATOS_[[Check Equiparado]:[Check Equiparado]]="Sí",IF(DATOS!AE$4="Sí",(1/DATOS_[[% anualiz]:[% anualiz]]),1)*IF(DATOS!AE$5="Sí",1/DATOS_[[% normaliz]:[% normaliz]],1)*(DATOS_[Conc.Sal.01])))))))),
0)</f>
        <v>0</v>
      </c>
      <c r="K26" s="168">
        <f t="array" ref="K26">IFERROR(
(AVERAGE((IF(DATOS_[[Sexo]:[Sexo]]=$B26,IF(DATOS_[[AGRUP. CLAS. PROF.]:[AGRUP. CLAS. PROF.]]=$B24,IF(DATOS_[[Check Periodo Ref.]:[Check Periodo Ref.]]="Dentro",IF(DATOS_[[Check Equiparado]:[Check Equiparado]]="Sí",IF(DATOS!AF$4="Sí",(1/DATOS_[[% anualiz]:[% anualiz]]),1)*IF(DATOS!AF$5="Sí",1/DATOS_[[% normaliz]:[% normaliz]],1)*(DATOS_[Conc.Sal.02])))))))),
0)</f>
        <v>0</v>
      </c>
      <c r="L26" s="168">
        <f t="array" ref="L26">IFERROR(
(AVERAGE((IF(DATOS_[[Sexo]:[Sexo]]=$B26,IF(DATOS_[[AGRUP. CLAS. PROF.]:[AGRUP. CLAS. PROF.]]=$B24,IF(DATOS_[[Check Periodo Ref.]:[Check Periodo Ref.]]="Dentro",IF(DATOS_[[Check Equiparado]:[Check Equiparado]]="Sí",IF(DATOS!AG$4="Sí",(1/DATOS_[[% anualiz]:[% anualiz]]),1)*IF(DATOS!AG$5="Sí",1/DATOS_[[% normaliz]:[% normaliz]],1)*(DATOS_[Conc.Sal.03])))))))),
0)</f>
        <v>0</v>
      </c>
      <c r="M26" s="168">
        <f t="array" ref="M26">IFERROR(
(AVERAGE((IF(DATOS_[[Sexo]:[Sexo]]=$B26,IF(DATOS_[[AGRUP. CLAS. PROF.]:[AGRUP. CLAS. PROF.]]=$B24,IF(DATOS_[[Check Periodo Ref.]:[Check Periodo Ref.]]="Dentro",IF(DATOS_[[Check Equiparado]:[Check Equiparado]]="Sí",IF(DATOS!AH$4="Sí",(1/DATOS_[[% anualiz]:[% anualiz]]),1)*IF(DATOS!AH$5="Sí",1/DATOS_[[% normaliz]:[% normaliz]],1)*(DATOS_[Conc.Sal.04])))))))),
0)</f>
        <v>0</v>
      </c>
      <c r="N26" s="168">
        <f t="array" ref="N26">IFERROR(
(AVERAGE((IF(DATOS_[[Sexo]:[Sexo]]=$B26,IF(DATOS_[[AGRUP. CLAS. PROF.]:[AGRUP. CLAS. PROF.]]=$B24,IF(DATOS_[[Check Periodo Ref.]:[Check Periodo Ref.]]="Dentro",IF(DATOS_[[Check Equiparado]:[Check Equiparado]]="Sí",IF(DATOS!AI$4="Sí",(1/DATOS_[[% anualiz]:[% anualiz]]),1)*IF(DATOS!AI$5="Sí",1/DATOS_[[% normaliz]:[% normaliz]],1)*(DATOS_[Conc.Sal.05])))))))),
0)</f>
        <v>0</v>
      </c>
      <c r="O26" s="168">
        <f t="array" ref="O26">IFERROR(
(AVERAGE((IF(DATOS_[[Sexo]:[Sexo]]=$B26,IF(DATOS_[[AGRUP. CLAS. PROF.]:[AGRUP. CLAS. PROF.]]=$B24,IF(DATOS_[[Check Periodo Ref.]:[Check Periodo Ref.]]="Dentro",IF(DATOS_[[Check Equiparado]:[Check Equiparado]]="Sí",IF(DATOS!AJ$4="Sí",(1/DATOS_[[% anualiz]:[% anualiz]]),1)*IF(DATOS!AJ$5="Sí",1/DATOS_[[% normaliz]:[% normaliz]],1)*(DATOS_[Conc.Sal.06])))))))),
0)</f>
        <v>0</v>
      </c>
      <c r="P26" s="168">
        <f t="array" ref="P26">IFERROR(
(AVERAGE((IF(DATOS_[[Sexo]:[Sexo]]=$B26,IF(DATOS_[[AGRUP. CLAS. PROF.]:[AGRUP. CLAS. PROF.]]=$B24,IF(DATOS_[[Check Periodo Ref.]:[Check Periodo Ref.]]="Dentro",IF(DATOS_[[Check Equiparado]:[Check Equiparado]]="Sí",IF(DATOS!AK$4="Sí",(1/DATOS_[[% anualiz]:[% anualiz]]),1)*IF(DATOS!AK$5="Sí",1/DATOS_[[% normaliz]:[% normaliz]],1)*(DATOS_[Conc.Sal.07])))))))),
0)</f>
        <v>0</v>
      </c>
      <c r="Q26" s="168">
        <f t="array" ref="Q26">IFERROR(
(AVERAGE((IF(DATOS_[[Sexo]:[Sexo]]=$B26,IF(DATOS_[[AGRUP. CLAS. PROF.]:[AGRUP. CLAS. PROF.]]=$B24,IF(DATOS_[[Check Periodo Ref.]:[Check Periodo Ref.]]="Dentro",IF(DATOS_[[Check Equiparado]:[Check Equiparado]]="Sí",IF(DATOS!AL$4="Sí",(1/DATOS_[[% anualiz]:[% anualiz]]),1)*IF(DATOS!AL$5="Sí",1/DATOS_[[% normaliz]:[% normaliz]],1)*(DATOS_[Conc.Sal.08])))))))),
0)</f>
        <v>0</v>
      </c>
      <c r="R26" s="168">
        <f t="array" ref="R26">IFERROR(
(AVERAGE((IF(DATOS_[[Sexo]:[Sexo]]=$B26,IF(DATOS_[[AGRUP. CLAS. PROF.]:[AGRUP. CLAS. PROF.]]=$B24,IF(DATOS_[[Check Periodo Ref.]:[Check Periodo Ref.]]="Dentro",IF(DATOS_[[Check Equiparado]:[Check Equiparado]]="Sí",IF(DATOS!AM$4="Sí",(1/DATOS_[[% anualiz]:[% anualiz]]),1)*IF(DATOS!AM$5="Sí",1/DATOS_[[% normaliz]:[% normaliz]],1)*(DATOS_[Conc.Sal.09])))))))),
0)</f>
        <v>0</v>
      </c>
      <c r="S26" s="168">
        <f t="array" ref="S26">IFERROR(
(AVERAGE((IF(DATOS_[[Sexo]:[Sexo]]=$B26,IF(DATOS_[[AGRUP. CLAS. PROF.]:[AGRUP. CLAS. PROF.]]=$B24,IF(DATOS_[[Check Periodo Ref.]:[Check Periodo Ref.]]="Dentro",IF(DATOS_[[Check Equiparado]:[Check Equiparado]]="Sí",IF(DATOS!AN$4="Sí",(1/DATOS_[[% anualiz]:[% anualiz]]),1)*IF(DATOS!AN$5="Sí",1/DATOS_[[% normaliz]:[% normaliz]],1)*(DATOS_[Conc.Sal.10])))))))),
0)</f>
        <v>0</v>
      </c>
      <c r="T26" s="168">
        <f t="array" ref="T26">IFERROR(
(AVERAGE((IF(DATOS_[[Sexo]:[Sexo]]=$B26,IF(DATOS_[[AGRUP. CLAS. PROF.]:[AGRUP. CLAS. PROF.]]=$B24,IF(DATOS_[[Check Periodo Ref.]:[Check Periodo Ref.]]="Dentro",IF(DATOS_[[Check Equiparado]:[Check Equiparado]]="Sí",IF(DATOS!AO$4="Sí",(1/DATOS_[[% anualiz]:[% anualiz]]),1)*IF(DATOS!AO$5="Sí",1/DATOS_[[% normaliz]:[% normaliz]],1)*(DATOS_[Conc.Sal.11])))))))),
0)</f>
        <v>0</v>
      </c>
      <c r="U26" s="168">
        <f t="array" ref="U26">IFERROR(
(AVERAGE((IF(DATOS_[[Sexo]:[Sexo]]=$B26,IF(DATOS_[[AGRUP. CLAS. PROF.]:[AGRUP. CLAS. PROF.]]=$B24,IF(DATOS_[[Check Periodo Ref.]:[Check Periodo Ref.]]="Dentro",IF(DATOS_[[Check Equiparado]:[Check Equiparado]]="Sí",IF(DATOS!AP$4="Sí",(1/DATOS_[[% anualiz]:[% anualiz]]),1)*IF(DATOS!AP$5="Sí",1/DATOS_[[% normaliz]:[% normaliz]],1)*(DATOS_[Conc.Sal.12])))))))),
0)</f>
        <v>0</v>
      </c>
      <c r="V26" s="168">
        <f t="array" ref="V26">IFERROR(
(AVERAGE((IF(DATOS_[[Sexo]:[Sexo]]=$B26,IF(DATOS_[[AGRUP. CLAS. PROF.]:[AGRUP. CLAS. PROF.]]=$B24,IF(DATOS_[[Check Periodo Ref.]:[Check Periodo Ref.]]="Dentro",IF(DATOS_[[Check Equiparado]:[Check Equiparado]]="Sí",IF(DATOS!AQ$4="Sí",(1/DATOS_[[% anualiz]:[% anualiz]]),1)*IF(DATOS!AQ$5="Sí",1/DATOS_[[% normaliz]:[% normaliz]],1)*(DATOS_[Conc.Sal.13])))))))),
0)</f>
        <v>0</v>
      </c>
      <c r="W26" s="168">
        <f t="array" ref="W26">IFERROR(
(AVERAGE((IF(DATOS_[[Sexo]:[Sexo]]=$B26,IF(DATOS_[[AGRUP. CLAS. PROF.]:[AGRUP. CLAS. PROF.]]=$B24,IF(DATOS_[[Check Periodo Ref.]:[Check Periodo Ref.]]="Dentro",IF(DATOS_[[Check Equiparado]:[Check Equiparado]]="Sí",IF(DATOS!AR$4="Sí",(1/DATOS_[[% anualiz]:[% anualiz]]),1)*IF(DATOS!AR$5="Sí",1/DATOS_[[% normaliz]:[% normaliz]],1)*(DATOS_[Conc.Sal.14])))))))),
0)</f>
        <v>0</v>
      </c>
      <c r="X26" s="168">
        <f t="array" ref="X26">IFERROR(
(AVERAGE((IF(DATOS_[[Sexo]:[Sexo]]=$B26,IF(DATOS_[[AGRUP. CLAS. PROF.]:[AGRUP. CLAS. PROF.]]=$B24,IF(DATOS_[[Check Periodo Ref.]:[Check Periodo Ref.]]="Dentro",IF(DATOS_[[Check Equiparado]:[Check Equiparado]]="Sí",IF(DATOS!AS$4="Sí",(1/DATOS_[[% anualiz]:[% anualiz]]),1)*IF(DATOS!AS$5="Sí",1/DATOS_[[% normaliz]:[% normaliz]],1)*(DATOS_[Conc.Sal.15])))))))),
0)</f>
        <v>0</v>
      </c>
      <c r="Y26" s="168">
        <f t="array" ref="Y26">IFERROR(
(AVERAGE((IF(DATOS_[[Sexo]:[Sexo]]=$B26,IF(DATOS_[[AGRUP. CLAS. PROF.]:[AGRUP. CLAS. PROF.]]=$B24,IF(DATOS_[[Check Periodo Ref.]:[Check Periodo Ref.]]="Dentro",IF(DATOS_[[Check Equiparado]:[Check Equiparado]]="Sí",IF(DATOS!AT$4="Sí",(1/DATOS_[[% anualiz]:[% anualiz]]),1)*IF(DATOS!AT$5="Sí",1/DATOS_[[% normaliz]:[% normaliz]],1)*(DATOS_[Conc.Sal.16])))))))),
0)</f>
        <v>0</v>
      </c>
      <c r="Z26" s="168">
        <f t="array" ref="Z26">IFERROR(
(AVERAGE((IF(DATOS_[[Sexo]:[Sexo]]=$B26,IF(DATOS_[[AGRUP. CLAS. PROF.]:[AGRUP. CLAS. PROF.]]=$B24,IF(DATOS_[[Check Periodo Ref.]:[Check Periodo Ref.]]="Dentro",IF(DATOS_[[Check Equiparado]:[Check Equiparado]]="Sí",IF(DATOS!AU$4="Sí",(1/DATOS_[[% anualiz]:[% anualiz]]),1)*IF(DATOS!AU$5="Sí",1/DATOS_[[% normaliz]:[% normaliz]],1)*(DATOS_[Conc.Sal.17])))))))),
0)</f>
        <v>0</v>
      </c>
      <c r="AA26" s="168">
        <f t="array" ref="AA26">IFERROR(
(AVERAGE((IF(DATOS_[[Sexo]:[Sexo]]=$B26,IF(DATOS_[[AGRUP. CLAS. PROF.]:[AGRUP. CLAS. PROF.]]=$B24,IF(DATOS_[[Check Periodo Ref.]:[Check Periodo Ref.]]="Dentro",IF(DATOS_[[Check Equiparado]:[Check Equiparado]]="Sí",IF(DATOS!AV$4="Sí",(1/DATOS_[[% anualiz]:[% anualiz]]),1)*IF(DATOS!AV$5="Sí",1/DATOS_[[% normaliz]:[% normaliz]],1)*(DATOS_[Conc.Sal.18])))))))),
0)</f>
        <v>0</v>
      </c>
      <c r="AB26" s="168">
        <f t="array" ref="AB26">IFERROR(
(AVERAGE((IF(DATOS_[[Sexo]:[Sexo]]=$B26,IF(DATOS_[[AGRUP. CLAS. PROF.]:[AGRUP. CLAS. PROF.]]=$B24,IF(DATOS_[[Check Periodo Ref.]:[Check Periodo Ref.]]="Dentro",IF(DATOS_[[Check Equiparado]:[Check Equiparado]]="Sí",IF(DATOS!AW$4="Sí",(1/DATOS_[[% anualiz]:[% anualiz]]),1)*IF(DATOS!AW$5="Sí",1/DATOS_[[% normaliz]:[% normaliz]],1)*(DATOS_[Conc.Sal.19])))))))),
0)</f>
        <v>0</v>
      </c>
      <c r="AC26" s="168">
        <f t="array" ref="AC26">IFERROR(
(AVERAGE((IF(DATOS_[[Sexo]:[Sexo]]=$B26,IF(DATOS_[[AGRUP. CLAS. PROF.]:[AGRUP. CLAS. PROF.]]=$B24,IF(DATOS_[[Check Periodo Ref.]:[Check Periodo Ref.]]="Dentro",IF(DATOS_[[Check Equiparado]:[Check Equiparado]]="Sí",IF(DATOS!AX$4="Sí",(1/DATOS_[[% anualiz]:[% anualiz]]),1)*IF(DATOS!AX$5="Sí",1/DATOS_[[% normaliz]:[% normaliz]],1)*(DATOS_[Conc.Sal.20])))))))),
0)</f>
        <v>0</v>
      </c>
      <c r="AD26" s="168">
        <f t="array" ref="AD26">IFERROR(
(AVERAGE((IF(DATOS_[[Sexo]:[Sexo]]=$B26,IF(DATOS_[[AGRUP. CLAS. PROF.]:[AGRUP. CLAS. PROF.]]=$B24,IF(DATOS_[[Check Periodo Ref.]:[Check Periodo Ref.]]="Dentro",IF(DATOS_[[Check Equiparado]:[Check Equiparado]]="Sí",IF(DATOS!AY$4="Sí",(1/DATOS_[[% anualiz]:[% anualiz]]),1)*IF(DATOS!AY$5="Sí",1/DATOS_[[% normaliz]:[% normaliz]],1)*(DATOS_[Conc.Sal.21])))))))),
0)</f>
        <v>0</v>
      </c>
      <c r="AE26" s="168">
        <f t="array" ref="AE26">IFERROR(
(AVERAGE((IF(DATOS_[[Sexo]:[Sexo]]=$B26,IF(DATOS_[[AGRUP. CLAS. PROF.]:[AGRUP. CLAS. PROF.]]=$B24,IF(DATOS_[[Check Periodo Ref.]:[Check Periodo Ref.]]="Dentro",IF(DATOS_[[Check Equiparado]:[Check Equiparado]]="Sí",IF(DATOS!AZ$4="Sí",(1/DATOS_[[% anualiz]:[% anualiz]]),1)*IF(DATOS!AZ$5="Sí",1/DATOS_[[% normaliz]:[% normaliz]],1)*(DATOS_[Conc.Sal.22])))))))),
0)</f>
        <v>0</v>
      </c>
      <c r="AF26" s="168">
        <f t="array" ref="AF26">IFERROR(
(AVERAGE((IF(DATOS_[[Sexo]:[Sexo]]=$B26,IF(DATOS_[[AGRUP. CLAS. PROF.]:[AGRUP. CLAS. PROF.]]=$B24,IF(DATOS_[[Check Periodo Ref.]:[Check Periodo Ref.]]="Dentro",IF(DATOS_[[Check Equiparado]:[Check Equiparado]]="Sí",IF(DATOS!BA$4="Sí",(1/DATOS_[[% anualiz]:[% anualiz]]),1)*IF(DATOS!BA$5="Sí",1/DATOS_[[% normaliz]:[% normaliz]],1)*(DATOS_[Conc.Sal.23])))))))),
0)</f>
        <v>0</v>
      </c>
      <c r="AG26" s="168">
        <f t="array" ref="AG26">IFERROR(
(AVERAGE((IF(DATOS_[[Sexo]:[Sexo]]=$B26,IF(DATOS_[[AGRUP. CLAS. PROF.]:[AGRUP. CLAS. PROF.]]=$B24,IF(DATOS_[[Check Periodo Ref.]:[Check Periodo Ref.]]="Dentro",IF(DATOS_[[Check Equiparado]:[Check Equiparado]]="Sí",IF(DATOS!BB$4="Sí",(1/DATOS_[[% anualiz]:[% anualiz]]),1)*IF(DATOS!BB$5="Sí",1/DATOS_[[% normaliz]:[% normaliz]],1)*(DATOS_[Conc.Sal.24])))))))),
0)</f>
        <v>0</v>
      </c>
      <c r="AH26" s="168">
        <f t="array" ref="AH26">IFERROR(
(AVERAGE((IF(DATOS_[[Sexo]:[Sexo]]=$B26,IF(DATOS_[[AGRUP. CLAS. PROF.]:[AGRUP. CLAS. PROF.]]=$B24,IF(DATOS_[[Check Periodo Ref.]:[Check Periodo Ref.]]="Dentro",IF(DATOS_[[Check Equiparado]:[Check Equiparado]]="Sí",IF(DATOS!BC$4="Sí",(1/DATOS_[[% anualiz]:[% anualiz]]),1)*IF(DATOS!BC$5="Sí",1/DATOS_[[% normaliz]:[% normaliz]],1)*(DATOS_[Conc.Sal.25])))))))),
0)</f>
        <v>0</v>
      </c>
      <c r="AI26" s="168">
        <f t="array" ref="AI26">IFERROR(
(AVERAGE((IF(DATOS_[[Sexo]:[Sexo]]=$B26,IF(DATOS_[[AGRUP. CLAS. PROF.]:[AGRUP. CLAS. PROF.]]=$B24,IF(DATOS_[[Check Periodo Ref.]:[Check Periodo Ref.]]="Dentro",IF(DATOS_[[Check Equiparado]:[Check Equiparado]]="Sí",IF(DATOS!BD$4="Sí",(1/DATOS_[[% anualiz]:[% anualiz]]),1)*IF(DATOS!BD$5="Sí",1/DATOS_[[% normaliz]:[% normaliz]],1)*(DATOS_[Conc.Sal.26])))))))),
0)</f>
        <v>0</v>
      </c>
      <c r="AJ26" s="168">
        <f t="array" ref="AJ26">IFERROR(
(AVERAGE((IF(DATOS_[[Sexo]:[Sexo]]=$B26,IF(DATOS_[[AGRUP. CLAS. PROF.]:[AGRUP. CLAS. PROF.]]=$B24,IF(DATOS_[[Check Periodo Ref.]:[Check Periodo Ref.]]="Dentro",IF(DATOS_[[Check Equiparado]:[Check Equiparado]]="Sí",IF(DATOS!BE$4="Sí",(1/DATOS_[[% anualiz]:[% anualiz]]),1)*IF(DATOS!BE$5="Sí",1/DATOS_[[% normaliz]:[% normaliz]],1)*(DATOS_[Conc.Sal.27])))))))),
0)</f>
        <v>0</v>
      </c>
      <c r="AK26" s="168">
        <f t="array" ref="AK26">IFERROR(
(AVERAGE((IF(DATOS_[[Sexo]:[Sexo]]=$B26,IF(DATOS_[[AGRUP. CLAS. PROF.]:[AGRUP. CLAS. PROF.]]=$B24,IF(DATOS_[[Check Periodo Ref.]:[Check Periodo Ref.]]="Dentro",IF(DATOS_[[Check Equiparado]:[Check Equiparado]]="Sí",IF(DATOS!BF$4="Sí",(1/DATOS_[[% anualiz]:[% anualiz]]),1)*IF(DATOS!BF$5="Sí",1/DATOS_[[% normaliz]:[% normaliz]],1)*(DATOS_[Conc.Sal.28])))))))),
0)</f>
        <v>0</v>
      </c>
      <c r="AL26" s="168">
        <f t="array" ref="AL26">IFERROR(
(AVERAGE((IF(DATOS_[[Sexo]:[Sexo]]=$B26,IF(DATOS_[[AGRUP. CLAS. PROF.]:[AGRUP. CLAS. PROF.]]=$B24,IF(DATOS_[[Check Periodo Ref.]:[Check Periodo Ref.]]="Dentro",IF(DATOS_[[Check Equiparado]:[Check Equiparado]]="Sí",IF(DATOS!BG$4="Sí",(1/DATOS_[[% anualiz]:[% anualiz]]),1)*IF(DATOS!BG$5="Sí",1/DATOS_[[% normaliz]:[% normaliz]],1)*(DATOS_[Conc.Sal.29])))))))),
0)</f>
        <v>0</v>
      </c>
      <c r="AM26" s="168">
        <f t="array" ref="AM26">IFERROR(
(AVERAGE((IF(DATOS_[[Sexo]:[Sexo]]=$B26,IF(DATOS_[[AGRUP. CLAS. PROF.]:[AGRUP. CLAS. PROF.]]=$B24,IF(DATOS_[[Check Periodo Ref.]:[Check Periodo Ref.]]="Dentro",IF(DATOS_[[Check Equiparado]:[Check Equiparado]]="Sí",IF(DATOS!BH$4="Sí",(1/DATOS_[[% anualiz]:[% anualiz]]),1)*IF(DATOS!BH$5="Sí",1/DATOS_[[% normaliz]:[% normaliz]],1)*(DATOS_[Conc.Sal.30])))))))),
0)</f>
        <v>0</v>
      </c>
      <c r="AN26" s="169">
        <f t="array" ref="AN26">IFERROR(
AVERAGE(IF(DATOS_[Sexo]=$B26,IF(DATOS_[[AGRUP. CLAS. PROF.]:[AGRUP. CLAS. PROF.]]=$B24,IF(DATOS_[Check Equiparado]="Sí",IF(DATOS_[Check Periodo Ref.]="Dentro",DATOS_[Tot COMPL.SAL Eq],FALSE))))),
0)</f>
        <v>0</v>
      </c>
      <c r="AO26" s="170">
        <f t="array" ref="AO26">IFERROR(
AVERAGE(IF(DATOS_[Sexo]=$B26,IF(DATOS_[[AGRUP. CLAS. PROF.]:[AGRUP. CLAS. PROF.]]=$B24,IF(DATOS_[Check Equiparado]="Sí",IF(DATOS_[Check Periodo Ref.]="Dentro",DATOS_[TOTAL SALARIO Eq],FALSE))))),
0)</f>
        <v>0</v>
      </c>
      <c r="AP26" s="171">
        <f t="array" ref="AP26">IFERROR(
(AVERAGE((IF(DATOS_[[Sexo]:[Sexo]]=$B26,IF(DATOS_[[AGRUP. CLAS. PROF.]:[AGRUP. CLAS. PROF.]]=$B25,IF(DATOS_[[Check Periodo Ref.]:[Check Periodo Ref.]]="Dentro",IF(DATOS_[[Check Equiparado]:[Check Equiparado]]="Sí",IF(DATOS!BI$4="Sí",(1/DATOS_[[% anualiz]:[% anualiz]]),1)*IF(DATOS!BI$5="Sí",1/DATOS_[[% normaliz]:[% normaliz]],1)*(DATOS_[C.Extra.01])))))))),
0)</f>
        <v>0</v>
      </c>
      <c r="AQ26" s="171">
        <f t="array" ref="AQ26">IFERROR(
(AVERAGE((IF(DATOS_[[Sexo]:[Sexo]]=$B26,IF(DATOS_[[AGRUP. CLAS. PROF.]:[AGRUP. CLAS. PROF.]]=$B25,IF(DATOS_[[Check Periodo Ref.]:[Check Periodo Ref.]]="Dentro",IF(DATOS_[[Check Equiparado]:[Check Equiparado]]="Sí",IF(DATOS!BJ$4="Sí",(1/DATOS_[[% anualiz]:[% anualiz]]),1)*IF(DATOS!BJ$5="Sí",1/DATOS_[[% normaliz]:[% normaliz]],1)*(DATOS_[C.Extra.02])))))))),
0)</f>
        <v>0</v>
      </c>
      <c r="AR26" s="171">
        <f t="array" ref="AR26">IFERROR(
(AVERAGE((IF(DATOS_[[Sexo]:[Sexo]]=$B26,IF(DATOS_[[AGRUP. CLAS. PROF.]:[AGRUP. CLAS. PROF.]]=$B25,IF(DATOS_[[Check Periodo Ref.]:[Check Periodo Ref.]]="Dentro",IF(DATOS_[[Check Equiparado]:[Check Equiparado]]="Sí",IF(DATOS!BK$4="Sí",(1/DATOS_[[% anualiz]:[% anualiz]]),1)*IF(DATOS!BK$5="Sí",1/DATOS_[[% normaliz]:[% normaliz]],1)*(DATOS_[C.Extra.03])))))))),
0)</f>
        <v>0</v>
      </c>
      <c r="AS26" s="171">
        <f t="array" ref="AS26">IFERROR(
(AVERAGE((IF(DATOS_[[Sexo]:[Sexo]]=$B26,IF(DATOS_[[AGRUP. CLAS. PROF.]:[AGRUP. CLAS. PROF.]]=$B25,IF(DATOS_[[Check Periodo Ref.]:[Check Periodo Ref.]]="Dentro",IF(DATOS_[[Check Equiparado]:[Check Equiparado]]="Sí",IF(DATOS!BL$4="Sí",(1/DATOS_[[% anualiz]:[% anualiz]]),1)*IF(DATOS!BL$5="Sí",1/DATOS_[[% normaliz]:[% normaliz]],1)*(DATOS_[C.Extra.04])))))))),
0)</f>
        <v>0</v>
      </c>
      <c r="AT26" s="171">
        <f t="array" ref="AT26">IFERROR(
(AVERAGE((IF(DATOS_[[Sexo]:[Sexo]]=$B26,IF(DATOS_[[AGRUP. CLAS. PROF.]:[AGRUP. CLAS. PROF.]]=$B25,IF(DATOS_[[Check Periodo Ref.]:[Check Periodo Ref.]]="Dentro",IF(DATOS_[[Check Equiparado]:[Check Equiparado]]="Sí",IF(DATOS!BM$4="Sí",(1/DATOS_[[% anualiz]:[% anualiz]]),1)*IF(DATOS!BM$5="Sí",1/DATOS_[[% normaliz]:[% normaliz]],1)*(DATOS_[C.Extra.05])))))))),
0)</f>
        <v>0</v>
      </c>
      <c r="AU26" s="172">
        <f t="array" ref="AU26">IFERROR(
AVERAGE(IF(DATOS_[Sexo]=$B26,IF(DATOS_[[AGRUP. CLAS. PROF.]:[AGRUP. CLAS. PROF.]]=$B24,IF(DATOS_[Check Equiparado]="Sí",IF(DATOS_[Check Periodo Ref.]="Dentro",DATOS_[Tot Extrasalarial Eq],FALSE))))),
0)</f>
        <v>0</v>
      </c>
      <c r="AV26" s="173">
        <f t="array" ref="AV26">IFERROR(
AVERAGE(IF(DATOS_[Sexo]=$B26,IF(DATOS_[[AGRUP. CLAS. PROF.]:[AGRUP. CLAS. PROF.]]=$B24,IF(DATOS_[Check Equiparado]="Sí",IF(DATOS_[Check Periodo Ref.]="Dentro",DATOS_[TOTAL Retrib Eq],FALSE))))),
0)</f>
        <v>0</v>
      </c>
    </row>
    <row r="27" spans="1:48" ht="17.25" thickBot="1" x14ac:dyDescent="0.35">
      <c r="A27" s="119" t="str">
        <f t="shared" ref="A27" si="19">+A28</f>
        <v>[ocultar]</v>
      </c>
      <c r="B27" s="129" t="s">
        <v>311</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CLAS. PROF.],
IF("Dentro"=DATOS_[Check Periodo Ref.],
1/(COUNTIFS(DATOS_[Sexo],$B28,DATOS_[AGRUP. CLAS. PROF.],$B27,DATOS_[Check Periodo Ref.],"Dentro",DATOS_[id],DATOS_[id]))))))</f>
        <v>0</v>
      </c>
      <c r="D28" s="125">
        <f>COUNTIFS(DATOS_[AGRUP. CLAS. PROF.],$B27,DATOS_[Sexo],$B28,DATOS_[Check Periodo Ref.],"Dentro")</f>
        <v>0</v>
      </c>
      <c r="E28" s="125">
        <f>COUNTIFS(DATOS_[AGRUP. CLAS. PROF.],$B27,DATOS_[Sexo],$B28,DATOS_[Check Periodo Ref.],"Dentro",DATOS_[Check Nº SC Norm],"Sí")</f>
        <v>0</v>
      </c>
      <c r="F28" s="125">
        <f>COUNTIFS(DATOS_[AGRUP. CLAS. PROF.],$B27,DATOS_[Sexo],$B28,DATOS_[Check Periodo Ref.],"Dentro",DATOS_[Check Nº SC Anualiz],"Sí")</f>
        <v>0</v>
      </c>
      <c r="G28" s="125">
        <f>COUNTIFS(DATOS_[AGRUP. CLAS. PROF.],$B27,DATOS_[Sexo],$B28,DATOS_[Check Periodo Ref.],"Dentro",DATOS_[Check Nº SC Norm y Anualiz],"Sí")</f>
        <v>0</v>
      </c>
      <c r="H28" s="125">
        <f>COUNTIFS(DATOS_[AGRUP. CLAS. PROF.],$B27,DATOS_[Sexo],$B28,DATOS_[Check Periodo Ref.],"Dentro",DATOS_[Check Equiparación],"Sí")</f>
        <v>0</v>
      </c>
      <c r="I28" s="167">
        <f t="array" ref="I28">IFERROR(
AVERAGE(IF(DATOS_[Sexo]=$B28,IF(DATOS_[[AGRUP. CLAS. PROF.]:[AGRUP. CLAS. PROF.]]=$B27,IF(DATOS_[Check Equiparado]="Sí",IF(DATOS_[Check Periodo Ref.]="Dentro",DATOS_[SALARIO BASE Eq],FALSE))))),
0)</f>
        <v>0</v>
      </c>
      <c r="J28" s="168">
        <f t="array" ref="J28">IFERROR(
(AVERAGE((IF(DATOS_[[Sexo]:[Sexo]]=$B28,IF(DATOS_[[AGRUP. CLAS. PROF.]:[AGRUP. CLAS. PROF.]]=$B27,IF(DATOS_[[Check Periodo Ref.]:[Check Periodo Ref.]]="Dentro",IF(DATOS_[[Check Equiparado]:[Check Equiparado]]="Sí",IF(DATOS!AE$4="Sí",(1/DATOS_[[% anualiz]:[% anualiz]]),1)*IF(DATOS!AE$5="Sí",1/DATOS_[[% normaliz]:[% normaliz]],1)*(DATOS_[Conc.Sal.01])))))))),
0)</f>
        <v>0</v>
      </c>
      <c r="K28" s="168">
        <f t="array" ref="K28">IFERROR(
(AVERAGE((IF(DATOS_[[Sexo]:[Sexo]]=$B28,IF(DATOS_[[AGRUP. CLAS. PROF.]:[AGRUP. CLAS. PROF.]]=$B27,IF(DATOS_[[Check Periodo Ref.]:[Check Periodo Ref.]]="Dentro",IF(DATOS_[[Check Equiparado]:[Check Equiparado]]="Sí",IF(DATOS!AF$4="Sí",(1/DATOS_[[% anualiz]:[% anualiz]]),1)*IF(DATOS!AF$5="Sí",1/DATOS_[[% normaliz]:[% normaliz]],1)*(DATOS_[Conc.Sal.02])))))))),
0)</f>
        <v>0</v>
      </c>
      <c r="L28" s="168">
        <f t="array" ref="L28">IFERROR(
(AVERAGE((IF(DATOS_[[Sexo]:[Sexo]]=$B28,IF(DATOS_[[AGRUP. CLAS. PROF.]:[AGRUP. CLAS. PROF.]]=$B27,IF(DATOS_[[Check Periodo Ref.]:[Check Periodo Ref.]]="Dentro",IF(DATOS_[[Check Equiparado]:[Check Equiparado]]="Sí",IF(DATOS!AG$4="Sí",(1/DATOS_[[% anualiz]:[% anualiz]]),1)*IF(DATOS!AG$5="Sí",1/DATOS_[[% normaliz]:[% normaliz]],1)*(DATOS_[Conc.Sal.03])))))))),
0)</f>
        <v>0</v>
      </c>
      <c r="M28" s="168">
        <f t="array" ref="M28">IFERROR(
(AVERAGE((IF(DATOS_[[Sexo]:[Sexo]]=$B28,IF(DATOS_[[AGRUP. CLAS. PROF.]:[AGRUP. CLAS. PROF.]]=$B27,IF(DATOS_[[Check Periodo Ref.]:[Check Periodo Ref.]]="Dentro",IF(DATOS_[[Check Equiparado]:[Check Equiparado]]="Sí",IF(DATOS!AH$4="Sí",(1/DATOS_[[% anualiz]:[% anualiz]]),1)*IF(DATOS!AH$5="Sí",1/DATOS_[[% normaliz]:[% normaliz]],1)*(DATOS_[Conc.Sal.04])))))))),
0)</f>
        <v>0</v>
      </c>
      <c r="N28" s="168">
        <f t="array" ref="N28">IFERROR(
(AVERAGE((IF(DATOS_[[Sexo]:[Sexo]]=$B28,IF(DATOS_[[AGRUP. CLAS. PROF.]:[AGRUP. CLAS. PROF.]]=$B27,IF(DATOS_[[Check Periodo Ref.]:[Check Periodo Ref.]]="Dentro",IF(DATOS_[[Check Equiparado]:[Check Equiparado]]="Sí",IF(DATOS!AI$4="Sí",(1/DATOS_[[% anualiz]:[% anualiz]]),1)*IF(DATOS!AI$5="Sí",1/DATOS_[[% normaliz]:[% normaliz]],1)*(DATOS_[Conc.Sal.05])))))))),
0)</f>
        <v>0</v>
      </c>
      <c r="O28" s="168">
        <f t="array" ref="O28">IFERROR(
(AVERAGE((IF(DATOS_[[Sexo]:[Sexo]]=$B28,IF(DATOS_[[AGRUP. CLAS. PROF.]:[AGRUP. CLAS. PROF.]]=$B27,IF(DATOS_[[Check Periodo Ref.]:[Check Periodo Ref.]]="Dentro",IF(DATOS_[[Check Equiparado]:[Check Equiparado]]="Sí",IF(DATOS!AJ$4="Sí",(1/DATOS_[[% anualiz]:[% anualiz]]),1)*IF(DATOS!AJ$5="Sí",1/DATOS_[[% normaliz]:[% normaliz]],1)*(DATOS_[Conc.Sal.06])))))))),
0)</f>
        <v>0</v>
      </c>
      <c r="P28" s="168">
        <f t="array" ref="P28">IFERROR(
(AVERAGE((IF(DATOS_[[Sexo]:[Sexo]]=$B28,IF(DATOS_[[AGRUP. CLAS. PROF.]:[AGRUP. CLAS. PROF.]]=$B27,IF(DATOS_[[Check Periodo Ref.]:[Check Periodo Ref.]]="Dentro",IF(DATOS_[[Check Equiparado]:[Check Equiparado]]="Sí",IF(DATOS!AK$4="Sí",(1/DATOS_[[% anualiz]:[% anualiz]]),1)*IF(DATOS!AK$5="Sí",1/DATOS_[[% normaliz]:[% normaliz]],1)*(DATOS_[Conc.Sal.07])))))))),
0)</f>
        <v>0</v>
      </c>
      <c r="Q28" s="168">
        <f t="array" ref="Q28">IFERROR(
(AVERAGE((IF(DATOS_[[Sexo]:[Sexo]]=$B28,IF(DATOS_[[AGRUP. CLAS. PROF.]:[AGRUP. CLAS. PROF.]]=$B27,IF(DATOS_[[Check Periodo Ref.]:[Check Periodo Ref.]]="Dentro",IF(DATOS_[[Check Equiparado]:[Check Equiparado]]="Sí",IF(DATOS!AL$4="Sí",(1/DATOS_[[% anualiz]:[% anualiz]]),1)*IF(DATOS!AL$5="Sí",1/DATOS_[[% normaliz]:[% normaliz]],1)*(DATOS_[Conc.Sal.08])))))))),
0)</f>
        <v>0</v>
      </c>
      <c r="R28" s="168">
        <f t="array" ref="R28">IFERROR(
(AVERAGE((IF(DATOS_[[Sexo]:[Sexo]]=$B28,IF(DATOS_[[AGRUP. CLAS. PROF.]:[AGRUP. CLAS. PROF.]]=$B27,IF(DATOS_[[Check Periodo Ref.]:[Check Periodo Ref.]]="Dentro",IF(DATOS_[[Check Equiparado]:[Check Equiparado]]="Sí",IF(DATOS!AM$4="Sí",(1/DATOS_[[% anualiz]:[% anualiz]]),1)*IF(DATOS!AM$5="Sí",1/DATOS_[[% normaliz]:[% normaliz]],1)*(DATOS_[Conc.Sal.09])))))))),
0)</f>
        <v>0</v>
      </c>
      <c r="S28" s="168">
        <f t="array" ref="S28">IFERROR(
(AVERAGE((IF(DATOS_[[Sexo]:[Sexo]]=$B28,IF(DATOS_[[AGRUP. CLAS. PROF.]:[AGRUP. CLAS. PROF.]]=$B27,IF(DATOS_[[Check Periodo Ref.]:[Check Periodo Ref.]]="Dentro",IF(DATOS_[[Check Equiparado]:[Check Equiparado]]="Sí",IF(DATOS!AN$4="Sí",(1/DATOS_[[% anualiz]:[% anualiz]]),1)*IF(DATOS!AN$5="Sí",1/DATOS_[[% normaliz]:[% normaliz]],1)*(DATOS_[Conc.Sal.10])))))))),
0)</f>
        <v>0</v>
      </c>
      <c r="T28" s="168">
        <f t="array" ref="T28">IFERROR(
(AVERAGE((IF(DATOS_[[Sexo]:[Sexo]]=$B28,IF(DATOS_[[AGRUP. CLAS. PROF.]:[AGRUP. CLAS. PROF.]]=$B27,IF(DATOS_[[Check Periodo Ref.]:[Check Periodo Ref.]]="Dentro",IF(DATOS_[[Check Equiparado]:[Check Equiparado]]="Sí",IF(DATOS!AO$4="Sí",(1/DATOS_[[% anualiz]:[% anualiz]]),1)*IF(DATOS!AO$5="Sí",1/DATOS_[[% normaliz]:[% normaliz]],1)*(DATOS_[Conc.Sal.11])))))))),
0)</f>
        <v>0</v>
      </c>
      <c r="U28" s="168">
        <f t="array" ref="U28">IFERROR(
(AVERAGE((IF(DATOS_[[Sexo]:[Sexo]]=$B28,IF(DATOS_[[AGRUP. CLAS. PROF.]:[AGRUP. CLAS. PROF.]]=$B27,IF(DATOS_[[Check Periodo Ref.]:[Check Periodo Ref.]]="Dentro",IF(DATOS_[[Check Equiparado]:[Check Equiparado]]="Sí",IF(DATOS!AP$4="Sí",(1/DATOS_[[% anualiz]:[% anualiz]]),1)*IF(DATOS!AP$5="Sí",1/DATOS_[[% normaliz]:[% normaliz]],1)*(DATOS_[Conc.Sal.12])))))))),
0)</f>
        <v>0</v>
      </c>
      <c r="V28" s="168">
        <f t="array" ref="V28">IFERROR(
(AVERAGE((IF(DATOS_[[Sexo]:[Sexo]]=$B28,IF(DATOS_[[AGRUP. CLAS. PROF.]:[AGRUP. CLAS. PROF.]]=$B27,IF(DATOS_[[Check Periodo Ref.]:[Check Periodo Ref.]]="Dentro",IF(DATOS_[[Check Equiparado]:[Check Equiparado]]="Sí",IF(DATOS!AQ$4="Sí",(1/DATOS_[[% anualiz]:[% anualiz]]),1)*IF(DATOS!AQ$5="Sí",1/DATOS_[[% normaliz]:[% normaliz]],1)*(DATOS_[Conc.Sal.13])))))))),
0)</f>
        <v>0</v>
      </c>
      <c r="W28" s="168">
        <f t="array" ref="W28">IFERROR(
(AVERAGE((IF(DATOS_[[Sexo]:[Sexo]]=$B28,IF(DATOS_[[AGRUP. CLAS. PROF.]:[AGRUP. CLAS. PROF.]]=$B27,IF(DATOS_[[Check Periodo Ref.]:[Check Periodo Ref.]]="Dentro",IF(DATOS_[[Check Equiparado]:[Check Equiparado]]="Sí",IF(DATOS!AR$4="Sí",(1/DATOS_[[% anualiz]:[% anualiz]]),1)*IF(DATOS!AR$5="Sí",1/DATOS_[[% normaliz]:[% normaliz]],1)*(DATOS_[Conc.Sal.14])))))))),
0)</f>
        <v>0</v>
      </c>
      <c r="X28" s="168">
        <f t="array" ref="X28">IFERROR(
(AVERAGE((IF(DATOS_[[Sexo]:[Sexo]]=$B28,IF(DATOS_[[AGRUP. CLAS. PROF.]:[AGRUP. CLAS. PROF.]]=$B27,IF(DATOS_[[Check Periodo Ref.]:[Check Periodo Ref.]]="Dentro",IF(DATOS_[[Check Equiparado]:[Check Equiparado]]="Sí",IF(DATOS!AS$4="Sí",(1/DATOS_[[% anualiz]:[% anualiz]]),1)*IF(DATOS!AS$5="Sí",1/DATOS_[[% normaliz]:[% normaliz]],1)*(DATOS_[Conc.Sal.15])))))))),
0)</f>
        <v>0</v>
      </c>
      <c r="Y28" s="168">
        <f t="array" ref="Y28">IFERROR(
(AVERAGE((IF(DATOS_[[Sexo]:[Sexo]]=$B28,IF(DATOS_[[AGRUP. CLAS. PROF.]:[AGRUP. CLAS. PROF.]]=$B27,IF(DATOS_[[Check Periodo Ref.]:[Check Periodo Ref.]]="Dentro",IF(DATOS_[[Check Equiparado]:[Check Equiparado]]="Sí",IF(DATOS!AT$4="Sí",(1/DATOS_[[% anualiz]:[% anualiz]]),1)*IF(DATOS!AT$5="Sí",1/DATOS_[[% normaliz]:[% normaliz]],1)*(DATOS_[Conc.Sal.16])))))))),
0)</f>
        <v>0</v>
      </c>
      <c r="Z28" s="168">
        <f t="array" ref="Z28">IFERROR(
(AVERAGE((IF(DATOS_[[Sexo]:[Sexo]]=$B28,IF(DATOS_[[AGRUP. CLAS. PROF.]:[AGRUP. CLAS. PROF.]]=$B27,IF(DATOS_[[Check Periodo Ref.]:[Check Periodo Ref.]]="Dentro",IF(DATOS_[[Check Equiparado]:[Check Equiparado]]="Sí",IF(DATOS!AU$4="Sí",(1/DATOS_[[% anualiz]:[% anualiz]]),1)*IF(DATOS!AU$5="Sí",1/DATOS_[[% normaliz]:[% normaliz]],1)*(DATOS_[Conc.Sal.17])))))))),
0)</f>
        <v>0</v>
      </c>
      <c r="AA28" s="168">
        <f t="array" ref="AA28">IFERROR(
(AVERAGE((IF(DATOS_[[Sexo]:[Sexo]]=$B28,IF(DATOS_[[AGRUP. CLAS. PROF.]:[AGRUP. CLAS. PROF.]]=$B27,IF(DATOS_[[Check Periodo Ref.]:[Check Periodo Ref.]]="Dentro",IF(DATOS_[[Check Equiparado]:[Check Equiparado]]="Sí",IF(DATOS!AV$4="Sí",(1/DATOS_[[% anualiz]:[% anualiz]]),1)*IF(DATOS!AV$5="Sí",1/DATOS_[[% normaliz]:[% normaliz]],1)*(DATOS_[Conc.Sal.18])))))))),
0)</f>
        <v>0</v>
      </c>
      <c r="AB28" s="168">
        <f t="array" ref="AB28">IFERROR(
(AVERAGE((IF(DATOS_[[Sexo]:[Sexo]]=$B28,IF(DATOS_[[AGRUP. CLAS. PROF.]:[AGRUP. CLAS. PROF.]]=$B27,IF(DATOS_[[Check Periodo Ref.]:[Check Periodo Ref.]]="Dentro",IF(DATOS_[[Check Equiparado]:[Check Equiparado]]="Sí",IF(DATOS!AW$4="Sí",(1/DATOS_[[% anualiz]:[% anualiz]]),1)*IF(DATOS!AW$5="Sí",1/DATOS_[[% normaliz]:[% normaliz]],1)*(DATOS_[Conc.Sal.19])))))))),
0)</f>
        <v>0</v>
      </c>
      <c r="AC28" s="168">
        <f t="array" ref="AC28">IFERROR(
(AVERAGE((IF(DATOS_[[Sexo]:[Sexo]]=$B28,IF(DATOS_[[AGRUP. CLAS. PROF.]:[AGRUP. CLAS. PROF.]]=$B27,IF(DATOS_[[Check Periodo Ref.]:[Check Periodo Ref.]]="Dentro",IF(DATOS_[[Check Equiparado]:[Check Equiparado]]="Sí",IF(DATOS!AX$4="Sí",(1/DATOS_[[% anualiz]:[% anualiz]]),1)*IF(DATOS!AX$5="Sí",1/DATOS_[[% normaliz]:[% normaliz]],1)*(DATOS_[Conc.Sal.20])))))))),
0)</f>
        <v>0</v>
      </c>
      <c r="AD28" s="168">
        <f t="array" ref="AD28">IFERROR(
(AVERAGE((IF(DATOS_[[Sexo]:[Sexo]]=$B28,IF(DATOS_[[AGRUP. CLAS. PROF.]:[AGRUP. CLAS. PROF.]]=$B27,IF(DATOS_[[Check Periodo Ref.]:[Check Periodo Ref.]]="Dentro",IF(DATOS_[[Check Equiparado]:[Check Equiparado]]="Sí",IF(DATOS!AY$4="Sí",(1/DATOS_[[% anualiz]:[% anualiz]]),1)*IF(DATOS!AY$5="Sí",1/DATOS_[[% normaliz]:[% normaliz]],1)*(DATOS_[Conc.Sal.21])))))))),
0)</f>
        <v>0</v>
      </c>
      <c r="AE28" s="168">
        <f t="array" ref="AE28">IFERROR(
(AVERAGE((IF(DATOS_[[Sexo]:[Sexo]]=$B28,IF(DATOS_[[AGRUP. CLAS. PROF.]:[AGRUP. CLAS. PROF.]]=$B27,IF(DATOS_[[Check Periodo Ref.]:[Check Periodo Ref.]]="Dentro",IF(DATOS_[[Check Equiparado]:[Check Equiparado]]="Sí",IF(DATOS!AZ$4="Sí",(1/DATOS_[[% anualiz]:[% anualiz]]),1)*IF(DATOS!AZ$5="Sí",1/DATOS_[[% normaliz]:[% normaliz]],1)*(DATOS_[Conc.Sal.22])))))))),
0)</f>
        <v>0</v>
      </c>
      <c r="AF28" s="168">
        <f t="array" ref="AF28">IFERROR(
(AVERAGE((IF(DATOS_[[Sexo]:[Sexo]]=$B28,IF(DATOS_[[AGRUP. CLAS. PROF.]:[AGRUP. CLAS. PROF.]]=$B27,IF(DATOS_[[Check Periodo Ref.]:[Check Periodo Ref.]]="Dentro",IF(DATOS_[[Check Equiparado]:[Check Equiparado]]="Sí",IF(DATOS!BA$4="Sí",(1/DATOS_[[% anualiz]:[% anualiz]]),1)*IF(DATOS!BA$5="Sí",1/DATOS_[[% normaliz]:[% normaliz]],1)*(DATOS_[Conc.Sal.23])))))))),
0)</f>
        <v>0</v>
      </c>
      <c r="AG28" s="168">
        <f t="array" ref="AG28">IFERROR(
(AVERAGE((IF(DATOS_[[Sexo]:[Sexo]]=$B28,IF(DATOS_[[AGRUP. CLAS. PROF.]:[AGRUP. CLAS. PROF.]]=$B27,IF(DATOS_[[Check Periodo Ref.]:[Check Periodo Ref.]]="Dentro",IF(DATOS_[[Check Equiparado]:[Check Equiparado]]="Sí",IF(DATOS!BB$4="Sí",(1/DATOS_[[% anualiz]:[% anualiz]]),1)*IF(DATOS!BB$5="Sí",1/DATOS_[[% normaliz]:[% normaliz]],1)*(DATOS_[Conc.Sal.24])))))))),
0)</f>
        <v>0</v>
      </c>
      <c r="AH28" s="168">
        <f t="array" ref="AH28">IFERROR(
(AVERAGE((IF(DATOS_[[Sexo]:[Sexo]]=$B28,IF(DATOS_[[AGRUP. CLAS. PROF.]:[AGRUP. CLAS. PROF.]]=$B27,IF(DATOS_[[Check Periodo Ref.]:[Check Periodo Ref.]]="Dentro",IF(DATOS_[[Check Equiparado]:[Check Equiparado]]="Sí",IF(DATOS!BC$4="Sí",(1/DATOS_[[% anualiz]:[% anualiz]]),1)*IF(DATOS!BC$5="Sí",1/DATOS_[[% normaliz]:[% normaliz]],1)*(DATOS_[Conc.Sal.25])))))))),
0)</f>
        <v>0</v>
      </c>
      <c r="AI28" s="168">
        <f t="array" ref="AI28">IFERROR(
(AVERAGE((IF(DATOS_[[Sexo]:[Sexo]]=$B28,IF(DATOS_[[AGRUP. CLAS. PROF.]:[AGRUP. CLAS. PROF.]]=$B27,IF(DATOS_[[Check Periodo Ref.]:[Check Periodo Ref.]]="Dentro",IF(DATOS_[[Check Equiparado]:[Check Equiparado]]="Sí",IF(DATOS!BD$4="Sí",(1/DATOS_[[% anualiz]:[% anualiz]]),1)*IF(DATOS!BD$5="Sí",1/DATOS_[[% normaliz]:[% normaliz]],1)*(DATOS_[Conc.Sal.26])))))))),
0)</f>
        <v>0</v>
      </c>
      <c r="AJ28" s="168">
        <f t="array" ref="AJ28">IFERROR(
(AVERAGE((IF(DATOS_[[Sexo]:[Sexo]]=$B28,IF(DATOS_[[AGRUP. CLAS. PROF.]:[AGRUP. CLAS. PROF.]]=$B27,IF(DATOS_[[Check Periodo Ref.]:[Check Periodo Ref.]]="Dentro",IF(DATOS_[[Check Equiparado]:[Check Equiparado]]="Sí",IF(DATOS!BE$4="Sí",(1/DATOS_[[% anualiz]:[% anualiz]]),1)*IF(DATOS!BE$5="Sí",1/DATOS_[[% normaliz]:[% normaliz]],1)*(DATOS_[Conc.Sal.27])))))))),
0)</f>
        <v>0</v>
      </c>
      <c r="AK28" s="168">
        <f t="array" ref="AK28">IFERROR(
(AVERAGE((IF(DATOS_[[Sexo]:[Sexo]]=$B28,IF(DATOS_[[AGRUP. CLAS. PROF.]:[AGRUP. CLAS. PROF.]]=$B27,IF(DATOS_[[Check Periodo Ref.]:[Check Periodo Ref.]]="Dentro",IF(DATOS_[[Check Equiparado]:[Check Equiparado]]="Sí",IF(DATOS!BF$4="Sí",(1/DATOS_[[% anualiz]:[% anualiz]]),1)*IF(DATOS!BF$5="Sí",1/DATOS_[[% normaliz]:[% normaliz]],1)*(DATOS_[Conc.Sal.28])))))))),
0)</f>
        <v>0</v>
      </c>
      <c r="AL28" s="168">
        <f t="array" ref="AL28">IFERROR(
(AVERAGE((IF(DATOS_[[Sexo]:[Sexo]]=$B28,IF(DATOS_[[AGRUP. CLAS. PROF.]:[AGRUP. CLAS. PROF.]]=$B27,IF(DATOS_[[Check Periodo Ref.]:[Check Periodo Ref.]]="Dentro",IF(DATOS_[[Check Equiparado]:[Check Equiparado]]="Sí",IF(DATOS!BG$4="Sí",(1/DATOS_[[% anualiz]:[% anualiz]]),1)*IF(DATOS!BG$5="Sí",1/DATOS_[[% normaliz]:[% normaliz]],1)*(DATOS_[Conc.Sal.29])))))))),
0)</f>
        <v>0</v>
      </c>
      <c r="AM28" s="168">
        <f t="array" ref="AM28">IFERROR(
(AVERAGE((IF(DATOS_[[Sexo]:[Sexo]]=$B28,IF(DATOS_[[AGRUP. CLAS. PROF.]:[AGRUP. CLAS. PROF.]]=$B27,IF(DATOS_[[Check Periodo Ref.]:[Check Periodo Ref.]]="Dentro",IF(DATOS_[[Check Equiparado]:[Check Equiparado]]="Sí",IF(DATOS!BH$4="Sí",(1/DATOS_[[% anualiz]:[% anualiz]]),1)*IF(DATOS!BH$5="Sí",1/DATOS_[[% normaliz]:[% normaliz]],1)*(DATOS_[Conc.Sal.30])))))))),
0)</f>
        <v>0</v>
      </c>
      <c r="AN28" s="169">
        <f t="array" ref="AN28">IFERROR(
AVERAGE(IF(DATOS_[Sexo]=$B28,IF(DATOS_[[AGRUP. CLAS. PROF.]:[AGRUP. CLAS. PROF.]]=$B27,IF(DATOS_[Check Equiparado]="Sí",IF(DATOS_[Check Periodo Ref.]="Dentro",DATOS_[Tot COMPL.SAL Eq],FALSE))))),
0)</f>
        <v>0</v>
      </c>
      <c r="AO28" s="170">
        <f t="array" ref="AO28">IFERROR(
AVERAGE(IF(DATOS_[Sexo]=$B28,IF(DATOS_[[AGRUP. CLAS. PROF.]:[AGRUP. CLAS. PROF.]]=$B27,IF(DATOS_[Check Equiparado]="Sí",IF(DATOS_[Check Periodo Ref.]="Dentro",DATOS_[TOTAL SALARIO Eq],FALSE))))),
0)</f>
        <v>0</v>
      </c>
      <c r="AP28" s="171">
        <f t="array" ref="AP28">IFERROR(
(AVERAGE((IF(DATOS_[[Sexo]:[Sexo]]=$B28,IF(DATOS_[[AGRUP. CLAS. PROF.]:[AGRUP. CLAS. PROF.]]=$B27,IF(DATOS_[[Check Periodo Ref.]:[Check Periodo Ref.]]="Dentro",IF(DATOS_[[Check Equiparado]:[Check Equiparado]]="Sí",IF(DATOS!BI$4="Sí",(1/DATOS_[[% anualiz]:[% anualiz]]),1)*IF(DATOS!BI$5="Sí",1/DATOS_[[% normaliz]:[% normaliz]],1)*(DATOS_[C.Extra.01])))))))),
0)</f>
        <v>0</v>
      </c>
      <c r="AQ28" s="171">
        <f t="array" ref="AQ28">IFERROR(
(AVERAGE((IF(DATOS_[[Sexo]:[Sexo]]=$B28,IF(DATOS_[[AGRUP. CLAS. PROF.]:[AGRUP. CLAS. PROF.]]=$B27,IF(DATOS_[[Check Periodo Ref.]:[Check Periodo Ref.]]="Dentro",IF(DATOS_[[Check Equiparado]:[Check Equiparado]]="Sí",IF(DATOS!BJ$4="Sí",(1/DATOS_[[% anualiz]:[% anualiz]]),1)*IF(DATOS!BJ$5="Sí",1/DATOS_[[% normaliz]:[% normaliz]],1)*(DATOS_[C.Extra.02])))))))),
0)</f>
        <v>0</v>
      </c>
      <c r="AR28" s="171">
        <f t="array" ref="AR28">IFERROR(
(AVERAGE((IF(DATOS_[[Sexo]:[Sexo]]=$B28,IF(DATOS_[[AGRUP. CLAS. PROF.]:[AGRUP. CLAS. PROF.]]=$B27,IF(DATOS_[[Check Periodo Ref.]:[Check Periodo Ref.]]="Dentro",IF(DATOS_[[Check Equiparado]:[Check Equiparado]]="Sí",IF(DATOS!BK$4="Sí",(1/DATOS_[[% anualiz]:[% anualiz]]),1)*IF(DATOS!BK$5="Sí",1/DATOS_[[% normaliz]:[% normaliz]],1)*(DATOS_[C.Extra.03])))))))),
0)</f>
        <v>0</v>
      </c>
      <c r="AS28" s="171">
        <f t="array" ref="AS28">IFERROR(
(AVERAGE((IF(DATOS_[[Sexo]:[Sexo]]=$B28,IF(DATOS_[[AGRUP. CLAS. PROF.]:[AGRUP. CLAS. PROF.]]=$B27,IF(DATOS_[[Check Periodo Ref.]:[Check Periodo Ref.]]="Dentro",IF(DATOS_[[Check Equiparado]:[Check Equiparado]]="Sí",IF(DATOS!BL$4="Sí",(1/DATOS_[[% anualiz]:[% anualiz]]),1)*IF(DATOS!BL$5="Sí",1/DATOS_[[% normaliz]:[% normaliz]],1)*(DATOS_[C.Extra.04])))))))),
0)</f>
        <v>0</v>
      </c>
      <c r="AT28" s="171">
        <f t="array" ref="AT28">IFERROR(
(AVERAGE((IF(DATOS_[[Sexo]:[Sexo]]=$B28,IF(DATOS_[[AGRUP. CLAS. PROF.]:[AGRUP. CLAS. PROF.]]=$B27,IF(DATOS_[[Check Periodo Ref.]:[Check Periodo Ref.]]="Dentro",IF(DATOS_[[Check Equiparado]:[Check Equiparado]]="Sí",IF(DATOS!BM$4="Sí",(1/DATOS_[[% anualiz]:[% anualiz]]),1)*IF(DATOS!BM$5="Sí",1/DATOS_[[% normaliz]:[% normaliz]],1)*(DATOS_[C.Extra.05])))))))),
0)</f>
        <v>0</v>
      </c>
      <c r="AU28" s="172">
        <f t="array" ref="AU28">IFERROR(
AVERAGE(IF(DATOS_[Sexo]=$B28,IF(DATOS_[[AGRUP. CLAS. PROF.]:[AGRUP. CLAS. PROF.]]=$B27,IF(DATOS_[Check Equiparado]="Sí",IF(DATOS_[Check Periodo Ref.]="Dentro",DATOS_[Tot Extrasalarial Eq],FALSE))))),
0)</f>
        <v>0</v>
      </c>
      <c r="AV28" s="173">
        <f t="array" ref="AV28">IFERROR(
AVERAGE(IF(DATOS_[Sexo]=$B28,IF(DATOS_[[AGRUP. CLAS. PROF.]:[AGRUP. CLAS. PROF.]]=$B27,IF(DATOS_[Check Equiparado]="Sí",IF(DATOS_[Check Periodo Ref.]="Dentro",DATOS_[TOTAL Retrib Eq],FALSE))))),
0)</f>
        <v>0</v>
      </c>
    </row>
    <row r="29" spans="1:48" x14ac:dyDescent="0.3">
      <c r="A29" s="119" t="str">
        <f t="shared" ref="A29" si="22">+A28</f>
        <v>[ocultar]</v>
      </c>
      <c r="B29" s="123" t="s">
        <v>163</v>
      </c>
      <c r="C29" s="124">
        <f t="array" ref="C29">SUM(IF($B29=DATOS_[Sexo],
IF($B27=DATOS_[AGRUP. CLAS. PROF.],
IF("Dentro"=DATOS_[Check Periodo Ref.],
1/(COUNTIFS(DATOS_[Sexo],$B29,DATOS_[AGRUP. CLAS. PROF.],$B27,DATOS_[Check Periodo Ref.],"Dentro",DATOS_[id],DATOS_[id]))))))</f>
        <v>0</v>
      </c>
      <c r="D29" s="125">
        <f>COUNTIFS(DATOS_[AGRUP. CLAS. PROF.],$B27,DATOS_[Sexo],$B29,DATOS_[Check Periodo Ref.],"Dentro")</f>
        <v>0</v>
      </c>
      <c r="E29" s="125">
        <f>COUNTIFS(DATOS_[AGRUP. CLAS. PROF.],$B27,DATOS_[Sexo],$B29,DATOS_[Check Periodo Ref.],"Dentro",DATOS_[Check Nº SC Norm],"Sí")</f>
        <v>0</v>
      </c>
      <c r="F29" s="125">
        <f>COUNTIFS(DATOS_[AGRUP. CLAS. PROF.],$B27,DATOS_[Sexo],$B29,DATOS_[Check Periodo Ref.],"Dentro",DATOS_[Check Nº SC Anualiz],"Sí")</f>
        <v>0</v>
      </c>
      <c r="G29" s="125">
        <f>COUNTIFS(DATOS_[AGRUP. CLAS. PROF.],$B27,DATOS_[Sexo],$B29,DATOS_[Check Periodo Ref.],"Dentro",DATOS_[Check Nº SC Norm y Anualiz],"Sí")</f>
        <v>0</v>
      </c>
      <c r="H29" s="125">
        <f>COUNTIFS(DATOS_[AGRUP. CLAS. PROF.],$B27,DATOS_[Sexo],$B29,DATOS_[Check Periodo Ref.],"Dentro",DATOS_[Check Equiparación],"Sí")</f>
        <v>0</v>
      </c>
      <c r="I29" s="167" cm="1">
        <f t="array" ref="I29">IFERROR(
AVERAGE(IF(DATOS_[Sexo]=$B29,IF(DATOS_[[AGRUP. CLAS. PROF.]:[AGRUP. CLAS. PROF.]]=$B27,IF(DATOS_[Check Equiparado]="Sí",IF(DATOS_[Check Periodo Ref.]="Dentro",DATOS_[SALARIO BASE Eq],FALSE))))),
0)</f>
        <v>0</v>
      </c>
      <c r="J29" s="168">
        <f t="array" ref="J29">IFERROR(
(AVERAGE((IF(DATOS_[[Sexo]:[Sexo]]=$B29,IF(DATOS_[[AGRUP. CLAS. PROF.]:[AGRUP. CLAS. PROF.]]=$B27,IF(DATOS_[[Check Periodo Ref.]:[Check Periodo Ref.]]="Dentro",IF(DATOS_[[Check Equiparado]:[Check Equiparado]]="Sí",IF(DATOS!AE$4="Sí",(1/DATOS_[[% anualiz]:[% anualiz]]),1)*IF(DATOS!AE$5="Sí",1/DATOS_[[% normaliz]:[% normaliz]],1)*(DATOS_[Conc.Sal.01])))))))),
0)</f>
        <v>0</v>
      </c>
      <c r="K29" s="168">
        <f t="array" ref="K29">IFERROR(
(AVERAGE((IF(DATOS_[[Sexo]:[Sexo]]=$B29,IF(DATOS_[[AGRUP. CLAS. PROF.]:[AGRUP. CLAS. PROF.]]=$B27,IF(DATOS_[[Check Periodo Ref.]:[Check Periodo Ref.]]="Dentro",IF(DATOS_[[Check Equiparado]:[Check Equiparado]]="Sí",IF(DATOS!AF$4="Sí",(1/DATOS_[[% anualiz]:[% anualiz]]),1)*IF(DATOS!AF$5="Sí",1/DATOS_[[% normaliz]:[% normaliz]],1)*(DATOS_[Conc.Sal.02])))))))),
0)</f>
        <v>0</v>
      </c>
      <c r="L29" s="168">
        <f t="array" ref="L29">IFERROR(
(AVERAGE((IF(DATOS_[[Sexo]:[Sexo]]=$B29,IF(DATOS_[[AGRUP. CLAS. PROF.]:[AGRUP. CLAS. PROF.]]=$B27,IF(DATOS_[[Check Periodo Ref.]:[Check Periodo Ref.]]="Dentro",IF(DATOS_[[Check Equiparado]:[Check Equiparado]]="Sí",IF(DATOS!AG$4="Sí",(1/DATOS_[[% anualiz]:[% anualiz]]),1)*IF(DATOS!AG$5="Sí",1/DATOS_[[% normaliz]:[% normaliz]],1)*(DATOS_[Conc.Sal.03])))))))),
0)</f>
        <v>0</v>
      </c>
      <c r="M29" s="168">
        <f t="array" ref="M29">IFERROR(
(AVERAGE((IF(DATOS_[[Sexo]:[Sexo]]=$B29,IF(DATOS_[[AGRUP. CLAS. PROF.]:[AGRUP. CLAS. PROF.]]=$B27,IF(DATOS_[[Check Periodo Ref.]:[Check Periodo Ref.]]="Dentro",IF(DATOS_[[Check Equiparado]:[Check Equiparado]]="Sí",IF(DATOS!AH$4="Sí",(1/DATOS_[[% anualiz]:[% anualiz]]),1)*IF(DATOS!AH$5="Sí",1/DATOS_[[% normaliz]:[% normaliz]],1)*(DATOS_[Conc.Sal.04])))))))),
0)</f>
        <v>0</v>
      </c>
      <c r="N29" s="168">
        <f t="array" ref="N29">IFERROR(
(AVERAGE((IF(DATOS_[[Sexo]:[Sexo]]=$B29,IF(DATOS_[[AGRUP. CLAS. PROF.]:[AGRUP. CLAS. PROF.]]=$B27,IF(DATOS_[[Check Periodo Ref.]:[Check Periodo Ref.]]="Dentro",IF(DATOS_[[Check Equiparado]:[Check Equiparado]]="Sí",IF(DATOS!AI$4="Sí",(1/DATOS_[[% anualiz]:[% anualiz]]),1)*IF(DATOS!AI$5="Sí",1/DATOS_[[% normaliz]:[% normaliz]],1)*(DATOS_[Conc.Sal.05])))))))),
0)</f>
        <v>0</v>
      </c>
      <c r="O29" s="168">
        <f t="array" ref="O29">IFERROR(
(AVERAGE((IF(DATOS_[[Sexo]:[Sexo]]=$B29,IF(DATOS_[[AGRUP. CLAS. PROF.]:[AGRUP. CLAS. PROF.]]=$B27,IF(DATOS_[[Check Periodo Ref.]:[Check Periodo Ref.]]="Dentro",IF(DATOS_[[Check Equiparado]:[Check Equiparado]]="Sí",IF(DATOS!AJ$4="Sí",(1/DATOS_[[% anualiz]:[% anualiz]]),1)*IF(DATOS!AJ$5="Sí",1/DATOS_[[% normaliz]:[% normaliz]],1)*(DATOS_[Conc.Sal.06])))))))),
0)</f>
        <v>0</v>
      </c>
      <c r="P29" s="168">
        <f t="array" ref="P29">IFERROR(
(AVERAGE((IF(DATOS_[[Sexo]:[Sexo]]=$B29,IF(DATOS_[[AGRUP. CLAS. PROF.]:[AGRUP. CLAS. PROF.]]=$B27,IF(DATOS_[[Check Periodo Ref.]:[Check Periodo Ref.]]="Dentro",IF(DATOS_[[Check Equiparado]:[Check Equiparado]]="Sí",IF(DATOS!AK$4="Sí",(1/DATOS_[[% anualiz]:[% anualiz]]),1)*IF(DATOS!AK$5="Sí",1/DATOS_[[% normaliz]:[% normaliz]],1)*(DATOS_[Conc.Sal.07])))))))),
0)</f>
        <v>0</v>
      </c>
      <c r="Q29" s="168">
        <f t="array" ref="Q29">IFERROR(
(AVERAGE((IF(DATOS_[[Sexo]:[Sexo]]=$B29,IF(DATOS_[[AGRUP. CLAS. PROF.]:[AGRUP. CLAS. PROF.]]=$B27,IF(DATOS_[[Check Periodo Ref.]:[Check Periodo Ref.]]="Dentro",IF(DATOS_[[Check Equiparado]:[Check Equiparado]]="Sí",IF(DATOS!AL$4="Sí",(1/DATOS_[[% anualiz]:[% anualiz]]),1)*IF(DATOS!AL$5="Sí",1/DATOS_[[% normaliz]:[% normaliz]],1)*(DATOS_[Conc.Sal.08])))))))),
0)</f>
        <v>0</v>
      </c>
      <c r="R29" s="168">
        <f t="array" ref="R29">IFERROR(
(AVERAGE((IF(DATOS_[[Sexo]:[Sexo]]=$B29,IF(DATOS_[[AGRUP. CLAS. PROF.]:[AGRUP. CLAS. PROF.]]=$B27,IF(DATOS_[[Check Periodo Ref.]:[Check Periodo Ref.]]="Dentro",IF(DATOS_[[Check Equiparado]:[Check Equiparado]]="Sí",IF(DATOS!AM$4="Sí",(1/DATOS_[[% anualiz]:[% anualiz]]),1)*IF(DATOS!AM$5="Sí",1/DATOS_[[% normaliz]:[% normaliz]],1)*(DATOS_[Conc.Sal.09])))))))),
0)</f>
        <v>0</v>
      </c>
      <c r="S29" s="168">
        <f t="array" ref="S29">IFERROR(
(AVERAGE((IF(DATOS_[[Sexo]:[Sexo]]=$B29,IF(DATOS_[[AGRUP. CLAS. PROF.]:[AGRUP. CLAS. PROF.]]=$B27,IF(DATOS_[[Check Periodo Ref.]:[Check Periodo Ref.]]="Dentro",IF(DATOS_[[Check Equiparado]:[Check Equiparado]]="Sí",IF(DATOS!AN$4="Sí",(1/DATOS_[[% anualiz]:[% anualiz]]),1)*IF(DATOS!AN$5="Sí",1/DATOS_[[% normaliz]:[% normaliz]],1)*(DATOS_[Conc.Sal.10])))))))),
0)</f>
        <v>0</v>
      </c>
      <c r="T29" s="168">
        <f t="array" ref="T29">IFERROR(
(AVERAGE((IF(DATOS_[[Sexo]:[Sexo]]=$B29,IF(DATOS_[[AGRUP. CLAS. PROF.]:[AGRUP. CLAS. PROF.]]=$B27,IF(DATOS_[[Check Periodo Ref.]:[Check Periodo Ref.]]="Dentro",IF(DATOS_[[Check Equiparado]:[Check Equiparado]]="Sí",IF(DATOS!AO$4="Sí",(1/DATOS_[[% anualiz]:[% anualiz]]),1)*IF(DATOS!AO$5="Sí",1/DATOS_[[% normaliz]:[% normaliz]],1)*(DATOS_[Conc.Sal.11])))))))),
0)</f>
        <v>0</v>
      </c>
      <c r="U29" s="168">
        <f t="array" ref="U29">IFERROR(
(AVERAGE((IF(DATOS_[[Sexo]:[Sexo]]=$B29,IF(DATOS_[[AGRUP. CLAS. PROF.]:[AGRUP. CLAS. PROF.]]=$B27,IF(DATOS_[[Check Periodo Ref.]:[Check Periodo Ref.]]="Dentro",IF(DATOS_[[Check Equiparado]:[Check Equiparado]]="Sí",IF(DATOS!AP$4="Sí",(1/DATOS_[[% anualiz]:[% anualiz]]),1)*IF(DATOS!AP$5="Sí",1/DATOS_[[% normaliz]:[% normaliz]],1)*(DATOS_[Conc.Sal.12])))))))),
0)</f>
        <v>0</v>
      </c>
      <c r="V29" s="168">
        <f t="array" ref="V29">IFERROR(
(AVERAGE((IF(DATOS_[[Sexo]:[Sexo]]=$B29,IF(DATOS_[[AGRUP. CLAS. PROF.]:[AGRUP. CLAS. PROF.]]=$B27,IF(DATOS_[[Check Periodo Ref.]:[Check Periodo Ref.]]="Dentro",IF(DATOS_[[Check Equiparado]:[Check Equiparado]]="Sí",IF(DATOS!AQ$4="Sí",(1/DATOS_[[% anualiz]:[% anualiz]]),1)*IF(DATOS!AQ$5="Sí",1/DATOS_[[% normaliz]:[% normaliz]],1)*(DATOS_[Conc.Sal.13])))))))),
0)</f>
        <v>0</v>
      </c>
      <c r="W29" s="168">
        <f t="array" ref="W29">IFERROR(
(AVERAGE((IF(DATOS_[[Sexo]:[Sexo]]=$B29,IF(DATOS_[[AGRUP. CLAS. PROF.]:[AGRUP. CLAS. PROF.]]=$B27,IF(DATOS_[[Check Periodo Ref.]:[Check Periodo Ref.]]="Dentro",IF(DATOS_[[Check Equiparado]:[Check Equiparado]]="Sí",IF(DATOS!AR$4="Sí",(1/DATOS_[[% anualiz]:[% anualiz]]),1)*IF(DATOS!AR$5="Sí",1/DATOS_[[% normaliz]:[% normaliz]],1)*(DATOS_[Conc.Sal.14])))))))),
0)</f>
        <v>0</v>
      </c>
      <c r="X29" s="168">
        <f t="array" ref="X29">IFERROR(
(AVERAGE((IF(DATOS_[[Sexo]:[Sexo]]=$B29,IF(DATOS_[[AGRUP. CLAS. PROF.]:[AGRUP. CLAS. PROF.]]=$B27,IF(DATOS_[[Check Periodo Ref.]:[Check Periodo Ref.]]="Dentro",IF(DATOS_[[Check Equiparado]:[Check Equiparado]]="Sí",IF(DATOS!AS$4="Sí",(1/DATOS_[[% anualiz]:[% anualiz]]),1)*IF(DATOS!AS$5="Sí",1/DATOS_[[% normaliz]:[% normaliz]],1)*(DATOS_[Conc.Sal.15])))))))),
0)</f>
        <v>0</v>
      </c>
      <c r="Y29" s="168">
        <f t="array" ref="Y29">IFERROR(
(AVERAGE((IF(DATOS_[[Sexo]:[Sexo]]=$B29,IF(DATOS_[[AGRUP. CLAS. PROF.]:[AGRUP. CLAS. PROF.]]=$B27,IF(DATOS_[[Check Periodo Ref.]:[Check Periodo Ref.]]="Dentro",IF(DATOS_[[Check Equiparado]:[Check Equiparado]]="Sí",IF(DATOS!AT$4="Sí",(1/DATOS_[[% anualiz]:[% anualiz]]),1)*IF(DATOS!AT$5="Sí",1/DATOS_[[% normaliz]:[% normaliz]],1)*(DATOS_[Conc.Sal.16])))))))),
0)</f>
        <v>0</v>
      </c>
      <c r="Z29" s="168">
        <f t="array" ref="Z29">IFERROR(
(AVERAGE((IF(DATOS_[[Sexo]:[Sexo]]=$B29,IF(DATOS_[[AGRUP. CLAS. PROF.]:[AGRUP. CLAS. PROF.]]=$B27,IF(DATOS_[[Check Periodo Ref.]:[Check Periodo Ref.]]="Dentro",IF(DATOS_[[Check Equiparado]:[Check Equiparado]]="Sí",IF(DATOS!AU$4="Sí",(1/DATOS_[[% anualiz]:[% anualiz]]),1)*IF(DATOS!AU$5="Sí",1/DATOS_[[% normaliz]:[% normaliz]],1)*(DATOS_[Conc.Sal.17])))))))),
0)</f>
        <v>0</v>
      </c>
      <c r="AA29" s="168">
        <f t="array" ref="AA29">IFERROR(
(AVERAGE((IF(DATOS_[[Sexo]:[Sexo]]=$B29,IF(DATOS_[[AGRUP. CLAS. PROF.]:[AGRUP. CLAS. PROF.]]=$B27,IF(DATOS_[[Check Periodo Ref.]:[Check Periodo Ref.]]="Dentro",IF(DATOS_[[Check Equiparado]:[Check Equiparado]]="Sí",IF(DATOS!AV$4="Sí",(1/DATOS_[[% anualiz]:[% anualiz]]),1)*IF(DATOS!AV$5="Sí",1/DATOS_[[% normaliz]:[% normaliz]],1)*(DATOS_[Conc.Sal.18])))))))),
0)</f>
        <v>0</v>
      </c>
      <c r="AB29" s="168">
        <f t="array" ref="AB29">IFERROR(
(AVERAGE((IF(DATOS_[[Sexo]:[Sexo]]=$B29,IF(DATOS_[[AGRUP. CLAS. PROF.]:[AGRUP. CLAS. PROF.]]=$B27,IF(DATOS_[[Check Periodo Ref.]:[Check Periodo Ref.]]="Dentro",IF(DATOS_[[Check Equiparado]:[Check Equiparado]]="Sí",IF(DATOS!AW$4="Sí",(1/DATOS_[[% anualiz]:[% anualiz]]),1)*IF(DATOS!AW$5="Sí",1/DATOS_[[% normaliz]:[% normaliz]],1)*(DATOS_[Conc.Sal.19])))))))),
0)</f>
        <v>0</v>
      </c>
      <c r="AC29" s="168">
        <f t="array" ref="AC29">IFERROR(
(AVERAGE((IF(DATOS_[[Sexo]:[Sexo]]=$B29,IF(DATOS_[[AGRUP. CLAS. PROF.]:[AGRUP. CLAS. PROF.]]=$B27,IF(DATOS_[[Check Periodo Ref.]:[Check Periodo Ref.]]="Dentro",IF(DATOS_[[Check Equiparado]:[Check Equiparado]]="Sí",IF(DATOS!AX$4="Sí",(1/DATOS_[[% anualiz]:[% anualiz]]),1)*IF(DATOS!AX$5="Sí",1/DATOS_[[% normaliz]:[% normaliz]],1)*(DATOS_[Conc.Sal.20])))))))),
0)</f>
        <v>0</v>
      </c>
      <c r="AD29" s="168">
        <f t="array" ref="AD29">IFERROR(
(AVERAGE((IF(DATOS_[[Sexo]:[Sexo]]=$B29,IF(DATOS_[[AGRUP. CLAS. PROF.]:[AGRUP. CLAS. PROF.]]=$B27,IF(DATOS_[[Check Periodo Ref.]:[Check Periodo Ref.]]="Dentro",IF(DATOS_[[Check Equiparado]:[Check Equiparado]]="Sí",IF(DATOS!AY$4="Sí",(1/DATOS_[[% anualiz]:[% anualiz]]),1)*IF(DATOS!AY$5="Sí",1/DATOS_[[% normaliz]:[% normaliz]],1)*(DATOS_[Conc.Sal.21])))))))),
0)</f>
        <v>0</v>
      </c>
      <c r="AE29" s="168">
        <f t="array" ref="AE29">IFERROR(
(AVERAGE((IF(DATOS_[[Sexo]:[Sexo]]=$B29,IF(DATOS_[[AGRUP. CLAS. PROF.]:[AGRUP. CLAS. PROF.]]=$B27,IF(DATOS_[[Check Periodo Ref.]:[Check Periodo Ref.]]="Dentro",IF(DATOS_[[Check Equiparado]:[Check Equiparado]]="Sí",IF(DATOS!AZ$4="Sí",(1/DATOS_[[% anualiz]:[% anualiz]]),1)*IF(DATOS!AZ$5="Sí",1/DATOS_[[% normaliz]:[% normaliz]],1)*(DATOS_[Conc.Sal.22])))))))),
0)</f>
        <v>0</v>
      </c>
      <c r="AF29" s="168">
        <f t="array" ref="AF29">IFERROR(
(AVERAGE((IF(DATOS_[[Sexo]:[Sexo]]=$B29,IF(DATOS_[[AGRUP. CLAS. PROF.]:[AGRUP. CLAS. PROF.]]=$B27,IF(DATOS_[[Check Periodo Ref.]:[Check Periodo Ref.]]="Dentro",IF(DATOS_[[Check Equiparado]:[Check Equiparado]]="Sí",IF(DATOS!BA$4="Sí",(1/DATOS_[[% anualiz]:[% anualiz]]),1)*IF(DATOS!BA$5="Sí",1/DATOS_[[% normaliz]:[% normaliz]],1)*(DATOS_[Conc.Sal.23])))))))),
0)</f>
        <v>0</v>
      </c>
      <c r="AG29" s="168">
        <f t="array" ref="AG29">IFERROR(
(AVERAGE((IF(DATOS_[[Sexo]:[Sexo]]=$B29,IF(DATOS_[[AGRUP. CLAS. PROF.]:[AGRUP. CLAS. PROF.]]=$B27,IF(DATOS_[[Check Periodo Ref.]:[Check Periodo Ref.]]="Dentro",IF(DATOS_[[Check Equiparado]:[Check Equiparado]]="Sí",IF(DATOS!BB$4="Sí",(1/DATOS_[[% anualiz]:[% anualiz]]),1)*IF(DATOS!BB$5="Sí",1/DATOS_[[% normaliz]:[% normaliz]],1)*(DATOS_[Conc.Sal.24])))))))),
0)</f>
        <v>0</v>
      </c>
      <c r="AH29" s="168">
        <f t="array" ref="AH29">IFERROR(
(AVERAGE((IF(DATOS_[[Sexo]:[Sexo]]=$B29,IF(DATOS_[[AGRUP. CLAS. PROF.]:[AGRUP. CLAS. PROF.]]=$B27,IF(DATOS_[[Check Periodo Ref.]:[Check Periodo Ref.]]="Dentro",IF(DATOS_[[Check Equiparado]:[Check Equiparado]]="Sí",IF(DATOS!BC$4="Sí",(1/DATOS_[[% anualiz]:[% anualiz]]),1)*IF(DATOS!BC$5="Sí",1/DATOS_[[% normaliz]:[% normaliz]],1)*(DATOS_[Conc.Sal.25])))))))),
0)</f>
        <v>0</v>
      </c>
      <c r="AI29" s="168">
        <f t="array" ref="AI29">IFERROR(
(AVERAGE((IF(DATOS_[[Sexo]:[Sexo]]=$B29,IF(DATOS_[[AGRUP. CLAS. PROF.]:[AGRUP. CLAS. PROF.]]=$B27,IF(DATOS_[[Check Periodo Ref.]:[Check Periodo Ref.]]="Dentro",IF(DATOS_[[Check Equiparado]:[Check Equiparado]]="Sí",IF(DATOS!BD$4="Sí",(1/DATOS_[[% anualiz]:[% anualiz]]),1)*IF(DATOS!BD$5="Sí",1/DATOS_[[% normaliz]:[% normaliz]],1)*(DATOS_[Conc.Sal.26])))))))),
0)</f>
        <v>0</v>
      </c>
      <c r="AJ29" s="168">
        <f t="array" ref="AJ29">IFERROR(
(AVERAGE((IF(DATOS_[[Sexo]:[Sexo]]=$B29,IF(DATOS_[[AGRUP. CLAS. PROF.]:[AGRUP. CLAS. PROF.]]=$B27,IF(DATOS_[[Check Periodo Ref.]:[Check Periodo Ref.]]="Dentro",IF(DATOS_[[Check Equiparado]:[Check Equiparado]]="Sí",IF(DATOS!BE$4="Sí",(1/DATOS_[[% anualiz]:[% anualiz]]),1)*IF(DATOS!BE$5="Sí",1/DATOS_[[% normaliz]:[% normaliz]],1)*(DATOS_[Conc.Sal.27])))))))),
0)</f>
        <v>0</v>
      </c>
      <c r="AK29" s="168">
        <f t="array" ref="AK29">IFERROR(
(AVERAGE((IF(DATOS_[[Sexo]:[Sexo]]=$B29,IF(DATOS_[[AGRUP. CLAS. PROF.]:[AGRUP. CLAS. PROF.]]=$B27,IF(DATOS_[[Check Periodo Ref.]:[Check Periodo Ref.]]="Dentro",IF(DATOS_[[Check Equiparado]:[Check Equiparado]]="Sí",IF(DATOS!BF$4="Sí",(1/DATOS_[[% anualiz]:[% anualiz]]),1)*IF(DATOS!BF$5="Sí",1/DATOS_[[% normaliz]:[% normaliz]],1)*(DATOS_[Conc.Sal.28])))))))),
0)</f>
        <v>0</v>
      </c>
      <c r="AL29" s="168">
        <f t="array" ref="AL29">IFERROR(
(AVERAGE((IF(DATOS_[[Sexo]:[Sexo]]=$B29,IF(DATOS_[[AGRUP. CLAS. PROF.]:[AGRUP. CLAS. PROF.]]=$B27,IF(DATOS_[[Check Periodo Ref.]:[Check Periodo Ref.]]="Dentro",IF(DATOS_[[Check Equiparado]:[Check Equiparado]]="Sí",IF(DATOS!BG$4="Sí",(1/DATOS_[[% anualiz]:[% anualiz]]),1)*IF(DATOS!BG$5="Sí",1/DATOS_[[% normaliz]:[% normaliz]],1)*(DATOS_[Conc.Sal.29])))))))),
0)</f>
        <v>0</v>
      </c>
      <c r="AM29" s="168">
        <f t="array" ref="AM29">IFERROR(
(AVERAGE((IF(DATOS_[[Sexo]:[Sexo]]=$B29,IF(DATOS_[[AGRUP. CLAS. PROF.]:[AGRUP. CLAS. PROF.]]=$B27,IF(DATOS_[[Check Periodo Ref.]:[Check Periodo Ref.]]="Dentro",IF(DATOS_[[Check Equiparado]:[Check Equiparado]]="Sí",IF(DATOS!BH$4="Sí",(1/DATOS_[[% anualiz]:[% anualiz]]),1)*IF(DATOS!BH$5="Sí",1/DATOS_[[% normaliz]:[% normaliz]],1)*(DATOS_[Conc.Sal.30])))))))),
0)</f>
        <v>0</v>
      </c>
      <c r="AN29" s="169">
        <f t="array" ref="AN29">IFERROR(
AVERAGE(IF(DATOS_[Sexo]=$B29,IF(DATOS_[[AGRUP. CLAS. PROF.]:[AGRUP. CLAS. PROF.]]=$B27,IF(DATOS_[Check Equiparado]="Sí",IF(DATOS_[Check Periodo Ref.]="Dentro",DATOS_[Tot COMPL.SAL Eq],FALSE))))),
0)</f>
        <v>0</v>
      </c>
      <c r="AO29" s="170">
        <f t="array" ref="AO29">IFERROR(
AVERAGE(IF(DATOS_[Sexo]=$B29,IF(DATOS_[[AGRUP. CLAS. PROF.]:[AGRUP. CLAS. PROF.]]=$B27,IF(DATOS_[Check Equiparado]="Sí",IF(DATOS_[Check Periodo Ref.]="Dentro",DATOS_[TOTAL SALARIO Eq],FALSE))))),
0)</f>
        <v>0</v>
      </c>
      <c r="AP29" s="171">
        <f t="array" ref="AP29">IFERROR(
(AVERAGE((IF(DATOS_[[Sexo]:[Sexo]]=$B29,IF(DATOS_[[AGRUP. CLAS. PROF.]:[AGRUP. CLAS. PROF.]]=$B28,IF(DATOS_[[Check Periodo Ref.]:[Check Periodo Ref.]]="Dentro",IF(DATOS_[[Check Equiparado]:[Check Equiparado]]="Sí",IF(DATOS!BI$4="Sí",(1/DATOS_[[% anualiz]:[% anualiz]]),1)*IF(DATOS!BI$5="Sí",1/DATOS_[[% normaliz]:[% normaliz]],1)*(DATOS_[C.Extra.01])))))))),
0)</f>
        <v>0</v>
      </c>
      <c r="AQ29" s="171">
        <f t="array" ref="AQ29">IFERROR(
(AVERAGE((IF(DATOS_[[Sexo]:[Sexo]]=$B29,IF(DATOS_[[AGRUP. CLAS. PROF.]:[AGRUP. CLAS. PROF.]]=$B28,IF(DATOS_[[Check Periodo Ref.]:[Check Periodo Ref.]]="Dentro",IF(DATOS_[[Check Equiparado]:[Check Equiparado]]="Sí",IF(DATOS!BJ$4="Sí",(1/DATOS_[[% anualiz]:[% anualiz]]),1)*IF(DATOS!BJ$5="Sí",1/DATOS_[[% normaliz]:[% normaliz]],1)*(DATOS_[C.Extra.02])))))))),
0)</f>
        <v>0</v>
      </c>
      <c r="AR29" s="171">
        <f t="array" ref="AR29">IFERROR(
(AVERAGE((IF(DATOS_[[Sexo]:[Sexo]]=$B29,IF(DATOS_[[AGRUP. CLAS. PROF.]:[AGRUP. CLAS. PROF.]]=$B28,IF(DATOS_[[Check Periodo Ref.]:[Check Periodo Ref.]]="Dentro",IF(DATOS_[[Check Equiparado]:[Check Equiparado]]="Sí",IF(DATOS!BK$4="Sí",(1/DATOS_[[% anualiz]:[% anualiz]]),1)*IF(DATOS!BK$5="Sí",1/DATOS_[[% normaliz]:[% normaliz]],1)*(DATOS_[C.Extra.03])))))))),
0)</f>
        <v>0</v>
      </c>
      <c r="AS29" s="171">
        <f t="array" ref="AS29">IFERROR(
(AVERAGE((IF(DATOS_[[Sexo]:[Sexo]]=$B29,IF(DATOS_[[AGRUP. CLAS. PROF.]:[AGRUP. CLAS. PROF.]]=$B28,IF(DATOS_[[Check Periodo Ref.]:[Check Periodo Ref.]]="Dentro",IF(DATOS_[[Check Equiparado]:[Check Equiparado]]="Sí",IF(DATOS!BL$4="Sí",(1/DATOS_[[% anualiz]:[% anualiz]]),1)*IF(DATOS!BL$5="Sí",1/DATOS_[[% normaliz]:[% normaliz]],1)*(DATOS_[C.Extra.04])))))))),
0)</f>
        <v>0</v>
      </c>
      <c r="AT29" s="171">
        <f t="array" ref="AT29">IFERROR(
(AVERAGE((IF(DATOS_[[Sexo]:[Sexo]]=$B29,IF(DATOS_[[AGRUP. CLAS. PROF.]:[AGRUP. CLAS. PROF.]]=$B28,IF(DATOS_[[Check Periodo Ref.]:[Check Periodo Ref.]]="Dentro",IF(DATOS_[[Check Equiparado]:[Check Equiparado]]="Sí",IF(DATOS!BM$4="Sí",(1/DATOS_[[% anualiz]:[% anualiz]]),1)*IF(DATOS!BM$5="Sí",1/DATOS_[[% normaliz]:[% normaliz]],1)*(DATOS_[C.Extra.05])))))))),
0)</f>
        <v>0</v>
      </c>
      <c r="AU29" s="172">
        <f t="array" ref="AU29">IFERROR(
AVERAGE(IF(DATOS_[Sexo]=$B29,IF(DATOS_[[AGRUP. CLAS. PROF.]:[AGRUP. CLAS. PROF.]]=$B27,IF(DATOS_[Check Equiparado]="Sí",IF(DATOS_[Check Periodo Ref.]="Dentro",DATOS_[Tot Extrasalarial Eq],FALSE))))),
0)</f>
        <v>0</v>
      </c>
      <c r="AV29" s="173">
        <f t="array" ref="AV29">IFERROR(
AVERAGE(IF(DATOS_[Sexo]=$B29,IF(DATOS_[[AGRUP. CLAS. PROF.]:[AGRUP. CLAS. PROF.]]=$B27,IF(DATOS_[Check Equiparado]="Sí",IF(DATOS_[Check Periodo Ref.]="Dentro",DATOS_[TOTAL Retrib Eq],FALSE))))),
0)</f>
        <v>0</v>
      </c>
    </row>
    <row r="30" spans="1:48" ht="17.25" thickBot="1" x14ac:dyDescent="0.35">
      <c r="A30" s="119" t="str">
        <f t="shared" ref="A30" si="23">+A31</f>
        <v>[ocultar]</v>
      </c>
      <c r="B30" s="129" t="s">
        <v>312</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CLAS. PROF.],
IF("Dentro"=DATOS_[Check Periodo Ref.],
1/(COUNTIFS(DATOS_[Sexo],$B31,DATOS_[AGRUP. CLAS. PROF.],$B30,DATOS_[Check Periodo Ref.],"Dentro",DATOS_[id],DATOS_[id]))))))</f>
        <v>0</v>
      </c>
      <c r="D31" s="125">
        <f>COUNTIFS(DATOS_[AGRUP. CLAS. PROF.],$B30,DATOS_[Sexo],$B31,DATOS_[Check Periodo Ref.],"Dentro")</f>
        <v>0</v>
      </c>
      <c r="E31" s="125">
        <f>COUNTIFS(DATOS_[AGRUP. CLAS. PROF.],$B30,DATOS_[Sexo],$B31,DATOS_[Check Periodo Ref.],"Dentro",DATOS_[Check Nº SC Norm],"Sí")</f>
        <v>0</v>
      </c>
      <c r="F31" s="125">
        <f>COUNTIFS(DATOS_[AGRUP. CLAS. PROF.],$B30,DATOS_[Sexo],$B31,DATOS_[Check Periodo Ref.],"Dentro",DATOS_[Check Nº SC Anualiz],"Sí")</f>
        <v>0</v>
      </c>
      <c r="G31" s="125">
        <f>COUNTIFS(DATOS_[AGRUP. CLAS. PROF.],$B30,DATOS_[Sexo],$B31,DATOS_[Check Periodo Ref.],"Dentro",DATOS_[Check Nº SC Norm y Anualiz],"Sí")</f>
        <v>0</v>
      </c>
      <c r="H31" s="125">
        <f>COUNTIFS(DATOS_[AGRUP. CLAS. PROF.],$B30,DATOS_[Sexo],$B31,DATOS_[Check Periodo Ref.],"Dentro",DATOS_[Check Equiparación],"Sí")</f>
        <v>0</v>
      </c>
      <c r="I31" s="167">
        <f t="array" ref="I31">IFERROR(
AVERAGE(IF(DATOS_[Sexo]=$B31,IF(DATOS_[[AGRUP. CLAS. PROF.]:[AGRUP. CLAS. PROF.]]=$B30,IF(DATOS_[Check Equiparado]="Sí",IF(DATOS_[Check Periodo Ref.]="Dentro",DATOS_[SALARIO BASE Eq],FALSE))))),
0)</f>
        <v>0</v>
      </c>
      <c r="J31" s="168">
        <f t="array" ref="J31">IFERROR(
(AVERAGE((IF(DATOS_[[Sexo]:[Sexo]]=$B31,IF(DATOS_[[AGRUP. CLAS. PROF.]:[AGRUP. CLAS. PROF.]]=$B30,IF(DATOS_[[Check Periodo Ref.]:[Check Periodo Ref.]]="Dentro",IF(DATOS_[[Check Equiparado]:[Check Equiparado]]="Sí",IF(DATOS!AE$4="Sí",(1/DATOS_[[% anualiz]:[% anualiz]]),1)*IF(DATOS!AE$5="Sí",1/DATOS_[[% normaliz]:[% normaliz]],1)*(DATOS_[Conc.Sal.01])))))))),
0)</f>
        <v>0</v>
      </c>
      <c r="K31" s="168">
        <f t="array" ref="K31">IFERROR(
(AVERAGE((IF(DATOS_[[Sexo]:[Sexo]]=$B31,IF(DATOS_[[AGRUP. CLAS. PROF.]:[AGRUP. CLAS. PROF.]]=$B30,IF(DATOS_[[Check Periodo Ref.]:[Check Periodo Ref.]]="Dentro",IF(DATOS_[[Check Equiparado]:[Check Equiparado]]="Sí",IF(DATOS!AF$4="Sí",(1/DATOS_[[% anualiz]:[% anualiz]]),1)*IF(DATOS!AF$5="Sí",1/DATOS_[[% normaliz]:[% normaliz]],1)*(DATOS_[Conc.Sal.02])))))))),
0)</f>
        <v>0</v>
      </c>
      <c r="L31" s="168">
        <f t="array" ref="L31">IFERROR(
(AVERAGE((IF(DATOS_[[Sexo]:[Sexo]]=$B31,IF(DATOS_[[AGRUP. CLAS. PROF.]:[AGRUP. CLAS. PROF.]]=$B30,IF(DATOS_[[Check Periodo Ref.]:[Check Periodo Ref.]]="Dentro",IF(DATOS_[[Check Equiparado]:[Check Equiparado]]="Sí",IF(DATOS!AG$4="Sí",(1/DATOS_[[% anualiz]:[% anualiz]]),1)*IF(DATOS!AG$5="Sí",1/DATOS_[[% normaliz]:[% normaliz]],1)*(DATOS_[Conc.Sal.03])))))))),
0)</f>
        <v>0</v>
      </c>
      <c r="M31" s="168">
        <f t="array" ref="M31">IFERROR(
(AVERAGE((IF(DATOS_[[Sexo]:[Sexo]]=$B31,IF(DATOS_[[AGRUP. CLAS. PROF.]:[AGRUP. CLAS. PROF.]]=$B30,IF(DATOS_[[Check Periodo Ref.]:[Check Periodo Ref.]]="Dentro",IF(DATOS_[[Check Equiparado]:[Check Equiparado]]="Sí",IF(DATOS!AH$4="Sí",(1/DATOS_[[% anualiz]:[% anualiz]]),1)*IF(DATOS!AH$5="Sí",1/DATOS_[[% normaliz]:[% normaliz]],1)*(DATOS_[Conc.Sal.04])))))))),
0)</f>
        <v>0</v>
      </c>
      <c r="N31" s="168">
        <f t="array" ref="N31">IFERROR(
(AVERAGE((IF(DATOS_[[Sexo]:[Sexo]]=$B31,IF(DATOS_[[AGRUP. CLAS. PROF.]:[AGRUP. CLAS. PROF.]]=$B30,IF(DATOS_[[Check Periodo Ref.]:[Check Periodo Ref.]]="Dentro",IF(DATOS_[[Check Equiparado]:[Check Equiparado]]="Sí",IF(DATOS!AI$4="Sí",(1/DATOS_[[% anualiz]:[% anualiz]]),1)*IF(DATOS!AI$5="Sí",1/DATOS_[[% normaliz]:[% normaliz]],1)*(DATOS_[Conc.Sal.05])))))))),
0)</f>
        <v>0</v>
      </c>
      <c r="O31" s="168">
        <f t="array" ref="O31">IFERROR(
(AVERAGE((IF(DATOS_[[Sexo]:[Sexo]]=$B31,IF(DATOS_[[AGRUP. CLAS. PROF.]:[AGRUP. CLAS. PROF.]]=$B30,IF(DATOS_[[Check Periodo Ref.]:[Check Periodo Ref.]]="Dentro",IF(DATOS_[[Check Equiparado]:[Check Equiparado]]="Sí",IF(DATOS!AJ$4="Sí",(1/DATOS_[[% anualiz]:[% anualiz]]),1)*IF(DATOS!AJ$5="Sí",1/DATOS_[[% normaliz]:[% normaliz]],1)*(DATOS_[Conc.Sal.06])))))))),
0)</f>
        <v>0</v>
      </c>
      <c r="P31" s="168">
        <f t="array" ref="P31">IFERROR(
(AVERAGE((IF(DATOS_[[Sexo]:[Sexo]]=$B31,IF(DATOS_[[AGRUP. CLAS. PROF.]:[AGRUP. CLAS. PROF.]]=$B30,IF(DATOS_[[Check Periodo Ref.]:[Check Periodo Ref.]]="Dentro",IF(DATOS_[[Check Equiparado]:[Check Equiparado]]="Sí",IF(DATOS!AK$4="Sí",(1/DATOS_[[% anualiz]:[% anualiz]]),1)*IF(DATOS!AK$5="Sí",1/DATOS_[[% normaliz]:[% normaliz]],1)*(DATOS_[Conc.Sal.07])))))))),
0)</f>
        <v>0</v>
      </c>
      <c r="Q31" s="168">
        <f t="array" ref="Q31">IFERROR(
(AVERAGE((IF(DATOS_[[Sexo]:[Sexo]]=$B31,IF(DATOS_[[AGRUP. CLAS. PROF.]:[AGRUP. CLAS. PROF.]]=$B30,IF(DATOS_[[Check Periodo Ref.]:[Check Periodo Ref.]]="Dentro",IF(DATOS_[[Check Equiparado]:[Check Equiparado]]="Sí",IF(DATOS!AL$4="Sí",(1/DATOS_[[% anualiz]:[% anualiz]]),1)*IF(DATOS!AL$5="Sí",1/DATOS_[[% normaliz]:[% normaliz]],1)*(DATOS_[Conc.Sal.08])))))))),
0)</f>
        <v>0</v>
      </c>
      <c r="R31" s="168">
        <f t="array" ref="R31">IFERROR(
(AVERAGE((IF(DATOS_[[Sexo]:[Sexo]]=$B31,IF(DATOS_[[AGRUP. CLAS. PROF.]:[AGRUP. CLAS. PROF.]]=$B30,IF(DATOS_[[Check Periodo Ref.]:[Check Periodo Ref.]]="Dentro",IF(DATOS_[[Check Equiparado]:[Check Equiparado]]="Sí",IF(DATOS!AM$4="Sí",(1/DATOS_[[% anualiz]:[% anualiz]]),1)*IF(DATOS!AM$5="Sí",1/DATOS_[[% normaliz]:[% normaliz]],1)*(DATOS_[Conc.Sal.09])))))))),
0)</f>
        <v>0</v>
      </c>
      <c r="S31" s="168">
        <f t="array" ref="S31">IFERROR(
(AVERAGE((IF(DATOS_[[Sexo]:[Sexo]]=$B31,IF(DATOS_[[AGRUP. CLAS. PROF.]:[AGRUP. CLAS. PROF.]]=$B30,IF(DATOS_[[Check Periodo Ref.]:[Check Periodo Ref.]]="Dentro",IF(DATOS_[[Check Equiparado]:[Check Equiparado]]="Sí",IF(DATOS!AN$4="Sí",(1/DATOS_[[% anualiz]:[% anualiz]]),1)*IF(DATOS!AN$5="Sí",1/DATOS_[[% normaliz]:[% normaliz]],1)*(DATOS_[Conc.Sal.10])))))))),
0)</f>
        <v>0</v>
      </c>
      <c r="T31" s="168">
        <f t="array" ref="T31">IFERROR(
(AVERAGE((IF(DATOS_[[Sexo]:[Sexo]]=$B31,IF(DATOS_[[AGRUP. CLAS. PROF.]:[AGRUP. CLAS. PROF.]]=$B30,IF(DATOS_[[Check Periodo Ref.]:[Check Periodo Ref.]]="Dentro",IF(DATOS_[[Check Equiparado]:[Check Equiparado]]="Sí",IF(DATOS!AO$4="Sí",(1/DATOS_[[% anualiz]:[% anualiz]]),1)*IF(DATOS!AO$5="Sí",1/DATOS_[[% normaliz]:[% normaliz]],1)*(DATOS_[Conc.Sal.11])))))))),
0)</f>
        <v>0</v>
      </c>
      <c r="U31" s="168">
        <f t="array" ref="U31">IFERROR(
(AVERAGE((IF(DATOS_[[Sexo]:[Sexo]]=$B31,IF(DATOS_[[AGRUP. CLAS. PROF.]:[AGRUP. CLAS. PROF.]]=$B30,IF(DATOS_[[Check Periodo Ref.]:[Check Periodo Ref.]]="Dentro",IF(DATOS_[[Check Equiparado]:[Check Equiparado]]="Sí",IF(DATOS!AP$4="Sí",(1/DATOS_[[% anualiz]:[% anualiz]]),1)*IF(DATOS!AP$5="Sí",1/DATOS_[[% normaliz]:[% normaliz]],1)*(DATOS_[Conc.Sal.12])))))))),
0)</f>
        <v>0</v>
      </c>
      <c r="V31" s="168">
        <f t="array" ref="V31">IFERROR(
(AVERAGE((IF(DATOS_[[Sexo]:[Sexo]]=$B31,IF(DATOS_[[AGRUP. CLAS. PROF.]:[AGRUP. CLAS. PROF.]]=$B30,IF(DATOS_[[Check Periodo Ref.]:[Check Periodo Ref.]]="Dentro",IF(DATOS_[[Check Equiparado]:[Check Equiparado]]="Sí",IF(DATOS!AQ$4="Sí",(1/DATOS_[[% anualiz]:[% anualiz]]),1)*IF(DATOS!AQ$5="Sí",1/DATOS_[[% normaliz]:[% normaliz]],1)*(DATOS_[Conc.Sal.13])))))))),
0)</f>
        <v>0</v>
      </c>
      <c r="W31" s="168">
        <f t="array" ref="W31">IFERROR(
(AVERAGE((IF(DATOS_[[Sexo]:[Sexo]]=$B31,IF(DATOS_[[AGRUP. CLAS. PROF.]:[AGRUP. CLAS. PROF.]]=$B30,IF(DATOS_[[Check Periodo Ref.]:[Check Periodo Ref.]]="Dentro",IF(DATOS_[[Check Equiparado]:[Check Equiparado]]="Sí",IF(DATOS!AR$4="Sí",(1/DATOS_[[% anualiz]:[% anualiz]]),1)*IF(DATOS!AR$5="Sí",1/DATOS_[[% normaliz]:[% normaliz]],1)*(DATOS_[Conc.Sal.14])))))))),
0)</f>
        <v>0</v>
      </c>
      <c r="X31" s="168">
        <f t="array" ref="X31">IFERROR(
(AVERAGE((IF(DATOS_[[Sexo]:[Sexo]]=$B31,IF(DATOS_[[AGRUP. CLAS. PROF.]:[AGRUP. CLAS. PROF.]]=$B30,IF(DATOS_[[Check Periodo Ref.]:[Check Periodo Ref.]]="Dentro",IF(DATOS_[[Check Equiparado]:[Check Equiparado]]="Sí",IF(DATOS!AS$4="Sí",(1/DATOS_[[% anualiz]:[% anualiz]]),1)*IF(DATOS!AS$5="Sí",1/DATOS_[[% normaliz]:[% normaliz]],1)*(DATOS_[Conc.Sal.15])))))))),
0)</f>
        <v>0</v>
      </c>
      <c r="Y31" s="168">
        <f t="array" ref="Y31">IFERROR(
(AVERAGE((IF(DATOS_[[Sexo]:[Sexo]]=$B31,IF(DATOS_[[AGRUP. CLAS. PROF.]:[AGRUP. CLAS. PROF.]]=$B30,IF(DATOS_[[Check Periodo Ref.]:[Check Periodo Ref.]]="Dentro",IF(DATOS_[[Check Equiparado]:[Check Equiparado]]="Sí",IF(DATOS!AT$4="Sí",(1/DATOS_[[% anualiz]:[% anualiz]]),1)*IF(DATOS!AT$5="Sí",1/DATOS_[[% normaliz]:[% normaliz]],1)*(DATOS_[Conc.Sal.16])))))))),
0)</f>
        <v>0</v>
      </c>
      <c r="Z31" s="168">
        <f t="array" ref="Z31">IFERROR(
(AVERAGE((IF(DATOS_[[Sexo]:[Sexo]]=$B31,IF(DATOS_[[AGRUP. CLAS. PROF.]:[AGRUP. CLAS. PROF.]]=$B30,IF(DATOS_[[Check Periodo Ref.]:[Check Periodo Ref.]]="Dentro",IF(DATOS_[[Check Equiparado]:[Check Equiparado]]="Sí",IF(DATOS!AU$4="Sí",(1/DATOS_[[% anualiz]:[% anualiz]]),1)*IF(DATOS!AU$5="Sí",1/DATOS_[[% normaliz]:[% normaliz]],1)*(DATOS_[Conc.Sal.17])))))))),
0)</f>
        <v>0</v>
      </c>
      <c r="AA31" s="168">
        <f t="array" ref="AA31">IFERROR(
(AVERAGE((IF(DATOS_[[Sexo]:[Sexo]]=$B31,IF(DATOS_[[AGRUP. CLAS. PROF.]:[AGRUP. CLAS. PROF.]]=$B30,IF(DATOS_[[Check Periodo Ref.]:[Check Periodo Ref.]]="Dentro",IF(DATOS_[[Check Equiparado]:[Check Equiparado]]="Sí",IF(DATOS!AV$4="Sí",(1/DATOS_[[% anualiz]:[% anualiz]]),1)*IF(DATOS!AV$5="Sí",1/DATOS_[[% normaliz]:[% normaliz]],1)*(DATOS_[Conc.Sal.18])))))))),
0)</f>
        <v>0</v>
      </c>
      <c r="AB31" s="168">
        <f t="array" ref="AB31">IFERROR(
(AVERAGE((IF(DATOS_[[Sexo]:[Sexo]]=$B31,IF(DATOS_[[AGRUP. CLAS. PROF.]:[AGRUP. CLAS. PROF.]]=$B30,IF(DATOS_[[Check Periodo Ref.]:[Check Periodo Ref.]]="Dentro",IF(DATOS_[[Check Equiparado]:[Check Equiparado]]="Sí",IF(DATOS!AW$4="Sí",(1/DATOS_[[% anualiz]:[% anualiz]]),1)*IF(DATOS!AW$5="Sí",1/DATOS_[[% normaliz]:[% normaliz]],1)*(DATOS_[Conc.Sal.19])))))))),
0)</f>
        <v>0</v>
      </c>
      <c r="AC31" s="168">
        <f t="array" ref="AC31">IFERROR(
(AVERAGE((IF(DATOS_[[Sexo]:[Sexo]]=$B31,IF(DATOS_[[AGRUP. CLAS. PROF.]:[AGRUP. CLAS. PROF.]]=$B30,IF(DATOS_[[Check Periodo Ref.]:[Check Periodo Ref.]]="Dentro",IF(DATOS_[[Check Equiparado]:[Check Equiparado]]="Sí",IF(DATOS!AX$4="Sí",(1/DATOS_[[% anualiz]:[% anualiz]]),1)*IF(DATOS!AX$5="Sí",1/DATOS_[[% normaliz]:[% normaliz]],1)*(DATOS_[Conc.Sal.20])))))))),
0)</f>
        <v>0</v>
      </c>
      <c r="AD31" s="168">
        <f t="array" ref="AD31">IFERROR(
(AVERAGE((IF(DATOS_[[Sexo]:[Sexo]]=$B31,IF(DATOS_[[AGRUP. CLAS. PROF.]:[AGRUP. CLAS. PROF.]]=$B30,IF(DATOS_[[Check Periodo Ref.]:[Check Periodo Ref.]]="Dentro",IF(DATOS_[[Check Equiparado]:[Check Equiparado]]="Sí",IF(DATOS!AY$4="Sí",(1/DATOS_[[% anualiz]:[% anualiz]]),1)*IF(DATOS!AY$5="Sí",1/DATOS_[[% normaliz]:[% normaliz]],1)*(DATOS_[Conc.Sal.21])))))))),
0)</f>
        <v>0</v>
      </c>
      <c r="AE31" s="168">
        <f t="array" ref="AE31">IFERROR(
(AVERAGE((IF(DATOS_[[Sexo]:[Sexo]]=$B31,IF(DATOS_[[AGRUP. CLAS. PROF.]:[AGRUP. CLAS. PROF.]]=$B30,IF(DATOS_[[Check Periodo Ref.]:[Check Periodo Ref.]]="Dentro",IF(DATOS_[[Check Equiparado]:[Check Equiparado]]="Sí",IF(DATOS!AZ$4="Sí",(1/DATOS_[[% anualiz]:[% anualiz]]),1)*IF(DATOS!AZ$5="Sí",1/DATOS_[[% normaliz]:[% normaliz]],1)*(DATOS_[Conc.Sal.22])))))))),
0)</f>
        <v>0</v>
      </c>
      <c r="AF31" s="168">
        <f t="array" ref="AF31">IFERROR(
(AVERAGE((IF(DATOS_[[Sexo]:[Sexo]]=$B31,IF(DATOS_[[AGRUP. CLAS. PROF.]:[AGRUP. CLAS. PROF.]]=$B30,IF(DATOS_[[Check Periodo Ref.]:[Check Periodo Ref.]]="Dentro",IF(DATOS_[[Check Equiparado]:[Check Equiparado]]="Sí",IF(DATOS!BA$4="Sí",(1/DATOS_[[% anualiz]:[% anualiz]]),1)*IF(DATOS!BA$5="Sí",1/DATOS_[[% normaliz]:[% normaliz]],1)*(DATOS_[Conc.Sal.23])))))))),
0)</f>
        <v>0</v>
      </c>
      <c r="AG31" s="168">
        <f t="array" ref="AG31">IFERROR(
(AVERAGE((IF(DATOS_[[Sexo]:[Sexo]]=$B31,IF(DATOS_[[AGRUP. CLAS. PROF.]:[AGRUP. CLAS. PROF.]]=$B30,IF(DATOS_[[Check Periodo Ref.]:[Check Periodo Ref.]]="Dentro",IF(DATOS_[[Check Equiparado]:[Check Equiparado]]="Sí",IF(DATOS!BB$4="Sí",(1/DATOS_[[% anualiz]:[% anualiz]]),1)*IF(DATOS!BB$5="Sí",1/DATOS_[[% normaliz]:[% normaliz]],1)*(DATOS_[Conc.Sal.24])))))))),
0)</f>
        <v>0</v>
      </c>
      <c r="AH31" s="168">
        <f t="array" ref="AH31">IFERROR(
(AVERAGE((IF(DATOS_[[Sexo]:[Sexo]]=$B31,IF(DATOS_[[AGRUP. CLAS. PROF.]:[AGRUP. CLAS. PROF.]]=$B30,IF(DATOS_[[Check Periodo Ref.]:[Check Periodo Ref.]]="Dentro",IF(DATOS_[[Check Equiparado]:[Check Equiparado]]="Sí",IF(DATOS!BC$4="Sí",(1/DATOS_[[% anualiz]:[% anualiz]]),1)*IF(DATOS!BC$5="Sí",1/DATOS_[[% normaliz]:[% normaliz]],1)*(DATOS_[Conc.Sal.25])))))))),
0)</f>
        <v>0</v>
      </c>
      <c r="AI31" s="168">
        <f t="array" ref="AI31">IFERROR(
(AVERAGE((IF(DATOS_[[Sexo]:[Sexo]]=$B31,IF(DATOS_[[AGRUP. CLAS. PROF.]:[AGRUP. CLAS. PROF.]]=$B30,IF(DATOS_[[Check Periodo Ref.]:[Check Periodo Ref.]]="Dentro",IF(DATOS_[[Check Equiparado]:[Check Equiparado]]="Sí",IF(DATOS!BD$4="Sí",(1/DATOS_[[% anualiz]:[% anualiz]]),1)*IF(DATOS!BD$5="Sí",1/DATOS_[[% normaliz]:[% normaliz]],1)*(DATOS_[Conc.Sal.26])))))))),
0)</f>
        <v>0</v>
      </c>
      <c r="AJ31" s="168">
        <f t="array" ref="AJ31">IFERROR(
(AVERAGE((IF(DATOS_[[Sexo]:[Sexo]]=$B31,IF(DATOS_[[AGRUP. CLAS. PROF.]:[AGRUP. CLAS. PROF.]]=$B30,IF(DATOS_[[Check Periodo Ref.]:[Check Periodo Ref.]]="Dentro",IF(DATOS_[[Check Equiparado]:[Check Equiparado]]="Sí",IF(DATOS!BE$4="Sí",(1/DATOS_[[% anualiz]:[% anualiz]]),1)*IF(DATOS!BE$5="Sí",1/DATOS_[[% normaliz]:[% normaliz]],1)*(DATOS_[Conc.Sal.27])))))))),
0)</f>
        <v>0</v>
      </c>
      <c r="AK31" s="168">
        <f t="array" ref="AK31">IFERROR(
(AVERAGE((IF(DATOS_[[Sexo]:[Sexo]]=$B31,IF(DATOS_[[AGRUP. CLAS. PROF.]:[AGRUP. CLAS. PROF.]]=$B30,IF(DATOS_[[Check Periodo Ref.]:[Check Periodo Ref.]]="Dentro",IF(DATOS_[[Check Equiparado]:[Check Equiparado]]="Sí",IF(DATOS!BF$4="Sí",(1/DATOS_[[% anualiz]:[% anualiz]]),1)*IF(DATOS!BF$5="Sí",1/DATOS_[[% normaliz]:[% normaliz]],1)*(DATOS_[Conc.Sal.28])))))))),
0)</f>
        <v>0</v>
      </c>
      <c r="AL31" s="168">
        <f t="array" ref="AL31">IFERROR(
(AVERAGE((IF(DATOS_[[Sexo]:[Sexo]]=$B31,IF(DATOS_[[AGRUP. CLAS. PROF.]:[AGRUP. CLAS. PROF.]]=$B30,IF(DATOS_[[Check Periodo Ref.]:[Check Periodo Ref.]]="Dentro",IF(DATOS_[[Check Equiparado]:[Check Equiparado]]="Sí",IF(DATOS!BG$4="Sí",(1/DATOS_[[% anualiz]:[% anualiz]]),1)*IF(DATOS!BG$5="Sí",1/DATOS_[[% normaliz]:[% normaliz]],1)*(DATOS_[Conc.Sal.29])))))))),
0)</f>
        <v>0</v>
      </c>
      <c r="AM31" s="168">
        <f t="array" ref="AM31">IFERROR(
(AVERAGE((IF(DATOS_[[Sexo]:[Sexo]]=$B31,IF(DATOS_[[AGRUP. CLAS. PROF.]:[AGRUP. CLAS. PROF.]]=$B30,IF(DATOS_[[Check Periodo Ref.]:[Check Periodo Ref.]]="Dentro",IF(DATOS_[[Check Equiparado]:[Check Equiparado]]="Sí",IF(DATOS!BH$4="Sí",(1/DATOS_[[% anualiz]:[% anualiz]]),1)*IF(DATOS!BH$5="Sí",1/DATOS_[[% normaliz]:[% normaliz]],1)*(DATOS_[Conc.Sal.30])))))))),
0)</f>
        <v>0</v>
      </c>
      <c r="AN31" s="169">
        <f t="array" ref="AN31">IFERROR(
AVERAGE(IF(DATOS_[Sexo]=$B31,IF(DATOS_[[AGRUP. CLAS. PROF.]:[AGRUP. CLAS. PROF.]]=$B30,IF(DATOS_[Check Equiparado]="Sí",IF(DATOS_[Check Periodo Ref.]="Dentro",DATOS_[Tot COMPL.SAL Eq],FALSE))))),
0)</f>
        <v>0</v>
      </c>
      <c r="AO31" s="170">
        <f t="array" ref="AO31">IFERROR(
AVERAGE(IF(DATOS_[Sexo]=$B31,IF(DATOS_[[AGRUP. CLAS. PROF.]:[AGRUP. CLAS. PROF.]]=$B30,IF(DATOS_[Check Equiparado]="Sí",IF(DATOS_[Check Periodo Ref.]="Dentro",DATOS_[TOTAL SALARIO Eq],FALSE))))),
0)</f>
        <v>0</v>
      </c>
      <c r="AP31" s="171">
        <f t="array" ref="AP31">IFERROR(
(AVERAGE((IF(DATOS_[[Sexo]:[Sexo]]=$B31,IF(DATOS_[[AGRUP. CLAS. PROF.]:[AGRUP. CLAS. PROF.]]=$B30,IF(DATOS_[[Check Periodo Ref.]:[Check Periodo Ref.]]="Dentro",IF(DATOS_[[Check Equiparado]:[Check Equiparado]]="Sí",IF(DATOS!BI$4="Sí",(1/DATOS_[[% anualiz]:[% anualiz]]),1)*IF(DATOS!BI$5="Sí",1/DATOS_[[% normaliz]:[% normaliz]],1)*(DATOS_[C.Extra.01])))))))),
0)</f>
        <v>0</v>
      </c>
      <c r="AQ31" s="171">
        <f t="array" ref="AQ31">IFERROR(
(AVERAGE((IF(DATOS_[[Sexo]:[Sexo]]=$B31,IF(DATOS_[[AGRUP. CLAS. PROF.]:[AGRUP. CLAS. PROF.]]=$B30,IF(DATOS_[[Check Periodo Ref.]:[Check Periodo Ref.]]="Dentro",IF(DATOS_[[Check Equiparado]:[Check Equiparado]]="Sí",IF(DATOS!BJ$4="Sí",(1/DATOS_[[% anualiz]:[% anualiz]]),1)*IF(DATOS!BJ$5="Sí",1/DATOS_[[% normaliz]:[% normaliz]],1)*(DATOS_[C.Extra.02])))))))),
0)</f>
        <v>0</v>
      </c>
      <c r="AR31" s="171">
        <f t="array" ref="AR31">IFERROR(
(AVERAGE((IF(DATOS_[[Sexo]:[Sexo]]=$B31,IF(DATOS_[[AGRUP. CLAS. PROF.]:[AGRUP. CLAS. PROF.]]=$B30,IF(DATOS_[[Check Periodo Ref.]:[Check Periodo Ref.]]="Dentro",IF(DATOS_[[Check Equiparado]:[Check Equiparado]]="Sí",IF(DATOS!BK$4="Sí",(1/DATOS_[[% anualiz]:[% anualiz]]),1)*IF(DATOS!BK$5="Sí",1/DATOS_[[% normaliz]:[% normaliz]],1)*(DATOS_[C.Extra.03])))))))),
0)</f>
        <v>0</v>
      </c>
      <c r="AS31" s="171">
        <f t="array" ref="AS31">IFERROR(
(AVERAGE((IF(DATOS_[[Sexo]:[Sexo]]=$B31,IF(DATOS_[[AGRUP. CLAS. PROF.]:[AGRUP. CLAS. PROF.]]=$B30,IF(DATOS_[[Check Periodo Ref.]:[Check Periodo Ref.]]="Dentro",IF(DATOS_[[Check Equiparado]:[Check Equiparado]]="Sí",IF(DATOS!BL$4="Sí",(1/DATOS_[[% anualiz]:[% anualiz]]),1)*IF(DATOS!BL$5="Sí",1/DATOS_[[% normaliz]:[% normaliz]],1)*(DATOS_[C.Extra.04])))))))),
0)</f>
        <v>0</v>
      </c>
      <c r="AT31" s="171">
        <f t="array" ref="AT31">IFERROR(
(AVERAGE((IF(DATOS_[[Sexo]:[Sexo]]=$B31,IF(DATOS_[[AGRUP. CLAS. PROF.]:[AGRUP. CLAS. PROF.]]=$B30,IF(DATOS_[[Check Periodo Ref.]:[Check Periodo Ref.]]="Dentro",IF(DATOS_[[Check Equiparado]:[Check Equiparado]]="Sí",IF(DATOS!BM$4="Sí",(1/DATOS_[[% anualiz]:[% anualiz]]),1)*IF(DATOS!BM$5="Sí",1/DATOS_[[% normaliz]:[% normaliz]],1)*(DATOS_[C.Extra.05])))))))),
0)</f>
        <v>0</v>
      </c>
      <c r="AU31" s="172">
        <f t="array" ref="AU31">IFERROR(
AVERAGE(IF(DATOS_[Sexo]=$B31,IF(DATOS_[[AGRUP. CLAS. PROF.]:[AGRUP. CLAS. PROF.]]=$B30,IF(DATOS_[Check Equiparado]="Sí",IF(DATOS_[Check Periodo Ref.]="Dentro",DATOS_[Tot Extrasalarial Eq],FALSE))))),
0)</f>
        <v>0</v>
      </c>
      <c r="AV31" s="173">
        <f t="array" ref="AV31">IFERROR(
AVERAGE(IF(DATOS_[Sexo]=$B31,IF(DATOS_[[AGRUP. CLAS. PROF.]:[AGRUP. CLAS. PROF.]]=$B30,IF(DATOS_[Check Equiparado]="Sí",IF(DATOS_[Check Periodo Ref.]="Dentro",DATOS_[TOTAL Retrib Eq],FALSE))))),
0)</f>
        <v>0</v>
      </c>
    </row>
    <row r="32" spans="1:48" x14ac:dyDescent="0.3">
      <c r="A32" s="119" t="str">
        <f t="shared" ref="A32" si="26">+A31</f>
        <v>[ocultar]</v>
      </c>
      <c r="B32" s="123" t="s">
        <v>163</v>
      </c>
      <c r="C32" s="124">
        <f t="array" ref="C32">SUM(IF($B32=DATOS_[Sexo],
IF($B30=DATOS_[AGRUP. CLAS. PROF.],
IF("Dentro"=DATOS_[Check Periodo Ref.],
1/(COUNTIFS(DATOS_[Sexo],$B32,DATOS_[AGRUP. CLAS. PROF.],$B30,DATOS_[Check Periodo Ref.],"Dentro",DATOS_[id],DATOS_[id]))))))</f>
        <v>0</v>
      </c>
      <c r="D32" s="125">
        <f>COUNTIFS(DATOS_[AGRUP. CLAS. PROF.],$B30,DATOS_[Sexo],$B32,DATOS_[Check Periodo Ref.],"Dentro")</f>
        <v>0</v>
      </c>
      <c r="E32" s="125">
        <f>COUNTIFS(DATOS_[AGRUP. CLAS. PROF.],$B30,DATOS_[Sexo],$B32,DATOS_[Check Periodo Ref.],"Dentro",DATOS_[Check Nº SC Norm],"Sí")</f>
        <v>0</v>
      </c>
      <c r="F32" s="125">
        <f>COUNTIFS(DATOS_[AGRUP. CLAS. PROF.],$B30,DATOS_[Sexo],$B32,DATOS_[Check Periodo Ref.],"Dentro",DATOS_[Check Nº SC Anualiz],"Sí")</f>
        <v>0</v>
      </c>
      <c r="G32" s="125">
        <f>COUNTIFS(DATOS_[AGRUP. CLAS. PROF.],$B30,DATOS_[Sexo],$B32,DATOS_[Check Periodo Ref.],"Dentro",DATOS_[Check Nº SC Norm y Anualiz],"Sí")</f>
        <v>0</v>
      </c>
      <c r="H32" s="125">
        <f>COUNTIFS(DATOS_[AGRUP. CLAS. PROF.],$B30,DATOS_[Sexo],$B32,DATOS_[Check Periodo Ref.],"Dentro",DATOS_[Check Equiparación],"Sí")</f>
        <v>0</v>
      </c>
      <c r="I32" s="167" cm="1">
        <f t="array" ref="I32">IFERROR(
AVERAGE(IF(DATOS_[Sexo]=$B32,IF(DATOS_[[AGRUP. CLAS. PROF.]:[AGRUP. CLAS. PROF.]]=$B30,IF(DATOS_[Check Equiparado]="Sí",IF(DATOS_[Check Periodo Ref.]="Dentro",DATOS_[SALARIO BASE Eq],FALSE))))),
0)</f>
        <v>0</v>
      </c>
      <c r="J32" s="168">
        <f t="array" ref="J32">IFERROR(
(AVERAGE((IF(DATOS_[[Sexo]:[Sexo]]=$B32,IF(DATOS_[[AGRUP. CLAS. PROF.]:[AGRUP. CLAS. PROF.]]=$B30,IF(DATOS_[[Check Periodo Ref.]:[Check Periodo Ref.]]="Dentro",IF(DATOS_[[Check Equiparado]:[Check Equiparado]]="Sí",IF(DATOS!AE$4="Sí",(1/DATOS_[[% anualiz]:[% anualiz]]),1)*IF(DATOS!AE$5="Sí",1/DATOS_[[% normaliz]:[% normaliz]],1)*(DATOS_[Conc.Sal.01])))))))),
0)</f>
        <v>0</v>
      </c>
      <c r="K32" s="168">
        <f t="array" ref="K32">IFERROR(
(AVERAGE((IF(DATOS_[[Sexo]:[Sexo]]=$B32,IF(DATOS_[[AGRUP. CLAS. PROF.]:[AGRUP. CLAS. PROF.]]=$B30,IF(DATOS_[[Check Periodo Ref.]:[Check Periodo Ref.]]="Dentro",IF(DATOS_[[Check Equiparado]:[Check Equiparado]]="Sí",IF(DATOS!AF$4="Sí",(1/DATOS_[[% anualiz]:[% anualiz]]),1)*IF(DATOS!AF$5="Sí",1/DATOS_[[% normaliz]:[% normaliz]],1)*(DATOS_[Conc.Sal.02])))))))),
0)</f>
        <v>0</v>
      </c>
      <c r="L32" s="168">
        <f t="array" ref="L32">IFERROR(
(AVERAGE((IF(DATOS_[[Sexo]:[Sexo]]=$B32,IF(DATOS_[[AGRUP. CLAS. PROF.]:[AGRUP. CLAS. PROF.]]=$B30,IF(DATOS_[[Check Periodo Ref.]:[Check Periodo Ref.]]="Dentro",IF(DATOS_[[Check Equiparado]:[Check Equiparado]]="Sí",IF(DATOS!AG$4="Sí",(1/DATOS_[[% anualiz]:[% anualiz]]),1)*IF(DATOS!AG$5="Sí",1/DATOS_[[% normaliz]:[% normaliz]],1)*(DATOS_[Conc.Sal.03])))))))),
0)</f>
        <v>0</v>
      </c>
      <c r="M32" s="168">
        <f t="array" ref="M32">IFERROR(
(AVERAGE((IF(DATOS_[[Sexo]:[Sexo]]=$B32,IF(DATOS_[[AGRUP. CLAS. PROF.]:[AGRUP. CLAS. PROF.]]=$B30,IF(DATOS_[[Check Periodo Ref.]:[Check Periodo Ref.]]="Dentro",IF(DATOS_[[Check Equiparado]:[Check Equiparado]]="Sí",IF(DATOS!AH$4="Sí",(1/DATOS_[[% anualiz]:[% anualiz]]),1)*IF(DATOS!AH$5="Sí",1/DATOS_[[% normaliz]:[% normaliz]],1)*(DATOS_[Conc.Sal.04])))))))),
0)</f>
        <v>0</v>
      </c>
      <c r="N32" s="168">
        <f t="array" ref="N32">IFERROR(
(AVERAGE((IF(DATOS_[[Sexo]:[Sexo]]=$B32,IF(DATOS_[[AGRUP. CLAS. PROF.]:[AGRUP. CLAS. PROF.]]=$B30,IF(DATOS_[[Check Periodo Ref.]:[Check Periodo Ref.]]="Dentro",IF(DATOS_[[Check Equiparado]:[Check Equiparado]]="Sí",IF(DATOS!AI$4="Sí",(1/DATOS_[[% anualiz]:[% anualiz]]),1)*IF(DATOS!AI$5="Sí",1/DATOS_[[% normaliz]:[% normaliz]],1)*(DATOS_[Conc.Sal.05])))))))),
0)</f>
        <v>0</v>
      </c>
      <c r="O32" s="168">
        <f t="array" ref="O32">IFERROR(
(AVERAGE((IF(DATOS_[[Sexo]:[Sexo]]=$B32,IF(DATOS_[[AGRUP. CLAS. PROF.]:[AGRUP. CLAS. PROF.]]=$B30,IF(DATOS_[[Check Periodo Ref.]:[Check Periodo Ref.]]="Dentro",IF(DATOS_[[Check Equiparado]:[Check Equiparado]]="Sí",IF(DATOS!AJ$4="Sí",(1/DATOS_[[% anualiz]:[% anualiz]]),1)*IF(DATOS!AJ$5="Sí",1/DATOS_[[% normaliz]:[% normaliz]],1)*(DATOS_[Conc.Sal.06])))))))),
0)</f>
        <v>0</v>
      </c>
      <c r="P32" s="168">
        <f t="array" ref="P32">IFERROR(
(AVERAGE((IF(DATOS_[[Sexo]:[Sexo]]=$B32,IF(DATOS_[[AGRUP. CLAS. PROF.]:[AGRUP. CLAS. PROF.]]=$B30,IF(DATOS_[[Check Periodo Ref.]:[Check Periodo Ref.]]="Dentro",IF(DATOS_[[Check Equiparado]:[Check Equiparado]]="Sí",IF(DATOS!AK$4="Sí",(1/DATOS_[[% anualiz]:[% anualiz]]),1)*IF(DATOS!AK$5="Sí",1/DATOS_[[% normaliz]:[% normaliz]],1)*(DATOS_[Conc.Sal.07])))))))),
0)</f>
        <v>0</v>
      </c>
      <c r="Q32" s="168">
        <f t="array" ref="Q32">IFERROR(
(AVERAGE((IF(DATOS_[[Sexo]:[Sexo]]=$B32,IF(DATOS_[[AGRUP. CLAS. PROF.]:[AGRUP. CLAS. PROF.]]=$B30,IF(DATOS_[[Check Periodo Ref.]:[Check Periodo Ref.]]="Dentro",IF(DATOS_[[Check Equiparado]:[Check Equiparado]]="Sí",IF(DATOS!AL$4="Sí",(1/DATOS_[[% anualiz]:[% anualiz]]),1)*IF(DATOS!AL$5="Sí",1/DATOS_[[% normaliz]:[% normaliz]],1)*(DATOS_[Conc.Sal.08])))))))),
0)</f>
        <v>0</v>
      </c>
      <c r="R32" s="168">
        <f t="array" ref="R32">IFERROR(
(AVERAGE((IF(DATOS_[[Sexo]:[Sexo]]=$B32,IF(DATOS_[[AGRUP. CLAS. PROF.]:[AGRUP. CLAS. PROF.]]=$B30,IF(DATOS_[[Check Periodo Ref.]:[Check Periodo Ref.]]="Dentro",IF(DATOS_[[Check Equiparado]:[Check Equiparado]]="Sí",IF(DATOS!AM$4="Sí",(1/DATOS_[[% anualiz]:[% anualiz]]),1)*IF(DATOS!AM$5="Sí",1/DATOS_[[% normaliz]:[% normaliz]],1)*(DATOS_[Conc.Sal.09])))))))),
0)</f>
        <v>0</v>
      </c>
      <c r="S32" s="168">
        <f t="array" ref="S32">IFERROR(
(AVERAGE((IF(DATOS_[[Sexo]:[Sexo]]=$B32,IF(DATOS_[[AGRUP. CLAS. PROF.]:[AGRUP. CLAS. PROF.]]=$B30,IF(DATOS_[[Check Periodo Ref.]:[Check Periodo Ref.]]="Dentro",IF(DATOS_[[Check Equiparado]:[Check Equiparado]]="Sí",IF(DATOS!AN$4="Sí",(1/DATOS_[[% anualiz]:[% anualiz]]),1)*IF(DATOS!AN$5="Sí",1/DATOS_[[% normaliz]:[% normaliz]],1)*(DATOS_[Conc.Sal.10])))))))),
0)</f>
        <v>0</v>
      </c>
      <c r="T32" s="168">
        <f t="array" ref="T32">IFERROR(
(AVERAGE((IF(DATOS_[[Sexo]:[Sexo]]=$B32,IF(DATOS_[[AGRUP. CLAS. PROF.]:[AGRUP. CLAS. PROF.]]=$B30,IF(DATOS_[[Check Periodo Ref.]:[Check Periodo Ref.]]="Dentro",IF(DATOS_[[Check Equiparado]:[Check Equiparado]]="Sí",IF(DATOS!AO$4="Sí",(1/DATOS_[[% anualiz]:[% anualiz]]),1)*IF(DATOS!AO$5="Sí",1/DATOS_[[% normaliz]:[% normaliz]],1)*(DATOS_[Conc.Sal.11])))))))),
0)</f>
        <v>0</v>
      </c>
      <c r="U32" s="168">
        <f t="array" ref="U32">IFERROR(
(AVERAGE((IF(DATOS_[[Sexo]:[Sexo]]=$B32,IF(DATOS_[[AGRUP. CLAS. PROF.]:[AGRUP. CLAS. PROF.]]=$B30,IF(DATOS_[[Check Periodo Ref.]:[Check Periodo Ref.]]="Dentro",IF(DATOS_[[Check Equiparado]:[Check Equiparado]]="Sí",IF(DATOS!AP$4="Sí",(1/DATOS_[[% anualiz]:[% anualiz]]),1)*IF(DATOS!AP$5="Sí",1/DATOS_[[% normaliz]:[% normaliz]],1)*(DATOS_[Conc.Sal.12])))))))),
0)</f>
        <v>0</v>
      </c>
      <c r="V32" s="168">
        <f t="array" ref="V32">IFERROR(
(AVERAGE((IF(DATOS_[[Sexo]:[Sexo]]=$B32,IF(DATOS_[[AGRUP. CLAS. PROF.]:[AGRUP. CLAS. PROF.]]=$B30,IF(DATOS_[[Check Periodo Ref.]:[Check Periodo Ref.]]="Dentro",IF(DATOS_[[Check Equiparado]:[Check Equiparado]]="Sí",IF(DATOS!AQ$4="Sí",(1/DATOS_[[% anualiz]:[% anualiz]]),1)*IF(DATOS!AQ$5="Sí",1/DATOS_[[% normaliz]:[% normaliz]],1)*(DATOS_[Conc.Sal.13])))))))),
0)</f>
        <v>0</v>
      </c>
      <c r="W32" s="168">
        <f t="array" ref="W32">IFERROR(
(AVERAGE((IF(DATOS_[[Sexo]:[Sexo]]=$B32,IF(DATOS_[[AGRUP. CLAS. PROF.]:[AGRUP. CLAS. PROF.]]=$B30,IF(DATOS_[[Check Periodo Ref.]:[Check Periodo Ref.]]="Dentro",IF(DATOS_[[Check Equiparado]:[Check Equiparado]]="Sí",IF(DATOS!AR$4="Sí",(1/DATOS_[[% anualiz]:[% anualiz]]),1)*IF(DATOS!AR$5="Sí",1/DATOS_[[% normaliz]:[% normaliz]],1)*(DATOS_[Conc.Sal.14])))))))),
0)</f>
        <v>0</v>
      </c>
      <c r="X32" s="168">
        <f t="array" ref="X32">IFERROR(
(AVERAGE((IF(DATOS_[[Sexo]:[Sexo]]=$B32,IF(DATOS_[[AGRUP. CLAS. PROF.]:[AGRUP. CLAS. PROF.]]=$B30,IF(DATOS_[[Check Periodo Ref.]:[Check Periodo Ref.]]="Dentro",IF(DATOS_[[Check Equiparado]:[Check Equiparado]]="Sí",IF(DATOS!AS$4="Sí",(1/DATOS_[[% anualiz]:[% anualiz]]),1)*IF(DATOS!AS$5="Sí",1/DATOS_[[% normaliz]:[% normaliz]],1)*(DATOS_[Conc.Sal.15])))))))),
0)</f>
        <v>0</v>
      </c>
      <c r="Y32" s="168">
        <f t="array" ref="Y32">IFERROR(
(AVERAGE((IF(DATOS_[[Sexo]:[Sexo]]=$B32,IF(DATOS_[[AGRUP. CLAS. PROF.]:[AGRUP. CLAS. PROF.]]=$B30,IF(DATOS_[[Check Periodo Ref.]:[Check Periodo Ref.]]="Dentro",IF(DATOS_[[Check Equiparado]:[Check Equiparado]]="Sí",IF(DATOS!AT$4="Sí",(1/DATOS_[[% anualiz]:[% anualiz]]),1)*IF(DATOS!AT$5="Sí",1/DATOS_[[% normaliz]:[% normaliz]],1)*(DATOS_[Conc.Sal.16])))))))),
0)</f>
        <v>0</v>
      </c>
      <c r="Z32" s="168">
        <f t="array" ref="Z32">IFERROR(
(AVERAGE((IF(DATOS_[[Sexo]:[Sexo]]=$B32,IF(DATOS_[[AGRUP. CLAS. PROF.]:[AGRUP. CLAS. PROF.]]=$B30,IF(DATOS_[[Check Periodo Ref.]:[Check Periodo Ref.]]="Dentro",IF(DATOS_[[Check Equiparado]:[Check Equiparado]]="Sí",IF(DATOS!AU$4="Sí",(1/DATOS_[[% anualiz]:[% anualiz]]),1)*IF(DATOS!AU$5="Sí",1/DATOS_[[% normaliz]:[% normaliz]],1)*(DATOS_[Conc.Sal.17])))))))),
0)</f>
        <v>0</v>
      </c>
      <c r="AA32" s="168">
        <f t="array" ref="AA32">IFERROR(
(AVERAGE((IF(DATOS_[[Sexo]:[Sexo]]=$B32,IF(DATOS_[[AGRUP. CLAS. PROF.]:[AGRUP. CLAS. PROF.]]=$B30,IF(DATOS_[[Check Periodo Ref.]:[Check Periodo Ref.]]="Dentro",IF(DATOS_[[Check Equiparado]:[Check Equiparado]]="Sí",IF(DATOS!AV$4="Sí",(1/DATOS_[[% anualiz]:[% anualiz]]),1)*IF(DATOS!AV$5="Sí",1/DATOS_[[% normaliz]:[% normaliz]],1)*(DATOS_[Conc.Sal.18])))))))),
0)</f>
        <v>0</v>
      </c>
      <c r="AB32" s="168">
        <f t="array" ref="AB32">IFERROR(
(AVERAGE((IF(DATOS_[[Sexo]:[Sexo]]=$B32,IF(DATOS_[[AGRUP. CLAS. PROF.]:[AGRUP. CLAS. PROF.]]=$B30,IF(DATOS_[[Check Periodo Ref.]:[Check Periodo Ref.]]="Dentro",IF(DATOS_[[Check Equiparado]:[Check Equiparado]]="Sí",IF(DATOS!AW$4="Sí",(1/DATOS_[[% anualiz]:[% anualiz]]),1)*IF(DATOS!AW$5="Sí",1/DATOS_[[% normaliz]:[% normaliz]],1)*(DATOS_[Conc.Sal.19])))))))),
0)</f>
        <v>0</v>
      </c>
      <c r="AC32" s="168">
        <f t="array" ref="AC32">IFERROR(
(AVERAGE((IF(DATOS_[[Sexo]:[Sexo]]=$B32,IF(DATOS_[[AGRUP. CLAS. PROF.]:[AGRUP. CLAS. PROF.]]=$B30,IF(DATOS_[[Check Periodo Ref.]:[Check Periodo Ref.]]="Dentro",IF(DATOS_[[Check Equiparado]:[Check Equiparado]]="Sí",IF(DATOS!AX$4="Sí",(1/DATOS_[[% anualiz]:[% anualiz]]),1)*IF(DATOS!AX$5="Sí",1/DATOS_[[% normaliz]:[% normaliz]],1)*(DATOS_[Conc.Sal.20])))))))),
0)</f>
        <v>0</v>
      </c>
      <c r="AD32" s="168">
        <f t="array" ref="AD32">IFERROR(
(AVERAGE((IF(DATOS_[[Sexo]:[Sexo]]=$B32,IF(DATOS_[[AGRUP. CLAS. PROF.]:[AGRUP. CLAS. PROF.]]=$B30,IF(DATOS_[[Check Periodo Ref.]:[Check Periodo Ref.]]="Dentro",IF(DATOS_[[Check Equiparado]:[Check Equiparado]]="Sí",IF(DATOS!AY$4="Sí",(1/DATOS_[[% anualiz]:[% anualiz]]),1)*IF(DATOS!AY$5="Sí",1/DATOS_[[% normaliz]:[% normaliz]],1)*(DATOS_[Conc.Sal.21])))))))),
0)</f>
        <v>0</v>
      </c>
      <c r="AE32" s="168">
        <f t="array" ref="AE32">IFERROR(
(AVERAGE((IF(DATOS_[[Sexo]:[Sexo]]=$B32,IF(DATOS_[[AGRUP. CLAS. PROF.]:[AGRUP. CLAS. PROF.]]=$B30,IF(DATOS_[[Check Periodo Ref.]:[Check Periodo Ref.]]="Dentro",IF(DATOS_[[Check Equiparado]:[Check Equiparado]]="Sí",IF(DATOS!AZ$4="Sí",(1/DATOS_[[% anualiz]:[% anualiz]]),1)*IF(DATOS!AZ$5="Sí",1/DATOS_[[% normaliz]:[% normaliz]],1)*(DATOS_[Conc.Sal.22])))))))),
0)</f>
        <v>0</v>
      </c>
      <c r="AF32" s="168">
        <f t="array" ref="AF32">IFERROR(
(AVERAGE((IF(DATOS_[[Sexo]:[Sexo]]=$B32,IF(DATOS_[[AGRUP. CLAS. PROF.]:[AGRUP. CLAS. PROF.]]=$B30,IF(DATOS_[[Check Periodo Ref.]:[Check Periodo Ref.]]="Dentro",IF(DATOS_[[Check Equiparado]:[Check Equiparado]]="Sí",IF(DATOS!BA$4="Sí",(1/DATOS_[[% anualiz]:[% anualiz]]),1)*IF(DATOS!BA$5="Sí",1/DATOS_[[% normaliz]:[% normaliz]],1)*(DATOS_[Conc.Sal.23])))))))),
0)</f>
        <v>0</v>
      </c>
      <c r="AG32" s="168">
        <f t="array" ref="AG32">IFERROR(
(AVERAGE((IF(DATOS_[[Sexo]:[Sexo]]=$B32,IF(DATOS_[[AGRUP. CLAS. PROF.]:[AGRUP. CLAS. PROF.]]=$B30,IF(DATOS_[[Check Periodo Ref.]:[Check Periodo Ref.]]="Dentro",IF(DATOS_[[Check Equiparado]:[Check Equiparado]]="Sí",IF(DATOS!BB$4="Sí",(1/DATOS_[[% anualiz]:[% anualiz]]),1)*IF(DATOS!BB$5="Sí",1/DATOS_[[% normaliz]:[% normaliz]],1)*(DATOS_[Conc.Sal.24])))))))),
0)</f>
        <v>0</v>
      </c>
      <c r="AH32" s="168">
        <f t="array" ref="AH32">IFERROR(
(AVERAGE((IF(DATOS_[[Sexo]:[Sexo]]=$B32,IF(DATOS_[[AGRUP. CLAS. PROF.]:[AGRUP. CLAS. PROF.]]=$B30,IF(DATOS_[[Check Periodo Ref.]:[Check Periodo Ref.]]="Dentro",IF(DATOS_[[Check Equiparado]:[Check Equiparado]]="Sí",IF(DATOS!BC$4="Sí",(1/DATOS_[[% anualiz]:[% anualiz]]),1)*IF(DATOS!BC$5="Sí",1/DATOS_[[% normaliz]:[% normaliz]],1)*(DATOS_[Conc.Sal.25])))))))),
0)</f>
        <v>0</v>
      </c>
      <c r="AI32" s="168">
        <f t="array" ref="AI32">IFERROR(
(AVERAGE((IF(DATOS_[[Sexo]:[Sexo]]=$B32,IF(DATOS_[[AGRUP. CLAS. PROF.]:[AGRUP. CLAS. PROF.]]=$B30,IF(DATOS_[[Check Periodo Ref.]:[Check Periodo Ref.]]="Dentro",IF(DATOS_[[Check Equiparado]:[Check Equiparado]]="Sí",IF(DATOS!BD$4="Sí",(1/DATOS_[[% anualiz]:[% anualiz]]),1)*IF(DATOS!BD$5="Sí",1/DATOS_[[% normaliz]:[% normaliz]],1)*(DATOS_[Conc.Sal.26])))))))),
0)</f>
        <v>0</v>
      </c>
      <c r="AJ32" s="168">
        <f t="array" ref="AJ32">IFERROR(
(AVERAGE((IF(DATOS_[[Sexo]:[Sexo]]=$B32,IF(DATOS_[[AGRUP. CLAS. PROF.]:[AGRUP. CLAS. PROF.]]=$B30,IF(DATOS_[[Check Periodo Ref.]:[Check Periodo Ref.]]="Dentro",IF(DATOS_[[Check Equiparado]:[Check Equiparado]]="Sí",IF(DATOS!BE$4="Sí",(1/DATOS_[[% anualiz]:[% anualiz]]),1)*IF(DATOS!BE$5="Sí",1/DATOS_[[% normaliz]:[% normaliz]],1)*(DATOS_[Conc.Sal.27])))))))),
0)</f>
        <v>0</v>
      </c>
      <c r="AK32" s="168">
        <f t="array" ref="AK32">IFERROR(
(AVERAGE((IF(DATOS_[[Sexo]:[Sexo]]=$B32,IF(DATOS_[[AGRUP. CLAS. PROF.]:[AGRUP. CLAS. PROF.]]=$B30,IF(DATOS_[[Check Periodo Ref.]:[Check Periodo Ref.]]="Dentro",IF(DATOS_[[Check Equiparado]:[Check Equiparado]]="Sí",IF(DATOS!BF$4="Sí",(1/DATOS_[[% anualiz]:[% anualiz]]),1)*IF(DATOS!BF$5="Sí",1/DATOS_[[% normaliz]:[% normaliz]],1)*(DATOS_[Conc.Sal.28])))))))),
0)</f>
        <v>0</v>
      </c>
      <c r="AL32" s="168">
        <f t="array" ref="AL32">IFERROR(
(AVERAGE((IF(DATOS_[[Sexo]:[Sexo]]=$B32,IF(DATOS_[[AGRUP. CLAS. PROF.]:[AGRUP. CLAS. PROF.]]=$B30,IF(DATOS_[[Check Periodo Ref.]:[Check Periodo Ref.]]="Dentro",IF(DATOS_[[Check Equiparado]:[Check Equiparado]]="Sí",IF(DATOS!BG$4="Sí",(1/DATOS_[[% anualiz]:[% anualiz]]),1)*IF(DATOS!BG$5="Sí",1/DATOS_[[% normaliz]:[% normaliz]],1)*(DATOS_[Conc.Sal.29])))))))),
0)</f>
        <v>0</v>
      </c>
      <c r="AM32" s="168">
        <f t="array" ref="AM32">IFERROR(
(AVERAGE((IF(DATOS_[[Sexo]:[Sexo]]=$B32,IF(DATOS_[[AGRUP. CLAS. PROF.]:[AGRUP. CLAS. PROF.]]=$B30,IF(DATOS_[[Check Periodo Ref.]:[Check Periodo Ref.]]="Dentro",IF(DATOS_[[Check Equiparado]:[Check Equiparado]]="Sí",IF(DATOS!BH$4="Sí",(1/DATOS_[[% anualiz]:[% anualiz]]),1)*IF(DATOS!BH$5="Sí",1/DATOS_[[% normaliz]:[% normaliz]],1)*(DATOS_[Conc.Sal.30])))))))),
0)</f>
        <v>0</v>
      </c>
      <c r="AN32" s="169">
        <f t="array" ref="AN32">IFERROR(
AVERAGE(IF(DATOS_[Sexo]=$B32,IF(DATOS_[[AGRUP. CLAS. PROF.]:[AGRUP. CLAS. PROF.]]=$B30,IF(DATOS_[Check Equiparado]="Sí",IF(DATOS_[Check Periodo Ref.]="Dentro",DATOS_[Tot COMPL.SAL Eq],FALSE))))),
0)</f>
        <v>0</v>
      </c>
      <c r="AO32" s="170">
        <f t="array" ref="AO32">IFERROR(
AVERAGE(IF(DATOS_[Sexo]=$B32,IF(DATOS_[[AGRUP. CLAS. PROF.]:[AGRUP. CLAS. PROF.]]=$B30,IF(DATOS_[Check Equiparado]="Sí",IF(DATOS_[Check Periodo Ref.]="Dentro",DATOS_[TOTAL SALARIO Eq],FALSE))))),
0)</f>
        <v>0</v>
      </c>
      <c r="AP32" s="171">
        <f t="array" ref="AP32">IFERROR(
(AVERAGE((IF(DATOS_[[Sexo]:[Sexo]]=$B32,IF(DATOS_[[AGRUP. CLAS. PROF.]:[AGRUP. CLAS. PROF.]]=$B31,IF(DATOS_[[Check Periodo Ref.]:[Check Periodo Ref.]]="Dentro",IF(DATOS_[[Check Equiparado]:[Check Equiparado]]="Sí",IF(DATOS!BI$4="Sí",(1/DATOS_[[% anualiz]:[% anualiz]]),1)*IF(DATOS!BI$5="Sí",1/DATOS_[[% normaliz]:[% normaliz]],1)*(DATOS_[C.Extra.01])))))))),
0)</f>
        <v>0</v>
      </c>
      <c r="AQ32" s="171">
        <f t="array" ref="AQ32">IFERROR(
(AVERAGE((IF(DATOS_[[Sexo]:[Sexo]]=$B32,IF(DATOS_[[AGRUP. CLAS. PROF.]:[AGRUP. CLAS. PROF.]]=$B31,IF(DATOS_[[Check Periodo Ref.]:[Check Periodo Ref.]]="Dentro",IF(DATOS_[[Check Equiparado]:[Check Equiparado]]="Sí",IF(DATOS!BJ$4="Sí",(1/DATOS_[[% anualiz]:[% anualiz]]),1)*IF(DATOS!BJ$5="Sí",1/DATOS_[[% normaliz]:[% normaliz]],1)*(DATOS_[C.Extra.02])))))))),
0)</f>
        <v>0</v>
      </c>
      <c r="AR32" s="171">
        <f t="array" ref="AR32">IFERROR(
(AVERAGE((IF(DATOS_[[Sexo]:[Sexo]]=$B32,IF(DATOS_[[AGRUP. CLAS. PROF.]:[AGRUP. CLAS. PROF.]]=$B31,IF(DATOS_[[Check Periodo Ref.]:[Check Periodo Ref.]]="Dentro",IF(DATOS_[[Check Equiparado]:[Check Equiparado]]="Sí",IF(DATOS!BK$4="Sí",(1/DATOS_[[% anualiz]:[% anualiz]]),1)*IF(DATOS!BK$5="Sí",1/DATOS_[[% normaliz]:[% normaliz]],1)*(DATOS_[C.Extra.03])))))))),
0)</f>
        <v>0</v>
      </c>
      <c r="AS32" s="171">
        <f t="array" ref="AS32">IFERROR(
(AVERAGE((IF(DATOS_[[Sexo]:[Sexo]]=$B32,IF(DATOS_[[AGRUP. CLAS. PROF.]:[AGRUP. CLAS. PROF.]]=$B31,IF(DATOS_[[Check Periodo Ref.]:[Check Periodo Ref.]]="Dentro",IF(DATOS_[[Check Equiparado]:[Check Equiparado]]="Sí",IF(DATOS!BL$4="Sí",(1/DATOS_[[% anualiz]:[% anualiz]]),1)*IF(DATOS!BL$5="Sí",1/DATOS_[[% normaliz]:[% normaliz]],1)*(DATOS_[C.Extra.04])))))))),
0)</f>
        <v>0</v>
      </c>
      <c r="AT32" s="171">
        <f t="array" ref="AT32">IFERROR(
(AVERAGE((IF(DATOS_[[Sexo]:[Sexo]]=$B32,IF(DATOS_[[AGRUP. CLAS. PROF.]:[AGRUP. CLAS. PROF.]]=$B31,IF(DATOS_[[Check Periodo Ref.]:[Check Periodo Ref.]]="Dentro",IF(DATOS_[[Check Equiparado]:[Check Equiparado]]="Sí",IF(DATOS!BM$4="Sí",(1/DATOS_[[% anualiz]:[% anualiz]]),1)*IF(DATOS!BM$5="Sí",1/DATOS_[[% normaliz]:[% normaliz]],1)*(DATOS_[C.Extra.05])))))))),
0)</f>
        <v>0</v>
      </c>
      <c r="AU32" s="172">
        <f t="array" ref="AU32">IFERROR(
AVERAGE(IF(DATOS_[Sexo]=$B32,IF(DATOS_[[AGRUP. CLAS. PROF.]:[AGRUP. CLAS. PROF.]]=$B30,IF(DATOS_[Check Equiparado]="Sí",IF(DATOS_[Check Periodo Ref.]="Dentro",DATOS_[Tot Extrasalarial Eq],FALSE))))),
0)</f>
        <v>0</v>
      </c>
      <c r="AV32" s="173">
        <f t="array" ref="AV32">IFERROR(
AVERAGE(IF(DATOS_[Sexo]=$B32,IF(DATOS_[[AGRUP. CLAS. PROF.]:[AGRUP. CLAS. PROF.]]=$B30,IF(DATOS_[Check Equiparado]="Sí",IF(DATOS_[Check Periodo Ref.]="Dentro",DATOS_[TOTAL Retrib Eq],FALSE))))),
0)</f>
        <v>0</v>
      </c>
    </row>
    <row r="33" spans="1:48" ht="17.25" thickBot="1" x14ac:dyDescent="0.35">
      <c r="A33" s="119" t="str">
        <f t="shared" ref="A33" si="27">+A34</f>
        <v>[ocultar]</v>
      </c>
      <c r="B33" s="129" t="s">
        <v>313</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CLAS. PROF.],
IF("Dentro"=DATOS_[Check Periodo Ref.],
1/(COUNTIFS(DATOS_[Sexo],$B34,DATOS_[AGRUP. CLAS. PROF.],$B33,DATOS_[Check Periodo Ref.],"Dentro",DATOS_[id],DATOS_[id]))))))</f>
        <v>0</v>
      </c>
      <c r="D34" s="125">
        <f>COUNTIFS(DATOS_[AGRUP. CLAS. PROF.],$B33,DATOS_[Sexo],$B34,DATOS_[Check Periodo Ref.],"Dentro")</f>
        <v>0</v>
      </c>
      <c r="E34" s="125">
        <f>COUNTIFS(DATOS_[AGRUP. CLAS. PROF.],$B33,DATOS_[Sexo],$B34,DATOS_[Check Periodo Ref.],"Dentro",DATOS_[Check Nº SC Norm],"Sí")</f>
        <v>0</v>
      </c>
      <c r="F34" s="125">
        <f>COUNTIFS(DATOS_[AGRUP. CLAS. PROF.],$B33,DATOS_[Sexo],$B34,DATOS_[Check Periodo Ref.],"Dentro",DATOS_[Check Nº SC Anualiz],"Sí")</f>
        <v>0</v>
      </c>
      <c r="G34" s="125">
        <f>COUNTIFS(DATOS_[AGRUP. CLAS. PROF.],$B33,DATOS_[Sexo],$B34,DATOS_[Check Periodo Ref.],"Dentro",DATOS_[Check Nº SC Norm y Anualiz],"Sí")</f>
        <v>0</v>
      </c>
      <c r="H34" s="125">
        <f>COUNTIFS(DATOS_[AGRUP. CLAS. PROF.],$B33,DATOS_[Sexo],$B34,DATOS_[Check Periodo Ref.],"Dentro",DATOS_[Check Equiparación],"Sí")</f>
        <v>0</v>
      </c>
      <c r="I34" s="167">
        <f t="array" ref="I34">IFERROR(
AVERAGE(IF(DATOS_[Sexo]=$B34,IF(DATOS_[[AGRUP. CLAS. PROF.]:[AGRUP. CLAS. PROF.]]=$B33,IF(DATOS_[Check Equiparado]="Sí",IF(DATOS_[Check Periodo Ref.]="Dentro",DATOS_[SALARIO BASE Eq],FALSE))))),
0)</f>
        <v>0</v>
      </c>
      <c r="J34" s="168">
        <f t="array" ref="J34">IFERROR(
(AVERAGE((IF(DATOS_[[Sexo]:[Sexo]]=$B34,IF(DATOS_[[AGRUP. CLAS. PROF.]:[AGRUP. CLAS. PROF.]]=$B33,IF(DATOS_[[Check Periodo Ref.]:[Check Periodo Ref.]]="Dentro",IF(DATOS_[[Check Equiparado]:[Check Equiparado]]="Sí",IF(DATOS!AE$4="Sí",(1/DATOS_[[% anualiz]:[% anualiz]]),1)*IF(DATOS!AE$5="Sí",1/DATOS_[[% normaliz]:[% normaliz]],1)*(DATOS_[Conc.Sal.01])))))))),
0)</f>
        <v>0</v>
      </c>
      <c r="K34" s="168">
        <f t="array" ref="K34">IFERROR(
(AVERAGE((IF(DATOS_[[Sexo]:[Sexo]]=$B34,IF(DATOS_[[AGRUP. CLAS. PROF.]:[AGRUP. CLAS. PROF.]]=$B33,IF(DATOS_[[Check Periodo Ref.]:[Check Periodo Ref.]]="Dentro",IF(DATOS_[[Check Equiparado]:[Check Equiparado]]="Sí",IF(DATOS!AF$4="Sí",(1/DATOS_[[% anualiz]:[% anualiz]]),1)*IF(DATOS!AF$5="Sí",1/DATOS_[[% normaliz]:[% normaliz]],1)*(DATOS_[Conc.Sal.02])))))))),
0)</f>
        <v>0</v>
      </c>
      <c r="L34" s="168">
        <f t="array" ref="L34">IFERROR(
(AVERAGE((IF(DATOS_[[Sexo]:[Sexo]]=$B34,IF(DATOS_[[AGRUP. CLAS. PROF.]:[AGRUP. CLAS. PROF.]]=$B33,IF(DATOS_[[Check Periodo Ref.]:[Check Periodo Ref.]]="Dentro",IF(DATOS_[[Check Equiparado]:[Check Equiparado]]="Sí",IF(DATOS!AG$4="Sí",(1/DATOS_[[% anualiz]:[% anualiz]]),1)*IF(DATOS!AG$5="Sí",1/DATOS_[[% normaliz]:[% normaliz]],1)*(DATOS_[Conc.Sal.03])))))))),
0)</f>
        <v>0</v>
      </c>
      <c r="M34" s="168">
        <f t="array" ref="M34">IFERROR(
(AVERAGE((IF(DATOS_[[Sexo]:[Sexo]]=$B34,IF(DATOS_[[AGRUP. CLAS. PROF.]:[AGRUP. CLAS. PROF.]]=$B33,IF(DATOS_[[Check Periodo Ref.]:[Check Periodo Ref.]]="Dentro",IF(DATOS_[[Check Equiparado]:[Check Equiparado]]="Sí",IF(DATOS!AH$4="Sí",(1/DATOS_[[% anualiz]:[% anualiz]]),1)*IF(DATOS!AH$5="Sí",1/DATOS_[[% normaliz]:[% normaliz]],1)*(DATOS_[Conc.Sal.04])))))))),
0)</f>
        <v>0</v>
      </c>
      <c r="N34" s="168">
        <f t="array" ref="N34">IFERROR(
(AVERAGE((IF(DATOS_[[Sexo]:[Sexo]]=$B34,IF(DATOS_[[AGRUP. CLAS. PROF.]:[AGRUP. CLAS. PROF.]]=$B33,IF(DATOS_[[Check Periodo Ref.]:[Check Periodo Ref.]]="Dentro",IF(DATOS_[[Check Equiparado]:[Check Equiparado]]="Sí",IF(DATOS!AI$4="Sí",(1/DATOS_[[% anualiz]:[% anualiz]]),1)*IF(DATOS!AI$5="Sí",1/DATOS_[[% normaliz]:[% normaliz]],1)*(DATOS_[Conc.Sal.05])))))))),
0)</f>
        <v>0</v>
      </c>
      <c r="O34" s="168">
        <f t="array" ref="O34">IFERROR(
(AVERAGE((IF(DATOS_[[Sexo]:[Sexo]]=$B34,IF(DATOS_[[AGRUP. CLAS. PROF.]:[AGRUP. CLAS. PROF.]]=$B33,IF(DATOS_[[Check Periodo Ref.]:[Check Periodo Ref.]]="Dentro",IF(DATOS_[[Check Equiparado]:[Check Equiparado]]="Sí",IF(DATOS!AJ$4="Sí",(1/DATOS_[[% anualiz]:[% anualiz]]),1)*IF(DATOS!AJ$5="Sí",1/DATOS_[[% normaliz]:[% normaliz]],1)*(DATOS_[Conc.Sal.06])))))))),
0)</f>
        <v>0</v>
      </c>
      <c r="P34" s="168">
        <f t="array" ref="P34">IFERROR(
(AVERAGE((IF(DATOS_[[Sexo]:[Sexo]]=$B34,IF(DATOS_[[AGRUP. CLAS. PROF.]:[AGRUP. CLAS. PROF.]]=$B33,IF(DATOS_[[Check Periodo Ref.]:[Check Periodo Ref.]]="Dentro",IF(DATOS_[[Check Equiparado]:[Check Equiparado]]="Sí",IF(DATOS!AK$4="Sí",(1/DATOS_[[% anualiz]:[% anualiz]]),1)*IF(DATOS!AK$5="Sí",1/DATOS_[[% normaliz]:[% normaliz]],1)*(DATOS_[Conc.Sal.07])))))))),
0)</f>
        <v>0</v>
      </c>
      <c r="Q34" s="168">
        <f t="array" ref="Q34">IFERROR(
(AVERAGE((IF(DATOS_[[Sexo]:[Sexo]]=$B34,IF(DATOS_[[AGRUP. CLAS. PROF.]:[AGRUP. CLAS. PROF.]]=$B33,IF(DATOS_[[Check Periodo Ref.]:[Check Periodo Ref.]]="Dentro",IF(DATOS_[[Check Equiparado]:[Check Equiparado]]="Sí",IF(DATOS!AL$4="Sí",(1/DATOS_[[% anualiz]:[% anualiz]]),1)*IF(DATOS!AL$5="Sí",1/DATOS_[[% normaliz]:[% normaliz]],1)*(DATOS_[Conc.Sal.08])))))))),
0)</f>
        <v>0</v>
      </c>
      <c r="R34" s="168">
        <f t="array" ref="R34">IFERROR(
(AVERAGE((IF(DATOS_[[Sexo]:[Sexo]]=$B34,IF(DATOS_[[AGRUP. CLAS. PROF.]:[AGRUP. CLAS. PROF.]]=$B33,IF(DATOS_[[Check Periodo Ref.]:[Check Periodo Ref.]]="Dentro",IF(DATOS_[[Check Equiparado]:[Check Equiparado]]="Sí",IF(DATOS!AM$4="Sí",(1/DATOS_[[% anualiz]:[% anualiz]]),1)*IF(DATOS!AM$5="Sí",1/DATOS_[[% normaliz]:[% normaliz]],1)*(DATOS_[Conc.Sal.09])))))))),
0)</f>
        <v>0</v>
      </c>
      <c r="S34" s="168">
        <f t="array" ref="S34">IFERROR(
(AVERAGE((IF(DATOS_[[Sexo]:[Sexo]]=$B34,IF(DATOS_[[AGRUP. CLAS. PROF.]:[AGRUP. CLAS. PROF.]]=$B33,IF(DATOS_[[Check Periodo Ref.]:[Check Periodo Ref.]]="Dentro",IF(DATOS_[[Check Equiparado]:[Check Equiparado]]="Sí",IF(DATOS!AN$4="Sí",(1/DATOS_[[% anualiz]:[% anualiz]]),1)*IF(DATOS!AN$5="Sí",1/DATOS_[[% normaliz]:[% normaliz]],1)*(DATOS_[Conc.Sal.10])))))))),
0)</f>
        <v>0</v>
      </c>
      <c r="T34" s="168">
        <f t="array" ref="T34">IFERROR(
(AVERAGE((IF(DATOS_[[Sexo]:[Sexo]]=$B34,IF(DATOS_[[AGRUP. CLAS. PROF.]:[AGRUP. CLAS. PROF.]]=$B33,IF(DATOS_[[Check Periodo Ref.]:[Check Periodo Ref.]]="Dentro",IF(DATOS_[[Check Equiparado]:[Check Equiparado]]="Sí",IF(DATOS!AO$4="Sí",(1/DATOS_[[% anualiz]:[% anualiz]]),1)*IF(DATOS!AO$5="Sí",1/DATOS_[[% normaliz]:[% normaliz]],1)*(DATOS_[Conc.Sal.11])))))))),
0)</f>
        <v>0</v>
      </c>
      <c r="U34" s="168">
        <f t="array" ref="U34">IFERROR(
(AVERAGE((IF(DATOS_[[Sexo]:[Sexo]]=$B34,IF(DATOS_[[AGRUP. CLAS. PROF.]:[AGRUP. CLAS. PROF.]]=$B33,IF(DATOS_[[Check Periodo Ref.]:[Check Periodo Ref.]]="Dentro",IF(DATOS_[[Check Equiparado]:[Check Equiparado]]="Sí",IF(DATOS!AP$4="Sí",(1/DATOS_[[% anualiz]:[% anualiz]]),1)*IF(DATOS!AP$5="Sí",1/DATOS_[[% normaliz]:[% normaliz]],1)*(DATOS_[Conc.Sal.12])))))))),
0)</f>
        <v>0</v>
      </c>
      <c r="V34" s="168">
        <f t="array" ref="V34">IFERROR(
(AVERAGE((IF(DATOS_[[Sexo]:[Sexo]]=$B34,IF(DATOS_[[AGRUP. CLAS. PROF.]:[AGRUP. CLAS. PROF.]]=$B33,IF(DATOS_[[Check Periodo Ref.]:[Check Periodo Ref.]]="Dentro",IF(DATOS_[[Check Equiparado]:[Check Equiparado]]="Sí",IF(DATOS!AQ$4="Sí",(1/DATOS_[[% anualiz]:[% anualiz]]),1)*IF(DATOS!AQ$5="Sí",1/DATOS_[[% normaliz]:[% normaliz]],1)*(DATOS_[Conc.Sal.13])))))))),
0)</f>
        <v>0</v>
      </c>
      <c r="W34" s="168">
        <f t="array" ref="W34">IFERROR(
(AVERAGE((IF(DATOS_[[Sexo]:[Sexo]]=$B34,IF(DATOS_[[AGRUP. CLAS. PROF.]:[AGRUP. CLAS. PROF.]]=$B33,IF(DATOS_[[Check Periodo Ref.]:[Check Periodo Ref.]]="Dentro",IF(DATOS_[[Check Equiparado]:[Check Equiparado]]="Sí",IF(DATOS!AR$4="Sí",(1/DATOS_[[% anualiz]:[% anualiz]]),1)*IF(DATOS!AR$5="Sí",1/DATOS_[[% normaliz]:[% normaliz]],1)*(DATOS_[Conc.Sal.14])))))))),
0)</f>
        <v>0</v>
      </c>
      <c r="X34" s="168">
        <f t="array" ref="X34">IFERROR(
(AVERAGE((IF(DATOS_[[Sexo]:[Sexo]]=$B34,IF(DATOS_[[AGRUP. CLAS. PROF.]:[AGRUP. CLAS. PROF.]]=$B33,IF(DATOS_[[Check Periodo Ref.]:[Check Periodo Ref.]]="Dentro",IF(DATOS_[[Check Equiparado]:[Check Equiparado]]="Sí",IF(DATOS!AS$4="Sí",(1/DATOS_[[% anualiz]:[% anualiz]]),1)*IF(DATOS!AS$5="Sí",1/DATOS_[[% normaliz]:[% normaliz]],1)*(DATOS_[Conc.Sal.15])))))))),
0)</f>
        <v>0</v>
      </c>
      <c r="Y34" s="168">
        <f t="array" ref="Y34">IFERROR(
(AVERAGE((IF(DATOS_[[Sexo]:[Sexo]]=$B34,IF(DATOS_[[AGRUP. CLAS. PROF.]:[AGRUP. CLAS. PROF.]]=$B33,IF(DATOS_[[Check Periodo Ref.]:[Check Periodo Ref.]]="Dentro",IF(DATOS_[[Check Equiparado]:[Check Equiparado]]="Sí",IF(DATOS!AT$4="Sí",(1/DATOS_[[% anualiz]:[% anualiz]]),1)*IF(DATOS!AT$5="Sí",1/DATOS_[[% normaliz]:[% normaliz]],1)*(DATOS_[Conc.Sal.16])))))))),
0)</f>
        <v>0</v>
      </c>
      <c r="Z34" s="168">
        <f t="array" ref="Z34">IFERROR(
(AVERAGE((IF(DATOS_[[Sexo]:[Sexo]]=$B34,IF(DATOS_[[AGRUP. CLAS. PROF.]:[AGRUP. CLAS. PROF.]]=$B33,IF(DATOS_[[Check Periodo Ref.]:[Check Periodo Ref.]]="Dentro",IF(DATOS_[[Check Equiparado]:[Check Equiparado]]="Sí",IF(DATOS!AU$4="Sí",(1/DATOS_[[% anualiz]:[% anualiz]]),1)*IF(DATOS!AU$5="Sí",1/DATOS_[[% normaliz]:[% normaliz]],1)*(DATOS_[Conc.Sal.17])))))))),
0)</f>
        <v>0</v>
      </c>
      <c r="AA34" s="168">
        <f t="array" ref="AA34">IFERROR(
(AVERAGE((IF(DATOS_[[Sexo]:[Sexo]]=$B34,IF(DATOS_[[AGRUP. CLAS. PROF.]:[AGRUP. CLAS. PROF.]]=$B33,IF(DATOS_[[Check Periodo Ref.]:[Check Periodo Ref.]]="Dentro",IF(DATOS_[[Check Equiparado]:[Check Equiparado]]="Sí",IF(DATOS!AV$4="Sí",(1/DATOS_[[% anualiz]:[% anualiz]]),1)*IF(DATOS!AV$5="Sí",1/DATOS_[[% normaliz]:[% normaliz]],1)*(DATOS_[Conc.Sal.18])))))))),
0)</f>
        <v>0</v>
      </c>
      <c r="AB34" s="168">
        <f t="array" ref="AB34">IFERROR(
(AVERAGE((IF(DATOS_[[Sexo]:[Sexo]]=$B34,IF(DATOS_[[AGRUP. CLAS. PROF.]:[AGRUP. CLAS. PROF.]]=$B33,IF(DATOS_[[Check Periodo Ref.]:[Check Periodo Ref.]]="Dentro",IF(DATOS_[[Check Equiparado]:[Check Equiparado]]="Sí",IF(DATOS!AW$4="Sí",(1/DATOS_[[% anualiz]:[% anualiz]]),1)*IF(DATOS!AW$5="Sí",1/DATOS_[[% normaliz]:[% normaliz]],1)*(DATOS_[Conc.Sal.19])))))))),
0)</f>
        <v>0</v>
      </c>
      <c r="AC34" s="168">
        <f t="array" ref="AC34">IFERROR(
(AVERAGE((IF(DATOS_[[Sexo]:[Sexo]]=$B34,IF(DATOS_[[AGRUP. CLAS. PROF.]:[AGRUP. CLAS. PROF.]]=$B33,IF(DATOS_[[Check Periodo Ref.]:[Check Periodo Ref.]]="Dentro",IF(DATOS_[[Check Equiparado]:[Check Equiparado]]="Sí",IF(DATOS!AX$4="Sí",(1/DATOS_[[% anualiz]:[% anualiz]]),1)*IF(DATOS!AX$5="Sí",1/DATOS_[[% normaliz]:[% normaliz]],1)*(DATOS_[Conc.Sal.20])))))))),
0)</f>
        <v>0</v>
      </c>
      <c r="AD34" s="168">
        <f t="array" ref="AD34">IFERROR(
(AVERAGE((IF(DATOS_[[Sexo]:[Sexo]]=$B34,IF(DATOS_[[AGRUP. CLAS. PROF.]:[AGRUP. CLAS. PROF.]]=$B33,IF(DATOS_[[Check Periodo Ref.]:[Check Periodo Ref.]]="Dentro",IF(DATOS_[[Check Equiparado]:[Check Equiparado]]="Sí",IF(DATOS!AY$4="Sí",(1/DATOS_[[% anualiz]:[% anualiz]]),1)*IF(DATOS!AY$5="Sí",1/DATOS_[[% normaliz]:[% normaliz]],1)*(DATOS_[Conc.Sal.21])))))))),
0)</f>
        <v>0</v>
      </c>
      <c r="AE34" s="168">
        <f t="array" ref="AE34">IFERROR(
(AVERAGE((IF(DATOS_[[Sexo]:[Sexo]]=$B34,IF(DATOS_[[AGRUP. CLAS. PROF.]:[AGRUP. CLAS. PROF.]]=$B33,IF(DATOS_[[Check Periodo Ref.]:[Check Periodo Ref.]]="Dentro",IF(DATOS_[[Check Equiparado]:[Check Equiparado]]="Sí",IF(DATOS!AZ$4="Sí",(1/DATOS_[[% anualiz]:[% anualiz]]),1)*IF(DATOS!AZ$5="Sí",1/DATOS_[[% normaliz]:[% normaliz]],1)*(DATOS_[Conc.Sal.22])))))))),
0)</f>
        <v>0</v>
      </c>
      <c r="AF34" s="168">
        <f t="array" ref="AF34">IFERROR(
(AVERAGE((IF(DATOS_[[Sexo]:[Sexo]]=$B34,IF(DATOS_[[AGRUP. CLAS. PROF.]:[AGRUP. CLAS. PROF.]]=$B33,IF(DATOS_[[Check Periodo Ref.]:[Check Periodo Ref.]]="Dentro",IF(DATOS_[[Check Equiparado]:[Check Equiparado]]="Sí",IF(DATOS!BA$4="Sí",(1/DATOS_[[% anualiz]:[% anualiz]]),1)*IF(DATOS!BA$5="Sí",1/DATOS_[[% normaliz]:[% normaliz]],1)*(DATOS_[Conc.Sal.23])))))))),
0)</f>
        <v>0</v>
      </c>
      <c r="AG34" s="168">
        <f t="array" ref="AG34">IFERROR(
(AVERAGE((IF(DATOS_[[Sexo]:[Sexo]]=$B34,IF(DATOS_[[AGRUP. CLAS. PROF.]:[AGRUP. CLAS. PROF.]]=$B33,IF(DATOS_[[Check Periodo Ref.]:[Check Periodo Ref.]]="Dentro",IF(DATOS_[[Check Equiparado]:[Check Equiparado]]="Sí",IF(DATOS!BB$4="Sí",(1/DATOS_[[% anualiz]:[% anualiz]]),1)*IF(DATOS!BB$5="Sí",1/DATOS_[[% normaliz]:[% normaliz]],1)*(DATOS_[Conc.Sal.24])))))))),
0)</f>
        <v>0</v>
      </c>
      <c r="AH34" s="168">
        <f t="array" ref="AH34">IFERROR(
(AVERAGE((IF(DATOS_[[Sexo]:[Sexo]]=$B34,IF(DATOS_[[AGRUP. CLAS. PROF.]:[AGRUP. CLAS. PROF.]]=$B33,IF(DATOS_[[Check Periodo Ref.]:[Check Periodo Ref.]]="Dentro",IF(DATOS_[[Check Equiparado]:[Check Equiparado]]="Sí",IF(DATOS!BC$4="Sí",(1/DATOS_[[% anualiz]:[% anualiz]]),1)*IF(DATOS!BC$5="Sí",1/DATOS_[[% normaliz]:[% normaliz]],1)*(DATOS_[Conc.Sal.25])))))))),
0)</f>
        <v>0</v>
      </c>
      <c r="AI34" s="168">
        <f t="array" ref="AI34">IFERROR(
(AVERAGE((IF(DATOS_[[Sexo]:[Sexo]]=$B34,IF(DATOS_[[AGRUP. CLAS. PROF.]:[AGRUP. CLAS. PROF.]]=$B33,IF(DATOS_[[Check Periodo Ref.]:[Check Periodo Ref.]]="Dentro",IF(DATOS_[[Check Equiparado]:[Check Equiparado]]="Sí",IF(DATOS!BD$4="Sí",(1/DATOS_[[% anualiz]:[% anualiz]]),1)*IF(DATOS!BD$5="Sí",1/DATOS_[[% normaliz]:[% normaliz]],1)*(DATOS_[Conc.Sal.26])))))))),
0)</f>
        <v>0</v>
      </c>
      <c r="AJ34" s="168">
        <f t="array" ref="AJ34">IFERROR(
(AVERAGE((IF(DATOS_[[Sexo]:[Sexo]]=$B34,IF(DATOS_[[AGRUP. CLAS. PROF.]:[AGRUP. CLAS. PROF.]]=$B33,IF(DATOS_[[Check Periodo Ref.]:[Check Periodo Ref.]]="Dentro",IF(DATOS_[[Check Equiparado]:[Check Equiparado]]="Sí",IF(DATOS!BE$4="Sí",(1/DATOS_[[% anualiz]:[% anualiz]]),1)*IF(DATOS!BE$5="Sí",1/DATOS_[[% normaliz]:[% normaliz]],1)*(DATOS_[Conc.Sal.27])))))))),
0)</f>
        <v>0</v>
      </c>
      <c r="AK34" s="168">
        <f t="array" ref="AK34">IFERROR(
(AVERAGE((IF(DATOS_[[Sexo]:[Sexo]]=$B34,IF(DATOS_[[AGRUP. CLAS. PROF.]:[AGRUP. CLAS. PROF.]]=$B33,IF(DATOS_[[Check Periodo Ref.]:[Check Periodo Ref.]]="Dentro",IF(DATOS_[[Check Equiparado]:[Check Equiparado]]="Sí",IF(DATOS!BF$4="Sí",(1/DATOS_[[% anualiz]:[% anualiz]]),1)*IF(DATOS!BF$5="Sí",1/DATOS_[[% normaliz]:[% normaliz]],1)*(DATOS_[Conc.Sal.28])))))))),
0)</f>
        <v>0</v>
      </c>
      <c r="AL34" s="168">
        <f t="array" ref="AL34">IFERROR(
(AVERAGE((IF(DATOS_[[Sexo]:[Sexo]]=$B34,IF(DATOS_[[AGRUP. CLAS. PROF.]:[AGRUP. CLAS. PROF.]]=$B33,IF(DATOS_[[Check Periodo Ref.]:[Check Periodo Ref.]]="Dentro",IF(DATOS_[[Check Equiparado]:[Check Equiparado]]="Sí",IF(DATOS!BG$4="Sí",(1/DATOS_[[% anualiz]:[% anualiz]]),1)*IF(DATOS!BG$5="Sí",1/DATOS_[[% normaliz]:[% normaliz]],1)*(DATOS_[Conc.Sal.29])))))))),
0)</f>
        <v>0</v>
      </c>
      <c r="AM34" s="168">
        <f t="array" ref="AM34">IFERROR(
(AVERAGE((IF(DATOS_[[Sexo]:[Sexo]]=$B34,IF(DATOS_[[AGRUP. CLAS. PROF.]:[AGRUP. CLAS. PROF.]]=$B33,IF(DATOS_[[Check Periodo Ref.]:[Check Periodo Ref.]]="Dentro",IF(DATOS_[[Check Equiparado]:[Check Equiparado]]="Sí",IF(DATOS!BH$4="Sí",(1/DATOS_[[% anualiz]:[% anualiz]]),1)*IF(DATOS!BH$5="Sí",1/DATOS_[[% normaliz]:[% normaliz]],1)*(DATOS_[Conc.Sal.30])))))))),
0)</f>
        <v>0</v>
      </c>
      <c r="AN34" s="169">
        <f t="array" ref="AN34">IFERROR(
AVERAGE(IF(DATOS_[Sexo]=$B34,IF(DATOS_[[AGRUP. CLAS. PROF.]:[AGRUP. CLAS. PROF.]]=$B33,IF(DATOS_[Check Equiparado]="Sí",IF(DATOS_[Check Periodo Ref.]="Dentro",DATOS_[Tot COMPL.SAL Eq],FALSE))))),
0)</f>
        <v>0</v>
      </c>
      <c r="AO34" s="170">
        <f t="array" ref="AO34">IFERROR(
AVERAGE(IF(DATOS_[Sexo]=$B34,IF(DATOS_[[AGRUP. CLAS. PROF.]:[AGRUP. CLAS. PROF.]]=$B33,IF(DATOS_[Check Equiparado]="Sí",IF(DATOS_[Check Periodo Ref.]="Dentro",DATOS_[TOTAL SALARIO Eq],FALSE))))),
0)</f>
        <v>0</v>
      </c>
      <c r="AP34" s="171">
        <f t="array" ref="AP34">IFERROR(
(AVERAGE((IF(DATOS_[[Sexo]:[Sexo]]=$B34,IF(DATOS_[[AGRUP. CLAS. PROF.]:[AGRUP. CLAS. PROF.]]=$B33,IF(DATOS_[[Check Periodo Ref.]:[Check Periodo Ref.]]="Dentro",IF(DATOS_[[Check Equiparado]:[Check Equiparado]]="Sí",IF(DATOS!BI$4="Sí",(1/DATOS_[[% anualiz]:[% anualiz]]),1)*IF(DATOS!BI$5="Sí",1/DATOS_[[% normaliz]:[% normaliz]],1)*(DATOS_[C.Extra.01])))))))),
0)</f>
        <v>0</v>
      </c>
      <c r="AQ34" s="171">
        <f t="array" ref="AQ34">IFERROR(
(AVERAGE((IF(DATOS_[[Sexo]:[Sexo]]=$B34,IF(DATOS_[[AGRUP. CLAS. PROF.]:[AGRUP. CLAS. PROF.]]=$B33,IF(DATOS_[[Check Periodo Ref.]:[Check Periodo Ref.]]="Dentro",IF(DATOS_[[Check Equiparado]:[Check Equiparado]]="Sí",IF(DATOS!BJ$4="Sí",(1/DATOS_[[% anualiz]:[% anualiz]]),1)*IF(DATOS!BJ$5="Sí",1/DATOS_[[% normaliz]:[% normaliz]],1)*(DATOS_[C.Extra.02])))))))),
0)</f>
        <v>0</v>
      </c>
      <c r="AR34" s="171">
        <f t="array" ref="AR34">IFERROR(
(AVERAGE((IF(DATOS_[[Sexo]:[Sexo]]=$B34,IF(DATOS_[[AGRUP. CLAS. PROF.]:[AGRUP. CLAS. PROF.]]=$B33,IF(DATOS_[[Check Periodo Ref.]:[Check Periodo Ref.]]="Dentro",IF(DATOS_[[Check Equiparado]:[Check Equiparado]]="Sí",IF(DATOS!BK$4="Sí",(1/DATOS_[[% anualiz]:[% anualiz]]),1)*IF(DATOS!BK$5="Sí",1/DATOS_[[% normaliz]:[% normaliz]],1)*(DATOS_[C.Extra.03])))))))),
0)</f>
        <v>0</v>
      </c>
      <c r="AS34" s="171">
        <f t="array" ref="AS34">IFERROR(
(AVERAGE((IF(DATOS_[[Sexo]:[Sexo]]=$B34,IF(DATOS_[[AGRUP. CLAS. PROF.]:[AGRUP. CLAS. PROF.]]=$B33,IF(DATOS_[[Check Periodo Ref.]:[Check Periodo Ref.]]="Dentro",IF(DATOS_[[Check Equiparado]:[Check Equiparado]]="Sí",IF(DATOS!BL$4="Sí",(1/DATOS_[[% anualiz]:[% anualiz]]),1)*IF(DATOS!BL$5="Sí",1/DATOS_[[% normaliz]:[% normaliz]],1)*(DATOS_[C.Extra.04])))))))),
0)</f>
        <v>0</v>
      </c>
      <c r="AT34" s="171">
        <f t="array" ref="AT34">IFERROR(
(AVERAGE((IF(DATOS_[[Sexo]:[Sexo]]=$B34,IF(DATOS_[[AGRUP. CLAS. PROF.]:[AGRUP. CLAS. PROF.]]=$B33,IF(DATOS_[[Check Periodo Ref.]:[Check Periodo Ref.]]="Dentro",IF(DATOS_[[Check Equiparado]:[Check Equiparado]]="Sí",IF(DATOS!BM$4="Sí",(1/DATOS_[[% anualiz]:[% anualiz]]),1)*IF(DATOS!BM$5="Sí",1/DATOS_[[% normaliz]:[% normaliz]],1)*(DATOS_[C.Extra.05])))))))),
0)</f>
        <v>0</v>
      </c>
      <c r="AU34" s="172">
        <f t="array" ref="AU34">IFERROR(
AVERAGE(IF(DATOS_[Sexo]=$B34,IF(DATOS_[[AGRUP. CLAS. PROF.]:[AGRUP. CLAS. PROF.]]=$B33,IF(DATOS_[Check Equiparado]="Sí",IF(DATOS_[Check Periodo Ref.]="Dentro",DATOS_[Tot Extrasalarial Eq],FALSE))))),
0)</f>
        <v>0</v>
      </c>
      <c r="AV34" s="173">
        <f t="array" ref="AV34">IFERROR(
AVERAGE(IF(DATOS_[Sexo]=$B34,IF(DATOS_[[AGRUP. CLAS. PROF.]:[AGRUP. CLAS. PROF.]]=$B33,IF(DATOS_[Check Equiparado]="Sí",IF(DATOS_[Check Periodo Ref.]="Dentro",DATOS_[TOTAL Retrib Eq],FALSE))))),
0)</f>
        <v>0</v>
      </c>
    </row>
    <row r="35" spans="1:48" x14ac:dyDescent="0.3">
      <c r="A35" s="119" t="str">
        <f t="shared" ref="A35" si="30">+A34</f>
        <v>[ocultar]</v>
      </c>
      <c r="B35" s="123" t="s">
        <v>163</v>
      </c>
      <c r="C35" s="124">
        <f t="array" ref="C35">SUM(IF($B35=DATOS_[Sexo],
IF($B33=DATOS_[AGRUP. CLAS. PROF.],
IF("Dentro"=DATOS_[Check Periodo Ref.],
1/(COUNTIFS(DATOS_[Sexo],$B35,DATOS_[AGRUP. CLAS. PROF.],$B33,DATOS_[Check Periodo Ref.],"Dentro",DATOS_[id],DATOS_[id]))))))</f>
        <v>0</v>
      </c>
      <c r="D35" s="125">
        <f>COUNTIFS(DATOS_[AGRUP. CLAS. PROF.],$B33,DATOS_[Sexo],$B35,DATOS_[Check Periodo Ref.],"Dentro")</f>
        <v>0</v>
      </c>
      <c r="E35" s="125">
        <f>COUNTIFS(DATOS_[AGRUP. CLAS. PROF.],$B33,DATOS_[Sexo],$B35,DATOS_[Check Periodo Ref.],"Dentro",DATOS_[Check Nº SC Norm],"Sí")</f>
        <v>0</v>
      </c>
      <c r="F35" s="125">
        <f>COUNTIFS(DATOS_[AGRUP. CLAS. PROF.],$B33,DATOS_[Sexo],$B35,DATOS_[Check Periodo Ref.],"Dentro",DATOS_[Check Nº SC Anualiz],"Sí")</f>
        <v>0</v>
      </c>
      <c r="G35" s="125">
        <f>COUNTIFS(DATOS_[AGRUP. CLAS. PROF.],$B33,DATOS_[Sexo],$B35,DATOS_[Check Periodo Ref.],"Dentro",DATOS_[Check Nº SC Norm y Anualiz],"Sí")</f>
        <v>0</v>
      </c>
      <c r="H35" s="125">
        <f>COUNTIFS(DATOS_[AGRUP. CLAS. PROF.],$B33,DATOS_[Sexo],$B35,DATOS_[Check Periodo Ref.],"Dentro",DATOS_[Check Equiparación],"Sí")</f>
        <v>0</v>
      </c>
      <c r="I35" s="167" cm="1">
        <f t="array" ref="I35">IFERROR(
AVERAGE(IF(DATOS_[Sexo]=$B35,IF(DATOS_[[AGRUP. CLAS. PROF.]:[AGRUP. CLAS. PROF.]]=$B33,IF(DATOS_[Check Equiparado]="Sí",IF(DATOS_[Check Periodo Ref.]="Dentro",DATOS_[SALARIO BASE Eq],FALSE))))),
0)</f>
        <v>0</v>
      </c>
      <c r="J35" s="168">
        <f t="array" ref="J35">IFERROR(
(AVERAGE((IF(DATOS_[[Sexo]:[Sexo]]=$B35,IF(DATOS_[[AGRUP. CLAS. PROF.]:[AGRUP. CLAS. PROF.]]=$B33,IF(DATOS_[[Check Periodo Ref.]:[Check Periodo Ref.]]="Dentro",IF(DATOS_[[Check Equiparado]:[Check Equiparado]]="Sí",IF(DATOS!AE$4="Sí",(1/DATOS_[[% anualiz]:[% anualiz]]),1)*IF(DATOS!AE$5="Sí",1/DATOS_[[% normaliz]:[% normaliz]],1)*(DATOS_[Conc.Sal.01])))))))),
0)</f>
        <v>0</v>
      </c>
      <c r="K35" s="168">
        <f t="array" ref="K35">IFERROR(
(AVERAGE((IF(DATOS_[[Sexo]:[Sexo]]=$B35,IF(DATOS_[[AGRUP. CLAS. PROF.]:[AGRUP. CLAS. PROF.]]=$B33,IF(DATOS_[[Check Periodo Ref.]:[Check Periodo Ref.]]="Dentro",IF(DATOS_[[Check Equiparado]:[Check Equiparado]]="Sí",IF(DATOS!AF$4="Sí",(1/DATOS_[[% anualiz]:[% anualiz]]),1)*IF(DATOS!AF$5="Sí",1/DATOS_[[% normaliz]:[% normaliz]],1)*(DATOS_[Conc.Sal.02])))))))),
0)</f>
        <v>0</v>
      </c>
      <c r="L35" s="168">
        <f t="array" ref="L35">IFERROR(
(AVERAGE((IF(DATOS_[[Sexo]:[Sexo]]=$B35,IF(DATOS_[[AGRUP. CLAS. PROF.]:[AGRUP. CLAS. PROF.]]=$B33,IF(DATOS_[[Check Periodo Ref.]:[Check Periodo Ref.]]="Dentro",IF(DATOS_[[Check Equiparado]:[Check Equiparado]]="Sí",IF(DATOS!AG$4="Sí",(1/DATOS_[[% anualiz]:[% anualiz]]),1)*IF(DATOS!AG$5="Sí",1/DATOS_[[% normaliz]:[% normaliz]],1)*(DATOS_[Conc.Sal.03])))))))),
0)</f>
        <v>0</v>
      </c>
      <c r="M35" s="168">
        <f t="array" ref="M35">IFERROR(
(AVERAGE((IF(DATOS_[[Sexo]:[Sexo]]=$B35,IF(DATOS_[[AGRUP. CLAS. PROF.]:[AGRUP. CLAS. PROF.]]=$B33,IF(DATOS_[[Check Periodo Ref.]:[Check Periodo Ref.]]="Dentro",IF(DATOS_[[Check Equiparado]:[Check Equiparado]]="Sí",IF(DATOS!AH$4="Sí",(1/DATOS_[[% anualiz]:[% anualiz]]),1)*IF(DATOS!AH$5="Sí",1/DATOS_[[% normaliz]:[% normaliz]],1)*(DATOS_[Conc.Sal.04])))))))),
0)</f>
        <v>0</v>
      </c>
      <c r="N35" s="168">
        <f t="array" ref="N35">IFERROR(
(AVERAGE((IF(DATOS_[[Sexo]:[Sexo]]=$B35,IF(DATOS_[[AGRUP. CLAS. PROF.]:[AGRUP. CLAS. PROF.]]=$B33,IF(DATOS_[[Check Periodo Ref.]:[Check Periodo Ref.]]="Dentro",IF(DATOS_[[Check Equiparado]:[Check Equiparado]]="Sí",IF(DATOS!AI$4="Sí",(1/DATOS_[[% anualiz]:[% anualiz]]),1)*IF(DATOS!AI$5="Sí",1/DATOS_[[% normaliz]:[% normaliz]],1)*(DATOS_[Conc.Sal.05])))))))),
0)</f>
        <v>0</v>
      </c>
      <c r="O35" s="168">
        <f t="array" ref="O35">IFERROR(
(AVERAGE((IF(DATOS_[[Sexo]:[Sexo]]=$B35,IF(DATOS_[[AGRUP. CLAS. PROF.]:[AGRUP. CLAS. PROF.]]=$B33,IF(DATOS_[[Check Periodo Ref.]:[Check Periodo Ref.]]="Dentro",IF(DATOS_[[Check Equiparado]:[Check Equiparado]]="Sí",IF(DATOS!AJ$4="Sí",(1/DATOS_[[% anualiz]:[% anualiz]]),1)*IF(DATOS!AJ$5="Sí",1/DATOS_[[% normaliz]:[% normaliz]],1)*(DATOS_[Conc.Sal.06])))))))),
0)</f>
        <v>0</v>
      </c>
      <c r="P35" s="168">
        <f t="array" ref="P35">IFERROR(
(AVERAGE((IF(DATOS_[[Sexo]:[Sexo]]=$B35,IF(DATOS_[[AGRUP. CLAS. PROF.]:[AGRUP. CLAS. PROF.]]=$B33,IF(DATOS_[[Check Periodo Ref.]:[Check Periodo Ref.]]="Dentro",IF(DATOS_[[Check Equiparado]:[Check Equiparado]]="Sí",IF(DATOS!AK$4="Sí",(1/DATOS_[[% anualiz]:[% anualiz]]),1)*IF(DATOS!AK$5="Sí",1/DATOS_[[% normaliz]:[% normaliz]],1)*(DATOS_[Conc.Sal.07])))))))),
0)</f>
        <v>0</v>
      </c>
      <c r="Q35" s="168">
        <f t="array" ref="Q35">IFERROR(
(AVERAGE((IF(DATOS_[[Sexo]:[Sexo]]=$B35,IF(DATOS_[[AGRUP. CLAS. PROF.]:[AGRUP. CLAS. PROF.]]=$B33,IF(DATOS_[[Check Periodo Ref.]:[Check Periodo Ref.]]="Dentro",IF(DATOS_[[Check Equiparado]:[Check Equiparado]]="Sí",IF(DATOS!AL$4="Sí",(1/DATOS_[[% anualiz]:[% anualiz]]),1)*IF(DATOS!AL$5="Sí",1/DATOS_[[% normaliz]:[% normaliz]],1)*(DATOS_[Conc.Sal.08])))))))),
0)</f>
        <v>0</v>
      </c>
      <c r="R35" s="168">
        <f t="array" ref="R35">IFERROR(
(AVERAGE((IF(DATOS_[[Sexo]:[Sexo]]=$B35,IF(DATOS_[[AGRUP. CLAS. PROF.]:[AGRUP. CLAS. PROF.]]=$B33,IF(DATOS_[[Check Periodo Ref.]:[Check Periodo Ref.]]="Dentro",IF(DATOS_[[Check Equiparado]:[Check Equiparado]]="Sí",IF(DATOS!AM$4="Sí",(1/DATOS_[[% anualiz]:[% anualiz]]),1)*IF(DATOS!AM$5="Sí",1/DATOS_[[% normaliz]:[% normaliz]],1)*(DATOS_[Conc.Sal.09])))))))),
0)</f>
        <v>0</v>
      </c>
      <c r="S35" s="168">
        <f t="array" ref="S35">IFERROR(
(AVERAGE((IF(DATOS_[[Sexo]:[Sexo]]=$B35,IF(DATOS_[[AGRUP. CLAS. PROF.]:[AGRUP. CLAS. PROF.]]=$B33,IF(DATOS_[[Check Periodo Ref.]:[Check Periodo Ref.]]="Dentro",IF(DATOS_[[Check Equiparado]:[Check Equiparado]]="Sí",IF(DATOS!AN$4="Sí",(1/DATOS_[[% anualiz]:[% anualiz]]),1)*IF(DATOS!AN$5="Sí",1/DATOS_[[% normaliz]:[% normaliz]],1)*(DATOS_[Conc.Sal.10])))))))),
0)</f>
        <v>0</v>
      </c>
      <c r="T35" s="168">
        <f t="array" ref="T35">IFERROR(
(AVERAGE((IF(DATOS_[[Sexo]:[Sexo]]=$B35,IF(DATOS_[[AGRUP. CLAS. PROF.]:[AGRUP. CLAS. PROF.]]=$B33,IF(DATOS_[[Check Periodo Ref.]:[Check Periodo Ref.]]="Dentro",IF(DATOS_[[Check Equiparado]:[Check Equiparado]]="Sí",IF(DATOS!AO$4="Sí",(1/DATOS_[[% anualiz]:[% anualiz]]),1)*IF(DATOS!AO$5="Sí",1/DATOS_[[% normaliz]:[% normaliz]],1)*(DATOS_[Conc.Sal.11])))))))),
0)</f>
        <v>0</v>
      </c>
      <c r="U35" s="168">
        <f t="array" ref="U35">IFERROR(
(AVERAGE((IF(DATOS_[[Sexo]:[Sexo]]=$B35,IF(DATOS_[[AGRUP. CLAS. PROF.]:[AGRUP. CLAS. PROF.]]=$B33,IF(DATOS_[[Check Periodo Ref.]:[Check Periodo Ref.]]="Dentro",IF(DATOS_[[Check Equiparado]:[Check Equiparado]]="Sí",IF(DATOS!AP$4="Sí",(1/DATOS_[[% anualiz]:[% anualiz]]),1)*IF(DATOS!AP$5="Sí",1/DATOS_[[% normaliz]:[% normaliz]],1)*(DATOS_[Conc.Sal.12])))))))),
0)</f>
        <v>0</v>
      </c>
      <c r="V35" s="168">
        <f t="array" ref="V35">IFERROR(
(AVERAGE((IF(DATOS_[[Sexo]:[Sexo]]=$B35,IF(DATOS_[[AGRUP. CLAS. PROF.]:[AGRUP. CLAS. PROF.]]=$B33,IF(DATOS_[[Check Periodo Ref.]:[Check Periodo Ref.]]="Dentro",IF(DATOS_[[Check Equiparado]:[Check Equiparado]]="Sí",IF(DATOS!AQ$4="Sí",(1/DATOS_[[% anualiz]:[% anualiz]]),1)*IF(DATOS!AQ$5="Sí",1/DATOS_[[% normaliz]:[% normaliz]],1)*(DATOS_[Conc.Sal.13])))))))),
0)</f>
        <v>0</v>
      </c>
      <c r="W35" s="168">
        <f t="array" ref="W35">IFERROR(
(AVERAGE((IF(DATOS_[[Sexo]:[Sexo]]=$B35,IF(DATOS_[[AGRUP. CLAS. PROF.]:[AGRUP. CLAS. PROF.]]=$B33,IF(DATOS_[[Check Periodo Ref.]:[Check Periodo Ref.]]="Dentro",IF(DATOS_[[Check Equiparado]:[Check Equiparado]]="Sí",IF(DATOS!AR$4="Sí",(1/DATOS_[[% anualiz]:[% anualiz]]),1)*IF(DATOS!AR$5="Sí",1/DATOS_[[% normaliz]:[% normaliz]],1)*(DATOS_[Conc.Sal.14])))))))),
0)</f>
        <v>0</v>
      </c>
      <c r="X35" s="168">
        <f t="array" ref="X35">IFERROR(
(AVERAGE((IF(DATOS_[[Sexo]:[Sexo]]=$B35,IF(DATOS_[[AGRUP. CLAS. PROF.]:[AGRUP. CLAS. PROF.]]=$B33,IF(DATOS_[[Check Periodo Ref.]:[Check Periodo Ref.]]="Dentro",IF(DATOS_[[Check Equiparado]:[Check Equiparado]]="Sí",IF(DATOS!AS$4="Sí",(1/DATOS_[[% anualiz]:[% anualiz]]),1)*IF(DATOS!AS$5="Sí",1/DATOS_[[% normaliz]:[% normaliz]],1)*(DATOS_[Conc.Sal.15])))))))),
0)</f>
        <v>0</v>
      </c>
      <c r="Y35" s="168">
        <f t="array" ref="Y35">IFERROR(
(AVERAGE((IF(DATOS_[[Sexo]:[Sexo]]=$B35,IF(DATOS_[[AGRUP. CLAS. PROF.]:[AGRUP. CLAS. PROF.]]=$B33,IF(DATOS_[[Check Periodo Ref.]:[Check Periodo Ref.]]="Dentro",IF(DATOS_[[Check Equiparado]:[Check Equiparado]]="Sí",IF(DATOS!AT$4="Sí",(1/DATOS_[[% anualiz]:[% anualiz]]),1)*IF(DATOS!AT$5="Sí",1/DATOS_[[% normaliz]:[% normaliz]],1)*(DATOS_[Conc.Sal.16])))))))),
0)</f>
        <v>0</v>
      </c>
      <c r="Z35" s="168">
        <f t="array" ref="Z35">IFERROR(
(AVERAGE((IF(DATOS_[[Sexo]:[Sexo]]=$B35,IF(DATOS_[[AGRUP. CLAS. PROF.]:[AGRUP. CLAS. PROF.]]=$B33,IF(DATOS_[[Check Periodo Ref.]:[Check Periodo Ref.]]="Dentro",IF(DATOS_[[Check Equiparado]:[Check Equiparado]]="Sí",IF(DATOS!AU$4="Sí",(1/DATOS_[[% anualiz]:[% anualiz]]),1)*IF(DATOS!AU$5="Sí",1/DATOS_[[% normaliz]:[% normaliz]],1)*(DATOS_[Conc.Sal.17])))))))),
0)</f>
        <v>0</v>
      </c>
      <c r="AA35" s="168">
        <f t="array" ref="AA35">IFERROR(
(AVERAGE((IF(DATOS_[[Sexo]:[Sexo]]=$B35,IF(DATOS_[[AGRUP. CLAS. PROF.]:[AGRUP. CLAS. PROF.]]=$B33,IF(DATOS_[[Check Periodo Ref.]:[Check Periodo Ref.]]="Dentro",IF(DATOS_[[Check Equiparado]:[Check Equiparado]]="Sí",IF(DATOS!AV$4="Sí",(1/DATOS_[[% anualiz]:[% anualiz]]),1)*IF(DATOS!AV$5="Sí",1/DATOS_[[% normaliz]:[% normaliz]],1)*(DATOS_[Conc.Sal.18])))))))),
0)</f>
        <v>0</v>
      </c>
      <c r="AB35" s="168">
        <f t="array" ref="AB35">IFERROR(
(AVERAGE((IF(DATOS_[[Sexo]:[Sexo]]=$B35,IF(DATOS_[[AGRUP. CLAS. PROF.]:[AGRUP. CLAS. PROF.]]=$B33,IF(DATOS_[[Check Periodo Ref.]:[Check Periodo Ref.]]="Dentro",IF(DATOS_[[Check Equiparado]:[Check Equiparado]]="Sí",IF(DATOS!AW$4="Sí",(1/DATOS_[[% anualiz]:[% anualiz]]),1)*IF(DATOS!AW$5="Sí",1/DATOS_[[% normaliz]:[% normaliz]],1)*(DATOS_[Conc.Sal.19])))))))),
0)</f>
        <v>0</v>
      </c>
      <c r="AC35" s="168">
        <f t="array" ref="AC35">IFERROR(
(AVERAGE((IF(DATOS_[[Sexo]:[Sexo]]=$B35,IF(DATOS_[[AGRUP. CLAS. PROF.]:[AGRUP. CLAS. PROF.]]=$B33,IF(DATOS_[[Check Periodo Ref.]:[Check Periodo Ref.]]="Dentro",IF(DATOS_[[Check Equiparado]:[Check Equiparado]]="Sí",IF(DATOS!AX$4="Sí",(1/DATOS_[[% anualiz]:[% anualiz]]),1)*IF(DATOS!AX$5="Sí",1/DATOS_[[% normaliz]:[% normaliz]],1)*(DATOS_[Conc.Sal.20])))))))),
0)</f>
        <v>0</v>
      </c>
      <c r="AD35" s="168">
        <f t="array" ref="AD35">IFERROR(
(AVERAGE((IF(DATOS_[[Sexo]:[Sexo]]=$B35,IF(DATOS_[[AGRUP. CLAS. PROF.]:[AGRUP. CLAS. PROF.]]=$B33,IF(DATOS_[[Check Periodo Ref.]:[Check Periodo Ref.]]="Dentro",IF(DATOS_[[Check Equiparado]:[Check Equiparado]]="Sí",IF(DATOS!AY$4="Sí",(1/DATOS_[[% anualiz]:[% anualiz]]),1)*IF(DATOS!AY$5="Sí",1/DATOS_[[% normaliz]:[% normaliz]],1)*(DATOS_[Conc.Sal.21])))))))),
0)</f>
        <v>0</v>
      </c>
      <c r="AE35" s="168">
        <f t="array" ref="AE35">IFERROR(
(AVERAGE((IF(DATOS_[[Sexo]:[Sexo]]=$B35,IF(DATOS_[[AGRUP. CLAS. PROF.]:[AGRUP. CLAS. PROF.]]=$B33,IF(DATOS_[[Check Periodo Ref.]:[Check Periodo Ref.]]="Dentro",IF(DATOS_[[Check Equiparado]:[Check Equiparado]]="Sí",IF(DATOS!AZ$4="Sí",(1/DATOS_[[% anualiz]:[% anualiz]]),1)*IF(DATOS!AZ$5="Sí",1/DATOS_[[% normaliz]:[% normaliz]],1)*(DATOS_[Conc.Sal.22])))))))),
0)</f>
        <v>0</v>
      </c>
      <c r="AF35" s="168">
        <f t="array" ref="AF35">IFERROR(
(AVERAGE((IF(DATOS_[[Sexo]:[Sexo]]=$B35,IF(DATOS_[[AGRUP. CLAS. PROF.]:[AGRUP. CLAS. PROF.]]=$B33,IF(DATOS_[[Check Periodo Ref.]:[Check Periodo Ref.]]="Dentro",IF(DATOS_[[Check Equiparado]:[Check Equiparado]]="Sí",IF(DATOS!BA$4="Sí",(1/DATOS_[[% anualiz]:[% anualiz]]),1)*IF(DATOS!BA$5="Sí",1/DATOS_[[% normaliz]:[% normaliz]],1)*(DATOS_[Conc.Sal.23])))))))),
0)</f>
        <v>0</v>
      </c>
      <c r="AG35" s="168">
        <f t="array" ref="AG35">IFERROR(
(AVERAGE((IF(DATOS_[[Sexo]:[Sexo]]=$B35,IF(DATOS_[[AGRUP. CLAS. PROF.]:[AGRUP. CLAS. PROF.]]=$B33,IF(DATOS_[[Check Periodo Ref.]:[Check Periodo Ref.]]="Dentro",IF(DATOS_[[Check Equiparado]:[Check Equiparado]]="Sí",IF(DATOS!BB$4="Sí",(1/DATOS_[[% anualiz]:[% anualiz]]),1)*IF(DATOS!BB$5="Sí",1/DATOS_[[% normaliz]:[% normaliz]],1)*(DATOS_[Conc.Sal.24])))))))),
0)</f>
        <v>0</v>
      </c>
      <c r="AH35" s="168">
        <f t="array" ref="AH35">IFERROR(
(AVERAGE((IF(DATOS_[[Sexo]:[Sexo]]=$B35,IF(DATOS_[[AGRUP. CLAS. PROF.]:[AGRUP. CLAS. PROF.]]=$B33,IF(DATOS_[[Check Periodo Ref.]:[Check Periodo Ref.]]="Dentro",IF(DATOS_[[Check Equiparado]:[Check Equiparado]]="Sí",IF(DATOS!BC$4="Sí",(1/DATOS_[[% anualiz]:[% anualiz]]),1)*IF(DATOS!BC$5="Sí",1/DATOS_[[% normaliz]:[% normaliz]],1)*(DATOS_[Conc.Sal.25])))))))),
0)</f>
        <v>0</v>
      </c>
      <c r="AI35" s="168">
        <f t="array" ref="AI35">IFERROR(
(AVERAGE((IF(DATOS_[[Sexo]:[Sexo]]=$B35,IF(DATOS_[[AGRUP. CLAS. PROF.]:[AGRUP. CLAS. PROF.]]=$B33,IF(DATOS_[[Check Periodo Ref.]:[Check Periodo Ref.]]="Dentro",IF(DATOS_[[Check Equiparado]:[Check Equiparado]]="Sí",IF(DATOS!BD$4="Sí",(1/DATOS_[[% anualiz]:[% anualiz]]),1)*IF(DATOS!BD$5="Sí",1/DATOS_[[% normaliz]:[% normaliz]],1)*(DATOS_[Conc.Sal.26])))))))),
0)</f>
        <v>0</v>
      </c>
      <c r="AJ35" s="168">
        <f t="array" ref="AJ35">IFERROR(
(AVERAGE((IF(DATOS_[[Sexo]:[Sexo]]=$B35,IF(DATOS_[[AGRUP. CLAS. PROF.]:[AGRUP. CLAS. PROF.]]=$B33,IF(DATOS_[[Check Periodo Ref.]:[Check Periodo Ref.]]="Dentro",IF(DATOS_[[Check Equiparado]:[Check Equiparado]]="Sí",IF(DATOS!BE$4="Sí",(1/DATOS_[[% anualiz]:[% anualiz]]),1)*IF(DATOS!BE$5="Sí",1/DATOS_[[% normaliz]:[% normaliz]],1)*(DATOS_[Conc.Sal.27])))))))),
0)</f>
        <v>0</v>
      </c>
      <c r="AK35" s="168">
        <f t="array" ref="AK35">IFERROR(
(AVERAGE((IF(DATOS_[[Sexo]:[Sexo]]=$B35,IF(DATOS_[[AGRUP. CLAS. PROF.]:[AGRUP. CLAS. PROF.]]=$B33,IF(DATOS_[[Check Periodo Ref.]:[Check Periodo Ref.]]="Dentro",IF(DATOS_[[Check Equiparado]:[Check Equiparado]]="Sí",IF(DATOS!BF$4="Sí",(1/DATOS_[[% anualiz]:[% anualiz]]),1)*IF(DATOS!BF$5="Sí",1/DATOS_[[% normaliz]:[% normaliz]],1)*(DATOS_[Conc.Sal.28])))))))),
0)</f>
        <v>0</v>
      </c>
      <c r="AL35" s="168">
        <f t="array" ref="AL35">IFERROR(
(AVERAGE((IF(DATOS_[[Sexo]:[Sexo]]=$B35,IF(DATOS_[[AGRUP. CLAS. PROF.]:[AGRUP. CLAS. PROF.]]=$B33,IF(DATOS_[[Check Periodo Ref.]:[Check Periodo Ref.]]="Dentro",IF(DATOS_[[Check Equiparado]:[Check Equiparado]]="Sí",IF(DATOS!BG$4="Sí",(1/DATOS_[[% anualiz]:[% anualiz]]),1)*IF(DATOS!BG$5="Sí",1/DATOS_[[% normaliz]:[% normaliz]],1)*(DATOS_[Conc.Sal.29])))))))),
0)</f>
        <v>0</v>
      </c>
      <c r="AM35" s="168">
        <f t="array" ref="AM35">IFERROR(
(AVERAGE((IF(DATOS_[[Sexo]:[Sexo]]=$B35,IF(DATOS_[[AGRUP. CLAS. PROF.]:[AGRUP. CLAS. PROF.]]=$B33,IF(DATOS_[[Check Periodo Ref.]:[Check Periodo Ref.]]="Dentro",IF(DATOS_[[Check Equiparado]:[Check Equiparado]]="Sí",IF(DATOS!BH$4="Sí",(1/DATOS_[[% anualiz]:[% anualiz]]),1)*IF(DATOS!BH$5="Sí",1/DATOS_[[% normaliz]:[% normaliz]],1)*(DATOS_[Conc.Sal.30])))))))),
0)</f>
        <v>0</v>
      </c>
      <c r="AN35" s="169">
        <f t="array" ref="AN35">IFERROR(
AVERAGE(IF(DATOS_[Sexo]=$B35,IF(DATOS_[[AGRUP. CLAS. PROF.]:[AGRUP. CLAS. PROF.]]=$B33,IF(DATOS_[Check Equiparado]="Sí",IF(DATOS_[Check Periodo Ref.]="Dentro",DATOS_[Tot COMPL.SAL Eq],FALSE))))),
0)</f>
        <v>0</v>
      </c>
      <c r="AO35" s="170">
        <f t="array" ref="AO35">IFERROR(
AVERAGE(IF(DATOS_[Sexo]=$B35,IF(DATOS_[[AGRUP. CLAS. PROF.]:[AGRUP. CLAS. PROF.]]=$B33,IF(DATOS_[Check Equiparado]="Sí",IF(DATOS_[Check Periodo Ref.]="Dentro",DATOS_[TOTAL SALARIO Eq],FALSE))))),
0)</f>
        <v>0</v>
      </c>
      <c r="AP35" s="171">
        <f t="array" ref="AP35">IFERROR(
(AVERAGE((IF(DATOS_[[Sexo]:[Sexo]]=$B35,IF(DATOS_[[AGRUP. CLAS. PROF.]:[AGRUP. CLAS. PROF.]]=$B34,IF(DATOS_[[Check Periodo Ref.]:[Check Periodo Ref.]]="Dentro",IF(DATOS_[[Check Equiparado]:[Check Equiparado]]="Sí",IF(DATOS!BI$4="Sí",(1/DATOS_[[% anualiz]:[% anualiz]]),1)*IF(DATOS!BI$5="Sí",1/DATOS_[[% normaliz]:[% normaliz]],1)*(DATOS_[C.Extra.01])))))))),
0)</f>
        <v>0</v>
      </c>
      <c r="AQ35" s="171">
        <f t="array" ref="AQ35">IFERROR(
(AVERAGE((IF(DATOS_[[Sexo]:[Sexo]]=$B35,IF(DATOS_[[AGRUP. CLAS. PROF.]:[AGRUP. CLAS. PROF.]]=$B34,IF(DATOS_[[Check Periodo Ref.]:[Check Periodo Ref.]]="Dentro",IF(DATOS_[[Check Equiparado]:[Check Equiparado]]="Sí",IF(DATOS!BJ$4="Sí",(1/DATOS_[[% anualiz]:[% anualiz]]),1)*IF(DATOS!BJ$5="Sí",1/DATOS_[[% normaliz]:[% normaliz]],1)*(DATOS_[C.Extra.02])))))))),
0)</f>
        <v>0</v>
      </c>
      <c r="AR35" s="171">
        <f t="array" ref="AR35">IFERROR(
(AVERAGE((IF(DATOS_[[Sexo]:[Sexo]]=$B35,IF(DATOS_[[AGRUP. CLAS. PROF.]:[AGRUP. CLAS. PROF.]]=$B34,IF(DATOS_[[Check Periodo Ref.]:[Check Periodo Ref.]]="Dentro",IF(DATOS_[[Check Equiparado]:[Check Equiparado]]="Sí",IF(DATOS!BK$4="Sí",(1/DATOS_[[% anualiz]:[% anualiz]]),1)*IF(DATOS!BK$5="Sí",1/DATOS_[[% normaliz]:[% normaliz]],1)*(DATOS_[C.Extra.03])))))))),
0)</f>
        <v>0</v>
      </c>
      <c r="AS35" s="171">
        <f t="array" ref="AS35">IFERROR(
(AVERAGE((IF(DATOS_[[Sexo]:[Sexo]]=$B35,IF(DATOS_[[AGRUP. CLAS. PROF.]:[AGRUP. CLAS. PROF.]]=$B34,IF(DATOS_[[Check Periodo Ref.]:[Check Periodo Ref.]]="Dentro",IF(DATOS_[[Check Equiparado]:[Check Equiparado]]="Sí",IF(DATOS!BL$4="Sí",(1/DATOS_[[% anualiz]:[% anualiz]]),1)*IF(DATOS!BL$5="Sí",1/DATOS_[[% normaliz]:[% normaliz]],1)*(DATOS_[C.Extra.04])))))))),
0)</f>
        <v>0</v>
      </c>
      <c r="AT35" s="171">
        <f t="array" ref="AT35">IFERROR(
(AVERAGE((IF(DATOS_[[Sexo]:[Sexo]]=$B35,IF(DATOS_[[AGRUP. CLAS. PROF.]:[AGRUP. CLAS. PROF.]]=$B34,IF(DATOS_[[Check Periodo Ref.]:[Check Periodo Ref.]]="Dentro",IF(DATOS_[[Check Equiparado]:[Check Equiparado]]="Sí",IF(DATOS!BM$4="Sí",(1/DATOS_[[% anualiz]:[% anualiz]]),1)*IF(DATOS!BM$5="Sí",1/DATOS_[[% normaliz]:[% normaliz]],1)*(DATOS_[C.Extra.05])))))))),
0)</f>
        <v>0</v>
      </c>
      <c r="AU35" s="172">
        <f t="array" ref="AU35">IFERROR(
AVERAGE(IF(DATOS_[Sexo]=$B35,IF(DATOS_[[AGRUP. CLAS. PROF.]:[AGRUP. CLAS. PROF.]]=$B33,IF(DATOS_[Check Equiparado]="Sí",IF(DATOS_[Check Periodo Ref.]="Dentro",DATOS_[Tot Extrasalarial Eq],FALSE))))),
0)</f>
        <v>0</v>
      </c>
      <c r="AV35" s="173">
        <f t="array" ref="AV35">IFERROR(
AVERAGE(IF(DATOS_[Sexo]=$B35,IF(DATOS_[[AGRUP. CLAS. PROF.]:[AGRUP. CLAS. PROF.]]=$B33,IF(DATOS_[Check Equiparado]="Sí",IF(DATOS_[Check Periodo Ref.]="Dentro",DATOS_[TOTAL Retrib Eq],FALSE))))),
0)</f>
        <v>0</v>
      </c>
    </row>
    <row r="36" spans="1:48" ht="17.25" thickBot="1" x14ac:dyDescent="0.35">
      <c r="A36" s="119" t="str">
        <f t="shared" ref="A36" si="31">+A37</f>
        <v>[ocultar]</v>
      </c>
      <c r="B36" s="129" t="s">
        <v>314</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CLAS. PROF.],
IF("Dentro"=DATOS_[Check Periodo Ref.],
1/(COUNTIFS(DATOS_[Sexo],$B37,DATOS_[AGRUP. CLAS. PROF.],$B36,DATOS_[Check Periodo Ref.],"Dentro",DATOS_[id],DATOS_[id]))))))</f>
        <v>0</v>
      </c>
      <c r="D37" s="125">
        <f>COUNTIFS(DATOS_[AGRUP. CLAS. PROF.],$B36,DATOS_[Sexo],$B37,DATOS_[Check Periodo Ref.],"Dentro")</f>
        <v>0</v>
      </c>
      <c r="E37" s="125">
        <f>COUNTIFS(DATOS_[AGRUP. CLAS. PROF.],$B36,DATOS_[Sexo],$B37,DATOS_[Check Periodo Ref.],"Dentro",DATOS_[Check Nº SC Norm],"Sí")</f>
        <v>0</v>
      </c>
      <c r="F37" s="125">
        <f>COUNTIFS(DATOS_[AGRUP. CLAS. PROF.],$B36,DATOS_[Sexo],$B37,DATOS_[Check Periodo Ref.],"Dentro",DATOS_[Check Nº SC Anualiz],"Sí")</f>
        <v>0</v>
      </c>
      <c r="G37" s="125">
        <f>COUNTIFS(DATOS_[AGRUP. CLAS. PROF.],$B36,DATOS_[Sexo],$B37,DATOS_[Check Periodo Ref.],"Dentro",DATOS_[Check Nº SC Norm y Anualiz],"Sí")</f>
        <v>0</v>
      </c>
      <c r="H37" s="125">
        <f>COUNTIFS(DATOS_[AGRUP. CLAS. PROF.],$B36,DATOS_[Sexo],$B37,DATOS_[Check Periodo Ref.],"Dentro",DATOS_[Check Equiparación],"Sí")</f>
        <v>0</v>
      </c>
      <c r="I37" s="167">
        <f t="array" ref="I37">IFERROR(
AVERAGE(IF(DATOS_[Sexo]=$B37,IF(DATOS_[[AGRUP. CLAS. PROF.]:[AGRUP. CLAS. PROF.]]=$B36,IF(DATOS_[Check Equiparado]="Sí",IF(DATOS_[Check Periodo Ref.]="Dentro",DATOS_[SALARIO BASE Eq],FALSE))))),
0)</f>
        <v>0</v>
      </c>
      <c r="J37" s="168">
        <f t="array" ref="J37">IFERROR(
(AVERAGE((IF(DATOS_[[Sexo]:[Sexo]]=$B37,IF(DATOS_[[AGRUP. CLAS. PROF.]:[AGRUP. CLAS. PROF.]]=$B36,IF(DATOS_[[Check Periodo Ref.]:[Check Periodo Ref.]]="Dentro",IF(DATOS_[[Check Equiparado]:[Check Equiparado]]="Sí",IF(DATOS!AE$4="Sí",(1/DATOS_[[% anualiz]:[% anualiz]]),1)*IF(DATOS!AE$5="Sí",1/DATOS_[[% normaliz]:[% normaliz]],1)*(DATOS_[Conc.Sal.01])))))))),
0)</f>
        <v>0</v>
      </c>
      <c r="K37" s="168">
        <f t="array" ref="K37">IFERROR(
(AVERAGE((IF(DATOS_[[Sexo]:[Sexo]]=$B37,IF(DATOS_[[AGRUP. CLAS. PROF.]:[AGRUP. CLAS. PROF.]]=$B36,IF(DATOS_[[Check Periodo Ref.]:[Check Periodo Ref.]]="Dentro",IF(DATOS_[[Check Equiparado]:[Check Equiparado]]="Sí",IF(DATOS!AF$4="Sí",(1/DATOS_[[% anualiz]:[% anualiz]]),1)*IF(DATOS!AF$5="Sí",1/DATOS_[[% normaliz]:[% normaliz]],1)*(DATOS_[Conc.Sal.02])))))))),
0)</f>
        <v>0</v>
      </c>
      <c r="L37" s="168">
        <f t="array" ref="L37">IFERROR(
(AVERAGE((IF(DATOS_[[Sexo]:[Sexo]]=$B37,IF(DATOS_[[AGRUP. CLAS. PROF.]:[AGRUP. CLAS. PROF.]]=$B36,IF(DATOS_[[Check Periodo Ref.]:[Check Periodo Ref.]]="Dentro",IF(DATOS_[[Check Equiparado]:[Check Equiparado]]="Sí",IF(DATOS!AG$4="Sí",(1/DATOS_[[% anualiz]:[% anualiz]]),1)*IF(DATOS!AG$5="Sí",1/DATOS_[[% normaliz]:[% normaliz]],1)*(DATOS_[Conc.Sal.03])))))))),
0)</f>
        <v>0</v>
      </c>
      <c r="M37" s="168">
        <f t="array" ref="M37">IFERROR(
(AVERAGE((IF(DATOS_[[Sexo]:[Sexo]]=$B37,IF(DATOS_[[AGRUP. CLAS. PROF.]:[AGRUP. CLAS. PROF.]]=$B36,IF(DATOS_[[Check Periodo Ref.]:[Check Periodo Ref.]]="Dentro",IF(DATOS_[[Check Equiparado]:[Check Equiparado]]="Sí",IF(DATOS!AH$4="Sí",(1/DATOS_[[% anualiz]:[% anualiz]]),1)*IF(DATOS!AH$5="Sí",1/DATOS_[[% normaliz]:[% normaliz]],1)*(DATOS_[Conc.Sal.04])))))))),
0)</f>
        <v>0</v>
      </c>
      <c r="N37" s="168">
        <f t="array" ref="N37">IFERROR(
(AVERAGE((IF(DATOS_[[Sexo]:[Sexo]]=$B37,IF(DATOS_[[AGRUP. CLAS. PROF.]:[AGRUP. CLAS. PROF.]]=$B36,IF(DATOS_[[Check Periodo Ref.]:[Check Periodo Ref.]]="Dentro",IF(DATOS_[[Check Equiparado]:[Check Equiparado]]="Sí",IF(DATOS!AI$4="Sí",(1/DATOS_[[% anualiz]:[% anualiz]]),1)*IF(DATOS!AI$5="Sí",1/DATOS_[[% normaliz]:[% normaliz]],1)*(DATOS_[Conc.Sal.05])))))))),
0)</f>
        <v>0</v>
      </c>
      <c r="O37" s="168">
        <f t="array" ref="O37">IFERROR(
(AVERAGE((IF(DATOS_[[Sexo]:[Sexo]]=$B37,IF(DATOS_[[AGRUP. CLAS. PROF.]:[AGRUP. CLAS. PROF.]]=$B36,IF(DATOS_[[Check Periodo Ref.]:[Check Periodo Ref.]]="Dentro",IF(DATOS_[[Check Equiparado]:[Check Equiparado]]="Sí",IF(DATOS!AJ$4="Sí",(1/DATOS_[[% anualiz]:[% anualiz]]),1)*IF(DATOS!AJ$5="Sí",1/DATOS_[[% normaliz]:[% normaliz]],1)*(DATOS_[Conc.Sal.06])))))))),
0)</f>
        <v>0</v>
      </c>
      <c r="P37" s="168">
        <f t="array" ref="P37">IFERROR(
(AVERAGE((IF(DATOS_[[Sexo]:[Sexo]]=$B37,IF(DATOS_[[AGRUP. CLAS. PROF.]:[AGRUP. CLAS. PROF.]]=$B36,IF(DATOS_[[Check Periodo Ref.]:[Check Periodo Ref.]]="Dentro",IF(DATOS_[[Check Equiparado]:[Check Equiparado]]="Sí",IF(DATOS!AK$4="Sí",(1/DATOS_[[% anualiz]:[% anualiz]]),1)*IF(DATOS!AK$5="Sí",1/DATOS_[[% normaliz]:[% normaliz]],1)*(DATOS_[Conc.Sal.07])))))))),
0)</f>
        <v>0</v>
      </c>
      <c r="Q37" s="168">
        <f t="array" ref="Q37">IFERROR(
(AVERAGE((IF(DATOS_[[Sexo]:[Sexo]]=$B37,IF(DATOS_[[AGRUP. CLAS. PROF.]:[AGRUP. CLAS. PROF.]]=$B36,IF(DATOS_[[Check Periodo Ref.]:[Check Periodo Ref.]]="Dentro",IF(DATOS_[[Check Equiparado]:[Check Equiparado]]="Sí",IF(DATOS!AL$4="Sí",(1/DATOS_[[% anualiz]:[% anualiz]]),1)*IF(DATOS!AL$5="Sí",1/DATOS_[[% normaliz]:[% normaliz]],1)*(DATOS_[Conc.Sal.08])))))))),
0)</f>
        <v>0</v>
      </c>
      <c r="R37" s="168">
        <f t="array" ref="R37">IFERROR(
(AVERAGE((IF(DATOS_[[Sexo]:[Sexo]]=$B37,IF(DATOS_[[AGRUP. CLAS. PROF.]:[AGRUP. CLAS. PROF.]]=$B36,IF(DATOS_[[Check Periodo Ref.]:[Check Periodo Ref.]]="Dentro",IF(DATOS_[[Check Equiparado]:[Check Equiparado]]="Sí",IF(DATOS!AM$4="Sí",(1/DATOS_[[% anualiz]:[% anualiz]]),1)*IF(DATOS!AM$5="Sí",1/DATOS_[[% normaliz]:[% normaliz]],1)*(DATOS_[Conc.Sal.09])))))))),
0)</f>
        <v>0</v>
      </c>
      <c r="S37" s="168">
        <f t="array" ref="S37">IFERROR(
(AVERAGE((IF(DATOS_[[Sexo]:[Sexo]]=$B37,IF(DATOS_[[AGRUP. CLAS. PROF.]:[AGRUP. CLAS. PROF.]]=$B36,IF(DATOS_[[Check Periodo Ref.]:[Check Periodo Ref.]]="Dentro",IF(DATOS_[[Check Equiparado]:[Check Equiparado]]="Sí",IF(DATOS!AN$4="Sí",(1/DATOS_[[% anualiz]:[% anualiz]]),1)*IF(DATOS!AN$5="Sí",1/DATOS_[[% normaliz]:[% normaliz]],1)*(DATOS_[Conc.Sal.10])))))))),
0)</f>
        <v>0</v>
      </c>
      <c r="T37" s="168">
        <f t="array" ref="T37">IFERROR(
(AVERAGE((IF(DATOS_[[Sexo]:[Sexo]]=$B37,IF(DATOS_[[AGRUP. CLAS. PROF.]:[AGRUP. CLAS. PROF.]]=$B36,IF(DATOS_[[Check Periodo Ref.]:[Check Periodo Ref.]]="Dentro",IF(DATOS_[[Check Equiparado]:[Check Equiparado]]="Sí",IF(DATOS!AO$4="Sí",(1/DATOS_[[% anualiz]:[% anualiz]]),1)*IF(DATOS!AO$5="Sí",1/DATOS_[[% normaliz]:[% normaliz]],1)*(DATOS_[Conc.Sal.11])))))))),
0)</f>
        <v>0</v>
      </c>
      <c r="U37" s="168">
        <f t="array" ref="U37">IFERROR(
(AVERAGE((IF(DATOS_[[Sexo]:[Sexo]]=$B37,IF(DATOS_[[AGRUP. CLAS. PROF.]:[AGRUP. CLAS. PROF.]]=$B36,IF(DATOS_[[Check Periodo Ref.]:[Check Periodo Ref.]]="Dentro",IF(DATOS_[[Check Equiparado]:[Check Equiparado]]="Sí",IF(DATOS!AP$4="Sí",(1/DATOS_[[% anualiz]:[% anualiz]]),1)*IF(DATOS!AP$5="Sí",1/DATOS_[[% normaliz]:[% normaliz]],1)*(DATOS_[Conc.Sal.12])))))))),
0)</f>
        <v>0</v>
      </c>
      <c r="V37" s="168">
        <f t="array" ref="V37">IFERROR(
(AVERAGE((IF(DATOS_[[Sexo]:[Sexo]]=$B37,IF(DATOS_[[AGRUP. CLAS. PROF.]:[AGRUP. CLAS. PROF.]]=$B36,IF(DATOS_[[Check Periodo Ref.]:[Check Periodo Ref.]]="Dentro",IF(DATOS_[[Check Equiparado]:[Check Equiparado]]="Sí",IF(DATOS!AQ$4="Sí",(1/DATOS_[[% anualiz]:[% anualiz]]),1)*IF(DATOS!AQ$5="Sí",1/DATOS_[[% normaliz]:[% normaliz]],1)*(DATOS_[Conc.Sal.13])))))))),
0)</f>
        <v>0</v>
      </c>
      <c r="W37" s="168">
        <f t="array" ref="W37">IFERROR(
(AVERAGE((IF(DATOS_[[Sexo]:[Sexo]]=$B37,IF(DATOS_[[AGRUP. CLAS. PROF.]:[AGRUP. CLAS. PROF.]]=$B36,IF(DATOS_[[Check Periodo Ref.]:[Check Periodo Ref.]]="Dentro",IF(DATOS_[[Check Equiparado]:[Check Equiparado]]="Sí",IF(DATOS!AR$4="Sí",(1/DATOS_[[% anualiz]:[% anualiz]]),1)*IF(DATOS!AR$5="Sí",1/DATOS_[[% normaliz]:[% normaliz]],1)*(DATOS_[Conc.Sal.14])))))))),
0)</f>
        <v>0</v>
      </c>
      <c r="X37" s="168">
        <f t="array" ref="X37">IFERROR(
(AVERAGE((IF(DATOS_[[Sexo]:[Sexo]]=$B37,IF(DATOS_[[AGRUP. CLAS. PROF.]:[AGRUP. CLAS. PROF.]]=$B36,IF(DATOS_[[Check Periodo Ref.]:[Check Periodo Ref.]]="Dentro",IF(DATOS_[[Check Equiparado]:[Check Equiparado]]="Sí",IF(DATOS!AS$4="Sí",(1/DATOS_[[% anualiz]:[% anualiz]]),1)*IF(DATOS!AS$5="Sí",1/DATOS_[[% normaliz]:[% normaliz]],1)*(DATOS_[Conc.Sal.15])))))))),
0)</f>
        <v>0</v>
      </c>
      <c r="Y37" s="168">
        <f t="array" ref="Y37">IFERROR(
(AVERAGE((IF(DATOS_[[Sexo]:[Sexo]]=$B37,IF(DATOS_[[AGRUP. CLAS. PROF.]:[AGRUP. CLAS. PROF.]]=$B36,IF(DATOS_[[Check Periodo Ref.]:[Check Periodo Ref.]]="Dentro",IF(DATOS_[[Check Equiparado]:[Check Equiparado]]="Sí",IF(DATOS!AT$4="Sí",(1/DATOS_[[% anualiz]:[% anualiz]]),1)*IF(DATOS!AT$5="Sí",1/DATOS_[[% normaliz]:[% normaliz]],1)*(DATOS_[Conc.Sal.16])))))))),
0)</f>
        <v>0</v>
      </c>
      <c r="Z37" s="168">
        <f t="array" ref="Z37">IFERROR(
(AVERAGE((IF(DATOS_[[Sexo]:[Sexo]]=$B37,IF(DATOS_[[AGRUP. CLAS. PROF.]:[AGRUP. CLAS. PROF.]]=$B36,IF(DATOS_[[Check Periodo Ref.]:[Check Periodo Ref.]]="Dentro",IF(DATOS_[[Check Equiparado]:[Check Equiparado]]="Sí",IF(DATOS!AU$4="Sí",(1/DATOS_[[% anualiz]:[% anualiz]]),1)*IF(DATOS!AU$5="Sí",1/DATOS_[[% normaliz]:[% normaliz]],1)*(DATOS_[Conc.Sal.17])))))))),
0)</f>
        <v>0</v>
      </c>
      <c r="AA37" s="168">
        <f t="array" ref="AA37">IFERROR(
(AVERAGE((IF(DATOS_[[Sexo]:[Sexo]]=$B37,IF(DATOS_[[AGRUP. CLAS. PROF.]:[AGRUP. CLAS. PROF.]]=$B36,IF(DATOS_[[Check Periodo Ref.]:[Check Periodo Ref.]]="Dentro",IF(DATOS_[[Check Equiparado]:[Check Equiparado]]="Sí",IF(DATOS!AV$4="Sí",(1/DATOS_[[% anualiz]:[% anualiz]]),1)*IF(DATOS!AV$5="Sí",1/DATOS_[[% normaliz]:[% normaliz]],1)*(DATOS_[Conc.Sal.18])))))))),
0)</f>
        <v>0</v>
      </c>
      <c r="AB37" s="168">
        <f t="array" ref="AB37">IFERROR(
(AVERAGE((IF(DATOS_[[Sexo]:[Sexo]]=$B37,IF(DATOS_[[AGRUP. CLAS. PROF.]:[AGRUP. CLAS. PROF.]]=$B36,IF(DATOS_[[Check Periodo Ref.]:[Check Periodo Ref.]]="Dentro",IF(DATOS_[[Check Equiparado]:[Check Equiparado]]="Sí",IF(DATOS!AW$4="Sí",(1/DATOS_[[% anualiz]:[% anualiz]]),1)*IF(DATOS!AW$5="Sí",1/DATOS_[[% normaliz]:[% normaliz]],1)*(DATOS_[Conc.Sal.19])))))))),
0)</f>
        <v>0</v>
      </c>
      <c r="AC37" s="168">
        <f t="array" ref="AC37">IFERROR(
(AVERAGE((IF(DATOS_[[Sexo]:[Sexo]]=$B37,IF(DATOS_[[AGRUP. CLAS. PROF.]:[AGRUP. CLAS. PROF.]]=$B36,IF(DATOS_[[Check Periodo Ref.]:[Check Periodo Ref.]]="Dentro",IF(DATOS_[[Check Equiparado]:[Check Equiparado]]="Sí",IF(DATOS!AX$4="Sí",(1/DATOS_[[% anualiz]:[% anualiz]]),1)*IF(DATOS!AX$5="Sí",1/DATOS_[[% normaliz]:[% normaliz]],1)*(DATOS_[Conc.Sal.20])))))))),
0)</f>
        <v>0</v>
      </c>
      <c r="AD37" s="168">
        <f t="array" ref="AD37">IFERROR(
(AVERAGE((IF(DATOS_[[Sexo]:[Sexo]]=$B37,IF(DATOS_[[AGRUP. CLAS. PROF.]:[AGRUP. CLAS. PROF.]]=$B36,IF(DATOS_[[Check Periodo Ref.]:[Check Periodo Ref.]]="Dentro",IF(DATOS_[[Check Equiparado]:[Check Equiparado]]="Sí",IF(DATOS!AY$4="Sí",(1/DATOS_[[% anualiz]:[% anualiz]]),1)*IF(DATOS!AY$5="Sí",1/DATOS_[[% normaliz]:[% normaliz]],1)*(DATOS_[Conc.Sal.21])))))))),
0)</f>
        <v>0</v>
      </c>
      <c r="AE37" s="168">
        <f t="array" ref="AE37">IFERROR(
(AVERAGE((IF(DATOS_[[Sexo]:[Sexo]]=$B37,IF(DATOS_[[AGRUP. CLAS. PROF.]:[AGRUP. CLAS. PROF.]]=$B36,IF(DATOS_[[Check Periodo Ref.]:[Check Periodo Ref.]]="Dentro",IF(DATOS_[[Check Equiparado]:[Check Equiparado]]="Sí",IF(DATOS!AZ$4="Sí",(1/DATOS_[[% anualiz]:[% anualiz]]),1)*IF(DATOS!AZ$5="Sí",1/DATOS_[[% normaliz]:[% normaliz]],1)*(DATOS_[Conc.Sal.22])))))))),
0)</f>
        <v>0</v>
      </c>
      <c r="AF37" s="168">
        <f t="array" ref="AF37">IFERROR(
(AVERAGE((IF(DATOS_[[Sexo]:[Sexo]]=$B37,IF(DATOS_[[AGRUP. CLAS. PROF.]:[AGRUP. CLAS. PROF.]]=$B36,IF(DATOS_[[Check Periodo Ref.]:[Check Periodo Ref.]]="Dentro",IF(DATOS_[[Check Equiparado]:[Check Equiparado]]="Sí",IF(DATOS!BA$4="Sí",(1/DATOS_[[% anualiz]:[% anualiz]]),1)*IF(DATOS!BA$5="Sí",1/DATOS_[[% normaliz]:[% normaliz]],1)*(DATOS_[Conc.Sal.23])))))))),
0)</f>
        <v>0</v>
      </c>
      <c r="AG37" s="168">
        <f t="array" ref="AG37">IFERROR(
(AVERAGE((IF(DATOS_[[Sexo]:[Sexo]]=$B37,IF(DATOS_[[AGRUP. CLAS. PROF.]:[AGRUP. CLAS. PROF.]]=$B36,IF(DATOS_[[Check Periodo Ref.]:[Check Periodo Ref.]]="Dentro",IF(DATOS_[[Check Equiparado]:[Check Equiparado]]="Sí",IF(DATOS!BB$4="Sí",(1/DATOS_[[% anualiz]:[% anualiz]]),1)*IF(DATOS!BB$5="Sí",1/DATOS_[[% normaliz]:[% normaliz]],1)*(DATOS_[Conc.Sal.24])))))))),
0)</f>
        <v>0</v>
      </c>
      <c r="AH37" s="168">
        <f t="array" ref="AH37">IFERROR(
(AVERAGE((IF(DATOS_[[Sexo]:[Sexo]]=$B37,IF(DATOS_[[AGRUP. CLAS. PROF.]:[AGRUP. CLAS. PROF.]]=$B36,IF(DATOS_[[Check Periodo Ref.]:[Check Periodo Ref.]]="Dentro",IF(DATOS_[[Check Equiparado]:[Check Equiparado]]="Sí",IF(DATOS!BC$4="Sí",(1/DATOS_[[% anualiz]:[% anualiz]]),1)*IF(DATOS!BC$5="Sí",1/DATOS_[[% normaliz]:[% normaliz]],1)*(DATOS_[Conc.Sal.25])))))))),
0)</f>
        <v>0</v>
      </c>
      <c r="AI37" s="168">
        <f t="array" ref="AI37">IFERROR(
(AVERAGE((IF(DATOS_[[Sexo]:[Sexo]]=$B37,IF(DATOS_[[AGRUP. CLAS. PROF.]:[AGRUP. CLAS. PROF.]]=$B36,IF(DATOS_[[Check Periodo Ref.]:[Check Periodo Ref.]]="Dentro",IF(DATOS_[[Check Equiparado]:[Check Equiparado]]="Sí",IF(DATOS!BD$4="Sí",(1/DATOS_[[% anualiz]:[% anualiz]]),1)*IF(DATOS!BD$5="Sí",1/DATOS_[[% normaliz]:[% normaliz]],1)*(DATOS_[Conc.Sal.26])))))))),
0)</f>
        <v>0</v>
      </c>
      <c r="AJ37" s="168">
        <f t="array" ref="AJ37">IFERROR(
(AVERAGE((IF(DATOS_[[Sexo]:[Sexo]]=$B37,IF(DATOS_[[AGRUP. CLAS. PROF.]:[AGRUP. CLAS. PROF.]]=$B36,IF(DATOS_[[Check Periodo Ref.]:[Check Periodo Ref.]]="Dentro",IF(DATOS_[[Check Equiparado]:[Check Equiparado]]="Sí",IF(DATOS!BE$4="Sí",(1/DATOS_[[% anualiz]:[% anualiz]]),1)*IF(DATOS!BE$5="Sí",1/DATOS_[[% normaliz]:[% normaliz]],1)*(DATOS_[Conc.Sal.27])))))))),
0)</f>
        <v>0</v>
      </c>
      <c r="AK37" s="168">
        <f t="array" ref="AK37">IFERROR(
(AVERAGE((IF(DATOS_[[Sexo]:[Sexo]]=$B37,IF(DATOS_[[AGRUP. CLAS. PROF.]:[AGRUP. CLAS. PROF.]]=$B36,IF(DATOS_[[Check Periodo Ref.]:[Check Periodo Ref.]]="Dentro",IF(DATOS_[[Check Equiparado]:[Check Equiparado]]="Sí",IF(DATOS!BF$4="Sí",(1/DATOS_[[% anualiz]:[% anualiz]]),1)*IF(DATOS!BF$5="Sí",1/DATOS_[[% normaliz]:[% normaliz]],1)*(DATOS_[Conc.Sal.28])))))))),
0)</f>
        <v>0</v>
      </c>
      <c r="AL37" s="168">
        <f t="array" ref="AL37">IFERROR(
(AVERAGE((IF(DATOS_[[Sexo]:[Sexo]]=$B37,IF(DATOS_[[AGRUP. CLAS. PROF.]:[AGRUP. CLAS. PROF.]]=$B36,IF(DATOS_[[Check Periodo Ref.]:[Check Periodo Ref.]]="Dentro",IF(DATOS_[[Check Equiparado]:[Check Equiparado]]="Sí",IF(DATOS!BG$4="Sí",(1/DATOS_[[% anualiz]:[% anualiz]]),1)*IF(DATOS!BG$5="Sí",1/DATOS_[[% normaliz]:[% normaliz]],1)*(DATOS_[Conc.Sal.29])))))))),
0)</f>
        <v>0</v>
      </c>
      <c r="AM37" s="168">
        <f t="array" ref="AM37">IFERROR(
(AVERAGE((IF(DATOS_[[Sexo]:[Sexo]]=$B37,IF(DATOS_[[AGRUP. CLAS. PROF.]:[AGRUP. CLAS. PROF.]]=$B36,IF(DATOS_[[Check Periodo Ref.]:[Check Periodo Ref.]]="Dentro",IF(DATOS_[[Check Equiparado]:[Check Equiparado]]="Sí",IF(DATOS!BH$4="Sí",(1/DATOS_[[% anualiz]:[% anualiz]]),1)*IF(DATOS!BH$5="Sí",1/DATOS_[[% normaliz]:[% normaliz]],1)*(DATOS_[Conc.Sal.30])))))))),
0)</f>
        <v>0</v>
      </c>
      <c r="AN37" s="169">
        <f t="array" ref="AN37">IFERROR(
AVERAGE(IF(DATOS_[Sexo]=$B37,IF(DATOS_[[AGRUP. CLAS. PROF.]:[AGRUP. CLAS. PROF.]]=$B36,IF(DATOS_[Check Equiparado]="Sí",IF(DATOS_[Check Periodo Ref.]="Dentro",DATOS_[Tot COMPL.SAL Eq],FALSE))))),
0)</f>
        <v>0</v>
      </c>
      <c r="AO37" s="170">
        <f t="array" ref="AO37">IFERROR(
AVERAGE(IF(DATOS_[Sexo]=$B37,IF(DATOS_[[AGRUP. CLAS. PROF.]:[AGRUP. CLAS. PROF.]]=$B36,IF(DATOS_[Check Equiparado]="Sí",IF(DATOS_[Check Periodo Ref.]="Dentro",DATOS_[TOTAL SALARIO Eq],FALSE))))),
0)</f>
        <v>0</v>
      </c>
      <c r="AP37" s="171">
        <f t="array" ref="AP37">IFERROR(
(AVERAGE((IF(DATOS_[[Sexo]:[Sexo]]=$B37,IF(DATOS_[[AGRUP. CLAS. PROF.]:[AGRUP. CLAS. PROF.]]=$B36,IF(DATOS_[[Check Periodo Ref.]:[Check Periodo Ref.]]="Dentro",IF(DATOS_[[Check Equiparado]:[Check Equiparado]]="Sí",IF(DATOS!BI$4="Sí",(1/DATOS_[[% anualiz]:[% anualiz]]),1)*IF(DATOS!BI$5="Sí",1/DATOS_[[% normaliz]:[% normaliz]],1)*(DATOS_[C.Extra.01])))))))),
0)</f>
        <v>0</v>
      </c>
      <c r="AQ37" s="171">
        <f t="array" ref="AQ37">IFERROR(
(AVERAGE((IF(DATOS_[[Sexo]:[Sexo]]=$B37,IF(DATOS_[[AGRUP. CLAS. PROF.]:[AGRUP. CLAS. PROF.]]=$B36,IF(DATOS_[[Check Periodo Ref.]:[Check Periodo Ref.]]="Dentro",IF(DATOS_[[Check Equiparado]:[Check Equiparado]]="Sí",IF(DATOS!BJ$4="Sí",(1/DATOS_[[% anualiz]:[% anualiz]]),1)*IF(DATOS!BJ$5="Sí",1/DATOS_[[% normaliz]:[% normaliz]],1)*(DATOS_[C.Extra.02])))))))),
0)</f>
        <v>0</v>
      </c>
      <c r="AR37" s="171">
        <f t="array" ref="AR37">IFERROR(
(AVERAGE((IF(DATOS_[[Sexo]:[Sexo]]=$B37,IF(DATOS_[[AGRUP. CLAS. PROF.]:[AGRUP. CLAS. PROF.]]=$B36,IF(DATOS_[[Check Periodo Ref.]:[Check Periodo Ref.]]="Dentro",IF(DATOS_[[Check Equiparado]:[Check Equiparado]]="Sí",IF(DATOS!BK$4="Sí",(1/DATOS_[[% anualiz]:[% anualiz]]),1)*IF(DATOS!BK$5="Sí",1/DATOS_[[% normaliz]:[% normaliz]],1)*(DATOS_[C.Extra.03])))))))),
0)</f>
        <v>0</v>
      </c>
      <c r="AS37" s="171">
        <f t="array" ref="AS37">IFERROR(
(AVERAGE((IF(DATOS_[[Sexo]:[Sexo]]=$B37,IF(DATOS_[[AGRUP. CLAS. PROF.]:[AGRUP. CLAS. PROF.]]=$B36,IF(DATOS_[[Check Periodo Ref.]:[Check Periodo Ref.]]="Dentro",IF(DATOS_[[Check Equiparado]:[Check Equiparado]]="Sí",IF(DATOS!BL$4="Sí",(1/DATOS_[[% anualiz]:[% anualiz]]),1)*IF(DATOS!BL$5="Sí",1/DATOS_[[% normaliz]:[% normaliz]],1)*(DATOS_[C.Extra.04])))))))),
0)</f>
        <v>0</v>
      </c>
      <c r="AT37" s="171">
        <f t="array" ref="AT37">IFERROR(
(AVERAGE((IF(DATOS_[[Sexo]:[Sexo]]=$B37,IF(DATOS_[[AGRUP. CLAS. PROF.]:[AGRUP. CLAS. PROF.]]=$B36,IF(DATOS_[[Check Periodo Ref.]:[Check Periodo Ref.]]="Dentro",IF(DATOS_[[Check Equiparado]:[Check Equiparado]]="Sí",IF(DATOS!BM$4="Sí",(1/DATOS_[[% anualiz]:[% anualiz]]),1)*IF(DATOS!BM$5="Sí",1/DATOS_[[% normaliz]:[% normaliz]],1)*(DATOS_[C.Extra.05])))))))),
0)</f>
        <v>0</v>
      </c>
      <c r="AU37" s="172">
        <f t="array" ref="AU37">IFERROR(
AVERAGE(IF(DATOS_[Sexo]=$B37,IF(DATOS_[[AGRUP. CLAS. PROF.]:[AGRUP. CLAS. PROF.]]=$B36,IF(DATOS_[Check Equiparado]="Sí",IF(DATOS_[Check Periodo Ref.]="Dentro",DATOS_[Tot Extrasalarial Eq],FALSE))))),
0)</f>
        <v>0</v>
      </c>
      <c r="AV37" s="173">
        <f t="array" ref="AV37">IFERROR(
AVERAGE(IF(DATOS_[Sexo]=$B37,IF(DATOS_[[AGRUP. CLAS. PROF.]:[AGRUP. CLAS. PROF.]]=$B36,IF(DATOS_[Check Equiparado]="Sí",IF(DATOS_[Check Periodo Ref.]="Dentro",DATOS_[TOTAL Retrib Eq],FALSE))))),
0)</f>
        <v>0</v>
      </c>
    </row>
    <row r="38" spans="1:48" x14ac:dyDescent="0.3">
      <c r="A38" s="119" t="str">
        <f t="shared" ref="A38" si="34">+A37</f>
        <v>[ocultar]</v>
      </c>
      <c r="B38" s="123" t="s">
        <v>163</v>
      </c>
      <c r="C38" s="124">
        <f t="array" ref="C38">SUM(IF($B38=DATOS_[Sexo],
IF($B36=DATOS_[AGRUP. CLAS. PROF.],
IF("Dentro"=DATOS_[Check Periodo Ref.],
1/(COUNTIFS(DATOS_[Sexo],$B38,DATOS_[AGRUP. CLAS. PROF.],$B36,DATOS_[Check Periodo Ref.],"Dentro",DATOS_[id],DATOS_[id]))))))</f>
        <v>0</v>
      </c>
      <c r="D38" s="125">
        <f>COUNTIFS(DATOS_[AGRUP. CLAS. PROF.],$B36,DATOS_[Sexo],$B38,DATOS_[Check Periodo Ref.],"Dentro")</f>
        <v>0</v>
      </c>
      <c r="E38" s="125">
        <f>COUNTIFS(DATOS_[AGRUP. CLAS. PROF.],$B36,DATOS_[Sexo],$B38,DATOS_[Check Periodo Ref.],"Dentro",DATOS_[Check Nº SC Norm],"Sí")</f>
        <v>0</v>
      </c>
      <c r="F38" s="125">
        <f>COUNTIFS(DATOS_[AGRUP. CLAS. PROF.],$B36,DATOS_[Sexo],$B38,DATOS_[Check Periodo Ref.],"Dentro",DATOS_[Check Nº SC Anualiz],"Sí")</f>
        <v>0</v>
      </c>
      <c r="G38" s="125">
        <f>COUNTIFS(DATOS_[AGRUP. CLAS. PROF.],$B36,DATOS_[Sexo],$B38,DATOS_[Check Periodo Ref.],"Dentro",DATOS_[Check Nº SC Norm y Anualiz],"Sí")</f>
        <v>0</v>
      </c>
      <c r="H38" s="125">
        <f>COUNTIFS(DATOS_[AGRUP. CLAS. PROF.],$B36,DATOS_[Sexo],$B38,DATOS_[Check Periodo Ref.],"Dentro",DATOS_[Check Equiparación],"Sí")</f>
        <v>0</v>
      </c>
      <c r="I38" s="167" cm="1">
        <f t="array" ref="I38">IFERROR(
AVERAGE(IF(DATOS_[Sexo]=$B38,IF(DATOS_[[AGRUP. CLAS. PROF.]:[AGRUP. CLAS. PROF.]]=$B36,IF(DATOS_[Check Equiparado]="Sí",IF(DATOS_[Check Periodo Ref.]="Dentro",DATOS_[SALARIO BASE Eq],FALSE))))),
0)</f>
        <v>0</v>
      </c>
      <c r="J38" s="168">
        <f t="array" ref="J38">IFERROR(
(AVERAGE((IF(DATOS_[[Sexo]:[Sexo]]=$B38,IF(DATOS_[[AGRUP. CLAS. PROF.]:[AGRUP. CLAS. PROF.]]=$B36,IF(DATOS_[[Check Periodo Ref.]:[Check Periodo Ref.]]="Dentro",IF(DATOS_[[Check Equiparado]:[Check Equiparado]]="Sí",IF(DATOS!AE$4="Sí",(1/DATOS_[[% anualiz]:[% anualiz]]),1)*IF(DATOS!AE$5="Sí",1/DATOS_[[% normaliz]:[% normaliz]],1)*(DATOS_[Conc.Sal.01])))))))),
0)</f>
        <v>0</v>
      </c>
      <c r="K38" s="168">
        <f t="array" ref="K38">IFERROR(
(AVERAGE((IF(DATOS_[[Sexo]:[Sexo]]=$B38,IF(DATOS_[[AGRUP. CLAS. PROF.]:[AGRUP. CLAS. PROF.]]=$B36,IF(DATOS_[[Check Periodo Ref.]:[Check Periodo Ref.]]="Dentro",IF(DATOS_[[Check Equiparado]:[Check Equiparado]]="Sí",IF(DATOS!AF$4="Sí",(1/DATOS_[[% anualiz]:[% anualiz]]),1)*IF(DATOS!AF$5="Sí",1/DATOS_[[% normaliz]:[% normaliz]],1)*(DATOS_[Conc.Sal.02])))))))),
0)</f>
        <v>0</v>
      </c>
      <c r="L38" s="168">
        <f t="array" ref="L38">IFERROR(
(AVERAGE((IF(DATOS_[[Sexo]:[Sexo]]=$B38,IF(DATOS_[[AGRUP. CLAS. PROF.]:[AGRUP. CLAS. PROF.]]=$B36,IF(DATOS_[[Check Periodo Ref.]:[Check Periodo Ref.]]="Dentro",IF(DATOS_[[Check Equiparado]:[Check Equiparado]]="Sí",IF(DATOS!AG$4="Sí",(1/DATOS_[[% anualiz]:[% anualiz]]),1)*IF(DATOS!AG$5="Sí",1/DATOS_[[% normaliz]:[% normaliz]],1)*(DATOS_[Conc.Sal.03])))))))),
0)</f>
        <v>0</v>
      </c>
      <c r="M38" s="168">
        <f t="array" ref="M38">IFERROR(
(AVERAGE((IF(DATOS_[[Sexo]:[Sexo]]=$B38,IF(DATOS_[[AGRUP. CLAS. PROF.]:[AGRUP. CLAS. PROF.]]=$B36,IF(DATOS_[[Check Periodo Ref.]:[Check Periodo Ref.]]="Dentro",IF(DATOS_[[Check Equiparado]:[Check Equiparado]]="Sí",IF(DATOS!AH$4="Sí",(1/DATOS_[[% anualiz]:[% anualiz]]),1)*IF(DATOS!AH$5="Sí",1/DATOS_[[% normaliz]:[% normaliz]],1)*(DATOS_[Conc.Sal.04])))))))),
0)</f>
        <v>0</v>
      </c>
      <c r="N38" s="168">
        <f t="array" ref="N38">IFERROR(
(AVERAGE((IF(DATOS_[[Sexo]:[Sexo]]=$B38,IF(DATOS_[[AGRUP. CLAS. PROF.]:[AGRUP. CLAS. PROF.]]=$B36,IF(DATOS_[[Check Periodo Ref.]:[Check Periodo Ref.]]="Dentro",IF(DATOS_[[Check Equiparado]:[Check Equiparado]]="Sí",IF(DATOS!AI$4="Sí",(1/DATOS_[[% anualiz]:[% anualiz]]),1)*IF(DATOS!AI$5="Sí",1/DATOS_[[% normaliz]:[% normaliz]],1)*(DATOS_[Conc.Sal.05])))))))),
0)</f>
        <v>0</v>
      </c>
      <c r="O38" s="168">
        <f t="array" ref="O38">IFERROR(
(AVERAGE((IF(DATOS_[[Sexo]:[Sexo]]=$B38,IF(DATOS_[[AGRUP. CLAS. PROF.]:[AGRUP. CLAS. PROF.]]=$B36,IF(DATOS_[[Check Periodo Ref.]:[Check Periodo Ref.]]="Dentro",IF(DATOS_[[Check Equiparado]:[Check Equiparado]]="Sí",IF(DATOS!AJ$4="Sí",(1/DATOS_[[% anualiz]:[% anualiz]]),1)*IF(DATOS!AJ$5="Sí",1/DATOS_[[% normaliz]:[% normaliz]],1)*(DATOS_[Conc.Sal.06])))))))),
0)</f>
        <v>0</v>
      </c>
      <c r="P38" s="168">
        <f t="array" ref="P38">IFERROR(
(AVERAGE((IF(DATOS_[[Sexo]:[Sexo]]=$B38,IF(DATOS_[[AGRUP. CLAS. PROF.]:[AGRUP. CLAS. PROF.]]=$B36,IF(DATOS_[[Check Periodo Ref.]:[Check Periodo Ref.]]="Dentro",IF(DATOS_[[Check Equiparado]:[Check Equiparado]]="Sí",IF(DATOS!AK$4="Sí",(1/DATOS_[[% anualiz]:[% anualiz]]),1)*IF(DATOS!AK$5="Sí",1/DATOS_[[% normaliz]:[% normaliz]],1)*(DATOS_[Conc.Sal.07])))))))),
0)</f>
        <v>0</v>
      </c>
      <c r="Q38" s="168">
        <f t="array" ref="Q38">IFERROR(
(AVERAGE((IF(DATOS_[[Sexo]:[Sexo]]=$B38,IF(DATOS_[[AGRUP. CLAS. PROF.]:[AGRUP. CLAS. PROF.]]=$B36,IF(DATOS_[[Check Periodo Ref.]:[Check Periodo Ref.]]="Dentro",IF(DATOS_[[Check Equiparado]:[Check Equiparado]]="Sí",IF(DATOS!AL$4="Sí",(1/DATOS_[[% anualiz]:[% anualiz]]),1)*IF(DATOS!AL$5="Sí",1/DATOS_[[% normaliz]:[% normaliz]],1)*(DATOS_[Conc.Sal.08])))))))),
0)</f>
        <v>0</v>
      </c>
      <c r="R38" s="168">
        <f t="array" ref="R38">IFERROR(
(AVERAGE((IF(DATOS_[[Sexo]:[Sexo]]=$B38,IF(DATOS_[[AGRUP. CLAS. PROF.]:[AGRUP. CLAS. PROF.]]=$B36,IF(DATOS_[[Check Periodo Ref.]:[Check Periodo Ref.]]="Dentro",IF(DATOS_[[Check Equiparado]:[Check Equiparado]]="Sí",IF(DATOS!AM$4="Sí",(1/DATOS_[[% anualiz]:[% anualiz]]),1)*IF(DATOS!AM$5="Sí",1/DATOS_[[% normaliz]:[% normaliz]],1)*(DATOS_[Conc.Sal.09])))))))),
0)</f>
        <v>0</v>
      </c>
      <c r="S38" s="168">
        <f t="array" ref="S38">IFERROR(
(AVERAGE((IF(DATOS_[[Sexo]:[Sexo]]=$B38,IF(DATOS_[[AGRUP. CLAS. PROF.]:[AGRUP. CLAS. PROF.]]=$B36,IF(DATOS_[[Check Periodo Ref.]:[Check Periodo Ref.]]="Dentro",IF(DATOS_[[Check Equiparado]:[Check Equiparado]]="Sí",IF(DATOS!AN$4="Sí",(1/DATOS_[[% anualiz]:[% anualiz]]),1)*IF(DATOS!AN$5="Sí",1/DATOS_[[% normaliz]:[% normaliz]],1)*(DATOS_[Conc.Sal.10])))))))),
0)</f>
        <v>0</v>
      </c>
      <c r="T38" s="168">
        <f t="array" ref="T38">IFERROR(
(AVERAGE((IF(DATOS_[[Sexo]:[Sexo]]=$B38,IF(DATOS_[[AGRUP. CLAS. PROF.]:[AGRUP. CLAS. PROF.]]=$B36,IF(DATOS_[[Check Periodo Ref.]:[Check Periodo Ref.]]="Dentro",IF(DATOS_[[Check Equiparado]:[Check Equiparado]]="Sí",IF(DATOS!AO$4="Sí",(1/DATOS_[[% anualiz]:[% anualiz]]),1)*IF(DATOS!AO$5="Sí",1/DATOS_[[% normaliz]:[% normaliz]],1)*(DATOS_[Conc.Sal.11])))))))),
0)</f>
        <v>0</v>
      </c>
      <c r="U38" s="168">
        <f t="array" ref="U38">IFERROR(
(AVERAGE((IF(DATOS_[[Sexo]:[Sexo]]=$B38,IF(DATOS_[[AGRUP. CLAS. PROF.]:[AGRUP. CLAS. PROF.]]=$B36,IF(DATOS_[[Check Periodo Ref.]:[Check Periodo Ref.]]="Dentro",IF(DATOS_[[Check Equiparado]:[Check Equiparado]]="Sí",IF(DATOS!AP$4="Sí",(1/DATOS_[[% anualiz]:[% anualiz]]),1)*IF(DATOS!AP$5="Sí",1/DATOS_[[% normaliz]:[% normaliz]],1)*(DATOS_[Conc.Sal.12])))))))),
0)</f>
        <v>0</v>
      </c>
      <c r="V38" s="168">
        <f t="array" ref="V38">IFERROR(
(AVERAGE((IF(DATOS_[[Sexo]:[Sexo]]=$B38,IF(DATOS_[[AGRUP. CLAS. PROF.]:[AGRUP. CLAS. PROF.]]=$B36,IF(DATOS_[[Check Periodo Ref.]:[Check Periodo Ref.]]="Dentro",IF(DATOS_[[Check Equiparado]:[Check Equiparado]]="Sí",IF(DATOS!AQ$4="Sí",(1/DATOS_[[% anualiz]:[% anualiz]]),1)*IF(DATOS!AQ$5="Sí",1/DATOS_[[% normaliz]:[% normaliz]],1)*(DATOS_[Conc.Sal.13])))))))),
0)</f>
        <v>0</v>
      </c>
      <c r="W38" s="168">
        <f t="array" ref="W38">IFERROR(
(AVERAGE((IF(DATOS_[[Sexo]:[Sexo]]=$B38,IF(DATOS_[[AGRUP. CLAS. PROF.]:[AGRUP. CLAS. PROF.]]=$B36,IF(DATOS_[[Check Periodo Ref.]:[Check Periodo Ref.]]="Dentro",IF(DATOS_[[Check Equiparado]:[Check Equiparado]]="Sí",IF(DATOS!AR$4="Sí",(1/DATOS_[[% anualiz]:[% anualiz]]),1)*IF(DATOS!AR$5="Sí",1/DATOS_[[% normaliz]:[% normaliz]],1)*(DATOS_[Conc.Sal.14])))))))),
0)</f>
        <v>0</v>
      </c>
      <c r="X38" s="168">
        <f t="array" ref="X38">IFERROR(
(AVERAGE((IF(DATOS_[[Sexo]:[Sexo]]=$B38,IF(DATOS_[[AGRUP. CLAS. PROF.]:[AGRUP. CLAS. PROF.]]=$B36,IF(DATOS_[[Check Periodo Ref.]:[Check Periodo Ref.]]="Dentro",IF(DATOS_[[Check Equiparado]:[Check Equiparado]]="Sí",IF(DATOS!AS$4="Sí",(1/DATOS_[[% anualiz]:[% anualiz]]),1)*IF(DATOS!AS$5="Sí",1/DATOS_[[% normaliz]:[% normaliz]],1)*(DATOS_[Conc.Sal.15])))))))),
0)</f>
        <v>0</v>
      </c>
      <c r="Y38" s="168">
        <f t="array" ref="Y38">IFERROR(
(AVERAGE((IF(DATOS_[[Sexo]:[Sexo]]=$B38,IF(DATOS_[[AGRUP. CLAS. PROF.]:[AGRUP. CLAS. PROF.]]=$B36,IF(DATOS_[[Check Periodo Ref.]:[Check Periodo Ref.]]="Dentro",IF(DATOS_[[Check Equiparado]:[Check Equiparado]]="Sí",IF(DATOS!AT$4="Sí",(1/DATOS_[[% anualiz]:[% anualiz]]),1)*IF(DATOS!AT$5="Sí",1/DATOS_[[% normaliz]:[% normaliz]],1)*(DATOS_[Conc.Sal.16])))))))),
0)</f>
        <v>0</v>
      </c>
      <c r="Z38" s="168">
        <f t="array" ref="Z38">IFERROR(
(AVERAGE((IF(DATOS_[[Sexo]:[Sexo]]=$B38,IF(DATOS_[[AGRUP. CLAS. PROF.]:[AGRUP. CLAS. PROF.]]=$B36,IF(DATOS_[[Check Periodo Ref.]:[Check Periodo Ref.]]="Dentro",IF(DATOS_[[Check Equiparado]:[Check Equiparado]]="Sí",IF(DATOS!AU$4="Sí",(1/DATOS_[[% anualiz]:[% anualiz]]),1)*IF(DATOS!AU$5="Sí",1/DATOS_[[% normaliz]:[% normaliz]],1)*(DATOS_[Conc.Sal.17])))))))),
0)</f>
        <v>0</v>
      </c>
      <c r="AA38" s="168">
        <f t="array" ref="AA38">IFERROR(
(AVERAGE((IF(DATOS_[[Sexo]:[Sexo]]=$B38,IF(DATOS_[[AGRUP. CLAS. PROF.]:[AGRUP. CLAS. PROF.]]=$B36,IF(DATOS_[[Check Periodo Ref.]:[Check Periodo Ref.]]="Dentro",IF(DATOS_[[Check Equiparado]:[Check Equiparado]]="Sí",IF(DATOS!AV$4="Sí",(1/DATOS_[[% anualiz]:[% anualiz]]),1)*IF(DATOS!AV$5="Sí",1/DATOS_[[% normaliz]:[% normaliz]],1)*(DATOS_[Conc.Sal.18])))))))),
0)</f>
        <v>0</v>
      </c>
      <c r="AB38" s="168">
        <f t="array" ref="AB38">IFERROR(
(AVERAGE((IF(DATOS_[[Sexo]:[Sexo]]=$B38,IF(DATOS_[[AGRUP. CLAS. PROF.]:[AGRUP. CLAS. PROF.]]=$B36,IF(DATOS_[[Check Periodo Ref.]:[Check Periodo Ref.]]="Dentro",IF(DATOS_[[Check Equiparado]:[Check Equiparado]]="Sí",IF(DATOS!AW$4="Sí",(1/DATOS_[[% anualiz]:[% anualiz]]),1)*IF(DATOS!AW$5="Sí",1/DATOS_[[% normaliz]:[% normaliz]],1)*(DATOS_[Conc.Sal.19])))))))),
0)</f>
        <v>0</v>
      </c>
      <c r="AC38" s="168">
        <f t="array" ref="AC38">IFERROR(
(AVERAGE((IF(DATOS_[[Sexo]:[Sexo]]=$B38,IF(DATOS_[[AGRUP. CLAS. PROF.]:[AGRUP. CLAS. PROF.]]=$B36,IF(DATOS_[[Check Periodo Ref.]:[Check Periodo Ref.]]="Dentro",IF(DATOS_[[Check Equiparado]:[Check Equiparado]]="Sí",IF(DATOS!AX$4="Sí",(1/DATOS_[[% anualiz]:[% anualiz]]),1)*IF(DATOS!AX$5="Sí",1/DATOS_[[% normaliz]:[% normaliz]],1)*(DATOS_[Conc.Sal.20])))))))),
0)</f>
        <v>0</v>
      </c>
      <c r="AD38" s="168">
        <f t="array" ref="AD38">IFERROR(
(AVERAGE((IF(DATOS_[[Sexo]:[Sexo]]=$B38,IF(DATOS_[[AGRUP. CLAS. PROF.]:[AGRUP. CLAS. PROF.]]=$B36,IF(DATOS_[[Check Periodo Ref.]:[Check Periodo Ref.]]="Dentro",IF(DATOS_[[Check Equiparado]:[Check Equiparado]]="Sí",IF(DATOS!AY$4="Sí",(1/DATOS_[[% anualiz]:[% anualiz]]),1)*IF(DATOS!AY$5="Sí",1/DATOS_[[% normaliz]:[% normaliz]],1)*(DATOS_[Conc.Sal.21])))))))),
0)</f>
        <v>0</v>
      </c>
      <c r="AE38" s="168">
        <f t="array" ref="AE38">IFERROR(
(AVERAGE((IF(DATOS_[[Sexo]:[Sexo]]=$B38,IF(DATOS_[[AGRUP. CLAS. PROF.]:[AGRUP. CLAS. PROF.]]=$B36,IF(DATOS_[[Check Periodo Ref.]:[Check Periodo Ref.]]="Dentro",IF(DATOS_[[Check Equiparado]:[Check Equiparado]]="Sí",IF(DATOS!AZ$4="Sí",(1/DATOS_[[% anualiz]:[% anualiz]]),1)*IF(DATOS!AZ$5="Sí",1/DATOS_[[% normaliz]:[% normaliz]],1)*(DATOS_[Conc.Sal.22])))))))),
0)</f>
        <v>0</v>
      </c>
      <c r="AF38" s="168">
        <f t="array" ref="AF38">IFERROR(
(AVERAGE((IF(DATOS_[[Sexo]:[Sexo]]=$B38,IF(DATOS_[[AGRUP. CLAS. PROF.]:[AGRUP. CLAS. PROF.]]=$B36,IF(DATOS_[[Check Periodo Ref.]:[Check Periodo Ref.]]="Dentro",IF(DATOS_[[Check Equiparado]:[Check Equiparado]]="Sí",IF(DATOS!BA$4="Sí",(1/DATOS_[[% anualiz]:[% anualiz]]),1)*IF(DATOS!BA$5="Sí",1/DATOS_[[% normaliz]:[% normaliz]],1)*(DATOS_[Conc.Sal.23])))))))),
0)</f>
        <v>0</v>
      </c>
      <c r="AG38" s="168">
        <f t="array" ref="AG38">IFERROR(
(AVERAGE((IF(DATOS_[[Sexo]:[Sexo]]=$B38,IF(DATOS_[[AGRUP. CLAS. PROF.]:[AGRUP. CLAS. PROF.]]=$B36,IF(DATOS_[[Check Periodo Ref.]:[Check Periodo Ref.]]="Dentro",IF(DATOS_[[Check Equiparado]:[Check Equiparado]]="Sí",IF(DATOS!BB$4="Sí",(1/DATOS_[[% anualiz]:[% anualiz]]),1)*IF(DATOS!BB$5="Sí",1/DATOS_[[% normaliz]:[% normaliz]],1)*(DATOS_[Conc.Sal.24])))))))),
0)</f>
        <v>0</v>
      </c>
      <c r="AH38" s="168">
        <f t="array" ref="AH38">IFERROR(
(AVERAGE((IF(DATOS_[[Sexo]:[Sexo]]=$B38,IF(DATOS_[[AGRUP. CLAS. PROF.]:[AGRUP. CLAS. PROF.]]=$B36,IF(DATOS_[[Check Periodo Ref.]:[Check Periodo Ref.]]="Dentro",IF(DATOS_[[Check Equiparado]:[Check Equiparado]]="Sí",IF(DATOS!BC$4="Sí",(1/DATOS_[[% anualiz]:[% anualiz]]),1)*IF(DATOS!BC$5="Sí",1/DATOS_[[% normaliz]:[% normaliz]],1)*(DATOS_[Conc.Sal.25])))))))),
0)</f>
        <v>0</v>
      </c>
      <c r="AI38" s="168">
        <f t="array" ref="AI38">IFERROR(
(AVERAGE((IF(DATOS_[[Sexo]:[Sexo]]=$B38,IF(DATOS_[[AGRUP. CLAS. PROF.]:[AGRUP. CLAS. PROF.]]=$B36,IF(DATOS_[[Check Periodo Ref.]:[Check Periodo Ref.]]="Dentro",IF(DATOS_[[Check Equiparado]:[Check Equiparado]]="Sí",IF(DATOS!BD$4="Sí",(1/DATOS_[[% anualiz]:[% anualiz]]),1)*IF(DATOS!BD$5="Sí",1/DATOS_[[% normaliz]:[% normaliz]],1)*(DATOS_[Conc.Sal.26])))))))),
0)</f>
        <v>0</v>
      </c>
      <c r="AJ38" s="168">
        <f t="array" ref="AJ38">IFERROR(
(AVERAGE((IF(DATOS_[[Sexo]:[Sexo]]=$B38,IF(DATOS_[[AGRUP. CLAS. PROF.]:[AGRUP. CLAS. PROF.]]=$B36,IF(DATOS_[[Check Periodo Ref.]:[Check Periodo Ref.]]="Dentro",IF(DATOS_[[Check Equiparado]:[Check Equiparado]]="Sí",IF(DATOS!BE$4="Sí",(1/DATOS_[[% anualiz]:[% anualiz]]),1)*IF(DATOS!BE$5="Sí",1/DATOS_[[% normaliz]:[% normaliz]],1)*(DATOS_[Conc.Sal.27])))))))),
0)</f>
        <v>0</v>
      </c>
      <c r="AK38" s="168">
        <f t="array" ref="AK38">IFERROR(
(AVERAGE((IF(DATOS_[[Sexo]:[Sexo]]=$B38,IF(DATOS_[[AGRUP. CLAS. PROF.]:[AGRUP. CLAS. PROF.]]=$B36,IF(DATOS_[[Check Periodo Ref.]:[Check Periodo Ref.]]="Dentro",IF(DATOS_[[Check Equiparado]:[Check Equiparado]]="Sí",IF(DATOS!BF$4="Sí",(1/DATOS_[[% anualiz]:[% anualiz]]),1)*IF(DATOS!BF$5="Sí",1/DATOS_[[% normaliz]:[% normaliz]],1)*(DATOS_[Conc.Sal.28])))))))),
0)</f>
        <v>0</v>
      </c>
      <c r="AL38" s="168">
        <f t="array" ref="AL38">IFERROR(
(AVERAGE((IF(DATOS_[[Sexo]:[Sexo]]=$B38,IF(DATOS_[[AGRUP. CLAS. PROF.]:[AGRUP. CLAS. PROF.]]=$B36,IF(DATOS_[[Check Periodo Ref.]:[Check Periodo Ref.]]="Dentro",IF(DATOS_[[Check Equiparado]:[Check Equiparado]]="Sí",IF(DATOS!BG$4="Sí",(1/DATOS_[[% anualiz]:[% anualiz]]),1)*IF(DATOS!BG$5="Sí",1/DATOS_[[% normaliz]:[% normaliz]],1)*(DATOS_[Conc.Sal.29])))))))),
0)</f>
        <v>0</v>
      </c>
      <c r="AM38" s="168">
        <f t="array" ref="AM38">IFERROR(
(AVERAGE((IF(DATOS_[[Sexo]:[Sexo]]=$B38,IF(DATOS_[[AGRUP. CLAS. PROF.]:[AGRUP. CLAS. PROF.]]=$B36,IF(DATOS_[[Check Periodo Ref.]:[Check Periodo Ref.]]="Dentro",IF(DATOS_[[Check Equiparado]:[Check Equiparado]]="Sí",IF(DATOS!BH$4="Sí",(1/DATOS_[[% anualiz]:[% anualiz]]),1)*IF(DATOS!BH$5="Sí",1/DATOS_[[% normaliz]:[% normaliz]],1)*(DATOS_[Conc.Sal.30])))))))),
0)</f>
        <v>0</v>
      </c>
      <c r="AN38" s="169">
        <f t="array" ref="AN38">IFERROR(
AVERAGE(IF(DATOS_[Sexo]=$B38,IF(DATOS_[[AGRUP. CLAS. PROF.]:[AGRUP. CLAS. PROF.]]=$B36,IF(DATOS_[Check Equiparado]="Sí",IF(DATOS_[Check Periodo Ref.]="Dentro",DATOS_[Tot COMPL.SAL Eq],FALSE))))),
0)</f>
        <v>0</v>
      </c>
      <c r="AO38" s="170">
        <f t="array" ref="AO38">IFERROR(
AVERAGE(IF(DATOS_[Sexo]=$B38,IF(DATOS_[[AGRUP. CLAS. PROF.]:[AGRUP. CLAS. PROF.]]=$B36,IF(DATOS_[Check Equiparado]="Sí",IF(DATOS_[Check Periodo Ref.]="Dentro",DATOS_[TOTAL SALARIO Eq],FALSE))))),
0)</f>
        <v>0</v>
      </c>
      <c r="AP38" s="171">
        <f t="array" ref="AP38">IFERROR(
(AVERAGE((IF(DATOS_[[Sexo]:[Sexo]]=$B38,IF(DATOS_[[AGRUP. CLAS. PROF.]:[AGRUP. CLAS. PROF.]]=$B37,IF(DATOS_[[Check Periodo Ref.]:[Check Periodo Ref.]]="Dentro",IF(DATOS_[[Check Equiparado]:[Check Equiparado]]="Sí",IF(DATOS!BI$4="Sí",(1/DATOS_[[% anualiz]:[% anualiz]]),1)*IF(DATOS!BI$5="Sí",1/DATOS_[[% normaliz]:[% normaliz]],1)*(DATOS_[C.Extra.01])))))))),
0)</f>
        <v>0</v>
      </c>
      <c r="AQ38" s="171">
        <f t="array" ref="AQ38">IFERROR(
(AVERAGE((IF(DATOS_[[Sexo]:[Sexo]]=$B38,IF(DATOS_[[AGRUP. CLAS. PROF.]:[AGRUP. CLAS. PROF.]]=$B37,IF(DATOS_[[Check Periodo Ref.]:[Check Periodo Ref.]]="Dentro",IF(DATOS_[[Check Equiparado]:[Check Equiparado]]="Sí",IF(DATOS!BJ$4="Sí",(1/DATOS_[[% anualiz]:[% anualiz]]),1)*IF(DATOS!BJ$5="Sí",1/DATOS_[[% normaliz]:[% normaliz]],1)*(DATOS_[C.Extra.02])))))))),
0)</f>
        <v>0</v>
      </c>
      <c r="AR38" s="171">
        <f t="array" ref="AR38">IFERROR(
(AVERAGE((IF(DATOS_[[Sexo]:[Sexo]]=$B38,IF(DATOS_[[AGRUP. CLAS. PROF.]:[AGRUP. CLAS. PROF.]]=$B37,IF(DATOS_[[Check Periodo Ref.]:[Check Periodo Ref.]]="Dentro",IF(DATOS_[[Check Equiparado]:[Check Equiparado]]="Sí",IF(DATOS!BK$4="Sí",(1/DATOS_[[% anualiz]:[% anualiz]]),1)*IF(DATOS!BK$5="Sí",1/DATOS_[[% normaliz]:[% normaliz]],1)*(DATOS_[C.Extra.03])))))))),
0)</f>
        <v>0</v>
      </c>
      <c r="AS38" s="171">
        <f t="array" ref="AS38">IFERROR(
(AVERAGE((IF(DATOS_[[Sexo]:[Sexo]]=$B38,IF(DATOS_[[AGRUP. CLAS. PROF.]:[AGRUP. CLAS. PROF.]]=$B37,IF(DATOS_[[Check Periodo Ref.]:[Check Periodo Ref.]]="Dentro",IF(DATOS_[[Check Equiparado]:[Check Equiparado]]="Sí",IF(DATOS!BL$4="Sí",(1/DATOS_[[% anualiz]:[% anualiz]]),1)*IF(DATOS!BL$5="Sí",1/DATOS_[[% normaliz]:[% normaliz]],1)*(DATOS_[C.Extra.04])))))))),
0)</f>
        <v>0</v>
      </c>
      <c r="AT38" s="171">
        <f t="array" ref="AT38">IFERROR(
(AVERAGE((IF(DATOS_[[Sexo]:[Sexo]]=$B38,IF(DATOS_[[AGRUP. CLAS. PROF.]:[AGRUP. CLAS. PROF.]]=$B37,IF(DATOS_[[Check Periodo Ref.]:[Check Periodo Ref.]]="Dentro",IF(DATOS_[[Check Equiparado]:[Check Equiparado]]="Sí",IF(DATOS!BM$4="Sí",(1/DATOS_[[% anualiz]:[% anualiz]]),1)*IF(DATOS!BM$5="Sí",1/DATOS_[[% normaliz]:[% normaliz]],1)*(DATOS_[C.Extra.05])))))))),
0)</f>
        <v>0</v>
      </c>
      <c r="AU38" s="172">
        <f t="array" ref="AU38">IFERROR(
AVERAGE(IF(DATOS_[Sexo]=$B38,IF(DATOS_[[AGRUP. CLAS. PROF.]:[AGRUP. CLAS. PROF.]]=$B36,IF(DATOS_[Check Equiparado]="Sí",IF(DATOS_[Check Periodo Ref.]="Dentro",DATOS_[Tot Extrasalarial Eq],FALSE))))),
0)</f>
        <v>0</v>
      </c>
      <c r="AV38" s="173">
        <f t="array" ref="AV38">IFERROR(
AVERAGE(IF(DATOS_[Sexo]=$B38,IF(DATOS_[[AGRUP. CLAS. PROF.]:[AGRUP. CLAS. PROF.]]=$B36,IF(DATOS_[Check Equiparado]="Sí",IF(DATOS_[Check Periodo Ref.]="Dentro",DATOS_[TOTAL Retrib Eq],FALSE))))),
0)</f>
        <v>0</v>
      </c>
    </row>
    <row r="39" spans="1:48" ht="17.25" thickBot="1" x14ac:dyDescent="0.35">
      <c r="A39" s="119" t="str">
        <f t="shared" ref="A39" si="35">+A40</f>
        <v>[ocultar]</v>
      </c>
      <c r="B39" s="129" t="s">
        <v>315</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CLAS. PROF.],
IF("Dentro"=DATOS_[Check Periodo Ref.],
1/(COUNTIFS(DATOS_[Sexo],$B40,DATOS_[AGRUP. CLAS. PROF.],$B39,DATOS_[Check Periodo Ref.],"Dentro",DATOS_[id],DATOS_[id]))))))</f>
        <v>0</v>
      </c>
      <c r="D40" s="125">
        <f>COUNTIFS(DATOS_[AGRUP. CLAS. PROF.],$B39,DATOS_[Sexo],$B40,DATOS_[Check Periodo Ref.],"Dentro")</f>
        <v>0</v>
      </c>
      <c r="E40" s="125">
        <f>COUNTIFS(DATOS_[AGRUP. CLAS. PROF.],$B39,DATOS_[Sexo],$B40,DATOS_[Check Periodo Ref.],"Dentro",DATOS_[Check Nº SC Norm],"Sí")</f>
        <v>0</v>
      </c>
      <c r="F40" s="125">
        <f>COUNTIFS(DATOS_[AGRUP. CLAS. PROF.],$B39,DATOS_[Sexo],$B40,DATOS_[Check Periodo Ref.],"Dentro",DATOS_[Check Nº SC Anualiz],"Sí")</f>
        <v>0</v>
      </c>
      <c r="G40" s="125">
        <f>COUNTIFS(DATOS_[AGRUP. CLAS. PROF.],$B39,DATOS_[Sexo],$B40,DATOS_[Check Periodo Ref.],"Dentro",DATOS_[Check Nº SC Norm y Anualiz],"Sí")</f>
        <v>0</v>
      </c>
      <c r="H40" s="125">
        <f>COUNTIFS(DATOS_[AGRUP. CLAS. PROF.],$B39,DATOS_[Sexo],$B40,DATOS_[Check Periodo Ref.],"Dentro",DATOS_[Check Equiparación],"Sí")</f>
        <v>0</v>
      </c>
      <c r="I40" s="167">
        <f t="array" ref="I40">IFERROR(
AVERAGE(IF(DATOS_[Sexo]=$B40,IF(DATOS_[[AGRUP. CLAS. PROF.]:[AGRUP. CLAS. PROF.]]=$B39,IF(DATOS_[Check Equiparado]="Sí",IF(DATOS_[Check Periodo Ref.]="Dentro",DATOS_[SALARIO BASE Eq],FALSE))))),
0)</f>
        <v>0</v>
      </c>
      <c r="J40" s="168">
        <f t="array" ref="J40">IFERROR(
(AVERAGE((IF(DATOS_[[Sexo]:[Sexo]]=$B40,IF(DATOS_[[AGRUP. CLAS. PROF.]:[AGRUP. CLAS. PROF.]]=$B39,IF(DATOS_[[Check Periodo Ref.]:[Check Periodo Ref.]]="Dentro",IF(DATOS_[[Check Equiparado]:[Check Equiparado]]="Sí",IF(DATOS!AE$4="Sí",(1/DATOS_[[% anualiz]:[% anualiz]]),1)*IF(DATOS!AE$5="Sí",1/DATOS_[[% normaliz]:[% normaliz]],1)*(DATOS_[Conc.Sal.01])))))))),
0)</f>
        <v>0</v>
      </c>
      <c r="K40" s="168">
        <f t="array" ref="K40">IFERROR(
(AVERAGE((IF(DATOS_[[Sexo]:[Sexo]]=$B40,IF(DATOS_[[AGRUP. CLAS. PROF.]:[AGRUP. CLAS. PROF.]]=$B39,IF(DATOS_[[Check Periodo Ref.]:[Check Periodo Ref.]]="Dentro",IF(DATOS_[[Check Equiparado]:[Check Equiparado]]="Sí",IF(DATOS!AF$4="Sí",(1/DATOS_[[% anualiz]:[% anualiz]]),1)*IF(DATOS!AF$5="Sí",1/DATOS_[[% normaliz]:[% normaliz]],1)*(DATOS_[Conc.Sal.02])))))))),
0)</f>
        <v>0</v>
      </c>
      <c r="L40" s="168">
        <f t="array" ref="L40">IFERROR(
(AVERAGE((IF(DATOS_[[Sexo]:[Sexo]]=$B40,IF(DATOS_[[AGRUP. CLAS. PROF.]:[AGRUP. CLAS. PROF.]]=$B39,IF(DATOS_[[Check Periodo Ref.]:[Check Periodo Ref.]]="Dentro",IF(DATOS_[[Check Equiparado]:[Check Equiparado]]="Sí",IF(DATOS!AG$4="Sí",(1/DATOS_[[% anualiz]:[% anualiz]]),1)*IF(DATOS!AG$5="Sí",1/DATOS_[[% normaliz]:[% normaliz]],1)*(DATOS_[Conc.Sal.03])))))))),
0)</f>
        <v>0</v>
      </c>
      <c r="M40" s="168">
        <f t="array" ref="M40">IFERROR(
(AVERAGE((IF(DATOS_[[Sexo]:[Sexo]]=$B40,IF(DATOS_[[AGRUP. CLAS. PROF.]:[AGRUP. CLAS. PROF.]]=$B39,IF(DATOS_[[Check Periodo Ref.]:[Check Periodo Ref.]]="Dentro",IF(DATOS_[[Check Equiparado]:[Check Equiparado]]="Sí",IF(DATOS!AH$4="Sí",(1/DATOS_[[% anualiz]:[% anualiz]]),1)*IF(DATOS!AH$5="Sí",1/DATOS_[[% normaliz]:[% normaliz]],1)*(DATOS_[Conc.Sal.04])))))))),
0)</f>
        <v>0</v>
      </c>
      <c r="N40" s="168">
        <f t="array" ref="N40">IFERROR(
(AVERAGE((IF(DATOS_[[Sexo]:[Sexo]]=$B40,IF(DATOS_[[AGRUP. CLAS. PROF.]:[AGRUP. CLAS. PROF.]]=$B39,IF(DATOS_[[Check Periodo Ref.]:[Check Periodo Ref.]]="Dentro",IF(DATOS_[[Check Equiparado]:[Check Equiparado]]="Sí",IF(DATOS!AI$4="Sí",(1/DATOS_[[% anualiz]:[% anualiz]]),1)*IF(DATOS!AI$5="Sí",1/DATOS_[[% normaliz]:[% normaliz]],1)*(DATOS_[Conc.Sal.05])))))))),
0)</f>
        <v>0</v>
      </c>
      <c r="O40" s="168">
        <f t="array" ref="O40">IFERROR(
(AVERAGE((IF(DATOS_[[Sexo]:[Sexo]]=$B40,IF(DATOS_[[AGRUP. CLAS. PROF.]:[AGRUP. CLAS. PROF.]]=$B39,IF(DATOS_[[Check Periodo Ref.]:[Check Periodo Ref.]]="Dentro",IF(DATOS_[[Check Equiparado]:[Check Equiparado]]="Sí",IF(DATOS!AJ$4="Sí",(1/DATOS_[[% anualiz]:[% anualiz]]),1)*IF(DATOS!AJ$5="Sí",1/DATOS_[[% normaliz]:[% normaliz]],1)*(DATOS_[Conc.Sal.06])))))))),
0)</f>
        <v>0</v>
      </c>
      <c r="P40" s="168">
        <f t="array" ref="P40">IFERROR(
(AVERAGE((IF(DATOS_[[Sexo]:[Sexo]]=$B40,IF(DATOS_[[AGRUP. CLAS. PROF.]:[AGRUP. CLAS. PROF.]]=$B39,IF(DATOS_[[Check Periodo Ref.]:[Check Periodo Ref.]]="Dentro",IF(DATOS_[[Check Equiparado]:[Check Equiparado]]="Sí",IF(DATOS!AK$4="Sí",(1/DATOS_[[% anualiz]:[% anualiz]]),1)*IF(DATOS!AK$5="Sí",1/DATOS_[[% normaliz]:[% normaliz]],1)*(DATOS_[Conc.Sal.07])))))))),
0)</f>
        <v>0</v>
      </c>
      <c r="Q40" s="168">
        <f t="array" ref="Q40">IFERROR(
(AVERAGE((IF(DATOS_[[Sexo]:[Sexo]]=$B40,IF(DATOS_[[AGRUP. CLAS. PROF.]:[AGRUP. CLAS. PROF.]]=$B39,IF(DATOS_[[Check Periodo Ref.]:[Check Periodo Ref.]]="Dentro",IF(DATOS_[[Check Equiparado]:[Check Equiparado]]="Sí",IF(DATOS!AL$4="Sí",(1/DATOS_[[% anualiz]:[% anualiz]]),1)*IF(DATOS!AL$5="Sí",1/DATOS_[[% normaliz]:[% normaliz]],1)*(DATOS_[Conc.Sal.08])))))))),
0)</f>
        <v>0</v>
      </c>
      <c r="R40" s="168">
        <f t="array" ref="R40">IFERROR(
(AVERAGE((IF(DATOS_[[Sexo]:[Sexo]]=$B40,IF(DATOS_[[AGRUP. CLAS. PROF.]:[AGRUP. CLAS. PROF.]]=$B39,IF(DATOS_[[Check Periodo Ref.]:[Check Periodo Ref.]]="Dentro",IF(DATOS_[[Check Equiparado]:[Check Equiparado]]="Sí",IF(DATOS!AM$4="Sí",(1/DATOS_[[% anualiz]:[% anualiz]]),1)*IF(DATOS!AM$5="Sí",1/DATOS_[[% normaliz]:[% normaliz]],1)*(DATOS_[Conc.Sal.09])))))))),
0)</f>
        <v>0</v>
      </c>
      <c r="S40" s="168">
        <f t="array" ref="S40">IFERROR(
(AVERAGE((IF(DATOS_[[Sexo]:[Sexo]]=$B40,IF(DATOS_[[AGRUP. CLAS. PROF.]:[AGRUP. CLAS. PROF.]]=$B39,IF(DATOS_[[Check Periodo Ref.]:[Check Periodo Ref.]]="Dentro",IF(DATOS_[[Check Equiparado]:[Check Equiparado]]="Sí",IF(DATOS!AN$4="Sí",(1/DATOS_[[% anualiz]:[% anualiz]]),1)*IF(DATOS!AN$5="Sí",1/DATOS_[[% normaliz]:[% normaliz]],1)*(DATOS_[Conc.Sal.10])))))))),
0)</f>
        <v>0</v>
      </c>
      <c r="T40" s="168">
        <f t="array" ref="T40">IFERROR(
(AVERAGE((IF(DATOS_[[Sexo]:[Sexo]]=$B40,IF(DATOS_[[AGRUP. CLAS. PROF.]:[AGRUP. CLAS. PROF.]]=$B39,IF(DATOS_[[Check Periodo Ref.]:[Check Periodo Ref.]]="Dentro",IF(DATOS_[[Check Equiparado]:[Check Equiparado]]="Sí",IF(DATOS!AO$4="Sí",(1/DATOS_[[% anualiz]:[% anualiz]]),1)*IF(DATOS!AO$5="Sí",1/DATOS_[[% normaliz]:[% normaliz]],1)*(DATOS_[Conc.Sal.11])))))))),
0)</f>
        <v>0</v>
      </c>
      <c r="U40" s="168">
        <f t="array" ref="U40">IFERROR(
(AVERAGE((IF(DATOS_[[Sexo]:[Sexo]]=$B40,IF(DATOS_[[AGRUP. CLAS. PROF.]:[AGRUP. CLAS. PROF.]]=$B39,IF(DATOS_[[Check Periodo Ref.]:[Check Periodo Ref.]]="Dentro",IF(DATOS_[[Check Equiparado]:[Check Equiparado]]="Sí",IF(DATOS!AP$4="Sí",(1/DATOS_[[% anualiz]:[% anualiz]]),1)*IF(DATOS!AP$5="Sí",1/DATOS_[[% normaliz]:[% normaliz]],1)*(DATOS_[Conc.Sal.12])))))))),
0)</f>
        <v>0</v>
      </c>
      <c r="V40" s="168">
        <f t="array" ref="V40">IFERROR(
(AVERAGE((IF(DATOS_[[Sexo]:[Sexo]]=$B40,IF(DATOS_[[AGRUP. CLAS. PROF.]:[AGRUP. CLAS. PROF.]]=$B39,IF(DATOS_[[Check Periodo Ref.]:[Check Periodo Ref.]]="Dentro",IF(DATOS_[[Check Equiparado]:[Check Equiparado]]="Sí",IF(DATOS!AQ$4="Sí",(1/DATOS_[[% anualiz]:[% anualiz]]),1)*IF(DATOS!AQ$5="Sí",1/DATOS_[[% normaliz]:[% normaliz]],1)*(DATOS_[Conc.Sal.13])))))))),
0)</f>
        <v>0</v>
      </c>
      <c r="W40" s="168">
        <f t="array" ref="W40">IFERROR(
(AVERAGE((IF(DATOS_[[Sexo]:[Sexo]]=$B40,IF(DATOS_[[AGRUP. CLAS. PROF.]:[AGRUP. CLAS. PROF.]]=$B39,IF(DATOS_[[Check Periodo Ref.]:[Check Periodo Ref.]]="Dentro",IF(DATOS_[[Check Equiparado]:[Check Equiparado]]="Sí",IF(DATOS!AR$4="Sí",(1/DATOS_[[% anualiz]:[% anualiz]]),1)*IF(DATOS!AR$5="Sí",1/DATOS_[[% normaliz]:[% normaliz]],1)*(DATOS_[Conc.Sal.14])))))))),
0)</f>
        <v>0</v>
      </c>
      <c r="X40" s="168">
        <f t="array" ref="X40">IFERROR(
(AVERAGE((IF(DATOS_[[Sexo]:[Sexo]]=$B40,IF(DATOS_[[AGRUP. CLAS. PROF.]:[AGRUP. CLAS. PROF.]]=$B39,IF(DATOS_[[Check Periodo Ref.]:[Check Periodo Ref.]]="Dentro",IF(DATOS_[[Check Equiparado]:[Check Equiparado]]="Sí",IF(DATOS!AS$4="Sí",(1/DATOS_[[% anualiz]:[% anualiz]]),1)*IF(DATOS!AS$5="Sí",1/DATOS_[[% normaliz]:[% normaliz]],1)*(DATOS_[Conc.Sal.15])))))))),
0)</f>
        <v>0</v>
      </c>
      <c r="Y40" s="168">
        <f t="array" ref="Y40">IFERROR(
(AVERAGE((IF(DATOS_[[Sexo]:[Sexo]]=$B40,IF(DATOS_[[AGRUP. CLAS. PROF.]:[AGRUP. CLAS. PROF.]]=$B39,IF(DATOS_[[Check Periodo Ref.]:[Check Periodo Ref.]]="Dentro",IF(DATOS_[[Check Equiparado]:[Check Equiparado]]="Sí",IF(DATOS!AT$4="Sí",(1/DATOS_[[% anualiz]:[% anualiz]]),1)*IF(DATOS!AT$5="Sí",1/DATOS_[[% normaliz]:[% normaliz]],1)*(DATOS_[Conc.Sal.16])))))))),
0)</f>
        <v>0</v>
      </c>
      <c r="Z40" s="168">
        <f t="array" ref="Z40">IFERROR(
(AVERAGE((IF(DATOS_[[Sexo]:[Sexo]]=$B40,IF(DATOS_[[AGRUP. CLAS. PROF.]:[AGRUP. CLAS. PROF.]]=$B39,IF(DATOS_[[Check Periodo Ref.]:[Check Periodo Ref.]]="Dentro",IF(DATOS_[[Check Equiparado]:[Check Equiparado]]="Sí",IF(DATOS!AU$4="Sí",(1/DATOS_[[% anualiz]:[% anualiz]]),1)*IF(DATOS!AU$5="Sí",1/DATOS_[[% normaliz]:[% normaliz]],1)*(DATOS_[Conc.Sal.17])))))))),
0)</f>
        <v>0</v>
      </c>
      <c r="AA40" s="168">
        <f t="array" ref="AA40">IFERROR(
(AVERAGE((IF(DATOS_[[Sexo]:[Sexo]]=$B40,IF(DATOS_[[AGRUP. CLAS. PROF.]:[AGRUP. CLAS. PROF.]]=$B39,IF(DATOS_[[Check Periodo Ref.]:[Check Periodo Ref.]]="Dentro",IF(DATOS_[[Check Equiparado]:[Check Equiparado]]="Sí",IF(DATOS!AV$4="Sí",(1/DATOS_[[% anualiz]:[% anualiz]]),1)*IF(DATOS!AV$5="Sí",1/DATOS_[[% normaliz]:[% normaliz]],1)*(DATOS_[Conc.Sal.18])))))))),
0)</f>
        <v>0</v>
      </c>
      <c r="AB40" s="168">
        <f t="array" ref="AB40">IFERROR(
(AVERAGE((IF(DATOS_[[Sexo]:[Sexo]]=$B40,IF(DATOS_[[AGRUP. CLAS. PROF.]:[AGRUP. CLAS. PROF.]]=$B39,IF(DATOS_[[Check Periodo Ref.]:[Check Periodo Ref.]]="Dentro",IF(DATOS_[[Check Equiparado]:[Check Equiparado]]="Sí",IF(DATOS!AW$4="Sí",(1/DATOS_[[% anualiz]:[% anualiz]]),1)*IF(DATOS!AW$5="Sí",1/DATOS_[[% normaliz]:[% normaliz]],1)*(DATOS_[Conc.Sal.19])))))))),
0)</f>
        <v>0</v>
      </c>
      <c r="AC40" s="168">
        <f t="array" ref="AC40">IFERROR(
(AVERAGE((IF(DATOS_[[Sexo]:[Sexo]]=$B40,IF(DATOS_[[AGRUP. CLAS. PROF.]:[AGRUP. CLAS. PROF.]]=$B39,IF(DATOS_[[Check Periodo Ref.]:[Check Periodo Ref.]]="Dentro",IF(DATOS_[[Check Equiparado]:[Check Equiparado]]="Sí",IF(DATOS!AX$4="Sí",(1/DATOS_[[% anualiz]:[% anualiz]]),1)*IF(DATOS!AX$5="Sí",1/DATOS_[[% normaliz]:[% normaliz]],1)*(DATOS_[Conc.Sal.20])))))))),
0)</f>
        <v>0</v>
      </c>
      <c r="AD40" s="168">
        <f t="array" ref="AD40">IFERROR(
(AVERAGE((IF(DATOS_[[Sexo]:[Sexo]]=$B40,IF(DATOS_[[AGRUP. CLAS. PROF.]:[AGRUP. CLAS. PROF.]]=$B39,IF(DATOS_[[Check Periodo Ref.]:[Check Periodo Ref.]]="Dentro",IF(DATOS_[[Check Equiparado]:[Check Equiparado]]="Sí",IF(DATOS!AY$4="Sí",(1/DATOS_[[% anualiz]:[% anualiz]]),1)*IF(DATOS!AY$5="Sí",1/DATOS_[[% normaliz]:[% normaliz]],1)*(DATOS_[Conc.Sal.21])))))))),
0)</f>
        <v>0</v>
      </c>
      <c r="AE40" s="168">
        <f t="array" ref="AE40">IFERROR(
(AVERAGE((IF(DATOS_[[Sexo]:[Sexo]]=$B40,IF(DATOS_[[AGRUP. CLAS. PROF.]:[AGRUP. CLAS. PROF.]]=$B39,IF(DATOS_[[Check Periodo Ref.]:[Check Periodo Ref.]]="Dentro",IF(DATOS_[[Check Equiparado]:[Check Equiparado]]="Sí",IF(DATOS!AZ$4="Sí",(1/DATOS_[[% anualiz]:[% anualiz]]),1)*IF(DATOS!AZ$5="Sí",1/DATOS_[[% normaliz]:[% normaliz]],1)*(DATOS_[Conc.Sal.22])))))))),
0)</f>
        <v>0</v>
      </c>
      <c r="AF40" s="168">
        <f t="array" ref="AF40">IFERROR(
(AVERAGE((IF(DATOS_[[Sexo]:[Sexo]]=$B40,IF(DATOS_[[AGRUP. CLAS. PROF.]:[AGRUP. CLAS. PROF.]]=$B39,IF(DATOS_[[Check Periodo Ref.]:[Check Periodo Ref.]]="Dentro",IF(DATOS_[[Check Equiparado]:[Check Equiparado]]="Sí",IF(DATOS!BA$4="Sí",(1/DATOS_[[% anualiz]:[% anualiz]]),1)*IF(DATOS!BA$5="Sí",1/DATOS_[[% normaliz]:[% normaliz]],1)*(DATOS_[Conc.Sal.23])))))))),
0)</f>
        <v>0</v>
      </c>
      <c r="AG40" s="168">
        <f t="array" ref="AG40">IFERROR(
(AVERAGE((IF(DATOS_[[Sexo]:[Sexo]]=$B40,IF(DATOS_[[AGRUP. CLAS. PROF.]:[AGRUP. CLAS. PROF.]]=$B39,IF(DATOS_[[Check Periodo Ref.]:[Check Periodo Ref.]]="Dentro",IF(DATOS_[[Check Equiparado]:[Check Equiparado]]="Sí",IF(DATOS!BB$4="Sí",(1/DATOS_[[% anualiz]:[% anualiz]]),1)*IF(DATOS!BB$5="Sí",1/DATOS_[[% normaliz]:[% normaliz]],1)*(DATOS_[Conc.Sal.24])))))))),
0)</f>
        <v>0</v>
      </c>
      <c r="AH40" s="168">
        <f t="array" ref="AH40">IFERROR(
(AVERAGE((IF(DATOS_[[Sexo]:[Sexo]]=$B40,IF(DATOS_[[AGRUP. CLAS. PROF.]:[AGRUP. CLAS. PROF.]]=$B39,IF(DATOS_[[Check Periodo Ref.]:[Check Periodo Ref.]]="Dentro",IF(DATOS_[[Check Equiparado]:[Check Equiparado]]="Sí",IF(DATOS!BC$4="Sí",(1/DATOS_[[% anualiz]:[% anualiz]]),1)*IF(DATOS!BC$5="Sí",1/DATOS_[[% normaliz]:[% normaliz]],1)*(DATOS_[Conc.Sal.25])))))))),
0)</f>
        <v>0</v>
      </c>
      <c r="AI40" s="168">
        <f t="array" ref="AI40">IFERROR(
(AVERAGE((IF(DATOS_[[Sexo]:[Sexo]]=$B40,IF(DATOS_[[AGRUP. CLAS. PROF.]:[AGRUP. CLAS. PROF.]]=$B39,IF(DATOS_[[Check Periodo Ref.]:[Check Periodo Ref.]]="Dentro",IF(DATOS_[[Check Equiparado]:[Check Equiparado]]="Sí",IF(DATOS!BD$4="Sí",(1/DATOS_[[% anualiz]:[% anualiz]]),1)*IF(DATOS!BD$5="Sí",1/DATOS_[[% normaliz]:[% normaliz]],1)*(DATOS_[Conc.Sal.26])))))))),
0)</f>
        <v>0</v>
      </c>
      <c r="AJ40" s="168">
        <f t="array" ref="AJ40">IFERROR(
(AVERAGE((IF(DATOS_[[Sexo]:[Sexo]]=$B40,IF(DATOS_[[AGRUP. CLAS. PROF.]:[AGRUP. CLAS. PROF.]]=$B39,IF(DATOS_[[Check Periodo Ref.]:[Check Periodo Ref.]]="Dentro",IF(DATOS_[[Check Equiparado]:[Check Equiparado]]="Sí",IF(DATOS!BE$4="Sí",(1/DATOS_[[% anualiz]:[% anualiz]]),1)*IF(DATOS!BE$5="Sí",1/DATOS_[[% normaliz]:[% normaliz]],1)*(DATOS_[Conc.Sal.27])))))))),
0)</f>
        <v>0</v>
      </c>
      <c r="AK40" s="168">
        <f t="array" ref="AK40">IFERROR(
(AVERAGE((IF(DATOS_[[Sexo]:[Sexo]]=$B40,IF(DATOS_[[AGRUP. CLAS. PROF.]:[AGRUP. CLAS. PROF.]]=$B39,IF(DATOS_[[Check Periodo Ref.]:[Check Periodo Ref.]]="Dentro",IF(DATOS_[[Check Equiparado]:[Check Equiparado]]="Sí",IF(DATOS!BF$4="Sí",(1/DATOS_[[% anualiz]:[% anualiz]]),1)*IF(DATOS!BF$5="Sí",1/DATOS_[[% normaliz]:[% normaliz]],1)*(DATOS_[Conc.Sal.28])))))))),
0)</f>
        <v>0</v>
      </c>
      <c r="AL40" s="168">
        <f t="array" ref="AL40">IFERROR(
(AVERAGE((IF(DATOS_[[Sexo]:[Sexo]]=$B40,IF(DATOS_[[AGRUP. CLAS. PROF.]:[AGRUP. CLAS. PROF.]]=$B39,IF(DATOS_[[Check Periodo Ref.]:[Check Periodo Ref.]]="Dentro",IF(DATOS_[[Check Equiparado]:[Check Equiparado]]="Sí",IF(DATOS!BG$4="Sí",(1/DATOS_[[% anualiz]:[% anualiz]]),1)*IF(DATOS!BG$5="Sí",1/DATOS_[[% normaliz]:[% normaliz]],1)*(DATOS_[Conc.Sal.29])))))))),
0)</f>
        <v>0</v>
      </c>
      <c r="AM40" s="168">
        <f t="array" ref="AM40">IFERROR(
(AVERAGE((IF(DATOS_[[Sexo]:[Sexo]]=$B40,IF(DATOS_[[AGRUP. CLAS. PROF.]:[AGRUP. CLAS. PROF.]]=$B39,IF(DATOS_[[Check Periodo Ref.]:[Check Periodo Ref.]]="Dentro",IF(DATOS_[[Check Equiparado]:[Check Equiparado]]="Sí",IF(DATOS!BH$4="Sí",(1/DATOS_[[% anualiz]:[% anualiz]]),1)*IF(DATOS!BH$5="Sí",1/DATOS_[[% normaliz]:[% normaliz]],1)*(DATOS_[Conc.Sal.30])))))))),
0)</f>
        <v>0</v>
      </c>
      <c r="AN40" s="169">
        <f t="array" ref="AN40">IFERROR(
AVERAGE(IF(DATOS_[Sexo]=$B40,IF(DATOS_[[AGRUP. CLAS. PROF.]:[AGRUP. CLAS. PROF.]]=$B39,IF(DATOS_[Check Equiparado]="Sí",IF(DATOS_[Check Periodo Ref.]="Dentro",DATOS_[Tot COMPL.SAL Eq],FALSE))))),
0)</f>
        <v>0</v>
      </c>
      <c r="AO40" s="170">
        <f t="array" ref="AO40">IFERROR(
AVERAGE(IF(DATOS_[Sexo]=$B40,IF(DATOS_[[AGRUP. CLAS. PROF.]:[AGRUP. CLAS. PROF.]]=$B39,IF(DATOS_[Check Equiparado]="Sí",IF(DATOS_[Check Periodo Ref.]="Dentro",DATOS_[TOTAL SALARIO Eq],FALSE))))),
0)</f>
        <v>0</v>
      </c>
      <c r="AP40" s="171">
        <f t="array" ref="AP40">IFERROR(
(AVERAGE((IF(DATOS_[[Sexo]:[Sexo]]=$B40,IF(DATOS_[[AGRUP. CLAS. PROF.]:[AGRUP. CLAS. PROF.]]=$B39,IF(DATOS_[[Check Periodo Ref.]:[Check Periodo Ref.]]="Dentro",IF(DATOS_[[Check Equiparado]:[Check Equiparado]]="Sí",IF(DATOS!BI$4="Sí",(1/DATOS_[[% anualiz]:[% anualiz]]),1)*IF(DATOS!BI$5="Sí",1/DATOS_[[% normaliz]:[% normaliz]],1)*(DATOS_[C.Extra.01])))))))),
0)</f>
        <v>0</v>
      </c>
      <c r="AQ40" s="171">
        <f t="array" ref="AQ40">IFERROR(
(AVERAGE((IF(DATOS_[[Sexo]:[Sexo]]=$B40,IF(DATOS_[[AGRUP. CLAS. PROF.]:[AGRUP. CLAS. PROF.]]=$B39,IF(DATOS_[[Check Periodo Ref.]:[Check Periodo Ref.]]="Dentro",IF(DATOS_[[Check Equiparado]:[Check Equiparado]]="Sí",IF(DATOS!BJ$4="Sí",(1/DATOS_[[% anualiz]:[% anualiz]]),1)*IF(DATOS!BJ$5="Sí",1/DATOS_[[% normaliz]:[% normaliz]],1)*(DATOS_[C.Extra.02])))))))),
0)</f>
        <v>0</v>
      </c>
      <c r="AR40" s="171">
        <f t="array" ref="AR40">IFERROR(
(AVERAGE((IF(DATOS_[[Sexo]:[Sexo]]=$B40,IF(DATOS_[[AGRUP. CLAS. PROF.]:[AGRUP. CLAS. PROF.]]=$B39,IF(DATOS_[[Check Periodo Ref.]:[Check Periodo Ref.]]="Dentro",IF(DATOS_[[Check Equiparado]:[Check Equiparado]]="Sí",IF(DATOS!BK$4="Sí",(1/DATOS_[[% anualiz]:[% anualiz]]),1)*IF(DATOS!BK$5="Sí",1/DATOS_[[% normaliz]:[% normaliz]],1)*(DATOS_[C.Extra.03])))))))),
0)</f>
        <v>0</v>
      </c>
      <c r="AS40" s="171">
        <f t="array" ref="AS40">IFERROR(
(AVERAGE((IF(DATOS_[[Sexo]:[Sexo]]=$B40,IF(DATOS_[[AGRUP. CLAS. PROF.]:[AGRUP. CLAS. PROF.]]=$B39,IF(DATOS_[[Check Periodo Ref.]:[Check Periodo Ref.]]="Dentro",IF(DATOS_[[Check Equiparado]:[Check Equiparado]]="Sí",IF(DATOS!BL$4="Sí",(1/DATOS_[[% anualiz]:[% anualiz]]),1)*IF(DATOS!BL$5="Sí",1/DATOS_[[% normaliz]:[% normaliz]],1)*(DATOS_[C.Extra.04])))))))),
0)</f>
        <v>0</v>
      </c>
      <c r="AT40" s="171">
        <f t="array" ref="AT40">IFERROR(
(AVERAGE((IF(DATOS_[[Sexo]:[Sexo]]=$B40,IF(DATOS_[[AGRUP. CLAS. PROF.]:[AGRUP. CLAS. PROF.]]=$B39,IF(DATOS_[[Check Periodo Ref.]:[Check Periodo Ref.]]="Dentro",IF(DATOS_[[Check Equiparado]:[Check Equiparado]]="Sí",IF(DATOS!BM$4="Sí",(1/DATOS_[[% anualiz]:[% anualiz]]),1)*IF(DATOS!BM$5="Sí",1/DATOS_[[% normaliz]:[% normaliz]],1)*(DATOS_[C.Extra.05])))))))),
0)</f>
        <v>0</v>
      </c>
      <c r="AU40" s="172">
        <f t="array" ref="AU40">IFERROR(
AVERAGE(IF(DATOS_[Sexo]=$B40,IF(DATOS_[[AGRUP. CLAS. PROF.]:[AGRUP. CLAS. PROF.]]=$B39,IF(DATOS_[Check Equiparado]="Sí",IF(DATOS_[Check Periodo Ref.]="Dentro",DATOS_[Tot Extrasalarial Eq],FALSE))))),
0)</f>
        <v>0</v>
      </c>
      <c r="AV40" s="173">
        <f t="array" ref="AV40">IFERROR(
AVERAGE(IF(DATOS_[Sexo]=$B40,IF(DATOS_[[AGRUP. CLAS. PROF.]:[AGRUP. CLAS. PROF.]]=$B39,IF(DATOS_[Check Equiparado]="Sí",IF(DATOS_[Check Periodo Ref.]="Dentro",DATOS_[TOTAL Retrib Eq],FALSE))))),
0)</f>
        <v>0</v>
      </c>
    </row>
    <row r="41" spans="1:48" x14ac:dyDescent="0.3">
      <c r="A41" s="119" t="str">
        <f t="shared" ref="A41" si="38">+A40</f>
        <v>[ocultar]</v>
      </c>
      <c r="B41" s="123" t="s">
        <v>163</v>
      </c>
      <c r="C41" s="124">
        <f t="array" ref="C41">SUM(IF($B41=DATOS_[Sexo],
IF($B39=DATOS_[AGRUP. CLAS. PROF.],
IF("Dentro"=DATOS_[Check Periodo Ref.],
1/(COUNTIFS(DATOS_[Sexo],$B41,DATOS_[AGRUP. CLAS. PROF.],$B39,DATOS_[Check Periodo Ref.],"Dentro",DATOS_[id],DATOS_[id]))))))</f>
        <v>0</v>
      </c>
      <c r="D41" s="125">
        <f>COUNTIFS(DATOS_[AGRUP. CLAS. PROF.],$B39,DATOS_[Sexo],$B41,DATOS_[Check Periodo Ref.],"Dentro")</f>
        <v>0</v>
      </c>
      <c r="E41" s="125">
        <f>COUNTIFS(DATOS_[AGRUP. CLAS. PROF.],$B39,DATOS_[Sexo],$B41,DATOS_[Check Periodo Ref.],"Dentro",DATOS_[Check Nº SC Norm],"Sí")</f>
        <v>0</v>
      </c>
      <c r="F41" s="125">
        <f>COUNTIFS(DATOS_[AGRUP. CLAS. PROF.],$B39,DATOS_[Sexo],$B41,DATOS_[Check Periodo Ref.],"Dentro",DATOS_[Check Nº SC Anualiz],"Sí")</f>
        <v>0</v>
      </c>
      <c r="G41" s="125">
        <f>COUNTIFS(DATOS_[AGRUP. CLAS. PROF.],$B39,DATOS_[Sexo],$B41,DATOS_[Check Periodo Ref.],"Dentro",DATOS_[Check Nº SC Norm y Anualiz],"Sí")</f>
        <v>0</v>
      </c>
      <c r="H41" s="125">
        <f>COUNTIFS(DATOS_[AGRUP. CLAS. PROF.],$B39,DATOS_[Sexo],$B41,DATOS_[Check Periodo Ref.],"Dentro",DATOS_[Check Equiparación],"Sí")</f>
        <v>0</v>
      </c>
      <c r="I41" s="167" cm="1">
        <f t="array" ref="I41">IFERROR(
AVERAGE(IF(DATOS_[Sexo]=$B41,IF(DATOS_[[AGRUP. CLAS. PROF.]:[AGRUP. CLAS. PROF.]]=$B39,IF(DATOS_[Check Equiparado]="Sí",IF(DATOS_[Check Periodo Ref.]="Dentro",DATOS_[SALARIO BASE Eq],FALSE))))),
0)</f>
        <v>0</v>
      </c>
      <c r="J41" s="168">
        <f t="array" ref="J41">IFERROR(
(AVERAGE((IF(DATOS_[[Sexo]:[Sexo]]=$B41,IF(DATOS_[[AGRUP. CLAS. PROF.]:[AGRUP. CLAS. PROF.]]=$B39,IF(DATOS_[[Check Periodo Ref.]:[Check Periodo Ref.]]="Dentro",IF(DATOS_[[Check Equiparado]:[Check Equiparado]]="Sí",IF(DATOS!AE$4="Sí",(1/DATOS_[[% anualiz]:[% anualiz]]),1)*IF(DATOS!AE$5="Sí",1/DATOS_[[% normaliz]:[% normaliz]],1)*(DATOS_[Conc.Sal.01])))))))),
0)</f>
        <v>0</v>
      </c>
      <c r="K41" s="168">
        <f t="array" ref="K41">IFERROR(
(AVERAGE((IF(DATOS_[[Sexo]:[Sexo]]=$B41,IF(DATOS_[[AGRUP. CLAS. PROF.]:[AGRUP. CLAS. PROF.]]=$B39,IF(DATOS_[[Check Periodo Ref.]:[Check Periodo Ref.]]="Dentro",IF(DATOS_[[Check Equiparado]:[Check Equiparado]]="Sí",IF(DATOS!AF$4="Sí",(1/DATOS_[[% anualiz]:[% anualiz]]),1)*IF(DATOS!AF$5="Sí",1/DATOS_[[% normaliz]:[% normaliz]],1)*(DATOS_[Conc.Sal.02])))))))),
0)</f>
        <v>0</v>
      </c>
      <c r="L41" s="168">
        <f t="array" ref="L41">IFERROR(
(AVERAGE((IF(DATOS_[[Sexo]:[Sexo]]=$B41,IF(DATOS_[[AGRUP. CLAS. PROF.]:[AGRUP. CLAS. PROF.]]=$B39,IF(DATOS_[[Check Periodo Ref.]:[Check Periodo Ref.]]="Dentro",IF(DATOS_[[Check Equiparado]:[Check Equiparado]]="Sí",IF(DATOS!AG$4="Sí",(1/DATOS_[[% anualiz]:[% anualiz]]),1)*IF(DATOS!AG$5="Sí",1/DATOS_[[% normaliz]:[% normaliz]],1)*(DATOS_[Conc.Sal.03])))))))),
0)</f>
        <v>0</v>
      </c>
      <c r="M41" s="168">
        <f t="array" ref="M41">IFERROR(
(AVERAGE((IF(DATOS_[[Sexo]:[Sexo]]=$B41,IF(DATOS_[[AGRUP. CLAS. PROF.]:[AGRUP. CLAS. PROF.]]=$B39,IF(DATOS_[[Check Periodo Ref.]:[Check Periodo Ref.]]="Dentro",IF(DATOS_[[Check Equiparado]:[Check Equiparado]]="Sí",IF(DATOS!AH$4="Sí",(1/DATOS_[[% anualiz]:[% anualiz]]),1)*IF(DATOS!AH$5="Sí",1/DATOS_[[% normaliz]:[% normaliz]],1)*(DATOS_[Conc.Sal.04])))))))),
0)</f>
        <v>0</v>
      </c>
      <c r="N41" s="168">
        <f t="array" ref="N41">IFERROR(
(AVERAGE((IF(DATOS_[[Sexo]:[Sexo]]=$B41,IF(DATOS_[[AGRUP. CLAS. PROF.]:[AGRUP. CLAS. PROF.]]=$B39,IF(DATOS_[[Check Periodo Ref.]:[Check Periodo Ref.]]="Dentro",IF(DATOS_[[Check Equiparado]:[Check Equiparado]]="Sí",IF(DATOS!AI$4="Sí",(1/DATOS_[[% anualiz]:[% anualiz]]),1)*IF(DATOS!AI$5="Sí",1/DATOS_[[% normaliz]:[% normaliz]],1)*(DATOS_[Conc.Sal.05])))))))),
0)</f>
        <v>0</v>
      </c>
      <c r="O41" s="168">
        <f t="array" ref="O41">IFERROR(
(AVERAGE((IF(DATOS_[[Sexo]:[Sexo]]=$B41,IF(DATOS_[[AGRUP. CLAS. PROF.]:[AGRUP. CLAS. PROF.]]=$B39,IF(DATOS_[[Check Periodo Ref.]:[Check Periodo Ref.]]="Dentro",IF(DATOS_[[Check Equiparado]:[Check Equiparado]]="Sí",IF(DATOS!AJ$4="Sí",(1/DATOS_[[% anualiz]:[% anualiz]]),1)*IF(DATOS!AJ$5="Sí",1/DATOS_[[% normaliz]:[% normaliz]],1)*(DATOS_[Conc.Sal.06])))))))),
0)</f>
        <v>0</v>
      </c>
      <c r="P41" s="168">
        <f t="array" ref="P41">IFERROR(
(AVERAGE((IF(DATOS_[[Sexo]:[Sexo]]=$B41,IF(DATOS_[[AGRUP. CLAS. PROF.]:[AGRUP. CLAS. PROF.]]=$B39,IF(DATOS_[[Check Periodo Ref.]:[Check Periodo Ref.]]="Dentro",IF(DATOS_[[Check Equiparado]:[Check Equiparado]]="Sí",IF(DATOS!AK$4="Sí",(1/DATOS_[[% anualiz]:[% anualiz]]),1)*IF(DATOS!AK$5="Sí",1/DATOS_[[% normaliz]:[% normaliz]],1)*(DATOS_[Conc.Sal.07])))))))),
0)</f>
        <v>0</v>
      </c>
      <c r="Q41" s="168">
        <f t="array" ref="Q41">IFERROR(
(AVERAGE((IF(DATOS_[[Sexo]:[Sexo]]=$B41,IF(DATOS_[[AGRUP. CLAS. PROF.]:[AGRUP. CLAS. PROF.]]=$B39,IF(DATOS_[[Check Periodo Ref.]:[Check Periodo Ref.]]="Dentro",IF(DATOS_[[Check Equiparado]:[Check Equiparado]]="Sí",IF(DATOS!AL$4="Sí",(1/DATOS_[[% anualiz]:[% anualiz]]),1)*IF(DATOS!AL$5="Sí",1/DATOS_[[% normaliz]:[% normaliz]],1)*(DATOS_[Conc.Sal.08])))))))),
0)</f>
        <v>0</v>
      </c>
      <c r="R41" s="168">
        <f t="array" ref="R41">IFERROR(
(AVERAGE((IF(DATOS_[[Sexo]:[Sexo]]=$B41,IF(DATOS_[[AGRUP. CLAS. PROF.]:[AGRUP. CLAS. PROF.]]=$B39,IF(DATOS_[[Check Periodo Ref.]:[Check Periodo Ref.]]="Dentro",IF(DATOS_[[Check Equiparado]:[Check Equiparado]]="Sí",IF(DATOS!AM$4="Sí",(1/DATOS_[[% anualiz]:[% anualiz]]),1)*IF(DATOS!AM$5="Sí",1/DATOS_[[% normaliz]:[% normaliz]],1)*(DATOS_[Conc.Sal.09])))))))),
0)</f>
        <v>0</v>
      </c>
      <c r="S41" s="168">
        <f t="array" ref="S41">IFERROR(
(AVERAGE((IF(DATOS_[[Sexo]:[Sexo]]=$B41,IF(DATOS_[[AGRUP. CLAS. PROF.]:[AGRUP. CLAS. PROF.]]=$B39,IF(DATOS_[[Check Periodo Ref.]:[Check Periodo Ref.]]="Dentro",IF(DATOS_[[Check Equiparado]:[Check Equiparado]]="Sí",IF(DATOS!AN$4="Sí",(1/DATOS_[[% anualiz]:[% anualiz]]),1)*IF(DATOS!AN$5="Sí",1/DATOS_[[% normaliz]:[% normaliz]],1)*(DATOS_[Conc.Sal.10])))))))),
0)</f>
        <v>0</v>
      </c>
      <c r="T41" s="168">
        <f t="array" ref="T41">IFERROR(
(AVERAGE((IF(DATOS_[[Sexo]:[Sexo]]=$B41,IF(DATOS_[[AGRUP. CLAS. PROF.]:[AGRUP. CLAS. PROF.]]=$B39,IF(DATOS_[[Check Periodo Ref.]:[Check Periodo Ref.]]="Dentro",IF(DATOS_[[Check Equiparado]:[Check Equiparado]]="Sí",IF(DATOS!AO$4="Sí",(1/DATOS_[[% anualiz]:[% anualiz]]),1)*IF(DATOS!AO$5="Sí",1/DATOS_[[% normaliz]:[% normaliz]],1)*(DATOS_[Conc.Sal.11])))))))),
0)</f>
        <v>0</v>
      </c>
      <c r="U41" s="168">
        <f t="array" ref="U41">IFERROR(
(AVERAGE((IF(DATOS_[[Sexo]:[Sexo]]=$B41,IF(DATOS_[[AGRUP. CLAS. PROF.]:[AGRUP. CLAS. PROF.]]=$B39,IF(DATOS_[[Check Periodo Ref.]:[Check Periodo Ref.]]="Dentro",IF(DATOS_[[Check Equiparado]:[Check Equiparado]]="Sí",IF(DATOS!AP$4="Sí",(1/DATOS_[[% anualiz]:[% anualiz]]),1)*IF(DATOS!AP$5="Sí",1/DATOS_[[% normaliz]:[% normaliz]],1)*(DATOS_[Conc.Sal.12])))))))),
0)</f>
        <v>0</v>
      </c>
      <c r="V41" s="168">
        <f t="array" ref="V41">IFERROR(
(AVERAGE((IF(DATOS_[[Sexo]:[Sexo]]=$B41,IF(DATOS_[[AGRUP. CLAS. PROF.]:[AGRUP. CLAS. PROF.]]=$B39,IF(DATOS_[[Check Periodo Ref.]:[Check Periodo Ref.]]="Dentro",IF(DATOS_[[Check Equiparado]:[Check Equiparado]]="Sí",IF(DATOS!AQ$4="Sí",(1/DATOS_[[% anualiz]:[% anualiz]]),1)*IF(DATOS!AQ$5="Sí",1/DATOS_[[% normaliz]:[% normaliz]],1)*(DATOS_[Conc.Sal.13])))))))),
0)</f>
        <v>0</v>
      </c>
      <c r="W41" s="168">
        <f t="array" ref="W41">IFERROR(
(AVERAGE((IF(DATOS_[[Sexo]:[Sexo]]=$B41,IF(DATOS_[[AGRUP. CLAS. PROF.]:[AGRUP. CLAS. PROF.]]=$B39,IF(DATOS_[[Check Periodo Ref.]:[Check Periodo Ref.]]="Dentro",IF(DATOS_[[Check Equiparado]:[Check Equiparado]]="Sí",IF(DATOS!AR$4="Sí",(1/DATOS_[[% anualiz]:[% anualiz]]),1)*IF(DATOS!AR$5="Sí",1/DATOS_[[% normaliz]:[% normaliz]],1)*(DATOS_[Conc.Sal.14])))))))),
0)</f>
        <v>0</v>
      </c>
      <c r="X41" s="168">
        <f t="array" ref="X41">IFERROR(
(AVERAGE((IF(DATOS_[[Sexo]:[Sexo]]=$B41,IF(DATOS_[[AGRUP. CLAS. PROF.]:[AGRUP. CLAS. PROF.]]=$B39,IF(DATOS_[[Check Periodo Ref.]:[Check Periodo Ref.]]="Dentro",IF(DATOS_[[Check Equiparado]:[Check Equiparado]]="Sí",IF(DATOS!AS$4="Sí",(1/DATOS_[[% anualiz]:[% anualiz]]),1)*IF(DATOS!AS$5="Sí",1/DATOS_[[% normaliz]:[% normaliz]],1)*(DATOS_[Conc.Sal.15])))))))),
0)</f>
        <v>0</v>
      </c>
      <c r="Y41" s="168">
        <f t="array" ref="Y41">IFERROR(
(AVERAGE((IF(DATOS_[[Sexo]:[Sexo]]=$B41,IF(DATOS_[[AGRUP. CLAS. PROF.]:[AGRUP. CLAS. PROF.]]=$B39,IF(DATOS_[[Check Periodo Ref.]:[Check Periodo Ref.]]="Dentro",IF(DATOS_[[Check Equiparado]:[Check Equiparado]]="Sí",IF(DATOS!AT$4="Sí",(1/DATOS_[[% anualiz]:[% anualiz]]),1)*IF(DATOS!AT$5="Sí",1/DATOS_[[% normaliz]:[% normaliz]],1)*(DATOS_[Conc.Sal.16])))))))),
0)</f>
        <v>0</v>
      </c>
      <c r="Z41" s="168">
        <f t="array" ref="Z41">IFERROR(
(AVERAGE((IF(DATOS_[[Sexo]:[Sexo]]=$B41,IF(DATOS_[[AGRUP. CLAS. PROF.]:[AGRUP. CLAS. PROF.]]=$B39,IF(DATOS_[[Check Periodo Ref.]:[Check Periodo Ref.]]="Dentro",IF(DATOS_[[Check Equiparado]:[Check Equiparado]]="Sí",IF(DATOS!AU$4="Sí",(1/DATOS_[[% anualiz]:[% anualiz]]),1)*IF(DATOS!AU$5="Sí",1/DATOS_[[% normaliz]:[% normaliz]],1)*(DATOS_[Conc.Sal.17])))))))),
0)</f>
        <v>0</v>
      </c>
      <c r="AA41" s="168">
        <f t="array" ref="AA41">IFERROR(
(AVERAGE((IF(DATOS_[[Sexo]:[Sexo]]=$B41,IF(DATOS_[[AGRUP. CLAS. PROF.]:[AGRUP. CLAS. PROF.]]=$B39,IF(DATOS_[[Check Periodo Ref.]:[Check Periodo Ref.]]="Dentro",IF(DATOS_[[Check Equiparado]:[Check Equiparado]]="Sí",IF(DATOS!AV$4="Sí",(1/DATOS_[[% anualiz]:[% anualiz]]),1)*IF(DATOS!AV$5="Sí",1/DATOS_[[% normaliz]:[% normaliz]],1)*(DATOS_[Conc.Sal.18])))))))),
0)</f>
        <v>0</v>
      </c>
      <c r="AB41" s="168">
        <f t="array" ref="AB41">IFERROR(
(AVERAGE((IF(DATOS_[[Sexo]:[Sexo]]=$B41,IF(DATOS_[[AGRUP. CLAS. PROF.]:[AGRUP. CLAS. PROF.]]=$B39,IF(DATOS_[[Check Periodo Ref.]:[Check Periodo Ref.]]="Dentro",IF(DATOS_[[Check Equiparado]:[Check Equiparado]]="Sí",IF(DATOS!AW$4="Sí",(1/DATOS_[[% anualiz]:[% anualiz]]),1)*IF(DATOS!AW$5="Sí",1/DATOS_[[% normaliz]:[% normaliz]],1)*(DATOS_[Conc.Sal.19])))))))),
0)</f>
        <v>0</v>
      </c>
      <c r="AC41" s="168">
        <f t="array" ref="AC41">IFERROR(
(AVERAGE((IF(DATOS_[[Sexo]:[Sexo]]=$B41,IF(DATOS_[[AGRUP. CLAS. PROF.]:[AGRUP. CLAS. PROF.]]=$B39,IF(DATOS_[[Check Periodo Ref.]:[Check Periodo Ref.]]="Dentro",IF(DATOS_[[Check Equiparado]:[Check Equiparado]]="Sí",IF(DATOS!AX$4="Sí",(1/DATOS_[[% anualiz]:[% anualiz]]),1)*IF(DATOS!AX$5="Sí",1/DATOS_[[% normaliz]:[% normaliz]],1)*(DATOS_[Conc.Sal.20])))))))),
0)</f>
        <v>0</v>
      </c>
      <c r="AD41" s="168">
        <f t="array" ref="AD41">IFERROR(
(AVERAGE((IF(DATOS_[[Sexo]:[Sexo]]=$B41,IF(DATOS_[[AGRUP. CLAS. PROF.]:[AGRUP. CLAS. PROF.]]=$B39,IF(DATOS_[[Check Periodo Ref.]:[Check Periodo Ref.]]="Dentro",IF(DATOS_[[Check Equiparado]:[Check Equiparado]]="Sí",IF(DATOS!AY$4="Sí",(1/DATOS_[[% anualiz]:[% anualiz]]),1)*IF(DATOS!AY$5="Sí",1/DATOS_[[% normaliz]:[% normaliz]],1)*(DATOS_[Conc.Sal.21])))))))),
0)</f>
        <v>0</v>
      </c>
      <c r="AE41" s="168">
        <f t="array" ref="AE41">IFERROR(
(AVERAGE((IF(DATOS_[[Sexo]:[Sexo]]=$B41,IF(DATOS_[[AGRUP. CLAS. PROF.]:[AGRUP. CLAS. PROF.]]=$B39,IF(DATOS_[[Check Periodo Ref.]:[Check Periodo Ref.]]="Dentro",IF(DATOS_[[Check Equiparado]:[Check Equiparado]]="Sí",IF(DATOS!AZ$4="Sí",(1/DATOS_[[% anualiz]:[% anualiz]]),1)*IF(DATOS!AZ$5="Sí",1/DATOS_[[% normaliz]:[% normaliz]],1)*(DATOS_[Conc.Sal.22])))))))),
0)</f>
        <v>0</v>
      </c>
      <c r="AF41" s="168">
        <f t="array" ref="AF41">IFERROR(
(AVERAGE((IF(DATOS_[[Sexo]:[Sexo]]=$B41,IF(DATOS_[[AGRUP. CLAS. PROF.]:[AGRUP. CLAS. PROF.]]=$B39,IF(DATOS_[[Check Periodo Ref.]:[Check Periodo Ref.]]="Dentro",IF(DATOS_[[Check Equiparado]:[Check Equiparado]]="Sí",IF(DATOS!BA$4="Sí",(1/DATOS_[[% anualiz]:[% anualiz]]),1)*IF(DATOS!BA$5="Sí",1/DATOS_[[% normaliz]:[% normaliz]],1)*(DATOS_[Conc.Sal.23])))))))),
0)</f>
        <v>0</v>
      </c>
      <c r="AG41" s="168">
        <f t="array" ref="AG41">IFERROR(
(AVERAGE((IF(DATOS_[[Sexo]:[Sexo]]=$B41,IF(DATOS_[[AGRUP. CLAS. PROF.]:[AGRUP. CLAS. PROF.]]=$B39,IF(DATOS_[[Check Periodo Ref.]:[Check Periodo Ref.]]="Dentro",IF(DATOS_[[Check Equiparado]:[Check Equiparado]]="Sí",IF(DATOS!BB$4="Sí",(1/DATOS_[[% anualiz]:[% anualiz]]),1)*IF(DATOS!BB$5="Sí",1/DATOS_[[% normaliz]:[% normaliz]],1)*(DATOS_[Conc.Sal.24])))))))),
0)</f>
        <v>0</v>
      </c>
      <c r="AH41" s="168">
        <f t="array" ref="AH41">IFERROR(
(AVERAGE((IF(DATOS_[[Sexo]:[Sexo]]=$B41,IF(DATOS_[[AGRUP. CLAS. PROF.]:[AGRUP. CLAS. PROF.]]=$B39,IF(DATOS_[[Check Periodo Ref.]:[Check Periodo Ref.]]="Dentro",IF(DATOS_[[Check Equiparado]:[Check Equiparado]]="Sí",IF(DATOS!BC$4="Sí",(1/DATOS_[[% anualiz]:[% anualiz]]),1)*IF(DATOS!BC$5="Sí",1/DATOS_[[% normaliz]:[% normaliz]],1)*(DATOS_[Conc.Sal.25])))))))),
0)</f>
        <v>0</v>
      </c>
      <c r="AI41" s="168">
        <f t="array" ref="AI41">IFERROR(
(AVERAGE((IF(DATOS_[[Sexo]:[Sexo]]=$B41,IF(DATOS_[[AGRUP. CLAS. PROF.]:[AGRUP. CLAS. PROF.]]=$B39,IF(DATOS_[[Check Periodo Ref.]:[Check Periodo Ref.]]="Dentro",IF(DATOS_[[Check Equiparado]:[Check Equiparado]]="Sí",IF(DATOS!BD$4="Sí",(1/DATOS_[[% anualiz]:[% anualiz]]),1)*IF(DATOS!BD$5="Sí",1/DATOS_[[% normaliz]:[% normaliz]],1)*(DATOS_[Conc.Sal.26])))))))),
0)</f>
        <v>0</v>
      </c>
      <c r="AJ41" s="168">
        <f t="array" ref="AJ41">IFERROR(
(AVERAGE((IF(DATOS_[[Sexo]:[Sexo]]=$B41,IF(DATOS_[[AGRUP. CLAS. PROF.]:[AGRUP. CLAS. PROF.]]=$B39,IF(DATOS_[[Check Periodo Ref.]:[Check Periodo Ref.]]="Dentro",IF(DATOS_[[Check Equiparado]:[Check Equiparado]]="Sí",IF(DATOS!BE$4="Sí",(1/DATOS_[[% anualiz]:[% anualiz]]),1)*IF(DATOS!BE$5="Sí",1/DATOS_[[% normaliz]:[% normaliz]],1)*(DATOS_[Conc.Sal.27])))))))),
0)</f>
        <v>0</v>
      </c>
      <c r="AK41" s="168">
        <f t="array" ref="AK41">IFERROR(
(AVERAGE((IF(DATOS_[[Sexo]:[Sexo]]=$B41,IF(DATOS_[[AGRUP. CLAS. PROF.]:[AGRUP. CLAS. PROF.]]=$B39,IF(DATOS_[[Check Periodo Ref.]:[Check Periodo Ref.]]="Dentro",IF(DATOS_[[Check Equiparado]:[Check Equiparado]]="Sí",IF(DATOS!BF$4="Sí",(1/DATOS_[[% anualiz]:[% anualiz]]),1)*IF(DATOS!BF$5="Sí",1/DATOS_[[% normaliz]:[% normaliz]],1)*(DATOS_[Conc.Sal.28])))))))),
0)</f>
        <v>0</v>
      </c>
      <c r="AL41" s="168">
        <f t="array" ref="AL41">IFERROR(
(AVERAGE((IF(DATOS_[[Sexo]:[Sexo]]=$B41,IF(DATOS_[[AGRUP. CLAS. PROF.]:[AGRUP. CLAS. PROF.]]=$B39,IF(DATOS_[[Check Periodo Ref.]:[Check Periodo Ref.]]="Dentro",IF(DATOS_[[Check Equiparado]:[Check Equiparado]]="Sí",IF(DATOS!BG$4="Sí",(1/DATOS_[[% anualiz]:[% anualiz]]),1)*IF(DATOS!BG$5="Sí",1/DATOS_[[% normaliz]:[% normaliz]],1)*(DATOS_[Conc.Sal.29])))))))),
0)</f>
        <v>0</v>
      </c>
      <c r="AM41" s="168">
        <f t="array" ref="AM41">IFERROR(
(AVERAGE((IF(DATOS_[[Sexo]:[Sexo]]=$B41,IF(DATOS_[[AGRUP. CLAS. PROF.]:[AGRUP. CLAS. PROF.]]=$B39,IF(DATOS_[[Check Periodo Ref.]:[Check Periodo Ref.]]="Dentro",IF(DATOS_[[Check Equiparado]:[Check Equiparado]]="Sí",IF(DATOS!BH$4="Sí",(1/DATOS_[[% anualiz]:[% anualiz]]),1)*IF(DATOS!BH$5="Sí",1/DATOS_[[% normaliz]:[% normaliz]],1)*(DATOS_[Conc.Sal.30])))))))),
0)</f>
        <v>0</v>
      </c>
      <c r="AN41" s="169">
        <f t="array" ref="AN41">IFERROR(
AVERAGE(IF(DATOS_[Sexo]=$B41,IF(DATOS_[[AGRUP. CLAS. PROF.]:[AGRUP. CLAS. PROF.]]=$B39,IF(DATOS_[Check Equiparado]="Sí",IF(DATOS_[Check Periodo Ref.]="Dentro",DATOS_[Tot COMPL.SAL Eq],FALSE))))),
0)</f>
        <v>0</v>
      </c>
      <c r="AO41" s="170">
        <f t="array" ref="AO41">IFERROR(
AVERAGE(IF(DATOS_[Sexo]=$B41,IF(DATOS_[[AGRUP. CLAS. PROF.]:[AGRUP. CLAS. PROF.]]=$B39,IF(DATOS_[Check Equiparado]="Sí",IF(DATOS_[Check Periodo Ref.]="Dentro",DATOS_[TOTAL SALARIO Eq],FALSE))))),
0)</f>
        <v>0</v>
      </c>
      <c r="AP41" s="171">
        <f t="array" ref="AP41">IFERROR(
(AVERAGE((IF(DATOS_[[Sexo]:[Sexo]]=$B41,IF(DATOS_[[AGRUP. CLAS. PROF.]:[AGRUP. CLAS. PROF.]]=$B40,IF(DATOS_[[Check Periodo Ref.]:[Check Periodo Ref.]]="Dentro",IF(DATOS_[[Check Equiparado]:[Check Equiparado]]="Sí",IF(DATOS!BI$4="Sí",(1/DATOS_[[% anualiz]:[% anualiz]]),1)*IF(DATOS!BI$5="Sí",1/DATOS_[[% normaliz]:[% normaliz]],1)*(DATOS_[C.Extra.01])))))))),
0)</f>
        <v>0</v>
      </c>
      <c r="AQ41" s="171">
        <f t="array" ref="AQ41">IFERROR(
(AVERAGE((IF(DATOS_[[Sexo]:[Sexo]]=$B41,IF(DATOS_[[AGRUP. CLAS. PROF.]:[AGRUP. CLAS. PROF.]]=$B40,IF(DATOS_[[Check Periodo Ref.]:[Check Periodo Ref.]]="Dentro",IF(DATOS_[[Check Equiparado]:[Check Equiparado]]="Sí",IF(DATOS!BJ$4="Sí",(1/DATOS_[[% anualiz]:[% anualiz]]),1)*IF(DATOS!BJ$5="Sí",1/DATOS_[[% normaliz]:[% normaliz]],1)*(DATOS_[C.Extra.02])))))))),
0)</f>
        <v>0</v>
      </c>
      <c r="AR41" s="171">
        <f t="array" ref="AR41">IFERROR(
(AVERAGE((IF(DATOS_[[Sexo]:[Sexo]]=$B41,IF(DATOS_[[AGRUP. CLAS. PROF.]:[AGRUP. CLAS. PROF.]]=$B40,IF(DATOS_[[Check Periodo Ref.]:[Check Periodo Ref.]]="Dentro",IF(DATOS_[[Check Equiparado]:[Check Equiparado]]="Sí",IF(DATOS!BK$4="Sí",(1/DATOS_[[% anualiz]:[% anualiz]]),1)*IF(DATOS!BK$5="Sí",1/DATOS_[[% normaliz]:[% normaliz]],1)*(DATOS_[C.Extra.03])))))))),
0)</f>
        <v>0</v>
      </c>
      <c r="AS41" s="171">
        <f t="array" ref="AS41">IFERROR(
(AVERAGE((IF(DATOS_[[Sexo]:[Sexo]]=$B41,IF(DATOS_[[AGRUP. CLAS. PROF.]:[AGRUP. CLAS. PROF.]]=$B40,IF(DATOS_[[Check Periodo Ref.]:[Check Periodo Ref.]]="Dentro",IF(DATOS_[[Check Equiparado]:[Check Equiparado]]="Sí",IF(DATOS!BL$4="Sí",(1/DATOS_[[% anualiz]:[% anualiz]]),1)*IF(DATOS!BL$5="Sí",1/DATOS_[[% normaliz]:[% normaliz]],1)*(DATOS_[C.Extra.04])))))))),
0)</f>
        <v>0</v>
      </c>
      <c r="AT41" s="171">
        <f t="array" ref="AT41">IFERROR(
(AVERAGE((IF(DATOS_[[Sexo]:[Sexo]]=$B41,IF(DATOS_[[AGRUP. CLAS. PROF.]:[AGRUP. CLAS. PROF.]]=$B40,IF(DATOS_[[Check Periodo Ref.]:[Check Periodo Ref.]]="Dentro",IF(DATOS_[[Check Equiparado]:[Check Equiparado]]="Sí",IF(DATOS!BM$4="Sí",(1/DATOS_[[% anualiz]:[% anualiz]]),1)*IF(DATOS!BM$5="Sí",1/DATOS_[[% normaliz]:[% normaliz]],1)*(DATOS_[C.Extra.05])))))))),
0)</f>
        <v>0</v>
      </c>
      <c r="AU41" s="172">
        <f t="array" ref="AU41">IFERROR(
AVERAGE(IF(DATOS_[Sexo]=$B41,IF(DATOS_[[AGRUP. CLAS. PROF.]:[AGRUP. CLAS. PROF.]]=$B39,IF(DATOS_[Check Equiparado]="Sí",IF(DATOS_[Check Periodo Ref.]="Dentro",DATOS_[Tot Extrasalarial Eq],FALSE))))),
0)</f>
        <v>0</v>
      </c>
      <c r="AV41" s="173">
        <f t="array" ref="AV41">IFERROR(
AVERAGE(IF(DATOS_[Sexo]=$B41,IF(DATOS_[[AGRUP. CLAS. PROF.]:[AGRUP. CLAS. PROF.]]=$B39,IF(DATOS_[Check Equiparado]="Sí",IF(DATOS_[Check Periodo Ref.]="Dentro",DATOS_[TOTAL Retrib Eq],FALSE))))),
0)</f>
        <v>0</v>
      </c>
    </row>
    <row r="42" spans="1:48" ht="17.25" thickBot="1" x14ac:dyDescent="0.35">
      <c r="A42" s="119" t="str">
        <f t="shared" ref="A42" si="39">+A43</f>
        <v>[ocultar]</v>
      </c>
      <c r="B42" s="129" t="s">
        <v>226</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CLAS. PROF.],
IF("Dentro"=DATOS_[Check Periodo Ref.],
1/(COUNTIFS(DATOS_[Sexo],$B43,DATOS_[AGRUP. CLAS. PROF.],$B42,DATOS_[Check Periodo Ref.],"Dentro",DATOS_[id],DATOS_[id]))))))</f>
        <v>0</v>
      </c>
      <c r="D43" s="125">
        <f>COUNTIFS(DATOS_[AGRUP. CLAS. PROF.],$B42,DATOS_[Sexo],$B43,DATOS_[Check Periodo Ref.],"Dentro")</f>
        <v>0</v>
      </c>
      <c r="E43" s="125">
        <f>COUNTIFS(DATOS_[AGRUP. CLAS. PROF.],$B42,DATOS_[Sexo],$B43,DATOS_[Check Periodo Ref.],"Dentro",DATOS_[Check Nº SC Norm],"Sí")</f>
        <v>0</v>
      </c>
      <c r="F43" s="125">
        <f>COUNTIFS(DATOS_[AGRUP. CLAS. PROF.],$B42,DATOS_[Sexo],$B43,DATOS_[Check Periodo Ref.],"Dentro",DATOS_[Check Nº SC Anualiz],"Sí")</f>
        <v>0</v>
      </c>
      <c r="G43" s="125">
        <f>COUNTIFS(DATOS_[AGRUP. CLAS. PROF.],$B42,DATOS_[Sexo],$B43,DATOS_[Check Periodo Ref.],"Dentro",DATOS_[Check Nº SC Norm y Anualiz],"Sí")</f>
        <v>0</v>
      </c>
      <c r="H43" s="125">
        <f>COUNTIFS(DATOS_[AGRUP. CLAS. PROF.],$B42,DATOS_[Sexo],$B43,DATOS_[Check Periodo Ref.],"Dentro",DATOS_[Check Equiparación],"Sí")</f>
        <v>0</v>
      </c>
      <c r="I43" s="167">
        <f t="array" ref="I43">IFERROR(
AVERAGE(IF(DATOS_[Sexo]=$B43,IF(DATOS_[[AGRUP. CLAS. PROF.]:[AGRUP. CLAS. PROF.]]=$B42,IF(DATOS_[Check Equiparado]="Sí",IF(DATOS_[Check Periodo Ref.]="Dentro",DATOS_[SALARIO BASE Eq],FALSE))))),
0)</f>
        <v>0</v>
      </c>
      <c r="J43" s="168">
        <f t="array" ref="J43">IFERROR(
(AVERAGE((IF(DATOS_[[Sexo]:[Sexo]]=$B43,IF(DATOS_[[AGRUP. CLAS. PROF.]:[AGRUP. CLAS. PROF.]]=$B42,IF(DATOS_[[Check Periodo Ref.]:[Check Periodo Ref.]]="Dentro",IF(DATOS_[[Check Equiparado]:[Check Equiparado]]="Sí",IF(DATOS!AE$4="Sí",(1/DATOS_[[% anualiz]:[% anualiz]]),1)*IF(DATOS!AE$5="Sí",1/DATOS_[[% normaliz]:[% normaliz]],1)*(DATOS_[Conc.Sal.01])))))))),
0)</f>
        <v>0</v>
      </c>
      <c r="K43" s="168">
        <f t="array" ref="K43">IFERROR(
(AVERAGE((IF(DATOS_[[Sexo]:[Sexo]]=$B43,IF(DATOS_[[AGRUP. CLAS. PROF.]:[AGRUP. CLAS. PROF.]]=$B42,IF(DATOS_[[Check Periodo Ref.]:[Check Periodo Ref.]]="Dentro",IF(DATOS_[[Check Equiparado]:[Check Equiparado]]="Sí",IF(DATOS!AF$4="Sí",(1/DATOS_[[% anualiz]:[% anualiz]]),1)*IF(DATOS!AF$5="Sí",1/DATOS_[[% normaliz]:[% normaliz]],1)*(DATOS_[Conc.Sal.02])))))))),
0)</f>
        <v>0</v>
      </c>
      <c r="L43" s="168">
        <f t="array" ref="L43">IFERROR(
(AVERAGE((IF(DATOS_[[Sexo]:[Sexo]]=$B43,IF(DATOS_[[AGRUP. CLAS. PROF.]:[AGRUP. CLAS. PROF.]]=$B42,IF(DATOS_[[Check Periodo Ref.]:[Check Periodo Ref.]]="Dentro",IF(DATOS_[[Check Equiparado]:[Check Equiparado]]="Sí",IF(DATOS!AG$4="Sí",(1/DATOS_[[% anualiz]:[% anualiz]]),1)*IF(DATOS!AG$5="Sí",1/DATOS_[[% normaliz]:[% normaliz]],1)*(DATOS_[Conc.Sal.03])))))))),
0)</f>
        <v>0</v>
      </c>
      <c r="M43" s="168">
        <f t="array" ref="M43">IFERROR(
(AVERAGE((IF(DATOS_[[Sexo]:[Sexo]]=$B43,IF(DATOS_[[AGRUP. CLAS. PROF.]:[AGRUP. CLAS. PROF.]]=$B42,IF(DATOS_[[Check Periodo Ref.]:[Check Periodo Ref.]]="Dentro",IF(DATOS_[[Check Equiparado]:[Check Equiparado]]="Sí",IF(DATOS!AH$4="Sí",(1/DATOS_[[% anualiz]:[% anualiz]]),1)*IF(DATOS!AH$5="Sí",1/DATOS_[[% normaliz]:[% normaliz]],1)*(DATOS_[Conc.Sal.04])))))))),
0)</f>
        <v>0</v>
      </c>
      <c r="N43" s="168">
        <f t="array" ref="N43">IFERROR(
(AVERAGE((IF(DATOS_[[Sexo]:[Sexo]]=$B43,IF(DATOS_[[AGRUP. CLAS. PROF.]:[AGRUP. CLAS. PROF.]]=$B42,IF(DATOS_[[Check Periodo Ref.]:[Check Periodo Ref.]]="Dentro",IF(DATOS_[[Check Equiparado]:[Check Equiparado]]="Sí",IF(DATOS!AI$4="Sí",(1/DATOS_[[% anualiz]:[% anualiz]]),1)*IF(DATOS!AI$5="Sí",1/DATOS_[[% normaliz]:[% normaliz]],1)*(DATOS_[Conc.Sal.05])))))))),
0)</f>
        <v>0</v>
      </c>
      <c r="O43" s="168">
        <f t="array" ref="O43">IFERROR(
(AVERAGE((IF(DATOS_[[Sexo]:[Sexo]]=$B43,IF(DATOS_[[AGRUP. CLAS. PROF.]:[AGRUP. CLAS. PROF.]]=$B42,IF(DATOS_[[Check Periodo Ref.]:[Check Periodo Ref.]]="Dentro",IF(DATOS_[[Check Equiparado]:[Check Equiparado]]="Sí",IF(DATOS!AJ$4="Sí",(1/DATOS_[[% anualiz]:[% anualiz]]),1)*IF(DATOS!AJ$5="Sí",1/DATOS_[[% normaliz]:[% normaliz]],1)*(DATOS_[Conc.Sal.06])))))))),
0)</f>
        <v>0</v>
      </c>
      <c r="P43" s="168">
        <f t="array" ref="P43">IFERROR(
(AVERAGE((IF(DATOS_[[Sexo]:[Sexo]]=$B43,IF(DATOS_[[AGRUP. CLAS. PROF.]:[AGRUP. CLAS. PROF.]]=$B42,IF(DATOS_[[Check Periodo Ref.]:[Check Periodo Ref.]]="Dentro",IF(DATOS_[[Check Equiparado]:[Check Equiparado]]="Sí",IF(DATOS!AK$4="Sí",(1/DATOS_[[% anualiz]:[% anualiz]]),1)*IF(DATOS!AK$5="Sí",1/DATOS_[[% normaliz]:[% normaliz]],1)*(DATOS_[Conc.Sal.07])))))))),
0)</f>
        <v>0</v>
      </c>
      <c r="Q43" s="168">
        <f t="array" ref="Q43">IFERROR(
(AVERAGE((IF(DATOS_[[Sexo]:[Sexo]]=$B43,IF(DATOS_[[AGRUP. CLAS. PROF.]:[AGRUP. CLAS. PROF.]]=$B42,IF(DATOS_[[Check Periodo Ref.]:[Check Periodo Ref.]]="Dentro",IF(DATOS_[[Check Equiparado]:[Check Equiparado]]="Sí",IF(DATOS!AL$4="Sí",(1/DATOS_[[% anualiz]:[% anualiz]]),1)*IF(DATOS!AL$5="Sí",1/DATOS_[[% normaliz]:[% normaliz]],1)*(DATOS_[Conc.Sal.08])))))))),
0)</f>
        <v>0</v>
      </c>
      <c r="R43" s="168">
        <f t="array" ref="R43">IFERROR(
(AVERAGE((IF(DATOS_[[Sexo]:[Sexo]]=$B43,IF(DATOS_[[AGRUP. CLAS. PROF.]:[AGRUP. CLAS. PROF.]]=$B42,IF(DATOS_[[Check Periodo Ref.]:[Check Periodo Ref.]]="Dentro",IF(DATOS_[[Check Equiparado]:[Check Equiparado]]="Sí",IF(DATOS!AM$4="Sí",(1/DATOS_[[% anualiz]:[% anualiz]]),1)*IF(DATOS!AM$5="Sí",1/DATOS_[[% normaliz]:[% normaliz]],1)*(DATOS_[Conc.Sal.09])))))))),
0)</f>
        <v>0</v>
      </c>
      <c r="S43" s="168">
        <f t="array" ref="S43">IFERROR(
(AVERAGE((IF(DATOS_[[Sexo]:[Sexo]]=$B43,IF(DATOS_[[AGRUP. CLAS. PROF.]:[AGRUP. CLAS. PROF.]]=$B42,IF(DATOS_[[Check Periodo Ref.]:[Check Periodo Ref.]]="Dentro",IF(DATOS_[[Check Equiparado]:[Check Equiparado]]="Sí",IF(DATOS!AN$4="Sí",(1/DATOS_[[% anualiz]:[% anualiz]]),1)*IF(DATOS!AN$5="Sí",1/DATOS_[[% normaliz]:[% normaliz]],1)*(DATOS_[Conc.Sal.10])))))))),
0)</f>
        <v>0</v>
      </c>
      <c r="T43" s="168">
        <f t="array" ref="T43">IFERROR(
(AVERAGE((IF(DATOS_[[Sexo]:[Sexo]]=$B43,IF(DATOS_[[AGRUP. CLAS. PROF.]:[AGRUP. CLAS. PROF.]]=$B42,IF(DATOS_[[Check Periodo Ref.]:[Check Periodo Ref.]]="Dentro",IF(DATOS_[[Check Equiparado]:[Check Equiparado]]="Sí",IF(DATOS!AO$4="Sí",(1/DATOS_[[% anualiz]:[% anualiz]]),1)*IF(DATOS!AO$5="Sí",1/DATOS_[[% normaliz]:[% normaliz]],1)*(DATOS_[Conc.Sal.11])))))))),
0)</f>
        <v>0</v>
      </c>
      <c r="U43" s="168">
        <f t="array" ref="U43">IFERROR(
(AVERAGE((IF(DATOS_[[Sexo]:[Sexo]]=$B43,IF(DATOS_[[AGRUP. CLAS. PROF.]:[AGRUP. CLAS. PROF.]]=$B42,IF(DATOS_[[Check Periodo Ref.]:[Check Periodo Ref.]]="Dentro",IF(DATOS_[[Check Equiparado]:[Check Equiparado]]="Sí",IF(DATOS!AP$4="Sí",(1/DATOS_[[% anualiz]:[% anualiz]]),1)*IF(DATOS!AP$5="Sí",1/DATOS_[[% normaliz]:[% normaliz]],1)*(DATOS_[Conc.Sal.12])))))))),
0)</f>
        <v>0</v>
      </c>
      <c r="V43" s="168">
        <f t="array" ref="V43">IFERROR(
(AVERAGE((IF(DATOS_[[Sexo]:[Sexo]]=$B43,IF(DATOS_[[AGRUP. CLAS. PROF.]:[AGRUP. CLAS. PROF.]]=$B42,IF(DATOS_[[Check Periodo Ref.]:[Check Periodo Ref.]]="Dentro",IF(DATOS_[[Check Equiparado]:[Check Equiparado]]="Sí",IF(DATOS!AQ$4="Sí",(1/DATOS_[[% anualiz]:[% anualiz]]),1)*IF(DATOS!AQ$5="Sí",1/DATOS_[[% normaliz]:[% normaliz]],1)*(DATOS_[Conc.Sal.13])))))))),
0)</f>
        <v>0</v>
      </c>
      <c r="W43" s="168">
        <f t="array" ref="W43">IFERROR(
(AVERAGE((IF(DATOS_[[Sexo]:[Sexo]]=$B43,IF(DATOS_[[AGRUP. CLAS. PROF.]:[AGRUP. CLAS. PROF.]]=$B42,IF(DATOS_[[Check Periodo Ref.]:[Check Periodo Ref.]]="Dentro",IF(DATOS_[[Check Equiparado]:[Check Equiparado]]="Sí",IF(DATOS!AR$4="Sí",(1/DATOS_[[% anualiz]:[% anualiz]]),1)*IF(DATOS!AR$5="Sí",1/DATOS_[[% normaliz]:[% normaliz]],1)*(DATOS_[Conc.Sal.14])))))))),
0)</f>
        <v>0</v>
      </c>
      <c r="X43" s="168">
        <f t="array" ref="X43">IFERROR(
(AVERAGE((IF(DATOS_[[Sexo]:[Sexo]]=$B43,IF(DATOS_[[AGRUP. CLAS. PROF.]:[AGRUP. CLAS. PROF.]]=$B42,IF(DATOS_[[Check Periodo Ref.]:[Check Periodo Ref.]]="Dentro",IF(DATOS_[[Check Equiparado]:[Check Equiparado]]="Sí",IF(DATOS!AS$4="Sí",(1/DATOS_[[% anualiz]:[% anualiz]]),1)*IF(DATOS!AS$5="Sí",1/DATOS_[[% normaliz]:[% normaliz]],1)*(DATOS_[Conc.Sal.15])))))))),
0)</f>
        <v>0</v>
      </c>
      <c r="Y43" s="168">
        <f t="array" ref="Y43">IFERROR(
(AVERAGE((IF(DATOS_[[Sexo]:[Sexo]]=$B43,IF(DATOS_[[AGRUP. CLAS. PROF.]:[AGRUP. CLAS. PROF.]]=$B42,IF(DATOS_[[Check Periodo Ref.]:[Check Periodo Ref.]]="Dentro",IF(DATOS_[[Check Equiparado]:[Check Equiparado]]="Sí",IF(DATOS!AT$4="Sí",(1/DATOS_[[% anualiz]:[% anualiz]]),1)*IF(DATOS!AT$5="Sí",1/DATOS_[[% normaliz]:[% normaliz]],1)*(DATOS_[Conc.Sal.16])))))))),
0)</f>
        <v>0</v>
      </c>
      <c r="Z43" s="168">
        <f t="array" ref="Z43">IFERROR(
(AVERAGE((IF(DATOS_[[Sexo]:[Sexo]]=$B43,IF(DATOS_[[AGRUP. CLAS. PROF.]:[AGRUP. CLAS. PROF.]]=$B42,IF(DATOS_[[Check Periodo Ref.]:[Check Periodo Ref.]]="Dentro",IF(DATOS_[[Check Equiparado]:[Check Equiparado]]="Sí",IF(DATOS!AU$4="Sí",(1/DATOS_[[% anualiz]:[% anualiz]]),1)*IF(DATOS!AU$5="Sí",1/DATOS_[[% normaliz]:[% normaliz]],1)*(DATOS_[Conc.Sal.17])))))))),
0)</f>
        <v>0</v>
      </c>
      <c r="AA43" s="168">
        <f t="array" ref="AA43">IFERROR(
(AVERAGE((IF(DATOS_[[Sexo]:[Sexo]]=$B43,IF(DATOS_[[AGRUP. CLAS. PROF.]:[AGRUP. CLAS. PROF.]]=$B42,IF(DATOS_[[Check Periodo Ref.]:[Check Periodo Ref.]]="Dentro",IF(DATOS_[[Check Equiparado]:[Check Equiparado]]="Sí",IF(DATOS!AV$4="Sí",(1/DATOS_[[% anualiz]:[% anualiz]]),1)*IF(DATOS!AV$5="Sí",1/DATOS_[[% normaliz]:[% normaliz]],1)*(DATOS_[Conc.Sal.18])))))))),
0)</f>
        <v>0</v>
      </c>
      <c r="AB43" s="168">
        <f t="array" ref="AB43">IFERROR(
(AVERAGE((IF(DATOS_[[Sexo]:[Sexo]]=$B43,IF(DATOS_[[AGRUP. CLAS. PROF.]:[AGRUP. CLAS. PROF.]]=$B42,IF(DATOS_[[Check Periodo Ref.]:[Check Periodo Ref.]]="Dentro",IF(DATOS_[[Check Equiparado]:[Check Equiparado]]="Sí",IF(DATOS!AW$4="Sí",(1/DATOS_[[% anualiz]:[% anualiz]]),1)*IF(DATOS!AW$5="Sí",1/DATOS_[[% normaliz]:[% normaliz]],1)*(DATOS_[Conc.Sal.19])))))))),
0)</f>
        <v>0</v>
      </c>
      <c r="AC43" s="168">
        <f t="array" ref="AC43">IFERROR(
(AVERAGE((IF(DATOS_[[Sexo]:[Sexo]]=$B43,IF(DATOS_[[AGRUP. CLAS. PROF.]:[AGRUP. CLAS. PROF.]]=$B42,IF(DATOS_[[Check Periodo Ref.]:[Check Periodo Ref.]]="Dentro",IF(DATOS_[[Check Equiparado]:[Check Equiparado]]="Sí",IF(DATOS!AX$4="Sí",(1/DATOS_[[% anualiz]:[% anualiz]]),1)*IF(DATOS!AX$5="Sí",1/DATOS_[[% normaliz]:[% normaliz]],1)*(DATOS_[Conc.Sal.20])))))))),
0)</f>
        <v>0</v>
      </c>
      <c r="AD43" s="168">
        <f t="array" ref="AD43">IFERROR(
(AVERAGE((IF(DATOS_[[Sexo]:[Sexo]]=$B43,IF(DATOS_[[AGRUP. CLAS. PROF.]:[AGRUP. CLAS. PROF.]]=$B42,IF(DATOS_[[Check Periodo Ref.]:[Check Periodo Ref.]]="Dentro",IF(DATOS_[[Check Equiparado]:[Check Equiparado]]="Sí",IF(DATOS!AY$4="Sí",(1/DATOS_[[% anualiz]:[% anualiz]]),1)*IF(DATOS!AY$5="Sí",1/DATOS_[[% normaliz]:[% normaliz]],1)*(DATOS_[Conc.Sal.21])))))))),
0)</f>
        <v>0</v>
      </c>
      <c r="AE43" s="168">
        <f t="array" ref="AE43">IFERROR(
(AVERAGE((IF(DATOS_[[Sexo]:[Sexo]]=$B43,IF(DATOS_[[AGRUP. CLAS. PROF.]:[AGRUP. CLAS. PROF.]]=$B42,IF(DATOS_[[Check Periodo Ref.]:[Check Periodo Ref.]]="Dentro",IF(DATOS_[[Check Equiparado]:[Check Equiparado]]="Sí",IF(DATOS!AZ$4="Sí",(1/DATOS_[[% anualiz]:[% anualiz]]),1)*IF(DATOS!AZ$5="Sí",1/DATOS_[[% normaliz]:[% normaliz]],1)*(DATOS_[Conc.Sal.22])))))))),
0)</f>
        <v>0</v>
      </c>
      <c r="AF43" s="168">
        <f t="array" ref="AF43">IFERROR(
(AVERAGE((IF(DATOS_[[Sexo]:[Sexo]]=$B43,IF(DATOS_[[AGRUP. CLAS. PROF.]:[AGRUP. CLAS. PROF.]]=$B42,IF(DATOS_[[Check Periodo Ref.]:[Check Periodo Ref.]]="Dentro",IF(DATOS_[[Check Equiparado]:[Check Equiparado]]="Sí",IF(DATOS!BA$4="Sí",(1/DATOS_[[% anualiz]:[% anualiz]]),1)*IF(DATOS!BA$5="Sí",1/DATOS_[[% normaliz]:[% normaliz]],1)*(DATOS_[Conc.Sal.23])))))))),
0)</f>
        <v>0</v>
      </c>
      <c r="AG43" s="168">
        <f t="array" ref="AG43">IFERROR(
(AVERAGE((IF(DATOS_[[Sexo]:[Sexo]]=$B43,IF(DATOS_[[AGRUP. CLAS. PROF.]:[AGRUP. CLAS. PROF.]]=$B42,IF(DATOS_[[Check Periodo Ref.]:[Check Periodo Ref.]]="Dentro",IF(DATOS_[[Check Equiparado]:[Check Equiparado]]="Sí",IF(DATOS!BB$4="Sí",(1/DATOS_[[% anualiz]:[% anualiz]]),1)*IF(DATOS!BB$5="Sí",1/DATOS_[[% normaliz]:[% normaliz]],1)*(DATOS_[Conc.Sal.24])))))))),
0)</f>
        <v>0</v>
      </c>
      <c r="AH43" s="168">
        <f t="array" ref="AH43">IFERROR(
(AVERAGE((IF(DATOS_[[Sexo]:[Sexo]]=$B43,IF(DATOS_[[AGRUP. CLAS. PROF.]:[AGRUP. CLAS. PROF.]]=$B42,IF(DATOS_[[Check Periodo Ref.]:[Check Periodo Ref.]]="Dentro",IF(DATOS_[[Check Equiparado]:[Check Equiparado]]="Sí",IF(DATOS!BC$4="Sí",(1/DATOS_[[% anualiz]:[% anualiz]]),1)*IF(DATOS!BC$5="Sí",1/DATOS_[[% normaliz]:[% normaliz]],1)*(DATOS_[Conc.Sal.25])))))))),
0)</f>
        <v>0</v>
      </c>
      <c r="AI43" s="168">
        <f t="array" ref="AI43">IFERROR(
(AVERAGE((IF(DATOS_[[Sexo]:[Sexo]]=$B43,IF(DATOS_[[AGRUP. CLAS. PROF.]:[AGRUP. CLAS. PROF.]]=$B42,IF(DATOS_[[Check Periodo Ref.]:[Check Periodo Ref.]]="Dentro",IF(DATOS_[[Check Equiparado]:[Check Equiparado]]="Sí",IF(DATOS!BD$4="Sí",(1/DATOS_[[% anualiz]:[% anualiz]]),1)*IF(DATOS!BD$5="Sí",1/DATOS_[[% normaliz]:[% normaliz]],1)*(DATOS_[Conc.Sal.26])))))))),
0)</f>
        <v>0</v>
      </c>
      <c r="AJ43" s="168">
        <f t="array" ref="AJ43">IFERROR(
(AVERAGE((IF(DATOS_[[Sexo]:[Sexo]]=$B43,IF(DATOS_[[AGRUP. CLAS. PROF.]:[AGRUP. CLAS. PROF.]]=$B42,IF(DATOS_[[Check Periodo Ref.]:[Check Periodo Ref.]]="Dentro",IF(DATOS_[[Check Equiparado]:[Check Equiparado]]="Sí",IF(DATOS!BE$4="Sí",(1/DATOS_[[% anualiz]:[% anualiz]]),1)*IF(DATOS!BE$5="Sí",1/DATOS_[[% normaliz]:[% normaliz]],1)*(DATOS_[Conc.Sal.27])))))))),
0)</f>
        <v>0</v>
      </c>
      <c r="AK43" s="168">
        <f t="array" ref="AK43">IFERROR(
(AVERAGE((IF(DATOS_[[Sexo]:[Sexo]]=$B43,IF(DATOS_[[AGRUP. CLAS. PROF.]:[AGRUP. CLAS. PROF.]]=$B42,IF(DATOS_[[Check Periodo Ref.]:[Check Periodo Ref.]]="Dentro",IF(DATOS_[[Check Equiparado]:[Check Equiparado]]="Sí",IF(DATOS!BF$4="Sí",(1/DATOS_[[% anualiz]:[% anualiz]]),1)*IF(DATOS!BF$5="Sí",1/DATOS_[[% normaliz]:[% normaliz]],1)*(DATOS_[Conc.Sal.28])))))))),
0)</f>
        <v>0</v>
      </c>
      <c r="AL43" s="168">
        <f t="array" ref="AL43">IFERROR(
(AVERAGE((IF(DATOS_[[Sexo]:[Sexo]]=$B43,IF(DATOS_[[AGRUP. CLAS. PROF.]:[AGRUP. CLAS. PROF.]]=$B42,IF(DATOS_[[Check Periodo Ref.]:[Check Periodo Ref.]]="Dentro",IF(DATOS_[[Check Equiparado]:[Check Equiparado]]="Sí",IF(DATOS!BG$4="Sí",(1/DATOS_[[% anualiz]:[% anualiz]]),1)*IF(DATOS!BG$5="Sí",1/DATOS_[[% normaliz]:[% normaliz]],1)*(DATOS_[Conc.Sal.29])))))))),
0)</f>
        <v>0</v>
      </c>
      <c r="AM43" s="168">
        <f t="array" ref="AM43">IFERROR(
(AVERAGE((IF(DATOS_[[Sexo]:[Sexo]]=$B43,IF(DATOS_[[AGRUP. CLAS. PROF.]:[AGRUP. CLAS. PROF.]]=$B42,IF(DATOS_[[Check Periodo Ref.]:[Check Periodo Ref.]]="Dentro",IF(DATOS_[[Check Equiparado]:[Check Equiparado]]="Sí",IF(DATOS!BH$4="Sí",(1/DATOS_[[% anualiz]:[% anualiz]]),1)*IF(DATOS!BH$5="Sí",1/DATOS_[[% normaliz]:[% normaliz]],1)*(DATOS_[Conc.Sal.30])))))))),
0)</f>
        <v>0</v>
      </c>
      <c r="AN43" s="169">
        <f t="array" ref="AN43">IFERROR(
AVERAGE(IF(DATOS_[Sexo]=$B43,IF(DATOS_[[AGRUP. CLAS. PROF.]:[AGRUP. CLAS. PROF.]]=$B42,IF(DATOS_[Check Equiparado]="Sí",IF(DATOS_[Check Periodo Ref.]="Dentro",DATOS_[Tot COMPL.SAL Eq],FALSE))))),
0)</f>
        <v>0</v>
      </c>
      <c r="AO43" s="170">
        <f t="array" ref="AO43">IFERROR(
AVERAGE(IF(DATOS_[Sexo]=$B43,IF(DATOS_[[AGRUP. CLAS. PROF.]:[AGRUP. CLAS. PROF.]]=$B42,IF(DATOS_[Check Equiparado]="Sí",IF(DATOS_[Check Periodo Ref.]="Dentro",DATOS_[TOTAL SALARIO Eq],FALSE))))),
0)</f>
        <v>0</v>
      </c>
      <c r="AP43" s="171">
        <f t="array" ref="AP43">IFERROR(
(AVERAGE((IF(DATOS_[[Sexo]:[Sexo]]=$B43,IF(DATOS_[[AGRUP. CLAS. PROF.]:[AGRUP. CLAS. PROF.]]=$B42,IF(DATOS_[[Check Periodo Ref.]:[Check Periodo Ref.]]="Dentro",IF(DATOS_[[Check Equiparado]:[Check Equiparado]]="Sí",IF(DATOS!BI$4="Sí",(1/DATOS_[[% anualiz]:[% anualiz]]),1)*IF(DATOS!BI$5="Sí",1/DATOS_[[% normaliz]:[% normaliz]],1)*(DATOS_[C.Extra.01])))))))),
0)</f>
        <v>0</v>
      </c>
      <c r="AQ43" s="171">
        <f t="array" ref="AQ43">IFERROR(
(AVERAGE((IF(DATOS_[[Sexo]:[Sexo]]=$B43,IF(DATOS_[[AGRUP. CLAS. PROF.]:[AGRUP. CLAS. PROF.]]=$B42,IF(DATOS_[[Check Periodo Ref.]:[Check Periodo Ref.]]="Dentro",IF(DATOS_[[Check Equiparado]:[Check Equiparado]]="Sí",IF(DATOS!BJ$4="Sí",(1/DATOS_[[% anualiz]:[% anualiz]]),1)*IF(DATOS!BJ$5="Sí",1/DATOS_[[% normaliz]:[% normaliz]],1)*(DATOS_[C.Extra.02])))))))),
0)</f>
        <v>0</v>
      </c>
      <c r="AR43" s="171">
        <f t="array" ref="AR43">IFERROR(
(AVERAGE((IF(DATOS_[[Sexo]:[Sexo]]=$B43,IF(DATOS_[[AGRUP. CLAS. PROF.]:[AGRUP. CLAS. PROF.]]=$B42,IF(DATOS_[[Check Periodo Ref.]:[Check Periodo Ref.]]="Dentro",IF(DATOS_[[Check Equiparado]:[Check Equiparado]]="Sí",IF(DATOS!BK$4="Sí",(1/DATOS_[[% anualiz]:[% anualiz]]),1)*IF(DATOS!BK$5="Sí",1/DATOS_[[% normaliz]:[% normaliz]],1)*(DATOS_[C.Extra.03])))))))),
0)</f>
        <v>0</v>
      </c>
      <c r="AS43" s="171">
        <f t="array" ref="AS43">IFERROR(
(AVERAGE((IF(DATOS_[[Sexo]:[Sexo]]=$B43,IF(DATOS_[[AGRUP. CLAS. PROF.]:[AGRUP. CLAS. PROF.]]=$B42,IF(DATOS_[[Check Periodo Ref.]:[Check Periodo Ref.]]="Dentro",IF(DATOS_[[Check Equiparado]:[Check Equiparado]]="Sí",IF(DATOS!BL$4="Sí",(1/DATOS_[[% anualiz]:[% anualiz]]),1)*IF(DATOS!BL$5="Sí",1/DATOS_[[% normaliz]:[% normaliz]],1)*(DATOS_[C.Extra.04])))))))),
0)</f>
        <v>0</v>
      </c>
      <c r="AT43" s="171">
        <f t="array" ref="AT43">IFERROR(
(AVERAGE((IF(DATOS_[[Sexo]:[Sexo]]=$B43,IF(DATOS_[[AGRUP. CLAS. PROF.]:[AGRUP. CLAS. PROF.]]=$B42,IF(DATOS_[[Check Periodo Ref.]:[Check Periodo Ref.]]="Dentro",IF(DATOS_[[Check Equiparado]:[Check Equiparado]]="Sí",IF(DATOS!BM$4="Sí",(1/DATOS_[[% anualiz]:[% anualiz]]),1)*IF(DATOS!BM$5="Sí",1/DATOS_[[% normaliz]:[% normaliz]],1)*(DATOS_[C.Extra.05])))))))),
0)</f>
        <v>0</v>
      </c>
      <c r="AU43" s="172">
        <f t="array" ref="AU43">IFERROR(
AVERAGE(IF(DATOS_[Sexo]=$B43,IF(DATOS_[[AGRUP. CLAS. PROF.]:[AGRUP. CLAS. PROF.]]=$B42,IF(DATOS_[Check Equiparado]="Sí",IF(DATOS_[Check Periodo Ref.]="Dentro",DATOS_[Tot Extrasalarial Eq],FALSE))))),
0)</f>
        <v>0</v>
      </c>
      <c r="AV43" s="173">
        <f t="array" ref="AV43">IFERROR(
AVERAGE(IF(DATOS_[Sexo]=$B43,IF(DATOS_[[AGRUP. CLAS. PROF.]:[AGRUP. CLAS. PROF.]]=$B42,IF(DATOS_[Check Equiparado]="Sí",IF(DATOS_[Check Periodo Ref.]="Dentro",DATOS_[TOTAL Retrib Eq],FALSE))))),
0)</f>
        <v>0</v>
      </c>
    </row>
    <row r="44" spans="1:48" x14ac:dyDescent="0.3">
      <c r="A44" s="119" t="str">
        <f t="shared" ref="A44" si="42">+A43</f>
        <v>[ocultar]</v>
      </c>
      <c r="B44" s="123" t="s">
        <v>163</v>
      </c>
      <c r="C44" s="124">
        <f t="array" ref="C44">SUM(IF($B44=DATOS_[Sexo],
IF($B42=DATOS_[AGRUP. CLAS. PROF.],
IF("Dentro"=DATOS_[Check Periodo Ref.],
1/(COUNTIFS(DATOS_[Sexo],$B44,DATOS_[AGRUP. CLAS. PROF.],$B42,DATOS_[Check Periodo Ref.],"Dentro",DATOS_[id],DATOS_[id]))))))</f>
        <v>0</v>
      </c>
      <c r="D44" s="125">
        <f>COUNTIFS(DATOS_[AGRUP. CLAS. PROF.],$B42,DATOS_[Sexo],$B44,DATOS_[Check Periodo Ref.],"Dentro")</f>
        <v>0</v>
      </c>
      <c r="E44" s="125">
        <f>COUNTIFS(DATOS_[AGRUP. CLAS. PROF.],$B42,DATOS_[Sexo],$B44,DATOS_[Check Periodo Ref.],"Dentro",DATOS_[Check Nº SC Norm],"Sí")</f>
        <v>0</v>
      </c>
      <c r="F44" s="125">
        <f>COUNTIFS(DATOS_[AGRUP. CLAS. PROF.],$B42,DATOS_[Sexo],$B44,DATOS_[Check Periodo Ref.],"Dentro",DATOS_[Check Nº SC Anualiz],"Sí")</f>
        <v>0</v>
      </c>
      <c r="G44" s="125">
        <f>COUNTIFS(DATOS_[AGRUP. CLAS. PROF.],$B42,DATOS_[Sexo],$B44,DATOS_[Check Periodo Ref.],"Dentro",DATOS_[Check Nº SC Norm y Anualiz],"Sí")</f>
        <v>0</v>
      </c>
      <c r="H44" s="125">
        <f>COUNTIFS(DATOS_[AGRUP. CLAS. PROF.],$B42,DATOS_[Sexo],$B44,DATOS_[Check Periodo Ref.],"Dentro",DATOS_[Check Equiparación],"Sí")</f>
        <v>0</v>
      </c>
      <c r="I44" s="167" cm="1">
        <f t="array" ref="I44">IFERROR(
AVERAGE(IF(DATOS_[Sexo]=$B44,IF(DATOS_[[AGRUP. CLAS. PROF.]:[AGRUP. CLAS. PROF.]]=$B42,IF(DATOS_[Check Equiparado]="Sí",IF(DATOS_[Check Periodo Ref.]="Dentro",DATOS_[SALARIO BASE Eq],FALSE))))),
0)</f>
        <v>0</v>
      </c>
      <c r="J44" s="168">
        <f t="array" ref="J44">IFERROR(
(AVERAGE((IF(DATOS_[[Sexo]:[Sexo]]=$B44,IF(DATOS_[[AGRUP. CLAS. PROF.]:[AGRUP. CLAS. PROF.]]=$B42,IF(DATOS_[[Check Periodo Ref.]:[Check Periodo Ref.]]="Dentro",IF(DATOS_[[Check Equiparado]:[Check Equiparado]]="Sí",IF(DATOS!AE$4="Sí",(1/DATOS_[[% anualiz]:[% anualiz]]),1)*IF(DATOS!AE$5="Sí",1/DATOS_[[% normaliz]:[% normaliz]],1)*(DATOS_[Conc.Sal.01])))))))),
0)</f>
        <v>0</v>
      </c>
      <c r="K44" s="168">
        <f t="array" ref="K44">IFERROR(
(AVERAGE((IF(DATOS_[[Sexo]:[Sexo]]=$B44,IF(DATOS_[[AGRUP. CLAS. PROF.]:[AGRUP. CLAS. PROF.]]=$B42,IF(DATOS_[[Check Periodo Ref.]:[Check Periodo Ref.]]="Dentro",IF(DATOS_[[Check Equiparado]:[Check Equiparado]]="Sí",IF(DATOS!AF$4="Sí",(1/DATOS_[[% anualiz]:[% anualiz]]),1)*IF(DATOS!AF$5="Sí",1/DATOS_[[% normaliz]:[% normaliz]],1)*(DATOS_[Conc.Sal.02])))))))),
0)</f>
        <v>0</v>
      </c>
      <c r="L44" s="168">
        <f t="array" ref="L44">IFERROR(
(AVERAGE((IF(DATOS_[[Sexo]:[Sexo]]=$B44,IF(DATOS_[[AGRUP. CLAS. PROF.]:[AGRUP. CLAS. PROF.]]=$B42,IF(DATOS_[[Check Periodo Ref.]:[Check Periodo Ref.]]="Dentro",IF(DATOS_[[Check Equiparado]:[Check Equiparado]]="Sí",IF(DATOS!AG$4="Sí",(1/DATOS_[[% anualiz]:[% anualiz]]),1)*IF(DATOS!AG$5="Sí",1/DATOS_[[% normaliz]:[% normaliz]],1)*(DATOS_[Conc.Sal.03])))))))),
0)</f>
        <v>0</v>
      </c>
      <c r="M44" s="168">
        <f t="array" ref="M44">IFERROR(
(AVERAGE((IF(DATOS_[[Sexo]:[Sexo]]=$B44,IF(DATOS_[[AGRUP. CLAS. PROF.]:[AGRUP. CLAS. PROF.]]=$B42,IF(DATOS_[[Check Periodo Ref.]:[Check Periodo Ref.]]="Dentro",IF(DATOS_[[Check Equiparado]:[Check Equiparado]]="Sí",IF(DATOS!AH$4="Sí",(1/DATOS_[[% anualiz]:[% anualiz]]),1)*IF(DATOS!AH$5="Sí",1/DATOS_[[% normaliz]:[% normaliz]],1)*(DATOS_[Conc.Sal.04])))))))),
0)</f>
        <v>0</v>
      </c>
      <c r="N44" s="168">
        <f t="array" ref="N44">IFERROR(
(AVERAGE((IF(DATOS_[[Sexo]:[Sexo]]=$B44,IF(DATOS_[[AGRUP. CLAS. PROF.]:[AGRUP. CLAS. PROF.]]=$B42,IF(DATOS_[[Check Periodo Ref.]:[Check Periodo Ref.]]="Dentro",IF(DATOS_[[Check Equiparado]:[Check Equiparado]]="Sí",IF(DATOS!AI$4="Sí",(1/DATOS_[[% anualiz]:[% anualiz]]),1)*IF(DATOS!AI$5="Sí",1/DATOS_[[% normaliz]:[% normaliz]],1)*(DATOS_[Conc.Sal.05])))))))),
0)</f>
        <v>0</v>
      </c>
      <c r="O44" s="168">
        <f t="array" ref="O44">IFERROR(
(AVERAGE((IF(DATOS_[[Sexo]:[Sexo]]=$B44,IF(DATOS_[[AGRUP. CLAS. PROF.]:[AGRUP. CLAS. PROF.]]=$B42,IF(DATOS_[[Check Periodo Ref.]:[Check Periodo Ref.]]="Dentro",IF(DATOS_[[Check Equiparado]:[Check Equiparado]]="Sí",IF(DATOS!AJ$4="Sí",(1/DATOS_[[% anualiz]:[% anualiz]]),1)*IF(DATOS!AJ$5="Sí",1/DATOS_[[% normaliz]:[% normaliz]],1)*(DATOS_[Conc.Sal.06])))))))),
0)</f>
        <v>0</v>
      </c>
      <c r="P44" s="168">
        <f t="array" ref="P44">IFERROR(
(AVERAGE((IF(DATOS_[[Sexo]:[Sexo]]=$B44,IF(DATOS_[[AGRUP. CLAS. PROF.]:[AGRUP. CLAS. PROF.]]=$B42,IF(DATOS_[[Check Periodo Ref.]:[Check Periodo Ref.]]="Dentro",IF(DATOS_[[Check Equiparado]:[Check Equiparado]]="Sí",IF(DATOS!AK$4="Sí",(1/DATOS_[[% anualiz]:[% anualiz]]),1)*IF(DATOS!AK$5="Sí",1/DATOS_[[% normaliz]:[% normaliz]],1)*(DATOS_[Conc.Sal.07])))))))),
0)</f>
        <v>0</v>
      </c>
      <c r="Q44" s="168">
        <f t="array" ref="Q44">IFERROR(
(AVERAGE((IF(DATOS_[[Sexo]:[Sexo]]=$B44,IF(DATOS_[[AGRUP. CLAS. PROF.]:[AGRUP. CLAS. PROF.]]=$B42,IF(DATOS_[[Check Periodo Ref.]:[Check Periodo Ref.]]="Dentro",IF(DATOS_[[Check Equiparado]:[Check Equiparado]]="Sí",IF(DATOS!AL$4="Sí",(1/DATOS_[[% anualiz]:[% anualiz]]),1)*IF(DATOS!AL$5="Sí",1/DATOS_[[% normaliz]:[% normaliz]],1)*(DATOS_[Conc.Sal.08])))))))),
0)</f>
        <v>0</v>
      </c>
      <c r="R44" s="168">
        <f t="array" ref="R44">IFERROR(
(AVERAGE((IF(DATOS_[[Sexo]:[Sexo]]=$B44,IF(DATOS_[[AGRUP. CLAS. PROF.]:[AGRUP. CLAS. PROF.]]=$B42,IF(DATOS_[[Check Periodo Ref.]:[Check Periodo Ref.]]="Dentro",IF(DATOS_[[Check Equiparado]:[Check Equiparado]]="Sí",IF(DATOS!AM$4="Sí",(1/DATOS_[[% anualiz]:[% anualiz]]),1)*IF(DATOS!AM$5="Sí",1/DATOS_[[% normaliz]:[% normaliz]],1)*(DATOS_[Conc.Sal.09])))))))),
0)</f>
        <v>0</v>
      </c>
      <c r="S44" s="168">
        <f t="array" ref="S44">IFERROR(
(AVERAGE((IF(DATOS_[[Sexo]:[Sexo]]=$B44,IF(DATOS_[[AGRUP. CLAS. PROF.]:[AGRUP. CLAS. PROF.]]=$B42,IF(DATOS_[[Check Periodo Ref.]:[Check Periodo Ref.]]="Dentro",IF(DATOS_[[Check Equiparado]:[Check Equiparado]]="Sí",IF(DATOS!AN$4="Sí",(1/DATOS_[[% anualiz]:[% anualiz]]),1)*IF(DATOS!AN$5="Sí",1/DATOS_[[% normaliz]:[% normaliz]],1)*(DATOS_[Conc.Sal.10])))))))),
0)</f>
        <v>0</v>
      </c>
      <c r="T44" s="168">
        <f t="array" ref="T44">IFERROR(
(AVERAGE((IF(DATOS_[[Sexo]:[Sexo]]=$B44,IF(DATOS_[[AGRUP. CLAS. PROF.]:[AGRUP. CLAS. PROF.]]=$B42,IF(DATOS_[[Check Periodo Ref.]:[Check Periodo Ref.]]="Dentro",IF(DATOS_[[Check Equiparado]:[Check Equiparado]]="Sí",IF(DATOS!AO$4="Sí",(1/DATOS_[[% anualiz]:[% anualiz]]),1)*IF(DATOS!AO$5="Sí",1/DATOS_[[% normaliz]:[% normaliz]],1)*(DATOS_[Conc.Sal.11])))))))),
0)</f>
        <v>0</v>
      </c>
      <c r="U44" s="168">
        <f t="array" ref="U44">IFERROR(
(AVERAGE((IF(DATOS_[[Sexo]:[Sexo]]=$B44,IF(DATOS_[[AGRUP. CLAS. PROF.]:[AGRUP. CLAS. PROF.]]=$B42,IF(DATOS_[[Check Periodo Ref.]:[Check Periodo Ref.]]="Dentro",IF(DATOS_[[Check Equiparado]:[Check Equiparado]]="Sí",IF(DATOS!AP$4="Sí",(1/DATOS_[[% anualiz]:[% anualiz]]),1)*IF(DATOS!AP$5="Sí",1/DATOS_[[% normaliz]:[% normaliz]],1)*(DATOS_[Conc.Sal.12])))))))),
0)</f>
        <v>0</v>
      </c>
      <c r="V44" s="168">
        <f t="array" ref="V44">IFERROR(
(AVERAGE((IF(DATOS_[[Sexo]:[Sexo]]=$B44,IF(DATOS_[[AGRUP. CLAS. PROF.]:[AGRUP. CLAS. PROF.]]=$B42,IF(DATOS_[[Check Periodo Ref.]:[Check Periodo Ref.]]="Dentro",IF(DATOS_[[Check Equiparado]:[Check Equiparado]]="Sí",IF(DATOS!AQ$4="Sí",(1/DATOS_[[% anualiz]:[% anualiz]]),1)*IF(DATOS!AQ$5="Sí",1/DATOS_[[% normaliz]:[% normaliz]],1)*(DATOS_[Conc.Sal.13])))))))),
0)</f>
        <v>0</v>
      </c>
      <c r="W44" s="168">
        <f t="array" ref="W44">IFERROR(
(AVERAGE((IF(DATOS_[[Sexo]:[Sexo]]=$B44,IF(DATOS_[[AGRUP. CLAS. PROF.]:[AGRUP. CLAS. PROF.]]=$B42,IF(DATOS_[[Check Periodo Ref.]:[Check Periodo Ref.]]="Dentro",IF(DATOS_[[Check Equiparado]:[Check Equiparado]]="Sí",IF(DATOS!AR$4="Sí",(1/DATOS_[[% anualiz]:[% anualiz]]),1)*IF(DATOS!AR$5="Sí",1/DATOS_[[% normaliz]:[% normaliz]],1)*(DATOS_[Conc.Sal.14])))))))),
0)</f>
        <v>0</v>
      </c>
      <c r="X44" s="168">
        <f t="array" ref="X44">IFERROR(
(AVERAGE((IF(DATOS_[[Sexo]:[Sexo]]=$B44,IF(DATOS_[[AGRUP. CLAS. PROF.]:[AGRUP. CLAS. PROF.]]=$B42,IF(DATOS_[[Check Periodo Ref.]:[Check Periodo Ref.]]="Dentro",IF(DATOS_[[Check Equiparado]:[Check Equiparado]]="Sí",IF(DATOS!AS$4="Sí",(1/DATOS_[[% anualiz]:[% anualiz]]),1)*IF(DATOS!AS$5="Sí",1/DATOS_[[% normaliz]:[% normaliz]],1)*(DATOS_[Conc.Sal.15])))))))),
0)</f>
        <v>0</v>
      </c>
      <c r="Y44" s="168">
        <f t="array" ref="Y44">IFERROR(
(AVERAGE((IF(DATOS_[[Sexo]:[Sexo]]=$B44,IF(DATOS_[[AGRUP. CLAS. PROF.]:[AGRUP. CLAS. PROF.]]=$B42,IF(DATOS_[[Check Periodo Ref.]:[Check Periodo Ref.]]="Dentro",IF(DATOS_[[Check Equiparado]:[Check Equiparado]]="Sí",IF(DATOS!AT$4="Sí",(1/DATOS_[[% anualiz]:[% anualiz]]),1)*IF(DATOS!AT$5="Sí",1/DATOS_[[% normaliz]:[% normaliz]],1)*(DATOS_[Conc.Sal.16])))))))),
0)</f>
        <v>0</v>
      </c>
      <c r="Z44" s="168">
        <f t="array" ref="Z44">IFERROR(
(AVERAGE((IF(DATOS_[[Sexo]:[Sexo]]=$B44,IF(DATOS_[[AGRUP. CLAS. PROF.]:[AGRUP. CLAS. PROF.]]=$B42,IF(DATOS_[[Check Periodo Ref.]:[Check Periodo Ref.]]="Dentro",IF(DATOS_[[Check Equiparado]:[Check Equiparado]]="Sí",IF(DATOS!AU$4="Sí",(1/DATOS_[[% anualiz]:[% anualiz]]),1)*IF(DATOS!AU$5="Sí",1/DATOS_[[% normaliz]:[% normaliz]],1)*(DATOS_[Conc.Sal.17])))))))),
0)</f>
        <v>0</v>
      </c>
      <c r="AA44" s="168">
        <f t="array" ref="AA44">IFERROR(
(AVERAGE((IF(DATOS_[[Sexo]:[Sexo]]=$B44,IF(DATOS_[[AGRUP. CLAS. PROF.]:[AGRUP. CLAS. PROF.]]=$B42,IF(DATOS_[[Check Periodo Ref.]:[Check Periodo Ref.]]="Dentro",IF(DATOS_[[Check Equiparado]:[Check Equiparado]]="Sí",IF(DATOS!AV$4="Sí",(1/DATOS_[[% anualiz]:[% anualiz]]),1)*IF(DATOS!AV$5="Sí",1/DATOS_[[% normaliz]:[% normaliz]],1)*(DATOS_[Conc.Sal.18])))))))),
0)</f>
        <v>0</v>
      </c>
      <c r="AB44" s="168">
        <f t="array" ref="AB44">IFERROR(
(AVERAGE((IF(DATOS_[[Sexo]:[Sexo]]=$B44,IF(DATOS_[[AGRUP. CLAS. PROF.]:[AGRUP. CLAS. PROF.]]=$B42,IF(DATOS_[[Check Periodo Ref.]:[Check Periodo Ref.]]="Dentro",IF(DATOS_[[Check Equiparado]:[Check Equiparado]]="Sí",IF(DATOS!AW$4="Sí",(1/DATOS_[[% anualiz]:[% anualiz]]),1)*IF(DATOS!AW$5="Sí",1/DATOS_[[% normaliz]:[% normaliz]],1)*(DATOS_[Conc.Sal.19])))))))),
0)</f>
        <v>0</v>
      </c>
      <c r="AC44" s="168">
        <f t="array" ref="AC44">IFERROR(
(AVERAGE((IF(DATOS_[[Sexo]:[Sexo]]=$B44,IF(DATOS_[[AGRUP. CLAS. PROF.]:[AGRUP. CLAS. PROF.]]=$B42,IF(DATOS_[[Check Periodo Ref.]:[Check Periodo Ref.]]="Dentro",IF(DATOS_[[Check Equiparado]:[Check Equiparado]]="Sí",IF(DATOS!AX$4="Sí",(1/DATOS_[[% anualiz]:[% anualiz]]),1)*IF(DATOS!AX$5="Sí",1/DATOS_[[% normaliz]:[% normaliz]],1)*(DATOS_[Conc.Sal.20])))))))),
0)</f>
        <v>0</v>
      </c>
      <c r="AD44" s="168">
        <f t="array" ref="AD44">IFERROR(
(AVERAGE((IF(DATOS_[[Sexo]:[Sexo]]=$B44,IF(DATOS_[[AGRUP. CLAS. PROF.]:[AGRUP. CLAS. PROF.]]=$B42,IF(DATOS_[[Check Periodo Ref.]:[Check Periodo Ref.]]="Dentro",IF(DATOS_[[Check Equiparado]:[Check Equiparado]]="Sí",IF(DATOS!AY$4="Sí",(1/DATOS_[[% anualiz]:[% anualiz]]),1)*IF(DATOS!AY$5="Sí",1/DATOS_[[% normaliz]:[% normaliz]],1)*(DATOS_[Conc.Sal.21])))))))),
0)</f>
        <v>0</v>
      </c>
      <c r="AE44" s="168">
        <f t="array" ref="AE44">IFERROR(
(AVERAGE((IF(DATOS_[[Sexo]:[Sexo]]=$B44,IF(DATOS_[[AGRUP. CLAS. PROF.]:[AGRUP. CLAS. PROF.]]=$B42,IF(DATOS_[[Check Periodo Ref.]:[Check Periodo Ref.]]="Dentro",IF(DATOS_[[Check Equiparado]:[Check Equiparado]]="Sí",IF(DATOS!AZ$4="Sí",(1/DATOS_[[% anualiz]:[% anualiz]]),1)*IF(DATOS!AZ$5="Sí",1/DATOS_[[% normaliz]:[% normaliz]],1)*(DATOS_[Conc.Sal.22])))))))),
0)</f>
        <v>0</v>
      </c>
      <c r="AF44" s="168">
        <f t="array" ref="AF44">IFERROR(
(AVERAGE((IF(DATOS_[[Sexo]:[Sexo]]=$B44,IF(DATOS_[[AGRUP. CLAS. PROF.]:[AGRUP. CLAS. PROF.]]=$B42,IF(DATOS_[[Check Periodo Ref.]:[Check Periodo Ref.]]="Dentro",IF(DATOS_[[Check Equiparado]:[Check Equiparado]]="Sí",IF(DATOS!BA$4="Sí",(1/DATOS_[[% anualiz]:[% anualiz]]),1)*IF(DATOS!BA$5="Sí",1/DATOS_[[% normaliz]:[% normaliz]],1)*(DATOS_[Conc.Sal.23])))))))),
0)</f>
        <v>0</v>
      </c>
      <c r="AG44" s="168">
        <f t="array" ref="AG44">IFERROR(
(AVERAGE((IF(DATOS_[[Sexo]:[Sexo]]=$B44,IF(DATOS_[[AGRUP. CLAS. PROF.]:[AGRUP. CLAS. PROF.]]=$B42,IF(DATOS_[[Check Periodo Ref.]:[Check Periodo Ref.]]="Dentro",IF(DATOS_[[Check Equiparado]:[Check Equiparado]]="Sí",IF(DATOS!BB$4="Sí",(1/DATOS_[[% anualiz]:[% anualiz]]),1)*IF(DATOS!BB$5="Sí",1/DATOS_[[% normaliz]:[% normaliz]],1)*(DATOS_[Conc.Sal.24])))))))),
0)</f>
        <v>0</v>
      </c>
      <c r="AH44" s="168">
        <f t="array" ref="AH44">IFERROR(
(AVERAGE((IF(DATOS_[[Sexo]:[Sexo]]=$B44,IF(DATOS_[[AGRUP. CLAS. PROF.]:[AGRUP. CLAS. PROF.]]=$B42,IF(DATOS_[[Check Periodo Ref.]:[Check Periodo Ref.]]="Dentro",IF(DATOS_[[Check Equiparado]:[Check Equiparado]]="Sí",IF(DATOS!BC$4="Sí",(1/DATOS_[[% anualiz]:[% anualiz]]),1)*IF(DATOS!BC$5="Sí",1/DATOS_[[% normaliz]:[% normaliz]],1)*(DATOS_[Conc.Sal.25])))))))),
0)</f>
        <v>0</v>
      </c>
      <c r="AI44" s="168">
        <f t="array" ref="AI44">IFERROR(
(AVERAGE((IF(DATOS_[[Sexo]:[Sexo]]=$B44,IF(DATOS_[[AGRUP. CLAS. PROF.]:[AGRUP. CLAS. PROF.]]=$B42,IF(DATOS_[[Check Periodo Ref.]:[Check Periodo Ref.]]="Dentro",IF(DATOS_[[Check Equiparado]:[Check Equiparado]]="Sí",IF(DATOS!BD$4="Sí",(1/DATOS_[[% anualiz]:[% anualiz]]),1)*IF(DATOS!BD$5="Sí",1/DATOS_[[% normaliz]:[% normaliz]],1)*(DATOS_[Conc.Sal.26])))))))),
0)</f>
        <v>0</v>
      </c>
      <c r="AJ44" s="168">
        <f t="array" ref="AJ44">IFERROR(
(AVERAGE((IF(DATOS_[[Sexo]:[Sexo]]=$B44,IF(DATOS_[[AGRUP. CLAS. PROF.]:[AGRUP. CLAS. PROF.]]=$B42,IF(DATOS_[[Check Periodo Ref.]:[Check Periodo Ref.]]="Dentro",IF(DATOS_[[Check Equiparado]:[Check Equiparado]]="Sí",IF(DATOS!BE$4="Sí",(1/DATOS_[[% anualiz]:[% anualiz]]),1)*IF(DATOS!BE$5="Sí",1/DATOS_[[% normaliz]:[% normaliz]],1)*(DATOS_[Conc.Sal.27])))))))),
0)</f>
        <v>0</v>
      </c>
      <c r="AK44" s="168">
        <f t="array" ref="AK44">IFERROR(
(AVERAGE((IF(DATOS_[[Sexo]:[Sexo]]=$B44,IF(DATOS_[[AGRUP. CLAS. PROF.]:[AGRUP. CLAS. PROF.]]=$B42,IF(DATOS_[[Check Periodo Ref.]:[Check Periodo Ref.]]="Dentro",IF(DATOS_[[Check Equiparado]:[Check Equiparado]]="Sí",IF(DATOS!BF$4="Sí",(1/DATOS_[[% anualiz]:[% anualiz]]),1)*IF(DATOS!BF$5="Sí",1/DATOS_[[% normaliz]:[% normaliz]],1)*(DATOS_[Conc.Sal.28])))))))),
0)</f>
        <v>0</v>
      </c>
      <c r="AL44" s="168">
        <f t="array" ref="AL44">IFERROR(
(AVERAGE((IF(DATOS_[[Sexo]:[Sexo]]=$B44,IF(DATOS_[[AGRUP. CLAS. PROF.]:[AGRUP. CLAS. PROF.]]=$B42,IF(DATOS_[[Check Periodo Ref.]:[Check Periodo Ref.]]="Dentro",IF(DATOS_[[Check Equiparado]:[Check Equiparado]]="Sí",IF(DATOS!BG$4="Sí",(1/DATOS_[[% anualiz]:[% anualiz]]),1)*IF(DATOS!BG$5="Sí",1/DATOS_[[% normaliz]:[% normaliz]],1)*(DATOS_[Conc.Sal.29])))))))),
0)</f>
        <v>0</v>
      </c>
      <c r="AM44" s="168">
        <f t="array" ref="AM44">IFERROR(
(AVERAGE((IF(DATOS_[[Sexo]:[Sexo]]=$B44,IF(DATOS_[[AGRUP. CLAS. PROF.]:[AGRUP. CLAS. PROF.]]=$B42,IF(DATOS_[[Check Periodo Ref.]:[Check Periodo Ref.]]="Dentro",IF(DATOS_[[Check Equiparado]:[Check Equiparado]]="Sí",IF(DATOS!BH$4="Sí",(1/DATOS_[[% anualiz]:[% anualiz]]),1)*IF(DATOS!BH$5="Sí",1/DATOS_[[% normaliz]:[% normaliz]],1)*(DATOS_[Conc.Sal.30])))))))),
0)</f>
        <v>0</v>
      </c>
      <c r="AN44" s="169">
        <f t="array" ref="AN44">IFERROR(
AVERAGE(IF(DATOS_[Sexo]=$B44,IF(DATOS_[[AGRUP. CLAS. PROF.]:[AGRUP. CLAS. PROF.]]=$B42,IF(DATOS_[Check Equiparado]="Sí",IF(DATOS_[Check Periodo Ref.]="Dentro",DATOS_[Tot COMPL.SAL Eq],FALSE))))),
0)</f>
        <v>0</v>
      </c>
      <c r="AO44" s="170">
        <f t="array" ref="AO44">IFERROR(
AVERAGE(IF(DATOS_[Sexo]=$B44,IF(DATOS_[[AGRUP. CLAS. PROF.]:[AGRUP. CLAS. PROF.]]=$B42,IF(DATOS_[Check Equiparado]="Sí",IF(DATOS_[Check Periodo Ref.]="Dentro",DATOS_[TOTAL SALARIO Eq],FALSE))))),
0)</f>
        <v>0</v>
      </c>
      <c r="AP44" s="171">
        <f t="array" ref="AP44">IFERROR(
(AVERAGE((IF(DATOS_[[Sexo]:[Sexo]]=$B44,IF(DATOS_[[AGRUP. CLAS. PROF.]:[AGRUP. CLAS. PROF.]]=$B43,IF(DATOS_[[Check Periodo Ref.]:[Check Periodo Ref.]]="Dentro",IF(DATOS_[[Check Equiparado]:[Check Equiparado]]="Sí",IF(DATOS!BI$4="Sí",(1/DATOS_[[% anualiz]:[% anualiz]]),1)*IF(DATOS!BI$5="Sí",1/DATOS_[[% normaliz]:[% normaliz]],1)*(DATOS_[C.Extra.01])))))))),
0)</f>
        <v>0</v>
      </c>
      <c r="AQ44" s="171">
        <f t="array" ref="AQ44">IFERROR(
(AVERAGE((IF(DATOS_[[Sexo]:[Sexo]]=$B44,IF(DATOS_[[AGRUP. CLAS. PROF.]:[AGRUP. CLAS. PROF.]]=$B43,IF(DATOS_[[Check Periodo Ref.]:[Check Periodo Ref.]]="Dentro",IF(DATOS_[[Check Equiparado]:[Check Equiparado]]="Sí",IF(DATOS!BJ$4="Sí",(1/DATOS_[[% anualiz]:[% anualiz]]),1)*IF(DATOS!BJ$5="Sí",1/DATOS_[[% normaliz]:[% normaliz]],1)*(DATOS_[C.Extra.02])))))))),
0)</f>
        <v>0</v>
      </c>
      <c r="AR44" s="171">
        <f t="array" ref="AR44">IFERROR(
(AVERAGE((IF(DATOS_[[Sexo]:[Sexo]]=$B44,IF(DATOS_[[AGRUP. CLAS. PROF.]:[AGRUP. CLAS. PROF.]]=$B43,IF(DATOS_[[Check Periodo Ref.]:[Check Periodo Ref.]]="Dentro",IF(DATOS_[[Check Equiparado]:[Check Equiparado]]="Sí",IF(DATOS!BK$4="Sí",(1/DATOS_[[% anualiz]:[% anualiz]]),1)*IF(DATOS!BK$5="Sí",1/DATOS_[[% normaliz]:[% normaliz]],1)*(DATOS_[C.Extra.03])))))))),
0)</f>
        <v>0</v>
      </c>
      <c r="AS44" s="171">
        <f t="array" ref="AS44">IFERROR(
(AVERAGE((IF(DATOS_[[Sexo]:[Sexo]]=$B44,IF(DATOS_[[AGRUP. CLAS. PROF.]:[AGRUP. CLAS. PROF.]]=$B43,IF(DATOS_[[Check Periodo Ref.]:[Check Periodo Ref.]]="Dentro",IF(DATOS_[[Check Equiparado]:[Check Equiparado]]="Sí",IF(DATOS!BL$4="Sí",(1/DATOS_[[% anualiz]:[% anualiz]]),1)*IF(DATOS!BL$5="Sí",1/DATOS_[[% normaliz]:[% normaliz]],1)*(DATOS_[C.Extra.04])))))))),
0)</f>
        <v>0</v>
      </c>
      <c r="AT44" s="171">
        <f t="array" ref="AT44">IFERROR(
(AVERAGE((IF(DATOS_[[Sexo]:[Sexo]]=$B44,IF(DATOS_[[AGRUP. CLAS. PROF.]:[AGRUP. CLAS. PROF.]]=$B43,IF(DATOS_[[Check Periodo Ref.]:[Check Periodo Ref.]]="Dentro",IF(DATOS_[[Check Equiparado]:[Check Equiparado]]="Sí",IF(DATOS!BM$4="Sí",(1/DATOS_[[% anualiz]:[% anualiz]]),1)*IF(DATOS!BM$5="Sí",1/DATOS_[[% normaliz]:[% normaliz]],1)*(DATOS_[C.Extra.05])))))))),
0)</f>
        <v>0</v>
      </c>
      <c r="AU44" s="172">
        <f t="array" ref="AU44">IFERROR(
AVERAGE(IF(DATOS_[Sexo]=$B44,IF(DATOS_[[AGRUP. CLAS. PROF.]:[AGRUP. CLAS. PROF.]]=$B42,IF(DATOS_[Check Equiparado]="Sí",IF(DATOS_[Check Periodo Ref.]="Dentro",DATOS_[Tot Extrasalarial Eq],FALSE))))),
0)</f>
        <v>0</v>
      </c>
      <c r="AV44" s="173">
        <f t="array" ref="AV44">IFERROR(
AVERAGE(IF(DATOS_[Sexo]=$B44,IF(DATOS_[[AGRUP. CLAS. PROF.]:[AGRUP. CLAS. PROF.]]=$B42,IF(DATOS_[Check Equiparado]="Sí",IF(DATOS_[Check Periodo Ref.]="Dentro",DATOS_[TOTAL Retrib Eq],FALSE))))),
0)</f>
        <v>0</v>
      </c>
    </row>
    <row r="45" spans="1:48" ht="17.25" thickBot="1" x14ac:dyDescent="0.35">
      <c r="A45" s="119" t="str">
        <f t="shared" ref="A45" si="43">+A46</f>
        <v>[ocultar]</v>
      </c>
      <c r="B45" s="129" t="s">
        <v>227</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CLAS. PROF.],
IF("Dentro"=DATOS_[Check Periodo Ref.],
1/(COUNTIFS(DATOS_[Sexo],$B46,DATOS_[AGRUP. CLAS. PROF.],$B45,DATOS_[Check Periodo Ref.],"Dentro",DATOS_[id],DATOS_[id]))))))</f>
        <v>0</v>
      </c>
      <c r="D46" s="125">
        <f>COUNTIFS(DATOS_[AGRUP. CLAS. PROF.],$B45,DATOS_[Sexo],$B46,DATOS_[Check Periodo Ref.],"Dentro")</f>
        <v>0</v>
      </c>
      <c r="E46" s="125">
        <f>COUNTIFS(DATOS_[AGRUP. CLAS. PROF.],$B45,DATOS_[Sexo],$B46,DATOS_[Check Periodo Ref.],"Dentro",DATOS_[Check Nº SC Norm],"Sí")</f>
        <v>0</v>
      </c>
      <c r="F46" s="125">
        <f>COUNTIFS(DATOS_[AGRUP. CLAS. PROF.],$B45,DATOS_[Sexo],$B46,DATOS_[Check Periodo Ref.],"Dentro",DATOS_[Check Nº SC Anualiz],"Sí")</f>
        <v>0</v>
      </c>
      <c r="G46" s="125">
        <f>COUNTIFS(DATOS_[AGRUP. CLAS. PROF.],$B45,DATOS_[Sexo],$B46,DATOS_[Check Periodo Ref.],"Dentro",DATOS_[Check Nº SC Norm y Anualiz],"Sí")</f>
        <v>0</v>
      </c>
      <c r="H46" s="125">
        <f>COUNTIFS(DATOS_[AGRUP. CLAS. PROF.],$B45,DATOS_[Sexo],$B46,DATOS_[Check Periodo Ref.],"Dentro",DATOS_[Check Equiparación],"Sí")</f>
        <v>0</v>
      </c>
      <c r="I46" s="167">
        <f t="array" ref="I46">IFERROR(
AVERAGE(IF(DATOS_[Sexo]=$B46,IF(DATOS_[[AGRUP. CLAS. PROF.]:[AGRUP. CLAS. PROF.]]=$B45,IF(DATOS_[Check Equiparado]="Sí",IF(DATOS_[Check Periodo Ref.]="Dentro",DATOS_[SALARIO BASE Eq],FALSE))))),
0)</f>
        <v>0</v>
      </c>
      <c r="J46" s="168">
        <f t="array" ref="J46">IFERROR(
(AVERAGE((IF(DATOS_[[Sexo]:[Sexo]]=$B46,IF(DATOS_[[AGRUP. CLAS. PROF.]:[AGRUP. CLAS. PROF.]]=$B45,IF(DATOS_[[Check Periodo Ref.]:[Check Periodo Ref.]]="Dentro",IF(DATOS_[[Check Equiparado]:[Check Equiparado]]="Sí",IF(DATOS!AE$4="Sí",(1/DATOS_[[% anualiz]:[% anualiz]]),1)*IF(DATOS!AE$5="Sí",1/DATOS_[[% normaliz]:[% normaliz]],1)*(DATOS_[Conc.Sal.01])))))))),
0)</f>
        <v>0</v>
      </c>
      <c r="K46" s="168">
        <f t="array" ref="K46">IFERROR(
(AVERAGE((IF(DATOS_[[Sexo]:[Sexo]]=$B46,IF(DATOS_[[AGRUP. CLAS. PROF.]:[AGRUP. CLAS. PROF.]]=$B45,IF(DATOS_[[Check Periodo Ref.]:[Check Periodo Ref.]]="Dentro",IF(DATOS_[[Check Equiparado]:[Check Equiparado]]="Sí",IF(DATOS!AF$4="Sí",(1/DATOS_[[% anualiz]:[% anualiz]]),1)*IF(DATOS!AF$5="Sí",1/DATOS_[[% normaliz]:[% normaliz]],1)*(DATOS_[Conc.Sal.02])))))))),
0)</f>
        <v>0</v>
      </c>
      <c r="L46" s="168">
        <f t="array" ref="L46">IFERROR(
(AVERAGE((IF(DATOS_[[Sexo]:[Sexo]]=$B46,IF(DATOS_[[AGRUP. CLAS. PROF.]:[AGRUP. CLAS. PROF.]]=$B45,IF(DATOS_[[Check Periodo Ref.]:[Check Periodo Ref.]]="Dentro",IF(DATOS_[[Check Equiparado]:[Check Equiparado]]="Sí",IF(DATOS!AG$4="Sí",(1/DATOS_[[% anualiz]:[% anualiz]]),1)*IF(DATOS!AG$5="Sí",1/DATOS_[[% normaliz]:[% normaliz]],1)*(DATOS_[Conc.Sal.03])))))))),
0)</f>
        <v>0</v>
      </c>
      <c r="M46" s="168">
        <f t="array" ref="M46">IFERROR(
(AVERAGE((IF(DATOS_[[Sexo]:[Sexo]]=$B46,IF(DATOS_[[AGRUP. CLAS. PROF.]:[AGRUP. CLAS. PROF.]]=$B45,IF(DATOS_[[Check Periodo Ref.]:[Check Periodo Ref.]]="Dentro",IF(DATOS_[[Check Equiparado]:[Check Equiparado]]="Sí",IF(DATOS!AH$4="Sí",(1/DATOS_[[% anualiz]:[% anualiz]]),1)*IF(DATOS!AH$5="Sí",1/DATOS_[[% normaliz]:[% normaliz]],1)*(DATOS_[Conc.Sal.04])))))))),
0)</f>
        <v>0</v>
      </c>
      <c r="N46" s="168">
        <f t="array" ref="N46">IFERROR(
(AVERAGE((IF(DATOS_[[Sexo]:[Sexo]]=$B46,IF(DATOS_[[AGRUP. CLAS. PROF.]:[AGRUP. CLAS. PROF.]]=$B45,IF(DATOS_[[Check Periodo Ref.]:[Check Periodo Ref.]]="Dentro",IF(DATOS_[[Check Equiparado]:[Check Equiparado]]="Sí",IF(DATOS!AI$4="Sí",(1/DATOS_[[% anualiz]:[% anualiz]]),1)*IF(DATOS!AI$5="Sí",1/DATOS_[[% normaliz]:[% normaliz]],1)*(DATOS_[Conc.Sal.05])))))))),
0)</f>
        <v>0</v>
      </c>
      <c r="O46" s="168">
        <f t="array" ref="O46">IFERROR(
(AVERAGE((IF(DATOS_[[Sexo]:[Sexo]]=$B46,IF(DATOS_[[AGRUP. CLAS. PROF.]:[AGRUP. CLAS. PROF.]]=$B45,IF(DATOS_[[Check Periodo Ref.]:[Check Periodo Ref.]]="Dentro",IF(DATOS_[[Check Equiparado]:[Check Equiparado]]="Sí",IF(DATOS!AJ$4="Sí",(1/DATOS_[[% anualiz]:[% anualiz]]),1)*IF(DATOS!AJ$5="Sí",1/DATOS_[[% normaliz]:[% normaliz]],1)*(DATOS_[Conc.Sal.06])))))))),
0)</f>
        <v>0</v>
      </c>
      <c r="P46" s="168">
        <f t="array" ref="P46">IFERROR(
(AVERAGE((IF(DATOS_[[Sexo]:[Sexo]]=$B46,IF(DATOS_[[AGRUP. CLAS. PROF.]:[AGRUP. CLAS. PROF.]]=$B45,IF(DATOS_[[Check Periodo Ref.]:[Check Periodo Ref.]]="Dentro",IF(DATOS_[[Check Equiparado]:[Check Equiparado]]="Sí",IF(DATOS!AK$4="Sí",(1/DATOS_[[% anualiz]:[% anualiz]]),1)*IF(DATOS!AK$5="Sí",1/DATOS_[[% normaliz]:[% normaliz]],1)*(DATOS_[Conc.Sal.07])))))))),
0)</f>
        <v>0</v>
      </c>
      <c r="Q46" s="168">
        <f t="array" ref="Q46">IFERROR(
(AVERAGE((IF(DATOS_[[Sexo]:[Sexo]]=$B46,IF(DATOS_[[AGRUP. CLAS. PROF.]:[AGRUP. CLAS. PROF.]]=$B45,IF(DATOS_[[Check Periodo Ref.]:[Check Periodo Ref.]]="Dentro",IF(DATOS_[[Check Equiparado]:[Check Equiparado]]="Sí",IF(DATOS!AL$4="Sí",(1/DATOS_[[% anualiz]:[% anualiz]]),1)*IF(DATOS!AL$5="Sí",1/DATOS_[[% normaliz]:[% normaliz]],1)*(DATOS_[Conc.Sal.08])))))))),
0)</f>
        <v>0</v>
      </c>
      <c r="R46" s="168">
        <f t="array" ref="R46">IFERROR(
(AVERAGE((IF(DATOS_[[Sexo]:[Sexo]]=$B46,IF(DATOS_[[AGRUP. CLAS. PROF.]:[AGRUP. CLAS. PROF.]]=$B45,IF(DATOS_[[Check Periodo Ref.]:[Check Periodo Ref.]]="Dentro",IF(DATOS_[[Check Equiparado]:[Check Equiparado]]="Sí",IF(DATOS!AM$4="Sí",(1/DATOS_[[% anualiz]:[% anualiz]]),1)*IF(DATOS!AM$5="Sí",1/DATOS_[[% normaliz]:[% normaliz]],1)*(DATOS_[Conc.Sal.09])))))))),
0)</f>
        <v>0</v>
      </c>
      <c r="S46" s="168">
        <f t="array" ref="S46">IFERROR(
(AVERAGE((IF(DATOS_[[Sexo]:[Sexo]]=$B46,IF(DATOS_[[AGRUP. CLAS. PROF.]:[AGRUP. CLAS. PROF.]]=$B45,IF(DATOS_[[Check Periodo Ref.]:[Check Periodo Ref.]]="Dentro",IF(DATOS_[[Check Equiparado]:[Check Equiparado]]="Sí",IF(DATOS!AN$4="Sí",(1/DATOS_[[% anualiz]:[% anualiz]]),1)*IF(DATOS!AN$5="Sí",1/DATOS_[[% normaliz]:[% normaliz]],1)*(DATOS_[Conc.Sal.10])))))))),
0)</f>
        <v>0</v>
      </c>
      <c r="T46" s="168">
        <f t="array" ref="T46">IFERROR(
(AVERAGE((IF(DATOS_[[Sexo]:[Sexo]]=$B46,IF(DATOS_[[AGRUP. CLAS. PROF.]:[AGRUP. CLAS. PROF.]]=$B45,IF(DATOS_[[Check Periodo Ref.]:[Check Periodo Ref.]]="Dentro",IF(DATOS_[[Check Equiparado]:[Check Equiparado]]="Sí",IF(DATOS!AO$4="Sí",(1/DATOS_[[% anualiz]:[% anualiz]]),1)*IF(DATOS!AO$5="Sí",1/DATOS_[[% normaliz]:[% normaliz]],1)*(DATOS_[Conc.Sal.11])))))))),
0)</f>
        <v>0</v>
      </c>
      <c r="U46" s="168">
        <f t="array" ref="U46">IFERROR(
(AVERAGE((IF(DATOS_[[Sexo]:[Sexo]]=$B46,IF(DATOS_[[AGRUP. CLAS. PROF.]:[AGRUP. CLAS. PROF.]]=$B45,IF(DATOS_[[Check Periodo Ref.]:[Check Periodo Ref.]]="Dentro",IF(DATOS_[[Check Equiparado]:[Check Equiparado]]="Sí",IF(DATOS!AP$4="Sí",(1/DATOS_[[% anualiz]:[% anualiz]]),1)*IF(DATOS!AP$5="Sí",1/DATOS_[[% normaliz]:[% normaliz]],1)*(DATOS_[Conc.Sal.12])))))))),
0)</f>
        <v>0</v>
      </c>
      <c r="V46" s="168">
        <f t="array" ref="V46">IFERROR(
(AVERAGE((IF(DATOS_[[Sexo]:[Sexo]]=$B46,IF(DATOS_[[AGRUP. CLAS. PROF.]:[AGRUP. CLAS. PROF.]]=$B45,IF(DATOS_[[Check Periodo Ref.]:[Check Periodo Ref.]]="Dentro",IF(DATOS_[[Check Equiparado]:[Check Equiparado]]="Sí",IF(DATOS!AQ$4="Sí",(1/DATOS_[[% anualiz]:[% anualiz]]),1)*IF(DATOS!AQ$5="Sí",1/DATOS_[[% normaliz]:[% normaliz]],1)*(DATOS_[Conc.Sal.13])))))))),
0)</f>
        <v>0</v>
      </c>
      <c r="W46" s="168">
        <f t="array" ref="W46">IFERROR(
(AVERAGE((IF(DATOS_[[Sexo]:[Sexo]]=$B46,IF(DATOS_[[AGRUP. CLAS. PROF.]:[AGRUP. CLAS. PROF.]]=$B45,IF(DATOS_[[Check Periodo Ref.]:[Check Periodo Ref.]]="Dentro",IF(DATOS_[[Check Equiparado]:[Check Equiparado]]="Sí",IF(DATOS!AR$4="Sí",(1/DATOS_[[% anualiz]:[% anualiz]]),1)*IF(DATOS!AR$5="Sí",1/DATOS_[[% normaliz]:[% normaliz]],1)*(DATOS_[Conc.Sal.14])))))))),
0)</f>
        <v>0</v>
      </c>
      <c r="X46" s="168">
        <f t="array" ref="X46">IFERROR(
(AVERAGE((IF(DATOS_[[Sexo]:[Sexo]]=$B46,IF(DATOS_[[AGRUP. CLAS. PROF.]:[AGRUP. CLAS. PROF.]]=$B45,IF(DATOS_[[Check Periodo Ref.]:[Check Periodo Ref.]]="Dentro",IF(DATOS_[[Check Equiparado]:[Check Equiparado]]="Sí",IF(DATOS!AS$4="Sí",(1/DATOS_[[% anualiz]:[% anualiz]]),1)*IF(DATOS!AS$5="Sí",1/DATOS_[[% normaliz]:[% normaliz]],1)*(DATOS_[Conc.Sal.15])))))))),
0)</f>
        <v>0</v>
      </c>
      <c r="Y46" s="168">
        <f t="array" ref="Y46">IFERROR(
(AVERAGE((IF(DATOS_[[Sexo]:[Sexo]]=$B46,IF(DATOS_[[AGRUP. CLAS. PROF.]:[AGRUP. CLAS. PROF.]]=$B45,IF(DATOS_[[Check Periodo Ref.]:[Check Periodo Ref.]]="Dentro",IF(DATOS_[[Check Equiparado]:[Check Equiparado]]="Sí",IF(DATOS!AT$4="Sí",(1/DATOS_[[% anualiz]:[% anualiz]]),1)*IF(DATOS!AT$5="Sí",1/DATOS_[[% normaliz]:[% normaliz]],1)*(DATOS_[Conc.Sal.16])))))))),
0)</f>
        <v>0</v>
      </c>
      <c r="Z46" s="168">
        <f t="array" ref="Z46">IFERROR(
(AVERAGE((IF(DATOS_[[Sexo]:[Sexo]]=$B46,IF(DATOS_[[AGRUP. CLAS. PROF.]:[AGRUP. CLAS. PROF.]]=$B45,IF(DATOS_[[Check Periodo Ref.]:[Check Periodo Ref.]]="Dentro",IF(DATOS_[[Check Equiparado]:[Check Equiparado]]="Sí",IF(DATOS!AU$4="Sí",(1/DATOS_[[% anualiz]:[% anualiz]]),1)*IF(DATOS!AU$5="Sí",1/DATOS_[[% normaliz]:[% normaliz]],1)*(DATOS_[Conc.Sal.17])))))))),
0)</f>
        <v>0</v>
      </c>
      <c r="AA46" s="168">
        <f t="array" ref="AA46">IFERROR(
(AVERAGE((IF(DATOS_[[Sexo]:[Sexo]]=$B46,IF(DATOS_[[AGRUP. CLAS. PROF.]:[AGRUP. CLAS. PROF.]]=$B45,IF(DATOS_[[Check Periodo Ref.]:[Check Periodo Ref.]]="Dentro",IF(DATOS_[[Check Equiparado]:[Check Equiparado]]="Sí",IF(DATOS!AV$4="Sí",(1/DATOS_[[% anualiz]:[% anualiz]]),1)*IF(DATOS!AV$5="Sí",1/DATOS_[[% normaliz]:[% normaliz]],1)*(DATOS_[Conc.Sal.18])))))))),
0)</f>
        <v>0</v>
      </c>
      <c r="AB46" s="168">
        <f t="array" ref="AB46">IFERROR(
(AVERAGE((IF(DATOS_[[Sexo]:[Sexo]]=$B46,IF(DATOS_[[AGRUP. CLAS. PROF.]:[AGRUP. CLAS. PROF.]]=$B45,IF(DATOS_[[Check Periodo Ref.]:[Check Periodo Ref.]]="Dentro",IF(DATOS_[[Check Equiparado]:[Check Equiparado]]="Sí",IF(DATOS!AW$4="Sí",(1/DATOS_[[% anualiz]:[% anualiz]]),1)*IF(DATOS!AW$5="Sí",1/DATOS_[[% normaliz]:[% normaliz]],1)*(DATOS_[Conc.Sal.19])))))))),
0)</f>
        <v>0</v>
      </c>
      <c r="AC46" s="168">
        <f t="array" ref="AC46">IFERROR(
(AVERAGE((IF(DATOS_[[Sexo]:[Sexo]]=$B46,IF(DATOS_[[AGRUP. CLAS. PROF.]:[AGRUP. CLAS. PROF.]]=$B45,IF(DATOS_[[Check Periodo Ref.]:[Check Periodo Ref.]]="Dentro",IF(DATOS_[[Check Equiparado]:[Check Equiparado]]="Sí",IF(DATOS!AX$4="Sí",(1/DATOS_[[% anualiz]:[% anualiz]]),1)*IF(DATOS!AX$5="Sí",1/DATOS_[[% normaliz]:[% normaliz]],1)*(DATOS_[Conc.Sal.20])))))))),
0)</f>
        <v>0</v>
      </c>
      <c r="AD46" s="168">
        <f t="array" ref="AD46">IFERROR(
(AVERAGE((IF(DATOS_[[Sexo]:[Sexo]]=$B46,IF(DATOS_[[AGRUP. CLAS. PROF.]:[AGRUP. CLAS. PROF.]]=$B45,IF(DATOS_[[Check Periodo Ref.]:[Check Periodo Ref.]]="Dentro",IF(DATOS_[[Check Equiparado]:[Check Equiparado]]="Sí",IF(DATOS!AY$4="Sí",(1/DATOS_[[% anualiz]:[% anualiz]]),1)*IF(DATOS!AY$5="Sí",1/DATOS_[[% normaliz]:[% normaliz]],1)*(DATOS_[Conc.Sal.21])))))))),
0)</f>
        <v>0</v>
      </c>
      <c r="AE46" s="168">
        <f t="array" ref="AE46">IFERROR(
(AVERAGE((IF(DATOS_[[Sexo]:[Sexo]]=$B46,IF(DATOS_[[AGRUP. CLAS. PROF.]:[AGRUP. CLAS. PROF.]]=$B45,IF(DATOS_[[Check Periodo Ref.]:[Check Periodo Ref.]]="Dentro",IF(DATOS_[[Check Equiparado]:[Check Equiparado]]="Sí",IF(DATOS!AZ$4="Sí",(1/DATOS_[[% anualiz]:[% anualiz]]),1)*IF(DATOS!AZ$5="Sí",1/DATOS_[[% normaliz]:[% normaliz]],1)*(DATOS_[Conc.Sal.22])))))))),
0)</f>
        <v>0</v>
      </c>
      <c r="AF46" s="168">
        <f t="array" ref="AF46">IFERROR(
(AVERAGE((IF(DATOS_[[Sexo]:[Sexo]]=$B46,IF(DATOS_[[AGRUP. CLAS. PROF.]:[AGRUP. CLAS. PROF.]]=$B45,IF(DATOS_[[Check Periodo Ref.]:[Check Periodo Ref.]]="Dentro",IF(DATOS_[[Check Equiparado]:[Check Equiparado]]="Sí",IF(DATOS!BA$4="Sí",(1/DATOS_[[% anualiz]:[% anualiz]]),1)*IF(DATOS!BA$5="Sí",1/DATOS_[[% normaliz]:[% normaliz]],1)*(DATOS_[Conc.Sal.23])))))))),
0)</f>
        <v>0</v>
      </c>
      <c r="AG46" s="168">
        <f t="array" ref="AG46">IFERROR(
(AVERAGE((IF(DATOS_[[Sexo]:[Sexo]]=$B46,IF(DATOS_[[AGRUP. CLAS. PROF.]:[AGRUP. CLAS. PROF.]]=$B45,IF(DATOS_[[Check Periodo Ref.]:[Check Periodo Ref.]]="Dentro",IF(DATOS_[[Check Equiparado]:[Check Equiparado]]="Sí",IF(DATOS!BB$4="Sí",(1/DATOS_[[% anualiz]:[% anualiz]]),1)*IF(DATOS!BB$5="Sí",1/DATOS_[[% normaliz]:[% normaliz]],1)*(DATOS_[Conc.Sal.24])))))))),
0)</f>
        <v>0</v>
      </c>
      <c r="AH46" s="168">
        <f t="array" ref="AH46">IFERROR(
(AVERAGE((IF(DATOS_[[Sexo]:[Sexo]]=$B46,IF(DATOS_[[AGRUP. CLAS. PROF.]:[AGRUP. CLAS. PROF.]]=$B45,IF(DATOS_[[Check Periodo Ref.]:[Check Periodo Ref.]]="Dentro",IF(DATOS_[[Check Equiparado]:[Check Equiparado]]="Sí",IF(DATOS!BC$4="Sí",(1/DATOS_[[% anualiz]:[% anualiz]]),1)*IF(DATOS!BC$5="Sí",1/DATOS_[[% normaliz]:[% normaliz]],1)*(DATOS_[Conc.Sal.25])))))))),
0)</f>
        <v>0</v>
      </c>
      <c r="AI46" s="168">
        <f t="array" ref="AI46">IFERROR(
(AVERAGE((IF(DATOS_[[Sexo]:[Sexo]]=$B46,IF(DATOS_[[AGRUP. CLAS. PROF.]:[AGRUP. CLAS. PROF.]]=$B45,IF(DATOS_[[Check Periodo Ref.]:[Check Periodo Ref.]]="Dentro",IF(DATOS_[[Check Equiparado]:[Check Equiparado]]="Sí",IF(DATOS!BD$4="Sí",(1/DATOS_[[% anualiz]:[% anualiz]]),1)*IF(DATOS!BD$5="Sí",1/DATOS_[[% normaliz]:[% normaliz]],1)*(DATOS_[Conc.Sal.26])))))))),
0)</f>
        <v>0</v>
      </c>
      <c r="AJ46" s="168">
        <f t="array" ref="AJ46">IFERROR(
(AVERAGE((IF(DATOS_[[Sexo]:[Sexo]]=$B46,IF(DATOS_[[AGRUP. CLAS. PROF.]:[AGRUP. CLAS. PROF.]]=$B45,IF(DATOS_[[Check Periodo Ref.]:[Check Periodo Ref.]]="Dentro",IF(DATOS_[[Check Equiparado]:[Check Equiparado]]="Sí",IF(DATOS!BE$4="Sí",(1/DATOS_[[% anualiz]:[% anualiz]]),1)*IF(DATOS!BE$5="Sí",1/DATOS_[[% normaliz]:[% normaliz]],1)*(DATOS_[Conc.Sal.27])))))))),
0)</f>
        <v>0</v>
      </c>
      <c r="AK46" s="168">
        <f t="array" ref="AK46">IFERROR(
(AVERAGE((IF(DATOS_[[Sexo]:[Sexo]]=$B46,IF(DATOS_[[AGRUP. CLAS. PROF.]:[AGRUP. CLAS. PROF.]]=$B45,IF(DATOS_[[Check Periodo Ref.]:[Check Periodo Ref.]]="Dentro",IF(DATOS_[[Check Equiparado]:[Check Equiparado]]="Sí",IF(DATOS!BF$4="Sí",(1/DATOS_[[% anualiz]:[% anualiz]]),1)*IF(DATOS!BF$5="Sí",1/DATOS_[[% normaliz]:[% normaliz]],1)*(DATOS_[Conc.Sal.28])))))))),
0)</f>
        <v>0</v>
      </c>
      <c r="AL46" s="168">
        <f t="array" ref="AL46">IFERROR(
(AVERAGE((IF(DATOS_[[Sexo]:[Sexo]]=$B46,IF(DATOS_[[AGRUP. CLAS. PROF.]:[AGRUP. CLAS. PROF.]]=$B45,IF(DATOS_[[Check Periodo Ref.]:[Check Periodo Ref.]]="Dentro",IF(DATOS_[[Check Equiparado]:[Check Equiparado]]="Sí",IF(DATOS!BG$4="Sí",(1/DATOS_[[% anualiz]:[% anualiz]]),1)*IF(DATOS!BG$5="Sí",1/DATOS_[[% normaliz]:[% normaliz]],1)*(DATOS_[Conc.Sal.29])))))))),
0)</f>
        <v>0</v>
      </c>
      <c r="AM46" s="168">
        <f t="array" ref="AM46">IFERROR(
(AVERAGE((IF(DATOS_[[Sexo]:[Sexo]]=$B46,IF(DATOS_[[AGRUP. CLAS. PROF.]:[AGRUP. CLAS. PROF.]]=$B45,IF(DATOS_[[Check Periodo Ref.]:[Check Periodo Ref.]]="Dentro",IF(DATOS_[[Check Equiparado]:[Check Equiparado]]="Sí",IF(DATOS!BH$4="Sí",(1/DATOS_[[% anualiz]:[% anualiz]]),1)*IF(DATOS!BH$5="Sí",1/DATOS_[[% normaliz]:[% normaliz]],1)*(DATOS_[Conc.Sal.30])))))))),
0)</f>
        <v>0</v>
      </c>
      <c r="AN46" s="169">
        <f t="array" ref="AN46">IFERROR(
AVERAGE(IF(DATOS_[Sexo]=$B46,IF(DATOS_[[AGRUP. CLAS. PROF.]:[AGRUP. CLAS. PROF.]]=$B45,IF(DATOS_[Check Equiparado]="Sí",IF(DATOS_[Check Periodo Ref.]="Dentro",DATOS_[Tot COMPL.SAL Eq],FALSE))))),
0)</f>
        <v>0</v>
      </c>
      <c r="AO46" s="170">
        <f t="array" ref="AO46">IFERROR(
AVERAGE(IF(DATOS_[Sexo]=$B46,IF(DATOS_[[AGRUP. CLAS. PROF.]:[AGRUP. CLAS. PROF.]]=$B45,IF(DATOS_[Check Equiparado]="Sí",IF(DATOS_[Check Periodo Ref.]="Dentro",DATOS_[TOTAL SALARIO Eq],FALSE))))),
0)</f>
        <v>0</v>
      </c>
      <c r="AP46" s="171">
        <f t="array" ref="AP46">IFERROR(
(AVERAGE((IF(DATOS_[[Sexo]:[Sexo]]=$B46,IF(DATOS_[[AGRUP. CLAS. PROF.]:[AGRUP. CLAS. PROF.]]=$B45,IF(DATOS_[[Check Periodo Ref.]:[Check Periodo Ref.]]="Dentro",IF(DATOS_[[Check Equiparado]:[Check Equiparado]]="Sí",IF(DATOS!BI$4="Sí",(1/DATOS_[[% anualiz]:[% anualiz]]),1)*IF(DATOS!BI$5="Sí",1/DATOS_[[% normaliz]:[% normaliz]],1)*(DATOS_[C.Extra.01])))))))),
0)</f>
        <v>0</v>
      </c>
      <c r="AQ46" s="171">
        <f t="array" ref="AQ46">IFERROR(
(AVERAGE((IF(DATOS_[[Sexo]:[Sexo]]=$B46,IF(DATOS_[[AGRUP. CLAS. PROF.]:[AGRUP. CLAS. PROF.]]=$B45,IF(DATOS_[[Check Periodo Ref.]:[Check Periodo Ref.]]="Dentro",IF(DATOS_[[Check Equiparado]:[Check Equiparado]]="Sí",IF(DATOS!BJ$4="Sí",(1/DATOS_[[% anualiz]:[% anualiz]]),1)*IF(DATOS!BJ$5="Sí",1/DATOS_[[% normaliz]:[% normaliz]],1)*(DATOS_[C.Extra.02])))))))),
0)</f>
        <v>0</v>
      </c>
      <c r="AR46" s="171">
        <f t="array" ref="AR46">IFERROR(
(AVERAGE((IF(DATOS_[[Sexo]:[Sexo]]=$B46,IF(DATOS_[[AGRUP. CLAS. PROF.]:[AGRUP. CLAS. PROF.]]=$B45,IF(DATOS_[[Check Periodo Ref.]:[Check Periodo Ref.]]="Dentro",IF(DATOS_[[Check Equiparado]:[Check Equiparado]]="Sí",IF(DATOS!BK$4="Sí",(1/DATOS_[[% anualiz]:[% anualiz]]),1)*IF(DATOS!BK$5="Sí",1/DATOS_[[% normaliz]:[% normaliz]],1)*(DATOS_[C.Extra.03])))))))),
0)</f>
        <v>0</v>
      </c>
      <c r="AS46" s="171">
        <f t="array" ref="AS46">IFERROR(
(AVERAGE((IF(DATOS_[[Sexo]:[Sexo]]=$B46,IF(DATOS_[[AGRUP. CLAS. PROF.]:[AGRUP. CLAS. PROF.]]=$B45,IF(DATOS_[[Check Periodo Ref.]:[Check Periodo Ref.]]="Dentro",IF(DATOS_[[Check Equiparado]:[Check Equiparado]]="Sí",IF(DATOS!BL$4="Sí",(1/DATOS_[[% anualiz]:[% anualiz]]),1)*IF(DATOS!BL$5="Sí",1/DATOS_[[% normaliz]:[% normaliz]],1)*(DATOS_[C.Extra.04])))))))),
0)</f>
        <v>0</v>
      </c>
      <c r="AT46" s="171">
        <f t="array" ref="AT46">IFERROR(
(AVERAGE((IF(DATOS_[[Sexo]:[Sexo]]=$B46,IF(DATOS_[[AGRUP. CLAS. PROF.]:[AGRUP. CLAS. PROF.]]=$B45,IF(DATOS_[[Check Periodo Ref.]:[Check Periodo Ref.]]="Dentro",IF(DATOS_[[Check Equiparado]:[Check Equiparado]]="Sí",IF(DATOS!BM$4="Sí",(1/DATOS_[[% anualiz]:[% anualiz]]),1)*IF(DATOS!BM$5="Sí",1/DATOS_[[% normaliz]:[% normaliz]],1)*(DATOS_[C.Extra.05])))))))),
0)</f>
        <v>0</v>
      </c>
      <c r="AU46" s="172">
        <f t="array" ref="AU46">IFERROR(
AVERAGE(IF(DATOS_[Sexo]=$B46,IF(DATOS_[[AGRUP. CLAS. PROF.]:[AGRUP. CLAS. PROF.]]=$B45,IF(DATOS_[Check Equiparado]="Sí",IF(DATOS_[Check Periodo Ref.]="Dentro",DATOS_[Tot Extrasalarial Eq],FALSE))))),
0)</f>
        <v>0</v>
      </c>
      <c r="AV46" s="173">
        <f t="array" ref="AV46">IFERROR(
AVERAGE(IF(DATOS_[Sexo]=$B46,IF(DATOS_[[AGRUP. CLAS. PROF.]:[AGRUP. CLAS. PROF.]]=$B45,IF(DATOS_[Check Equiparado]="Sí",IF(DATOS_[Check Periodo Ref.]="Dentro",DATOS_[TOTAL Retrib Eq],FALSE))))),
0)</f>
        <v>0</v>
      </c>
    </row>
    <row r="47" spans="1:48" x14ac:dyDescent="0.3">
      <c r="A47" s="119" t="str">
        <f t="shared" ref="A47" si="46">+A46</f>
        <v>[ocultar]</v>
      </c>
      <c r="B47" s="123" t="s">
        <v>163</v>
      </c>
      <c r="C47" s="124">
        <f t="array" ref="C47">SUM(IF($B47=DATOS_[Sexo],
IF($B45=DATOS_[AGRUP. CLAS. PROF.],
IF("Dentro"=DATOS_[Check Periodo Ref.],
1/(COUNTIFS(DATOS_[Sexo],$B47,DATOS_[AGRUP. CLAS. PROF.],$B45,DATOS_[Check Periodo Ref.],"Dentro",DATOS_[id],DATOS_[id]))))))</f>
        <v>0</v>
      </c>
      <c r="D47" s="125">
        <f>COUNTIFS(DATOS_[AGRUP. CLAS. PROF.],$B45,DATOS_[Sexo],$B47,DATOS_[Check Periodo Ref.],"Dentro")</f>
        <v>0</v>
      </c>
      <c r="E47" s="125">
        <f>COUNTIFS(DATOS_[AGRUP. CLAS. PROF.],$B45,DATOS_[Sexo],$B47,DATOS_[Check Periodo Ref.],"Dentro",DATOS_[Check Nº SC Norm],"Sí")</f>
        <v>0</v>
      </c>
      <c r="F47" s="125">
        <f>COUNTIFS(DATOS_[AGRUP. CLAS. PROF.],$B45,DATOS_[Sexo],$B47,DATOS_[Check Periodo Ref.],"Dentro",DATOS_[Check Nº SC Anualiz],"Sí")</f>
        <v>0</v>
      </c>
      <c r="G47" s="125">
        <f>COUNTIFS(DATOS_[AGRUP. CLAS. PROF.],$B45,DATOS_[Sexo],$B47,DATOS_[Check Periodo Ref.],"Dentro",DATOS_[Check Nº SC Norm y Anualiz],"Sí")</f>
        <v>0</v>
      </c>
      <c r="H47" s="125">
        <f>COUNTIFS(DATOS_[AGRUP. CLAS. PROF.],$B45,DATOS_[Sexo],$B47,DATOS_[Check Periodo Ref.],"Dentro",DATOS_[Check Equiparación],"Sí")</f>
        <v>0</v>
      </c>
      <c r="I47" s="167" cm="1">
        <f t="array" ref="I47">IFERROR(
AVERAGE(IF(DATOS_[Sexo]=$B47,IF(DATOS_[[AGRUP. CLAS. PROF.]:[AGRUP. CLAS. PROF.]]=$B45,IF(DATOS_[Check Equiparado]="Sí",IF(DATOS_[Check Periodo Ref.]="Dentro",DATOS_[SALARIO BASE Eq],FALSE))))),
0)</f>
        <v>0</v>
      </c>
      <c r="J47" s="168">
        <f t="array" ref="J47">IFERROR(
(AVERAGE((IF(DATOS_[[Sexo]:[Sexo]]=$B47,IF(DATOS_[[AGRUP. CLAS. PROF.]:[AGRUP. CLAS. PROF.]]=$B45,IF(DATOS_[[Check Periodo Ref.]:[Check Periodo Ref.]]="Dentro",IF(DATOS_[[Check Equiparado]:[Check Equiparado]]="Sí",IF(DATOS!AE$4="Sí",(1/DATOS_[[% anualiz]:[% anualiz]]),1)*IF(DATOS!AE$5="Sí",1/DATOS_[[% normaliz]:[% normaliz]],1)*(DATOS_[Conc.Sal.01])))))))),
0)</f>
        <v>0</v>
      </c>
      <c r="K47" s="168">
        <f t="array" ref="K47">IFERROR(
(AVERAGE((IF(DATOS_[[Sexo]:[Sexo]]=$B47,IF(DATOS_[[AGRUP. CLAS. PROF.]:[AGRUP. CLAS. PROF.]]=$B45,IF(DATOS_[[Check Periodo Ref.]:[Check Periodo Ref.]]="Dentro",IF(DATOS_[[Check Equiparado]:[Check Equiparado]]="Sí",IF(DATOS!AF$4="Sí",(1/DATOS_[[% anualiz]:[% anualiz]]),1)*IF(DATOS!AF$5="Sí",1/DATOS_[[% normaliz]:[% normaliz]],1)*(DATOS_[Conc.Sal.02])))))))),
0)</f>
        <v>0</v>
      </c>
      <c r="L47" s="168">
        <f t="array" ref="L47">IFERROR(
(AVERAGE((IF(DATOS_[[Sexo]:[Sexo]]=$B47,IF(DATOS_[[AGRUP. CLAS. PROF.]:[AGRUP. CLAS. PROF.]]=$B45,IF(DATOS_[[Check Periodo Ref.]:[Check Periodo Ref.]]="Dentro",IF(DATOS_[[Check Equiparado]:[Check Equiparado]]="Sí",IF(DATOS!AG$4="Sí",(1/DATOS_[[% anualiz]:[% anualiz]]),1)*IF(DATOS!AG$5="Sí",1/DATOS_[[% normaliz]:[% normaliz]],1)*(DATOS_[Conc.Sal.03])))))))),
0)</f>
        <v>0</v>
      </c>
      <c r="M47" s="168">
        <f t="array" ref="M47">IFERROR(
(AVERAGE((IF(DATOS_[[Sexo]:[Sexo]]=$B47,IF(DATOS_[[AGRUP. CLAS. PROF.]:[AGRUP. CLAS. PROF.]]=$B45,IF(DATOS_[[Check Periodo Ref.]:[Check Periodo Ref.]]="Dentro",IF(DATOS_[[Check Equiparado]:[Check Equiparado]]="Sí",IF(DATOS!AH$4="Sí",(1/DATOS_[[% anualiz]:[% anualiz]]),1)*IF(DATOS!AH$5="Sí",1/DATOS_[[% normaliz]:[% normaliz]],1)*(DATOS_[Conc.Sal.04])))))))),
0)</f>
        <v>0</v>
      </c>
      <c r="N47" s="168">
        <f t="array" ref="N47">IFERROR(
(AVERAGE((IF(DATOS_[[Sexo]:[Sexo]]=$B47,IF(DATOS_[[AGRUP. CLAS. PROF.]:[AGRUP. CLAS. PROF.]]=$B45,IF(DATOS_[[Check Periodo Ref.]:[Check Periodo Ref.]]="Dentro",IF(DATOS_[[Check Equiparado]:[Check Equiparado]]="Sí",IF(DATOS!AI$4="Sí",(1/DATOS_[[% anualiz]:[% anualiz]]),1)*IF(DATOS!AI$5="Sí",1/DATOS_[[% normaliz]:[% normaliz]],1)*(DATOS_[Conc.Sal.05])))))))),
0)</f>
        <v>0</v>
      </c>
      <c r="O47" s="168">
        <f t="array" ref="O47">IFERROR(
(AVERAGE((IF(DATOS_[[Sexo]:[Sexo]]=$B47,IF(DATOS_[[AGRUP. CLAS. PROF.]:[AGRUP. CLAS. PROF.]]=$B45,IF(DATOS_[[Check Periodo Ref.]:[Check Periodo Ref.]]="Dentro",IF(DATOS_[[Check Equiparado]:[Check Equiparado]]="Sí",IF(DATOS!AJ$4="Sí",(1/DATOS_[[% anualiz]:[% anualiz]]),1)*IF(DATOS!AJ$5="Sí",1/DATOS_[[% normaliz]:[% normaliz]],1)*(DATOS_[Conc.Sal.06])))))))),
0)</f>
        <v>0</v>
      </c>
      <c r="P47" s="168">
        <f t="array" ref="P47">IFERROR(
(AVERAGE((IF(DATOS_[[Sexo]:[Sexo]]=$B47,IF(DATOS_[[AGRUP. CLAS. PROF.]:[AGRUP. CLAS. PROF.]]=$B45,IF(DATOS_[[Check Periodo Ref.]:[Check Periodo Ref.]]="Dentro",IF(DATOS_[[Check Equiparado]:[Check Equiparado]]="Sí",IF(DATOS!AK$4="Sí",(1/DATOS_[[% anualiz]:[% anualiz]]),1)*IF(DATOS!AK$5="Sí",1/DATOS_[[% normaliz]:[% normaliz]],1)*(DATOS_[Conc.Sal.07])))))))),
0)</f>
        <v>0</v>
      </c>
      <c r="Q47" s="168">
        <f t="array" ref="Q47">IFERROR(
(AVERAGE((IF(DATOS_[[Sexo]:[Sexo]]=$B47,IF(DATOS_[[AGRUP. CLAS. PROF.]:[AGRUP. CLAS. PROF.]]=$B45,IF(DATOS_[[Check Periodo Ref.]:[Check Periodo Ref.]]="Dentro",IF(DATOS_[[Check Equiparado]:[Check Equiparado]]="Sí",IF(DATOS!AL$4="Sí",(1/DATOS_[[% anualiz]:[% anualiz]]),1)*IF(DATOS!AL$5="Sí",1/DATOS_[[% normaliz]:[% normaliz]],1)*(DATOS_[Conc.Sal.08])))))))),
0)</f>
        <v>0</v>
      </c>
      <c r="R47" s="168">
        <f t="array" ref="R47">IFERROR(
(AVERAGE((IF(DATOS_[[Sexo]:[Sexo]]=$B47,IF(DATOS_[[AGRUP. CLAS. PROF.]:[AGRUP. CLAS. PROF.]]=$B45,IF(DATOS_[[Check Periodo Ref.]:[Check Periodo Ref.]]="Dentro",IF(DATOS_[[Check Equiparado]:[Check Equiparado]]="Sí",IF(DATOS!AM$4="Sí",(1/DATOS_[[% anualiz]:[% anualiz]]),1)*IF(DATOS!AM$5="Sí",1/DATOS_[[% normaliz]:[% normaliz]],1)*(DATOS_[Conc.Sal.09])))))))),
0)</f>
        <v>0</v>
      </c>
      <c r="S47" s="168">
        <f t="array" ref="S47">IFERROR(
(AVERAGE((IF(DATOS_[[Sexo]:[Sexo]]=$B47,IF(DATOS_[[AGRUP. CLAS. PROF.]:[AGRUP. CLAS. PROF.]]=$B45,IF(DATOS_[[Check Periodo Ref.]:[Check Periodo Ref.]]="Dentro",IF(DATOS_[[Check Equiparado]:[Check Equiparado]]="Sí",IF(DATOS!AN$4="Sí",(1/DATOS_[[% anualiz]:[% anualiz]]),1)*IF(DATOS!AN$5="Sí",1/DATOS_[[% normaliz]:[% normaliz]],1)*(DATOS_[Conc.Sal.10])))))))),
0)</f>
        <v>0</v>
      </c>
      <c r="T47" s="168">
        <f t="array" ref="T47">IFERROR(
(AVERAGE((IF(DATOS_[[Sexo]:[Sexo]]=$B47,IF(DATOS_[[AGRUP. CLAS. PROF.]:[AGRUP. CLAS. PROF.]]=$B45,IF(DATOS_[[Check Periodo Ref.]:[Check Periodo Ref.]]="Dentro",IF(DATOS_[[Check Equiparado]:[Check Equiparado]]="Sí",IF(DATOS!AO$4="Sí",(1/DATOS_[[% anualiz]:[% anualiz]]),1)*IF(DATOS!AO$5="Sí",1/DATOS_[[% normaliz]:[% normaliz]],1)*(DATOS_[Conc.Sal.11])))))))),
0)</f>
        <v>0</v>
      </c>
      <c r="U47" s="168">
        <f t="array" ref="U47">IFERROR(
(AVERAGE((IF(DATOS_[[Sexo]:[Sexo]]=$B47,IF(DATOS_[[AGRUP. CLAS. PROF.]:[AGRUP. CLAS. PROF.]]=$B45,IF(DATOS_[[Check Periodo Ref.]:[Check Periodo Ref.]]="Dentro",IF(DATOS_[[Check Equiparado]:[Check Equiparado]]="Sí",IF(DATOS!AP$4="Sí",(1/DATOS_[[% anualiz]:[% anualiz]]),1)*IF(DATOS!AP$5="Sí",1/DATOS_[[% normaliz]:[% normaliz]],1)*(DATOS_[Conc.Sal.12])))))))),
0)</f>
        <v>0</v>
      </c>
      <c r="V47" s="168">
        <f t="array" ref="V47">IFERROR(
(AVERAGE((IF(DATOS_[[Sexo]:[Sexo]]=$B47,IF(DATOS_[[AGRUP. CLAS. PROF.]:[AGRUP. CLAS. PROF.]]=$B45,IF(DATOS_[[Check Periodo Ref.]:[Check Periodo Ref.]]="Dentro",IF(DATOS_[[Check Equiparado]:[Check Equiparado]]="Sí",IF(DATOS!AQ$4="Sí",(1/DATOS_[[% anualiz]:[% anualiz]]),1)*IF(DATOS!AQ$5="Sí",1/DATOS_[[% normaliz]:[% normaliz]],1)*(DATOS_[Conc.Sal.13])))))))),
0)</f>
        <v>0</v>
      </c>
      <c r="W47" s="168">
        <f t="array" ref="W47">IFERROR(
(AVERAGE((IF(DATOS_[[Sexo]:[Sexo]]=$B47,IF(DATOS_[[AGRUP. CLAS. PROF.]:[AGRUP. CLAS. PROF.]]=$B45,IF(DATOS_[[Check Periodo Ref.]:[Check Periodo Ref.]]="Dentro",IF(DATOS_[[Check Equiparado]:[Check Equiparado]]="Sí",IF(DATOS!AR$4="Sí",(1/DATOS_[[% anualiz]:[% anualiz]]),1)*IF(DATOS!AR$5="Sí",1/DATOS_[[% normaliz]:[% normaliz]],1)*(DATOS_[Conc.Sal.14])))))))),
0)</f>
        <v>0</v>
      </c>
      <c r="X47" s="168">
        <f t="array" ref="X47">IFERROR(
(AVERAGE((IF(DATOS_[[Sexo]:[Sexo]]=$B47,IF(DATOS_[[AGRUP. CLAS. PROF.]:[AGRUP. CLAS. PROF.]]=$B45,IF(DATOS_[[Check Periodo Ref.]:[Check Periodo Ref.]]="Dentro",IF(DATOS_[[Check Equiparado]:[Check Equiparado]]="Sí",IF(DATOS!AS$4="Sí",(1/DATOS_[[% anualiz]:[% anualiz]]),1)*IF(DATOS!AS$5="Sí",1/DATOS_[[% normaliz]:[% normaliz]],1)*(DATOS_[Conc.Sal.15])))))))),
0)</f>
        <v>0</v>
      </c>
      <c r="Y47" s="168">
        <f t="array" ref="Y47">IFERROR(
(AVERAGE((IF(DATOS_[[Sexo]:[Sexo]]=$B47,IF(DATOS_[[AGRUP. CLAS. PROF.]:[AGRUP. CLAS. PROF.]]=$B45,IF(DATOS_[[Check Periodo Ref.]:[Check Periodo Ref.]]="Dentro",IF(DATOS_[[Check Equiparado]:[Check Equiparado]]="Sí",IF(DATOS!AT$4="Sí",(1/DATOS_[[% anualiz]:[% anualiz]]),1)*IF(DATOS!AT$5="Sí",1/DATOS_[[% normaliz]:[% normaliz]],1)*(DATOS_[Conc.Sal.16])))))))),
0)</f>
        <v>0</v>
      </c>
      <c r="Z47" s="168">
        <f t="array" ref="Z47">IFERROR(
(AVERAGE((IF(DATOS_[[Sexo]:[Sexo]]=$B47,IF(DATOS_[[AGRUP. CLAS. PROF.]:[AGRUP. CLAS. PROF.]]=$B45,IF(DATOS_[[Check Periodo Ref.]:[Check Periodo Ref.]]="Dentro",IF(DATOS_[[Check Equiparado]:[Check Equiparado]]="Sí",IF(DATOS!AU$4="Sí",(1/DATOS_[[% anualiz]:[% anualiz]]),1)*IF(DATOS!AU$5="Sí",1/DATOS_[[% normaliz]:[% normaliz]],1)*(DATOS_[Conc.Sal.17])))))))),
0)</f>
        <v>0</v>
      </c>
      <c r="AA47" s="168">
        <f t="array" ref="AA47">IFERROR(
(AVERAGE((IF(DATOS_[[Sexo]:[Sexo]]=$B47,IF(DATOS_[[AGRUP. CLAS. PROF.]:[AGRUP. CLAS. PROF.]]=$B45,IF(DATOS_[[Check Periodo Ref.]:[Check Periodo Ref.]]="Dentro",IF(DATOS_[[Check Equiparado]:[Check Equiparado]]="Sí",IF(DATOS!AV$4="Sí",(1/DATOS_[[% anualiz]:[% anualiz]]),1)*IF(DATOS!AV$5="Sí",1/DATOS_[[% normaliz]:[% normaliz]],1)*(DATOS_[Conc.Sal.18])))))))),
0)</f>
        <v>0</v>
      </c>
      <c r="AB47" s="168">
        <f t="array" ref="AB47">IFERROR(
(AVERAGE((IF(DATOS_[[Sexo]:[Sexo]]=$B47,IF(DATOS_[[AGRUP. CLAS. PROF.]:[AGRUP. CLAS. PROF.]]=$B45,IF(DATOS_[[Check Periodo Ref.]:[Check Periodo Ref.]]="Dentro",IF(DATOS_[[Check Equiparado]:[Check Equiparado]]="Sí",IF(DATOS!AW$4="Sí",(1/DATOS_[[% anualiz]:[% anualiz]]),1)*IF(DATOS!AW$5="Sí",1/DATOS_[[% normaliz]:[% normaliz]],1)*(DATOS_[Conc.Sal.19])))))))),
0)</f>
        <v>0</v>
      </c>
      <c r="AC47" s="168">
        <f t="array" ref="AC47">IFERROR(
(AVERAGE((IF(DATOS_[[Sexo]:[Sexo]]=$B47,IF(DATOS_[[AGRUP. CLAS. PROF.]:[AGRUP. CLAS. PROF.]]=$B45,IF(DATOS_[[Check Periodo Ref.]:[Check Periodo Ref.]]="Dentro",IF(DATOS_[[Check Equiparado]:[Check Equiparado]]="Sí",IF(DATOS!AX$4="Sí",(1/DATOS_[[% anualiz]:[% anualiz]]),1)*IF(DATOS!AX$5="Sí",1/DATOS_[[% normaliz]:[% normaliz]],1)*(DATOS_[Conc.Sal.20])))))))),
0)</f>
        <v>0</v>
      </c>
      <c r="AD47" s="168">
        <f t="array" ref="AD47">IFERROR(
(AVERAGE((IF(DATOS_[[Sexo]:[Sexo]]=$B47,IF(DATOS_[[AGRUP. CLAS. PROF.]:[AGRUP. CLAS. PROF.]]=$B45,IF(DATOS_[[Check Periodo Ref.]:[Check Periodo Ref.]]="Dentro",IF(DATOS_[[Check Equiparado]:[Check Equiparado]]="Sí",IF(DATOS!AY$4="Sí",(1/DATOS_[[% anualiz]:[% anualiz]]),1)*IF(DATOS!AY$5="Sí",1/DATOS_[[% normaliz]:[% normaliz]],1)*(DATOS_[Conc.Sal.21])))))))),
0)</f>
        <v>0</v>
      </c>
      <c r="AE47" s="168">
        <f t="array" ref="AE47">IFERROR(
(AVERAGE((IF(DATOS_[[Sexo]:[Sexo]]=$B47,IF(DATOS_[[AGRUP. CLAS. PROF.]:[AGRUP. CLAS. PROF.]]=$B45,IF(DATOS_[[Check Periodo Ref.]:[Check Periodo Ref.]]="Dentro",IF(DATOS_[[Check Equiparado]:[Check Equiparado]]="Sí",IF(DATOS!AZ$4="Sí",(1/DATOS_[[% anualiz]:[% anualiz]]),1)*IF(DATOS!AZ$5="Sí",1/DATOS_[[% normaliz]:[% normaliz]],1)*(DATOS_[Conc.Sal.22])))))))),
0)</f>
        <v>0</v>
      </c>
      <c r="AF47" s="168">
        <f t="array" ref="AF47">IFERROR(
(AVERAGE((IF(DATOS_[[Sexo]:[Sexo]]=$B47,IF(DATOS_[[AGRUP. CLAS. PROF.]:[AGRUP. CLAS. PROF.]]=$B45,IF(DATOS_[[Check Periodo Ref.]:[Check Periodo Ref.]]="Dentro",IF(DATOS_[[Check Equiparado]:[Check Equiparado]]="Sí",IF(DATOS!BA$4="Sí",(1/DATOS_[[% anualiz]:[% anualiz]]),1)*IF(DATOS!BA$5="Sí",1/DATOS_[[% normaliz]:[% normaliz]],1)*(DATOS_[Conc.Sal.23])))))))),
0)</f>
        <v>0</v>
      </c>
      <c r="AG47" s="168">
        <f t="array" ref="AG47">IFERROR(
(AVERAGE((IF(DATOS_[[Sexo]:[Sexo]]=$B47,IF(DATOS_[[AGRUP. CLAS. PROF.]:[AGRUP. CLAS. PROF.]]=$B45,IF(DATOS_[[Check Periodo Ref.]:[Check Periodo Ref.]]="Dentro",IF(DATOS_[[Check Equiparado]:[Check Equiparado]]="Sí",IF(DATOS!BB$4="Sí",(1/DATOS_[[% anualiz]:[% anualiz]]),1)*IF(DATOS!BB$5="Sí",1/DATOS_[[% normaliz]:[% normaliz]],1)*(DATOS_[Conc.Sal.24])))))))),
0)</f>
        <v>0</v>
      </c>
      <c r="AH47" s="168">
        <f t="array" ref="AH47">IFERROR(
(AVERAGE((IF(DATOS_[[Sexo]:[Sexo]]=$B47,IF(DATOS_[[AGRUP. CLAS. PROF.]:[AGRUP. CLAS. PROF.]]=$B45,IF(DATOS_[[Check Periodo Ref.]:[Check Periodo Ref.]]="Dentro",IF(DATOS_[[Check Equiparado]:[Check Equiparado]]="Sí",IF(DATOS!BC$4="Sí",(1/DATOS_[[% anualiz]:[% anualiz]]),1)*IF(DATOS!BC$5="Sí",1/DATOS_[[% normaliz]:[% normaliz]],1)*(DATOS_[Conc.Sal.25])))))))),
0)</f>
        <v>0</v>
      </c>
      <c r="AI47" s="168">
        <f t="array" ref="AI47">IFERROR(
(AVERAGE((IF(DATOS_[[Sexo]:[Sexo]]=$B47,IF(DATOS_[[AGRUP. CLAS. PROF.]:[AGRUP. CLAS. PROF.]]=$B45,IF(DATOS_[[Check Periodo Ref.]:[Check Periodo Ref.]]="Dentro",IF(DATOS_[[Check Equiparado]:[Check Equiparado]]="Sí",IF(DATOS!BD$4="Sí",(1/DATOS_[[% anualiz]:[% anualiz]]),1)*IF(DATOS!BD$5="Sí",1/DATOS_[[% normaliz]:[% normaliz]],1)*(DATOS_[Conc.Sal.26])))))))),
0)</f>
        <v>0</v>
      </c>
      <c r="AJ47" s="168">
        <f t="array" ref="AJ47">IFERROR(
(AVERAGE((IF(DATOS_[[Sexo]:[Sexo]]=$B47,IF(DATOS_[[AGRUP. CLAS. PROF.]:[AGRUP. CLAS. PROF.]]=$B45,IF(DATOS_[[Check Periodo Ref.]:[Check Periodo Ref.]]="Dentro",IF(DATOS_[[Check Equiparado]:[Check Equiparado]]="Sí",IF(DATOS!BE$4="Sí",(1/DATOS_[[% anualiz]:[% anualiz]]),1)*IF(DATOS!BE$5="Sí",1/DATOS_[[% normaliz]:[% normaliz]],1)*(DATOS_[Conc.Sal.27])))))))),
0)</f>
        <v>0</v>
      </c>
      <c r="AK47" s="168">
        <f t="array" ref="AK47">IFERROR(
(AVERAGE((IF(DATOS_[[Sexo]:[Sexo]]=$B47,IF(DATOS_[[AGRUP. CLAS. PROF.]:[AGRUP. CLAS. PROF.]]=$B45,IF(DATOS_[[Check Periodo Ref.]:[Check Periodo Ref.]]="Dentro",IF(DATOS_[[Check Equiparado]:[Check Equiparado]]="Sí",IF(DATOS!BF$4="Sí",(1/DATOS_[[% anualiz]:[% anualiz]]),1)*IF(DATOS!BF$5="Sí",1/DATOS_[[% normaliz]:[% normaliz]],1)*(DATOS_[Conc.Sal.28])))))))),
0)</f>
        <v>0</v>
      </c>
      <c r="AL47" s="168">
        <f t="array" ref="AL47">IFERROR(
(AVERAGE((IF(DATOS_[[Sexo]:[Sexo]]=$B47,IF(DATOS_[[AGRUP. CLAS. PROF.]:[AGRUP. CLAS. PROF.]]=$B45,IF(DATOS_[[Check Periodo Ref.]:[Check Periodo Ref.]]="Dentro",IF(DATOS_[[Check Equiparado]:[Check Equiparado]]="Sí",IF(DATOS!BG$4="Sí",(1/DATOS_[[% anualiz]:[% anualiz]]),1)*IF(DATOS!BG$5="Sí",1/DATOS_[[% normaliz]:[% normaliz]],1)*(DATOS_[Conc.Sal.29])))))))),
0)</f>
        <v>0</v>
      </c>
      <c r="AM47" s="168">
        <f t="array" ref="AM47">IFERROR(
(AVERAGE((IF(DATOS_[[Sexo]:[Sexo]]=$B47,IF(DATOS_[[AGRUP. CLAS. PROF.]:[AGRUP. CLAS. PROF.]]=$B45,IF(DATOS_[[Check Periodo Ref.]:[Check Periodo Ref.]]="Dentro",IF(DATOS_[[Check Equiparado]:[Check Equiparado]]="Sí",IF(DATOS!BH$4="Sí",(1/DATOS_[[% anualiz]:[% anualiz]]),1)*IF(DATOS!BH$5="Sí",1/DATOS_[[% normaliz]:[% normaliz]],1)*(DATOS_[Conc.Sal.30])))))))),
0)</f>
        <v>0</v>
      </c>
      <c r="AN47" s="169">
        <f t="array" ref="AN47">IFERROR(
AVERAGE(IF(DATOS_[Sexo]=$B47,IF(DATOS_[[AGRUP. CLAS. PROF.]:[AGRUP. CLAS. PROF.]]=$B45,IF(DATOS_[Check Equiparado]="Sí",IF(DATOS_[Check Periodo Ref.]="Dentro",DATOS_[Tot COMPL.SAL Eq],FALSE))))),
0)</f>
        <v>0</v>
      </c>
      <c r="AO47" s="170">
        <f t="array" ref="AO47">IFERROR(
AVERAGE(IF(DATOS_[Sexo]=$B47,IF(DATOS_[[AGRUP. CLAS. PROF.]:[AGRUP. CLAS. PROF.]]=$B45,IF(DATOS_[Check Equiparado]="Sí",IF(DATOS_[Check Periodo Ref.]="Dentro",DATOS_[TOTAL SALARIO Eq],FALSE))))),
0)</f>
        <v>0</v>
      </c>
      <c r="AP47" s="171">
        <f t="array" ref="AP47">IFERROR(
(AVERAGE((IF(DATOS_[[Sexo]:[Sexo]]=$B47,IF(DATOS_[[AGRUP. CLAS. PROF.]:[AGRUP. CLAS. PROF.]]=$B46,IF(DATOS_[[Check Periodo Ref.]:[Check Periodo Ref.]]="Dentro",IF(DATOS_[[Check Equiparado]:[Check Equiparado]]="Sí",IF(DATOS!BI$4="Sí",(1/DATOS_[[% anualiz]:[% anualiz]]),1)*IF(DATOS!BI$5="Sí",1/DATOS_[[% normaliz]:[% normaliz]],1)*(DATOS_[C.Extra.01])))))))),
0)</f>
        <v>0</v>
      </c>
      <c r="AQ47" s="171">
        <f t="array" ref="AQ47">IFERROR(
(AVERAGE((IF(DATOS_[[Sexo]:[Sexo]]=$B47,IF(DATOS_[[AGRUP. CLAS. PROF.]:[AGRUP. CLAS. PROF.]]=$B46,IF(DATOS_[[Check Periodo Ref.]:[Check Periodo Ref.]]="Dentro",IF(DATOS_[[Check Equiparado]:[Check Equiparado]]="Sí",IF(DATOS!BJ$4="Sí",(1/DATOS_[[% anualiz]:[% anualiz]]),1)*IF(DATOS!BJ$5="Sí",1/DATOS_[[% normaliz]:[% normaliz]],1)*(DATOS_[C.Extra.02])))))))),
0)</f>
        <v>0</v>
      </c>
      <c r="AR47" s="171">
        <f t="array" ref="AR47">IFERROR(
(AVERAGE((IF(DATOS_[[Sexo]:[Sexo]]=$B47,IF(DATOS_[[AGRUP. CLAS. PROF.]:[AGRUP. CLAS. PROF.]]=$B46,IF(DATOS_[[Check Periodo Ref.]:[Check Periodo Ref.]]="Dentro",IF(DATOS_[[Check Equiparado]:[Check Equiparado]]="Sí",IF(DATOS!BK$4="Sí",(1/DATOS_[[% anualiz]:[% anualiz]]),1)*IF(DATOS!BK$5="Sí",1/DATOS_[[% normaliz]:[% normaliz]],1)*(DATOS_[C.Extra.03])))))))),
0)</f>
        <v>0</v>
      </c>
      <c r="AS47" s="171">
        <f t="array" ref="AS47">IFERROR(
(AVERAGE((IF(DATOS_[[Sexo]:[Sexo]]=$B47,IF(DATOS_[[AGRUP. CLAS. PROF.]:[AGRUP. CLAS. PROF.]]=$B46,IF(DATOS_[[Check Periodo Ref.]:[Check Periodo Ref.]]="Dentro",IF(DATOS_[[Check Equiparado]:[Check Equiparado]]="Sí",IF(DATOS!BL$4="Sí",(1/DATOS_[[% anualiz]:[% anualiz]]),1)*IF(DATOS!BL$5="Sí",1/DATOS_[[% normaliz]:[% normaliz]],1)*(DATOS_[C.Extra.04])))))))),
0)</f>
        <v>0</v>
      </c>
      <c r="AT47" s="171">
        <f t="array" ref="AT47">IFERROR(
(AVERAGE((IF(DATOS_[[Sexo]:[Sexo]]=$B47,IF(DATOS_[[AGRUP. CLAS. PROF.]:[AGRUP. CLAS. PROF.]]=$B46,IF(DATOS_[[Check Periodo Ref.]:[Check Periodo Ref.]]="Dentro",IF(DATOS_[[Check Equiparado]:[Check Equiparado]]="Sí",IF(DATOS!BM$4="Sí",(1/DATOS_[[% anualiz]:[% anualiz]]),1)*IF(DATOS!BM$5="Sí",1/DATOS_[[% normaliz]:[% normaliz]],1)*(DATOS_[C.Extra.05])))))))),
0)</f>
        <v>0</v>
      </c>
      <c r="AU47" s="172">
        <f t="array" ref="AU47">IFERROR(
AVERAGE(IF(DATOS_[Sexo]=$B47,IF(DATOS_[[AGRUP. CLAS. PROF.]:[AGRUP. CLAS. PROF.]]=$B45,IF(DATOS_[Check Equiparado]="Sí",IF(DATOS_[Check Periodo Ref.]="Dentro",DATOS_[Tot Extrasalarial Eq],FALSE))))),
0)</f>
        <v>0</v>
      </c>
      <c r="AV47" s="173">
        <f t="array" ref="AV47">IFERROR(
AVERAGE(IF(DATOS_[Sexo]=$B47,IF(DATOS_[[AGRUP. CLAS. PROF.]:[AGRUP. CLAS. PROF.]]=$B45,IF(DATOS_[Check Equiparado]="Sí",IF(DATOS_[Check Periodo Ref.]="Dentro",DATOS_[TOTAL Retrib Eq],FALSE))))),
0)</f>
        <v>0</v>
      </c>
    </row>
    <row r="48" spans="1:48" ht="17.25" thickBot="1" x14ac:dyDescent="0.35">
      <c r="A48" s="119" t="str">
        <f t="shared" ref="A48" si="47">+A49</f>
        <v>[ocultar]</v>
      </c>
      <c r="B48" s="129" t="s">
        <v>228</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CLAS. PROF.],
IF("Dentro"=DATOS_[Check Periodo Ref.],
1/(COUNTIFS(DATOS_[Sexo],$B49,DATOS_[AGRUP. CLAS. PROF.],$B48,DATOS_[Check Periodo Ref.],"Dentro",DATOS_[id],DATOS_[id]))))))</f>
        <v>0</v>
      </c>
      <c r="D49" s="125">
        <f>COUNTIFS(DATOS_[AGRUP. CLAS. PROF.],$B48,DATOS_[Sexo],$B49,DATOS_[Check Periodo Ref.],"Dentro")</f>
        <v>0</v>
      </c>
      <c r="E49" s="125">
        <f>COUNTIFS(DATOS_[AGRUP. CLAS. PROF.],$B48,DATOS_[Sexo],$B49,DATOS_[Check Periodo Ref.],"Dentro",DATOS_[Check Nº SC Norm],"Sí")</f>
        <v>0</v>
      </c>
      <c r="F49" s="125">
        <f>COUNTIFS(DATOS_[AGRUP. CLAS. PROF.],$B48,DATOS_[Sexo],$B49,DATOS_[Check Periodo Ref.],"Dentro",DATOS_[Check Nº SC Anualiz],"Sí")</f>
        <v>0</v>
      </c>
      <c r="G49" s="125">
        <f>COUNTIFS(DATOS_[AGRUP. CLAS. PROF.],$B48,DATOS_[Sexo],$B49,DATOS_[Check Periodo Ref.],"Dentro",DATOS_[Check Nº SC Norm y Anualiz],"Sí")</f>
        <v>0</v>
      </c>
      <c r="H49" s="125">
        <f>COUNTIFS(DATOS_[AGRUP. CLAS. PROF.],$B48,DATOS_[Sexo],$B49,DATOS_[Check Periodo Ref.],"Dentro",DATOS_[Check Equiparación],"Sí")</f>
        <v>0</v>
      </c>
      <c r="I49" s="167">
        <f t="array" ref="I49">IFERROR(
AVERAGE(IF(DATOS_[Sexo]=$B49,IF(DATOS_[[AGRUP. CLAS. PROF.]:[AGRUP. CLAS. PROF.]]=$B48,IF(DATOS_[Check Equiparado]="Sí",IF(DATOS_[Check Periodo Ref.]="Dentro",DATOS_[SALARIO BASE Eq],FALSE))))),
0)</f>
        <v>0</v>
      </c>
      <c r="J49" s="168">
        <f t="array" ref="J49">IFERROR(
(AVERAGE((IF(DATOS_[[Sexo]:[Sexo]]=$B49,IF(DATOS_[[AGRUP. CLAS. PROF.]:[AGRUP. CLAS. PROF.]]=$B48,IF(DATOS_[[Check Periodo Ref.]:[Check Periodo Ref.]]="Dentro",IF(DATOS_[[Check Equiparado]:[Check Equiparado]]="Sí",IF(DATOS!AE$4="Sí",(1/DATOS_[[% anualiz]:[% anualiz]]),1)*IF(DATOS!AE$5="Sí",1/DATOS_[[% normaliz]:[% normaliz]],1)*(DATOS_[Conc.Sal.01])))))))),
0)</f>
        <v>0</v>
      </c>
      <c r="K49" s="168">
        <f t="array" ref="K49">IFERROR(
(AVERAGE((IF(DATOS_[[Sexo]:[Sexo]]=$B49,IF(DATOS_[[AGRUP. CLAS. PROF.]:[AGRUP. CLAS. PROF.]]=$B48,IF(DATOS_[[Check Periodo Ref.]:[Check Periodo Ref.]]="Dentro",IF(DATOS_[[Check Equiparado]:[Check Equiparado]]="Sí",IF(DATOS!AF$4="Sí",(1/DATOS_[[% anualiz]:[% anualiz]]),1)*IF(DATOS!AF$5="Sí",1/DATOS_[[% normaliz]:[% normaliz]],1)*(DATOS_[Conc.Sal.02])))))))),
0)</f>
        <v>0</v>
      </c>
      <c r="L49" s="168">
        <f t="array" ref="L49">IFERROR(
(AVERAGE((IF(DATOS_[[Sexo]:[Sexo]]=$B49,IF(DATOS_[[AGRUP. CLAS. PROF.]:[AGRUP. CLAS. PROF.]]=$B48,IF(DATOS_[[Check Periodo Ref.]:[Check Periodo Ref.]]="Dentro",IF(DATOS_[[Check Equiparado]:[Check Equiparado]]="Sí",IF(DATOS!AG$4="Sí",(1/DATOS_[[% anualiz]:[% anualiz]]),1)*IF(DATOS!AG$5="Sí",1/DATOS_[[% normaliz]:[% normaliz]],1)*(DATOS_[Conc.Sal.03])))))))),
0)</f>
        <v>0</v>
      </c>
      <c r="M49" s="168">
        <f t="array" ref="M49">IFERROR(
(AVERAGE((IF(DATOS_[[Sexo]:[Sexo]]=$B49,IF(DATOS_[[AGRUP. CLAS. PROF.]:[AGRUP. CLAS. PROF.]]=$B48,IF(DATOS_[[Check Periodo Ref.]:[Check Periodo Ref.]]="Dentro",IF(DATOS_[[Check Equiparado]:[Check Equiparado]]="Sí",IF(DATOS!AH$4="Sí",(1/DATOS_[[% anualiz]:[% anualiz]]),1)*IF(DATOS!AH$5="Sí",1/DATOS_[[% normaliz]:[% normaliz]],1)*(DATOS_[Conc.Sal.04])))))))),
0)</f>
        <v>0</v>
      </c>
      <c r="N49" s="168">
        <f t="array" ref="N49">IFERROR(
(AVERAGE((IF(DATOS_[[Sexo]:[Sexo]]=$B49,IF(DATOS_[[AGRUP. CLAS. PROF.]:[AGRUP. CLAS. PROF.]]=$B48,IF(DATOS_[[Check Periodo Ref.]:[Check Periodo Ref.]]="Dentro",IF(DATOS_[[Check Equiparado]:[Check Equiparado]]="Sí",IF(DATOS!AI$4="Sí",(1/DATOS_[[% anualiz]:[% anualiz]]),1)*IF(DATOS!AI$5="Sí",1/DATOS_[[% normaliz]:[% normaliz]],1)*(DATOS_[Conc.Sal.05])))))))),
0)</f>
        <v>0</v>
      </c>
      <c r="O49" s="168">
        <f t="array" ref="O49">IFERROR(
(AVERAGE((IF(DATOS_[[Sexo]:[Sexo]]=$B49,IF(DATOS_[[AGRUP. CLAS. PROF.]:[AGRUP. CLAS. PROF.]]=$B48,IF(DATOS_[[Check Periodo Ref.]:[Check Periodo Ref.]]="Dentro",IF(DATOS_[[Check Equiparado]:[Check Equiparado]]="Sí",IF(DATOS!AJ$4="Sí",(1/DATOS_[[% anualiz]:[% anualiz]]),1)*IF(DATOS!AJ$5="Sí",1/DATOS_[[% normaliz]:[% normaliz]],1)*(DATOS_[Conc.Sal.06])))))))),
0)</f>
        <v>0</v>
      </c>
      <c r="P49" s="168">
        <f t="array" ref="P49">IFERROR(
(AVERAGE((IF(DATOS_[[Sexo]:[Sexo]]=$B49,IF(DATOS_[[AGRUP. CLAS. PROF.]:[AGRUP. CLAS. PROF.]]=$B48,IF(DATOS_[[Check Periodo Ref.]:[Check Periodo Ref.]]="Dentro",IF(DATOS_[[Check Equiparado]:[Check Equiparado]]="Sí",IF(DATOS!AK$4="Sí",(1/DATOS_[[% anualiz]:[% anualiz]]),1)*IF(DATOS!AK$5="Sí",1/DATOS_[[% normaliz]:[% normaliz]],1)*(DATOS_[Conc.Sal.07])))))))),
0)</f>
        <v>0</v>
      </c>
      <c r="Q49" s="168">
        <f t="array" ref="Q49">IFERROR(
(AVERAGE((IF(DATOS_[[Sexo]:[Sexo]]=$B49,IF(DATOS_[[AGRUP. CLAS. PROF.]:[AGRUP. CLAS. PROF.]]=$B48,IF(DATOS_[[Check Periodo Ref.]:[Check Periodo Ref.]]="Dentro",IF(DATOS_[[Check Equiparado]:[Check Equiparado]]="Sí",IF(DATOS!AL$4="Sí",(1/DATOS_[[% anualiz]:[% anualiz]]),1)*IF(DATOS!AL$5="Sí",1/DATOS_[[% normaliz]:[% normaliz]],1)*(DATOS_[Conc.Sal.08])))))))),
0)</f>
        <v>0</v>
      </c>
      <c r="R49" s="168">
        <f t="array" ref="R49">IFERROR(
(AVERAGE((IF(DATOS_[[Sexo]:[Sexo]]=$B49,IF(DATOS_[[AGRUP. CLAS. PROF.]:[AGRUP. CLAS. PROF.]]=$B48,IF(DATOS_[[Check Periodo Ref.]:[Check Periodo Ref.]]="Dentro",IF(DATOS_[[Check Equiparado]:[Check Equiparado]]="Sí",IF(DATOS!AM$4="Sí",(1/DATOS_[[% anualiz]:[% anualiz]]),1)*IF(DATOS!AM$5="Sí",1/DATOS_[[% normaliz]:[% normaliz]],1)*(DATOS_[Conc.Sal.09])))))))),
0)</f>
        <v>0</v>
      </c>
      <c r="S49" s="168">
        <f t="array" ref="S49">IFERROR(
(AVERAGE((IF(DATOS_[[Sexo]:[Sexo]]=$B49,IF(DATOS_[[AGRUP. CLAS. PROF.]:[AGRUP. CLAS. PROF.]]=$B48,IF(DATOS_[[Check Periodo Ref.]:[Check Periodo Ref.]]="Dentro",IF(DATOS_[[Check Equiparado]:[Check Equiparado]]="Sí",IF(DATOS!AN$4="Sí",(1/DATOS_[[% anualiz]:[% anualiz]]),1)*IF(DATOS!AN$5="Sí",1/DATOS_[[% normaliz]:[% normaliz]],1)*(DATOS_[Conc.Sal.10])))))))),
0)</f>
        <v>0</v>
      </c>
      <c r="T49" s="168">
        <f t="array" ref="T49">IFERROR(
(AVERAGE((IF(DATOS_[[Sexo]:[Sexo]]=$B49,IF(DATOS_[[AGRUP. CLAS. PROF.]:[AGRUP. CLAS. PROF.]]=$B48,IF(DATOS_[[Check Periodo Ref.]:[Check Periodo Ref.]]="Dentro",IF(DATOS_[[Check Equiparado]:[Check Equiparado]]="Sí",IF(DATOS!AO$4="Sí",(1/DATOS_[[% anualiz]:[% anualiz]]),1)*IF(DATOS!AO$5="Sí",1/DATOS_[[% normaliz]:[% normaliz]],1)*(DATOS_[Conc.Sal.11])))))))),
0)</f>
        <v>0</v>
      </c>
      <c r="U49" s="168">
        <f t="array" ref="U49">IFERROR(
(AVERAGE((IF(DATOS_[[Sexo]:[Sexo]]=$B49,IF(DATOS_[[AGRUP. CLAS. PROF.]:[AGRUP. CLAS. PROF.]]=$B48,IF(DATOS_[[Check Periodo Ref.]:[Check Periodo Ref.]]="Dentro",IF(DATOS_[[Check Equiparado]:[Check Equiparado]]="Sí",IF(DATOS!AP$4="Sí",(1/DATOS_[[% anualiz]:[% anualiz]]),1)*IF(DATOS!AP$5="Sí",1/DATOS_[[% normaliz]:[% normaliz]],1)*(DATOS_[Conc.Sal.12])))))))),
0)</f>
        <v>0</v>
      </c>
      <c r="V49" s="168">
        <f t="array" ref="V49">IFERROR(
(AVERAGE((IF(DATOS_[[Sexo]:[Sexo]]=$B49,IF(DATOS_[[AGRUP. CLAS. PROF.]:[AGRUP. CLAS. PROF.]]=$B48,IF(DATOS_[[Check Periodo Ref.]:[Check Periodo Ref.]]="Dentro",IF(DATOS_[[Check Equiparado]:[Check Equiparado]]="Sí",IF(DATOS!AQ$4="Sí",(1/DATOS_[[% anualiz]:[% anualiz]]),1)*IF(DATOS!AQ$5="Sí",1/DATOS_[[% normaliz]:[% normaliz]],1)*(DATOS_[Conc.Sal.13])))))))),
0)</f>
        <v>0</v>
      </c>
      <c r="W49" s="168">
        <f t="array" ref="W49">IFERROR(
(AVERAGE((IF(DATOS_[[Sexo]:[Sexo]]=$B49,IF(DATOS_[[AGRUP. CLAS. PROF.]:[AGRUP. CLAS. PROF.]]=$B48,IF(DATOS_[[Check Periodo Ref.]:[Check Periodo Ref.]]="Dentro",IF(DATOS_[[Check Equiparado]:[Check Equiparado]]="Sí",IF(DATOS!AR$4="Sí",(1/DATOS_[[% anualiz]:[% anualiz]]),1)*IF(DATOS!AR$5="Sí",1/DATOS_[[% normaliz]:[% normaliz]],1)*(DATOS_[Conc.Sal.14])))))))),
0)</f>
        <v>0</v>
      </c>
      <c r="X49" s="168">
        <f t="array" ref="X49">IFERROR(
(AVERAGE((IF(DATOS_[[Sexo]:[Sexo]]=$B49,IF(DATOS_[[AGRUP. CLAS. PROF.]:[AGRUP. CLAS. PROF.]]=$B48,IF(DATOS_[[Check Periodo Ref.]:[Check Periodo Ref.]]="Dentro",IF(DATOS_[[Check Equiparado]:[Check Equiparado]]="Sí",IF(DATOS!AS$4="Sí",(1/DATOS_[[% anualiz]:[% anualiz]]),1)*IF(DATOS!AS$5="Sí",1/DATOS_[[% normaliz]:[% normaliz]],1)*(DATOS_[Conc.Sal.15])))))))),
0)</f>
        <v>0</v>
      </c>
      <c r="Y49" s="168">
        <f t="array" ref="Y49">IFERROR(
(AVERAGE((IF(DATOS_[[Sexo]:[Sexo]]=$B49,IF(DATOS_[[AGRUP. CLAS. PROF.]:[AGRUP. CLAS. PROF.]]=$B48,IF(DATOS_[[Check Periodo Ref.]:[Check Periodo Ref.]]="Dentro",IF(DATOS_[[Check Equiparado]:[Check Equiparado]]="Sí",IF(DATOS!AT$4="Sí",(1/DATOS_[[% anualiz]:[% anualiz]]),1)*IF(DATOS!AT$5="Sí",1/DATOS_[[% normaliz]:[% normaliz]],1)*(DATOS_[Conc.Sal.16])))))))),
0)</f>
        <v>0</v>
      </c>
      <c r="Z49" s="168">
        <f t="array" ref="Z49">IFERROR(
(AVERAGE((IF(DATOS_[[Sexo]:[Sexo]]=$B49,IF(DATOS_[[AGRUP. CLAS. PROF.]:[AGRUP. CLAS. PROF.]]=$B48,IF(DATOS_[[Check Periodo Ref.]:[Check Periodo Ref.]]="Dentro",IF(DATOS_[[Check Equiparado]:[Check Equiparado]]="Sí",IF(DATOS!AU$4="Sí",(1/DATOS_[[% anualiz]:[% anualiz]]),1)*IF(DATOS!AU$5="Sí",1/DATOS_[[% normaliz]:[% normaliz]],1)*(DATOS_[Conc.Sal.17])))))))),
0)</f>
        <v>0</v>
      </c>
      <c r="AA49" s="168">
        <f t="array" ref="AA49">IFERROR(
(AVERAGE((IF(DATOS_[[Sexo]:[Sexo]]=$B49,IF(DATOS_[[AGRUP. CLAS. PROF.]:[AGRUP. CLAS. PROF.]]=$B48,IF(DATOS_[[Check Periodo Ref.]:[Check Periodo Ref.]]="Dentro",IF(DATOS_[[Check Equiparado]:[Check Equiparado]]="Sí",IF(DATOS!AV$4="Sí",(1/DATOS_[[% anualiz]:[% anualiz]]),1)*IF(DATOS!AV$5="Sí",1/DATOS_[[% normaliz]:[% normaliz]],1)*(DATOS_[Conc.Sal.18])))))))),
0)</f>
        <v>0</v>
      </c>
      <c r="AB49" s="168">
        <f t="array" ref="AB49">IFERROR(
(AVERAGE((IF(DATOS_[[Sexo]:[Sexo]]=$B49,IF(DATOS_[[AGRUP. CLAS. PROF.]:[AGRUP. CLAS. PROF.]]=$B48,IF(DATOS_[[Check Periodo Ref.]:[Check Periodo Ref.]]="Dentro",IF(DATOS_[[Check Equiparado]:[Check Equiparado]]="Sí",IF(DATOS!AW$4="Sí",(1/DATOS_[[% anualiz]:[% anualiz]]),1)*IF(DATOS!AW$5="Sí",1/DATOS_[[% normaliz]:[% normaliz]],1)*(DATOS_[Conc.Sal.19])))))))),
0)</f>
        <v>0</v>
      </c>
      <c r="AC49" s="168">
        <f t="array" ref="AC49">IFERROR(
(AVERAGE((IF(DATOS_[[Sexo]:[Sexo]]=$B49,IF(DATOS_[[AGRUP. CLAS. PROF.]:[AGRUP. CLAS. PROF.]]=$B48,IF(DATOS_[[Check Periodo Ref.]:[Check Periodo Ref.]]="Dentro",IF(DATOS_[[Check Equiparado]:[Check Equiparado]]="Sí",IF(DATOS!AX$4="Sí",(1/DATOS_[[% anualiz]:[% anualiz]]),1)*IF(DATOS!AX$5="Sí",1/DATOS_[[% normaliz]:[% normaliz]],1)*(DATOS_[Conc.Sal.20])))))))),
0)</f>
        <v>0</v>
      </c>
      <c r="AD49" s="168">
        <f t="array" ref="AD49">IFERROR(
(AVERAGE((IF(DATOS_[[Sexo]:[Sexo]]=$B49,IF(DATOS_[[AGRUP. CLAS. PROF.]:[AGRUP. CLAS. PROF.]]=$B48,IF(DATOS_[[Check Periodo Ref.]:[Check Periodo Ref.]]="Dentro",IF(DATOS_[[Check Equiparado]:[Check Equiparado]]="Sí",IF(DATOS!AY$4="Sí",(1/DATOS_[[% anualiz]:[% anualiz]]),1)*IF(DATOS!AY$5="Sí",1/DATOS_[[% normaliz]:[% normaliz]],1)*(DATOS_[Conc.Sal.21])))))))),
0)</f>
        <v>0</v>
      </c>
      <c r="AE49" s="168">
        <f t="array" ref="AE49">IFERROR(
(AVERAGE((IF(DATOS_[[Sexo]:[Sexo]]=$B49,IF(DATOS_[[AGRUP. CLAS. PROF.]:[AGRUP. CLAS. PROF.]]=$B48,IF(DATOS_[[Check Periodo Ref.]:[Check Periodo Ref.]]="Dentro",IF(DATOS_[[Check Equiparado]:[Check Equiparado]]="Sí",IF(DATOS!AZ$4="Sí",(1/DATOS_[[% anualiz]:[% anualiz]]),1)*IF(DATOS!AZ$5="Sí",1/DATOS_[[% normaliz]:[% normaliz]],1)*(DATOS_[Conc.Sal.22])))))))),
0)</f>
        <v>0</v>
      </c>
      <c r="AF49" s="168">
        <f t="array" ref="AF49">IFERROR(
(AVERAGE((IF(DATOS_[[Sexo]:[Sexo]]=$B49,IF(DATOS_[[AGRUP. CLAS. PROF.]:[AGRUP. CLAS. PROF.]]=$B48,IF(DATOS_[[Check Periodo Ref.]:[Check Periodo Ref.]]="Dentro",IF(DATOS_[[Check Equiparado]:[Check Equiparado]]="Sí",IF(DATOS!BA$4="Sí",(1/DATOS_[[% anualiz]:[% anualiz]]),1)*IF(DATOS!BA$5="Sí",1/DATOS_[[% normaliz]:[% normaliz]],1)*(DATOS_[Conc.Sal.23])))))))),
0)</f>
        <v>0</v>
      </c>
      <c r="AG49" s="168">
        <f t="array" ref="AG49">IFERROR(
(AVERAGE((IF(DATOS_[[Sexo]:[Sexo]]=$B49,IF(DATOS_[[AGRUP. CLAS. PROF.]:[AGRUP. CLAS. PROF.]]=$B48,IF(DATOS_[[Check Periodo Ref.]:[Check Periodo Ref.]]="Dentro",IF(DATOS_[[Check Equiparado]:[Check Equiparado]]="Sí",IF(DATOS!BB$4="Sí",(1/DATOS_[[% anualiz]:[% anualiz]]),1)*IF(DATOS!BB$5="Sí",1/DATOS_[[% normaliz]:[% normaliz]],1)*(DATOS_[Conc.Sal.24])))))))),
0)</f>
        <v>0</v>
      </c>
      <c r="AH49" s="168">
        <f t="array" ref="AH49">IFERROR(
(AVERAGE((IF(DATOS_[[Sexo]:[Sexo]]=$B49,IF(DATOS_[[AGRUP. CLAS. PROF.]:[AGRUP. CLAS. PROF.]]=$B48,IF(DATOS_[[Check Periodo Ref.]:[Check Periodo Ref.]]="Dentro",IF(DATOS_[[Check Equiparado]:[Check Equiparado]]="Sí",IF(DATOS!BC$4="Sí",(1/DATOS_[[% anualiz]:[% anualiz]]),1)*IF(DATOS!BC$5="Sí",1/DATOS_[[% normaliz]:[% normaliz]],1)*(DATOS_[Conc.Sal.25])))))))),
0)</f>
        <v>0</v>
      </c>
      <c r="AI49" s="168">
        <f t="array" ref="AI49">IFERROR(
(AVERAGE((IF(DATOS_[[Sexo]:[Sexo]]=$B49,IF(DATOS_[[AGRUP. CLAS. PROF.]:[AGRUP. CLAS. PROF.]]=$B48,IF(DATOS_[[Check Periodo Ref.]:[Check Periodo Ref.]]="Dentro",IF(DATOS_[[Check Equiparado]:[Check Equiparado]]="Sí",IF(DATOS!BD$4="Sí",(1/DATOS_[[% anualiz]:[% anualiz]]),1)*IF(DATOS!BD$5="Sí",1/DATOS_[[% normaliz]:[% normaliz]],1)*(DATOS_[Conc.Sal.26])))))))),
0)</f>
        <v>0</v>
      </c>
      <c r="AJ49" s="168">
        <f t="array" ref="AJ49">IFERROR(
(AVERAGE((IF(DATOS_[[Sexo]:[Sexo]]=$B49,IF(DATOS_[[AGRUP. CLAS. PROF.]:[AGRUP. CLAS. PROF.]]=$B48,IF(DATOS_[[Check Periodo Ref.]:[Check Periodo Ref.]]="Dentro",IF(DATOS_[[Check Equiparado]:[Check Equiparado]]="Sí",IF(DATOS!BE$4="Sí",(1/DATOS_[[% anualiz]:[% anualiz]]),1)*IF(DATOS!BE$5="Sí",1/DATOS_[[% normaliz]:[% normaliz]],1)*(DATOS_[Conc.Sal.27])))))))),
0)</f>
        <v>0</v>
      </c>
      <c r="AK49" s="168">
        <f t="array" ref="AK49">IFERROR(
(AVERAGE((IF(DATOS_[[Sexo]:[Sexo]]=$B49,IF(DATOS_[[AGRUP. CLAS. PROF.]:[AGRUP. CLAS. PROF.]]=$B48,IF(DATOS_[[Check Periodo Ref.]:[Check Periodo Ref.]]="Dentro",IF(DATOS_[[Check Equiparado]:[Check Equiparado]]="Sí",IF(DATOS!BF$4="Sí",(1/DATOS_[[% anualiz]:[% anualiz]]),1)*IF(DATOS!BF$5="Sí",1/DATOS_[[% normaliz]:[% normaliz]],1)*(DATOS_[Conc.Sal.28])))))))),
0)</f>
        <v>0</v>
      </c>
      <c r="AL49" s="168">
        <f t="array" ref="AL49">IFERROR(
(AVERAGE((IF(DATOS_[[Sexo]:[Sexo]]=$B49,IF(DATOS_[[AGRUP. CLAS. PROF.]:[AGRUP. CLAS. PROF.]]=$B48,IF(DATOS_[[Check Periodo Ref.]:[Check Periodo Ref.]]="Dentro",IF(DATOS_[[Check Equiparado]:[Check Equiparado]]="Sí",IF(DATOS!BG$4="Sí",(1/DATOS_[[% anualiz]:[% anualiz]]),1)*IF(DATOS!BG$5="Sí",1/DATOS_[[% normaliz]:[% normaliz]],1)*(DATOS_[Conc.Sal.29])))))))),
0)</f>
        <v>0</v>
      </c>
      <c r="AM49" s="168">
        <f t="array" ref="AM49">IFERROR(
(AVERAGE((IF(DATOS_[[Sexo]:[Sexo]]=$B49,IF(DATOS_[[AGRUP. CLAS. PROF.]:[AGRUP. CLAS. PROF.]]=$B48,IF(DATOS_[[Check Periodo Ref.]:[Check Periodo Ref.]]="Dentro",IF(DATOS_[[Check Equiparado]:[Check Equiparado]]="Sí",IF(DATOS!BH$4="Sí",(1/DATOS_[[% anualiz]:[% anualiz]]),1)*IF(DATOS!BH$5="Sí",1/DATOS_[[% normaliz]:[% normaliz]],1)*(DATOS_[Conc.Sal.30])))))))),
0)</f>
        <v>0</v>
      </c>
      <c r="AN49" s="169">
        <f t="array" ref="AN49">IFERROR(
AVERAGE(IF(DATOS_[Sexo]=$B49,IF(DATOS_[[AGRUP. CLAS. PROF.]:[AGRUP. CLAS. PROF.]]=$B48,IF(DATOS_[Check Equiparado]="Sí",IF(DATOS_[Check Periodo Ref.]="Dentro",DATOS_[Tot COMPL.SAL Eq],FALSE))))),
0)</f>
        <v>0</v>
      </c>
      <c r="AO49" s="170">
        <f t="array" ref="AO49">IFERROR(
AVERAGE(IF(DATOS_[Sexo]=$B49,IF(DATOS_[[AGRUP. CLAS. PROF.]:[AGRUP. CLAS. PROF.]]=$B48,IF(DATOS_[Check Equiparado]="Sí",IF(DATOS_[Check Periodo Ref.]="Dentro",DATOS_[TOTAL SALARIO Eq],FALSE))))),
0)</f>
        <v>0</v>
      </c>
      <c r="AP49" s="171">
        <f t="array" ref="AP49">IFERROR(
(AVERAGE((IF(DATOS_[[Sexo]:[Sexo]]=$B49,IF(DATOS_[[AGRUP. CLAS. PROF.]:[AGRUP. CLAS. PROF.]]=$B48,IF(DATOS_[[Check Periodo Ref.]:[Check Periodo Ref.]]="Dentro",IF(DATOS_[[Check Equiparado]:[Check Equiparado]]="Sí",IF(DATOS!BI$4="Sí",(1/DATOS_[[% anualiz]:[% anualiz]]),1)*IF(DATOS!BI$5="Sí",1/DATOS_[[% normaliz]:[% normaliz]],1)*(DATOS_[C.Extra.01])))))))),
0)</f>
        <v>0</v>
      </c>
      <c r="AQ49" s="171">
        <f t="array" ref="AQ49">IFERROR(
(AVERAGE((IF(DATOS_[[Sexo]:[Sexo]]=$B49,IF(DATOS_[[AGRUP. CLAS. PROF.]:[AGRUP. CLAS. PROF.]]=$B48,IF(DATOS_[[Check Periodo Ref.]:[Check Periodo Ref.]]="Dentro",IF(DATOS_[[Check Equiparado]:[Check Equiparado]]="Sí",IF(DATOS!BJ$4="Sí",(1/DATOS_[[% anualiz]:[% anualiz]]),1)*IF(DATOS!BJ$5="Sí",1/DATOS_[[% normaliz]:[% normaliz]],1)*(DATOS_[C.Extra.02])))))))),
0)</f>
        <v>0</v>
      </c>
      <c r="AR49" s="171">
        <f t="array" ref="AR49">IFERROR(
(AVERAGE((IF(DATOS_[[Sexo]:[Sexo]]=$B49,IF(DATOS_[[AGRUP. CLAS. PROF.]:[AGRUP. CLAS. PROF.]]=$B48,IF(DATOS_[[Check Periodo Ref.]:[Check Periodo Ref.]]="Dentro",IF(DATOS_[[Check Equiparado]:[Check Equiparado]]="Sí",IF(DATOS!BK$4="Sí",(1/DATOS_[[% anualiz]:[% anualiz]]),1)*IF(DATOS!BK$5="Sí",1/DATOS_[[% normaliz]:[% normaliz]],1)*(DATOS_[C.Extra.03])))))))),
0)</f>
        <v>0</v>
      </c>
      <c r="AS49" s="171">
        <f t="array" ref="AS49">IFERROR(
(AVERAGE((IF(DATOS_[[Sexo]:[Sexo]]=$B49,IF(DATOS_[[AGRUP. CLAS. PROF.]:[AGRUP. CLAS. PROF.]]=$B48,IF(DATOS_[[Check Periodo Ref.]:[Check Periodo Ref.]]="Dentro",IF(DATOS_[[Check Equiparado]:[Check Equiparado]]="Sí",IF(DATOS!BL$4="Sí",(1/DATOS_[[% anualiz]:[% anualiz]]),1)*IF(DATOS!BL$5="Sí",1/DATOS_[[% normaliz]:[% normaliz]],1)*(DATOS_[C.Extra.04])))))))),
0)</f>
        <v>0</v>
      </c>
      <c r="AT49" s="171">
        <f t="array" ref="AT49">IFERROR(
(AVERAGE((IF(DATOS_[[Sexo]:[Sexo]]=$B49,IF(DATOS_[[AGRUP. CLAS. PROF.]:[AGRUP. CLAS. PROF.]]=$B48,IF(DATOS_[[Check Periodo Ref.]:[Check Periodo Ref.]]="Dentro",IF(DATOS_[[Check Equiparado]:[Check Equiparado]]="Sí",IF(DATOS!BM$4="Sí",(1/DATOS_[[% anualiz]:[% anualiz]]),1)*IF(DATOS!BM$5="Sí",1/DATOS_[[% normaliz]:[% normaliz]],1)*(DATOS_[C.Extra.05])))))))),
0)</f>
        <v>0</v>
      </c>
      <c r="AU49" s="172">
        <f t="array" ref="AU49">IFERROR(
AVERAGE(IF(DATOS_[Sexo]=$B49,IF(DATOS_[[AGRUP. CLAS. PROF.]:[AGRUP. CLAS. PROF.]]=$B48,IF(DATOS_[Check Equiparado]="Sí",IF(DATOS_[Check Periodo Ref.]="Dentro",DATOS_[Tot Extrasalarial Eq],FALSE))))),
0)</f>
        <v>0</v>
      </c>
      <c r="AV49" s="173">
        <f t="array" ref="AV49">IFERROR(
AVERAGE(IF(DATOS_[Sexo]=$B49,IF(DATOS_[[AGRUP. CLAS. PROF.]:[AGRUP. CLAS. PROF.]]=$B48,IF(DATOS_[Check Equiparado]="Sí",IF(DATOS_[Check Periodo Ref.]="Dentro",DATOS_[TOTAL Retrib Eq],FALSE))))),
0)</f>
        <v>0</v>
      </c>
    </row>
    <row r="50" spans="1:48" x14ac:dyDescent="0.3">
      <c r="A50" s="119" t="str">
        <f t="shared" ref="A50" si="50">+A49</f>
        <v>[ocultar]</v>
      </c>
      <c r="B50" s="123" t="s">
        <v>163</v>
      </c>
      <c r="C50" s="124">
        <f t="array" ref="C50">SUM(IF($B50=DATOS_[Sexo],
IF($B48=DATOS_[AGRUP. CLAS. PROF.],
IF("Dentro"=DATOS_[Check Periodo Ref.],
1/(COUNTIFS(DATOS_[Sexo],$B50,DATOS_[AGRUP. CLAS. PROF.],$B48,DATOS_[Check Periodo Ref.],"Dentro",DATOS_[id],DATOS_[id]))))))</f>
        <v>0</v>
      </c>
      <c r="D50" s="125">
        <f>COUNTIFS(DATOS_[AGRUP. CLAS. PROF.],$B48,DATOS_[Sexo],$B50,DATOS_[Check Periodo Ref.],"Dentro")</f>
        <v>0</v>
      </c>
      <c r="E50" s="125">
        <f>COUNTIFS(DATOS_[AGRUP. CLAS. PROF.],$B48,DATOS_[Sexo],$B50,DATOS_[Check Periodo Ref.],"Dentro",DATOS_[Check Nº SC Norm],"Sí")</f>
        <v>0</v>
      </c>
      <c r="F50" s="125">
        <f>COUNTIFS(DATOS_[AGRUP. CLAS. PROF.],$B48,DATOS_[Sexo],$B50,DATOS_[Check Periodo Ref.],"Dentro",DATOS_[Check Nº SC Anualiz],"Sí")</f>
        <v>0</v>
      </c>
      <c r="G50" s="125">
        <f>COUNTIFS(DATOS_[AGRUP. CLAS. PROF.],$B48,DATOS_[Sexo],$B50,DATOS_[Check Periodo Ref.],"Dentro",DATOS_[Check Nº SC Norm y Anualiz],"Sí")</f>
        <v>0</v>
      </c>
      <c r="H50" s="125">
        <f>COUNTIFS(DATOS_[AGRUP. CLAS. PROF.],$B48,DATOS_[Sexo],$B50,DATOS_[Check Periodo Ref.],"Dentro",DATOS_[Check Equiparación],"Sí")</f>
        <v>0</v>
      </c>
      <c r="I50" s="167" cm="1">
        <f t="array" ref="I50">IFERROR(
AVERAGE(IF(DATOS_[Sexo]=$B50,IF(DATOS_[[AGRUP. CLAS. PROF.]:[AGRUP. CLAS. PROF.]]=$B48,IF(DATOS_[Check Equiparado]="Sí",IF(DATOS_[Check Periodo Ref.]="Dentro",DATOS_[SALARIO BASE Eq],FALSE))))),
0)</f>
        <v>0</v>
      </c>
      <c r="J50" s="168">
        <f t="array" ref="J50">IFERROR(
(AVERAGE((IF(DATOS_[[Sexo]:[Sexo]]=$B50,IF(DATOS_[[AGRUP. CLAS. PROF.]:[AGRUP. CLAS. PROF.]]=$B48,IF(DATOS_[[Check Periodo Ref.]:[Check Periodo Ref.]]="Dentro",IF(DATOS_[[Check Equiparado]:[Check Equiparado]]="Sí",IF(DATOS!AE$4="Sí",(1/DATOS_[[% anualiz]:[% anualiz]]),1)*IF(DATOS!AE$5="Sí",1/DATOS_[[% normaliz]:[% normaliz]],1)*(DATOS_[Conc.Sal.01])))))))),
0)</f>
        <v>0</v>
      </c>
      <c r="K50" s="168">
        <f t="array" ref="K50">IFERROR(
(AVERAGE((IF(DATOS_[[Sexo]:[Sexo]]=$B50,IF(DATOS_[[AGRUP. CLAS. PROF.]:[AGRUP. CLAS. PROF.]]=$B48,IF(DATOS_[[Check Periodo Ref.]:[Check Periodo Ref.]]="Dentro",IF(DATOS_[[Check Equiparado]:[Check Equiparado]]="Sí",IF(DATOS!AF$4="Sí",(1/DATOS_[[% anualiz]:[% anualiz]]),1)*IF(DATOS!AF$5="Sí",1/DATOS_[[% normaliz]:[% normaliz]],1)*(DATOS_[Conc.Sal.02])))))))),
0)</f>
        <v>0</v>
      </c>
      <c r="L50" s="168">
        <f t="array" ref="L50">IFERROR(
(AVERAGE((IF(DATOS_[[Sexo]:[Sexo]]=$B50,IF(DATOS_[[AGRUP. CLAS. PROF.]:[AGRUP. CLAS. PROF.]]=$B48,IF(DATOS_[[Check Periodo Ref.]:[Check Periodo Ref.]]="Dentro",IF(DATOS_[[Check Equiparado]:[Check Equiparado]]="Sí",IF(DATOS!AG$4="Sí",(1/DATOS_[[% anualiz]:[% anualiz]]),1)*IF(DATOS!AG$5="Sí",1/DATOS_[[% normaliz]:[% normaliz]],1)*(DATOS_[Conc.Sal.03])))))))),
0)</f>
        <v>0</v>
      </c>
      <c r="M50" s="168">
        <f t="array" ref="M50">IFERROR(
(AVERAGE((IF(DATOS_[[Sexo]:[Sexo]]=$B50,IF(DATOS_[[AGRUP. CLAS. PROF.]:[AGRUP. CLAS. PROF.]]=$B48,IF(DATOS_[[Check Periodo Ref.]:[Check Periodo Ref.]]="Dentro",IF(DATOS_[[Check Equiparado]:[Check Equiparado]]="Sí",IF(DATOS!AH$4="Sí",(1/DATOS_[[% anualiz]:[% anualiz]]),1)*IF(DATOS!AH$5="Sí",1/DATOS_[[% normaliz]:[% normaliz]],1)*(DATOS_[Conc.Sal.04])))))))),
0)</f>
        <v>0</v>
      </c>
      <c r="N50" s="168">
        <f t="array" ref="N50">IFERROR(
(AVERAGE((IF(DATOS_[[Sexo]:[Sexo]]=$B50,IF(DATOS_[[AGRUP. CLAS. PROF.]:[AGRUP. CLAS. PROF.]]=$B48,IF(DATOS_[[Check Periodo Ref.]:[Check Periodo Ref.]]="Dentro",IF(DATOS_[[Check Equiparado]:[Check Equiparado]]="Sí",IF(DATOS!AI$4="Sí",(1/DATOS_[[% anualiz]:[% anualiz]]),1)*IF(DATOS!AI$5="Sí",1/DATOS_[[% normaliz]:[% normaliz]],1)*(DATOS_[Conc.Sal.05])))))))),
0)</f>
        <v>0</v>
      </c>
      <c r="O50" s="168">
        <f t="array" ref="O50">IFERROR(
(AVERAGE((IF(DATOS_[[Sexo]:[Sexo]]=$B50,IF(DATOS_[[AGRUP. CLAS. PROF.]:[AGRUP. CLAS. PROF.]]=$B48,IF(DATOS_[[Check Periodo Ref.]:[Check Periodo Ref.]]="Dentro",IF(DATOS_[[Check Equiparado]:[Check Equiparado]]="Sí",IF(DATOS!AJ$4="Sí",(1/DATOS_[[% anualiz]:[% anualiz]]),1)*IF(DATOS!AJ$5="Sí",1/DATOS_[[% normaliz]:[% normaliz]],1)*(DATOS_[Conc.Sal.06])))))))),
0)</f>
        <v>0</v>
      </c>
      <c r="P50" s="168">
        <f t="array" ref="P50">IFERROR(
(AVERAGE((IF(DATOS_[[Sexo]:[Sexo]]=$B50,IF(DATOS_[[AGRUP. CLAS. PROF.]:[AGRUP. CLAS. PROF.]]=$B48,IF(DATOS_[[Check Periodo Ref.]:[Check Periodo Ref.]]="Dentro",IF(DATOS_[[Check Equiparado]:[Check Equiparado]]="Sí",IF(DATOS!AK$4="Sí",(1/DATOS_[[% anualiz]:[% anualiz]]),1)*IF(DATOS!AK$5="Sí",1/DATOS_[[% normaliz]:[% normaliz]],1)*(DATOS_[Conc.Sal.07])))))))),
0)</f>
        <v>0</v>
      </c>
      <c r="Q50" s="168">
        <f t="array" ref="Q50">IFERROR(
(AVERAGE((IF(DATOS_[[Sexo]:[Sexo]]=$B50,IF(DATOS_[[AGRUP. CLAS. PROF.]:[AGRUP. CLAS. PROF.]]=$B48,IF(DATOS_[[Check Periodo Ref.]:[Check Periodo Ref.]]="Dentro",IF(DATOS_[[Check Equiparado]:[Check Equiparado]]="Sí",IF(DATOS!AL$4="Sí",(1/DATOS_[[% anualiz]:[% anualiz]]),1)*IF(DATOS!AL$5="Sí",1/DATOS_[[% normaliz]:[% normaliz]],1)*(DATOS_[Conc.Sal.08])))))))),
0)</f>
        <v>0</v>
      </c>
      <c r="R50" s="168">
        <f t="array" ref="R50">IFERROR(
(AVERAGE((IF(DATOS_[[Sexo]:[Sexo]]=$B50,IF(DATOS_[[AGRUP. CLAS. PROF.]:[AGRUP. CLAS. PROF.]]=$B48,IF(DATOS_[[Check Periodo Ref.]:[Check Periodo Ref.]]="Dentro",IF(DATOS_[[Check Equiparado]:[Check Equiparado]]="Sí",IF(DATOS!AM$4="Sí",(1/DATOS_[[% anualiz]:[% anualiz]]),1)*IF(DATOS!AM$5="Sí",1/DATOS_[[% normaliz]:[% normaliz]],1)*(DATOS_[Conc.Sal.09])))))))),
0)</f>
        <v>0</v>
      </c>
      <c r="S50" s="168">
        <f t="array" ref="S50">IFERROR(
(AVERAGE((IF(DATOS_[[Sexo]:[Sexo]]=$B50,IF(DATOS_[[AGRUP. CLAS. PROF.]:[AGRUP. CLAS. PROF.]]=$B48,IF(DATOS_[[Check Periodo Ref.]:[Check Periodo Ref.]]="Dentro",IF(DATOS_[[Check Equiparado]:[Check Equiparado]]="Sí",IF(DATOS!AN$4="Sí",(1/DATOS_[[% anualiz]:[% anualiz]]),1)*IF(DATOS!AN$5="Sí",1/DATOS_[[% normaliz]:[% normaliz]],1)*(DATOS_[Conc.Sal.10])))))))),
0)</f>
        <v>0</v>
      </c>
      <c r="T50" s="168">
        <f t="array" ref="T50">IFERROR(
(AVERAGE((IF(DATOS_[[Sexo]:[Sexo]]=$B50,IF(DATOS_[[AGRUP. CLAS. PROF.]:[AGRUP. CLAS. PROF.]]=$B48,IF(DATOS_[[Check Periodo Ref.]:[Check Periodo Ref.]]="Dentro",IF(DATOS_[[Check Equiparado]:[Check Equiparado]]="Sí",IF(DATOS!AO$4="Sí",(1/DATOS_[[% anualiz]:[% anualiz]]),1)*IF(DATOS!AO$5="Sí",1/DATOS_[[% normaliz]:[% normaliz]],1)*(DATOS_[Conc.Sal.11])))))))),
0)</f>
        <v>0</v>
      </c>
      <c r="U50" s="168">
        <f t="array" ref="U50">IFERROR(
(AVERAGE((IF(DATOS_[[Sexo]:[Sexo]]=$B50,IF(DATOS_[[AGRUP. CLAS. PROF.]:[AGRUP. CLAS. PROF.]]=$B48,IF(DATOS_[[Check Periodo Ref.]:[Check Periodo Ref.]]="Dentro",IF(DATOS_[[Check Equiparado]:[Check Equiparado]]="Sí",IF(DATOS!AP$4="Sí",(1/DATOS_[[% anualiz]:[% anualiz]]),1)*IF(DATOS!AP$5="Sí",1/DATOS_[[% normaliz]:[% normaliz]],1)*(DATOS_[Conc.Sal.12])))))))),
0)</f>
        <v>0</v>
      </c>
      <c r="V50" s="168">
        <f t="array" ref="V50">IFERROR(
(AVERAGE((IF(DATOS_[[Sexo]:[Sexo]]=$B50,IF(DATOS_[[AGRUP. CLAS. PROF.]:[AGRUP. CLAS. PROF.]]=$B48,IF(DATOS_[[Check Periodo Ref.]:[Check Periodo Ref.]]="Dentro",IF(DATOS_[[Check Equiparado]:[Check Equiparado]]="Sí",IF(DATOS!AQ$4="Sí",(1/DATOS_[[% anualiz]:[% anualiz]]),1)*IF(DATOS!AQ$5="Sí",1/DATOS_[[% normaliz]:[% normaliz]],1)*(DATOS_[Conc.Sal.13])))))))),
0)</f>
        <v>0</v>
      </c>
      <c r="W50" s="168">
        <f t="array" ref="W50">IFERROR(
(AVERAGE((IF(DATOS_[[Sexo]:[Sexo]]=$B50,IF(DATOS_[[AGRUP. CLAS. PROF.]:[AGRUP. CLAS. PROF.]]=$B48,IF(DATOS_[[Check Periodo Ref.]:[Check Periodo Ref.]]="Dentro",IF(DATOS_[[Check Equiparado]:[Check Equiparado]]="Sí",IF(DATOS!AR$4="Sí",(1/DATOS_[[% anualiz]:[% anualiz]]),1)*IF(DATOS!AR$5="Sí",1/DATOS_[[% normaliz]:[% normaliz]],1)*(DATOS_[Conc.Sal.14])))))))),
0)</f>
        <v>0</v>
      </c>
      <c r="X50" s="168">
        <f t="array" ref="X50">IFERROR(
(AVERAGE((IF(DATOS_[[Sexo]:[Sexo]]=$B50,IF(DATOS_[[AGRUP. CLAS. PROF.]:[AGRUP. CLAS. PROF.]]=$B48,IF(DATOS_[[Check Periodo Ref.]:[Check Periodo Ref.]]="Dentro",IF(DATOS_[[Check Equiparado]:[Check Equiparado]]="Sí",IF(DATOS!AS$4="Sí",(1/DATOS_[[% anualiz]:[% anualiz]]),1)*IF(DATOS!AS$5="Sí",1/DATOS_[[% normaliz]:[% normaliz]],1)*(DATOS_[Conc.Sal.15])))))))),
0)</f>
        <v>0</v>
      </c>
      <c r="Y50" s="168">
        <f t="array" ref="Y50">IFERROR(
(AVERAGE((IF(DATOS_[[Sexo]:[Sexo]]=$B50,IF(DATOS_[[AGRUP. CLAS. PROF.]:[AGRUP. CLAS. PROF.]]=$B48,IF(DATOS_[[Check Periodo Ref.]:[Check Periodo Ref.]]="Dentro",IF(DATOS_[[Check Equiparado]:[Check Equiparado]]="Sí",IF(DATOS!AT$4="Sí",(1/DATOS_[[% anualiz]:[% anualiz]]),1)*IF(DATOS!AT$5="Sí",1/DATOS_[[% normaliz]:[% normaliz]],1)*(DATOS_[Conc.Sal.16])))))))),
0)</f>
        <v>0</v>
      </c>
      <c r="Z50" s="168">
        <f t="array" ref="Z50">IFERROR(
(AVERAGE((IF(DATOS_[[Sexo]:[Sexo]]=$B50,IF(DATOS_[[AGRUP. CLAS. PROF.]:[AGRUP. CLAS. PROF.]]=$B48,IF(DATOS_[[Check Periodo Ref.]:[Check Periodo Ref.]]="Dentro",IF(DATOS_[[Check Equiparado]:[Check Equiparado]]="Sí",IF(DATOS!AU$4="Sí",(1/DATOS_[[% anualiz]:[% anualiz]]),1)*IF(DATOS!AU$5="Sí",1/DATOS_[[% normaliz]:[% normaliz]],1)*(DATOS_[Conc.Sal.17])))))))),
0)</f>
        <v>0</v>
      </c>
      <c r="AA50" s="168">
        <f t="array" ref="AA50">IFERROR(
(AVERAGE((IF(DATOS_[[Sexo]:[Sexo]]=$B50,IF(DATOS_[[AGRUP. CLAS. PROF.]:[AGRUP. CLAS. PROF.]]=$B48,IF(DATOS_[[Check Periodo Ref.]:[Check Periodo Ref.]]="Dentro",IF(DATOS_[[Check Equiparado]:[Check Equiparado]]="Sí",IF(DATOS!AV$4="Sí",(1/DATOS_[[% anualiz]:[% anualiz]]),1)*IF(DATOS!AV$5="Sí",1/DATOS_[[% normaliz]:[% normaliz]],1)*(DATOS_[Conc.Sal.18])))))))),
0)</f>
        <v>0</v>
      </c>
      <c r="AB50" s="168">
        <f t="array" ref="AB50">IFERROR(
(AVERAGE((IF(DATOS_[[Sexo]:[Sexo]]=$B50,IF(DATOS_[[AGRUP. CLAS. PROF.]:[AGRUP. CLAS. PROF.]]=$B48,IF(DATOS_[[Check Periodo Ref.]:[Check Periodo Ref.]]="Dentro",IF(DATOS_[[Check Equiparado]:[Check Equiparado]]="Sí",IF(DATOS!AW$4="Sí",(1/DATOS_[[% anualiz]:[% anualiz]]),1)*IF(DATOS!AW$5="Sí",1/DATOS_[[% normaliz]:[% normaliz]],1)*(DATOS_[Conc.Sal.19])))))))),
0)</f>
        <v>0</v>
      </c>
      <c r="AC50" s="168">
        <f t="array" ref="AC50">IFERROR(
(AVERAGE((IF(DATOS_[[Sexo]:[Sexo]]=$B50,IF(DATOS_[[AGRUP. CLAS. PROF.]:[AGRUP. CLAS. PROF.]]=$B48,IF(DATOS_[[Check Periodo Ref.]:[Check Periodo Ref.]]="Dentro",IF(DATOS_[[Check Equiparado]:[Check Equiparado]]="Sí",IF(DATOS!AX$4="Sí",(1/DATOS_[[% anualiz]:[% anualiz]]),1)*IF(DATOS!AX$5="Sí",1/DATOS_[[% normaliz]:[% normaliz]],1)*(DATOS_[Conc.Sal.20])))))))),
0)</f>
        <v>0</v>
      </c>
      <c r="AD50" s="168">
        <f t="array" ref="AD50">IFERROR(
(AVERAGE((IF(DATOS_[[Sexo]:[Sexo]]=$B50,IF(DATOS_[[AGRUP. CLAS. PROF.]:[AGRUP. CLAS. PROF.]]=$B48,IF(DATOS_[[Check Periodo Ref.]:[Check Periodo Ref.]]="Dentro",IF(DATOS_[[Check Equiparado]:[Check Equiparado]]="Sí",IF(DATOS!AY$4="Sí",(1/DATOS_[[% anualiz]:[% anualiz]]),1)*IF(DATOS!AY$5="Sí",1/DATOS_[[% normaliz]:[% normaliz]],1)*(DATOS_[Conc.Sal.21])))))))),
0)</f>
        <v>0</v>
      </c>
      <c r="AE50" s="168">
        <f t="array" ref="AE50">IFERROR(
(AVERAGE((IF(DATOS_[[Sexo]:[Sexo]]=$B50,IF(DATOS_[[AGRUP. CLAS. PROF.]:[AGRUP. CLAS. PROF.]]=$B48,IF(DATOS_[[Check Periodo Ref.]:[Check Periodo Ref.]]="Dentro",IF(DATOS_[[Check Equiparado]:[Check Equiparado]]="Sí",IF(DATOS!AZ$4="Sí",(1/DATOS_[[% anualiz]:[% anualiz]]),1)*IF(DATOS!AZ$5="Sí",1/DATOS_[[% normaliz]:[% normaliz]],1)*(DATOS_[Conc.Sal.22])))))))),
0)</f>
        <v>0</v>
      </c>
      <c r="AF50" s="168">
        <f t="array" ref="AF50">IFERROR(
(AVERAGE((IF(DATOS_[[Sexo]:[Sexo]]=$B50,IF(DATOS_[[AGRUP. CLAS. PROF.]:[AGRUP. CLAS. PROF.]]=$B48,IF(DATOS_[[Check Periodo Ref.]:[Check Periodo Ref.]]="Dentro",IF(DATOS_[[Check Equiparado]:[Check Equiparado]]="Sí",IF(DATOS!BA$4="Sí",(1/DATOS_[[% anualiz]:[% anualiz]]),1)*IF(DATOS!BA$5="Sí",1/DATOS_[[% normaliz]:[% normaliz]],1)*(DATOS_[Conc.Sal.23])))))))),
0)</f>
        <v>0</v>
      </c>
      <c r="AG50" s="168">
        <f t="array" ref="AG50">IFERROR(
(AVERAGE((IF(DATOS_[[Sexo]:[Sexo]]=$B50,IF(DATOS_[[AGRUP. CLAS. PROF.]:[AGRUP. CLAS. PROF.]]=$B48,IF(DATOS_[[Check Periodo Ref.]:[Check Periodo Ref.]]="Dentro",IF(DATOS_[[Check Equiparado]:[Check Equiparado]]="Sí",IF(DATOS!BB$4="Sí",(1/DATOS_[[% anualiz]:[% anualiz]]),1)*IF(DATOS!BB$5="Sí",1/DATOS_[[% normaliz]:[% normaliz]],1)*(DATOS_[Conc.Sal.24])))))))),
0)</f>
        <v>0</v>
      </c>
      <c r="AH50" s="168">
        <f t="array" ref="AH50">IFERROR(
(AVERAGE((IF(DATOS_[[Sexo]:[Sexo]]=$B50,IF(DATOS_[[AGRUP. CLAS. PROF.]:[AGRUP. CLAS. PROF.]]=$B48,IF(DATOS_[[Check Periodo Ref.]:[Check Periodo Ref.]]="Dentro",IF(DATOS_[[Check Equiparado]:[Check Equiparado]]="Sí",IF(DATOS!BC$4="Sí",(1/DATOS_[[% anualiz]:[% anualiz]]),1)*IF(DATOS!BC$5="Sí",1/DATOS_[[% normaliz]:[% normaliz]],1)*(DATOS_[Conc.Sal.25])))))))),
0)</f>
        <v>0</v>
      </c>
      <c r="AI50" s="168">
        <f t="array" ref="AI50">IFERROR(
(AVERAGE((IF(DATOS_[[Sexo]:[Sexo]]=$B50,IF(DATOS_[[AGRUP. CLAS. PROF.]:[AGRUP. CLAS. PROF.]]=$B48,IF(DATOS_[[Check Periodo Ref.]:[Check Periodo Ref.]]="Dentro",IF(DATOS_[[Check Equiparado]:[Check Equiparado]]="Sí",IF(DATOS!BD$4="Sí",(1/DATOS_[[% anualiz]:[% anualiz]]),1)*IF(DATOS!BD$5="Sí",1/DATOS_[[% normaliz]:[% normaliz]],1)*(DATOS_[Conc.Sal.26])))))))),
0)</f>
        <v>0</v>
      </c>
      <c r="AJ50" s="168">
        <f t="array" ref="AJ50">IFERROR(
(AVERAGE((IF(DATOS_[[Sexo]:[Sexo]]=$B50,IF(DATOS_[[AGRUP. CLAS. PROF.]:[AGRUP. CLAS. PROF.]]=$B48,IF(DATOS_[[Check Periodo Ref.]:[Check Periodo Ref.]]="Dentro",IF(DATOS_[[Check Equiparado]:[Check Equiparado]]="Sí",IF(DATOS!BE$4="Sí",(1/DATOS_[[% anualiz]:[% anualiz]]),1)*IF(DATOS!BE$5="Sí",1/DATOS_[[% normaliz]:[% normaliz]],1)*(DATOS_[Conc.Sal.27])))))))),
0)</f>
        <v>0</v>
      </c>
      <c r="AK50" s="168">
        <f t="array" ref="AK50">IFERROR(
(AVERAGE((IF(DATOS_[[Sexo]:[Sexo]]=$B50,IF(DATOS_[[AGRUP. CLAS. PROF.]:[AGRUP. CLAS. PROF.]]=$B48,IF(DATOS_[[Check Periodo Ref.]:[Check Periodo Ref.]]="Dentro",IF(DATOS_[[Check Equiparado]:[Check Equiparado]]="Sí",IF(DATOS!BF$4="Sí",(1/DATOS_[[% anualiz]:[% anualiz]]),1)*IF(DATOS!BF$5="Sí",1/DATOS_[[% normaliz]:[% normaliz]],1)*(DATOS_[Conc.Sal.28])))))))),
0)</f>
        <v>0</v>
      </c>
      <c r="AL50" s="168">
        <f t="array" ref="AL50">IFERROR(
(AVERAGE((IF(DATOS_[[Sexo]:[Sexo]]=$B50,IF(DATOS_[[AGRUP. CLAS. PROF.]:[AGRUP. CLAS. PROF.]]=$B48,IF(DATOS_[[Check Periodo Ref.]:[Check Periodo Ref.]]="Dentro",IF(DATOS_[[Check Equiparado]:[Check Equiparado]]="Sí",IF(DATOS!BG$4="Sí",(1/DATOS_[[% anualiz]:[% anualiz]]),1)*IF(DATOS!BG$5="Sí",1/DATOS_[[% normaliz]:[% normaliz]],1)*(DATOS_[Conc.Sal.29])))))))),
0)</f>
        <v>0</v>
      </c>
      <c r="AM50" s="168">
        <f t="array" ref="AM50">IFERROR(
(AVERAGE((IF(DATOS_[[Sexo]:[Sexo]]=$B50,IF(DATOS_[[AGRUP. CLAS. PROF.]:[AGRUP. CLAS. PROF.]]=$B48,IF(DATOS_[[Check Periodo Ref.]:[Check Periodo Ref.]]="Dentro",IF(DATOS_[[Check Equiparado]:[Check Equiparado]]="Sí",IF(DATOS!BH$4="Sí",(1/DATOS_[[% anualiz]:[% anualiz]]),1)*IF(DATOS!BH$5="Sí",1/DATOS_[[% normaliz]:[% normaliz]],1)*(DATOS_[Conc.Sal.30])))))))),
0)</f>
        <v>0</v>
      </c>
      <c r="AN50" s="169">
        <f t="array" ref="AN50">IFERROR(
AVERAGE(IF(DATOS_[Sexo]=$B50,IF(DATOS_[[AGRUP. CLAS. PROF.]:[AGRUP. CLAS. PROF.]]=$B48,IF(DATOS_[Check Equiparado]="Sí",IF(DATOS_[Check Periodo Ref.]="Dentro",DATOS_[Tot COMPL.SAL Eq],FALSE))))),
0)</f>
        <v>0</v>
      </c>
      <c r="AO50" s="170">
        <f t="array" ref="AO50">IFERROR(
AVERAGE(IF(DATOS_[Sexo]=$B50,IF(DATOS_[[AGRUP. CLAS. PROF.]:[AGRUP. CLAS. PROF.]]=$B48,IF(DATOS_[Check Equiparado]="Sí",IF(DATOS_[Check Periodo Ref.]="Dentro",DATOS_[TOTAL SALARIO Eq],FALSE))))),
0)</f>
        <v>0</v>
      </c>
      <c r="AP50" s="171">
        <f t="array" ref="AP50">IFERROR(
(AVERAGE((IF(DATOS_[[Sexo]:[Sexo]]=$B50,IF(DATOS_[[AGRUP. CLAS. PROF.]:[AGRUP. CLAS. PROF.]]=$B49,IF(DATOS_[[Check Periodo Ref.]:[Check Periodo Ref.]]="Dentro",IF(DATOS_[[Check Equiparado]:[Check Equiparado]]="Sí",IF(DATOS!BI$4="Sí",(1/DATOS_[[% anualiz]:[% anualiz]]),1)*IF(DATOS!BI$5="Sí",1/DATOS_[[% normaliz]:[% normaliz]],1)*(DATOS_[C.Extra.01])))))))),
0)</f>
        <v>0</v>
      </c>
      <c r="AQ50" s="171">
        <f t="array" ref="AQ50">IFERROR(
(AVERAGE((IF(DATOS_[[Sexo]:[Sexo]]=$B50,IF(DATOS_[[AGRUP. CLAS. PROF.]:[AGRUP. CLAS. PROF.]]=$B49,IF(DATOS_[[Check Periodo Ref.]:[Check Periodo Ref.]]="Dentro",IF(DATOS_[[Check Equiparado]:[Check Equiparado]]="Sí",IF(DATOS!BJ$4="Sí",(1/DATOS_[[% anualiz]:[% anualiz]]),1)*IF(DATOS!BJ$5="Sí",1/DATOS_[[% normaliz]:[% normaliz]],1)*(DATOS_[C.Extra.02])))))))),
0)</f>
        <v>0</v>
      </c>
      <c r="AR50" s="171">
        <f t="array" ref="AR50">IFERROR(
(AVERAGE((IF(DATOS_[[Sexo]:[Sexo]]=$B50,IF(DATOS_[[AGRUP. CLAS. PROF.]:[AGRUP. CLAS. PROF.]]=$B49,IF(DATOS_[[Check Periodo Ref.]:[Check Periodo Ref.]]="Dentro",IF(DATOS_[[Check Equiparado]:[Check Equiparado]]="Sí",IF(DATOS!BK$4="Sí",(1/DATOS_[[% anualiz]:[% anualiz]]),1)*IF(DATOS!BK$5="Sí",1/DATOS_[[% normaliz]:[% normaliz]],1)*(DATOS_[C.Extra.03])))))))),
0)</f>
        <v>0</v>
      </c>
      <c r="AS50" s="171">
        <f t="array" ref="AS50">IFERROR(
(AVERAGE((IF(DATOS_[[Sexo]:[Sexo]]=$B50,IF(DATOS_[[AGRUP. CLAS. PROF.]:[AGRUP. CLAS. PROF.]]=$B49,IF(DATOS_[[Check Periodo Ref.]:[Check Periodo Ref.]]="Dentro",IF(DATOS_[[Check Equiparado]:[Check Equiparado]]="Sí",IF(DATOS!BL$4="Sí",(1/DATOS_[[% anualiz]:[% anualiz]]),1)*IF(DATOS!BL$5="Sí",1/DATOS_[[% normaliz]:[% normaliz]],1)*(DATOS_[C.Extra.04])))))))),
0)</f>
        <v>0</v>
      </c>
      <c r="AT50" s="171">
        <f t="array" ref="AT50">IFERROR(
(AVERAGE((IF(DATOS_[[Sexo]:[Sexo]]=$B50,IF(DATOS_[[AGRUP. CLAS. PROF.]:[AGRUP. CLAS. PROF.]]=$B49,IF(DATOS_[[Check Periodo Ref.]:[Check Periodo Ref.]]="Dentro",IF(DATOS_[[Check Equiparado]:[Check Equiparado]]="Sí",IF(DATOS!BM$4="Sí",(1/DATOS_[[% anualiz]:[% anualiz]]),1)*IF(DATOS!BM$5="Sí",1/DATOS_[[% normaliz]:[% normaliz]],1)*(DATOS_[C.Extra.05])))))))),
0)</f>
        <v>0</v>
      </c>
      <c r="AU50" s="172">
        <f t="array" ref="AU50">IFERROR(
AVERAGE(IF(DATOS_[Sexo]=$B50,IF(DATOS_[[AGRUP. CLAS. PROF.]:[AGRUP. CLAS. PROF.]]=$B48,IF(DATOS_[Check Equiparado]="Sí",IF(DATOS_[Check Periodo Ref.]="Dentro",DATOS_[Tot Extrasalarial Eq],FALSE))))),
0)</f>
        <v>0</v>
      </c>
      <c r="AV50" s="173">
        <f t="array" ref="AV50">IFERROR(
AVERAGE(IF(DATOS_[Sexo]=$B50,IF(DATOS_[[AGRUP. CLAS. PROF.]:[AGRUP. CLAS. PROF.]]=$B48,IF(DATOS_[Check Equiparado]="Sí",IF(DATOS_[Check Periodo Ref.]="Dentro",DATOS_[TOTAL Retrib Eq],FALSE))))),
0)</f>
        <v>0</v>
      </c>
    </row>
    <row r="51" spans="1:48" ht="17.25" thickBot="1" x14ac:dyDescent="0.35">
      <c r="A51" s="119" t="str">
        <f t="shared" ref="A51" si="51">+A52</f>
        <v>[ocultar]</v>
      </c>
      <c r="B51" s="129" t="s">
        <v>229</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CLAS. PROF.],
IF("Dentro"=DATOS_[Check Periodo Ref.],
1/(COUNTIFS(DATOS_[Sexo],$B52,DATOS_[AGRUP. CLAS. PROF.],$B51,DATOS_[Check Periodo Ref.],"Dentro",DATOS_[id],DATOS_[id]))))))</f>
        <v>0</v>
      </c>
      <c r="D52" s="125">
        <f>COUNTIFS(DATOS_[AGRUP. CLAS. PROF.],$B51,DATOS_[Sexo],$B52,DATOS_[Check Periodo Ref.],"Dentro")</f>
        <v>0</v>
      </c>
      <c r="E52" s="125">
        <f>COUNTIFS(DATOS_[AGRUP. CLAS. PROF.],$B51,DATOS_[Sexo],$B52,DATOS_[Check Periodo Ref.],"Dentro",DATOS_[Check Nº SC Norm],"Sí")</f>
        <v>0</v>
      </c>
      <c r="F52" s="125">
        <f>COUNTIFS(DATOS_[AGRUP. CLAS. PROF.],$B51,DATOS_[Sexo],$B52,DATOS_[Check Periodo Ref.],"Dentro",DATOS_[Check Nº SC Anualiz],"Sí")</f>
        <v>0</v>
      </c>
      <c r="G52" s="125">
        <f>COUNTIFS(DATOS_[AGRUP. CLAS. PROF.],$B51,DATOS_[Sexo],$B52,DATOS_[Check Periodo Ref.],"Dentro",DATOS_[Check Nº SC Norm y Anualiz],"Sí")</f>
        <v>0</v>
      </c>
      <c r="H52" s="125">
        <f>COUNTIFS(DATOS_[AGRUP. CLAS. PROF.],$B51,DATOS_[Sexo],$B52,DATOS_[Check Periodo Ref.],"Dentro",DATOS_[Check Equiparación],"Sí")</f>
        <v>0</v>
      </c>
      <c r="I52" s="167">
        <f t="array" ref="I52">IFERROR(
AVERAGE(IF(DATOS_[Sexo]=$B52,IF(DATOS_[[AGRUP. CLAS. PROF.]:[AGRUP. CLAS. PROF.]]=$B51,IF(DATOS_[Check Equiparado]="Sí",IF(DATOS_[Check Periodo Ref.]="Dentro",DATOS_[SALARIO BASE Eq],FALSE))))),
0)</f>
        <v>0</v>
      </c>
      <c r="J52" s="168">
        <f t="array" ref="J52">IFERROR(
(AVERAGE((IF(DATOS_[[Sexo]:[Sexo]]=$B52,IF(DATOS_[[AGRUP. CLAS. PROF.]:[AGRUP. CLAS. PROF.]]=$B51,IF(DATOS_[[Check Periodo Ref.]:[Check Periodo Ref.]]="Dentro",IF(DATOS_[[Check Equiparado]:[Check Equiparado]]="Sí",IF(DATOS!AE$4="Sí",(1/DATOS_[[% anualiz]:[% anualiz]]),1)*IF(DATOS!AE$5="Sí",1/DATOS_[[% normaliz]:[% normaliz]],1)*(DATOS_[Conc.Sal.01])))))))),
0)</f>
        <v>0</v>
      </c>
      <c r="K52" s="168">
        <f t="array" ref="K52">IFERROR(
(AVERAGE((IF(DATOS_[[Sexo]:[Sexo]]=$B52,IF(DATOS_[[AGRUP. CLAS. PROF.]:[AGRUP. CLAS. PROF.]]=$B51,IF(DATOS_[[Check Periodo Ref.]:[Check Periodo Ref.]]="Dentro",IF(DATOS_[[Check Equiparado]:[Check Equiparado]]="Sí",IF(DATOS!AF$4="Sí",(1/DATOS_[[% anualiz]:[% anualiz]]),1)*IF(DATOS!AF$5="Sí",1/DATOS_[[% normaliz]:[% normaliz]],1)*(DATOS_[Conc.Sal.02])))))))),
0)</f>
        <v>0</v>
      </c>
      <c r="L52" s="168">
        <f t="array" ref="L52">IFERROR(
(AVERAGE((IF(DATOS_[[Sexo]:[Sexo]]=$B52,IF(DATOS_[[AGRUP. CLAS. PROF.]:[AGRUP. CLAS. PROF.]]=$B51,IF(DATOS_[[Check Periodo Ref.]:[Check Periodo Ref.]]="Dentro",IF(DATOS_[[Check Equiparado]:[Check Equiparado]]="Sí",IF(DATOS!AG$4="Sí",(1/DATOS_[[% anualiz]:[% anualiz]]),1)*IF(DATOS!AG$5="Sí",1/DATOS_[[% normaliz]:[% normaliz]],1)*(DATOS_[Conc.Sal.03])))))))),
0)</f>
        <v>0</v>
      </c>
      <c r="M52" s="168">
        <f t="array" ref="M52">IFERROR(
(AVERAGE((IF(DATOS_[[Sexo]:[Sexo]]=$B52,IF(DATOS_[[AGRUP. CLAS. PROF.]:[AGRUP. CLAS. PROF.]]=$B51,IF(DATOS_[[Check Periodo Ref.]:[Check Periodo Ref.]]="Dentro",IF(DATOS_[[Check Equiparado]:[Check Equiparado]]="Sí",IF(DATOS!AH$4="Sí",(1/DATOS_[[% anualiz]:[% anualiz]]),1)*IF(DATOS!AH$5="Sí",1/DATOS_[[% normaliz]:[% normaliz]],1)*(DATOS_[Conc.Sal.04])))))))),
0)</f>
        <v>0</v>
      </c>
      <c r="N52" s="168">
        <f t="array" ref="N52">IFERROR(
(AVERAGE((IF(DATOS_[[Sexo]:[Sexo]]=$B52,IF(DATOS_[[AGRUP. CLAS. PROF.]:[AGRUP. CLAS. PROF.]]=$B51,IF(DATOS_[[Check Periodo Ref.]:[Check Periodo Ref.]]="Dentro",IF(DATOS_[[Check Equiparado]:[Check Equiparado]]="Sí",IF(DATOS!AI$4="Sí",(1/DATOS_[[% anualiz]:[% anualiz]]),1)*IF(DATOS!AI$5="Sí",1/DATOS_[[% normaliz]:[% normaliz]],1)*(DATOS_[Conc.Sal.05])))))))),
0)</f>
        <v>0</v>
      </c>
      <c r="O52" s="168">
        <f t="array" ref="O52">IFERROR(
(AVERAGE((IF(DATOS_[[Sexo]:[Sexo]]=$B52,IF(DATOS_[[AGRUP. CLAS. PROF.]:[AGRUP. CLAS. PROF.]]=$B51,IF(DATOS_[[Check Periodo Ref.]:[Check Periodo Ref.]]="Dentro",IF(DATOS_[[Check Equiparado]:[Check Equiparado]]="Sí",IF(DATOS!AJ$4="Sí",(1/DATOS_[[% anualiz]:[% anualiz]]),1)*IF(DATOS!AJ$5="Sí",1/DATOS_[[% normaliz]:[% normaliz]],1)*(DATOS_[Conc.Sal.06])))))))),
0)</f>
        <v>0</v>
      </c>
      <c r="P52" s="168">
        <f t="array" ref="P52">IFERROR(
(AVERAGE((IF(DATOS_[[Sexo]:[Sexo]]=$B52,IF(DATOS_[[AGRUP. CLAS. PROF.]:[AGRUP. CLAS. PROF.]]=$B51,IF(DATOS_[[Check Periodo Ref.]:[Check Periodo Ref.]]="Dentro",IF(DATOS_[[Check Equiparado]:[Check Equiparado]]="Sí",IF(DATOS!AK$4="Sí",(1/DATOS_[[% anualiz]:[% anualiz]]),1)*IF(DATOS!AK$5="Sí",1/DATOS_[[% normaliz]:[% normaliz]],1)*(DATOS_[Conc.Sal.07])))))))),
0)</f>
        <v>0</v>
      </c>
      <c r="Q52" s="168">
        <f t="array" ref="Q52">IFERROR(
(AVERAGE((IF(DATOS_[[Sexo]:[Sexo]]=$B52,IF(DATOS_[[AGRUP. CLAS. PROF.]:[AGRUP. CLAS. PROF.]]=$B51,IF(DATOS_[[Check Periodo Ref.]:[Check Periodo Ref.]]="Dentro",IF(DATOS_[[Check Equiparado]:[Check Equiparado]]="Sí",IF(DATOS!AL$4="Sí",(1/DATOS_[[% anualiz]:[% anualiz]]),1)*IF(DATOS!AL$5="Sí",1/DATOS_[[% normaliz]:[% normaliz]],1)*(DATOS_[Conc.Sal.08])))))))),
0)</f>
        <v>0</v>
      </c>
      <c r="R52" s="168">
        <f t="array" ref="R52">IFERROR(
(AVERAGE((IF(DATOS_[[Sexo]:[Sexo]]=$B52,IF(DATOS_[[AGRUP. CLAS. PROF.]:[AGRUP. CLAS. PROF.]]=$B51,IF(DATOS_[[Check Periodo Ref.]:[Check Periodo Ref.]]="Dentro",IF(DATOS_[[Check Equiparado]:[Check Equiparado]]="Sí",IF(DATOS!AM$4="Sí",(1/DATOS_[[% anualiz]:[% anualiz]]),1)*IF(DATOS!AM$5="Sí",1/DATOS_[[% normaliz]:[% normaliz]],1)*(DATOS_[Conc.Sal.09])))))))),
0)</f>
        <v>0</v>
      </c>
      <c r="S52" s="168">
        <f t="array" ref="S52">IFERROR(
(AVERAGE((IF(DATOS_[[Sexo]:[Sexo]]=$B52,IF(DATOS_[[AGRUP. CLAS. PROF.]:[AGRUP. CLAS. PROF.]]=$B51,IF(DATOS_[[Check Periodo Ref.]:[Check Periodo Ref.]]="Dentro",IF(DATOS_[[Check Equiparado]:[Check Equiparado]]="Sí",IF(DATOS!AN$4="Sí",(1/DATOS_[[% anualiz]:[% anualiz]]),1)*IF(DATOS!AN$5="Sí",1/DATOS_[[% normaliz]:[% normaliz]],1)*(DATOS_[Conc.Sal.10])))))))),
0)</f>
        <v>0</v>
      </c>
      <c r="T52" s="168">
        <f t="array" ref="T52">IFERROR(
(AVERAGE((IF(DATOS_[[Sexo]:[Sexo]]=$B52,IF(DATOS_[[AGRUP. CLAS. PROF.]:[AGRUP. CLAS. PROF.]]=$B51,IF(DATOS_[[Check Periodo Ref.]:[Check Periodo Ref.]]="Dentro",IF(DATOS_[[Check Equiparado]:[Check Equiparado]]="Sí",IF(DATOS!AO$4="Sí",(1/DATOS_[[% anualiz]:[% anualiz]]),1)*IF(DATOS!AO$5="Sí",1/DATOS_[[% normaliz]:[% normaliz]],1)*(DATOS_[Conc.Sal.11])))))))),
0)</f>
        <v>0</v>
      </c>
      <c r="U52" s="168">
        <f t="array" ref="U52">IFERROR(
(AVERAGE((IF(DATOS_[[Sexo]:[Sexo]]=$B52,IF(DATOS_[[AGRUP. CLAS. PROF.]:[AGRUP. CLAS. PROF.]]=$B51,IF(DATOS_[[Check Periodo Ref.]:[Check Periodo Ref.]]="Dentro",IF(DATOS_[[Check Equiparado]:[Check Equiparado]]="Sí",IF(DATOS!AP$4="Sí",(1/DATOS_[[% anualiz]:[% anualiz]]),1)*IF(DATOS!AP$5="Sí",1/DATOS_[[% normaliz]:[% normaliz]],1)*(DATOS_[Conc.Sal.12])))))))),
0)</f>
        <v>0</v>
      </c>
      <c r="V52" s="168">
        <f t="array" ref="V52">IFERROR(
(AVERAGE((IF(DATOS_[[Sexo]:[Sexo]]=$B52,IF(DATOS_[[AGRUP. CLAS. PROF.]:[AGRUP. CLAS. PROF.]]=$B51,IF(DATOS_[[Check Periodo Ref.]:[Check Periodo Ref.]]="Dentro",IF(DATOS_[[Check Equiparado]:[Check Equiparado]]="Sí",IF(DATOS!AQ$4="Sí",(1/DATOS_[[% anualiz]:[% anualiz]]),1)*IF(DATOS!AQ$5="Sí",1/DATOS_[[% normaliz]:[% normaliz]],1)*(DATOS_[Conc.Sal.13])))))))),
0)</f>
        <v>0</v>
      </c>
      <c r="W52" s="168">
        <f t="array" ref="W52">IFERROR(
(AVERAGE((IF(DATOS_[[Sexo]:[Sexo]]=$B52,IF(DATOS_[[AGRUP. CLAS. PROF.]:[AGRUP. CLAS. PROF.]]=$B51,IF(DATOS_[[Check Periodo Ref.]:[Check Periodo Ref.]]="Dentro",IF(DATOS_[[Check Equiparado]:[Check Equiparado]]="Sí",IF(DATOS!AR$4="Sí",(1/DATOS_[[% anualiz]:[% anualiz]]),1)*IF(DATOS!AR$5="Sí",1/DATOS_[[% normaliz]:[% normaliz]],1)*(DATOS_[Conc.Sal.14])))))))),
0)</f>
        <v>0</v>
      </c>
      <c r="X52" s="168">
        <f t="array" ref="X52">IFERROR(
(AVERAGE((IF(DATOS_[[Sexo]:[Sexo]]=$B52,IF(DATOS_[[AGRUP. CLAS. PROF.]:[AGRUP. CLAS. PROF.]]=$B51,IF(DATOS_[[Check Periodo Ref.]:[Check Periodo Ref.]]="Dentro",IF(DATOS_[[Check Equiparado]:[Check Equiparado]]="Sí",IF(DATOS!AS$4="Sí",(1/DATOS_[[% anualiz]:[% anualiz]]),1)*IF(DATOS!AS$5="Sí",1/DATOS_[[% normaliz]:[% normaliz]],1)*(DATOS_[Conc.Sal.15])))))))),
0)</f>
        <v>0</v>
      </c>
      <c r="Y52" s="168">
        <f t="array" ref="Y52">IFERROR(
(AVERAGE((IF(DATOS_[[Sexo]:[Sexo]]=$B52,IF(DATOS_[[AGRUP. CLAS. PROF.]:[AGRUP. CLAS. PROF.]]=$B51,IF(DATOS_[[Check Periodo Ref.]:[Check Periodo Ref.]]="Dentro",IF(DATOS_[[Check Equiparado]:[Check Equiparado]]="Sí",IF(DATOS!AT$4="Sí",(1/DATOS_[[% anualiz]:[% anualiz]]),1)*IF(DATOS!AT$5="Sí",1/DATOS_[[% normaliz]:[% normaliz]],1)*(DATOS_[Conc.Sal.16])))))))),
0)</f>
        <v>0</v>
      </c>
      <c r="Z52" s="168">
        <f t="array" ref="Z52">IFERROR(
(AVERAGE((IF(DATOS_[[Sexo]:[Sexo]]=$B52,IF(DATOS_[[AGRUP. CLAS. PROF.]:[AGRUP. CLAS. PROF.]]=$B51,IF(DATOS_[[Check Periodo Ref.]:[Check Periodo Ref.]]="Dentro",IF(DATOS_[[Check Equiparado]:[Check Equiparado]]="Sí",IF(DATOS!AU$4="Sí",(1/DATOS_[[% anualiz]:[% anualiz]]),1)*IF(DATOS!AU$5="Sí",1/DATOS_[[% normaliz]:[% normaliz]],1)*(DATOS_[Conc.Sal.17])))))))),
0)</f>
        <v>0</v>
      </c>
      <c r="AA52" s="168">
        <f t="array" ref="AA52">IFERROR(
(AVERAGE((IF(DATOS_[[Sexo]:[Sexo]]=$B52,IF(DATOS_[[AGRUP. CLAS. PROF.]:[AGRUP. CLAS. PROF.]]=$B51,IF(DATOS_[[Check Periodo Ref.]:[Check Periodo Ref.]]="Dentro",IF(DATOS_[[Check Equiparado]:[Check Equiparado]]="Sí",IF(DATOS!AV$4="Sí",(1/DATOS_[[% anualiz]:[% anualiz]]),1)*IF(DATOS!AV$5="Sí",1/DATOS_[[% normaliz]:[% normaliz]],1)*(DATOS_[Conc.Sal.18])))))))),
0)</f>
        <v>0</v>
      </c>
      <c r="AB52" s="168">
        <f t="array" ref="AB52">IFERROR(
(AVERAGE((IF(DATOS_[[Sexo]:[Sexo]]=$B52,IF(DATOS_[[AGRUP. CLAS. PROF.]:[AGRUP. CLAS. PROF.]]=$B51,IF(DATOS_[[Check Periodo Ref.]:[Check Periodo Ref.]]="Dentro",IF(DATOS_[[Check Equiparado]:[Check Equiparado]]="Sí",IF(DATOS!AW$4="Sí",(1/DATOS_[[% anualiz]:[% anualiz]]),1)*IF(DATOS!AW$5="Sí",1/DATOS_[[% normaliz]:[% normaliz]],1)*(DATOS_[Conc.Sal.19])))))))),
0)</f>
        <v>0</v>
      </c>
      <c r="AC52" s="168">
        <f t="array" ref="AC52">IFERROR(
(AVERAGE((IF(DATOS_[[Sexo]:[Sexo]]=$B52,IF(DATOS_[[AGRUP. CLAS. PROF.]:[AGRUP. CLAS. PROF.]]=$B51,IF(DATOS_[[Check Periodo Ref.]:[Check Periodo Ref.]]="Dentro",IF(DATOS_[[Check Equiparado]:[Check Equiparado]]="Sí",IF(DATOS!AX$4="Sí",(1/DATOS_[[% anualiz]:[% anualiz]]),1)*IF(DATOS!AX$5="Sí",1/DATOS_[[% normaliz]:[% normaliz]],1)*(DATOS_[Conc.Sal.20])))))))),
0)</f>
        <v>0</v>
      </c>
      <c r="AD52" s="168">
        <f t="array" ref="AD52">IFERROR(
(AVERAGE((IF(DATOS_[[Sexo]:[Sexo]]=$B52,IF(DATOS_[[AGRUP. CLAS. PROF.]:[AGRUP. CLAS. PROF.]]=$B51,IF(DATOS_[[Check Periodo Ref.]:[Check Periodo Ref.]]="Dentro",IF(DATOS_[[Check Equiparado]:[Check Equiparado]]="Sí",IF(DATOS!AY$4="Sí",(1/DATOS_[[% anualiz]:[% anualiz]]),1)*IF(DATOS!AY$5="Sí",1/DATOS_[[% normaliz]:[% normaliz]],1)*(DATOS_[Conc.Sal.21])))))))),
0)</f>
        <v>0</v>
      </c>
      <c r="AE52" s="168">
        <f t="array" ref="AE52">IFERROR(
(AVERAGE((IF(DATOS_[[Sexo]:[Sexo]]=$B52,IF(DATOS_[[AGRUP. CLAS. PROF.]:[AGRUP. CLAS. PROF.]]=$B51,IF(DATOS_[[Check Periodo Ref.]:[Check Periodo Ref.]]="Dentro",IF(DATOS_[[Check Equiparado]:[Check Equiparado]]="Sí",IF(DATOS!AZ$4="Sí",(1/DATOS_[[% anualiz]:[% anualiz]]),1)*IF(DATOS!AZ$5="Sí",1/DATOS_[[% normaliz]:[% normaliz]],1)*(DATOS_[Conc.Sal.22])))))))),
0)</f>
        <v>0</v>
      </c>
      <c r="AF52" s="168">
        <f t="array" ref="AF52">IFERROR(
(AVERAGE((IF(DATOS_[[Sexo]:[Sexo]]=$B52,IF(DATOS_[[AGRUP. CLAS. PROF.]:[AGRUP. CLAS. PROF.]]=$B51,IF(DATOS_[[Check Periodo Ref.]:[Check Periodo Ref.]]="Dentro",IF(DATOS_[[Check Equiparado]:[Check Equiparado]]="Sí",IF(DATOS!BA$4="Sí",(1/DATOS_[[% anualiz]:[% anualiz]]),1)*IF(DATOS!BA$5="Sí",1/DATOS_[[% normaliz]:[% normaliz]],1)*(DATOS_[Conc.Sal.23])))))))),
0)</f>
        <v>0</v>
      </c>
      <c r="AG52" s="168">
        <f t="array" ref="AG52">IFERROR(
(AVERAGE((IF(DATOS_[[Sexo]:[Sexo]]=$B52,IF(DATOS_[[AGRUP. CLAS. PROF.]:[AGRUP. CLAS. PROF.]]=$B51,IF(DATOS_[[Check Periodo Ref.]:[Check Periodo Ref.]]="Dentro",IF(DATOS_[[Check Equiparado]:[Check Equiparado]]="Sí",IF(DATOS!BB$4="Sí",(1/DATOS_[[% anualiz]:[% anualiz]]),1)*IF(DATOS!BB$5="Sí",1/DATOS_[[% normaliz]:[% normaliz]],1)*(DATOS_[Conc.Sal.24])))))))),
0)</f>
        <v>0</v>
      </c>
      <c r="AH52" s="168">
        <f t="array" ref="AH52">IFERROR(
(AVERAGE((IF(DATOS_[[Sexo]:[Sexo]]=$B52,IF(DATOS_[[AGRUP. CLAS. PROF.]:[AGRUP. CLAS. PROF.]]=$B51,IF(DATOS_[[Check Periodo Ref.]:[Check Periodo Ref.]]="Dentro",IF(DATOS_[[Check Equiparado]:[Check Equiparado]]="Sí",IF(DATOS!BC$4="Sí",(1/DATOS_[[% anualiz]:[% anualiz]]),1)*IF(DATOS!BC$5="Sí",1/DATOS_[[% normaliz]:[% normaliz]],1)*(DATOS_[Conc.Sal.25])))))))),
0)</f>
        <v>0</v>
      </c>
      <c r="AI52" s="168">
        <f t="array" ref="AI52">IFERROR(
(AVERAGE((IF(DATOS_[[Sexo]:[Sexo]]=$B52,IF(DATOS_[[AGRUP. CLAS. PROF.]:[AGRUP. CLAS. PROF.]]=$B51,IF(DATOS_[[Check Periodo Ref.]:[Check Periodo Ref.]]="Dentro",IF(DATOS_[[Check Equiparado]:[Check Equiparado]]="Sí",IF(DATOS!BD$4="Sí",(1/DATOS_[[% anualiz]:[% anualiz]]),1)*IF(DATOS!BD$5="Sí",1/DATOS_[[% normaliz]:[% normaliz]],1)*(DATOS_[Conc.Sal.26])))))))),
0)</f>
        <v>0</v>
      </c>
      <c r="AJ52" s="168">
        <f t="array" ref="AJ52">IFERROR(
(AVERAGE((IF(DATOS_[[Sexo]:[Sexo]]=$B52,IF(DATOS_[[AGRUP. CLAS. PROF.]:[AGRUP. CLAS. PROF.]]=$B51,IF(DATOS_[[Check Periodo Ref.]:[Check Periodo Ref.]]="Dentro",IF(DATOS_[[Check Equiparado]:[Check Equiparado]]="Sí",IF(DATOS!BE$4="Sí",(1/DATOS_[[% anualiz]:[% anualiz]]),1)*IF(DATOS!BE$5="Sí",1/DATOS_[[% normaliz]:[% normaliz]],1)*(DATOS_[Conc.Sal.27])))))))),
0)</f>
        <v>0</v>
      </c>
      <c r="AK52" s="168">
        <f t="array" ref="AK52">IFERROR(
(AVERAGE((IF(DATOS_[[Sexo]:[Sexo]]=$B52,IF(DATOS_[[AGRUP. CLAS. PROF.]:[AGRUP. CLAS. PROF.]]=$B51,IF(DATOS_[[Check Periodo Ref.]:[Check Periodo Ref.]]="Dentro",IF(DATOS_[[Check Equiparado]:[Check Equiparado]]="Sí",IF(DATOS!BF$4="Sí",(1/DATOS_[[% anualiz]:[% anualiz]]),1)*IF(DATOS!BF$5="Sí",1/DATOS_[[% normaliz]:[% normaliz]],1)*(DATOS_[Conc.Sal.28])))))))),
0)</f>
        <v>0</v>
      </c>
      <c r="AL52" s="168">
        <f t="array" ref="AL52">IFERROR(
(AVERAGE((IF(DATOS_[[Sexo]:[Sexo]]=$B52,IF(DATOS_[[AGRUP. CLAS. PROF.]:[AGRUP. CLAS. PROF.]]=$B51,IF(DATOS_[[Check Periodo Ref.]:[Check Periodo Ref.]]="Dentro",IF(DATOS_[[Check Equiparado]:[Check Equiparado]]="Sí",IF(DATOS!BG$4="Sí",(1/DATOS_[[% anualiz]:[% anualiz]]),1)*IF(DATOS!BG$5="Sí",1/DATOS_[[% normaliz]:[% normaliz]],1)*(DATOS_[Conc.Sal.29])))))))),
0)</f>
        <v>0</v>
      </c>
      <c r="AM52" s="168">
        <f t="array" ref="AM52">IFERROR(
(AVERAGE((IF(DATOS_[[Sexo]:[Sexo]]=$B52,IF(DATOS_[[AGRUP. CLAS. PROF.]:[AGRUP. CLAS. PROF.]]=$B51,IF(DATOS_[[Check Periodo Ref.]:[Check Periodo Ref.]]="Dentro",IF(DATOS_[[Check Equiparado]:[Check Equiparado]]="Sí",IF(DATOS!BH$4="Sí",(1/DATOS_[[% anualiz]:[% anualiz]]),1)*IF(DATOS!BH$5="Sí",1/DATOS_[[% normaliz]:[% normaliz]],1)*(DATOS_[Conc.Sal.30])))))))),
0)</f>
        <v>0</v>
      </c>
      <c r="AN52" s="169">
        <f t="array" ref="AN52">IFERROR(
AVERAGE(IF(DATOS_[Sexo]=$B52,IF(DATOS_[[AGRUP. CLAS. PROF.]:[AGRUP. CLAS. PROF.]]=$B51,IF(DATOS_[Check Equiparado]="Sí",IF(DATOS_[Check Periodo Ref.]="Dentro",DATOS_[Tot COMPL.SAL Eq],FALSE))))),
0)</f>
        <v>0</v>
      </c>
      <c r="AO52" s="170">
        <f t="array" ref="AO52">IFERROR(
AVERAGE(IF(DATOS_[Sexo]=$B52,IF(DATOS_[[AGRUP. CLAS. PROF.]:[AGRUP. CLAS. PROF.]]=$B51,IF(DATOS_[Check Equiparado]="Sí",IF(DATOS_[Check Periodo Ref.]="Dentro",DATOS_[TOTAL SALARIO Eq],FALSE))))),
0)</f>
        <v>0</v>
      </c>
      <c r="AP52" s="171">
        <f t="array" ref="AP52">IFERROR(
(AVERAGE((IF(DATOS_[[Sexo]:[Sexo]]=$B52,IF(DATOS_[[AGRUP. CLAS. PROF.]:[AGRUP. CLAS. PROF.]]=$B51,IF(DATOS_[[Check Periodo Ref.]:[Check Periodo Ref.]]="Dentro",IF(DATOS_[[Check Equiparado]:[Check Equiparado]]="Sí",IF(DATOS!BI$4="Sí",(1/DATOS_[[% anualiz]:[% anualiz]]),1)*IF(DATOS!BI$5="Sí",1/DATOS_[[% normaliz]:[% normaliz]],1)*(DATOS_[C.Extra.01])))))))),
0)</f>
        <v>0</v>
      </c>
      <c r="AQ52" s="171">
        <f t="array" ref="AQ52">IFERROR(
(AVERAGE((IF(DATOS_[[Sexo]:[Sexo]]=$B52,IF(DATOS_[[AGRUP. CLAS. PROF.]:[AGRUP. CLAS. PROF.]]=$B51,IF(DATOS_[[Check Periodo Ref.]:[Check Periodo Ref.]]="Dentro",IF(DATOS_[[Check Equiparado]:[Check Equiparado]]="Sí",IF(DATOS!BJ$4="Sí",(1/DATOS_[[% anualiz]:[% anualiz]]),1)*IF(DATOS!BJ$5="Sí",1/DATOS_[[% normaliz]:[% normaliz]],1)*(DATOS_[C.Extra.02])))))))),
0)</f>
        <v>0</v>
      </c>
      <c r="AR52" s="171">
        <f t="array" ref="AR52">IFERROR(
(AVERAGE((IF(DATOS_[[Sexo]:[Sexo]]=$B52,IF(DATOS_[[AGRUP. CLAS. PROF.]:[AGRUP. CLAS. PROF.]]=$B51,IF(DATOS_[[Check Periodo Ref.]:[Check Periodo Ref.]]="Dentro",IF(DATOS_[[Check Equiparado]:[Check Equiparado]]="Sí",IF(DATOS!BK$4="Sí",(1/DATOS_[[% anualiz]:[% anualiz]]),1)*IF(DATOS!BK$5="Sí",1/DATOS_[[% normaliz]:[% normaliz]],1)*(DATOS_[C.Extra.03])))))))),
0)</f>
        <v>0</v>
      </c>
      <c r="AS52" s="171">
        <f t="array" ref="AS52">IFERROR(
(AVERAGE((IF(DATOS_[[Sexo]:[Sexo]]=$B52,IF(DATOS_[[AGRUP. CLAS. PROF.]:[AGRUP. CLAS. PROF.]]=$B51,IF(DATOS_[[Check Periodo Ref.]:[Check Periodo Ref.]]="Dentro",IF(DATOS_[[Check Equiparado]:[Check Equiparado]]="Sí",IF(DATOS!BL$4="Sí",(1/DATOS_[[% anualiz]:[% anualiz]]),1)*IF(DATOS!BL$5="Sí",1/DATOS_[[% normaliz]:[% normaliz]],1)*(DATOS_[C.Extra.04])))))))),
0)</f>
        <v>0</v>
      </c>
      <c r="AT52" s="171">
        <f t="array" ref="AT52">IFERROR(
(AVERAGE((IF(DATOS_[[Sexo]:[Sexo]]=$B52,IF(DATOS_[[AGRUP. CLAS. PROF.]:[AGRUP. CLAS. PROF.]]=$B51,IF(DATOS_[[Check Periodo Ref.]:[Check Periodo Ref.]]="Dentro",IF(DATOS_[[Check Equiparado]:[Check Equiparado]]="Sí",IF(DATOS!BM$4="Sí",(1/DATOS_[[% anualiz]:[% anualiz]]),1)*IF(DATOS!BM$5="Sí",1/DATOS_[[% normaliz]:[% normaliz]],1)*(DATOS_[C.Extra.05])))))))),
0)</f>
        <v>0</v>
      </c>
      <c r="AU52" s="172">
        <f t="array" ref="AU52">IFERROR(
AVERAGE(IF(DATOS_[Sexo]=$B52,IF(DATOS_[[AGRUP. CLAS. PROF.]:[AGRUP. CLAS. PROF.]]=$B51,IF(DATOS_[Check Equiparado]="Sí",IF(DATOS_[Check Periodo Ref.]="Dentro",DATOS_[Tot Extrasalarial Eq],FALSE))))),
0)</f>
        <v>0</v>
      </c>
      <c r="AV52" s="173">
        <f t="array" ref="AV52">IFERROR(
AVERAGE(IF(DATOS_[Sexo]=$B52,IF(DATOS_[[AGRUP. CLAS. PROF.]:[AGRUP. CLAS. PROF.]]=$B51,IF(DATOS_[Check Equiparado]="Sí",IF(DATOS_[Check Periodo Ref.]="Dentro",DATOS_[TOTAL Retrib Eq],FALSE))))),
0)</f>
        <v>0</v>
      </c>
    </row>
    <row r="53" spans="1:48" x14ac:dyDescent="0.3">
      <c r="A53" s="119" t="str">
        <f t="shared" ref="A53" si="54">+A52</f>
        <v>[ocultar]</v>
      </c>
      <c r="B53" s="123" t="s">
        <v>163</v>
      </c>
      <c r="C53" s="124">
        <f t="array" ref="C53">SUM(IF($B53=DATOS_[Sexo],
IF($B51=DATOS_[AGRUP. CLAS. PROF.],
IF("Dentro"=DATOS_[Check Periodo Ref.],
1/(COUNTIFS(DATOS_[Sexo],$B53,DATOS_[AGRUP. CLAS. PROF.],$B51,DATOS_[Check Periodo Ref.],"Dentro",DATOS_[id],DATOS_[id]))))))</f>
        <v>0</v>
      </c>
      <c r="D53" s="125">
        <f>COUNTIFS(DATOS_[AGRUP. CLAS. PROF.],$B51,DATOS_[Sexo],$B53,DATOS_[Check Periodo Ref.],"Dentro")</f>
        <v>0</v>
      </c>
      <c r="E53" s="125">
        <f>COUNTIFS(DATOS_[AGRUP. CLAS. PROF.],$B51,DATOS_[Sexo],$B53,DATOS_[Check Periodo Ref.],"Dentro",DATOS_[Check Nº SC Norm],"Sí")</f>
        <v>0</v>
      </c>
      <c r="F53" s="125">
        <f>COUNTIFS(DATOS_[AGRUP. CLAS. PROF.],$B51,DATOS_[Sexo],$B53,DATOS_[Check Periodo Ref.],"Dentro",DATOS_[Check Nº SC Anualiz],"Sí")</f>
        <v>0</v>
      </c>
      <c r="G53" s="125">
        <f>COUNTIFS(DATOS_[AGRUP. CLAS. PROF.],$B51,DATOS_[Sexo],$B53,DATOS_[Check Periodo Ref.],"Dentro",DATOS_[Check Nº SC Norm y Anualiz],"Sí")</f>
        <v>0</v>
      </c>
      <c r="H53" s="125">
        <f>COUNTIFS(DATOS_[AGRUP. CLAS. PROF.],$B51,DATOS_[Sexo],$B53,DATOS_[Check Periodo Ref.],"Dentro",DATOS_[Check Equiparación],"Sí")</f>
        <v>0</v>
      </c>
      <c r="I53" s="167" cm="1">
        <f t="array" ref="I53">IFERROR(
AVERAGE(IF(DATOS_[Sexo]=$B53,IF(DATOS_[[AGRUP. CLAS. PROF.]:[AGRUP. CLAS. PROF.]]=$B51,IF(DATOS_[Check Equiparado]="Sí",IF(DATOS_[Check Periodo Ref.]="Dentro",DATOS_[SALARIO BASE Eq],FALSE))))),
0)</f>
        <v>0</v>
      </c>
      <c r="J53" s="168">
        <f t="array" ref="J53">IFERROR(
(AVERAGE((IF(DATOS_[[Sexo]:[Sexo]]=$B53,IF(DATOS_[[AGRUP. CLAS. PROF.]:[AGRUP. CLAS. PROF.]]=$B51,IF(DATOS_[[Check Periodo Ref.]:[Check Periodo Ref.]]="Dentro",IF(DATOS_[[Check Equiparado]:[Check Equiparado]]="Sí",IF(DATOS!AE$4="Sí",(1/DATOS_[[% anualiz]:[% anualiz]]),1)*IF(DATOS!AE$5="Sí",1/DATOS_[[% normaliz]:[% normaliz]],1)*(DATOS_[Conc.Sal.01])))))))),
0)</f>
        <v>0</v>
      </c>
      <c r="K53" s="168">
        <f t="array" ref="K53">IFERROR(
(AVERAGE((IF(DATOS_[[Sexo]:[Sexo]]=$B53,IF(DATOS_[[AGRUP. CLAS. PROF.]:[AGRUP. CLAS. PROF.]]=$B51,IF(DATOS_[[Check Periodo Ref.]:[Check Periodo Ref.]]="Dentro",IF(DATOS_[[Check Equiparado]:[Check Equiparado]]="Sí",IF(DATOS!AF$4="Sí",(1/DATOS_[[% anualiz]:[% anualiz]]),1)*IF(DATOS!AF$5="Sí",1/DATOS_[[% normaliz]:[% normaliz]],1)*(DATOS_[Conc.Sal.02])))))))),
0)</f>
        <v>0</v>
      </c>
      <c r="L53" s="168">
        <f t="array" ref="L53">IFERROR(
(AVERAGE((IF(DATOS_[[Sexo]:[Sexo]]=$B53,IF(DATOS_[[AGRUP. CLAS. PROF.]:[AGRUP. CLAS. PROF.]]=$B51,IF(DATOS_[[Check Periodo Ref.]:[Check Periodo Ref.]]="Dentro",IF(DATOS_[[Check Equiparado]:[Check Equiparado]]="Sí",IF(DATOS!AG$4="Sí",(1/DATOS_[[% anualiz]:[% anualiz]]),1)*IF(DATOS!AG$5="Sí",1/DATOS_[[% normaliz]:[% normaliz]],1)*(DATOS_[Conc.Sal.03])))))))),
0)</f>
        <v>0</v>
      </c>
      <c r="M53" s="168">
        <f t="array" ref="M53">IFERROR(
(AVERAGE((IF(DATOS_[[Sexo]:[Sexo]]=$B53,IF(DATOS_[[AGRUP. CLAS. PROF.]:[AGRUP. CLAS. PROF.]]=$B51,IF(DATOS_[[Check Periodo Ref.]:[Check Periodo Ref.]]="Dentro",IF(DATOS_[[Check Equiparado]:[Check Equiparado]]="Sí",IF(DATOS!AH$4="Sí",(1/DATOS_[[% anualiz]:[% anualiz]]),1)*IF(DATOS!AH$5="Sí",1/DATOS_[[% normaliz]:[% normaliz]],1)*(DATOS_[Conc.Sal.04])))))))),
0)</f>
        <v>0</v>
      </c>
      <c r="N53" s="168">
        <f t="array" ref="N53">IFERROR(
(AVERAGE((IF(DATOS_[[Sexo]:[Sexo]]=$B53,IF(DATOS_[[AGRUP. CLAS. PROF.]:[AGRUP. CLAS. PROF.]]=$B51,IF(DATOS_[[Check Periodo Ref.]:[Check Periodo Ref.]]="Dentro",IF(DATOS_[[Check Equiparado]:[Check Equiparado]]="Sí",IF(DATOS!AI$4="Sí",(1/DATOS_[[% anualiz]:[% anualiz]]),1)*IF(DATOS!AI$5="Sí",1/DATOS_[[% normaliz]:[% normaliz]],1)*(DATOS_[Conc.Sal.05])))))))),
0)</f>
        <v>0</v>
      </c>
      <c r="O53" s="168">
        <f t="array" ref="O53">IFERROR(
(AVERAGE((IF(DATOS_[[Sexo]:[Sexo]]=$B53,IF(DATOS_[[AGRUP. CLAS. PROF.]:[AGRUP. CLAS. PROF.]]=$B51,IF(DATOS_[[Check Periodo Ref.]:[Check Periodo Ref.]]="Dentro",IF(DATOS_[[Check Equiparado]:[Check Equiparado]]="Sí",IF(DATOS!AJ$4="Sí",(1/DATOS_[[% anualiz]:[% anualiz]]),1)*IF(DATOS!AJ$5="Sí",1/DATOS_[[% normaliz]:[% normaliz]],1)*(DATOS_[Conc.Sal.06])))))))),
0)</f>
        <v>0</v>
      </c>
      <c r="P53" s="168">
        <f t="array" ref="P53">IFERROR(
(AVERAGE((IF(DATOS_[[Sexo]:[Sexo]]=$B53,IF(DATOS_[[AGRUP. CLAS. PROF.]:[AGRUP. CLAS. PROF.]]=$B51,IF(DATOS_[[Check Periodo Ref.]:[Check Periodo Ref.]]="Dentro",IF(DATOS_[[Check Equiparado]:[Check Equiparado]]="Sí",IF(DATOS!AK$4="Sí",(1/DATOS_[[% anualiz]:[% anualiz]]),1)*IF(DATOS!AK$5="Sí",1/DATOS_[[% normaliz]:[% normaliz]],1)*(DATOS_[Conc.Sal.07])))))))),
0)</f>
        <v>0</v>
      </c>
      <c r="Q53" s="168">
        <f t="array" ref="Q53">IFERROR(
(AVERAGE((IF(DATOS_[[Sexo]:[Sexo]]=$B53,IF(DATOS_[[AGRUP. CLAS. PROF.]:[AGRUP. CLAS. PROF.]]=$B51,IF(DATOS_[[Check Periodo Ref.]:[Check Periodo Ref.]]="Dentro",IF(DATOS_[[Check Equiparado]:[Check Equiparado]]="Sí",IF(DATOS!AL$4="Sí",(1/DATOS_[[% anualiz]:[% anualiz]]),1)*IF(DATOS!AL$5="Sí",1/DATOS_[[% normaliz]:[% normaliz]],1)*(DATOS_[Conc.Sal.08])))))))),
0)</f>
        <v>0</v>
      </c>
      <c r="R53" s="168">
        <f t="array" ref="R53">IFERROR(
(AVERAGE((IF(DATOS_[[Sexo]:[Sexo]]=$B53,IF(DATOS_[[AGRUP. CLAS. PROF.]:[AGRUP. CLAS. PROF.]]=$B51,IF(DATOS_[[Check Periodo Ref.]:[Check Periodo Ref.]]="Dentro",IF(DATOS_[[Check Equiparado]:[Check Equiparado]]="Sí",IF(DATOS!AM$4="Sí",(1/DATOS_[[% anualiz]:[% anualiz]]),1)*IF(DATOS!AM$5="Sí",1/DATOS_[[% normaliz]:[% normaliz]],1)*(DATOS_[Conc.Sal.09])))))))),
0)</f>
        <v>0</v>
      </c>
      <c r="S53" s="168">
        <f t="array" ref="S53">IFERROR(
(AVERAGE((IF(DATOS_[[Sexo]:[Sexo]]=$B53,IF(DATOS_[[AGRUP. CLAS. PROF.]:[AGRUP. CLAS. PROF.]]=$B51,IF(DATOS_[[Check Periodo Ref.]:[Check Periodo Ref.]]="Dentro",IF(DATOS_[[Check Equiparado]:[Check Equiparado]]="Sí",IF(DATOS!AN$4="Sí",(1/DATOS_[[% anualiz]:[% anualiz]]),1)*IF(DATOS!AN$5="Sí",1/DATOS_[[% normaliz]:[% normaliz]],1)*(DATOS_[Conc.Sal.10])))))))),
0)</f>
        <v>0</v>
      </c>
      <c r="T53" s="168">
        <f t="array" ref="T53">IFERROR(
(AVERAGE((IF(DATOS_[[Sexo]:[Sexo]]=$B53,IF(DATOS_[[AGRUP. CLAS. PROF.]:[AGRUP. CLAS. PROF.]]=$B51,IF(DATOS_[[Check Periodo Ref.]:[Check Periodo Ref.]]="Dentro",IF(DATOS_[[Check Equiparado]:[Check Equiparado]]="Sí",IF(DATOS!AO$4="Sí",(1/DATOS_[[% anualiz]:[% anualiz]]),1)*IF(DATOS!AO$5="Sí",1/DATOS_[[% normaliz]:[% normaliz]],1)*(DATOS_[Conc.Sal.11])))))))),
0)</f>
        <v>0</v>
      </c>
      <c r="U53" s="168">
        <f t="array" ref="U53">IFERROR(
(AVERAGE((IF(DATOS_[[Sexo]:[Sexo]]=$B53,IF(DATOS_[[AGRUP. CLAS. PROF.]:[AGRUP. CLAS. PROF.]]=$B51,IF(DATOS_[[Check Periodo Ref.]:[Check Periodo Ref.]]="Dentro",IF(DATOS_[[Check Equiparado]:[Check Equiparado]]="Sí",IF(DATOS!AP$4="Sí",(1/DATOS_[[% anualiz]:[% anualiz]]),1)*IF(DATOS!AP$5="Sí",1/DATOS_[[% normaliz]:[% normaliz]],1)*(DATOS_[Conc.Sal.12])))))))),
0)</f>
        <v>0</v>
      </c>
      <c r="V53" s="168">
        <f t="array" ref="V53">IFERROR(
(AVERAGE((IF(DATOS_[[Sexo]:[Sexo]]=$B53,IF(DATOS_[[AGRUP. CLAS. PROF.]:[AGRUP. CLAS. PROF.]]=$B51,IF(DATOS_[[Check Periodo Ref.]:[Check Periodo Ref.]]="Dentro",IF(DATOS_[[Check Equiparado]:[Check Equiparado]]="Sí",IF(DATOS!AQ$4="Sí",(1/DATOS_[[% anualiz]:[% anualiz]]),1)*IF(DATOS!AQ$5="Sí",1/DATOS_[[% normaliz]:[% normaliz]],1)*(DATOS_[Conc.Sal.13])))))))),
0)</f>
        <v>0</v>
      </c>
      <c r="W53" s="168">
        <f t="array" ref="W53">IFERROR(
(AVERAGE((IF(DATOS_[[Sexo]:[Sexo]]=$B53,IF(DATOS_[[AGRUP. CLAS. PROF.]:[AGRUP. CLAS. PROF.]]=$B51,IF(DATOS_[[Check Periodo Ref.]:[Check Periodo Ref.]]="Dentro",IF(DATOS_[[Check Equiparado]:[Check Equiparado]]="Sí",IF(DATOS!AR$4="Sí",(1/DATOS_[[% anualiz]:[% anualiz]]),1)*IF(DATOS!AR$5="Sí",1/DATOS_[[% normaliz]:[% normaliz]],1)*(DATOS_[Conc.Sal.14])))))))),
0)</f>
        <v>0</v>
      </c>
      <c r="X53" s="168">
        <f t="array" ref="X53">IFERROR(
(AVERAGE((IF(DATOS_[[Sexo]:[Sexo]]=$B53,IF(DATOS_[[AGRUP. CLAS. PROF.]:[AGRUP. CLAS. PROF.]]=$B51,IF(DATOS_[[Check Periodo Ref.]:[Check Periodo Ref.]]="Dentro",IF(DATOS_[[Check Equiparado]:[Check Equiparado]]="Sí",IF(DATOS!AS$4="Sí",(1/DATOS_[[% anualiz]:[% anualiz]]),1)*IF(DATOS!AS$5="Sí",1/DATOS_[[% normaliz]:[% normaliz]],1)*(DATOS_[Conc.Sal.15])))))))),
0)</f>
        <v>0</v>
      </c>
      <c r="Y53" s="168">
        <f t="array" ref="Y53">IFERROR(
(AVERAGE((IF(DATOS_[[Sexo]:[Sexo]]=$B53,IF(DATOS_[[AGRUP. CLAS. PROF.]:[AGRUP. CLAS. PROF.]]=$B51,IF(DATOS_[[Check Periodo Ref.]:[Check Periodo Ref.]]="Dentro",IF(DATOS_[[Check Equiparado]:[Check Equiparado]]="Sí",IF(DATOS!AT$4="Sí",(1/DATOS_[[% anualiz]:[% anualiz]]),1)*IF(DATOS!AT$5="Sí",1/DATOS_[[% normaliz]:[% normaliz]],1)*(DATOS_[Conc.Sal.16])))))))),
0)</f>
        <v>0</v>
      </c>
      <c r="Z53" s="168">
        <f t="array" ref="Z53">IFERROR(
(AVERAGE((IF(DATOS_[[Sexo]:[Sexo]]=$B53,IF(DATOS_[[AGRUP. CLAS. PROF.]:[AGRUP. CLAS. PROF.]]=$B51,IF(DATOS_[[Check Periodo Ref.]:[Check Periodo Ref.]]="Dentro",IF(DATOS_[[Check Equiparado]:[Check Equiparado]]="Sí",IF(DATOS!AU$4="Sí",(1/DATOS_[[% anualiz]:[% anualiz]]),1)*IF(DATOS!AU$5="Sí",1/DATOS_[[% normaliz]:[% normaliz]],1)*(DATOS_[Conc.Sal.17])))))))),
0)</f>
        <v>0</v>
      </c>
      <c r="AA53" s="168">
        <f t="array" ref="AA53">IFERROR(
(AVERAGE((IF(DATOS_[[Sexo]:[Sexo]]=$B53,IF(DATOS_[[AGRUP. CLAS. PROF.]:[AGRUP. CLAS. PROF.]]=$B51,IF(DATOS_[[Check Periodo Ref.]:[Check Periodo Ref.]]="Dentro",IF(DATOS_[[Check Equiparado]:[Check Equiparado]]="Sí",IF(DATOS!AV$4="Sí",(1/DATOS_[[% anualiz]:[% anualiz]]),1)*IF(DATOS!AV$5="Sí",1/DATOS_[[% normaliz]:[% normaliz]],1)*(DATOS_[Conc.Sal.18])))))))),
0)</f>
        <v>0</v>
      </c>
      <c r="AB53" s="168">
        <f t="array" ref="AB53">IFERROR(
(AVERAGE((IF(DATOS_[[Sexo]:[Sexo]]=$B53,IF(DATOS_[[AGRUP. CLAS. PROF.]:[AGRUP. CLAS. PROF.]]=$B51,IF(DATOS_[[Check Periodo Ref.]:[Check Periodo Ref.]]="Dentro",IF(DATOS_[[Check Equiparado]:[Check Equiparado]]="Sí",IF(DATOS!AW$4="Sí",(1/DATOS_[[% anualiz]:[% anualiz]]),1)*IF(DATOS!AW$5="Sí",1/DATOS_[[% normaliz]:[% normaliz]],1)*(DATOS_[Conc.Sal.19])))))))),
0)</f>
        <v>0</v>
      </c>
      <c r="AC53" s="168">
        <f t="array" ref="AC53">IFERROR(
(AVERAGE((IF(DATOS_[[Sexo]:[Sexo]]=$B53,IF(DATOS_[[AGRUP. CLAS. PROF.]:[AGRUP. CLAS. PROF.]]=$B51,IF(DATOS_[[Check Periodo Ref.]:[Check Periodo Ref.]]="Dentro",IF(DATOS_[[Check Equiparado]:[Check Equiparado]]="Sí",IF(DATOS!AX$4="Sí",(1/DATOS_[[% anualiz]:[% anualiz]]),1)*IF(DATOS!AX$5="Sí",1/DATOS_[[% normaliz]:[% normaliz]],1)*(DATOS_[Conc.Sal.20])))))))),
0)</f>
        <v>0</v>
      </c>
      <c r="AD53" s="168">
        <f t="array" ref="AD53">IFERROR(
(AVERAGE((IF(DATOS_[[Sexo]:[Sexo]]=$B53,IF(DATOS_[[AGRUP. CLAS. PROF.]:[AGRUP. CLAS. PROF.]]=$B51,IF(DATOS_[[Check Periodo Ref.]:[Check Periodo Ref.]]="Dentro",IF(DATOS_[[Check Equiparado]:[Check Equiparado]]="Sí",IF(DATOS!AY$4="Sí",(1/DATOS_[[% anualiz]:[% anualiz]]),1)*IF(DATOS!AY$5="Sí",1/DATOS_[[% normaliz]:[% normaliz]],1)*(DATOS_[Conc.Sal.21])))))))),
0)</f>
        <v>0</v>
      </c>
      <c r="AE53" s="168">
        <f t="array" ref="AE53">IFERROR(
(AVERAGE((IF(DATOS_[[Sexo]:[Sexo]]=$B53,IF(DATOS_[[AGRUP. CLAS. PROF.]:[AGRUP. CLAS. PROF.]]=$B51,IF(DATOS_[[Check Periodo Ref.]:[Check Periodo Ref.]]="Dentro",IF(DATOS_[[Check Equiparado]:[Check Equiparado]]="Sí",IF(DATOS!AZ$4="Sí",(1/DATOS_[[% anualiz]:[% anualiz]]),1)*IF(DATOS!AZ$5="Sí",1/DATOS_[[% normaliz]:[% normaliz]],1)*(DATOS_[Conc.Sal.22])))))))),
0)</f>
        <v>0</v>
      </c>
      <c r="AF53" s="168">
        <f t="array" ref="AF53">IFERROR(
(AVERAGE((IF(DATOS_[[Sexo]:[Sexo]]=$B53,IF(DATOS_[[AGRUP. CLAS. PROF.]:[AGRUP. CLAS. PROF.]]=$B51,IF(DATOS_[[Check Periodo Ref.]:[Check Periodo Ref.]]="Dentro",IF(DATOS_[[Check Equiparado]:[Check Equiparado]]="Sí",IF(DATOS!BA$4="Sí",(1/DATOS_[[% anualiz]:[% anualiz]]),1)*IF(DATOS!BA$5="Sí",1/DATOS_[[% normaliz]:[% normaliz]],1)*(DATOS_[Conc.Sal.23])))))))),
0)</f>
        <v>0</v>
      </c>
      <c r="AG53" s="168">
        <f t="array" ref="AG53">IFERROR(
(AVERAGE((IF(DATOS_[[Sexo]:[Sexo]]=$B53,IF(DATOS_[[AGRUP. CLAS. PROF.]:[AGRUP. CLAS. PROF.]]=$B51,IF(DATOS_[[Check Periodo Ref.]:[Check Periodo Ref.]]="Dentro",IF(DATOS_[[Check Equiparado]:[Check Equiparado]]="Sí",IF(DATOS!BB$4="Sí",(1/DATOS_[[% anualiz]:[% anualiz]]),1)*IF(DATOS!BB$5="Sí",1/DATOS_[[% normaliz]:[% normaliz]],1)*(DATOS_[Conc.Sal.24])))))))),
0)</f>
        <v>0</v>
      </c>
      <c r="AH53" s="168">
        <f t="array" ref="AH53">IFERROR(
(AVERAGE((IF(DATOS_[[Sexo]:[Sexo]]=$B53,IF(DATOS_[[AGRUP. CLAS. PROF.]:[AGRUP. CLAS. PROF.]]=$B51,IF(DATOS_[[Check Periodo Ref.]:[Check Periodo Ref.]]="Dentro",IF(DATOS_[[Check Equiparado]:[Check Equiparado]]="Sí",IF(DATOS!BC$4="Sí",(1/DATOS_[[% anualiz]:[% anualiz]]),1)*IF(DATOS!BC$5="Sí",1/DATOS_[[% normaliz]:[% normaliz]],1)*(DATOS_[Conc.Sal.25])))))))),
0)</f>
        <v>0</v>
      </c>
      <c r="AI53" s="168">
        <f t="array" ref="AI53">IFERROR(
(AVERAGE((IF(DATOS_[[Sexo]:[Sexo]]=$B53,IF(DATOS_[[AGRUP. CLAS. PROF.]:[AGRUP. CLAS. PROF.]]=$B51,IF(DATOS_[[Check Periodo Ref.]:[Check Periodo Ref.]]="Dentro",IF(DATOS_[[Check Equiparado]:[Check Equiparado]]="Sí",IF(DATOS!BD$4="Sí",(1/DATOS_[[% anualiz]:[% anualiz]]),1)*IF(DATOS!BD$5="Sí",1/DATOS_[[% normaliz]:[% normaliz]],1)*(DATOS_[Conc.Sal.26])))))))),
0)</f>
        <v>0</v>
      </c>
      <c r="AJ53" s="168">
        <f t="array" ref="AJ53">IFERROR(
(AVERAGE((IF(DATOS_[[Sexo]:[Sexo]]=$B53,IF(DATOS_[[AGRUP. CLAS. PROF.]:[AGRUP. CLAS. PROF.]]=$B51,IF(DATOS_[[Check Periodo Ref.]:[Check Periodo Ref.]]="Dentro",IF(DATOS_[[Check Equiparado]:[Check Equiparado]]="Sí",IF(DATOS!BE$4="Sí",(1/DATOS_[[% anualiz]:[% anualiz]]),1)*IF(DATOS!BE$5="Sí",1/DATOS_[[% normaliz]:[% normaliz]],1)*(DATOS_[Conc.Sal.27])))))))),
0)</f>
        <v>0</v>
      </c>
      <c r="AK53" s="168">
        <f t="array" ref="AK53">IFERROR(
(AVERAGE((IF(DATOS_[[Sexo]:[Sexo]]=$B53,IF(DATOS_[[AGRUP. CLAS. PROF.]:[AGRUP. CLAS. PROF.]]=$B51,IF(DATOS_[[Check Periodo Ref.]:[Check Periodo Ref.]]="Dentro",IF(DATOS_[[Check Equiparado]:[Check Equiparado]]="Sí",IF(DATOS!BF$4="Sí",(1/DATOS_[[% anualiz]:[% anualiz]]),1)*IF(DATOS!BF$5="Sí",1/DATOS_[[% normaliz]:[% normaliz]],1)*(DATOS_[Conc.Sal.28])))))))),
0)</f>
        <v>0</v>
      </c>
      <c r="AL53" s="168">
        <f t="array" ref="AL53">IFERROR(
(AVERAGE((IF(DATOS_[[Sexo]:[Sexo]]=$B53,IF(DATOS_[[AGRUP. CLAS. PROF.]:[AGRUP. CLAS. PROF.]]=$B51,IF(DATOS_[[Check Periodo Ref.]:[Check Periodo Ref.]]="Dentro",IF(DATOS_[[Check Equiparado]:[Check Equiparado]]="Sí",IF(DATOS!BG$4="Sí",(1/DATOS_[[% anualiz]:[% anualiz]]),1)*IF(DATOS!BG$5="Sí",1/DATOS_[[% normaliz]:[% normaliz]],1)*(DATOS_[Conc.Sal.29])))))))),
0)</f>
        <v>0</v>
      </c>
      <c r="AM53" s="168">
        <f t="array" ref="AM53">IFERROR(
(AVERAGE((IF(DATOS_[[Sexo]:[Sexo]]=$B53,IF(DATOS_[[AGRUP. CLAS. PROF.]:[AGRUP. CLAS. PROF.]]=$B51,IF(DATOS_[[Check Periodo Ref.]:[Check Periodo Ref.]]="Dentro",IF(DATOS_[[Check Equiparado]:[Check Equiparado]]="Sí",IF(DATOS!BH$4="Sí",(1/DATOS_[[% anualiz]:[% anualiz]]),1)*IF(DATOS!BH$5="Sí",1/DATOS_[[% normaliz]:[% normaliz]],1)*(DATOS_[Conc.Sal.30])))))))),
0)</f>
        <v>0</v>
      </c>
      <c r="AN53" s="169">
        <f t="array" ref="AN53">IFERROR(
AVERAGE(IF(DATOS_[Sexo]=$B53,IF(DATOS_[[AGRUP. CLAS. PROF.]:[AGRUP. CLAS. PROF.]]=$B51,IF(DATOS_[Check Equiparado]="Sí",IF(DATOS_[Check Periodo Ref.]="Dentro",DATOS_[Tot COMPL.SAL Eq],FALSE))))),
0)</f>
        <v>0</v>
      </c>
      <c r="AO53" s="170">
        <f t="array" ref="AO53">IFERROR(
AVERAGE(IF(DATOS_[Sexo]=$B53,IF(DATOS_[[AGRUP. CLAS. PROF.]:[AGRUP. CLAS. PROF.]]=$B51,IF(DATOS_[Check Equiparado]="Sí",IF(DATOS_[Check Periodo Ref.]="Dentro",DATOS_[TOTAL SALARIO Eq],FALSE))))),
0)</f>
        <v>0</v>
      </c>
      <c r="AP53" s="171">
        <f t="array" ref="AP53">IFERROR(
(AVERAGE((IF(DATOS_[[Sexo]:[Sexo]]=$B53,IF(DATOS_[[AGRUP. CLAS. PROF.]:[AGRUP. CLAS. PROF.]]=$B52,IF(DATOS_[[Check Periodo Ref.]:[Check Periodo Ref.]]="Dentro",IF(DATOS_[[Check Equiparado]:[Check Equiparado]]="Sí",IF(DATOS!BI$4="Sí",(1/DATOS_[[% anualiz]:[% anualiz]]),1)*IF(DATOS!BI$5="Sí",1/DATOS_[[% normaliz]:[% normaliz]],1)*(DATOS_[C.Extra.01])))))))),
0)</f>
        <v>0</v>
      </c>
      <c r="AQ53" s="171">
        <f t="array" ref="AQ53">IFERROR(
(AVERAGE((IF(DATOS_[[Sexo]:[Sexo]]=$B53,IF(DATOS_[[AGRUP. CLAS. PROF.]:[AGRUP. CLAS. PROF.]]=$B52,IF(DATOS_[[Check Periodo Ref.]:[Check Periodo Ref.]]="Dentro",IF(DATOS_[[Check Equiparado]:[Check Equiparado]]="Sí",IF(DATOS!BJ$4="Sí",(1/DATOS_[[% anualiz]:[% anualiz]]),1)*IF(DATOS!BJ$5="Sí",1/DATOS_[[% normaliz]:[% normaliz]],1)*(DATOS_[C.Extra.02])))))))),
0)</f>
        <v>0</v>
      </c>
      <c r="AR53" s="171">
        <f t="array" ref="AR53">IFERROR(
(AVERAGE((IF(DATOS_[[Sexo]:[Sexo]]=$B53,IF(DATOS_[[AGRUP. CLAS. PROF.]:[AGRUP. CLAS. PROF.]]=$B52,IF(DATOS_[[Check Periodo Ref.]:[Check Periodo Ref.]]="Dentro",IF(DATOS_[[Check Equiparado]:[Check Equiparado]]="Sí",IF(DATOS!BK$4="Sí",(1/DATOS_[[% anualiz]:[% anualiz]]),1)*IF(DATOS!BK$5="Sí",1/DATOS_[[% normaliz]:[% normaliz]],1)*(DATOS_[C.Extra.03])))))))),
0)</f>
        <v>0</v>
      </c>
      <c r="AS53" s="171">
        <f t="array" ref="AS53">IFERROR(
(AVERAGE((IF(DATOS_[[Sexo]:[Sexo]]=$B53,IF(DATOS_[[AGRUP. CLAS. PROF.]:[AGRUP. CLAS. PROF.]]=$B52,IF(DATOS_[[Check Periodo Ref.]:[Check Periodo Ref.]]="Dentro",IF(DATOS_[[Check Equiparado]:[Check Equiparado]]="Sí",IF(DATOS!BL$4="Sí",(1/DATOS_[[% anualiz]:[% anualiz]]),1)*IF(DATOS!BL$5="Sí",1/DATOS_[[% normaliz]:[% normaliz]],1)*(DATOS_[C.Extra.04])))))))),
0)</f>
        <v>0</v>
      </c>
      <c r="AT53" s="171">
        <f t="array" ref="AT53">IFERROR(
(AVERAGE((IF(DATOS_[[Sexo]:[Sexo]]=$B53,IF(DATOS_[[AGRUP. CLAS. PROF.]:[AGRUP. CLAS. PROF.]]=$B52,IF(DATOS_[[Check Periodo Ref.]:[Check Periodo Ref.]]="Dentro",IF(DATOS_[[Check Equiparado]:[Check Equiparado]]="Sí",IF(DATOS!BM$4="Sí",(1/DATOS_[[% anualiz]:[% anualiz]]),1)*IF(DATOS!BM$5="Sí",1/DATOS_[[% normaliz]:[% normaliz]],1)*(DATOS_[C.Extra.05])))))))),
0)</f>
        <v>0</v>
      </c>
      <c r="AU53" s="172">
        <f t="array" ref="AU53">IFERROR(
AVERAGE(IF(DATOS_[Sexo]=$B53,IF(DATOS_[[AGRUP. CLAS. PROF.]:[AGRUP. CLAS. PROF.]]=$B51,IF(DATOS_[Check Equiparado]="Sí",IF(DATOS_[Check Periodo Ref.]="Dentro",DATOS_[Tot Extrasalarial Eq],FALSE))))),
0)</f>
        <v>0</v>
      </c>
      <c r="AV53" s="173">
        <f t="array" ref="AV53">IFERROR(
AVERAGE(IF(DATOS_[Sexo]=$B53,IF(DATOS_[[AGRUP. CLAS. PROF.]:[AGRUP. CLAS. PROF.]]=$B51,IF(DATOS_[Check Equiparado]="Sí",IF(DATOS_[Check Periodo Ref.]="Dentro",DATOS_[TOTAL Retrib Eq],FALSE))))),
0)</f>
        <v>0</v>
      </c>
    </row>
    <row r="54" spans="1:48" ht="17.25" thickBot="1" x14ac:dyDescent="0.35">
      <c r="A54" s="119" t="str">
        <f t="shared" ref="A54" si="55">+A55</f>
        <v>[ocultar]</v>
      </c>
      <c r="B54" s="129" t="s">
        <v>230</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CLAS. PROF.],
IF("Dentro"=DATOS_[Check Periodo Ref.],
1/(COUNTIFS(DATOS_[Sexo],$B55,DATOS_[AGRUP. CLAS. PROF.],$B54,DATOS_[Check Periodo Ref.],"Dentro",DATOS_[id],DATOS_[id]))))))</f>
        <v>0</v>
      </c>
      <c r="D55" s="125">
        <f>COUNTIFS(DATOS_[AGRUP. CLAS. PROF.],$B54,DATOS_[Sexo],$B55,DATOS_[Check Periodo Ref.],"Dentro")</f>
        <v>0</v>
      </c>
      <c r="E55" s="125">
        <f>COUNTIFS(DATOS_[AGRUP. CLAS. PROF.],$B54,DATOS_[Sexo],$B55,DATOS_[Check Periodo Ref.],"Dentro",DATOS_[Check Nº SC Norm],"Sí")</f>
        <v>0</v>
      </c>
      <c r="F55" s="125">
        <f>COUNTIFS(DATOS_[AGRUP. CLAS. PROF.],$B54,DATOS_[Sexo],$B55,DATOS_[Check Periodo Ref.],"Dentro",DATOS_[Check Nº SC Anualiz],"Sí")</f>
        <v>0</v>
      </c>
      <c r="G55" s="125">
        <f>COUNTIFS(DATOS_[AGRUP. CLAS. PROF.],$B54,DATOS_[Sexo],$B55,DATOS_[Check Periodo Ref.],"Dentro",DATOS_[Check Nº SC Norm y Anualiz],"Sí")</f>
        <v>0</v>
      </c>
      <c r="H55" s="125">
        <f>COUNTIFS(DATOS_[AGRUP. CLAS. PROF.],$B54,DATOS_[Sexo],$B55,DATOS_[Check Periodo Ref.],"Dentro",DATOS_[Check Equiparación],"Sí")</f>
        <v>0</v>
      </c>
      <c r="I55" s="167">
        <f t="array" ref="I55">IFERROR(
AVERAGE(IF(DATOS_[Sexo]=$B55,IF(DATOS_[[AGRUP. CLAS. PROF.]:[AGRUP. CLAS. PROF.]]=$B54,IF(DATOS_[Check Equiparado]="Sí",IF(DATOS_[Check Periodo Ref.]="Dentro",DATOS_[SALARIO BASE Eq],FALSE))))),
0)</f>
        <v>0</v>
      </c>
      <c r="J55" s="168">
        <f t="array" ref="J55">IFERROR(
(AVERAGE((IF(DATOS_[[Sexo]:[Sexo]]=$B55,IF(DATOS_[[AGRUP. CLAS. PROF.]:[AGRUP. CLAS. PROF.]]=$B54,IF(DATOS_[[Check Periodo Ref.]:[Check Periodo Ref.]]="Dentro",IF(DATOS_[[Check Equiparado]:[Check Equiparado]]="Sí",IF(DATOS!AE$4="Sí",(1/DATOS_[[% anualiz]:[% anualiz]]),1)*IF(DATOS!AE$5="Sí",1/DATOS_[[% normaliz]:[% normaliz]],1)*(DATOS_[Conc.Sal.01])))))))),
0)</f>
        <v>0</v>
      </c>
      <c r="K55" s="168">
        <f t="array" ref="K55">IFERROR(
(AVERAGE((IF(DATOS_[[Sexo]:[Sexo]]=$B55,IF(DATOS_[[AGRUP. CLAS. PROF.]:[AGRUP. CLAS. PROF.]]=$B54,IF(DATOS_[[Check Periodo Ref.]:[Check Periodo Ref.]]="Dentro",IF(DATOS_[[Check Equiparado]:[Check Equiparado]]="Sí",IF(DATOS!AF$4="Sí",(1/DATOS_[[% anualiz]:[% anualiz]]),1)*IF(DATOS!AF$5="Sí",1/DATOS_[[% normaliz]:[% normaliz]],1)*(DATOS_[Conc.Sal.02])))))))),
0)</f>
        <v>0</v>
      </c>
      <c r="L55" s="168">
        <f t="array" ref="L55">IFERROR(
(AVERAGE((IF(DATOS_[[Sexo]:[Sexo]]=$B55,IF(DATOS_[[AGRUP. CLAS. PROF.]:[AGRUP. CLAS. PROF.]]=$B54,IF(DATOS_[[Check Periodo Ref.]:[Check Periodo Ref.]]="Dentro",IF(DATOS_[[Check Equiparado]:[Check Equiparado]]="Sí",IF(DATOS!AG$4="Sí",(1/DATOS_[[% anualiz]:[% anualiz]]),1)*IF(DATOS!AG$5="Sí",1/DATOS_[[% normaliz]:[% normaliz]],1)*(DATOS_[Conc.Sal.03])))))))),
0)</f>
        <v>0</v>
      </c>
      <c r="M55" s="168">
        <f t="array" ref="M55">IFERROR(
(AVERAGE((IF(DATOS_[[Sexo]:[Sexo]]=$B55,IF(DATOS_[[AGRUP. CLAS. PROF.]:[AGRUP. CLAS. PROF.]]=$B54,IF(DATOS_[[Check Periodo Ref.]:[Check Periodo Ref.]]="Dentro",IF(DATOS_[[Check Equiparado]:[Check Equiparado]]="Sí",IF(DATOS!AH$4="Sí",(1/DATOS_[[% anualiz]:[% anualiz]]),1)*IF(DATOS!AH$5="Sí",1/DATOS_[[% normaliz]:[% normaliz]],1)*(DATOS_[Conc.Sal.04])))))))),
0)</f>
        <v>0</v>
      </c>
      <c r="N55" s="168">
        <f t="array" ref="N55">IFERROR(
(AVERAGE((IF(DATOS_[[Sexo]:[Sexo]]=$B55,IF(DATOS_[[AGRUP. CLAS. PROF.]:[AGRUP. CLAS. PROF.]]=$B54,IF(DATOS_[[Check Periodo Ref.]:[Check Periodo Ref.]]="Dentro",IF(DATOS_[[Check Equiparado]:[Check Equiparado]]="Sí",IF(DATOS!AI$4="Sí",(1/DATOS_[[% anualiz]:[% anualiz]]),1)*IF(DATOS!AI$5="Sí",1/DATOS_[[% normaliz]:[% normaliz]],1)*(DATOS_[Conc.Sal.05])))))))),
0)</f>
        <v>0</v>
      </c>
      <c r="O55" s="168">
        <f t="array" ref="O55">IFERROR(
(AVERAGE((IF(DATOS_[[Sexo]:[Sexo]]=$B55,IF(DATOS_[[AGRUP. CLAS. PROF.]:[AGRUP. CLAS. PROF.]]=$B54,IF(DATOS_[[Check Periodo Ref.]:[Check Periodo Ref.]]="Dentro",IF(DATOS_[[Check Equiparado]:[Check Equiparado]]="Sí",IF(DATOS!AJ$4="Sí",(1/DATOS_[[% anualiz]:[% anualiz]]),1)*IF(DATOS!AJ$5="Sí",1/DATOS_[[% normaliz]:[% normaliz]],1)*(DATOS_[Conc.Sal.06])))))))),
0)</f>
        <v>0</v>
      </c>
      <c r="P55" s="168">
        <f t="array" ref="P55">IFERROR(
(AVERAGE((IF(DATOS_[[Sexo]:[Sexo]]=$B55,IF(DATOS_[[AGRUP. CLAS. PROF.]:[AGRUP. CLAS. PROF.]]=$B54,IF(DATOS_[[Check Periodo Ref.]:[Check Periodo Ref.]]="Dentro",IF(DATOS_[[Check Equiparado]:[Check Equiparado]]="Sí",IF(DATOS!AK$4="Sí",(1/DATOS_[[% anualiz]:[% anualiz]]),1)*IF(DATOS!AK$5="Sí",1/DATOS_[[% normaliz]:[% normaliz]],1)*(DATOS_[Conc.Sal.07])))))))),
0)</f>
        <v>0</v>
      </c>
      <c r="Q55" s="168">
        <f t="array" ref="Q55">IFERROR(
(AVERAGE((IF(DATOS_[[Sexo]:[Sexo]]=$B55,IF(DATOS_[[AGRUP. CLAS. PROF.]:[AGRUP. CLAS. PROF.]]=$B54,IF(DATOS_[[Check Periodo Ref.]:[Check Periodo Ref.]]="Dentro",IF(DATOS_[[Check Equiparado]:[Check Equiparado]]="Sí",IF(DATOS!AL$4="Sí",(1/DATOS_[[% anualiz]:[% anualiz]]),1)*IF(DATOS!AL$5="Sí",1/DATOS_[[% normaliz]:[% normaliz]],1)*(DATOS_[Conc.Sal.08])))))))),
0)</f>
        <v>0</v>
      </c>
      <c r="R55" s="168">
        <f t="array" ref="R55">IFERROR(
(AVERAGE((IF(DATOS_[[Sexo]:[Sexo]]=$B55,IF(DATOS_[[AGRUP. CLAS. PROF.]:[AGRUP. CLAS. PROF.]]=$B54,IF(DATOS_[[Check Periodo Ref.]:[Check Periodo Ref.]]="Dentro",IF(DATOS_[[Check Equiparado]:[Check Equiparado]]="Sí",IF(DATOS!AM$4="Sí",(1/DATOS_[[% anualiz]:[% anualiz]]),1)*IF(DATOS!AM$5="Sí",1/DATOS_[[% normaliz]:[% normaliz]],1)*(DATOS_[Conc.Sal.09])))))))),
0)</f>
        <v>0</v>
      </c>
      <c r="S55" s="168">
        <f t="array" ref="S55">IFERROR(
(AVERAGE((IF(DATOS_[[Sexo]:[Sexo]]=$B55,IF(DATOS_[[AGRUP. CLAS. PROF.]:[AGRUP. CLAS. PROF.]]=$B54,IF(DATOS_[[Check Periodo Ref.]:[Check Periodo Ref.]]="Dentro",IF(DATOS_[[Check Equiparado]:[Check Equiparado]]="Sí",IF(DATOS!AN$4="Sí",(1/DATOS_[[% anualiz]:[% anualiz]]),1)*IF(DATOS!AN$5="Sí",1/DATOS_[[% normaliz]:[% normaliz]],1)*(DATOS_[Conc.Sal.10])))))))),
0)</f>
        <v>0</v>
      </c>
      <c r="T55" s="168">
        <f t="array" ref="T55">IFERROR(
(AVERAGE((IF(DATOS_[[Sexo]:[Sexo]]=$B55,IF(DATOS_[[AGRUP. CLAS. PROF.]:[AGRUP. CLAS. PROF.]]=$B54,IF(DATOS_[[Check Periodo Ref.]:[Check Periodo Ref.]]="Dentro",IF(DATOS_[[Check Equiparado]:[Check Equiparado]]="Sí",IF(DATOS!AO$4="Sí",(1/DATOS_[[% anualiz]:[% anualiz]]),1)*IF(DATOS!AO$5="Sí",1/DATOS_[[% normaliz]:[% normaliz]],1)*(DATOS_[Conc.Sal.11])))))))),
0)</f>
        <v>0</v>
      </c>
      <c r="U55" s="168">
        <f t="array" ref="U55">IFERROR(
(AVERAGE((IF(DATOS_[[Sexo]:[Sexo]]=$B55,IF(DATOS_[[AGRUP. CLAS. PROF.]:[AGRUP. CLAS. PROF.]]=$B54,IF(DATOS_[[Check Periodo Ref.]:[Check Periodo Ref.]]="Dentro",IF(DATOS_[[Check Equiparado]:[Check Equiparado]]="Sí",IF(DATOS!AP$4="Sí",(1/DATOS_[[% anualiz]:[% anualiz]]),1)*IF(DATOS!AP$5="Sí",1/DATOS_[[% normaliz]:[% normaliz]],1)*(DATOS_[Conc.Sal.12])))))))),
0)</f>
        <v>0</v>
      </c>
      <c r="V55" s="168">
        <f t="array" ref="V55">IFERROR(
(AVERAGE((IF(DATOS_[[Sexo]:[Sexo]]=$B55,IF(DATOS_[[AGRUP. CLAS. PROF.]:[AGRUP. CLAS. PROF.]]=$B54,IF(DATOS_[[Check Periodo Ref.]:[Check Periodo Ref.]]="Dentro",IF(DATOS_[[Check Equiparado]:[Check Equiparado]]="Sí",IF(DATOS!AQ$4="Sí",(1/DATOS_[[% anualiz]:[% anualiz]]),1)*IF(DATOS!AQ$5="Sí",1/DATOS_[[% normaliz]:[% normaliz]],1)*(DATOS_[Conc.Sal.13])))))))),
0)</f>
        <v>0</v>
      </c>
      <c r="W55" s="168">
        <f t="array" ref="W55">IFERROR(
(AVERAGE((IF(DATOS_[[Sexo]:[Sexo]]=$B55,IF(DATOS_[[AGRUP. CLAS. PROF.]:[AGRUP. CLAS. PROF.]]=$B54,IF(DATOS_[[Check Periodo Ref.]:[Check Periodo Ref.]]="Dentro",IF(DATOS_[[Check Equiparado]:[Check Equiparado]]="Sí",IF(DATOS!AR$4="Sí",(1/DATOS_[[% anualiz]:[% anualiz]]),1)*IF(DATOS!AR$5="Sí",1/DATOS_[[% normaliz]:[% normaliz]],1)*(DATOS_[Conc.Sal.14])))))))),
0)</f>
        <v>0</v>
      </c>
      <c r="X55" s="168">
        <f t="array" ref="X55">IFERROR(
(AVERAGE((IF(DATOS_[[Sexo]:[Sexo]]=$B55,IF(DATOS_[[AGRUP. CLAS. PROF.]:[AGRUP. CLAS. PROF.]]=$B54,IF(DATOS_[[Check Periodo Ref.]:[Check Periodo Ref.]]="Dentro",IF(DATOS_[[Check Equiparado]:[Check Equiparado]]="Sí",IF(DATOS!AS$4="Sí",(1/DATOS_[[% anualiz]:[% anualiz]]),1)*IF(DATOS!AS$5="Sí",1/DATOS_[[% normaliz]:[% normaliz]],1)*(DATOS_[Conc.Sal.15])))))))),
0)</f>
        <v>0</v>
      </c>
      <c r="Y55" s="168">
        <f t="array" ref="Y55">IFERROR(
(AVERAGE((IF(DATOS_[[Sexo]:[Sexo]]=$B55,IF(DATOS_[[AGRUP. CLAS. PROF.]:[AGRUP. CLAS. PROF.]]=$B54,IF(DATOS_[[Check Periodo Ref.]:[Check Periodo Ref.]]="Dentro",IF(DATOS_[[Check Equiparado]:[Check Equiparado]]="Sí",IF(DATOS!AT$4="Sí",(1/DATOS_[[% anualiz]:[% anualiz]]),1)*IF(DATOS!AT$5="Sí",1/DATOS_[[% normaliz]:[% normaliz]],1)*(DATOS_[Conc.Sal.16])))))))),
0)</f>
        <v>0</v>
      </c>
      <c r="Z55" s="168">
        <f t="array" ref="Z55">IFERROR(
(AVERAGE((IF(DATOS_[[Sexo]:[Sexo]]=$B55,IF(DATOS_[[AGRUP. CLAS. PROF.]:[AGRUP. CLAS. PROF.]]=$B54,IF(DATOS_[[Check Periodo Ref.]:[Check Periodo Ref.]]="Dentro",IF(DATOS_[[Check Equiparado]:[Check Equiparado]]="Sí",IF(DATOS!AU$4="Sí",(1/DATOS_[[% anualiz]:[% anualiz]]),1)*IF(DATOS!AU$5="Sí",1/DATOS_[[% normaliz]:[% normaliz]],1)*(DATOS_[Conc.Sal.17])))))))),
0)</f>
        <v>0</v>
      </c>
      <c r="AA55" s="168">
        <f t="array" ref="AA55">IFERROR(
(AVERAGE((IF(DATOS_[[Sexo]:[Sexo]]=$B55,IF(DATOS_[[AGRUP. CLAS. PROF.]:[AGRUP. CLAS. PROF.]]=$B54,IF(DATOS_[[Check Periodo Ref.]:[Check Periodo Ref.]]="Dentro",IF(DATOS_[[Check Equiparado]:[Check Equiparado]]="Sí",IF(DATOS!AV$4="Sí",(1/DATOS_[[% anualiz]:[% anualiz]]),1)*IF(DATOS!AV$5="Sí",1/DATOS_[[% normaliz]:[% normaliz]],1)*(DATOS_[Conc.Sal.18])))))))),
0)</f>
        <v>0</v>
      </c>
      <c r="AB55" s="168">
        <f t="array" ref="AB55">IFERROR(
(AVERAGE((IF(DATOS_[[Sexo]:[Sexo]]=$B55,IF(DATOS_[[AGRUP. CLAS. PROF.]:[AGRUP. CLAS. PROF.]]=$B54,IF(DATOS_[[Check Periodo Ref.]:[Check Periodo Ref.]]="Dentro",IF(DATOS_[[Check Equiparado]:[Check Equiparado]]="Sí",IF(DATOS!AW$4="Sí",(1/DATOS_[[% anualiz]:[% anualiz]]),1)*IF(DATOS!AW$5="Sí",1/DATOS_[[% normaliz]:[% normaliz]],1)*(DATOS_[Conc.Sal.19])))))))),
0)</f>
        <v>0</v>
      </c>
      <c r="AC55" s="168">
        <f t="array" ref="AC55">IFERROR(
(AVERAGE((IF(DATOS_[[Sexo]:[Sexo]]=$B55,IF(DATOS_[[AGRUP. CLAS. PROF.]:[AGRUP. CLAS. PROF.]]=$B54,IF(DATOS_[[Check Periodo Ref.]:[Check Periodo Ref.]]="Dentro",IF(DATOS_[[Check Equiparado]:[Check Equiparado]]="Sí",IF(DATOS!AX$4="Sí",(1/DATOS_[[% anualiz]:[% anualiz]]),1)*IF(DATOS!AX$5="Sí",1/DATOS_[[% normaliz]:[% normaliz]],1)*(DATOS_[Conc.Sal.20])))))))),
0)</f>
        <v>0</v>
      </c>
      <c r="AD55" s="168">
        <f t="array" ref="AD55">IFERROR(
(AVERAGE((IF(DATOS_[[Sexo]:[Sexo]]=$B55,IF(DATOS_[[AGRUP. CLAS. PROF.]:[AGRUP. CLAS. PROF.]]=$B54,IF(DATOS_[[Check Periodo Ref.]:[Check Periodo Ref.]]="Dentro",IF(DATOS_[[Check Equiparado]:[Check Equiparado]]="Sí",IF(DATOS!AY$4="Sí",(1/DATOS_[[% anualiz]:[% anualiz]]),1)*IF(DATOS!AY$5="Sí",1/DATOS_[[% normaliz]:[% normaliz]],1)*(DATOS_[Conc.Sal.21])))))))),
0)</f>
        <v>0</v>
      </c>
      <c r="AE55" s="168">
        <f t="array" ref="AE55">IFERROR(
(AVERAGE((IF(DATOS_[[Sexo]:[Sexo]]=$B55,IF(DATOS_[[AGRUP. CLAS. PROF.]:[AGRUP. CLAS. PROF.]]=$B54,IF(DATOS_[[Check Periodo Ref.]:[Check Periodo Ref.]]="Dentro",IF(DATOS_[[Check Equiparado]:[Check Equiparado]]="Sí",IF(DATOS!AZ$4="Sí",(1/DATOS_[[% anualiz]:[% anualiz]]),1)*IF(DATOS!AZ$5="Sí",1/DATOS_[[% normaliz]:[% normaliz]],1)*(DATOS_[Conc.Sal.22])))))))),
0)</f>
        <v>0</v>
      </c>
      <c r="AF55" s="168">
        <f t="array" ref="AF55">IFERROR(
(AVERAGE((IF(DATOS_[[Sexo]:[Sexo]]=$B55,IF(DATOS_[[AGRUP. CLAS. PROF.]:[AGRUP. CLAS. PROF.]]=$B54,IF(DATOS_[[Check Periodo Ref.]:[Check Periodo Ref.]]="Dentro",IF(DATOS_[[Check Equiparado]:[Check Equiparado]]="Sí",IF(DATOS!BA$4="Sí",(1/DATOS_[[% anualiz]:[% anualiz]]),1)*IF(DATOS!BA$5="Sí",1/DATOS_[[% normaliz]:[% normaliz]],1)*(DATOS_[Conc.Sal.23])))))))),
0)</f>
        <v>0</v>
      </c>
      <c r="AG55" s="168">
        <f t="array" ref="AG55">IFERROR(
(AVERAGE((IF(DATOS_[[Sexo]:[Sexo]]=$B55,IF(DATOS_[[AGRUP. CLAS. PROF.]:[AGRUP. CLAS. PROF.]]=$B54,IF(DATOS_[[Check Periodo Ref.]:[Check Periodo Ref.]]="Dentro",IF(DATOS_[[Check Equiparado]:[Check Equiparado]]="Sí",IF(DATOS!BB$4="Sí",(1/DATOS_[[% anualiz]:[% anualiz]]),1)*IF(DATOS!BB$5="Sí",1/DATOS_[[% normaliz]:[% normaliz]],1)*(DATOS_[Conc.Sal.24])))))))),
0)</f>
        <v>0</v>
      </c>
      <c r="AH55" s="168">
        <f t="array" ref="AH55">IFERROR(
(AVERAGE((IF(DATOS_[[Sexo]:[Sexo]]=$B55,IF(DATOS_[[AGRUP. CLAS. PROF.]:[AGRUP. CLAS. PROF.]]=$B54,IF(DATOS_[[Check Periodo Ref.]:[Check Periodo Ref.]]="Dentro",IF(DATOS_[[Check Equiparado]:[Check Equiparado]]="Sí",IF(DATOS!BC$4="Sí",(1/DATOS_[[% anualiz]:[% anualiz]]),1)*IF(DATOS!BC$5="Sí",1/DATOS_[[% normaliz]:[% normaliz]],1)*(DATOS_[Conc.Sal.25])))))))),
0)</f>
        <v>0</v>
      </c>
      <c r="AI55" s="168">
        <f t="array" ref="AI55">IFERROR(
(AVERAGE((IF(DATOS_[[Sexo]:[Sexo]]=$B55,IF(DATOS_[[AGRUP. CLAS. PROF.]:[AGRUP. CLAS. PROF.]]=$B54,IF(DATOS_[[Check Periodo Ref.]:[Check Periodo Ref.]]="Dentro",IF(DATOS_[[Check Equiparado]:[Check Equiparado]]="Sí",IF(DATOS!BD$4="Sí",(1/DATOS_[[% anualiz]:[% anualiz]]),1)*IF(DATOS!BD$5="Sí",1/DATOS_[[% normaliz]:[% normaliz]],1)*(DATOS_[Conc.Sal.26])))))))),
0)</f>
        <v>0</v>
      </c>
      <c r="AJ55" s="168">
        <f t="array" ref="AJ55">IFERROR(
(AVERAGE((IF(DATOS_[[Sexo]:[Sexo]]=$B55,IF(DATOS_[[AGRUP. CLAS. PROF.]:[AGRUP. CLAS. PROF.]]=$B54,IF(DATOS_[[Check Periodo Ref.]:[Check Periodo Ref.]]="Dentro",IF(DATOS_[[Check Equiparado]:[Check Equiparado]]="Sí",IF(DATOS!BE$4="Sí",(1/DATOS_[[% anualiz]:[% anualiz]]),1)*IF(DATOS!BE$5="Sí",1/DATOS_[[% normaliz]:[% normaliz]],1)*(DATOS_[Conc.Sal.27])))))))),
0)</f>
        <v>0</v>
      </c>
      <c r="AK55" s="168">
        <f t="array" ref="AK55">IFERROR(
(AVERAGE((IF(DATOS_[[Sexo]:[Sexo]]=$B55,IF(DATOS_[[AGRUP. CLAS. PROF.]:[AGRUP. CLAS. PROF.]]=$B54,IF(DATOS_[[Check Periodo Ref.]:[Check Periodo Ref.]]="Dentro",IF(DATOS_[[Check Equiparado]:[Check Equiparado]]="Sí",IF(DATOS!BF$4="Sí",(1/DATOS_[[% anualiz]:[% anualiz]]),1)*IF(DATOS!BF$5="Sí",1/DATOS_[[% normaliz]:[% normaliz]],1)*(DATOS_[Conc.Sal.28])))))))),
0)</f>
        <v>0</v>
      </c>
      <c r="AL55" s="168">
        <f t="array" ref="AL55">IFERROR(
(AVERAGE((IF(DATOS_[[Sexo]:[Sexo]]=$B55,IF(DATOS_[[AGRUP. CLAS. PROF.]:[AGRUP. CLAS. PROF.]]=$B54,IF(DATOS_[[Check Periodo Ref.]:[Check Periodo Ref.]]="Dentro",IF(DATOS_[[Check Equiparado]:[Check Equiparado]]="Sí",IF(DATOS!BG$4="Sí",(1/DATOS_[[% anualiz]:[% anualiz]]),1)*IF(DATOS!BG$5="Sí",1/DATOS_[[% normaliz]:[% normaliz]],1)*(DATOS_[Conc.Sal.29])))))))),
0)</f>
        <v>0</v>
      </c>
      <c r="AM55" s="168">
        <f t="array" ref="AM55">IFERROR(
(AVERAGE((IF(DATOS_[[Sexo]:[Sexo]]=$B55,IF(DATOS_[[AGRUP. CLAS. PROF.]:[AGRUP. CLAS. PROF.]]=$B54,IF(DATOS_[[Check Periodo Ref.]:[Check Periodo Ref.]]="Dentro",IF(DATOS_[[Check Equiparado]:[Check Equiparado]]="Sí",IF(DATOS!BH$4="Sí",(1/DATOS_[[% anualiz]:[% anualiz]]),1)*IF(DATOS!BH$5="Sí",1/DATOS_[[% normaliz]:[% normaliz]],1)*(DATOS_[Conc.Sal.30])))))))),
0)</f>
        <v>0</v>
      </c>
      <c r="AN55" s="169">
        <f t="array" ref="AN55">IFERROR(
AVERAGE(IF(DATOS_[Sexo]=$B55,IF(DATOS_[[AGRUP. CLAS. PROF.]:[AGRUP. CLAS. PROF.]]=$B54,IF(DATOS_[Check Equiparado]="Sí",IF(DATOS_[Check Periodo Ref.]="Dentro",DATOS_[Tot COMPL.SAL Eq],FALSE))))),
0)</f>
        <v>0</v>
      </c>
      <c r="AO55" s="170">
        <f t="array" ref="AO55">IFERROR(
AVERAGE(IF(DATOS_[Sexo]=$B55,IF(DATOS_[[AGRUP. CLAS. PROF.]:[AGRUP. CLAS. PROF.]]=$B54,IF(DATOS_[Check Equiparado]="Sí",IF(DATOS_[Check Periodo Ref.]="Dentro",DATOS_[TOTAL SALARIO Eq],FALSE))))),
0)</f>
        <v>0</v>
      </c>
      <c r="AP55" s="171">
        <f t="array" ref="AP55">IFERROR(
(AVERAGE((IF(DATOS_[[Sexo]:[Sexo]]=$B55,IF(DATOS_[[AGRUP. CLAS. PROF.]:[AGRUP. CLAS. PROF.]]=$B54,IF(DATOS_[[Check Periodo Ref.]:[Check Periodo Ref.]]="Dentro",IF(DATOS_[[Check Equiparado]:[Check Equiparado]]="Sí",IF(DATOS!BI$4="Sí",(1/DATOS_[[% anualiz]:[% anualiz]]),1)*IF(DATOS!BI$5="Sí",1/DATOS_[[% normaliz]:[% normaliz]],1)*(DATOS_[C.Extra.01])))))))),
0)</f>
        <v>0</v>
      </c>
      <c r="AQ55" s="171">
        <f t="array" ref="AQ55">IFERROR(
(AVERAGE((IF(DATOS_[[Sexo]:[Sexo]]=$B55,IF(DATOS_[[AGRUP. CLAS. PROF.]:[AGRUP. CLAS. PROF.]]=$B54,IF(DATOS_[[Check Periodo Ref.]:[Check Periodo Ref.]]="Dentro",IF(DATOS_[[Check Equiparado]:[Check Equiparado]]="Sí",IF(DATOS!BJ$4="Sí",(1/DATOS_[[% anualiz]:[% anualiz]]),1)*IF(DATOS!BJ$5="Sí",1/DATOS_[[% normaliz]:[% normaliz]],1)*(DATOS_[C.Extra.02])))))))),
0)</f>
        <v>0</v>
      </c>
      <c r="AR55" s="171">
        <f t="array" ref="AR55">IFERROR(
(AVERAGE((IF(DATOS_[[Sexo]:[Sexo]]=$B55,IF(DATOS_[[AGRUP. CLAS. PROF.]:[AGRUP. CLAS. PROF.]]=$B54,IF(DATOS_[[Check Periodo Ref.]:[Check Periodo Ref.]]="Dentro",IF(DATOS_[[Check Equiparado]:[Check Equiparado]]="Sí",IF(DATOS!BK$4="Sí",(1/DATOS_[[% anualiz]:[% anualiz]]),1)*IF(DATOS!BK$5="Sí",1/DATOS_[[% normaliz]:[% normaliz]],1)*(DATOS_[C.Extra.03])))))))),
0)</f>
        <v>0</v>
      </c>
      <c r="AS55" s="171">
        <f t="array" ref="AS55">IFERROR(
(AVERAGE((IF(DATOS_[[Sexo]:[Sexo]]=$B55,IF(DATOS_[[AGRUP. CLAS. PROF.]:[AGRUP. CLAS. PROF.]]=$B54,IF(DATOS_[[Check Periodo Ref.]:[Check Periodo Ref.]]="Dentro",IF(DATOS_[[Check Equiparado]:[Check Equiparado]]="Sí",IF(DATOS!BL$4="Sí",(1/DATOS_[[% anualiz]:[% anualiz]]),1)*IF(DATOS!BL$5="Sí",1/DATOS_[[% normaliz]:[% normaliz]],1)*(DATOS_[C.Extra.04])))))))),
0)</f>
        <v>0</v>
      </c>
      <c r="AT55" s="171">
        <f t="array" ref="AT55">IFERROR(
(AVERAGE((IF(DATOS_[[Sexo]:[Sexo]]=$B55,IF(DATOS_[[AGRUP. CLAS. PROF.]:[AGRUP. CLAS. PROF.]]=$B54,IF(DATOS_[[Check Periodo Ref.]:[Check Periodo Ref.]]="Dentro",IF(DATOS_[[Check Equiparado]:[Check Equiparado]]="Sí",IF(DATOS!BM$4="Sí",(1/DATOS_[[% anualiz]:[% anualiz]]),1)*IF(DATOS!BM$5="Sí",1/DATOS_[[% normaliz]:[% normaliz]],1)*(DATOS_[C.Extra.05])))))))),
0)</f>
        <v>0</v>
      </c>
      <c r="AU55" s="172">
        <f t="array" ref="AU55">IFERROR(
AVERAGE(IF(DATOS_[Sexo]=$B55,IF(DATOS_[[AGRUP. CLAS. PROF.]:[AGRUP. CLAS. PROF.]]=$B54,IF(DATOS_[Check Equiparado]="Sí",IF(DATOS_[Check Periodo Ref.]="Dentro",DATOS_[Tot Extrasalarial Eq],FALSE))))),
0)</f>
        <v>0</v>
      </c>
      <c r="AV55" s="173">
        <f t="array" ref="AV55">IFERROR(
AVERAGE(IF(DATOS_[Sexo]=$B55,IF(DATOS_[[AGRUP. CLAS. PROF.]:[AGRUP. CLAS. PROF.]]=$B54,IF(DATOS_[Check Equiparado]="Sí",IF(DATOS_[Check Periodo Ref.]="Dentro",DATOS_[TOTAL Retrib Eq],FALSE))))),
0)</f>
        <v>0</v>
      </c>
    </row>
    <row r="56" spans="1:48" x14ac:dyDescent="0.3">
      <c r="A56" s="119" t="str">
        <f t="shared" ref="A56" si="58">+A55</f>
        <v>[ocultar]</v>
      </c>
      <c r="B56" s="123" t="s">
        <v>163</v>
      </c>
      <c r="C56" s="124">
        <f t="array" ref="C56">SUM(IF($B56=DATOS_[Sexo],
IF($B54=DATOS_[AGRUP. CLAS. PROF.],
IF("Dentro"=DATOS_[Check Periodo Ref.],
1/(COUNTIFS(DATOS_[Sexo],$B56,DATOS_[AGRUP. CLAS. PROF.],$B54,DATOS_[Check Periodo Ref.],"Dentro",DATOS_[id],DATOS_[id]))))))</f>
        <v>0</v>
      </c>
      <c r="D56" s="125">
        <f>COUNTIFS(DATOS_[AGRUP. CLAS. PROF.],$B54,DATOS_[Sexo],$B56,DATOS_[Check Periodo Ref.],"Dentro")</f>
        <v>0</v>
      </c>
      <c r="E56" s="125">
        <f>COUNTIFS(DATOS_[AGRUP. CLAS. PROF.],$B54,DATOS_[Sexo],$B56,DATOS_[Check Periodo Ref.],"Dentro",DATOS_[Check Nº SC Norm],"Sí")</f>
        <v>0</v>
      </c>
      <c r="F56" s="125">
        <f>COUNTIFS(DATOS_[AGRUP. CLAS. PROF.],$B54,DATOS_[Sexo],$B56,DATOS_[Check Periodo Ref.],"Dentro",DATOS_[Check Nº SC Anualiz],"Sí")</f>
        <v>0</v>
      </c>
      <c r="G56" s="125">
        <f>COUNTIFS(DATOS_[AGRUP. CLAS. PROF.],$B54,DATOS_[Sexo],$B56,DATOS_[Check Periodo Ref.],"Dentro",DATOS_[Check Nº SC Norm y Anualiz],"Sí")</f>
        <v>0</v>
      </c>
      <c r="H56" s="125">
        <f>COUNTIFS(DATOS_[AGRUP. CLAS. PROF.],$B54,DATOS_[Sexo],$B56,DATOS_[Check Periodo Ref.],"Dentro",DATOS_[Check Equiparación],"Sí")</f>
        <v>0</v>
      </c>
      <c r="I56" s="167" cm="1">
        <f t="array" ref="I56">IFERROR(
AVERAGE(IF(DATOS_[Sexo]=$B56,IF(DATOS_[[AGRUP. CLAS. PROF.]:[AGRUP. CLAS. PROF.]]=$B54,IF(DATOS_[Check Equiparado]="Sí",IF(DATOS_[Check Periodo Ref.]="Dentro",DATOS_[SALARIO BASE Eq],FALSE))))),
0)</f>
        <v>0</v>
      </c>
      <c r="J56" s="168">
        <f t="array" ref="J56">IFERROR(
(AVERAGE((IF(DATOS_[[Sexo]:[Sexo]]=$B56,IF(DATOS_[[AGRUP. CLAS. PROF.]:[AGRUP. CLAS. PROF.]]=$B54,IF(DATOS_[[Check Periodo Ref.]:[Check Periodo Ref.]]="Dentro",IF(DATOS_[[Check Equiparado]:[Check Equiparado]]="Sí",IF(DATOS!AE$4="Sí",(1/DATOS_[[% anualiz]:[% anualiz]]),1)*IF(DATOS!AE$5="Sí",1/DATOS_[[% normaliz]:[% normaliz]],1)*(DATOS_[Conc.Sal.01])))))))),
0)</f>
        <v>0</v>
      </c>
      <c r="K56" s="168">
        <f t="array" ref="K56">IFERROR(
(AVERAGE((IF(DATOS_[[Sexo]:[Sexo]]=$B56,IF(DATOS_[[AGRUP. CLAS. PROF.]:[AGRUP. CLAS. PROF.]]=$B54,IF(DATOS_[[Check Periodo Ref.]:[Check Periodo Ref.]]="Dentro",IF(DATOS_[[Check Equiparado]:[Check Equiparado]]="Sí",IF(DATOS!AF$4="Sí",(1/DATOS_[[% anualiz]:[% anualiz]]),1)*IF(DATOS!AF$5="Sí",1/DATOS_[[% normaliz]:[% normaliz]],1)*(DATOS_[Conc.Sal.02])))))))),
0)</f>
        <v>0</v>
      </c>
      <c r="L56" s="168">
        <f t="array" ref="L56">IFERROR(
(AVERAGE((IF(DATOS_[[Sexo]:[Sexo]]=$B56,IF(DATOS_[[AGRUP. CLAS. PROF.]:[AGRUP. CLAS. PROF.]]=$B54,IF(DATOS_[[Check Periodo Ref.]:[Check Periodo Ref.]]="Dentro",IF(DATOS_[[Check Equiparado]:[Check Equiparado]]="Sí",IF(DATOS!AG$4="Sí",(1/DATOS_[[% anualiz]:[% anualiz]]),1)*IF(DATOS!AG$5="Sí",1/DATOS_[[% normaliz]:[% normaliz]],1)*(DATOS_[Conc.Sal.03])))))))),
0)</f>
        <v>0</v>
      </c>
      <c r="M56" s="168">
        <f t="array" ref="M56">IFERROR(
(AVERAGE((IF(DATOS_[[Sexo]:[Sexo]]=$B56,IF(DATOS_[[AGRUP. CLAS. PROF.]:[AGRUP. CLAS. PROF.]]=$B54,IF(DATOS_[[Check Periodo Ref.]:[Check Periodo Ref.]]="Dentro",IF(DATOS_[[Check Equiparado]:[Check Equiparado]]="Sí",IF(DATOS!AH$4="Sí",(1/DATOS_[[% anualiz]:[% anualiz]]),1)*IF(DATOS!AH$5="Sí",1/DATOS_[[% normaliz]:[% normaliz]],1)*(DATOS_[Conc.Sal.04])))))))),
0)</f>
        <v>0</v>
      </c>
      <c r="N56" s="168">
        <f t="array" ref="N56">IFERROR(
(AVERAGE((IF(DATOS_[[Sexo]:[Sexo]]=$B56,IF(DATOS_[[AGRUP. CLAS. PROF.]:[AGRUP. CLAS. PROF.]]=$B54,IF(DATOS_[[Check Periodo Ref.]:[Check Periodo Ref.]]="Dentro",IF(DATOS_[[Check Equiparado]:[Check Equiparado]]="Sí",IF(DATOS!AI$4="Sí",(1/DATOS_[[% anualiz]:[% anualiz]]),1)*IF(DATOS!AI$5="Sí",1/DATOS_[[% normaliz]:[% normaliz]],1)*(DATOS_[Conc.Sal.05])))))))),
0)</f>
        <v>0</v>
      </c>
      <c r="O56" s="168">
        <f t="array" ref="O56">IFERROR(
(AVERAGE((IF(DATOS_[[Sexo]:[Sexo]]=$B56,IF(DATOS_[[AGRUP. CLAS. PROF.]:[AGRUP. CLAS. PROF.]]=$B54,IF(DATOS_[[Check Periodo Ref.]:[Check Periodo Ref.]]="Dentro",IF(DATOS_[[Check Equiparado]:[Check Equiparado]]="Sí",IF(DATOS!AJ$4="Sí",(1/DATOS_[[% anualiz]:[% anualiz]]),1)*IF(DATOS!AJ$5="Sí",1/DATOS_[[% normaliz]:[% normaliz]],1)*(DATOS_[Conc.Sal.06])))))))),
0)</f>
        <v>0</v>
      </c>
      <c r="P56" s="168">
        <f t="array" ref="P56">IFERROR(
(AVERAGE((IF(DATOS_[[Sexo]:[Sexo]]=$B56,IF(DATOS_[[AGRUP. CLAS. PROF.]:[AGRUP. CLAS. PROF.]]=$B54,IF(DATOS_[[Check Periodo Ref.]:[Check Periodo Ref.]]="Dentro",IF(DATOS_[[Check Equiparado]:[Check Equiparado]]="Sí",IF(DATOS!AK$4="Sí",(1/DATOS_[[% anualiz]:[% anualiz]]),1)*IF(DATOS!AK$5="Sí",1/DATOS_[[% normaliz]:[% normaliz]],1)*(DATOS_[Conc.Sal.07])))))))),
0)</f>
        <v>0</v>
      </c>
      <c r="Q56" s="168">
        <f t="array" ref="Q56">IFERROR(
(AVERAGE((IF(DATOS_[[Sexo]:[Sexo]]=$B56,IF(DATOS_[[AGRUP. CLAS. PROF.]:[AGRUP. CLAS. PROF.]]=$B54,IF(DATOS_[[Check Periodo Ref.]:[Check Periodo Ref.]]="Dentro",IF(DATOS_[[Check Equiparado]:[Check Equiparado]]="Sí",IF(DATOS!AL$4="Sí",(1/DATOS_[[% anualiz]:[% anualiz]]),1)*IF(DATOS!AL$5="Sí",1/DATOS_[[% normaliz]:[% normaliz]],1)*(DATOS_[Conc.Sal.08])))))))),
0)</f>
        <v>0</v>
      </c>
      <c r="R56" s="168">
        <f t="array" ref="R56">IFERROR(
(AVERAGE((IF(DATOS_[[Sexo]:[Sexo]]=$B56,IF(DATOS_[[AGRUP. CLAS. PROF.]:[AGRUP. CLAS. PROF.]]=$B54,IF(DATOS_[[Check Periodo Ref.]:[Check Periodo Ref.]]="Dentro",IF(DATOS_[[Check Equiparado]:[Check Equiparado]]="Sí",IF(DATOS!AM$4="Sí",(1/DATOS_[[% anualiz]:[% anualiz]]),1)*IF(DATOS!AM$5="Sí",1/DATOS_[[% normaliz]:[% normaliz]],1)*(DATOS_[Conc.Sal.09])))))))),
0)</f>
        <v>0</v>
      </c>
      <c r="S56" s="168">
        <f t="array" ref="S56">IFERROR(
(AVERAGE((IF(DATOS_[[Sexo]:[Sexo]]=$B56,IF(DATOS_[[AGRUP. CLAS. PROF.]:[AGRUP. CLAS. PROF.]]=$B54,IF(DATOS_[[Check Periodo Ref.]:[Check Periodo Ref.]]="Dentro",IF(DATOS_[[Check Equiparado]:[Check Equiparado]]="Sí",IF(DATOS!AN$4="Sí",(1/DATOS_[[% anualiz]:[% anualiz]]),1)*IF(DATOS!AN$5="Sí",1/DATOS_[[% normaliz]:[% normaliz]],1)*(DATOS_[Conc.Sal.10])))))))),
0)</f>
        <v>0</v>
      </c>
      <c r="T56" s="168">
        <f t="array" ref="T56">IFERROR(
(AVERAGE((IF(DATOS_[[Sexo]:[Sexo]]=$B56,IF(DATOS_[[AGRUP. CLAS. PROF.]:[AGRUP. CLAS. PROF.]]=$B54,IF(DATOS_[[Check Periodo Ref.]:[Check Periodo Ref.]]="Dentro",IF(DATOS_[[Check Equiparado]:[Check Equiparado]]="Sí",IF(DATOS!AO$4="Sí",(1/DATOS_[[% anualiz]:[% anualiz]]),1)*IF(DATOS!AO$5="Sí",1/DATOS_[[% normaliz]:[% normaliz]],1)*(DATOS_[Conc.Sal.11])))))))),
0)</f>
        <v>0</v>
      </c>
      <c r="U56" s="168">
        <f t="array" ref="U56">IFERROR(
(AVERAGE((IF(DATOS_[[Sexo]:[Sexo]]=$B56,IF(DATOS_[[AGRUP. CLAS. PROF.]:[AGRUP. CLAS. PROF.]]=$B54,IF(DATOS_[[Check Periodo Ref.]:[Check Periodo Ref.]]="Dentro",IF(DATOS_[[Check Equiparado]:[Check Equiparado]]="Sí",IF(DATOS!AP$4="Sí",(1/DATOS_[[% anualiz]:[% anualiz]]),1)*IF(DATOS!AP$5="Sí",1/DATOS_[[% normaliz]:[% normaliz]],1)*(DATOS_[Conc.Sal.12])))))))),
0)</f>
        <v>0</v>
      </c>
      <c r="V56" s="168">
        <f t="array" ref="V56">IFERROR(
(AVERAGE((IF(DATOS_[[Sexo]:[Sexo]]=$B56,IF(DATOS_[[AGRUP. CLAS. PROF.]:[AGRUP. CLAS. PROF.]]=$B54,IF(DATOS_[[Check Periodo Ref.]:[Check Periodo Ref.]]="Dentro",IF(DATOS_[[Check Equiparado]:[Check Equiparado]]="Sí",IF(DATOS!AQ$4="Sí",(1/DATOS_[[% anualiz]:[% anualiz]]),1)*IF(DATOS!AQ$5="Sí",1/DATOS_[[% normaliz]:[% normaliz]],1)*(DATOS_[Conc.Sal.13])))))))),
0)</f>
        <v>0</v>
      </c>
      <c r="W56" s="168">
        <f t="array" ref="W56">IFERROR(
(AVERAGE((IF(DATOS_[[Sexo]:[Sexo]]=$B56,IF(DATOS_[[AGRUP. CLAS. PROF.]:[AGRUP. CLAS. PROF.]]=$B54,IF(DATOS_[[Check Periodo Ref.]:[Check Periodo Ref.]]="Dentro",IF(DATOS_[[Check Equiparado]:[Check Equiparado]]="Sí",IF(DATOS!AR$4="Sí",(1/DATOS_[[% anualiz]:[% anualiz]]),1)*IF(DATOS!AR$5="Sí",1/DATOS_[[% normaliz]:[% normaliz]],1)*(DATOS_[Conc.Sal.14])))))))),
0)</f>
        <v>0</v>
      </c>
      <c r="X56" s="168">
        <f t="array" ref="X56">IFERROR(
(AVERAGE((IF(DATOS_[[Sexo]:[Sexo]]=$B56,IF(DATOS_[[AGRUP. CLAS. PROF.]:[AGRUP. CLAS. PROF.]]=$B54,IF(DATOS_[[Check Periodo Ref.]:[Check Periodo Ref.]]="Dentro",IF(DATOS_[[Check Equiparado]:[Check Equiparado]]="Sí",IF(DATOS!AS$4="Sí",(1/DATOS_[[% anualiz]:[% anualiz]]),1)*IF(DATOS!AS$5="Sí",1/DATOS_[[% normaliz]:[% normaliz]],1)*(DATOS_[Conc.Sal.15])))))))),
0)</f>
        <v>0</v>
      </c>
      <c r="Y56" s="168">
        <f t="array" ref="Y56">IFERROR(
(AVERAGE((IF(DATOS_[[Sexo]:[Sexo]]=$B56,IF(DATOS_[[AGRUP. CLAS. PROF.]:[AGRUP. CLAS. PROF.]]=$B54,IF(DATOS_[[Check Periodo Ref.]:[Check Periodo Ref.]]="Dentro",IF(DATOS_[[Check Equiparado]:[Check Equiparado]]="Sí",IF(DATOS!AT$4="Sí",(1/DATOS_[[% anualiz]:[% anualiz]]),1)*IF(DATOS!AT$5="Sí",1/DATOS_[[% normaliz]:[% normaliz]],1)*(DATOS_[Conc.Sal.16])))))))),
0)</f>
        <v>0</v>
      </c>
      <c r="Z56" s="168">
        <f t="array" ref="Z56">IFERROR(
(AVERAGE((IF(DATOS_[[Sexo]:[Sexo]]=$B56,IF(DATOS_[[AGRUP. CLAS. PROF.]:[AGRUP. CLAS. PROF.]]=$B54,IF(DATOS_[[Check Periodo Ref.]:[Check Periodo Ref.]]="Dentro",IF(DATOS_[[Check Equiparado]:[Check Equiparado]]="Sí",IF(DATOS!AU$4="Sí",(1/DATOS_[[% anualiz]:[% anualiz]]),1)*IF(DATOS!AU$5="Sí",1/DATOS_[[% normaliz]:[% normaliz]],1)*(DATOS_[Conc.Sal.17])))))))),
0)</f>
        <v>0</v>
      </c>
      <c r="AA56" s="168">
        <f t="array" ref="AA56">IFERROR(
(AVERAGE((IF(DATOS_[[Sexo]:[Sexo]]=$B56,IF(DATOS_[[AGRUP. CLAS. PROF.]:[AGRUP. CLAS. PROF.]]=$B54,IF(DATOS_[[Check Periodo Ref.]:[Check Periodo Ref.]]="Dentro",IF(DATOS_[[Check Equiparado]:[Check Equiparado]]="Sí",IF(DATOS!AV$4="Sí",(1/DATOS_[[% anualiz]:[% anualiz]]),1)*IF(DATOS!AV$5="Sí",1/DATOS_[[% normaliz]:[% normaliz]],1)*(DATOS_[Conc.Sal.18])))))))),
0)</f>
        <v>0</v>
      </c>
      <c r="AB56" s="168">
        <f t="array" ref="AB56">IFERROR(
(AVERAGE((IF(DATOS_[[Sexo]:[Sexo]]=$B56,IF(DATOS_[[AGRUP. CLAS. PROF.]:[AGRUP. CLAS. PROF.]]=$B54,IF(DATOS_[[Check Periodo Ref.]:[Check Periodo Ref.]]="Dentro",IF(DATOS_[[Check Equiparado]:[Check Equiparado]]="Sí",IF(DATOS!AW$4="Sí",(1/DATOS_[[% anualiz]:[% anualiz]]),1)*IF(DATOS!AW$5="Sí",1/DATOS_[[% normaliz]:[% normaliz]],1)*(DATOS_[Conc.Sal.19])))))))),
0)</f>
        <v>0</v>
      </c>
      <c r="AC56" s="168">
        <f t="array" ref="AC56">IFERROR(
(AVERAGE((IF(DATOS_[[Sexo]:[Sexo]]=$B56,IF(DATOS_[[AGRUP. CLAS. PROF.]:[AGRUP. CLAS. PROF.]]=$B54,IF(DATOS_[[Check Periodo Ref.]:[Check Periodo Ref.]]="Dentro",IF(DATOS_[[Check Equiparado]:[Check Equiparado]]="Sí",IF(DATOS!AX$4="Sí",(1/DATOS_[[% anualiz]:[% anualiz]]),1)*IF(DATOS!AX$5="Sí",1/DATOS_[[% normaliz]:[% normaliz]],1)*(DATOS_[Conc.Sal.20])))))))),
0)</f>
        <v>0</v>
      </c>
      <c r="AD56" s="168">
        <f t="array" ref="AD56">IFERROR(
(AVERAGE((IF(DATOS_[[Sexo]:[Sexo]]=$B56,IF(DATOS_[[AGRUP. CLAS. PROF.]:[AGRUP. CLAS. PROF.]]=$B54,IF(DATOS_[[Check Periodo Ref.]:[Check Periodo Ref.]]="Dentro",IF(DATOS_[[Check Equiparado]:[Check Equiparado]]="Sí",IF(DATOS!AY$4="Sí",(1/DATOS_[[% anualiz]:[% anualiz]]),1)*IF(DATOS!AY$5="Sí",1/DATOS_[[% normaliz]:[% normaliz]],1)*(DATOS_[Conc.Sal.21])))))))),
0)</f>
        <v>0</v>
      </c>
      <c r="AE56" s="168">
        <f t="array" ref="AE56">IFERROR(
(AVERAGE((IF(DATOS_[[Sexo]:[Sexo]]=$B56,IF(DATOS_[[AGRUP. CLAS. PROF.]:[AGRUP. CLAS. PROF.]]=$B54,IF(DATOS_[[Check Periodo Ref.]:[Check Periodo Ref.]]="Dentro",IF(DATOS_[[Check Equiparado]:[Check Equiparado]]="Sí",IF(DATOS!AZ$4="Sí",(1/DATOS_[[% anualiz]:[% anualiz]]),1)*IF(DATOS!AZ$5="Sí",1/DATOS_[[% normaliz]:[% normaliz]],1)*(DATOS_[Conc.Sal.22])))))))),
0)</f>
        <v>0</v>
      </c>
      <c r="AF56" s="168">
        <f t="array" ref="AF56">IFERROR(
(AVERAGE((IF(DATOS_[[Sexo]:[Sexo]]=$B56,IF(DATOS_[[AGRUP. CLAS. PROF.]:[AGRUP. CLAS. PROF.]]=$B54,IF(DATOS_[[Check Periodo Ref.]:[Check Periodo Ref.]]="Dentro",IF(DATOS_[[Check Equiparado]:[Check Equiparado]]="Sí",IF(DATOS!BA$4="Sí",(1/DATOS_[[% anualiz]:[% anualiz]]),1)*IF(DATOS!BA$5="Sí",1/DATOS_[[% normaliz]:[% normaliz]],1)*(DATOS_[Conc.Sal.23])))))))),
0)</f>
        <v>0</v>
      </c>
      <c r="AG56" s="168">
        <f t="array" ref="AG56">IFERROR(
(AVERAGE((IF(DATOS_[[Sexo]:[Sexo]]=$B56,IF(DATOS_[[AGRUP. CLAS. PROF.]:[AGRUP. CLAS. PROF.]]=$B54,IF(DATOS_[[Check Periodo Ref.]:[Check Periodo Ref.]]="Dentro",IF(DATOS_[[Check Equiparado]:[Check Equiparado]]="Sí",IF(DATOS!BB$4="Sí",(1/DATOS_[[% anualiz]:[% anualiz]]),1)*IF(DATOS!BB$5="Sí",1/DATOS_[[% normaliz]:[% normaliz]],1)*(DATOS_[Conc.Sal.24])))))))),
0)</f>
        <v>0</v>
      </c>
      <c r="AH56" s="168">
        <f t="array" ref="AH56">IFERROR(
(AVERAGE((IF(DATOS_[[Sexo]:[Sexo]]=$B56,IF(DATOS_[[AGRUP. CLAS. PROF.]:[AGRUP. CLAS. PROF.]]=$B54,IF(DATOS_[[Check Periodo Ref.]:[Check Periodo Ref.]]="Dentro",IF(DATOS_[[Check Equiparado]:[Check Equiparado]]="Sí",IF(DATOS!BC$4="Sí",(1/DATOS_[[% anualiz]:[% anualiz]]),1)*IF(DATOS!BC$5="Sí",1/DATOS_[[% normaliz]:[% normaliz]],1)*(DATOS_[Conc.Sal.25])))))))),
0)</f>
        <v>0</v>
      </c>
      <c r="AI56" s="168">
        <f t="array" ref="AI56">IFERROR(
(AVERAGE((IF(DATOS_[[Sexo]:[Sexo]]=$B56,IF(DATOS_[[AGRUP. CLAS. PROF.]:[AGRUP. CLAS. PROF.]]=$B54,IF(DATOS_[[Check Periodo Ref.]:[Check Periodo Ref.]]="Dentro",IF(DATOS_[[Check Equiparado]:[Check Equiparado]]="Sí",IF(DATOS!BD$4="Sí",(1/DATOS_[[% anualiz]:[% anualiz]]),1)*IF(DATOS!BD$5="Sí",1/DATOS_[[% normaliz]:[% normaliz]],1)*(DATOS_[Conc.Sal.26])))))))),
0)</f>
        <v>0</v>
      </c>
      <c r="AJ56" s="168">
        <f t="array" ref="AJ56">IFERROR(
(AVERAGE((IF(DATOS_[[Sexo]:[Sexo]]=$B56,IF(DATOS_[[AGRUP. CLAS. PROF.]:[AGRUP. CLAS. PROF.]]=$B54,IF(DATOS_[[Check Periodo Ref.]:[Check Periodo Ref.]]="Dentro",IF(DATOS_[[Check Equiparado]:[Check Equiparado]]="Sí",IF(DATOS!BE$4="Sí",(1/DATOS_[[% anualiz]:[% anualiz]]),1)*IF(DATOS!BE$5="Sí",1/DATOS_[[% normaliz]:[% normaliz]],1)*(DATOS_[Conc.Sal.27])))))))),
0)</f>
        <v>0</v>
      </c>
      <c r="AK56" s="168">
        <f t="array" ref="AK56">IFERROR(
(AVERAGE((IF(DATOS_[[Sexo]:[Sexo]]=$B56,IF(DATOS_[[AGRUP. CLAS. PROF.]:[AGRUP. CLAS. PROF.]]=$B54,IF(DATOS_[[Check Periodo Ref.]:[Check Periodo Ref.]]="Dentro",IF(DATOS_[[Check Equiparado]:[Check Equiparado]]="Sí",IF(DATOS!BF$4="Sí",(1/DATOS_[[% anualiz]:[% anualiz]]),1)*IF(DATOS!BF$5="Sí",1/DATOS_[[% normaliz]:[% normaliz]],1)*(DATOS_[Conc.Sal.28])))))))),
0)</f>
        <v>0</v>
      </c>
      <c r="AL56" s="168">
        <f t="array" ref="AL56">IFERROR(
(AVERAGE((IF(DATOS_[[Sexo]:[Sexo]]=$B56,IF(DATOS_[[AGRUP. CLAS. PROF.]:[AGRUP. CLAS. PROF.]]=$B54,IF(DATOS_[[Check Periodo Ref.]:[Check Periodo Ref.]]="Dentro",IF(DATOS_[[Check Equiparado]:[Check Equiparado]]="Sí",IF(DATOS!BG$4="Sí",(1/DATOS_[[% anualiz]:[% anualiz]]),1)*IF(DATOS!BG$5="Sí",1/DATOS_[[% normaliz]:[% normaliz]],1)*(DATOS_[Conc.Sal.29])))))))),
0)</f>
        <v>0</v>
      </c>
      <c r="AM56" s="168">
        <f t="array" ref="AM56">IFERROR(
(AVERAGE((IF(DATOS_[[Sexo]:[Sexo]]=$B56,IF(DATOS_[[AGRUP. CLAS. PROF.]:[AGRUP. CLAS. PROF.]]=$B54,IF(DATOS_[[Check Periodo Ref.]:[Check Periodo Ref.]]="Dentro",IF(DATOS_[[Check Equiparado]:[Check Equiparado]]="Sí",IF(DATOS!BH$4="Sí",(1/DATOS_[[% anualiz]:[% anualiz]]),1)*IF(DATOS!BH$5="Sí",1/DATOS_[[% normaliz]:[% normaliz]],1)*(DATOS_[Conc.Sal.30])))))))),
0)</f>
        <v>0</v>
      </c>
      <c r="AN56" s="169">
        <f t="array" ref="AN56">IFERROR(
AVERAGE(IF(DATOS_[Sexo]=$B56,IF(DATOS_[[AGRUP. CLAS. PROF.]:[AGRUP. CLAS. PROF.]]=$B54,IF(DATOS_[Check Equiparado]="Sí",IF(DATOS_[Check Periodo Ref.]="Dentro",DATOS_[Tot COMPL.SAL Eq],FALSE))))),
0)</f>
        <v>0</v>
      </c>
      <c r="AO56" s="170">
        <f t="array" ref="AO56">IFERROR(
AVERAGE(IF(DATOS_[Sexo]=$B56,IF(DATOS_[[AGRUP. CLAS. PROF.]:[AGRUP. CLAS. PROF.]]=$B54,IF(DATOS_[Check Equiparado]="Sí",IF(DATOS_[Check Periodo Ref.]="Dentro",DATOS_[TOTAL SALARIO Eq],FALSE))))),
0)</f>
        <v>0</v>
      </c>
      <c r="AP56" s="171">
        <f t="array" ref="AP56">IFERROR(
(AVERAGE((IF(DATOS_[[Sexo]:[Sexo]]=$B56,IF(DATOS_[[AGRUP. CLAS. PROF.]:[AGRUP. CLAS. PROF.]]=$B55,IF(DATOS_[[Check Periodo Ref.]:[Check Periodo Ref.]]="Dentro",IF(DATOS_[[Check Equiparado]:[Check Equiparado]]="Sí",IF(DATOS!BI$4="Sí",(1/DATOS_[[% anualiz]:[% anualiz]]),1)*IF(DATOS!BI$5="Sí",1/DATOS_[[% normaliz]:[% normaliz]],1)*(DATOS_[C.Extra.01])))))))),
0)</f>
        <v>0</v>
      </c>
      <c r="AQ56" s="171">
        <f t="array" ref="AQ56">IFERROR(
(AVERAGE((IF(DATOS_[[Sexo]:[Sexo]]=$B56,IF(DATOS_[[AGRUP. CLAS. PROF.]:[AGRUP. CLAS. PROF.]]=$B55,IF(DATOS_[[Check Periodo Ref.]:[Check Periodo Ref.]]="Dentro",IF(DATOS_[[Check Equiparado]:[Check Equiparado]]="Sí",IF(DATOS!BJ$4="Sí",(1/DATOS_[[% anualiz]:[% anualiz]]),1)*IF(DATOS!BJ$5="Sí",1/DATOS_[[% normaliz]:[% normaliz]],1)*(DATOS_[C.Extra.02])))))))),
0)</f>
        <v>0</v>
      </c>
      <c r="AR56" s="171">
        <f t="array" ref="AR56">IFERROR(
(AVERAGE((IF(DATOS_[[Sexo]:[Sexo]]=$B56,IF(DATOS_[[AGRUP. CLAS. PROF.]:[AGRUP. CLAS. PROF.]]=$B55,IF(DATOS_[[Check Periodo Ref.]:[Check Periodo Ref.]]="Dentro",IF(DATOS_[[Check Equiparado]:[Check Equiparado]]="Sí",IF(DATOS!BK$4="Sí",(1/DATOS_[[% anualiz]:[% anualiz]]),1)*IF(DATOS!BK$5="Sí",1/DATOS_[[% normaliz]:[% normaliz]],1)*(DATOS_[C.Extra.03])))))))),
0)</f>
        <v>0</v>
      </c>
      <c r="AS56" s="171">
        <f t="array" ref="AS56">IFERROR(
(AVERAGE((IF(DATOS_[[Sexo]:[Sexo]]=$B56,IF(DATOS_[[AGRUP. CLAS. PROF.]:[AGRUP. CLAS. PROF.]]=$B55,IF(DATOS_[[Check Periodo Ref.]:[Check Periodo Ref.]]="Dentro",IF(DATOS_[[Check Equiparado]:[Check Equiparado]]="Sí",IF(DATOS!BL$4="Sí",(1/DATOS_[[% anualiz]:[% anualiz]]),1)*IF(DATOS!BL$5="Sí",1/DATOS_[[% normaliz]:[% normaliz]],1)*(DATOS_[C.Extra.04])))))))),
0)</f>
        <v>0</v>
      </c>
      <c r="AT56" s="171">
        <f t="array" ref="AT56">IFERROR(
(AVERAGE((IF(DATOS_[[Sexo]:[Sexo]]=$B56,IF(DATOS_[[AGRUP. CLAS. PROF.]:[AGRUP. CLAS. PROF.]]=$B55,IF(DATOS_[[Check Periodo Ref.]:[Check Periodo Ref.]]="Dentro",IF(DATOS_[[Check Equiparado]:[Check Equiparado]]="Sí",IF(DATOS!BM$4="Sí",(1/DATOS_[[% anualiz]:[% anualiz]]),1)*IF(DATOS!BM$5="Sí",1/DATOS_[[% normaliz]:[% normaliz]],1)*(DATOS_[C.Extra.05])))))))),
0)</f>
        <v>0</v>
      </c>
      <c r="AU56" s="172">
        <f t="array" ref="AU56">IFERROR(
AVERAGE(IF(DATOS_[Sexo]=$B56,IF(DATOS_[[AGRUP. CLAS. PROF.]:[AGRUP. CLAS. PROF.]]=$B54,IF(DATOS_[Check Equiparado]="Sí",IF(DATOS_[Check Periodo Ref.]="Dentro",DATOS_[Tot Extrasalarial Eq],FALSE))))),
0)</f>
        <v>0</v>
      </c>
      <c r="AV56" s="173">
        <f t="array" ref="AV56">IFERROR(
AVERAGE(IF(DATOS_[Sexo]=$B56,IF(DATOS_[[AGRUP. CLAS. PROF.]:[AGRUP. CLAS. PROF.]]=$B54,IF(DATOS_[Check Equiparado]="Sí",IF(DATOS_[Check Periodo Ref.]="Dentro",DATOS_[TOTAL Retrib Eq],FALSE))))),
0)</f>
        <v>0</v>
      </c>
    </row>
    <row r="57" spans="1:48" ht="17.25" thickBot="1" x14ac:dyDescent="0.35">
      <c r="A57" s="119" t="str">
        <f t="shared" ref="A57" si="59">+A58</f>
        <v>[ocultar]</v>
      </c>
      <c r="B57" s="129" t="s">
        <v>231</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CLAS. PROF.],
IF("Dentro"=DATOS_[Check Periodo Ref.],
1/(COUNTIFS(DATOS_[Sexo],$B58,DATOS_[AGRUP. CLAS. PROF.],$B57,DATOS_[Check Periodo Ref.],"Dentro",DATOS_[id],DATOS_[id]))))))</f>
        <v>0</v>
      </c>
      <c r="D58" s="125">
        <f>COUNTIFS(DATOS_[AGRUP. CLAS. PROF.],$B57,DATOS_[Sexo],$B58,DATOS_[Check Periodo Ref.],"Dentro")</f>
        <v>0</v>
      </c>
      <c r="E58" s="125">
        <f>COUNTIFS(DATOS_[AGRUP. CLAS. PROF.],$B57,DATOS_[Sexo],$B58,DATOS_[Check Periodo Ref.],"Dentro",DATOS_[Check Nº SC Norm],"Sí")</f>
        <v>0</v>
      </c>
      <c r="F58" s="125">
        <f>COUNTIFS(DATOS_[AGRUP. CLAS. PROF.],$B57,DATOS_[Sexo],$B58,DATOS_[Check Periodo Ref.],"Dentro",DATOS_[Check Nº SC Anualiz],"Sí")</f>
        <v>0</v>
      </c>
      <c r="G58" s="125">
        <f>COUNTIFS(DATOS_[AGRUP. CLAS. PROF.],$B57,DATOS_[Sexo],$B58,DATOS_[Check Periodo Ref.],"Dentro",DATOS_[Check Nº SC Norm y Anualiz],"Sí")</f>
        <v>0</v>
      </c>
      <c r="H58" s="125">
        <f>COUNTIFS(DATOS_[AGRUP. CLAS. PROF.],$B57,DATOS_[Sexo],$B58,DATOS_[Check Periodo Ref.],"Dentro",DATOS_[Check Equiparación],"Sí")</f>
        <v>0</v>
      </c>
      <c r="I58" s="167">
        <f t="array" ref="I58">IFERROR(
AVERAGE(IF(DATOS_[Sexo]=$B58,IF(DATOS_[[AGRUP. CLAS. PROF.]:[AGRUP. CLAS. PROF.]]=$B57,IF(DATOS_[Check Equiparado]="Sí",IF(DATOS_[Check Periodo Ref.]="Dentro",DATOS_[SALARIO BASE Eq],FALSE))))),
0)</f>
        <v>0</v>
      </c>
      <c r="J58" s="168">
        <f t="array" ref="J58">IFERROR(
(AVERAGE((IF(DATOS_[[Sexo]:[Sexo]]=$B58,IF(DATOS_[[AGRUP. CLAS. PROF.]:[AGRUP. CLAS. PROF.]]=$B57,IF(DATOS_[[Check Periodo Ref.]:[Check Periodo Ref.]]="Dentro",IF(DATOS_[[Check Equiparado]:[Check Equiparado]]="Sí",IF(DATOS!AE$4="Sí",(1/DATOS_[[% anualiz]:[% anualiz]]),1)*IF(DATOS!AE$5="Sí",1/DATOS_[[% normaliz]:[% normaliz]],1)*(DATOS_[Conc.Sal.01])))))))),
0)</f>
        <v>0</v>
      </c>
      <c r="K58" s="168">
        <f t="array" ref="K58">IFERROR(
(AVERAGE((IF(DATOS_[[Sexo]:[Sexo]]=$B58,IF(DATOS_[[AGRUP. CLAS. PROF.]:[AGRUP. CLAS. PROF.]]=$B57,IF(DATOS_[[Check Periodo Ref.]:[Check Periodo Ref.]]="Dentro",IF(DATOS_[[Check Equiparado]:[Check Equiparado]]="Sí",IF(DATOS!AF$4="Sí",(1/DATOS_[[% anualiz]:[% anualiz]]),1)*IF(DATOS!AF$5="Sí",1/DATOS_[[% normaliz]:[% normaliz]],1)*(DATOS_[Conc.Sal.02])))))))),
0)</f>
        <v>0</v>
      </c>
      <c r="L58" s="168">
        <f t="array" ref="L58">IFERROR(
(AVERAGE((IF(DATOS_[[Sexo]:[Sexo]]=$B58,IF(DATOS_[[AGRUP. CLAS. PROF.]:[AGRUP. CLAS. PROF.]]=$B57,IF(DATOS_[[Check Periodo Ref.]:[Check Periodo Ref.]]="Dentro",IF(DATOS_[[Check Equiparado]:[Check Equiparado]]="Sí",IF(DATOS!AG$4="Sí",(1/DATOS_[[% anualiz]:[% anualiz]]),1)*IF(DATOS!AG$5="Sí",1/DATOS_[[% normaliz]:[% normaliz]],1)*(DATOS_[Conc.Sal.03])))))))),
0)</f>
        <v>0</v>
      </c>
      <c r="M58" s="168">
        <f t="array" ref="M58">IFERROR(
(AVERAGE((IF(DATOS_[[Sexo]:[Sexo]]=$B58,IF(DATOS_[[AGRUP. CLAS. PROF.]:[AGRUP. CLAS. PROF.]]=$B57,IF(DATOS_[[Check Periodo Ref.]:[Check Periodo Ref.]]="Dentro",IF(DATOS_[[Check Equiparado]:[Check Equiparado]]="Sí",IF(DATOS!AH$4="Sí",(1/DATOS_[[% anualiz]:[% anualiz]]),1)*IF(DATOS!AH$5="Sí",1/DATOS_[[% normaliz]:[% normaliz]],1)*(DATOS_[Conc.Sal.04])))))))),
0)</f>
        <v>0</v>
      </c>
      <c r="N58" s="168">
        <f t="array" ref="N58">IFERROR(
(AVERAGE((IF(DATOS_[[Sexo]:[Sexo]]=$B58,IF(DATOS_[[AGRUP. CLAS. PROF.]:[AGRUP. CLAS. PROF.]]=$B57,IF(DATOS_[[Check Periodo Ref.]:[Check Periodo Ref.]]="Dentro",IF(DATOS_[[Check Equiparado]:[Check Equiparado]]="Sí",IF(DATOS!AI$4="Sí",(1/DATOS_[[% anualiz]:[% anualiz]]),1)*IF(DATOS!AI$5="Sí",1/DATOS_[[% normaliz]:[% normaliz]],1)*(DATOS_[Conc.Sal.05])))))))),
0)</f>
        <v>0</v>
      </c>
      <c r="O58" s="168">
        <f t="array" ref="O58">IFERROR(
(AVERAGE((IF(DATOS_[[Sexo]:[Sexo]]=$B58,IF(DATOS_[[AGRUP. CLAS. PROF.]:[AGRUP. CLAS. PROF.]]=$B57,IF(DATOS_[[Check Periodo Ref.]:[Check Periodo Ref.]]="Dentro",IF(DATOS_[[Check Equiparado]:[Check Equiparado]]="Sí",IF(DATOS!AJ$4="Sí",(1/DATOS_[[% anualiz]:[% anualiz]]),1)*IF(DATOS!AJ$5="Sí",1/DATOS_[[% normaliz]:[% normaliz]],1)*(DATOS_[Conc.Sal.06])))))))),
0)</f>
        <v>0</v>
      </c>
      <c r="P58" s="168">
        <f t="array" ref="P58">IFERROR(
(AVERAGE((IF(DATOS_[[Sexo]:[Sexo]]=$B58,IF(DATOS_[[AGRUP. CLAS. PROF.]:[AGRUP. CLAS. PROF.]]=$B57,IF(DATOS_[[Check Periodo Ref.]:[Check Periodo Ref.]]="Dentro",IF(DATOS_[[Check Equiparado]:[Check Equiparado]]="Sí",IF(DATOS!AK$4="Sí",(1/DATOS_[[% anualiz]:[% anualiz]]),1)*IF(DATOS!AK$5="Sí",1/DATOS_[[% normaliz]:[% normaliz]],1)*(DATOS_[Conc.Sal.07])))))))),
0)</f>
        <v>0</v>
      </c>
      <c r="Q58" s="168">
        <f t="array" ref="Q58">IFERROR(
(AVERAGE((IF(DATOS_[[Sexo]:[Sexo]]=$B58,IF(DATOS_[[AGRUP. CLAS. PROF.]:[AGRUP. CLAS. PROF.]]=$B57,IF(DATOS_[[Check Periodo Ref.]:[Check Periodo Ref.]]="Dentro",IF(DATOS_[[Check Equiparado]:[Check Equiparado]]="Sí",IF(DATOS!AL$4="Sí",(1/DATOS_[[% anualiz]:[% anualiz]]),1)*IF(DATOS!AL$5="Sí",1/DATOS_[[% normaliz]:[% normaliz]],1)*(DATOS_[Conc.Sal.08])))))))),
0)</f>
        <v>0</v>
      </c>
      <c r="R58" s="168">
        <f t="array" ref="R58">IFERROR(
(AVERAGE((IF(DATOS_[[Sexo]:[Sexo]]=$B58,IF(DATOS_[[AGRUP. CLAS. PROF.]:[AGRUP. CLAS. PROF.]]=$B57,IF(DATOS_[[Check Periodo Ref.]:[Check Periodo Ref.]]="Dentro",IF(DATOS_[[Check Equiparado]:[Check Equiparado]]="Sí",IF(DATOS!AM$4="Sí",(1/DATOS_[[% anualiz]:[% anualiz]]),1)*IF(DATOS!AM$5="Sí",1/DATOS_[[% normaliz]:[% normaliz]],1)*(DATOS_[Conc.Sal.09])))))))),
0)</f>
        <v>0</v>
      </c>
      <c r="S58" s="168">
        <f t="array" ref="S58">IFERROR(
(AVERAGE((IF(DATOS_[[Sexo]:[Sexo]]=$B58,IF(DATOS_[[AGRUP. CLAS. PROF.]:[AGRUP. CLAS. PROF.]]=$B57,IF(DATOS_[[Check Periodo Ref.]:[Check Periodo Ref.]]="Dentro",IF(DATOS_[[Check Equiparado]:[Check Equiparado]]="Sí",IF(DATOS!AN$4="Sí",(1/DATOS_[[% anualiz]:[% anualiz]]),1)*IF(DATOS!AN$5="Sí",1/DATOS_[[% normaliz]:[% normaliz]],1)*(DATOS_[Conc.Sal.10])))))))),
0)</f>
        <v>0</v>
      </c>
      <c r="T58" s="168">
        <f t="array" ref="T58">IFERROR(
(AVERAGE((IF(DATOS_[[Sexo]:[Sexo]]=$B58,IF(DATOS_[[AGRUP. CLAS. PROF.]:[AGRUP. CLAS. PROF.]]=$B57,IF(DATOS_[[Check Periodo Ref.]:[Check Periodo Ref.]]="Dentro",IF(DATOS_[[Check Equiparado]:[Check Equiparado]]="Sí",IF(DATOS!AO$4="Sí",(1/DATOS_[[% anualiz]:[% anualiz]]),1)*IF(DATOS!AO$5="Sí",1/DATOS_[[% normaliz]:[% normaliz]],1)*(DATOS_[Conc.Sal.11])))))))),
0)</f>
        <v>0</v>
      </c>
      <c r="U58" s="168">
        <f t="array" ref="U58">IFERROR(
(AVERAGE((IF(DATOS_[[Sexo]:[Sexo]]=$B58,IF(DATOS_[[AGRUP. CLAS. PROF.]:[AGRUP. CLAS. PROF.]]=$B57,IF(DATOS_[[Check Periodo Ref.]:[Check Periodo Ref.]]="Dentro",IF(DATOS_[[Check Equiparado]:[Check Equiparado]]="Sí",IF(DATOS!AP$4="Sí",(1/DATOS_[[% anualiz]:[% anualiz]]),1)*IF(DATOS!AP$5="Sí",1/DATOS_[[% normaliz]:[% normaliz]],1)*(DATOS_[Conc.Sal.12])))))))),
0)</f>
        <v>0</v>
      </c>
      <c r="V58" s="168">
        <f t="array" ref="V58">IFERROR(
(AVERAGE((IF(DATOS_[[Sexo]:[Sexo]]=$B58,IF(DATOS_[[AGRUP. CLAS. PROF.]:[AGRUP. CLAS. PROF.]]=$B57,IF(DATOS_[[Check Periodo Ref.]:[Check Periodo Ref.]]="Dentro",IF(DATOS_[[Check Equiparado]:[Check Equiparado]]="Sí",IF(DATOS!AQ$4="Sí",(1/DATOS_[[% anualiz]:[% anualiz]]),1)*IF(DATOS!AQ$5="Sí",1/DATOS_[[% normaliz]:[% normaliz]],1)*(DATOS_[Conc.Sal.13])))))))),
0)</f>
        <v>0</v>
      </c>
      <c r="W58" s="168">
        <f t="array" ref="W58">IFERROR(
(AVERAGE((IF(DATOS_[[Sexo]:[Sexo]]=$B58,IF(DATOS_[[AGRUP. CLAS. PROF.]:[AGRUP. CLAS. PROF.]]=$B57,IF(DATOS_[[Check Periodo Ref.]:[Check Periodo Ref.]]="Dentro",IF(DATOS_[[Check Equiparado]:[Check Equiparado]]="Sí",IF(DATOS!AR$4="Sí",(1/DATOS_[[% anualiz]:[% anualiz]]),1)*IF(DATOS!AR$5="Sí",1/DATOS_[[% normaliz]:[% normaliz]],1)*(DATOS_[Conc.Sal.14])))))))),
0)</f>
        <v>0</v>
      </c>
      <c r="X58" s="168">
        <f t="array" ref="X58">IFERROR(
(AVERAGE((IF(DATOS_[[Sexo]:[Sexo]]=$B58,IF(DATOS_[[AGRUP. CLAS. PROF.]:[AGRUP. CLAS. PROF.]]=$B57,IF(DATOS_[[Check Periodo Ref.]:[Check Periodo Ref.]]="Dentro",IF(DATOS_[[Check Equiparado]:[Check Equiparado]]="Sí",IF(DATOS!AS$4="Sí",(1/DATOS_[[% anualiz]:[% anualiz]]),1)*IF(DATOS!AS$5="Sí",1/DATOS_[[% normaliz]:[% normaliz]],1)*(DATOS_[Conc.Sal.15])))))))),
0)</f>
        <v>0</v>
      </c>
      <c r="Y58" s="168">
        <f t="array" ref="Y58">IFERROR(
(AVERAGE((IF(DATOS_[[Sexo]:[Sexo]]=$B58,IF(DATOS_[[AGRUP. CLAS. PROF.]:[AGRUP. CLAS. PROF.]]=$B57,IF(DATOS_[[Check Periodo Ref.]:[Check Periodo Ref.]]="Dentro",IF(DATOS_[[Check Equiparado]:[Check Equiparado]]="Sí",IF(DATOS!AT$4="Sí",(1/DATOS_[[% anualiz]:[% anualiz]]),1)*IF(DATOS!AT$5="Sí",1/DATOS_[[% normaliz]:[% normaliz]],1)*(DATOS_[Conc.Sal.16])))))))),
0)</f>
        <v>0</v>
      </c>
      <c r="Z58" s="168">
        <f t="array" ref="Z58">IFERROR(
(AVERAGE((IF(DATOS_[[Sexo]:[Sexo]]=$B58,IF(DATOS_[[AGRUP. CLAS. PROF.]:[AGRUP. CLAS. PROF.]]=$B57,IF(DATOS_[[Check Periodo Ref.]:[Check Periodo Ref.]]="Dentro",IF(DATOS_[[Check Equiparado]:[Check Equiparado]]="Sí",IF(DATOS!AU$4="Sí",(1/DATOS_[[% anualiz]:[% anualiz]]),1)*IF(DATOS!AU$5="Sí",1/DATOS_[[% normaliz]:[% normaliz]],1)*(DATOS_[Conc.Sal.17])))))))),
0)</f>
        <v>0</v>
      </c>
      <c r="AA58" s="168">
        <f t="array" ref="AA58">IFERROR(
(AVERAGE((IF(DATOS_[[Sexo]:[Sexo]]=$B58,IF(DATOS_[[AGRUP. CLAS. PROF.]:[AGRUP. CLAS. PROF.]]=$B57,IF(DATOS_[[Check Periodo Ref.]:[Check Periodo Ref.]]="Dentro",IF(DATOS_[[Check Equiparado]:[Check Equiparado]]="Sí",IF(DATOS!AV$4="Sí",(1/DATOS_[[% anualiz]:[% anualiz]]),1)*IF(DATOS!AV$5="Sí",1/DATOS_[[% normaliz]:[% normaliz]],1)*(DATOS_[Conc.Sal.18])))))))),
0)</f>
        <v>0</v>
      </c>
      <c r="AB58" s="168">
        <f t="array" ref="AB58">IFERROR(
(AVERAGE((IF(DATOS_[[Sexo]:[Sexo]]=$B58,IF(DATOS_[[AGRUP. CLAS. PROF.]:[AGRUP. CLAS. PROF.]]=$B57,IF(DATOS_[[Check Periodo Ref.]:[Check Periodo Ref.]]="Dentro",IF(DATOS_[[Check Equiparado]:[Check Equiparado]]="Sí",IF(DATOS!AW$4="Sí",(1/DATOS_[[% anualiz]:[% anualiz]]),1)*IF(DATOS!AW$5="Sí",1/DATOS_[[% normaliz]:[% normaliz]],1)*(DATOS_[Conc.Sal.19])))))))),
0)</f>
        <v>0</v>
      </c>
      <c r="AC58" s="168">
        <f t="array" ref="AC58">IFERROR(
(AVERAGE((IF(DATOS_[[Sexo]:[Sexo]]=$B58,IF(DATOS_[[AGRUP. CLAS. PROF.]:[AGRUP. CLAS. PROF.]]=$B57,IF(DATOS_[[Check Periodo Ref.]:[Check Periodo Ref.]]="Dentro",IF(DATOS_[[Check Equiparado]:[Check Equiparado]]="Sí",IF(DATOS!AX$4="Sí",(1/DATOS_[[% anualiz]:[% anualiz]]),1)*IF(DATOS!AX$5="Sí",1/DATOS_[[% normaliz]:[% normaliz]],1)*(DATOS_[Conc.Sal.20])))))))),
0)</f>
        <v>0</v>
      </c>
      <c r="AD58" s="168">
        <f t="array" ref="AD58">IFERROR(
(AVERAGE((IF(DATOS_[[Sexo]:[Sexo]]=$B58,IF(DATOS_[[AGRUP. CLAS. PROF.]:[AGRUP. CLAS. PROF.]]=$B57,IF(DATOS_[[Check Periodo Ref.]:[Check Periodo Ref.]]="Dentro",IF(DATOS_[[Check Equiparado]:[Check Equiparado]]="Sí",IF(DATOS!AY$4="Sí",(1/DATOS_[[% anualiz]:[% anualiz]]),1)*IF(DATOS!AY$5="Sí",1/DATOS_[[% normaliz]:[% normaliz]],1)*(DATOS_[Conc.Sal.21])))))))),
0)</f>
        <v>0</v>
      </c>
      <c r="AE58" s="168">
        <f t="array" ref="AE58">IFERROR(
(AVERAGE((IF(DATOS_[[Sexo]:[Sexo]]=$B58,IF(DATOS_[[AGRUP. CLAS. PROF.]:[AGRUP. CLAS. PROF.]]=$B57,IF(DATOS_[[Check Periodo Ref.]:[Check Periodo Ref.]]="Dentro",IF(DATOS_[[Check Equiparado]:[Check Equiparado]]="Sí",IF(DATOS!AZ$4="Sí",(1/DATOS_[[% anualiz]:[% anualiz]]),1)*IF(DATOS!AZ$5="Sí",1/DATOS_[[% normaliz]:[% normaliz]],1)*(DATOS_[Conc.Sal.22])))))))),
0)</f>
        <v>0</v>
      </c>
      <c r="AF58" s="168">
        <f t="array" ref="AF58">IFERROR(
(AVERAGE((IF(DATOS_[[Sexo]:[Sexo]]=$B58,IF(DATOS_[[AGRUP. CLAS. PROF.]:[AGRUP. CLAS. PROF.]]=$B57,IF(DATOS_[[Check Periodo Ref.]:[Check Periodo Ref.]]="Dentro",IF(DATOS_[[Check Equiparado]:[Check Equiparado]]="Sí",IF(DATOS!BA$4="Sí",(1/DATOS_[[% anualiz]:[% anualiz]]),1)*IF(DATOS!BA$5="Sí",1/DATOS_[[% normaliz]:[% normaliz]],1)*(DATOS_[Conc.Sal.23])))))))),
0)</f>
        <v>0</v>
      </c>
      <c r="AG58" s="168">
        <f t="array" ref="AG58">IFERROR(
(AVERAGE((IF(DATOS_[[Sexo]:[Sexo]]=$B58,IF(DATOS_[[AGRUP. CLAS. PROF.]:[AGRUP. CLAS. PROF.]]=$B57,IF(DATOS_[[Check Periodo Ref.]:[Check Periodo Ref.]]="Dentro",IF(DATOS_[[Check Equiparado]:[Check Equiparado]]="Sí",IF(DATOS!BB$4="Sí",(1/DATOS_[[% anualiz]:[% anualiz]]),1)*IF(DATOS!BB$5="Sí",1/DATOS_[[% normaliz]:[% normaliz]],1)*(DATOS_[Conc.Sal.24])))))))),
0)</f>
        <v>0</v>
      </c>
      <c r="AH58" s="168">
        <f t="array" ref="AH58">IFERROR(
(AVERAGE((IF(DATOS_[[Sexo]:[Sexo]]=$B58,IF(DATOS_[[AGRUP. CLAS. PROF.]:[AGRUP. CLAS. PROF.]]=$B57,IF(DATOS_[[Check Periodo Ref.]:[Check Periodo Ref.]]="Dentro",IF(DATOS_[[Check Equiparado]:[Check Equiparado]]="Sí",IF(DATOS!BC$4="Sí",(1/DATOS_[[% anualiz]:[% anualiz]]),1)*IF(DATOS!BC$5="Sí",1/DATOS_[[% normaliz]:[% normaliz]],1)*(DATOS_[Conc.Sal.25])))))))),
0)</f>
        <v>0</v>
      </c>
      <c r="AI58" s="168">
        <f t="array" ref="AI58">IFERROR(
(AVERAGE((IF(DATOS_[[Sexo]:[Sexo]]=$B58,IF(DATOS_[[AGRUP. CLAS. PROF.]:[AGRUP. CLAS. PROF.]]=$B57,IF(DATOS_[[Check Periodo Ref.]:[Check Periodo Ref.]]="Dentro",IF(DATOS_[[Check Equiparado]:[Check Equiparado]]="Sí",IF(DATOS!BD$4="Sí",(1/DATOS_[[% anualiz]:[% anualiz]]),1)*IF(DATOS!BD$5="Sí",1/DATOS_[[% normaliz]:[% normaliz]],1)*(DATOS_[Conc.Sal.26])))))))),
0)</f>
        <v>0</v>
      </c>
      <c r="AJ58" s="168">
        <f t="array" ref="AJ58">IFERROR(
(AVERAGE((IF(DATOS_[[Sexo]:[Sexo]]=$B58,IF(DATOS_[[AGRUP. CLAS. PROF.]:[AGRUP. CLAS. PROF.]]=$B57,IF(DATOS_[[Check Periodo Ref.]:[Check Periodo Ref.]]="Dentro",IF(DATOS_[[Check Equiparado]:[Check Equiparado]]="Sí",IF(DATOS!BE$4="Sí",(1/DATOS_[[% anualiz]:[% anualiz]]),1)*IF(DATOS!BE$5="Sí",1/DATOS_[[% normaliz]:[% normaliz]],1)*(DATOS_[Conc.Sal.27])))))))),
0)</f>
        <v>0</v>
      </c>
      <c r="AK58" s="168">
        <f t="array" ref="AK58">IFERROR(
(AVERAGE((IF(DATOS_[[Sexo]:[Sexo]]=$B58,IF(DATOS_[[AGRUP. CLAS. PROF.]:[AGRUP. CLAS. PROF.]]=$B57,IF(DATOS_[[Check Periodo Ref.]:[Check Periodo Ref.]]="Dentro",IF(DATOS_[[Check Equiparado]:[Check Equiparado]]="Sí",IF(DATOS!BF$4="Sí",(1/DATOS_[[% anualiz]:[% anualiz]]),1)*IF(DATOS!BF$5="Sí",1/DATOS_[[% normaliz]:[% normaliz]],1)*(DATOS_[Conc.Sal.28])))))))),
0)</f>
        <v>0</v>
      </c>
      <c r="AL58" s="168">
        <f t="array" ref="AL58">IFERROR(
(AVERAGE((IF(DATOS_[[Sexo]:[Sexo]]=$B58,IF(DATOS_[[AGRUP. CLAS. PROF.]:[AGRUP. CLAS. PROF.]]=$B57,IF(DATOS_[[Check Periodo Ref.]:[Check Periodo Ref.]]="Dentro",IF(DATOS_[[Check Equiparado]:[Check Equiparado]]="Sí",IF(DATOS!BG$4="Sí",(1/DATOS_[[% anualiz]:[% anualiz]]),1)*IF(DATOS!BG$5="Sí",1/DATOS_[[% normaliz]:[% normaliz]],1)*(DATOS_[Conc.Sal.29])))))))),
0)</f>
        <v>0</v>
      </c>
      <c r="AM58" s="168">
        <f t="array" ref="AM58">IFERROR(
(AVERAGE((IF(DATOS_[[Sexo]:[Sexo]]=$B58,IF(DATOS_[[AGRUP. CLAS. PROF.]:[AGRUP. CLAS. PROF.]]=$B57,IF(DATOS_[[Check Periodo Ref.]:[Check Periodo Ref.]]="Dentro",IF(DATOS_[[Check Equiparado]:[Check Equiparado]]="Sí",IF(DATOS!BH$4="Sí",(1/DATOS_[[% anualiz]:[% anualiz]]),1)*IF(DATOS!BH$5="Sí",1/DATOS_[[% normaliz]:[% normaliz]],1)*(DATOS_[Conc.Sal.30])))))))),
0)</f>
        <v>0</v>
      </c>
      <c r="AN58" s="169">
        <f t="array" ref="AN58">IFERROR(
AVERAGE(IF(DATOS_[Sexo]=$B58,IF(DATOS_[[AGRUP. CLAS. PROF.]:[AGRUP. CLAS. PROF.]]=$B57,IF(DATOS_[Check Equiparado]="Sí",IF(DATOS_[Check Periodo Ref.]="Dentro",DATOS_[Tot COMPL.SAL Eq],FALSE))))),
0)</f>
        <v>0</v>
      </c>
      <c r="AO58" s="170">
        <f t="array" ref="AO58">IFERROR(
AVERAGE(IF(DATOS_[Sexo]=$B58,IF(DATOS_[[AGRUP. CLAS. PROF.]:[AGRUP. CLAS. PROF.]]=$B57,IF(DATOS_[Check Equiparado]="Sí",IF(DATOS_[Check Periodo Ref.]="Dentro",DATOS_[TOTAL SALARIO Eq],FALSE))))),
0)</f>
        <v>0</v>
      </c>
      <c r="AP58" s="171">
        <f t="array" ref="AP58">IFERROR(
(AVERAGE((IF(DATOS_[[Sexo]:[Sexo]]=$B58,IF(DATOS_[[AGRUP. CLAS. PROF.]:[AGRUP. CLAS. PROF.]]=$B57,IF(DATOS_[[Check Periodo Ref.]:[Check Periodo Ref.]]="Dentro",IF(DATOS_[[Check Equiparado]:[Check Equiparado]]="Sí",IF(DATOS!BI$4="Sí",(1/DATOS_[[% anualiz]:[% anualiz]]),1)*IF(DATOS!BI$5="Sí",1/DATOS_[[% normaliz]:[% normaliz]],1)*(DATOS_[C.Extra.01])))))))),
0)</f>
        <v>0</v>
      </c>
      <c r="AQ58" s="171">
        <f t="array" ref="AQ58">IFERROR(
(AVERAGE((IF(DATOS_[[Sexo]:[Sexo]]=$B58,IF(DATOS_[[AGRUP. CLAS. PROF.]:[AGRUP. CLAS. PROF.]]=$B57,IF(DATOS_[[Check Periodo Ref.]:[Check Periodo Ref.]]="Dentro",IF(DATOS_[[Check Equiparado]:[Check Equiparado]]="Sí",IF(DATOS!BJ$4="Sí",(1/DATOS_[[% anualiz]:[% anualiz]]),1)*IF(DATOS!BJ$5="Sí",1/DATOS_[[% normaliz]:[% normaliz]],1)*(DATOS_[C.Extra.02])))))))),
0)</f>
        <v>0</v>
      </c>
      <c r="AR58" s="171">
        <f t="array" ref="AR58">IFERROR(
(AVERAGE((IF(DATOS_[[Sexo]:[Sexo]]=$B58,IF(DATOS_[[AGRUP. CLAS. PROF.]:[AGRUP. CLAS. PROF.]]=$B57,IF(DATOS_[[Check Periodo Ref.]:[Check Periodo Ref.]]="Dentro",IF(DATOS_[[Check Equiparado]:[Check Equiparado]]="Sí",IF(DATOS!BK$4="Sí",(1/DATOS_[[% anualiz]:[% anualiz]]),1)*IF(DATOS!BK$5="Sí",1/DATOS_[[% normaliz]:[% normaliz]],1)*(DATOS_[C.Extra.03])))))))),
0)</f>
        <v>0</v>
      </c>
      <c r="AS58" s="171">
        <f t="array" ref="AS58">IFERROR(
(AVERAGE((IF(DATOS_[[Sexo]:[Sexo]]=$B58,IF(DATOS_[[AGRUP. CLAS. PROF.]:[AGRUP. CLAS. PROF.]]=$B57,IF(DATOS_[[Check Periodo Ref.]:[Check Periodo Ref.]]="Dentro",IF(DATOS_[[Check Equiparado]:[Check Equiparado]]="Sí",IF(DATOS!BL$4="Sí",(1/DATOS_[[% anualiz]:[% anualiz]]),1)*IF(DATOS!BL$5="Sí",1/DATOS_[[% normaliz]:[% normaliz]],1)*(DATOS_[C.Extra.04])))))))),
0)</f>
        <v>0</v>
      </c>
      <c r="AT58" s="171">
        <f t="array" ref="AT58">IFERROR(
(AVERAGE((IF(DATOS_[[Sexo]:[Sexo]]=$B58,IF(DATOS_[[AGRUP. CLAS. PROF.]:[AGRUP. CLAS. PROF.]]=$B57,IF(DATOS_[[Check Periodo Ref.]:[Check Periodo Ref.]]="Dentro",IF(DATOS_[[Check Equiparado]:[Check Equiparado]]="Sí",IF(DATOS!BM$4="Sí",(1/DATOS_[[% anualiz]:[% anualiz]]),1)*IF(DATOS!BM$5="Sí",1/DATOS_[[% normaliz]:[% normaliz]],1)*(DATOS_[C.Extra.05])))))))),
0)</f>
        <v>0</v>
      </c>
      <c r="AU58" s="172">
        <f t="array" ref="AU58">IFERROR(
AVERAGE(IF(DATOS_[Sexo]=$B58,IF(DATOS_[[AGRUP. CLAS. PROF.]:[AGRUP. CLAS. PROF.]]=$B57,IF(DATOS_[Check Equiparado]="Sí",IF(DATOS_[Check Periodo Ref.]="Dentro",DATOS_[Tot Extrasalarial Eq],FALSE))))),
0)</f>
        <v>0</v>
      </c>
      <c r="AV58" s="173">
        <f t="array" ref="AV58">IFERROR(
AVERAGE(IF(DATOS_[Sexo]=$B58,IF(DATOS_[[AGRUP. CLAS. PROF.]:[AGRUP. CLAS. PROF.]]=$B57,IF(DATOS_[Check Equiparado]="Sí",IF(DATOS_[Check Periodo Ref.]="Dentro",DATOS_[TOTAL Retrib Eq],FALSE))))),
0)</f>
        <v>0</v>
      </c>
    </row>
    <row r="59" spans="1:48" x14ac:dyDescent="0.3">
      <c r="A59" s="119" t="str">
        <f t="shared" ref="A59" si="62">+A58</f>
        <v>[ocultar]</v>
      </c>
      <c r="B59" s="123" t="s">
        <v>163</v>
      </c>
      <c r="C59" s="124">
        <f t="array" ref="C59">SUM(IF($B59=DATOS_[Sexo],
IF($B57=DATOS_[AGRUP. CLAS. PROF.],
IF("Dentro"=DATOS_[Check Periodo Ref.],
1/(COUNTIFS(DATOS_[Sexo],$B59,DATOS_[AGRUP. CLAS. PROF.],$B57,DATOS_[Check Periodo Ref.],"Dentro",DATOS_[id],DATOS_[id]))))))</f>
        <v>0</v>
      </c>
      <c r="D59" s="125">
        <f>COUNTIFS(DATOS_[AGRUP. CLAS. PROF.],$B57,DATOS_[Sexo],$B59,DATOS_[Check Periodo Ref.],"Dentro")</f>
        <v>0</v>
      </c>
      <c r="E59" s="125">
        <f>COUNTIFS(DATOS_[AGRUP. CLAS. PROF.],$B57,DATOS_[Sexo],$B59,DATOS_[Check Periodo Ref.],"Dentro",DATOS_[Check Nº SC Norm],"Sí")</f>
        <v>0</v>
      </c>
      <c r="F59" s="125">
        <f>COUNTIFS(DATOS_[AGRUP. CLAS. PROF.],$B57,DATOS_[Sexo],$B59,DATOS_[Check Periodo Ref.],"Dentro",DATOS_[Check Nº SC Anualiz],"Sí")</f>
        <v>0</v>
      </c>
      <c r="G59" s="125">
        <f>COUNTIFS(DATOS_[AGRUP. CLAS. PROF.],$B57,DATOS_[Sexo],$B59,DATOS_[Check Periodo Ref.],"Dentro",DATOS_[Check Nº SC Norm y Anualiz],"Sí")</f>
        <v>0</v>
      </c>
      <c r="H59" s="125">
        <f>COUNTIFS(DATOS_[AGRUP. CLAS. PROF.],$B57,DATOS_[Sexo],$B59,DATOS_[Check Periodo Ref.],"Dentro",DATOS_[Check Equiparación],"Sí")</f>
        <v>0</v>
      </c>
      <c r="I59" s="167" cm="1">
        <f t="array" ref="I59">IFERROR(
AVERAGE(IF(DATOS_[Sexo]=$B59,IF(DATOS_[[AGRUP. CLAS. PROF.]:[AGRUP. CLAS. PROF.]]=$B57,IF(DATOS_[Check Equiparado]="Sí",IF(DATOS_[Check Periodo Ref.]="Dentro",DATOS_[SALARIO BASE Eq],FALSE))))),
0)</f>
        <v>0</v>
      </c>
      <c r="J59" s="168">
        <f t="array" ref="J59">IFERROR(
(AVERAGE((IF(DATOS_[[Sexo]:[Sexo]]=$B59,IF(DATOS_[[AGRUP. CLAS. PROF.]:[AGRUP. CLAS. PROF.]]=$B57,IF(DATOS_[[Check Periodo Ref.]:[Check Periodo Ref.]]="Dentro",IF(DATOS_[[Check Equiparado]:[Check Equiparado]]="Sí",IF(DATOS!AE$4="Sí",(1/DATOS_[[% anualiz]:[% anualiz]]),1)*IF(DATOS!AE$5="Sí",1/DATOS_[[% normaliz]:[% normaliz]],1)*(DATOS_[Conc.Sal.01])))))))),
0)</f>
        <v>0</v>
      </c>
      <c r="K59" s="168">
        <f t="array" ref="K59">IFERROR(
(AVERAGE((IF(DATOS_[[Sexo]:[Sexo]]=$B59,IF(DATOS_[[AGRUP. CLAS. PROF.]:[AGRUP. CLAS. PROF.]]=$B57,IF(DATOS_[[Check Periodo Ref.]:[Check Periodo Ref.]]="Dentro",IF(DATOS_[[Check Equiparado]:[Check Equiparado]]="Sí",IF(DATOS!AF$4="Sí",(1/DATOS_[[% anualiz]:[% anualiz]]),1)*IF(DATOS!AF$5="Sí",1/DATOS_[[% normaliz]:[% normaliz]],1)*(DATOS_[Conc.Sal.02])))))))),
0)</f>
        <v>0</v>
      </c>
      <c r="L59" s="168">
        <f t="array" ref="L59">IFERROR(
(AVERAGE((IF(DATOS_[[Sexo]:[Sexo]]=$B59,IF(DATOS_[[AGRUP. CLAS. PROF.]:[AGRUP. CLAS. PROF.]]=$B57,IF(DATOS_[[Check Periodo Ref.]:[Check Periodo Ref.]]="Dentro",IF(DATOS_[[Check Equiparado]:[Check Equiparado]]="Sí",IF(DATOS!AG$4="Sí",(1/DATOS_[[% anualiz]:[% anualiz]]),1)*IF(DATOS!AG$5="Sí",1/DATOS_[[% normaliz]:[% normaliz]],1)*(DATOS_[Conc.Sal.03])))))))),
0)</f>
        <v>0</v>
      </c>
      <c r="M59" s="168">
        <f t="array" ref="M59">IFERROR(
(AVERAGE((IF(DATOS_[[Sexo]:[Sexo]]=$B59,IF(DATOS_[[AGRUP. CLAS. PROF.]:[AGRUP. CLAS. PROF.]]=$B57,IF(DATOS_[[Check Periodo Ref.]:[Check Periodo Ref.]]="Dentro",IF(DATOS_[[Check Equiparado]:[Check Equiparado]]="Sí",IF(DATOS!AH$4="Sí",(1/DATOS_[[% anualiz]:[% anualiz]]),1)*IF(DATOS!AH$5="Sí",1/DATOS_[[% normaliz]:[% normaliz]],1)*(DATOS_[Conc.Sal.04])))))))),
0)</f>
        <v>0</v>
      </c>
      <c r="N59" s="168">
        <f t="array" ref="N59">IFERROR(
(AVERAGE((IF(DATOS_[[Sexo]:[Sexo]]=$B59,IF(DATOS_[[AGRUP. CLAS. PROF.]:[AGRUP. CLAS. PROF.]]=$B57,IF(DATOS_[[Check Periodo Ref.]:[Check Periodo Ref.]]="Dentro",IF(DATOS_[[Check Equiparado]:[Check Equiparado]]="Sí",IF(DATOS!AI$4="Sí",(1/DATOS_[[% anualiz]:[% anualiz]]),1)*IF(DATOS!AI$5="Sí",1/DATOS_[[% normaliz]:[% normaliz]],1)*(DATOS_[Conc.Sal.05])))))))),
0)</f>
        <v>0</v>
      </c>
      <c r="O59" s="168">
        <f t="array" ref="O59">IFERROR(
(AVERAGE((IF(DATOS_[[Sexo]:[Sexo]]=$B59,IF(DATOS_[[AGRUP. CLAS. PROF.]:[AGRUP. CLAS. PROF.]]=$B57,IF(DATOS_[[Check Periodo Ref.]:[Check Periodo Ref.]]="Dentro",IF(DATOS_[[Check Equiparado]:[Check Equiparado]]="Sí",IF(DATOS!AJ$4="Sí",(1/DATOS_[[% anualiz]:[% anualiz]]),1)*IF(DATOS!AJ$5="Sí",1/DATOS_[[% normaliz]:[% normaliz]],1)*(DATOS_[Conc.Sal.06])))))))),
0)</f>
        <v>0</v>
      </c>
      <c r="P59" s="168">
        <f t="array" ref="P59">IFERROR(
(AVERAGE((IF(DATOS_[[Sexo]:[Sexo]]=$B59,IF(DATOS_[[AGRUP. CLAS. PROF.]:[AGRUP. CLAS. PROF.]]=$B57,IF(DATOS_[[Check Periodo Ref.]:[Check Periodo Ref.]]="Dentro",IF(DATOS_[[Check Equiparado]:[Check Equiparado]]="Sí",IF(DATOS!AK$4="Sí",(1/DATOS_[[% anualiz]:[% anualiz]]),1)*IF(DATOS!AK$5="Sí",1/DATOS_[[% normaliz]:[% normaliz]],1)*(DATOS_[Conc.Sal.07])))))))),
0)</f>
        <v>0</v>
      </c>
      <c r="Q59" s="168">
        <f t="array" ref="Q59">IFERROR(
(AVERAGE((IF(DATOS_[[Sexo]:[Sexo]]=$B59,IF(DATOS_[[AGRUP. CLAS. PROF.]:[AGRUP. CLAS. PROF.]]=$B57,IF(DATOS_[[Check Periodo Ref.]:[Check Periodo Ref.]]="Dentro",IF(DATOS_[[Check Equiparado]:[Check Equiparado]]="Sí",IF(DATOS!AL$4="Sí",(1/DATOS_[[% anualiz]:[% anualiz]]),1)*IF(DATOS!AL$5="Sí",1/DATOS_[[% normaliz]:[% normaliz]],1)*(DATOS_[Conc.Sal.08])))))))),
0)</f>
        <v>0</v>
      </c>
      <c r="R59" s="168">
        <f t="array" ref="R59">IFERROR(
(AVERAGE((IF(DATOS_[[Sexo]:[Sexo]]=$B59,IF(DATOS_[[AGRUP. CLAS. PROF.]:[AGRUP. CLAS. PROF.]]=$B57,IF(DATOS_[[Check Periodo Ref.]:[Check Periodo Ref.]]="Dentro",IF(DATOS_[[Check Equiparado]:[Check Equiparado]]="Sí",IF(DATOS!AM$4="Sí",(1/DATOS_[[% anualiz]:[% anualiz]]),1)*IF(DATOS!AM$5="Sí",1/DATOS_[[% normaliz]:[% normaliz]],1)*(DATOS_[Conc.Sal.09])))))))),
0)</f>
        <v>0</v>
      </c>
      <c r="S59" s="168">
        <f t="array" ref="S59">IFERROR(
(AVERAGE((IF(DATOS_[[Sexo]:[Sexo]]=$B59,IF(DATOS_[[AGRUP. CLAS. PROF.]:[AGRUP. CLAS. PROF.]]=$B57,IF(DATOS_[[Check Periodo Ref.]:[Check Periodo Ref.]]="Dentro",IF(DATOS_[[Check Equiparado]:[Check Equiparado]]="Sí",IF(DATOS!AN$4="Sí",(1/DATOS_[[% anualiz]:[% anualiz]]),1)*IF(DATOS!AN$5="Sí",1/DATOS_[[% normaliz]:[% normaliz]],1)*(DATOS_[Conc.Sal.10])))))))),
0)</f>
        <v>0</v>
      </c>
      <c r="T59" s="168">
        <f t="array" ref="T59">IFERROR(
(AVERAGE((IF(DATOS_[[Sexo]:[Sexo]]=$B59,IF(DATOS_[[AGRUP. CLAS. PROF.]:[AGRUP. CLAS. PROF.]]=$B57,IF(DATOS_[[Check Periodo Ref.]:[Check Periodo Ref.]]="Dentro",IF(DATOS_[[Check Equiparado]:[Check Equiparado]]="Sí",IF(DATOS!AO$4="Sí",(1/DATOS_[[% anualiz]:[% anualiz]]),1)*IF(DATOS!AO$5="Sí",1/DATOS_[[% normaliz]:[% normaliz]],1)*(DATOS_[Conc.Sal.11])))))))),
0)</f>
        <v>0</v>
      </c>
      <c r="U59" s="168">
        <f t="array" ref="U59">IFERROR(
(AVERAGE((IF(DATOS_[[Sexo]:[Sexo]]=$B59,IF(DATOS_[[AGRUP. CLAS. PROF.]:[AGRUP. CLAS. PROF.]]=$B57,IF(DATOS_[[Check Periodo Ref.]:[Check Periodo Ref.]]="Dentro",IF(DATOS_[[Check Equiparado]:[Check Equiparado]]="Sí",IF(DATOS!AP$4="Sí",(1/DATOS_[[% anualiz]:[% anualiz]]),1)*IF(DATOS!AP$5="Sí",1/DATOS_[[% normaliz]:[% normaliz]],1)*(DATOS_[Conc.Sal.12])))))))),
0)</f>
        <v>0</v>
      </c>
      <c r="V59" s="168">
        <f t="array" ref="V59">IFERROR(
(AVERAGE((IF(DATOS_[[Sexo]:[Sexo]]=$B59,IF(DATOS_[[AGRUP. CLAS. PROF.]:[AGRUP. CLAS. PROF.]]=$B57,IF(DATOS_[[Check Periodo Ref.]:[Check Periodo Ref.]]="Dentro",IF(DATOS_[[Check Equiparado]:[Check Equiparado]]="Sí",IF(DATOS!AQ$4="Sí",(1/DATOS_[[% anualiz]:[% anualiz]]),1)*IF(DATOS!AQ$5="Sí",1/DATOS_[[% normaliz]:[% normaliz]],1)*(DATOS_[Conc.Sal.13])))))))),
0)</f>
        <v>0</v>
      </c>
      <c r="W59" s="168">
        <f t="array" ref="W59">IFERROR(
(AVERAGE((IF(DATOS_[[Sexo]:[Sexo]]=$B59,IF(DATOS_[[AGRUP. CLAS. PROF.]:[AGRUP. CLAS. PROF.]]=$B57,IF(DATOS_[[Check Periodo Ref.]:[Check Periodo Ref.]]="Dentro",IF(DATOS_[[Check Equiparado]:[Check Equiparado]]="Sí",IF(DATOS!AR$4="Sí",(1/DATOS_[[% anualiz]:[% anualiz]]),1)*IF(DATOS!AR$5="Sí",1/DATOS_[[% normaliz]:[% normaliz]],1)*(DATOS_[Conc.Sal.14])))))))),
0)</f>
        <v>0</v>
      </c>
      <c r="X59" s="168">
        <f t="array" ref="X59">IFERROR(
(AVERAGE((IF(DATOS_[[Sexo]:[Sexo]]=$B59,IF(DATOS_[[AGRUP. CLAS. PROF.]:[AGRUP. CLAS. PROF.]]=$B57,IF(DATOS_[[Check Periodo Ref.]:[Check Periodo Ref.]]="Dentro",IF(DATOS_[[Check Equiparado]:[Check Equiparado]]="Sí",IF(DATOS!AS$4="Sí",(1/DATOS_[[% anualiz]:[% anualiz]]),1)*IF(DATOS!AS$5="Sí",1/DATOS_[[% normaliz]:[% normaliz]],1)*(DATOS_[Conc.Sal.15])))))))),
0)</f>
        <v>0</v>
      </c>
      <c r="Y59" s="168">
        <f t="array" ref="Y59">IFERROR(
(AVERAGE((IF(DATOS_[[Sexo]:[Sexo]]=$B59,IF(DATOS_[[AGRUP. CLAS. PROF.]:[AGRUP. CLAS. PROF.]]=$B57,IF(DATOS_[[Check Periodo Ref.]:[Check Periodo Ref.]]="Dentro",IF(DATOS_[[Check Equiparado]:[Check Equiparado]]="Sí",IF(DATOS!AT$4="Sí",(1/DATOS_[[% anualiz]:[% anualiz]]),1)*IF(DATOS!AT$5="Sí",1/DATOS_[[% normaliz]:[% normaliz]],1)*(DATOS_[Conc.Sal.16])))))))),
0)</f>
        <v>0</v>
      </c>
      <c r="Z59" s="168">
        <f t="array" ref="Z59">IFERROR(
(AVERAGE((IF(DATOS_[[Sexo]:[Sexo]]=$B59,IF(DATOS_[[AGRUP. CLAS. PROF.]:[AGRUP. CLAS. PROF.]]=$B57,IF(DATOS_[[Check Periodo Ref.]:[Check Periodo Ref.]]="Dentro",IF(DATOS_[[Check Equiparado]:[Check Equiparado]]="Sí",IF(DATOS!AU$4="Sí",(1/DATOS_[[% anualiz]:[% anualiz]]),1)*IF(DATOS!AU$5="Sí",1/DATOS_[[% normaliz]:[% normaliz]],1)*(DATOS_[Conc.Sal.17])))))))),
0)</f>
        <v>0</v>
      </c>
      <c r="AA59" s="168">
        <f t="array" ref="AA59">IFERROR(
(AVERAGE((IF(DATOS_[[Sexo]:[Sexo]]=$B59,IF(DATOS_[[AGRUP. CLAS. PROF.]:[AGRUP. CLAS. PROF.]]=$B57,IF(DATOS_[[Check Periodo Ref.]:[Check Periodo Ref.]]="Dentro",IF(DATOS_[[Check Equiparado]:[Check Equiparado]]="Sí",IF(DATOS!AV$4="Sí",(1/DATOS_[[% anualiz]:[% anualiz]]),1)*IF(DATOS!AV$5="Sí",1/DATOS_[[% normaliz]:[% normaliz]],1)*(DATOS_[Conc.Sal.18])))))))),
0)</f>
        <v>0</v>
      </c>
      <c r="AB59" s="168">
        <f t="array" ref="AB59">IFERROR(
(AVERAGE((IF(DATOS_[[Sexo]:[Sexo]]=$B59,IF(DATOS_[[AGRUP. CLAS. PROF.]:[AGRUP. CLAS. PROF.]]=$B57,IF(DATOS_[[Check Periodo Ref.]:[Check Periodo Ref.]]="Dentro",IF(DATOS_[[Check Equiparado]:[Check Equiparado]]="Sí",IF(DATOS!AW$4="Sí",(1/DATOS_[[% anualiz]:[% anualiz]]),1)*IF(DATOS!AW$5="Sí",1/DATOS_[[% normaliz]:[% normaliz]],1)*(DATOS_[Conc.Sal.19])))))))),
0)</f>
        <v>0</v>
      </c>
      <c r="AC59" s="168">
        <f t="array" ref="AC59">IFERROR(
(AVERAGE((IF(DATOS_[[Sexo]:[Sexo]]=$B59,IF(DATOS_[[AGRUP. CLAS. PROF.]:[AGRUP. CLAS. PROF.]]=$B57,IF(DATOS_[[Check Periodo Ref.]:[Check Periodo Ref.]]="Dentro",IF(DATOS_[[Check Equiparado]:[Check Equiparado]]="Sí",IF(DATOS!AX$4="Sí",(1/DATOS_[[% anualiz]:[% anualiz]]),1)*IF(DATOS!AX$5="Sí",1/DATOS_[[% normaliz]:[% normaliz]],1)*(DATOS_[Conc.Sal.20])))))))),
0)</f>
        <v>0</v>
      </c>
      <c r="AD59" s="168">
        <f t="array" ref="AD59">IFERROR(
(AVERAGE((IF(DATOS_[[Sexo]:[Sexo]]=$B59,IF(DATOS_[[AGRUP. CLAS. PROF.]:[AGRUP. CLAS. PROF.]]=$B57,IF(DATOS_[[Check Periodo Ref.]:[Check Periodo Ref.]]="Dentro",IF(DATOS_[[Check Equiparado]:[Check Equiparado]]="Sí",IF(DATOS!AY$4="Sí",(1/DATOS_[[% anualiz]:[% anualiz]]),1)*IF(DATOS!AY$5="Sí",1/DATOS_[[% normaliz]:[% normaliz]],1)*(DATOS_[Conc.Sal.21])))))))),
0)</f>
        <v>0</v>
      </c>
      <c r="AE59" s="168">
        <f t="array" ref="AE59">IFERROR(
(AVERAGE((IF(DATOS_[[Sexo]:[Sexo]]=$B59,IF(DATOS_[[AGRUP. CLAS. PROF.]:[AGRUP. CLAS. PROF.]]=$B57,IF(DATOS_[[Check Periodo Ref.]:[Check Periodo Ref.]]="Dentro",IF(DATOS_[[Check Equiparado]:[Check Equiparado]]="Sí",IF(DATOS!AZ$4="Sí",(1/DATOS_[[% anualiz]:[% anualiz]]),1)*IF(DATOS!AZ$5="Sí",1/DATOS_[[% normaliz]:[% normaliz]],1)*(DATOS_[Conc.Sal.22])))))))),
0)</f>
        <v>0</v>
      </c>
      <c r="AF59" s="168">
        <f t="array" ref="AF59">IFERROR(
(AVERAGE((IF(DATOS_[[Sexo]:[Sexo]]=$B59,IF(DATOS_[[AGRUP. CLAS. PROF.]:[AGRUP. CLAS. PROF.]]=$B57,IF(DATOS_[[Check Periodo Ref.]:[Check Periodo Ref.]]="Dentro",IF(DATOS_[[Check Equiparado]:[Check Equiparado]]="Sí",IF(DATOS!BA$4="Sí",(1/DATOS_[[% anualiz]:[% anualiz]]),1)*IF(DATOS!BA$5="Sí",1/DATOS_[[% normaliz]:[% normaliz]],1)*(DATOS_[Conc.Sal.23])))))))),
0)</f>
        <v>0</v>
      </c>
      <c r="AG59" s="168">
        <f t="array" ref="AG59">IFERROR(
(AVERAGE((IF(DATOS_[[Sexo]:[Sexo]]=$B59,IF(DATOS_[[AGRUP. CLAS. PROF.]:[AGRUP. CLAS. PROF.]]=$B57,IF(DATOS_[[Check Periodo Ref.]:[Check Periodo Ref.]]="Dentro",IF(DATOS_[[Check Equiparado]:[Check Equiparado]]="Sí",IF(DATOS!BB$4="Sí",(1/DATOS_[[% anualiz]:[% anualiz]]),1)*IF(DATOS!BB$5="Sí",1/DATOS_[[% normaliz]:[% normaliz]],1)*(DATOS_[Conc.Sal.24])))))))),
0)</f>
        <v>0</v>
      </c>
      <c r="AH59" s="168">
        <f t="array" ref="AH59">IFERROR(
(AVERAGE((IF(DATOS_[[Sexo]:[Sexo]]=$B59,IF(DATOS_[[AGRUP. CLAS. PROF.]:[AGRUP. CLAS. PROF.]]=$B57,IF(DATOS_[[Check Periodo Ref.]:[Check Periodo Ref.]]="Dentro",IF(DATOS_[[Check Equiparado]:[Check Equiparado]]="Sí",IF(DATOS!BC$4="Sí",(1/DATOS_[[% anualiz]:[% anualiz]]),1)*IF(DATOS!BC$5="Sí",1/DATOS_[[% normaliz]:[% normaliz]],1)*(DATOS_[Conc.Sal.25])))))))),
0)</f>
        <v>0</v>
      </c>
      <c r="AI59" s="168">
        <f t="array" ref="AI59">IFERROR(
(AVERAGE((IF(DATOS_[[Sexo]:[Sexo]]=$B59,IF(DATOS_[[AGRUP. CLAS. PROF.]:[AGRUP. CLAS. PROF.]]=$B57,IF(DATOS_[[Check Periodo Ref.]:[Check Periodo Ref.]]="Dentro",IF(DATOS_[[Check Equiparado]:[Check Equiparado]]="Sí",IF(DATOS!BD$4="Sí",(1/DATOS_[[% anualiz]:[% anualiz]]),1)*IF(DATOS!BD$5="Sí",1/DATOS_[[% normaliz]:[% normaliz]],1)*(DATOS_[Conc.Sal.26])))))))),
0)</f>
        <v>0</v>
      </c>
      <c r="AJ59" s="168">
        <f t="array" ref="AJ59">IFERROR(
(AVERAGE((IF(DATOS_[[Sexo]:[Sexo]]=$B59,IF(DATOS_[[AGRUP. CLAS. PROF.]:[AGRUP. CLAS. PROF.]]=$B57,IF(DATOS_[[Check Periodo Ref.]:[Check Periodo Ref.]]="Dentro",IF(DATOS_[[Check Equiparado]:[Check Equiparado]]="Sí",IF(DATOS!BE$4="Sí",(1/DATOS_[[% anualiz]:[% anualiz]]),1)*IF(DATOS!BE$5="Sí",1/DATOS_[[% normaliz]:[% normaliz]],1)*(DATOS_[Conc.Sal.27])))))))),
0)</f>
        <v>0</v>
      </c>
      <c r="AK59" s="168">
        <f t="array" ref="AK59">IFERROR(
(AVERAGE((IF(DATOS_[[Sexo]:[Sexo]]=$B59,IF(DATOS_[[AGRUP. CLAS. PROF.]:[AGRUP. CLAS. PROF.]]=$B57,IF(DATOS_[[Check Periodo Ref.]:[Check Periodo Ref.]]="Dentro",IF(DATOS_[[Check Equiparado]:[Check Equiparado]]="Sí",IF(DATOS!BF$4="Sí",(1/DATOS_[[% anualiz]:[% anualiz]]),1)*IF(DATOS!BF$5="Sí",1/DATOS_[[% normaliz]:[% normaliz]],1)*(DATOS_[Conc.Sal.28])))))))),
0)</f>
        <v>0</v>
      </c>
      <c r="AL59" s="168">
        <f t="array" ref="AL59">IFERROR(
(AVERAGE((IF(DATOS_[[Sexo]:[Sexo]]=$B59,IF(DATOS_[[AGRUP. CLAS. PROF.]:[AGRUP. CLAS. PROF.]]=$B57,IF(DATOS_[[Check Periodo Ref.]:[Check Periodo Ref.]]="Dentro",IF(DATOS_[[Check Equiparado]:[Check Equiparado]]="Sí",IF(DATOS!BG$4="Sí",(1/DATOS_[[% anualiz]:[% anualiz]]),1)*IF(DATOS!BG$5="Sí",1/DATOS_[[% normaliz]:[% normaliz]],1)*(DATOS_[Conc.Sal.29])))))))),
0)</f>
        <v>0</v>
      </c>
      <c r="AM59" s="168">
        <f t="array" ref="AM59">IFERROR(
(AVERAGE((IF(DATOS_[[Sexo]:[Sexo]]=$B59,IF(DATOS_[[AGRUP. CLAS. PROF.]:[AGRUP. CLAS. PROF.]]=$B57,IF(DATOS_[[Check Periodo Ref.]:[Check Periodo Ref.]]="Dentro",IF(DATOS_[[Check Equiparado]:[Check Equiparado]]="Sí",IF(DATOS!BH$4="Sí",(1/DATOS_[[% anualiz]:[% anualiz]]),1)*IF(DATOS!BH$5="Sí",1/DATOS_[[% normaliz]:[% normaliz]],1)*(DATOS_[Conc.Sal.30])))))))),
0)</f>
        <v>0</v>
      </c>
      <c r="AN59" s="169">
        <f t="array" ref="AN59">IFERROR(
AVERAGE(IF(DATOS_[Sexo]=$B59,IF(DATOS_[[AGRUP. CLAS. PROF.]:[AGRUP. CLAS. PROF.]]=$B57,IF(DATOS_[Check Equiparado]="Sí",IF(DATOS_[Check Periodo Ref.]="Dentro",DATOS_[Tot COMPL.SAL Eq],FALSE))))),
0)</f>
        <v>0</v>
      </c>
      <c r="AO59" s="170">
        <f t="array" ref="AO59">IFERROR(
AVERAGE(IF(DATOS_[Sexo]=$B59,IF(DATOS_[[AGRUP. CLAS. PROF.]:[AGRUP. CLAS. PROF.]]=$B57,IF(DATOS_[Check Equiparado]="Sí",IF(DATOS_[Check Periodo Ref.]="Dentro",DATOS_[TOTAL SALARIO Eq],FALSE))))),
0)</f>
        <v>0</v>
      </c>
      <c r="AP59" s="171">
        <f t="array" ref="AP59">IFERROR(
(AVERAGE((IF(DATOS_[[Sexo]:[Sexo]]=$B59,IF(DATOS_[[AGRUP. CLAS. PROF.]:[AGRUP. CLAS. PROF.]]=$B58,IF(DATOS_[[Check Periodo Ref.]:[Check Periodo Ref.]]="Dentro",IF(DATOS_[[Check Equiparado]:[Check Equiparado]]="Sí",IF(DATOS!BI$4="Sí",(1/DATOS_[[% anualiz]:[% anualiz]]),1)*IF(DATOS!BI$5="Sí",1/DATOS_[[% normaliz]:[% normaliz]],1)*(DATOS_[C.Extra.01])))))))),
0)</f>
        <v>0</v>
      </c>
      <c r="AQ59" s="171">
        <f t="array" ref="AQ59">IFERROR(
(AVERAGE((IF(DATOS_[[Sexo]:[Sexo]]=$B59,IF(DATOS_[[AGRUP. CLAS. PROF.]:[AGRUP. CLAS. PROF.]]=$B58,IF(DATOS_[[Check Periodo Ref.]:[Check Periodo Ref.]]="Dentro",IF(DATOS_[[Check Equiparado]:[Check Equiparado]]="Sí",IF(DATOS!BJ$4="Sí",(1/DATOS_[[% anualiz]:[% anualiz]]),1)*IF(DATOS!BJ$5="Sí",1/DATOS_[[% normaliz]:[% normaliz]],1)*(DATOS_[C.Extra.02])))))))),
0)</f>
        <v>0</v>
      </c>
      <c r="AR59" s="171">
        <f t="array" ref="AR59">IFERROR(
(AVERAGE((IF(DATOS_[[Sexo]:[Sexo]]=$B59,IF(DATOS_[[AGRUP. CLAS. PROF.]:[AGRUP. CLAS. PROF.]]=$B58,IF(DATOS_[[Check Periodo Ref.]:[Check Periodo Ref.]]="Dentro",IF(DATOS_[[Check Equiparado]:[Check Equiparado]]="Sí",IF(DATOS!BK$4="Sí",(1/DATOS_[[% anualiz]:[% anualiz]]),1)*IF(DATOS!BK$5="Sí",1/DATOS_[[% normaliz]:[% normaliz]],1)*(DATOS_[C.Extra.03])))))))),
0)</f>
        <v>0</v>
      </c>
      <c r="AS59" s="171">
        <f t="array" ref="AS59">IFERROR(
(AVERAGE((IF(DATOS_[[Sexo]:[Sexo]]=$B59,IF(DATOS_[[AGRUP. CLAS. PROF.]:[AGRUP. CLAS. PROF.]]=$B58,IF(DATOS_[[Check Periodo Ref.]:[Check Periodo Ref.]]="Dentro",IF(DATOS_[[Check Equiparado]:[Check Equiparado]]="Sí",IF(DATOS!BL$4="Sí",(1/DATOS_[[% anualiz]:[% anualiz]]),1)*IF(DATOS!BL$5="Sí",1/DATOS_[[% normaliz]:[% normaliz]],1)*(DATOS_[C.Extra.04])))))))),
0)</f>
        <v>0</v>
      </c>
      <c r="AT59" s="171">
        <f t="array" ref="AT59">IFERROR(
(AVERAGE((IF(DATOS_[[Sexo]:[Sexo]]=$B59,IF(DATOS_[[AGRUP. CLAS. PROF.]:[AGRUP. CLAS. PROF.]]=$B58,IF(DATOS_[[Check Periodo Ref.]:[Check Periodo Ref.]]="Dentro",IF(DATOS_[[Check Equiparado]:[Check Equiparado]]="Sí",IF(DATOS!BM$4="Sí",(1/DATOS_[[% anualiz]:[% anualiz]]),1)*IF(DATOS!BM$5="Sí",1/DATOS_[[% normaliz]:[% normaliz]],1)*(DATOS_[C.Extra.05])))))))),
0)</f>
        <v>0</v>
      </c>
      <c r="AU59" s="172">
        <f t="array" ref="AU59">IFERROR(
AVERAGE(IF(DATOS_[Sexo]=$B59,IF(DATOS_[[AGRUP. CLAS. PROF.]:[AGRUP. CLAS. PROF.]]=$B57,IF(DATOS_[Check Equiparado]="Sí",IF(DATOS_[Check Periodo Ref.]="Dentro",DATOS_[Tot Extrasalarial Eq],FALSE))))),
0)</f>
        <v>0</v>
      </c>
      <c r="AV59" s="173">
        <f t="array" ref="AV59">IFERROR(
AVERAGE(IF(DATOS_[Sexo]=$B59,IF(DATOS_[[AGRUP. CLAS. PROF.]:[AGRUP. CLAS. PROF.]]=$B57,IF(DATOS_[Check Equiparado]="Sí",IF(DATOS_[Check Periodo Ref.]="Dentro",DATOS_[TOTAL Retrib Eq],FALSE))))),
0)</f>
        <v>0</v>
      </c>
    </row>
    <row r="60" spans="1:48" ht="17.25" thickBot="1" x14ac:dyDescent="0.35">
      <c r="A60" s="119" t="str">
        <f t="shared" ref="A60" si="63">+A61</f>
        <v>[ocultar]</v>
      </c>
      <c r="B60" s="129" t="s">
        <v>232</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CLAS. PROF.],
IF("Dentro"=DATOS_[Check Periodo Ref.],
1/(COUNTIFS(DATOS_[Sexo],$B61,DATOS_[AGRUP. CLAS. PROF.],$B60,DATOS_[Check Periodo Ref.],"Dentro",DATOS_[id],DATOS_[id]))))))</f>
        <v>0</v>
      </c>
      <c r="D61" s="125">
        <f>COUNTIFS(DATOS_[AGRUP. CLAS. PROF.],$B60,DATOS_[Sexo],$B61,DATOS_[Check Periodo Ref.],"Dentro")</f>
        <v>0</v>
      </c>
      <c r="E61" s="125">
        <f>COUNTIFS(DATOS_[AGRUP. CLAS. PROF.],$B60,DATOS_[Sexo],$B61,DATOS_[Check Periodo Ref.],"Dentro",DATOS_[Check Nº SC Norm],"Sí")</f>
        <v>0</v>
      </c>
      <c r="F61" s="125">
        <f>COUNTIFS(DATOS_[AGRUP. CLAS. PROF.],$B60,DATOS_[Sexo],$B61,DATOS_[Check Periodo Ref.],"Dentro",DATOS_[Check Nº SC Anualiz],"Sí")</f>
        <v>0</v>
      </c>
      <c r="G61" s="125">
        <f>COUNTIFS(DATOS_[AGRUP. CLAS. PROF.],$B60,DATOS_[Sexo],$B61,DATOS_[Check Periodo Ref.],"Dentro",DATOS_[Check Nº SC Norm y Anualiz],"Sí")</f>
        <v>0</v>
      </c>
      <c r="H61" s="125">
        <f>COUNTIFS(DATOS_[AGRUP. CLAS. PROF.],$B60,DATOS_[Sexo],$B61,DATOS_[Check Periodo Ref.],"Dentro",DATOS_[Check Equiparación],"Sí")</f>
        <v>0</v>
      </c>
      <c r="I61" s="167">
        <f t="array" ref="I61">IFERROR(
AVERAGE(IF(DATOS_[Sexo]=$B61,IF(DATOS_[[AGRUP. CLAS. PROF.]:[AGRUP. CLAS. PROF.]]=$B60,IF(DATOS_[Check Equiparado]="Sí",IF(DATOS_[Check Periodo Ref.]="Dentro",DATOS_[SALARIO BASE Eq],FALSE))))),
0)</f>
        <v>0</v>
      </c>
      <c r="J61" s="168">
        <f t="array" ref="J61">IFERROR(
(AVERAGE((IF(DATOS_[[Sexo]:[Sexo]]=$B61,IF(DATOS_[[AGRUP. CLAS. PROF.]:[AGRUP. CLAS. PROF.]]=$B60,IF(DATOS_[[Check Periodo Ref.]:[Check Periodo Ref.]]="Dentro",IF(DATOS_[[Check Equiparado]:[Check Equiparado]]="Sí",IF(DATOS!AE$4="Sí",(1/DATOS_[[% anualiz]:[% anualiz]]),1)*IF(DATOS!AE$5="Sí",1/DATOS_[[% normaliz]:[% normaliz]],1)*(DATOS_[Conc.Sal.01])))))))),
0)</f>
        <v>0</v>
      </c>
      <c r="K61" s="168">
        <f t="array" ref="K61">IFERROR(
(AVERAGE((IF(DATOS_[[Sexo]:[Sexo]]=$B61,IF(DATOS_[[AGRUP. CLAS. PROF.]:[AGRUP. CLAS. PROF.]]=$B60,IF(DATOS_[[Check Periodo Ref.]:[Check Periodo Ref.]]="Dentro",IF(DATOS_[[Check Equiparado]:[Check Equiparado]]="Sí",IF(DATOS!AF$4="Sí",(1/DATOS_[[% anualiz]:[% anualiz]]),1)*IF(DATOS!AF$5="Sí",1/DATOS_[[% normaliz]:[% normaliz]],1)*(DATOS_[Conc.Sal.02])))))))),
0)</f>
        <v>0</v>
      </c>
      <c r="L61" s="168">
        <f t="array" ref="L61">IFERROR(
(AVERAGE((IF(DATOS_[[Sexo]:[Sexo]]=$B61,IF(DATOS_[[AGRUP. CLAS. PROF.]:[AGRUP. CLAS. PROF.]]=$B60,IF(DATOS_[[Check Periodo Ref.]:[Check Periodo Ref.]]="Dentro",IF(DATOS_[[Check Equiparado]:[Check Equiparado]]="Sí",IF(DATOS!AG$4="Sí",(1/DATOS_[[% anualiz]:[% anualiz]]),1)*IF(DATOS!AG$5="Sí",1/DATOS_[[% normaliz]:[% normaliz]],1)*(DATOS_[Conc.Sal.03])))))))),
0)</f>
        <v>0</v>
      </c>
      <c r="M61" s="168">
        <f t="array" ref="M61">IFERROR(
(AVERAGE((IF(DATOS_[[Sexo]:[Sexo]]=$B61,IF(DATOS_[[AGRUP. CLAS. PROF.]:[AGRUP. CLAS. PROF.]]=$B60,IF(DATOS_[[Check Periodo Ref.]:[Check Periodo Ref.]]="Dentro",IF(DATOS_[[Check Equiparado]:[Check Equiparado]]="Sí",IF(DATOS!AH$4="Sí",(1/DATOS_[[% anualiz]:[% anualiz]]),1)*IF(DATOS!AH$5="Sí",1/DATOS_[[% normaliz]:[% normaliz]],1)*(DATOS_[Conc.Sal.04])))))))),
0)</f>
        <v>0</v>
      </c>
      <c r="N61" s="168">
        <f t="array" ref="N61">IFERROR(
(AVERAGE((IF(DATOS_[[Sexo]:[Sexo]]=$B61,IF(DATOS_[[AGRUP. CLAS. PROF.]:[AGRUP. CLAS. PROF.]]=$B60,IF(DATOS_[[Check Periodo Ref.]:[Check Periodo Ref.]]="Dentro",IF(DATOS_[[Check Equiparado]:[Check Equiparado]]="Sí",IF(DATOS!AI$4="Sí",(1/DATOS_[[% anualiz]:[% anualiz]]),1)*IF(DATOS!AI$5="Sí",1/DATOS_[[% normaliz]:[% normaliz]],1)*(DATOS_[Conc.Sal.05])))))))),
0)</f>
        <v>0</v>
      </c>
      <c r="O61" s="168">
        <f t="array" ref="O61">IFERROR(
(AVERAGE((IF(DATOS_[[Sexo]:[Sexo]]=$B61,IF(DATOS_[[AGRUP. CLAS. PROF.]:[AGRUP. CLAS. PROF.]]=$B60,IF(DATOS_[[Check Periodo Ref.]:[Check Periodo Ref.]]="Dentro",IF(DATOS_[[Check Equiparado]:[Check Equiparado]]="Sí",IF(DATOS!AJ$4="Sí",(1/DATOS_[[% anualiz]:[% anualiz]]),1)*IF(DATOS!AJ$5="Sí",1/DATOS_[[% normaliz]:[% normaliz]],1)*(DATOS_[Conc.Sal.06])))))))),
0)</f>
        <v>0</v>
      </c>
      <c r="P61" s="168">
        <f t="array" ref="P61">IFERROR(
(AVERAGE((IF(DATOS_[[Sexo]:[Sexo]]=$B61,IF(DATOS_[[AGRUP. CLAS. PROF.]:[AGRUP. CLAS. PROF.]]=$B60,IF(DATOS_[[Check Periodo Ref.]:[Check Periodo Ref.]]="Dentro",IF(DATOS_[[Check Equiparado]:[Check Equiparado]]="Sí",IF(DATOS!AK$4="Sí",(1/DATOS_[[% anualiz]:[% anualiz]]),1)*IF(DATOS!AK$5="Sí",1/DATOS_[[% normaliz]:[% normaliz]],1)*(DATOS_[Conc.Sal.07])))))))),
0)</f>
        <v>0</v>
      </c>
      <c r="Q61" s="168">
        <f t="array" ref="Q61">IFERROR(
(AVERAGE((IF(DATOS_[[Sexo]:[Sexo]]=$B61,IF(DATOS_[[AGRUP. CLAS. PROF.]:[AGRUP. CLAS. PROF.]]=$B60,IF(DATOS_[[Check Periodo Ref.]:[Check Periodo Ref.]]="Dentro",IF(DATOS_[[Check Equiparado]:[Check Equiparado]]="Sí",IF(DATOS!AL$4="Sí",(1/DATOS_[[% anualiz]:[% anualiz]]),1)*IF(DATOS!AL$5="Sí",1/DATOS_[[% normaliz]:[% normaliz]],1)*(DATOS_[Conc.Sal.08])))))))),
0)</f>
        <v>0</v>
      </c>
      <c r="R61" s="168">
        <f t="array" ref="R61">IFERROR(
(AVERAGE((IF(DATOS_[[Sexo]:[Sexo]]=$B61,IF(DATOS_[[AGRUP. CLAS. PROF.]:[AGRUP. CLAS. PROF.]]=$B60,IF(DATOS_[[Check Periodo Ref.]:[Check Periodo Ref.]]="Dentro",IF(DATOS_[[Check Equiparado]:[Check Equiparado]]="Sí",IF(DATOS!AM$4="Sí",(1/DATOS_[[% anualiz]:[% anualiz]]),1)*IF(DATOS!AM$5="Sí",1/DATOS_[[% normaliz]:[% normaliz]],1)*(DATOS_[Conc.Sal.09])))))))),
0)</f>
        <v>0</v>
      </c>
      <c r="S61" s="168">
        <f t="array" ref="S61">IFERROR(
(AVERAGE((IF(DATOS_[[Sexo]:[Sexo]]=$B61,IF(DATOS_[[AGRUP. CLAS. PROF.]:[AGRUP. CLAS. PROF.]]=$B60,IF(DATOS_[[Check Periodo Ref.]:[Check Periodo Ref.]]="Dentro",IF(DATOS_[[Check Equiparado]:[Check Equiparado]]="Sí",IF(DATOS!AN$4="Sí",(1/DATOS_[[% anualiz]:[% anualiz]]),1)*IF(DATOS!AN$5="Sí",1/DATOS_[[% normaliz]:[% normaliz]],1)*(DATOS_[Conc.Sal.10])))))))),
0)</f>
        <v>0</v>
      </c>
      <c r="T61" s="168">
        <f t="array" ref="T61">IFERROR(
(AVERAGE((IF(DATOS_[[Sexo]:[Sexo]]=$B61,IF(DATOS_[[AGRUP. CLAS. PROF.]:[AGRUP. CLAS. PROF.]]=$B60,IF(DATOS_[[Check Periodo Ref.]:[Check Periodo Ref.]]="Dentro",IF(DATOS_[[Check Equiparado]:[Check Equiparado]]="Sí",IF(DATOS!AO$4="Sí",(1/DATOS_[[% anualiz]:[% anualiz]]),1)*IF(DATOS!AO$5="Sí",1/DATOS_[[% normaliz]:[% normaliz]],1)*(DATOS_[Conc.Sal.11])))))))),
0)</f>
        <v>0</v>
      </c>
      <c r="U61" s="168">
        <f t="array" ref="U61">IFERROR(
(AVERAGE((IF(DATOS_[[Sexo]:[Sexo]]=$B61,IF(DATOS_[[AGRUP. CLAS. PROF.]:[AGRUP. CLAS. PROF.]]=$B60,IF(DATOS_[[Check Periodo Ref.]:[Check Periodo Ref.]]="Dentro",IF(DATOS_[[Check Equiparado]:[Check Equiparado]]="Sí",IF(DATOS!AP$4="Sí",(1/DATOS_[[% anualiz]:[% anualiz]]),1)*IF(DATOS!AP$5="Sí",1/DATOS_[[% normaliz]:[% normaliz]],1)*(DATOS_[Conc.Sal.12])))))))),
0)</f>
        <v>0</v>
      </c>
      <c r="V61" s="168">
        <f t="array" ref="V61">IFERROR(
(AVERAGE((IF(DATOS_[[Sexo]:[Sexo]]=$B61,IF(DATOS_[[AGRUP. CLAS. PROF.]:[AGRUP. CLAS. PROF.]]=$B60,IF(DATOS_[[Check Periodo Ref.]:[Check Periodo Ref.]]="Dentro",IF(DATOS_[[Check Equiparado]:[Check Equiparado]]="Sí",IF(DATOS!AQ$4="Sí",(1/DATOS_[[% anualiz]:[% anualiz]]),1)*IF(DATOS!AQ$5="Sí",1/DATOS_[[% normaliz]:[% normaliz]],1)*(DATOS_[Conc.Sal.13])))))))),
0)</f>
        <v>0</v>
      </c>
      <c r="W61" s="168">
        <f t="array" ref="W61">IFERROR(
(AVERAGE((IF(DATOS_[[Sexo]:[Sexo]]=$B61,IF(DATOS_[[AGRUP. CLAS. PROF.]:[AGRUP. CLAS. PROF.]]=$B60,IF(DATOS_[[Check Periodo Ref.]:[Check Periodo Ref.]]="Dentro",IF(DATOS_[[Check Equiparado]:[Check Equiparado]]="Sí",IF(DATOS!AR$4="Sí",(1/DATOS_[[% anualiz]:[% anualiz]]),1)*IF(DATOS!AR$5="Sí",1/DATOS_[[% normaliz]:[% normaliz]],1)*(DATOS_[Conc.Sal.14])))))))),
0)</f>
        <v>0</v>
      </c>
      <c r="X61" s="168">
        <f t="array" ref="X61">IFERROR(
(AVERAGE((IF(DATOS_[[Sexo]:[Sexo]]=$B61,IF(DATOS_[[AGRUP. CLAS. PROF.]:[AGRUP. CLAS. PROF.]]=$B60,IF(DATOS_[[Check Periodo Ref.]:[Check Periodo Ref.]]="Dentro",IF(DATOS_[[Check Equiparado]:[Check Equiparado]]="Sí",IF(DATOS!AS$4="Sí",(1/DATOS_[[% anualiz]:[% anualiz]]),1)*IF(DATOS!AS$5="Sí",1/DATOS_[[% normaliz]:[% normaliz]],1)*(DATOS_[Conc.Sal.15])))))))),
0)</f>
        <v>0</v>
      </c>
      <c r="Y61" s="168">
        <f t="array" ref="Y61">IFERROR(
(AVERAGE((IF(DATOS_[[Sexo]:[Sexo]]=$B61,IF(DATOS_[[AGRUP. CLAS. PROF.]:[AGRUP. CLAS. PROF.]]=$B60,IF(DATOS_[[Check Periodo Ref.]:[Check Periodo Ref.]]="Dentro",IF(DATOS_[[Check Equiparado]:[Check Equiparado]]="Sí",IF(DATOS!AT$4="Sí",(1/DATOS_[[% anualiz]:[% anualiz]]),1)*IF(DATOS!AT$5="Sí",1/DATOS_[[% normaliz]:[% normaliz]],1)*(DATOS_[Conc.Sal.16])))))))),
0)</f>
        <v>0</v>
      </c>
      <c r="Z61" s="168">
        <f t="array" ref="Z61">IFERROR(
(AVERAGE((IF(DATOS_[[Sexo]:[Sexo]]=$B61,IF(DATOS_[[AGRUP. CLAS. PROF.]:[AGRUP. CLAS. PROF.]]=$B60,IF(DATOS_[[Check Periodo Ref.]:[Check Periodo Ref.]]="Dentro",IF(DATOS_[[Check Equiparado]:[Check Equiparado]]="Sí",IF(DATOS!AU$4="Sí",(1/DATOS_[[% anualiz]:[% anualiz]]),1)*IF(DATOS!AU$5="Sí",1/DATOS_[[% normaliz]:[% normaliz]],1)*(DATOS_[Conc.Sal.17])))))))),
0)</f>
        <v>0</v>
      </c>
      <c r="AA61" s="168">
        <f t="array" ref="AA61">IFERROR(
(AVERAGE((IF(DATOS_[[Sexo]:[Sexo]]=$B61,IF(DATOS_[[AGRUP. CLAS. PROF.]:[AGRUP. CLAS. PROF.]]=$B60,IF(DATOS_[[Check Periodo Ref.]:[Check Periodo Ref.]]="Dentro",IF(DATOS_[[Check Equiparado]:[Check Equiparado]]="Sí",IF(DATOS!AV$4="Sí",(1/DATOS_[[% anualiz]:[% anualiz]]),1)*IF(DATOS!AV$5="Sí",1/DATOS_[[% normaliz]:[% normaliz]],1)*(DATOS_[Conc.Sal.18])))))))),
0)</f>
        <v>0</v>
      </c>
      <c r="AB61" s="168">
        <f t="array" ref="AB61">IFERROR(
(AVERAGE((IF(DATOS_[[Sexo]:[Sexo]]=$B61,IF(DATOS_[[AGRUP. CLAS. PROF.]:[AGRUP. CLAS. PROF.]]=$B60,IF(DATOS_[[Check Periodo Ref.]:[Check Periodo Ref.]]="Dentro",IF(DATOS_[[Check Equiparado]:[Check Equiparado]]="Sí",IF(DATOS!AW$4="Sí",(1/DATOS_[[% anualiz]:[% anualiz]]),1)*IF(DATOS!AW$5="Sí",1/DATOS_[[% normaliz]:[% normaliz]],1)*(DATOS_[Conc.Sal.19])))))))),
0)</f>
        <v>0</v>
      </c>
      <c r="AC61" s="168">
        <f t="array" ref="AC61">IFERROR(
(AVERAGE((IF(DATOS_[[Sexo]:[Sexo]]=$B61,IF(DATOS_[[AGRUP. CLAS. PROF.]:[AGRUP. CLAS. PROF.]]=$B60,IF(DATOS_[[Check Periodo Ref.]:[Check Periodo Ref.]]="Dentro",IF(DATOS_[[Check Equiparado]:[Check Equiparado]]="Sí",IF(DATOS!AX$4="Sí",(1/DATOS_[[% anualiz]:[% anualiz]]),1)*IF(DATOS!AX$5="Sí",1/DATOS_[[% normaliz]:[% normaliz]],1)*(DATOS_[Conc.Sal.20])))))))),
0)</f>
        <v>0</v>
      </c>
      <c r="AD61" s="168">
        <f t="array" ref="AD61">IFERROR(
(AVERAGE((IF(DATOS_[[Sexo]:[Sexo]]=$B61,IF(DATOS_[[AGRUP. CLAS. PROF.]:[AGRUP. CLAS. PROF.]]=$B60,IF(DATOS_[[Check Periodo Ref.]:[Check Periodo Ref.]]="Dentro",IF(DATOS_[[Check Equiparado]:[Check Equiparado]]="Sí",IF(DATOS!AY$4="Sí",(1/DATOS_[[% anualiz]:[% anualiz]]),1)*IF(DATOS!AY$5="Sí",1/DATOS_[[% normaliz]:[% normaliz]],1)*(DATOS_[Conc.Sal.21])))))))),
0)</f>
        <v>0</v>
      </c>
      <c r="AE61" s="168">
        <f t="array" ref="AE61">IFERROR(
(AVERAGE((IF(DATOS_[[Sexo]:[Sexo]]=$B61,IF(DATOS_[[AGRUP. CLAS. PROF.]:[AGRUP. CLAS. PROF.]]=$B60,IF(DATOS_[[Check Periodo Ref.]:[Check Periodo Ref.]]="Dentro",IF(DATOS_[[Check Equiparado]:[Check Equiparado]]="Sí",IF(DATOS!AZ$4="Sí",(1/DATOS_[[% anualiz]:[% anualiz]]),1)*IF(DATOS!AZ$5="Sí",1/DATOS_[[% normaliz]:[% normaliz]],1)*(DATOS_[Conc.Sal.22])))))))),
0)</f>
        <v>0</v>
      </c>
      <c r="AF61" s="168">
        <f t="array" ref="AF61">IFERROR(
(AVERAGE((IF(DATOS_[[Sexo]:[Sexo]]=$B61,IF(DATOS_[[AGRUP. CLAS. PROF.]:[AGRUP. CLAS. PROF.]]=$B60,IF(DATOS_[[Check Periodo Ref.]:[Check Periodo Ref.]]="Dentro",IF(DATOS_[[Check Equiparado]:[Check Equiparado]]="Sí",IF(DATOS!BA$4="Sí",(1/DATOS_[[% anualiz]:[% anualiz]]),1)*IF(DATOS!BA$5="Sí",1/DATOS_[[% normaliz]:[% normaliz]],1)*(DATOS_[Conc.Sal.23])))))))),
0)</f>
        <v>0</v>
      </c>
      <c r="AG61" s="168">
        <f t="array" ref="AG61">IFERROR(
(AVERAGE((IF(DATOS_[[Sexo]:[Sexo]]=$B61,IF(DATOS_[[AGRUP. CLAS. PROF.]:[AGRUP. CLAS. PROF.]]=$B60,IF(DATOS_[[Check Periodo Ref.]:[Check Periodo Ref.]]="Dentro",IF(DATOS_[[Check Equiparado]:[Check Equiparado]]="Sí",IF(DATOS!BB$4="Sí",(1/DATOS_[[% anualiz]:[% anualiz]]),1)*IF(DATOS!BB$5="Sí",1/DATOS_[[% normaliz]:[% normaliz]],1)*(DATOS_[Conc.Sal.24])))))))),
0)</f>
        <v>0</v>
      </c>
      <c r="AH61" s="168">
        <f t="array" ref="AH61">IFERROR(
(AVERAGE((IF(DATOS_[[Sexo]:[Sexo]]=$B61,IF(DATOS_[[AGRUP. CLAS. PROF.]:[AGRUP. CLAS. PROF.]]=$B60,IF(DATOS_[[Check Periodo Ref.]:[Check Periodo Ref.]]="Dentro",IF(DATOS_[[Check Equiparado]:[Check Equiparado]]="Sí",IF(DATOS!BC$4="Sí",(1/DATOS_[[% anualiz]:[% anualiz]]),1)*IF(DATOS!BC$5="Sí",1/DATOS_[[% normaliz]:[% normaliz]],1)*(DATOS_[Conc.Sal.25])))))))),
0)</f>
        <v>0</v>
      </c>
      <c r="AI61" s="168">
        <f t="array" ref="AI61">IFERROR(
(AVERAGE((IF(DATOS_[[Sexo]:[Sexo]]=$B61,IF(DATOS_[[AGRUP. CLAS. PROF.]:[AGRUP. CLAS. PROF.]]=$B60,IF(DATOS_[[Check Periodo Ref.]:[Check Periodo Ref.]]="Dentro",IF(DATOS_[[Check Equiparado]:[Check Equiparado]]="Sí",IF(DATOS!BD$4="Sí",(1/DATOS_[[% anualiz]:[% anualiz]]),1)*IF(DATOS!BD$5="Sí",1/DATOS_[[% normaliz]:[% normaliz]],1)*(DATOS_[Conc.Sal.26])))))))),
0)</f>
        <v>0</v>
      </c>
      <c r="AJ61" s="168">
        <f t="array" ref="AJ61">IFERROR(
(AVERAGE((IF(DATOS_[[Sexo]:[Sexo]]=$B61,IF(DATOS_[[AGRUP. CLAS. PROF.]:[AGRUP. CLAS. PROF.]]=$B60,IF(DATOS_[[Check Periodo Ref.]:[Check Periodo Ref.]]="Dentro",IF(DATOS_[[Check Equiparado]:[Check Equiparado]]="Sí",IF(DATOS!BE$4="Sí",(1/DATOS_[[% anualiz]:[% anualiz]]),1)*IF(DATOS!BE$5="Sí",1/DATOS_[[% normaliz]:[% normaliz]],1)*(DATOS_[Conc.Sal.27])))))))),
0)</f>
        <v>0</v>
      </c>
      <c r="AK61" s="168">
        <f t="array" ref="AK61">IFERROR(
(AVERAGE((IF(DATOS_[[Sexo]:[Sexo]]=$B61,IF(DATOS_[[AGRUP. CLAS. PROF.]:[AGRUP. CLAS. PROF.]]=$B60,IF(DATOS_[[Check Periodo Ref.]:[Check Periodo Ref.]]="Dentro",IF(DATOS_[[Check Equiparado]:[Check Equiparado]]="Sí",IF(DATOS!BF$4="Sí",(1/DATOS_[[% anualiz]:[% anualiz]]),1)*IF(DATOS!BF$5="Sí",1/DATOS_[[% normaliz]:[% normaliz]],1)*(DATOS_[Conc.Sal.28])))))))),
0)</f>
        <v>0</v>
      </c>
      <c r="AL61" s="168">
        <f t="array" ref="AL61">IFERROR(
(AVERAGE((IF(DATOS_[[Sexo]:[Sexo]]=$B61,IF(DATOS_[[AGRUP. CLAS. PROF.]:[AGRUP. CLAS. PROF.]]=$B60,IF(DATOS_[[Check Periodo Ref.]:[Check Periodo Ref.]]="Dentro",IF(DATOS_[[Check Equiparado]:[Check Equiparado]]="Sí",IF(DATOS!BG$4="Sí",(1/DATOS_[[% anualiz]:[% anualiz]]),1)*IF(DATOS!BG$5="Sí",1/DATOS_[[% normaliz]:[% normaliz]],1)*(DATOS_[Conc.Sal.29])))))))),
0)</f>
        <v>0</v>
      </c>
      <c r="AM61" s="168">
        <f t="array" ref="AM61">IFERROR(
(AVERAGE((IF(DATOS_[[Sexo]:[Sexo]]=$B61,IF(DATOS_[[AGRUP. CLAS. PROF.]:[AGRUP. CLAS. PROF.]]=$B60,IF(DATOS_[[Check Periodo Ref.]:[Check Periodo Ref.]]="Dentro",IF(DATOS_[[Check Equiparado]:[Check Equiparado]]="Sí",IF(DATOS!BH$4="Sí",(1/DATOS_[[% anualiz]:[% anualiz]]),1)*IF(DATOS!BH$5="Sí",1/DATOS_[[% normaliz]:[% normaliz]],1)*(DATOS_[Conc.Sal.30])))))))),
0)</f>
        <v>0</v>
      </c>
      <c r="AN61" s="169">
        <f t="array" ref="AN61">IFERROR(
AVERAGE(IF(DATOS_[Sexo]=$B61,IF(DATOS_[[AGRUP. CLAS. PROF.]:[AGRUP. CLAS. PROF.]]=$B60,IF(DATOS_[Check Equiparado]="Sí",IF(DATOS_[Check Periodo Ref.]="Dentro",DATOS_[Tot COMPL.SAL Eq],FALSE))))),
0)</f>
        <v>0</v>
      </c>
      <c r="AO61" s="170">
        <f t="array" ref="AO61">IFERROR(
AVERAGE(IF(DATOS_[Sexo]=$B61,IF(DATOS_[[AGRUP. CLAS. PROF.]:[AGRUP. CLAS. PROF.]]=$B60,IF(DATOS_[Check Equiparado]="Sí",IF(DATOS_[Check Periodo Ref.]="Dentro",DATOS_[TOTAL SALARIO Eq],FALSE))))),
0)</f>
        <v>0</v>
      </c>
      <c r="AP61" s="171">
        <f t="array" ref="AP61">IFERROR(
(AVERAGE((IF(DATOS_[[Sexo]:[Sexo]]=$B61,IF(DATOS_[[AGRUP. CLAS. PROF.]:[AGRUP. CLAS. PROF.]]=$B60,IF(DATOS_[[Check Periodo Ref.]:[Check Periodo Ref.]]="Dentro",IF(DATOS_[[Check Equiparado]:[Check Equiparado]]="Sí",IF(DATOS!BI$4="Sí",(1/DATOS_[[% anualiz]:[% anualiz]]),1)*IF(DATOS!BI$5="Sí",1/DATOS_[[% normaliz]:[% normaliz]],1)*(DATOS_[C.Extra.01])))))))),
0)</f>
        <v>0</v>
      </c>
      <c r="AQ61" s="171">
        <f t="array" ref="AQ61">IFERROR(
(AVERAGE((IF(DATOS_[[Sexo]:[Sexo]]=$B61,IF(DATOS_[[AGRUP. CLAS. PROF.]:[AGRUP. CLAS. PROF.]]=$B60,IF(DATOS_[[Check Periodo Ref.]:[Check Periodo Ref.]]="Dentro",IF(DATOS_[[Check Equiparado]:[Check Equiparado]]="Sí",IF(DATOS!BJ$4="Sí",(1/DATOS_[[% anualiz]:[% anualiz]]),1)*IF(DATOS!BJ$5="Sí",1/DATOS_[[% normaliz]:[% normaliz]],1)*(DATOS_[C.Extra.02])))))))),
0)</f>
        <v>0</v>
      </c>
      <c r="AR61" s="171">
        <f t="array" ref="AR61">IFERROR(
(AVERAGE((IF(DATOS_[[Sexo]:[Sexo]]=$B61,IF(DATOS_[[AGRUP. CLAS. PROF.]:[AGRUP. CLAS. PROF.]]=$B60,IF(DATOS_[[Check Periodo Ref.]:[Check Periodo Ref.]]="Dentro",IF(DATOS_[[Check Equiparado]:[Check Equiparado]]="Sí",IF(DATOS!BK$4="Sí",(1/DATOS_[[% anualiz]:[% anualiz]]),1)*IF(DATOS!BK$5="Sí",1/DATOS_[[% normaliz]:[% normaliz]],1)*(DATOS_[C.Extra.03])))))))),
0)</f>
        <v>0</v>
      </c>
      <c r="AS61" s="171">
        <f t="array" ref="AS61">IFERROR(
(AVERAGE((IF(DATOS_[[Sexo]:[Sexo]]=$B61,IF(DATOS_[[AGRUP. CLAS. PROF.]:[AGRUP. CLAS. PROF.]]=$B60,IF(DATOS_[[Check Periodo Ref.]:[Check Periodo Ref.]]="Dentro",IF(DATOS_[[Check Equiparado]:[Check Equiparado]]="Sí",IF(DATOS!BL$4="Sí",(1/DATOS_[[% anualiz]:[% anualiz]]),1)*IF(DATOS!BL$5="Sí",1/DATOS_[[% normaliz]:[% normaliz]],1)*(DATOS_[C.Extra.04])))))))),
0)</f>
        <v>0</v>
      </c>
      <c r="AT61" s="171">
        <f t="array" ref="AT61">IFERROR(
(AVERAGE((IF(DATOS_[[Sexo]:[Sexo]]=$B61,IF(DATOS_[[AGRUP. CLAS. PROF.]:[AGRUP. CLAS. PROF.]]=$B60,IF(DATOS_[[Check Periodo Ref.]:[Check Periodo Ref.]]="Dentro",IF(DATOS_[[Check Equiparado]:[Check Equiparado]]="Sí",IF(DATOS!BM$4="Sí",(1/DATOS_[[% anualiz]:[% anualiz]]),1)*IF(DATOS!BM$5="Sí",1/DATOS_[[% normaliz]:[% normaliz]],1)*(DATOS_[C.Extra.05])))))))),
0)</f>
        <v>0</v>
      </c>
      <c r="AU61" s="172">
        <f t="array" ref="AU61">IFERROR(
AVERAGE(IF(DATOS_[Sexo]=$B61,IF(DATOS_[[AGRUP. CLAS. PROF.]:[AGRUP. CLAS. PROF.]]=$B60,IF(DATOS_[Check Equiparado]="Sí",IF(DATOS_[Check Periodo Ref.]="Dentro",DATOS_[Tot Extrasalarial Eq],FALSE))))),
0)</f>
        <v>0</v>
      </c>
      <c r="AV61" s="173">
        <f t="array" ref="AV61">IFERROR(
AVERAGE(IF(DATOS_[Sexo]=$B61,IF(DATOS_[[AGRUP. CLAS. PROF.]:[AGRUP. CLAS. PROF.]]=$B60,IF(DATOS_[Check Equiparado]="Sí",IF(DATOS_[Check Periodo Ref.]="Dentro",DATOS_[TOTAL Retrib Eq],FALSE))))),
0)</f>
        <v>0</v>
      </c>
    </row>
    <row r="62" spans="1:48" x14ac:dyDescent="0.3">
      <c r="A62" s="119" t="str">
        <f t="shared" ref="A62" si="66">+A61</f>
        <v>[ocultar]</v>
      </c>
      <c r="B62" s="123" t="s">
        <v>163</v>
      </c>
      <c r="C62" s="124">
        <f t="array" ref="C62">SUM(IF($B62=DATOS_[Sexo],
IF($B60=DATOS_[AGRUP. CLAS. PROF.],
IF("Dentro"=DATOS_[Check Periodo Ref.],
1/(COUNTIFS(DATOS_[Sexo],$B62,DATOS_[AGRUP. CLAS. PROF.],$B60,DATOS_[Check Periodo Ref.],"Dentro",DATOS_[id],DATOS_[id]))))))</f>
        <v>0</v>
      </c>
      <c r="D62" s="125">
        <f>COUNTIFS(DATOS_[AGRUP. CLAS. PROF.],$B60,DATOS_[Sexo],$B62,DATOS_[Check Periodo Ref.],"Dentro")</f>
        <v>0</v>
      </c>
      <c r="E62" s="125">
        <f>COUNTIFS(DATOS_[AGRUP. CLAS. PROF.],$B60,DATOS_[Sexo],$B62,DATOS_[Check Periodo Ref.],"Dentro",DATOS_[Check Nº SC Norm],"Sí")</f>
        <v>0</v>
      </c>
      <c r="F62" s="125">
        <f>COUNTIFS(DATOS_[AGRUP. CLAS. PROF.],$B60,DATOS_[Sexo],$B62,DATOS_[Check Periodo Ref.],"Dentro",DATOS_[Check Nº SC Anualiz],"Sí")</f>
        <v>0</v>
      </c>
      <c r="G62" s="125">
        <f>COUNTIFS(DATOS_[AGRUP. CLAS. PROF.],$B60,DATOS_[Sexo],$B62,DATOS_[Check Periodo Ref.],"Dentro",DATOS_[Check Nº SC Norm y Anualiz],"Sí")</f>
        <v>0</v>
      </c>
      <c r="H62" s="125">
        <f>COUNTIFS(DATOS_[AGRUP. CLAS. PROF.],$B60,DATOS_[Sexo],$B62,DATOS_[Check Periodo Ref.],"Dentro",DATOS_[Check Equiparación],"Sí")</f>
        <v>0</v>
      </c>
      <c r="I62" s="167" cm="1">
        <f t="array" ref="I62">IFERROR(
AVERAGE(IF(DATOS_[Sexo]=$B62,IF(DATOS_[[AGRUP. CLAS. PROF.]:[AGRUP. CLAS. PROF.]]=$B60,IF(DATOS_[Check Equiparado]="Sí",IF(DATOS_[Check Periodo Ref.]="Dentro",DATOS_[SALARIO BASE Eq],FALSE))))),
0)</f>
        <v>0</v>
      </c>
      <c r="J62" s="168">
        <f t="array" ref="J62">IFERROR(
(AVERAGE((IF(DATOS_[[Sexo]:[Sexo]]=$B62,IF(DATOS_[[AGRUP. CLAS. PROF.]:[AGRUP. CLAS. PROF.]]=$B60,IF(DATOS_[[Check Periodo Ref.]:[Check Periodo Ref.]]="Dentro",IF(DATOS_[[Check Equiparado]:[Check Equiparado]]="Sí",IF(DATOS!AE$4="Sí",(1/DATOS_[[% anualiz]:[% anualiz]]),1)*IF(DATOS!AE$5="Sí",1/DATOS_[[% normaliz]:[% normaliz]],1)*(DATOS_[Conc.Sal.01])))))))),
0)</f>
        <v>0</v>
      </c>
      <c r="K62" s="168">
        <f t="array" ref="K62">IFERROR(
(AVERAGE((IF(DATOS_[[Sexo]:[Sexo]]=$B62,IF(DATOS_[[AGRUP. CLAS. PROF.]:[AGRUP. CLAS. PROF.]]=$B60,IF(DATOS_[[Check Periodo Ref.]:[Check Periodo Ref.]]="Dentro",IF(DATOS_[[Check Equiparado]:[Check Equiparado]]="Sí",IF(DATOS!AF$4="Sí",(1/DATOS_[[% anualiz]:[% anualiz]]),1)*IF(DATOS!AF$5="Sí",1/DATOS_[[% normaliz]:[% normaliz]],1)*(DATOS_[Conc.Sal.02])))))))),
0)</f>
        <v>0</v>
      </c>
      <c r="L62" s="168">
        <f t="array" ref="L62">IFERROR(
(AVERAGE((IF(DATOS_[[Sexo]:[Sexo]]=$B62,IF(DATOS_[[AGRUP. CLAS. PROF.]:[AGRUP. CLAS. PROF.]]=$B60,IF(DATOS_[[Check Periodo Ref.]:[Check Periodo Ref.]]="Dentro",IF(DATOS_[[Check Equiparado]:[Check Equiparado]]="Sí",IF(DATOS!AG$4="Sí",(1/DATOS_[[% anualiz]:[% anualiz]]),1)*IF(DATOS!AG$5="Sí",1/DATOS_[[% normaliz]:[% normaliz]],1)*(DATOS_[Conc.Sal.03])))))))),
0)</f>
        <v>0</v>
      </c>
      <c r="M62" s="168">
        <f t="array" ref="M62">IFERROR(
(AVERAGE((IF(DATOS_[[Sexo]:[Sexo]]=$B62,IF(DATOS_[[AGRUP. CLAS. PROF.]:[AGRUP. CLAS. PROF.]]=$B60,IF(DATOS_[[Check Periodo Ref.]:[Check Periodo Ref.]]="Dentro",IF(DATOS_[[Check Equiparado]:[Check Equiparado]]="Sí",IF(DATOS!AH$4="Sí",(1/DATOS_[[% anualiz]:[% anualiz]]),1)*IF(DATOS!AH$5="Sí",1/DATOS_[[% normaliz]:[% normaliz]],1)*(DATOS_[Conc.Sal.04])))))))),
0)</f>
        <v>0</v>
      </c>
      <c r="N62" s="168">
        <f t="array" ref="N62">IFERROR(
(AVERAGE((IF(DATOS_[[Sexo]:[Sexo]]=$B62,IF(DATOS_[[AGRUP. CLAS. PROF.]:[AGRUP. CLAS. PROF.]]=$B60,IF(DATOS_[[Check Periodo Ref.]:[Check Periodo Ref.]]="Dentro",IF(DATOS_[[Check Equiparado]:[Check Equiparado]]="Sí",IF(DATOS!AI$4="Sí",(1/DATOS_[[% anualiz]:[% anualiz]]),1)*IF(DATOS!AI$5="Sí",1/DATOS_[[% normaliz]:[% normaliz]],1)*(DATOS_[Conc.Sal.05])))))))),
0)</f>
        <v>0</v>
      </c>
      <c r="O62" s="168">
        <f t="array" ref="O62">IFERROR(
(AVERAGE((IF(DATOS_[[Sexo]:[Sexo]]=$B62,IF(DATOS_[[AGRUP. CLAS. PROF.]:[AGRUP. CLAS. PROF.]]=$B60,IF(DATOS_[[Check Periodo Ref.]:[Check Periodo Ref.]]="Dentro",IF(DATOS_[[Check Equiparado]:[Check Equiparado]]="Sí",IF(DATOS!AJ$4="Sí",(1/DATOS_[[% anualiz]:[% anualiz]]),1)*IF(DATOS!AJ$5="Sí",1/DATOS_[[% normaliz]:[% normaliz]],1)*(DATOS_[Conc.Sal.06])))))))),
0)</f>
        <v>0</v>
      </c>
      <c r="P62" s="168">
        <f t="array" ref="P62">IFERROR(
(AVERAGE((IF(DATOS_[[Sexo]:[Sexo]]=$B62,IF(DATOS_[[AGRUP. CLAS. PROF.]:[AGRUP. CLAS. PROF.]]=$B60,IF(DATOS_[[Check Periodo Ref.]:[Check Periodo Ref.]]="Dentro",IF(DATOS_[[Check Equiparado]:[Check Equiparado]]="Sí",IF(DATOS!AK$4="Sí",(1/DATOS_[[% anualiz]:[% anualiz]]),1)*IF(DATOS!AK$5="Sí",1/DATOS_[[% normaliz]:[% normaliz]],1)*(DATOS_[Conc.Sal.07])))))))),
0)</f>
        <v>0</v>
      </c>
      <c r="Q62" s="168">
        <f t="array" ref="Q62">IFERROR(
(AVERAGE((IF(DATOS_[[Sexo]:[Sexo]]=$B62,IF(DATOS_[[AGRUP. CLAS. PROF.]:[AGRUP. CLAS. PROF.]]=$B60,IF(DATOS_[[Check Periodo Ref.]:[Check Periodo Ref.]]="Dentro",IF(DATOS_[[Check Equiparado]:[Check Equiparado]]="Sí",IF(DATOS!AL$4="Sí",(1/DATOS_[[% anualiz]:[% anualiz]]),1)*IF(DATOS!AL$5="Sí",1/DATOS_[[% normaliz]:[% normaliz]],1)*(DATOS_[Conc.Sal.08])))))))),
0)</f>
        <v>0</v>
      </c>
      <c r="R62" s="168">
        <f t="array" ref="R62">IFERROR(
(AVERAGE((IF(DATOS_[[Sexo]:[Sexo]]=$B62,IF(DATOS_[[AGRUP. CLAS. PROF.]:[AGRUP. CLAS. PROF.]]=$B60,IF(DATOS_[[Check Periodo Ref.]:[Check Periodo Ref.]]="Dentro",IF(DATOS_[[Check Equiparado]:[Check Equiparado]]="Sí",IF(DATOS!AM$4="Sí",(1/DATOS_[[% anualiz]:[% anualiz]]),1)*IF(DATOS!AM$5="Sí",1/DATOS_[[% normaliz]:[% normaliz]],1)*(DATOS_[Conc.Sal.09])))))))),
0)</f>
        <v>0</v>
      </c>
      <c r="S62" s="168">
        <f t="array" ref="S62">IFERROR(
(AVERAGE((IF(DATOS_[[Sexo]:[Sexo]]=$B62,IF(DATOS_[[AGRUP. CLAS. PROF.]:[AGRUP. CLAS. PROF.]]=$B60,IF(DATOS_[[Check Periodo Ref.]:[Check Periodo Ref.]]="Dentro",IF(DATOS_[[Check Equiparado]:[Check Equiparado]]="Sí",IF(DATOS!AN$4="Sí",(1/DATOS_[[% anualiz]:[% anualiz]]),1)*IF(DATOS!AN$5="Sí",1/DATOS_[[% normaliz]:[% normaliz]],1)*(DATOS_[Conc.Sal.10])))))))),
0)</f>
        <v>0</v>
      </c>
      <c r="T62" s="168">
        <f t="array" ref="T62">IFERROR(
(AVERAGE((IF(DATOS_[[Sexo]:[Sexo]]=$B62,IF(DATOS_[[AGRUP. CLAS. PROF.]:[AGRUP. CLAS. PROF.]]=$B60,IF(DATOS_[[Check Periodo Ref.]:[Check Periodo Ref.]]="Dentro",IF(DATOS_[[Check Equiparado]:[Check Equiparado]]="Sí",IF(DATOS!AO$4="Sí",(1/DATOS_[[% anualiz]:[% anualiz]]),1)*IF(DATOS!AO$5="Sí",1/DATOS_[[% normaliz]:[% normaliz]],1)*(DATOS_[Conc.Sal.11])))))))),
0)</f>
        <v>0</v>
      </c>
      <c r="U62" s="168">
        <f t="array" ref="U62">IFERROR(
(AVERAGE((IF(DATOS_[[Sexo]:[Sexo]]=$B62,IF(DATOS_[[AGRUP. CLAS. PROF.]:[AGRUP. CLAS. PROF.]]=$B60,IF(DATOS_[[Check Periodo Ref.]:[Check Periodo Ref.]]="Dentro",IF(DATOS_[[Check Equiparado]:[Check Equiparado]]="Sí",IF(DATOS!AP$4="Sí",(1/DATOS_[[% anualiz]:[% anualiz]]),1)*IF(DATOS!AP$5="Sí",1/DATOS_[[% normaliz]:[% normaliz]],1)*(DATOS_[Conc.Sal.12])))))))),
0)</f>
        <v>0</v>
      </c>
      <c r="V62" s="168">
        <f t="array" ref="V62">IFERROR(
(AVERAGE((IF(DATOS_[[Sexo]:[Sexo]]=$B62,IF(DATOS_[[AGRUP. CLAS. PROF.]:[AGRUP. CLAS. PROF.]]=$B60,IF(DATOS_[[Check Periodo Ref.]:[Check Periodo Ref.]]="Dentro",IF(DATOS_[[Check Equiparado]:[Check Equiparado]]="Sí",IF(DATOS!AQ$4="Sí",(1/DATOS_[[% anualiz]:[% anualiz]]),1)*IF(DATOS!AQ$5="Sí",1/DATOS_[[% normaliz]:[% normaliz]],1)*(DATOS_[Conc.Sal.13])))))))),
0)</f>
        <v>0</v>
      </c>
      <c r="W62" s="168">
        <f t="array" ref="W62">IFERROR(
(AVERAGE((IF(DATOS_[[Sexo]:[Sexo]]=$B62,IF(DATOS_[[AGRUP. CLAS. PROF.]:[AGRUP. CLAS. PROF.]]=$B60,IF(DATOS_[[Check Periodo Ref.]:[Check Periodo Ref.]]="Dentro",IF(DATOS_[[Check Equiparado]:[Check Equiparado]]="Sí",IF(DATOS!AR$4="Sí",(1/DATOS_[[% anualiz]:[% anualiz]]),1)*IF(DATOS!AR$5="Sí",1/DATOS_[[% normaliz]:[% normaliz]],1)*(DATOS_[Conc.Sal.14])))))))),
0)</f>
        <v>0</v>
      </c>
      <c r="X62" s="168">
        <f t="array" ref="X62">IFERROR(
(AVERAGE((IF(DATOS_[[Sexo]:[Sexo]]=$B62,IF(DATOS_[[AGRUP. CLAS. PROF.]:[AGRUP. CLAS. PROF.]]=$B60,IF(DATOS_[[Check Periodo Ref.]:[Check Periodo Ref.]]="Dentro",IF(DATOS_[[Check Equiparado]:[Check Equiparado]]="Sí",IF(DATOS!AS$4="Sí",(1/DATOS_[[% anualiz]:[% anualiz]]),1)*IF(DATOS!AS$5="Sí",1/DATOS_[[% normaliz]:[% normaliz]],1)*(DATOS_[Conc.Sal.15])))))))),
0)</f>
        <v>0</v>
      </c>
      <c r="Y62" s="168">
        <f t="array" ref="Y62">IFERROR(
(AVERAGE((IF(DATOS_[[Sexo]:[Sexo]]=$B62,IF(DATOS_[[AGRUP. CLAS. PROF.]:[AGRUP. CLAS. PROF.]]=$B60,IF(DATOS_[[Check Periodo Ref.]:[Check Periodo Ref.]]="Dentro",IF(DATOS_[[Check Equiparado]:[Check Equiparado]]="Sí",IF(DATOS!AT$4="Sí",(1/DATOS_[[% anualiz]:[% anualiz]]),1)*IF(DATOS!AT$5="Sí",1/DATOS_[[% normaliz]:[% normaliz]],1)*(DATOS_[Conc.Sal.16])))))))),
0)</f>
        <v>0</v>
      </c>
      <c r="Z62" s="168">
        <f t="array" ref="Z62">IFERROR(
(AVERAGE((IF(DATOS_[[Sexo]:[Sexo]]=$B62,IF(DATOS_[[AGRUP. CLAS. PROF.]:[AGRUP. CLAS. PROF.]]=$B60,IF(DATOS_[[Check Periodo Ref.]:[Check Periodo Ref.]]="Dentro",IF(DATOS_[[Check Equiparado]:[Check Equiparado]]="Sí",IF(DATOS!AU$4="Sí",(1/DATOS_[[% anualiz]:[% anualiz]]),1)*IF(DATOS!AU$5="Sí",1/DATOS_[[% normaliz]:[% normaliz]],1)*(DATOS_[Conc.Sal.17])))))))),
0)</f>
        <v>0</v>
      </c>
      <c r="AA62" s="168">
        <f t="array" ref="AA62">IFERROR(
(AVERAGE((IF(DATOS_[[Sexo]:[Sexo]]=$B62,IF(DATOS_[[AGRUP. CLAS. PROF.]:[AGRUP. CLAS. PROF.]]=$B60,IF(DATOS_[[Check Periodo Ref.]:[Check Periodo Ref.]]="Dentro",IF(DATOS_[[Check Equiparado]:[Check Equiparado]]="Sí",IF(DATOS!AV$4="Sí",(1/DATOS_[[% anualiz]:[% anualiz]]),1)*IF(DATOS!AV$5="Sí",1/DATOS_[[% normaliz]:[% normaliz]],1)*(DATOS_[Conc.Sal.18])))))))),
0)</f>
        <v>0</v>
      </c>
      <c r="AB62" s="168">
        <f t="array" ref="AB62">IFERROR(
(AVERAGE((IF(DATOS_[[Sexo]:[Sexo]]=$B62,IF(DATOS_[[AGRUP. CLAS. PROF.]:[AGRUP. CLAS. PROF.]]=$B60,IF(DATOS_[[Check Periodo Ref.]:[Check Periodo Ref.]]="Dentro",IF(DATOS_[[Check Equiparado]:[Check Equiparado]]="Sí",IF(DATOS!AW$4="Sí",(1/DATOS_[[% anualiz]:[% anualiz]]),1)*IF(DATOS!AW$5="Sí",1/DATOS_[[% normaliz]:[% normaliz]],1)*(DATOS_[Conc.Sal.19])))))))),
0)</f>
        <v>0</v>
      </c>
      <c r="AC62" s="168">
        <f t="array" ref="AC62">IFERROR(
(AVERAGE((IF(DATOS_[[Sexo]:[Sexo]]=$B62,IF(DATOS_[[AGRUP. CLAS. PROF.]:[AGRUP. CLAS. PROF.]]=$B60,IF(DATOS_[[Check Periodo Ref.]:[Check Periodo Ref.]]="Dentro",IF(DATOS_[[Check Equiparado]:[Check Equiparado]]="Sí",IF(DATOS!AX$4="Sí",(1/DATOS_[[% anualiz]:[% anualiz]]),1)*IF(DATOS!AX$5="Sí",1/DATOS_[[% normaliz]:[% normaliz]],1)*(DATOS_[Conc.Sal.20])))))))),
0)</f>
        <v>0</v>
      </c>
      <c r="AD62" s="168">
        <f t="array" ref="AD62">IFERROR(
(AVERAGE((IF(DATOS_[[Sexo]:[Sexo]]=$B62,IF(DATOS_[[AGRUP. CLAS. PROF.]:[AGRUP. CLAS. PROF.]]=$B60,IF(DATOS_[[Check Periodo Ref.]:[Check Periodo Ref.]]="Dentro",IF(DATOS_[[Check Equiparado]:[Check Equiparado]]="Sí",IF(DATOS!AY$4="Sí",(1/DATOS_[[% anualiz]:[% anualiz]]),1)*IF(DATOS!AY$5="Sí",1/DATOS_[[% normaliz]:[% normaliz]],1)*(DATOS_[Conc.Sal.21])))))))),
0)</f>
        <v>0</v>
      </c>
      <c r="AE62" s="168">
        <f t="array" ref="AE62">IFERROR(
(AVERAGE((IF(DATOS_[[Sexo]:[Sexo]]=$B62,IF(DATOS_[[AGRUP. CLAS. PROF.]:[AGRUP. CLAS. PROF.]]=$B60,IF(DATOS_[[Check Periodo Ref.]:[Check Periodo Ref.]]="Dentro",IF(DATOS_[[Check Equiparado]:[Check Equiparado]]="Sí",IF(DATOS!AZ$4="Sí",(1/DATOS_[[% anualiz]:[% anualiz]]),1)*IF(DATOS!AZ$5="Sí",1/DATOS_[[% normaliz]:[% normaliz]],1)*(DATOS_[Conc.Sal.22])))))))),
0)</f>
        <v>0</v>
      </c>
      <c r="AF62" s="168">
        <f t="array" ref="AF62">IFERROR(
(AVERAGE((IF(DATOS_[[Sexo]:[Sexo]]=$B62,IF(DATOS_[[AGRUP. CLAS. PROF.]:[AGRUP. CLAS. PROF.]]=$B60,IF(DATOS_[[Check Periodo Ref.]:[Check Periodo Ref.]]="Dentro",IF(DATOS_[[Check Equiparado]:[Check Equiparado]]="Sí",IF(DATOS!BA$4="Sí",(1/DATOS_[[% anualiz]:[% anualiz]]),1)*IF(DATOS!BA$5="Sí",1/DATOS_[[% normaliz]:[% normaliz]],1)*(DATOS_[Conc.Sal.23])))))))),
0)</f>
        <v>0</v>
      </c>
      <c r="AG62" s="168">
        <f t="array" ref="AG62">IFERROR(
(AVERAGE((IF(DATOS_[[Sexo]:[Sexo]]=$B62,IF(DATOS_[[AGRUP. CLAS. PROF.]:[AGRUP. CLAS. PROF.]]=$B60,IF(DATOS_[[Check Periodo Ref.]:[Check Periodo Ref.]]="Dentro",IF(DATOS_[[Check Equiparado]:[Check Equiparado]]="Sí",IF(DATOS!BB$4="Sí",(1/DATOS_[[% anualiz]:[% anualiz]]),1)*IF(DATOS!BB$5="Sí",1/DATOS_[[% normaliz]:[% normaliz]],1)*(DATOS_[Conc.Sal.24])))))))),
0)</f>
        <v>0</v>
      </c>
      <c r="AH62" s="168">
        <f t="array" ref="AH62">IFERROR(
(AVERAGE((IF(DATOS_[[Sexo]:[Sexo]]=$B62,IF(DATOS_[[AGRUP. CLAS. PROF.]:[AGRUP. CLAS. PROF.]]=$B60,IF(DATOS_[[Check Periodo Ref.]:[Check Periodo Ref.]]="Dentro",IF(DATOS_[[Check Equiparado]:[Check Equiparado]]="Sí",IF(DATOS!BC$4="Sí",(1/DATOS_[[% anualiz]:[% anualiz]]),1)*IF(DATOS!BC$5="Sí",1/DATOS_[[% normaliz]:[% normaliz]],1)*(DATOS_[Conc.Sal.25])))))))),
0)</f>
        <v>0</v>
      </c>
      <c r="AI62" s="168">
        <f t="array" ref="AI62">IFERROR(
(AVERAGE((IF(DATOS_[[Sexo]:[Sexo]]=$B62,IF(DATOS_[[AGRUP. CLAS. PROF.]:[AGRUP. CLAS. PROF.]]=$B60,IF(DATOS_[[Check Periodo Ref.]:[Check Periodo Ref.]]="Dentro",IF(DATOS_[[Check Equiparado]:[Check Equiparado]]="Sí",IF(DATOS!BD$4="Sí",(1/DATOS_[[% anualiz]:[% anualiz]]),1)*IF(DATOS!BD$5="Sí",1/DATOS_[[% normaliz]:[% normaliz]],1)*(DATOS_[Conc.Sal.26])))))))),
0)</f>
        <v>0</v>
      </c>
      <c r="AJ62" s="168">
        <f t="array" ref="AJ62">IFERROR(
(AVERAGE((IF(DATOS_[[Sexo]:[Sexo]]=$B62,IF(DATOS_[[AGRUP. CLAS. PROF.]:[AGRUP. CLAS. PROF.]]=$B60,IF(DATOS_[[Check Periodo Ref.]:[Check Periodo Ref.]]="Dentro",IF(DATOS_[[Check Equiparado]:[Check Equiparado]]="Sí",IF(DATOS!BE$4="Sí",(1/DATOS_[[% anualiz]:[% anualiz]]),1)*IF(DATOS!BE$5="Sí",1/DATOS_[[% normaliz]:[% normaliz]],1)*(DATOS_[Conc.Sal.27])))))))),
0)</f>
        <v>0</v>
      </c>
      <c r="AK62" s="168">
        <f t="array" ref="AK62">IFERROR(
(AVERAGE((IF(DATOS_[[Sexo]:[Sexo]]=$B62,IF(DATOS_[[AGRUP. CLAS. PROF.]:[AGRUP. CLAS. PROF.]]=$B60,IF(DATOS_[[Check Periodo Ref.]:[Check Periodo Ref.]]="Dentro",IF(DATOS_[[Check Equiparado]:[Check Equiparado]]="Sí",IF(DATOS!BF$4="Sí",(1/DATOS_[[% anualiz]:[% anualiz]]),1)*IF(DATOS!BF$5="Sí",1/DATOS_[[% normaliz]:[% normaliz]],1)*(DATOS_[Conc.Sal.28])))))))),
0)</f>
        <v>0</v>
      </c>
      <c r="AL62" s="168">
        <f t="array" ref="AL62">IFERROR(
(AVERAGE((IF(DATOS_[[Sexo]:[Sexo]]=$B62,IF(DATOS_[[AGRUP. CLAS. PROF.]:[AGRUP. CLAS. PROF.]]=$B60,IF(DATOS_[[Check Periodo Ref.]:[Check Periodo Ref.]]="Dentro",IF(DATOS_[[Check Equiparado]:[Check Equiparado]]="Sí",IF(DATOS!BG$4="Sí",(1/DATOS_[[% anualiz]:[% anualiz]]),1)*IF(DATOS!BG$5="Sí",1/DATOS_[[% normaliz]:[% normaliz]],1)*(DATOS_[Conc.Sal.29])))))))),
0)</f>
        <v>0</v>
      </c>
      <c r="AM62" s="168">
        <f t="array" ref="AM62">IFERROR(
(AVERAGE((IF(DATOS_[[Sexo]:[Sexo]]=$B62,IF(DATOS_[[AGRUP. CLAS. PROF.]:[AGRUP. CLAS. PROF.]]=$B60,IF(DATOS_[[Check Periodo Ref.]:[Check Periodo Ref.]]="Dentro",IF(DATOS_[[Check Equiparado]:[Check Equiparado]]="Sí",IF(DATOS!BH$4="Sí",(1/DATOS_[[% anualiz]:[% anualiz]]),1)*IF(DATOS!BH$5="Sí",1/DATOS_[[% normaliz]:[% normaliz]],1)*(DATOS_[Conc.Sal.30])))))))),
0)</f>
        <v>0</v>
      </c>
      <c r="AN62" s="169">
        <f t="array" ref="AN62">IFERROR(
AVERAGE(IF(DATOS_[Sexo]=$B62,IF(DATOS_[[AGRUP. CLAS. PROF.]:[AGRUP. CLAS. PROF.]]=$B60,IF(DATOS_[Check Equiparado]="Sí",IF(DATOS_[Check Periodo Ref.]="Dentro",DATOS_[Tot COMPL.SAL Eq],FALSE))))),
0)</f>
        <v>0</v>
      </c>
      <c r="AO62" s="170">
        <f t="array" ref="AO62">IFERROR(
AVERAGE(IF(DATOS_[Sexo]=$B62,IF(DATOS_[[AGRUP. CLAS. PROF.]:[AGRUP. CLAS. PROF.]]=$B60,IF(DATOS_[Check Equiparado]="Sí",IF(DATOS_[Check Periodo Ref.]="Dentro",DATOS_[TOTAL SALARIO Eq],FALSE))))),
0)</f>
        <v>0</v>
      </c>
      <c r="AP62" s="171">
        <f t="array" ref="AP62">IFERROR(
(AVERAGE((IF(DATOS_[[Sexo]:[Sexo]]=$B62,IF(DATOS_[[AGRUP. CLAS. PROF.]:[AGRUP. CLAS. PROF.]]=$B61,IF(DATOS_[[Check Periodo Ref.]:[Check Periodo Ref.]]="Dentro",IF(DATOS_[[Check Equiparado]:[Check Equiparado]]="Sí",IF(DATOS!BI$4="Sí",(1/DATOS_[[% anualiz]:[% anualiz]]),1)*IF(DATOS!BI$5="Sí",1/DATOS_[[% normaliz]:[% normaliz]],1)*(DATOS_[C.Extra.01])))))))),
0)</f>
        <v>0</v>
      </c>
      <c r="AQ62" s="171">
        <f t="array" ref="AQ62">IFERROR(
(AVERAGE((IF(DATOS_[[Sexo]:[Sexo]]=$B62,IF(DATOS_[[AGRUP. CLAS. PROF.]:[AGRUP. CLAS. PROF.]]=$B61,IF(DATOS_[[Check Periodo Ref.]:[Check Periodo Ref.]]="Dentro",IF(DATOS_[[Check Equiparado]:[Check Equiparado]]="Sí",IF(DATOS!BJ$4="Sí",(1/DATOS_[[% anualiz]:[% anualiz]]),1)*IF(DATOS!BJ$5="Sí",1/DATOS_[[% normaliz]:[% normaliz]],1)*(DATOS_[C.Extra.02])))))))),
0)</f>
        <v>0</v>
      </c>
      <c r="AR62" s="171">
        <f t="array" ref="AR62">IFERROR(
(AVERAGE((IF(DATOS_[[Sexo]:[Sexo]]=$B62,IF(DATOS_[[AGRUP. CLAS. PROF.]:[AGRUP. CLAS. PROF.]]=$B61,IF(DATOS_[[Check Periodo Ref.]:[Check Periodo Ref.]]="Dentro",IF(DATOS_[[Check Equiparado]:[Check Equiparado]]="Sí",IF(DATOS!BK$4="Sí",(1/DATOS_[[% anualiz]:[% anualiz]]),1)*IF(DATOS!BK$5="Sí",1/DATOS_[[% normaliz]:[% normaliz]],1)*(DATOS_[C.Extra.03])))))))),
0)</f>
        <v>0</v>
      </c>
      <c r="AS62" s="171">
        <f t="array" ref="AS62">IFERROR(
(AVERAGE((IF(DATOS_[[Sexo]:[Sexo]]=$B62,IF(DATOS_[[AGRUP. CLAS. PROF.]:[AGRUP. CLAS. PROF.]]=$B61,IF(DATOS_[[Check Periodo Ref.]:[Check Periodo Ref.]]="Dentro",IF(DATOS_[[Check Equiparado]:[Check Equiparado]]="Sí",IF(DATOS!BL$4="Sí",(1/DATOS_[[% anualiz]:[% anualiz]]),1)*IF(DATOS!BL$5="Sí",1/DATOS_[[% normaliz]:[% normaliz]],1)*(DATOS_[C.Extra.04])))))))),
0)</f>
        <v>0</v>
      </c>
      <c r="AT62" s="171">
        <f t="array" ref="AT62">IFERROR(
(AVERAGE((IF(DATOS_[[Sexo]:[Sexo]]=$B62,IF(DATOS_[[AGRUP. CLAS. PROF.]:[AGRUP. CLAS. PROF.]]=$B61,IF(DATOS_[[Check Periodo Ref.]:[Check Periodo Ref.]]="Dentro",IF(DATOS_[[Check Equiparado]:[Check Equiparado]]="Sí",IF(DATOS!BM$4="Sí",(1/DATOS_[[% anualiz]:[% anualiz]]),1)*IF(DATOS!BM$5="Sí",1/DATOS_[[% normaliz]:[% normaliz]],1)*(DATOS_[C.Extra.05])))))))),
0)</f>
        <v>0</v>
      </c>
      <c r="AU62" s="172">
        <f t="array" ref="AU62">IFERROR(
AVERAGE(IF(DATOS_[Sexo]=$B62,IF(DATOS_[[AGRUP. CLAS. PROF.]:[AGRUP. CLAS. PROF.]]=$B60,IF(DATOS_[Check Equiparado]="Sí",IF(DATOS_[Check Periodo Ref.]="Dentro",DATOS_[Tot Extrasalarial Eq],FALSE))))),
0)</f>
        <v>0</v>
      </c>
      <c r="AV62" s="173">
        <f t="array" ref="AV62">IFERROR(
AVERAGE(IF(DATOS_[Sexo]=$B62,IF(DATOS_[[AGRUP. CLAS. PROF.]:[AGRUP. CLAS. PROF.]]=$B60,IF(DATOS_[Check Equiparado]="Sí",IF(DATOS_[Check Periodo Ref.]="Dentro",DATOS_[TOTAL Retrib Eq],FALSE))))),
0)</f>
        <v>0</v>
      </c>
    </row>
    <row r="63" spans="1:48" ht="17.25" thickBot="1" x14ac:dyDescent="0.35">
      <c r="A63" s="119" t="str">
        <f t="shared" ref="A63" si="67">+A64</f>
        <v>[ocultar]</v>
      </c>
      <c r="B63" s="129" t="s">
        <v>233</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CLAS. PROF.],
IF("Dentro"=DATOS_[Check Periodo Ref.],
1/(COUNTIFS(DATOS_[Sexo],$B64,DATOS_[AGRUP. CLAS. PROF.],$B63,DATOS_[Check Periodo Ref.],"Dentro",DATOS_[id],DATOS_[id]))))))</f>
        <v>0</v>
      </c>
      <c r="D64" s="125">
        <f>COUNTIFS(DATOS_[AGRUP. CLAS. PROF.],$B63,DATOS_[Sexo],$B64,DATOS_[Check Periodo Ref.],"Dentro")</f>
        <v>0</v>
      </c>
      <c r="E64" s="125">
        <f>COUNTIFS(DATOS_[AGRUP. CLAS. PROF.],$B63,DATOS_[Sexo],$B64,DATOS_[Check Periodo Ref.],"Dentro",DATOS_[Check Nº SC Norm],"Sí")</f>
        <v>0</v>
      </c>
      <c r="F64" s="125">
        <f>COUNTIFS(DATOS_[AGRUP. CLAS. PROF.],$B63,DATOS_[Sexo],$B64,DATOS_[Check Periodo Ref.],"Dentro",DATOS_[Check Nº SC Anualiz],"Sí")</f>
        <v>0</v>
      </c>
      <c r="G64" s="125">
        <f>COUNTIFS(DATOS_[AGRUP. CLAS. PROF.],$B63,DATOS_[Sexo],$B64,DATOS_[Check Periodo Ref.],"Dentro",DATOS_[Check Nº SC Norm y Anualiz],"Sí")</f>
        <v>0</v>
      </c>
      <c r="H64" s="125">
        <f>COUNTIFS(DATOS_[AGRUP. CLAS. PROF.],$B63,DATOS_[Sexo],$B64,DATOS_[Check Periodo Ref.],"Dentro",DATOS_[Check Equiparación],"Sí")</f>
        <v>0</v>
      </c>
      <c r="I64" s="167">
        <f t="array" ref="I64">IFERROR(
AVERAGE(IF(DATOS_[Sexo]=$B64,IF(DATOS_[[AGRUP. CLAS. PROF.]:[AGRUP. CLAS. PROF.]]=$B63,IF(DATOS_[Check Equiparado]="Sí",IF(DATOS_[Check Periodo Ref.]="Dentro",DATOS_[SALARIO BASE Eq],FALSE))))),
0)</f>
        <v>0</v>
      </c>
      <c r="J64" s="168">
        <f t="array" ref="J64">IFERROR(
(AVERAGE((IF(DATOS_[[Sexo]:[Sexo]]=$B64,IF(DATOS_[[AGRUP. CLAS. PROF.]:[AGRUP. CLAS. PROF.]]=$B63,IF(DATOS_[[Check Periodo Ref.]:[Check Periodo Ref.]]="Dentro",IF(DATOS_[[Check Equiparado]:[Check Equiparado]]="Sí",IF(DATOS!AE$4="Sí",(1/DATOS_[[% anualiz]:[% anualiz]]),1)*IF(DATOS!AE$5="Sí",1/DATOS_[[% normaliz]:[% normaliz]],1)*(DATOS_[Conc.Sal.01])))))))),
0)</f>
        <v>0</v>
      </c>
      <c r="K64" s="168">
        <f t="array" ref="K64">IFERROR(
(AVERAGE((IF(DATOS_[[Sexo]:[Sexo]]=$B64,IF(DATOS_[[AGRUP. CLAS. PROF.]:[AGRUP. CLAS. PROF.]]=$B63,IF(DATOS_[[Check Periodo Ref.]:[Check Periodo Ref.]]="Dentro",IF(DATOS_[[Check Equiparado]:[Check Equiparado]]="Sí",IF(DATOS!AF$4="Sí",(1/DATOS_[[% anualiz]:[% anualiz]]),1)*IF(DATOS!AF$5="Sí",1/DATOS_[[% normaliz]:[% normaliz]],1)*(DATOS_[Conc.Sal.02])))))))),
0)</f>
        <v>0</v>
      </c>
      <c r="L64" s="168">
        <f t="array" ref="L64">IFERROR(
(AVERAGE((IF(DATOS_[[Sexo]:[Sexo]]=$B64,IF(DATOS_[[AGRUP. CLAS. PROF.]:[AGRUP. CLAS. PROF.]]=$B63,IF(DATOS_[[Check Periodo Ref.]:[Check Periodo Ref.]]="Dentro",IF(DATOS_[[Check Equiparado]:[Check Equiparado]]="Sí",IF(DATOS!AG$4="Sí",(1/DATOS_[[% anualiz]:[% anualiz]]),1)*IF(DATOS!AG$5="Sí",1/DATOS_[[% normaliz]:[% normaliz]],1)*(DATOS_[Conc.Sal.03])))))))),
0)</f>
        <v>0</v>
      </c>
      <c r="M64" s="168">
        <f t="array" ref="M64">IFERROR(
(AVERAGE((IF(DATOS_[[Sexo]:[Sexo]]=$B64,IF(DATOS_[[AGRUP. CLAS. PROF.]:[AGRUP. CLAS. PROF.]]=$B63,IF(DATOS_[[Check Periodo Ref.]:[Check Periodo Ref.]]="Dentro",IF(DATOS_[[Check Equiparado]:[Check Equiparado]]="Sí",IF(DATOS!AH$4="Sí",(1/DATOS_[[% anualiz]:[% anualiz]]),1)*IF(DATOS!AH$5="Sí",1/DATOS_[[% normaliz]:[% normaliz]],1)*(DATOS_[Conc.Sal.04])))))))),
0)</f>
        <v>0</v>
      </c>
      <c r="N64" s="168">
        <f t="array" ref="N64">IFERROR(
(AVERAGE((IF(DATOS_[[Sexo]:[Sexo]]=$B64,IF(DATOS_[[AGRUP. CLAS. PROF.]:[AGRUP. CLAS. PROF.]]=$B63,IF(DATOS_[[Check Periodo Ref.]:[Check Periodo Ref.]]="Dentro",IF(DATOS_[[Check Equiparado]:[Check Equiparado]]="Sí",IF(DATOS!AI$4="Sí",(1/DATOS_[[% anualiz]:[% anualiz]]),1)*IF(DATOS!AI$5="Sí",1/DATOS_[[% normaliz]:[% normaliz]],1)*(DATOS_[Conc.Sal.05])))))))),
0)</f>
        <v>0</v>
      </c>
      <c r="O64" s="168">
        <f t="array" ref="O64">IFERROR(
(AVERAGE((IF(DATOS_[[Sexo]:[Sexo]]=$B64,IF(DATOS_[[AGRUP. CLAS. PROF.]:[AGRUP. CLAS. PROF.]]=$B63,IF(DATOS_[[Check Periodo Ref.]:[Check Periodo Ref.]]="Dentro",IF(DATOS_[[Check Equiparado]:[Check Equiparado]]="Sí",IF(DATOS!AJ$4="Sí",(1/DATOS_[[% anualiz]:[% anualiz]]),1)*IF(DATOS!AJ$5="Sí",1/DATOS_[[% normaliz]:[% normaliz]],1)*(DATOS_[Conc.Sal.06])))))))),
0)</f>
        <v>0</v>
      </c>
      <c r="P64" s="168">
        <f t="array" ref="P64">IFERROR(
(AVERAGE((IF(DATOS_[[Sexo]:[Sexo]]=$B64,IF(DATOS_[[AGRUP. CLAS. PROF.]:[AGRUP. CLAS. PROF.]]=$B63,IF(DATOS_[[Check Periodo Ref.]:[Check Periodo Ref.]]="Dentro",IF(DATOS_[[Check Equiparado]:[Check Equiparado]]="Sí",IF(DATOS!AK$4="Sí",(1/DATOS_[[% anualiz]:[% anualiz]]),1)*IF(DATOS!AK$5="Sí",1/DATOS_[[% normaliz]:[% normaliz]],1)*(DATOS_[Conc.Sal.07])))))))),
0)</f>
        <v>0</v>
      </c>
      <c r="Q64" s="168">
        <f t="array" ref="Q64">IFERROR(
(AVERAGE((IF(DATOS_[[Sexo]:[Sexo]]=$B64,IF(DATOS_[[AGRUP. CLAS. PROF.]:[AGRUP. CLAS. PROF.]]=$B63,IF(DATOS_[[Check Periodo Ref.]:[Check Periodo Ref.]]="Dentro",IF(DATOS_[[Check Equiparado]:[Check Equiparado]]="Sí",IF(DATOS!AL$4="Sí",(1/DATOS_[[% anualiz]:[% anualiz]]),1)*IF(DATOS!AL$5="Sí",1/DATOS_[[% normaliz]:[% normaliz]],1)*(DATOS_[Conc.Sal.08])))))))),
0)</f>
        <v>0</v>
      </c>
      <c r="R64" s="168">
        <f t="array" ref="R64">IFERROR(
(AVERAGE((IF(DATOS_[[Sexo]:[Sexo]]=$B64,IF(DATOS_[[AGRUP. CLAS. PROF.]:[AGRUP. CLAS. PROF.]]=$B63,IF(DATOS_[[Check Periodo Ref.]:[Check Periodo Ref.]]="Dentro",IF(DATOS_[[Check Equiparado]:[Check Equiparado]]="Sí",IF(DATOS!AM$4="Sí",(1/DATOS_[[% anualiz]:[% anualiz]]),1)*IF(DATOS!AM$5="Sí",1/DATOS_[[% normaliz]:[% normaliz]],1)*(DATOS_[Conc.Sal.09])))))))),
0)</f>
        <v>0</v>
      </c>
      <c r="S64" s="168">
        <f t="array" ref="S64">IFERROR(
(AVERAGE((IF(DATOS_[[Sexo]:[Sexo]]=$B64,IF(DATOS_[[AGRUP. CLAS. PROF.]:[AGRUP. CLAS. PROF.]]=$B63,IF(DATOS_[[Check Periodo Ref.]:[Check Periodo Ref.]]="Dentro",IF(DATOS_[[Check Equiparado]:[Check Equiparado]]="Sí",IF(DATOS!AN$4="Sí",(1/DATOS_[[% anualiz]:[% anualiz]]),1)*IF(DATOS!AN$5="Sí",1/DATOS_[[% normaliz]:[% normaliz]],1)*(DATOS_[Conc.Sal.10])))))))),
0)</f>
        <v>0</v>
      </c>
      <c r="T64" s="168">
        <f t="array" ref="T64">IFERROR(
(AVERAGE((IF(DATOS_[[Sexo]:[Sexo]]=$B64,IF(DATOS_[[AGRUP. CLAS. PROF.]:[AGRUP. CLAS. PROF.]]=$B63,IF(DATOS_[[Check Periodo Ref.]:[Check Periodo Ref.]]="Dentro",IF(DATOS_[[Check Equiparado]:[Check Equiparado]]="Sí",IF(DATOS!AO$4="Sí",(1/DATOS_[[% anualiz]:[% anualiz]]),1)*IF(DATOS!AO$5="Sí",1/DATOS_[[% normaliz]:[% normaliz]],1)*(DATOS_[Conc.Sal.11])))))))),
0)</f>
        <v>0</v>
      </c>
      <c r="U64" s="168">
        <f t="array" ref="U64">IFERROR(
(AVERAGE((IF(DATOS_[[Sexo]:[Sexo]]=$B64,IF(DATOS_[[AGRUP. CLAS. PROF.]:[AGRUP. CLAS. PROF.]]=$B63,IF(DATOS_[[Check Periodo Ref.]:[Check Periodo Ref.]]="Dentro",IF(DATOS_[[Check Equiparado]:[Check Equiparado]]="Sí",IF(DATOS!AP$4="Sí",(1/DATOS_[[% anualiz]:[% anualiz]]),1)*IF(DATOS!AP$5="Sí",1/DATOS_[[% normaliz]:[% normaliz]],1)*(DATOS_[Conc.Sal.12])))))))),
0)</f>
        <v>0</v>
      </c>
      <c r="V64" s="168">
        <f t="array" ref="V64">IFERROR(
(AVERAGE((IF(DATOS_[[Sexo]:[Sexo]]=$B64,IF(DATOS_[[AGRUP. CLAS. PROF.]:[AGRUP. CLAS. PROF.]]=$B63,IF(DATOS_[[Check Periodo Ref.]:[Check Periodo Ref.]]="Dentro",IF(DATOS_[[Check Equiparado]:[Check Equiparado]]="Sí",IF(DATOS!AQ$4="Sí",(1/DATOS_[[% anualiz]:[% anualiz]]),1)*IF(DATOS!AQ$5="Sí",1/DATOS_[[% normaliz]:[% normaliz]],1)*(DATOS_[Conc.Sal.13])))))))),
0)</f>
        <v>0</v>
      </c>
      <c r="W64" s="168">
        <f t="array" ref="W64">IFERROR(
(AVERAGE((IF(DATOS_[[Sexo]:[Sexo]]=$B64,IF(DATOS_[[AGRUP. CLAS. PROF.]:[AGRUP. CLAS. PROF.]]=$B63,IF(DATOS_[[Check Periodo Ref.]:[Check Periodo Ref.]]="Dentro",IF(DATOS_[[Check Equiparado]:[Check Equiparado]]="Sí",IF(DATOS!AR$4="Sí",(1/DATOS_[[% anualiz]:[% anualiz]]),1)*IF(DATOS!AR$5="Sí",1/DATOS_[[% normaliz]:[% normaliz]],1)*(DATOS_[Conc.Sal.14])))))))),
0)</f>
        <v>0</v>
      </c>
      <c r="X64" s="168">
        <f t="array" ref="X64">IFERROR(
(AVERAGE((IF(DATOS_[[Sexo]:[Sexo]]=$B64,IF(DATOS_[[AGRUP. CLAS. PROF.]:[AGRUP. CLAS. PROF.]]=$B63,IF(DATOS_[[Check Periodo Ref.]:[Check Periodo Ref.]]="Dentro",IF(DATOS_[[Check Equiparado]:[Check Equiparado]]="Sí",IF(DATOS!AS$4="Sí",(1/DATOS_[[% anualiz]:[% anualiz]]),1)*IF(DATOS!AS$5="Sí",1/DATOS_[[% normaliz]:[% normaliz]],1)*(DATOS_[Conc.Sal.15])))))))),
0)</f>
        <v>0</v>
      </c>
      <c r="Y64" s="168">
        <f t="array" ref="Y64">IFERROR(
(AVERAGE((IF(DATOS_[[Sexo]:[Sexo]]=$B64,IF(DATOS_[[AGRUP. CLAS. PROF.]:[AGRUP. CLAS. PROF.]]=$B63,IF(DATOS_[[Check Periodo Ref.]:[Check Periodo Ref.]]="Dentro",IF(DATOS_[[Check Equiparado]:[Check Equiparado]]="Sí",IF(DATOS!AT$4="Sí",(1/DATOS_[[% anualiz]:[% anualiz]]),1)*IF(DATOS!AT$5="Sí",1/DATOS_[[% normaliz]:[% normaliz]],1)*(DATOS_[Conc.Sal.16])))))))),
0)</f>
        <v>0</v>
      </c>
      <c r="Z64" s="168">
        <f t="array" ref="Z64">IFERROR(
(AVERAGE((IF(DATOS_[[Sexo]:[Sexo]]=$B64,IF(DATOS_[[AGRUP. CLAS. PROF.]:[AGRUP. CLAS. PROF.]]=$B63,IF(DATOS_[[Check Periodo Ref.]:[Check Periodo Ref.]]="Dentro",IF(DATOS_[[Check Equiparado]:[Check Equiparado]]="Sí",IF(DATOS!AU$4="Sí",(1/DATOS_[[% anualiz]:[% anualiz]]),1)*IF(DATOS!AU$5="Sí",1/DATOS_[[% normaliz]:[% normaliz]],1)*(DATOS_[Conc.Sal.17])))))))),
0)</f>
        <v>0</v>
      </c>
      <c r="AA64" s="168">
        <f t="array" ref="AA64">IFERROR(
(AVERAGE((IF(DATOS_[[Sexo]:[Sexo]]=$B64,IF(DATOS_[[AGRUP. CLAS. PROF.]:[AGRUP. CLAS. PROF.]]=$B63,IF(DATOS_[[Check Periodo Ref.]:[Check Periodo Ref.]]="Dentro",IF(DATOS_[[Check Equiparado]:[Check Equiparado]]="Sí",IF(DATOS!AV$4="Sí",(1/DATOS_[[% anualiz]:[% anualiz]]),1)*IF(DATOS!AV$5="Sí",1/DATOS_[[% normaliz]:[% normaliz]],1)*(DATOS_[Conc.Sal.18])))))))),
0)</f>
        <v>0</v>
      </c>
      <c r="AB64" s="168">
        <f t="array" ref="AB64">IFERROR(
(AVERAGE((IF(DATOS_[[Sexo]:[Sexo]]=$B64,IF(DATOS_[[AGRUP. CLAS. PROF.]:[AGRUP. CLAS. PROF.]]=$B63,IF(DATOS_[[Check Periodo Ref.]:[Check Periodo Ref.]]="Dentro",IF(DATOS_[[Check Equiparado]:[Check Equiparado]]="Sí",IF(DATOS!AW$4="Sí",(1/DATOS_[[% anualiz]:[% anualiz]]),1)*IF(DATOS!AW$5="Sí",1/DATOS_[[% normaliz]:[% normaliz]],1)*(DATOS_[Conc.Sal.19])))))))),
0)</f>
        <v>0</v>
      </c>
      <c r="AC64" s="168">
        <f t="array" ref="AC64">IFERROR(
(AVERAGE((IF(DATOS_[[Sexo]:[Sexo]]=$B64,IF(DATOS_[[AGRUP. CLAS. PROF.]:[AGRUP. CLAS. PROF.]]=$B63,IF(DATOS_[[Check Periodo Ref.]:[Check Periodo Ref.]]="Dentro",IF(DATOS_[[Check Equiparado]:[Check Equiparado]]="Sí",IF(DATOS!AX$4="Sí",(1/DATOS_[[% anualiz]:[% anualiz]]),1)*IF(DATOS!AX$5="Sí",1/DATOS_[[% normaliz]:[% normaliz]],1)*(DATOS_[Conc.Sal.20])))))))),
0)</f>
        <v>0</v>
      </c>
      <c r="AD64" s="168">
        <f t="array" ref="AD64">IFERROR(
(AVERAGE((IF(DATOS_[[Sexo]:[Sexo]]=$B64,IF(DATOS_[[AGRUP. CLAS. PROF.]:[AGRUP. CLAS. PROF.]]=$B63,IF(DATOS_[[Check Periodo Ref.]:[Check Periodo Ref.]]="Dentro",IF(DATOS_[[Check Equiparado]:[Check Equiparado]]="Sí",IF(DATOS!AY$4="Sí",(1/DATOS_[[% anualiz]:[% anualiz]]),1)*IF(DATOS!AY$5="Sí",1/DATOS_[[% normaliz]:[% normaliz]],1)*(DATOS_[Conc.Sal.21])))))))),
0)</f>
        <v>0</v>
      </c>
      <c r="AE64" s="168">
        <f t="array" ref="AE64">IFERROR(
(AVERAGE((IF(DATOS_[[Sexo]:[Sexo]]=$B64,IF(DATOS_[[AGRUP. CLAS. PROF.]:[AGRUP. CLAS. PROF.]]=$B63,IF(DATOS_[[Check Periodo Ref.]:[Check Periodo Ref.]]="Dentro",IF(DATOS_[[Check Equiparado]:[Check Equiparado]]="Sí",IF(DATOS!AZ$4="Sí",(1/DATOS_[[% anualiz]:[% anualiz]]),1)*IF(DATOS!AZ$5="Sí",1/DATOS_[[% normaliz]:[% normaliz]],1)*(DATOS_[Conc.Sal.22])))))))),
0)</f>
        <v>0</v>
      </c>
      <c r="AF64" s="168">
        <f t="array" ref="AF64">IFERROR(
(AVERAGE((IF(DATOS_[[Sexo]:[Sexo]]=$B64,IF(DATOS_[[AGRUP. CLAS. PROF.]:[AGRUP. CLAS. PROF.]]=$B63,IF(DATOS_[[Check Periodo Ref.]:[Check Periodo Ref.]]="Dentro",IF(DATOS_[[Check Equiparado]:[Check Equiparado]]="Sí",IF(DATOS!BA$4="Sí",(1/DATOS_[[% anualiz]:[% anualiz]]),1)*IF(DATOS!BA$5="Sí",1/DATOS_[[% normaliz]:[% normaliz]],1)*(DATOS_[Conc.Sal.23])))))))),
0)</f>
        <v>0</v>
      </c>
      <c r="AG64" s="168">
        <f t="array" ref="AG64">IFERROR(
(AVERAGE((IF(DATOS_[[Sexo]:[Sexo]]=$B64,IF(DATOS_[[AGRUP. CLAS. PROF.]:[AGRUP. CLAS. PROF.]]=$B63,IF(DATOS_[[Check Periodo Ref.]:[Check Periodo Ref.]]="Dentro",IF(DATOS_[[Check Equiparado]:[Check Equiparado]]="Sí",IF(DATOS!BB$4="Sí",(1/DATOS_[[% anualiz]:[% anualiz]]),1)*IF(DATOS!BB$5="Sí",1/DATOS_[[% normaliz]:[% normaliz]],1)*(DATOS_[Conc.Sal.24])))))))),
0)</f>
        <v>0</v>
      </c>
      <c r="AH64" s="168">
        <f t="array" ref="AH64">IFERROR(
(AVERAGE((IF(DATOS_[[Sexo]:[Sexo]]=$B64,IF(DATOS_[[AGRUP. CLAS. PROF.]:[AGRUP. CLAS. PROF.]]=$B63,IF(DATOS_[[Check Periodo Ref.]:[Check Periodo Ref.]]="Dentro",IF(DATOS_[[Check Equiparado]:[Check Equiparado]]="Sí",IF(DATOS!BC$4="Sí",(1/DATOS_[[% anualiz]:[% anualiz]]),1)*IF(DATOS!BC$5="Sí",1/DATOS_[[% normaliz]:[% normaliz]],1)*(DATOS_[Conc.Sal.25])))))))),
0)</f>
        <v>0</v>
      </c>
      <c r="AI64" s="168">
        <f t="array" ref="AI64">IFERROR(
(AVERAGE((IF(DATOS_[[Sexo]:[Sexo]]=$B64,IF(DATOS_[[AGRUP. CLAS. PROF.]:[AGRUP. CLAS. PROF.]]=$B63,IF(DATOS_[[Check Periodo Ref.]:[Check Periodo Ref.]]="Dentro",IF(DATOS_[[Check Equiparado]:[Check Equiparado]]="Sí",IF(DATOS!BD$4="Sí",(1/DATOS_[[% anualiz]:[% anualiz]]),1)*IF(DATOS!BD$5="Sí",1/DATOS_[[% normaliz]:[% normaliz]],1)*(DATOS_[Conc.Sal.26])))))))),
0)</f>
        <v>0</v>
      </c>
      <c r="AJ64" s="168">
        <f t="array" ref="AJ64">IFERROR(
(AVERAGE((IF(DATOS_[[Sexo]:[Sexo]]=$B64,IF(DATOS_[[AGRUP. CLAS. PROF.]:[AGRUP. CLAS. PROF.]]=$B63,IF(DATOS_[[Check Periodo Ref.]:[Check Periodo Ref.]]="Dentro",IF(DATOS_[[Check Equiparado]:[Check Equiparado]]="Sí",IF(DATOS!BE$4="Sí",(1/DATOS_[[% anualiz]:[% anualiz]]),1)*IF(DATOS!BE$5="Sí",1/DATOS_[[% normaliz]:[% normaliz]],1)*(DATOS_[Conc.Sal.27])))))))),
0)</f>
        <v>0</v>
      </c>
      <c r="AK64" s="168">
        <f t="array" ref="AK64">IFERROR(
(AVERAGE((IF(DATOS_[[Sexo]:[Sexo]]=$B64,IF(DATOS_[[AGRUP. CLAS. PROF.]:[AGRUP. CLAS. PROF.]]=$B63,IF(DATOS_[[Check Periodo Ref.]:[Check Periodo Ref.]]="Dentro",IF(DATOS_[[Check Equiparado]:[Check Equiparado]]="Sí",IF(DATOS!BF$4="Sí",(1/DATOS_[[% anualiz]:[% anualiz]]),1)*IF(DATOS!BF$5="Sí",1/DATOS_[[% normaliz]:[% normaliz]],1)*(DATOS_[Conc.Sal.28])))))))),
0)</f>
        <v>0</v>
      </c>
      <c r="AL64" s="168">
        <f t="array" ref="AL64">IFERROR(
(AVERAGE((IF(DATOS_[[Sexo]:[Sexo]]=$B64,IF(DATOS_[[AGRUP. CLAS. PROF.]:[AGRUP. CLAS. PROF.]]=$B63,IF(DATOS_[[Check Periodo Ref.]:[Check Periodo Ref.]]="Dentro",IF(DATOS_[[Check Equiparado]:[Check Equiparado]]="Sí",IF(DATOS!BG$4="Sí",(1/DATOS_[[% anualiz]:[% anualiz]]),1)*IF(DATOS!BG$5="Sí",1/DATOS_[[% normaliz]:[% normaliz]],1)*(DATOS_[Conc.Sal.29])))))))),
0)</f>
        <v>0</v>
      </c>
      <c r="AM64" s="168">
        <f t="array" ref="AM64">IFERROR(
(AVERAGE((IF(DATOS_[[Sexo]:[Sexo]]=$B64,IF(DATOS_[[AGRUP. CLAS. PROF.]:[AGRUP. CLAS. PROF.]]=$B63,IF(DATOS_[[Check Periodo Ref.]:[Check Periodo Ref.]]="Dentro",IF(DATOS_[[Check Equiparado]:[Check Equiparado]]="Sí",IF(DATOS!BH$4="Sí",(1/DATOS_[[% anualiz]:[% anualiz]]),1)*IF(DATOS!BH$5="Sí",1/DATOS_[[% normaliz]:[% normaliz]],1)*(DATOS_[Conc.Sal.30])))))))),
0)</f>
        <v>0</v>
      </c>
      <c r="AN64" s="169">
        <f t="array" ref="AN64">IFERROR(
AVERAGE(IF(DATOS_[Sexo]=$B64,IF(DATOS_[[AGRUP. CLAS. PROF.]:[AGRUP. CLAS. PROF.]]=$B63,IF(DATOS_[Check Equiparado]="Sí",IF(DATOS_[Check Periodo Ref.]="Dentro",DATOS_[Tot COMPL.SAL Eq],FALSE))))),
0)</f>
        <v>0</v>
      </c>
      <c r="AO64" s="170">
        <f t="array" ref="AO64">IFERROR(
AVERAGE(IF(DATOS_[Sexo]=$B64,IF(DATOS_[[AGRUP. CLAS. PROF.]:[AGRUP. CLAS. PROF.]]=$B63,IF(DATOS_[Check Equiparado]="Sí",IF(DATOS_[Check Periodo Ref.]="Dentro",DATOS_[TOTAL SALARIO Eq],FALSE))))),
0)</f>
        <v>0</v>
      </c>
      <c r="AP64" s="171">
        <f t="array" ref="AP64">IFERROR(
(AVERAGE((IF(DATOS_[[Sexo]:[Sexo]]=$B64,IF(DATOS_[[AGRUP. CLAS. PROF.]:[AGRUP. CLAS. PROF.]]=$B63,IF(DATOS_[[Check Periodo Ref.]:[Check Periodo Ref.]]="Dentro",IF(DATOS_[[Check Equiparado]:[Check Equiparado]]="Sí",IF(DATOS!BI$4="Sí",(1/DATOS_[[% anualiz]:[% anualiz]]),1)*IF(DATOS!BI$5="Sí",1/DATOS_[[% normaliz]:[% normaliz]],1)*(DATOS_[C.Extra.01])))))))),
0)</f>
        <v>0</v>
      </c>
      <c r="AQ64" s="171">
        <f t="array" ref="AQ64">IFERROR(
(AVERAGE((IF(DATOS_[[Sexo]:[Sexo]]=$B64,IF(DATOS_[[AGRUP. CLAS. PROF.]:[AGRUP. CLAS. PROF.]]=$B63,IF(DATOS_[[Check Periodo Ref.]:[Check Periodo Ref.]]="Dentro",IF(DATOS_[[Check Equiparado]:[Check Equiparado]]="Sí",IF(DATOS!BJ$4="Sí",(1/DATOS_[[% anualiz]:[% anualiz]]),1)*IF(DATOS!BJ$5="Sí",1/DATOS_[[% normaliz]:[% normaliz]],1)*(DATOS_[C.Extra.02])))))))),
0)</f>
        <v>0</v>
      </c>
      <c r="AR64" s="171">
        <f t="array" ref="AR64">IFERROR(
(AVERAGE((IF(DATOS_[[Sexo]:[Sexo]]=$B64,IF(DATOS_[[AGRUP. CLAS. PROF.]:[AGRUP. CLAS. PROF.]]=$B63,IF(DATOS_[[Check Periodo Ref.]:[Check Periodo Ref.]]="Dentro",IF(DATOS_[[Check Equiparado]:[Check Equiparado]]="Sí",IF(DATOS!BK$4="Sí",(1/DATOS_[[% anualiz]:[% anualiz]]),1)*IF(DATOS!BK$5="Sí",1/DATOS_[[% normaliz]:[% normaliz]],1)*(DATOS_[C.Extra.03])))))))),
0)</f>
        <v>0</v>
      </c>
      <c r="AS64" s="171">
        <f t="array" ref="AS64">IFERROR(
(AVERAGE((IF(DATOS_[[Sexo]:[Sexo]]=$B64,IF(DATOS_[[AGRUP. CLAS. PROF.]:[AGRUP. CLAS. PROF.]]=$B63,IF(DATOS_[[Check Periodo Ref.]:[Check Periodo Ref.]]="Dentro",IF(DATOS_[[Check Equiparado]:[Check Equiparado]]="Sí",IF(DATOS!BL$4="Sí",(1/DATOS_[[% anualiz]:[% anualiz]]),1)*IF(DATOS!BL$5="Sí",1/DATOS_[[% normaliz]:[% normaliz]],1)*(DATOS_[C.Extra.04])))))))),
0)</f>
        <v>0</v>
      </c>
      <c r="AT64" s="171">
        <f t="array" ref="AT64">IFERROR(
(AVERAGE((IF(DATOS_[[Sexo]:[Sexo]]=$B64,IF(DATOS_[[AGRUP. CLAS. PROF.]:[AGRUP. CLAS. PROF.]]=$B63,IF(DATOS_[[Check Periodo Ref.]:[Check Periodo Ref.]]="Dentro",IF(DATOS_[[Check Equiparado]:[Check Equiparado]]="Sí",IF(DATOS!BM$4="Sí",(1/DATOS_[[% anualiz]:[% anualiz]]),1)*IF(DATOS!BM$5="Sí",1/DATOS_[[% normaliz]:[% normaliz]],1)*(DATOS_[C.Extra.05])))))))),
0)</f>
        <v>0</v>
      </c>
      <c r="AU64" s="172">
        <f t="array" ref="AU64">IFERROR(
AVERAGE(IF(DATOS_[Sexo]=$B64,IF(DATOS_[[AGRUP. CLAS. PROF.]:[AGRUP. CLAS. PROF.]]=$B63,IF(DATOS_[Check Equiparado]="Sí",IF(DATOS_[Check Periodo Ref.]="Dentro",DATOS_[Tot Extrasalarial Eq],FALSE))))),
0)</f>
        <v>0</v>
      </c>
      <c r="AV64" s="173">
        <f t="array" ref="AV64">IFERROR(
AVERAGE(IF(DATOS_[Sexo]=$B64,IF(DATOS_[[AGRUP. CLAS. PROF.]:[AGRUP. CLAS. PROF.]]=$B63,IF(DATOS_[Check Equiparado]="Sí",IF(DATOS_[Check Periodo Ref.]="Dentro",DATOS_[TOTAL Retrib Eq],FALSE))))),
0)</f>
        <v>0</v>
      </c>
    </row>
    <row r="65" spans="1:48" x14ac:dyDescent="0.3">
      <c r="A65" s="119" t="str">
        <f t="shared" ref="A65" si="70">+A64</f>
        <v>[ocultar]</v>
      </c>
      <c r="B65" s="123" t="s">
        <v>163</v>
      </c>
      <c r="C65" s="124">
        <f t="array" ref="C65">SUM(IF($B65=DATOS_[Sexo],
IF($B63=DATOS_[AGRUP. CLAS. PROF.],
IF("Dentro"=DATOS_[Check Periodo Ref.],
1/(COUNTIFS(DATOS_[Sexo],$B65,DATOS_[AGRUP. CLAS. PROF.],$B63,DATOS_[Check Periodo Ref.],"Dentro",DATOS_[id],DATOS_[id]))))))</f>
        <v>0</v>
      </c>
      <c r="D65" s="125">
        <f>COUNTIFS(DATOS_[AGRUP. CLAS. PROF.],$B63,DATOS_[Sexo],$B65,DATOS_[Check Periodo Ref.],"Dentro")</f>
        <v>0</v>
      </c>
      <c r="E65" s="125">
        <f>COUNTIFS(DATOS_[AGRUP. CLAS. PROF.],$B63,DATOS_[Sexo],$B65,DATOS_[Check Periodo Ref.],"Dentro",DATOS_[Check Nº SC Norm],"Sí")</f>
        <v>0</v>
      </c>
      <c r="F65" s="125">
        <f>COUNTIFS(DATOS_[AGRUP. CLAS. PROF.],$B63,DATOS_[Sexo],$B65,DATOS_[Check Periodo Ref.],"Dentro",DATOS_[Check Nº SC Anualiz],"Sí")</f>
        <v>0</v>
      </c>
      <c r="G65" s="125">
        <f>COUNTIFS(DATOS_[AGRUP. CLAS. PROF.],$B63,DATOS_[Sexo],$B65,DATOS_[Check Periodo Ref.],"Dentro",DATOS_[Check Nº SC Norm y Anualiz],"Sí")</f>
        <v>0</v>
      </c>
      <c r="H65" s="125">
        <f>COUNTIFS(DATOS_[AGRUP. CLAS. PROF.],$B63,DATOS_[Sexo],$B65,DATOS_[Check Periodo Ref.],"Dentro",DATOS_[Check Equiparación],"Sí")</f>
        <v>0</v>
      </c>
      <c r="I65" s="167" cm="1">
        <f t="array" ref="I65">IFERROR(
AVERAGE(IF(DATOS_[Sexo]=$B65,IF(DATOS_[[AGRUP. CLAS. PROF.]:[AGRUP. CLAS. PROF.]]=$B63,IF(DATOS_[Check Equiparado]="Sí",IF(DATOS_[Check Periodo Ref.]="Dentro",DATOS_[SALARIO BASE Eq],FALSE))))),
0)</f>
        <v>0</v>
      </c>
      <c r="J65" s="168">
        <f t="array" ref="J65">IFERROR(
(AVERAGE((IF(DATOS_[[Sexo]:[Sexo]]=$B65,IF(DATOS_[[AGRUP. CLAS. PROF.]:[AGRUP. CLAS. PROF.]]=$B63,IF(DATOS_[[Check Periodo Ref.]:[Check Periodo Ref.]]="Dentro",IF(DATOS_[[Check Equiparado]:[Check Equiparado]]="Sí",IF(DATOS!AE$4="Sí",(1/DATOS_[[% anualiz]:[% anualiz]]),1)*IF(DATOS!AE$5="Sí",1/DATOS_[[% normaliz]:[% normaliz]],1)*(DATOS_[Conc.Sal.01])))))))),
0)</f>
        <v>0</v>
      </c>
      <c r="K65" s="168">
        <f t="array" ref="K65">IFERROR(
(AVERAGE((IF(DATOS_[[Sexo]:[Sexo]]=$B65,IF(DATOS_[[AGRUP. CLAS. PROF.]:[AGRUP. CLAS. PROF.]]=$B63,IF(DATOS_[[Check Periodo Ref.]:[Check Periodo Ref.]]="Dentro",IF(DATOS_[[Check Equiparado]:[Check Equiparado]]="Sí",IF(DATOS!AF$4="Sí",(1/DATOS_[[% anualiz]:[% anualiz]]),1)*IF(DATOS!AF$5="Sí",1/DATOS_[[% normaliz]:[% normaliz]],1)*(DATOS_[Conc.Sal.02])))))))),
0)</f>
        <v>0</v>
      </c>
      <c r="L65" s="168">
        <f t="array" ref="L65">IFERROR(
(AVERAGE((IF(DATOS_[[Sexo]:[Sexo]]=$B65,IF(DATOS_[[AGRUP. CLAS. PROF.]:[AGRUP. CLAS. PROF.]]=$B63,IF(DATOS_[[Check Periodo Ref.]:[Check Periodo Ref.]]="Dentro",IF(DATOS_[[Check Equiparado]:[Check Equiparado]]="Sí",IF(DATOS!AG$4="Sí",(1/DATOS_[[% anualiz]:[% anualiz]]),1)*IF(DATOS!AG$5="Sí",1/DATOS_[[% normaliz]:[% normaliz]],1)*(DATOS_[Conc.Sal.03])))))))),
0)</f>
        <v>0</v>
      </c>
      <c r="M65" s="168">
        <f t="array" ref="M65">IFERROR(
(AVERAGE((IF(DATOS_[[Sexo]:[Sexo]]=$B65,IF(DATOS_[[AGRUP. CLAS. PROF.]:[AGRUP. CLAS. PROF.]]=$B63,IF(DATOS_[[Check Periodo Ref.]:[Check Periodo Ref.]]="Dentro",IF(DATOS_[[Check Equiparado]:[Check Equiparado]]="Sí",IF(DATOS!AH$4="Sí",(1/DATOS_[[% anualiz]:[% anualiz]]),1)*IF(DATOS!AH$5="Sí",1/DATOS_[[% normaliz]:[% normaliz]],1)*(DATOS_[Conc.Sal.04])))))))),
0)</f>
        <v>0</v>
      </c>
      <c r="N65" s="168">
        <f t="array" ref="N65">IFERROR(
(AVERAGE((IF(DATOS_[[Sexo]:[Sexo]]=$B65,IF(DATOS_[[AGRUP. CLAS. PROF.]:[AGRUP. CLAS. PROF.]]=$B63,IF(DATOS_[[Check Periodo Ref.]:[Check Periodo Ref.]]="Dentro",IF(DATOS_[[Check Equiparado]:[Check Equiparado]]="Sí",IF(DATOS!AI$4="Sí",(1/DATOS_[[% anualiz]:[% anualiz]]),1)*IF(DATOS!AI$5="Sí",1/DATOS_[[% normaliz]:[% normaliz]],1)*(DATOS_[Conc.Sal.05])))))))),
0)</f>
        <v>0</v>
      </c>
      <c r="O65" s="168">
        <f t="array" ref="O65">IFERROR(
(AVERAGE((IF(DATOS_[[Sexo]:[Sexo]]=$B65,IF(DATOS_[[AGRUP. CLAS. PROF.]:[AGRUP. CLAS. PROF.]]=$B63,IF(DATOS_[[Check Periodo Ref.]:[Check Periodo Ref.]]="Dentro",IF(DATOS_[[Check Equiparado]:[Check Equiparado]]="Sí",IF(DATOS!AJ$4="Sí",(1/DATOS_[[% anualiz]:[% anualiz]]),1)*IF(DATOS!AJ$5="Sí",1/DATOS_[[% normaliz]:[% normaliz]],1)*(DATOS_[Conc.Sal.06])))))))),
0)</f>
        <v>0</v>
      </c>
      <c r="P65" s="168">
        <f t="array" ref="P65">IFERROR(
(AVERAGE((IF(DATOS_[[Sexo]:[Sexo]]=$B65,IF(DATOS_[[AGRUP. CLAS. PROF.]:[AGRUP. CLAS. PROF.]]=$B63,IF(DATOS_[[Check Periodo Ref.]:[Check Periodo Ref.]]="Dentro",IF(DATOS_[[Check Equiparado]:[Check Equiparado]]="Sí",IF(DATOS!AK$4="Sí",(1/DATOS_[[% anualiz]:[% anualiz]]),1)*IF(DATOS!AK$5="Sí",1/DATOS_[[% normaliz]:[% normaliz]],1)*(DATOS_[Conc.Sal.07])))))))),
0)</f>
        <v>0</v>
      </c>
      <c r="Q65" s="168">
        <f t="array" ref="Q65">IFERROR(
(AVERAGE((IF(DATOS_[[Sexo]:[Sexo]]=$B65,IF(DATOS_[[AGRUP. CLAS. PROF.]:[AGRUP. CLAS. PROF.]]=$B63,IF(DATOS_[[Check Periodo Ref.]:[Check Periodo Ref.]]="Dentro",IF(DATOS_[[Check Equiparado]:[Check Equiparado]]="Sí",IF(DATOS!AL$4="Sí",(1/DATOS_[[% anualiz]:[% anualiz]]),1)*IF(DATOS!AL$5="Sí",1/DATOS_[[% normaliz]:[% normaliz]],1)*(DATOS_[Conc.Sal.08])))))))),
0)</f>
        <v>0</v>
      </c>
      <c r="R65" s="168">
        <f t="array" ref="R65">IFERROR(
(AVERAGE((IF(DATOS_[[Sexo]:[Sexo]]=$B65,IF(DATOS_[[AGRUP. CLAS. PROF.]:[AGRUP. CLAS. PROF.]]=$B63,IF(DATOS_[[Check Periodo Ref.]:[Check Periodo Ref.]]="Dentro",IF(DATOS_[[Check Equiparado]:[Check Equiparado]]="Sí",IF(DATOS!AM$4="Sí",(1/DATOS_[[% anualiz]:[% anualiz]]),1)*IF(DATOS!AM$5="Sí",1/DATOS_[[% normaliz]:[% normaliz]],1)*(DATOS_[Conc.Sal.09])))))))),
0)</f>
        <v>0</v>
      </c>
      <c r="S65" s="168">
        <f t="array" ref="S65">IFERROR(
(AVERAGE((IF(DATOS_[[Sexo]:[Sexo]]=$B65,IF(DATOS_[[AGRUP. CLAS. PROF.]:[AGRUP. CLAS. PROF.]]=$B63,IF(DATOS_[[Check Periodo Ref.]:[Check Periodo Ref.]]="Dentro",IF(DATOS_[[Check Equiparado]:[Check Equiparado]]="Sí",IF(DATOS!AN$4="Sí",(1/DATOS_[[% anualiz]:[% anualiz]]),1)*IF(DATOS!AN$5="Sí",1/DATOS_[[% normaliz]:[% normaliz]],1)*(DATOS_[Conc.Sal.10])))))))),
0)</f>
        <v>0</v>
      </c>
      <c r="T65" s="168">
        <f t="array" ref="T65">IFERROR(
(AVERAGE((IF(DATOS_[[Sexo]:[Sexo]]=$B65,IF(DATOS_[[AGRUP. CLAS. PROF.]:[AGRUP. CLAS. PROF.]]=$B63,IF(DATOS_[[Check Periodo Ref.]:[Check Periodo Ref.]]="Dentro",IF(DATOS_[[Check Equiparado]:[Check Equiparado]]="Sí",IF(DATOS!AO$4="Sí",(1/DATOS_[[% anualiz]:[% anualiz]]),1)*IF(DATOS!AO$5="Sí",1/DATOS_[[% normaliz]:[% normaliz]],1)*(DATOS_[Conc.Sal.11])))))))),
0)</f>
        <v>0</v>
      </c>
      <c r="U65" s="168">
        <f t="array" ref="U65">IFERROR(
(AVERAGE((IF(DATOS_[[Sexo]:[Sexo]]=$B65,IF(DATOS_[[AGRUP. CLAS. PROF.]:[AGRUP. CLAS. PROF.]]=$B63,IF(DATOS_[[Check Periodo Ref.]:[Check Periodo Ref.]]="Dentro",IF(DATOS_[[Check Equiparado]:[Check Equiparado]]="Sí",IF(DATOS!AP$4="Sí",(1/DATOS_[[% anualiz]:[% anualiz]]),1)*IF(DATOS!AP$5="Sí",1/DATOS_[[% normaliz]:[% normaliz]],1)*(DATOS_[Conc.Sal.12])))))))),
0)</f>
        <v>0</v>
      </c>
      <c r="V65" s="168">
        <f t="array" ref="V65">IFERROR(
(AVERAGE((IF(DATOS_[[Sexo]:[Sexo]]=$B65,IF(DATOS_[[AGRUP. CLAS. PROF.]:[AGRUP. CLAS. PROF.]]=$B63,IF(DATOS_[[Check Periodo Ref.]:[Check Periodo Ref.]]="Dentro",IF(DATOS_[[Check Equiparado]:[Check Equiparado]]="Sí",IF(DATOS!AQ$4="Sí",(1/DATOS_[[% anualiz]:[% anualiz]]),1)*IF(DATOS!AQ$5="Sí",1/DATOS_[[% normaliz]:[% normaliz]],1)*(DATOS_[Conc.Sal.13])))))))),
0)</f>
        <v>0</v>
      </c>
      <c r="W65" s="168">
        <f t="array" ref="W65">IFERROR(
(AVERAGE((IF(DATOS_[[Sexo]:[Sexo]]=$B65,IF(DATOS_[[AGRUP. CLAS. PROF.]:[AGRUP. CLAS. PROF.]]=$B63,IF(DATOS_[[Check Periodo Ref.]:[Check Periodo Ref.]]="Dentro",IF(DATOS_[[Check Equiparado]:[Check Equiparado]]="Sí",IF(DATOS!AR$4="Sí",(1/DATOS_[[% anualiz]:[% anualiz]]),1)*IF(DATOS!AR$5="Sí",1/DATOS_[[% normaliz]:[% normaliz]],1)*(DATOS_[Conc.Sal.14])))))))),
0)</f>
        <v>0</v>
      </c>
      <c r="X65" s="168">
        <f t="array" ref="X65">IFERROR(
(AVERAGE((IF(DATOS_[[Sexo]:[Sexo]]=$B65,IF(DATOS_[[AGRUP. CLAS. PROF.]:[AGRUP. CLAS. PROF.]]=$B63,IF(DATOS_[[Check Periodo Ref.]:[Check Periodo Ref.]]="Dentro",IF(DATOS_[[Check Equiparado]:[Check Equiparado]]="Sí",IF(DATOS!AS$4="Sí",(1/DATOS_[[% anualiz]:[% anualiz]]),1)*IF(DATOS!AS$5="Sí",1/DATOS_[[% normaliz]:[% normaliz]],1)*(DATOS_[Conc.Sal.15])))))))),
0)</f>
        <v>0</v>
      </c>
      <c r="Y65" s="168">
        <f t="array" ref="Y65">IFERROR(
(AVERAGE((IF(DATOS_[[Sexo]:[Sexo]]=$B65,IF(DATOS_[[AGRUP. CLAS. PROF.]:[AGRUP. CLAS. PROF.]]=$B63,IF(DATOS_[[Check Periodo Ref.]:[Check Periodo Ref.]]="Dentro",IF(DATOS_[[Check Equiparado]:[Check Equiparado]]="Sí",IF(DATOS!AT$4="Sí",(1/DATOS_[[% anualiz]:[% anualiz]]),1)*IF(DATOS!AT$5="Sí",1/DATOS_[[% normaliz]:[% normaliz]],1)*(DATOS_[Conc.Sal.16])))))))),
0)</f>
        <v>0</v>
      </c>
      <c r="Z65" s="168">
        <f t="array" ref="Z65">IFERROR(
(AVERAGE((IF(DATOS_[[Sexo]:[Sexo]]=$B65,IF(DATOS_[[AGRUP. CLAS. PROF.]:[AGRUP. CLAS. PROF.]]=$B63,IF(DATOS_[[Check Periodo Ref.]:[Check Periodo Ref.]]="Dentro",IF(DATOS_[[Check Equiparado]:[Check Equiparado]]="Sí",IF(DATOS!AU$4="Sí",(1/DATOS_[[% anualiz]:[% anualiz]]),1)*IF(DATOS!AU$5="Sí",1/DATOS_[[% normaliz]:[% normaliz]],1)*(DATOS_[Conc.Sal.17])))))))),
0)</f>
        <v>0</v>
      </c>
      <c r="AA65" s="168">
        <f t="array" ref="AA65">IFERROR(
(AVERAGE((IF(DATOS_[[Sexo]:[Sexo]]=$B65,IF(DATOS_[[AGRUP. CLAS. PROF.]:[AGRUP. CLAS. PROF.]]=$B63,IF(DATOS_[[Check Periodo Ref.]:[Check Periodo Ref.]]="Dentro",IF(DATOS_[[Check Equiparado]:[Check Equiparado]]="Sí",IF(DATOS!AV$4="Sí",(1/DATOS_[[% anualiz]:[% anualiz]]),1)*IF(DATOS!AV$5="Sí",1/DATOS_[[% normaliz]:[% normaliz]],1)*(DATOS_[Conc.Sal.18])))))))),
0)</f>
        <v>0</v>
      </c>
      <c r="AB65" s="168">
        <f t="array" ref="AB65">IFERROR(
(AVERAGE((IF(DATOS_[[Sexo]:[Sexo]]=$B65,IF(DATOS_[[AGRUP. CLAS. PROF.]:[AGRUP. CLAS. PROF.]]=$B63,IF(DATOS_[[Check Periodo Ref.]:[Check Periodo Ref.]]="Dentro",IF(DATOS_[[Check Equiparado]:[Check Equiparado]]="Sí",IF(DATOS!AW$4="Sí",(1/DATOS_[[% anualiz]:[% anualiz]]),1)*IF(DATOS!AW$5="Sí",1/DATOS_[[% normaliz]:[% normaliz]],1)*(DATOS_[Conc.Sal.19])))))))),
0)</f>
        <v>0</v>
      </c>
      <c r="AC65" s="168">
        <f t="array" ref="AC65">IFERROR(
(AVERAGE((IF(DATOS_[[Sexo]:[Sexo]]=$B65,IF(DATOS_[[AGRUP. CLAS. PROF.]:[AGRUP. CLAS. PROF.]]=$B63,IF(DATOS_[[Check Periodo Ref.]:[Check Periodo Ref.]]="Dentro",IF(DATOS_[[Check Equiparado]:[Check Equiparado]]="Sí",IF(DATOS!AX$4="Sí",(1/DATOS_[[% anualiz]:[% anualiz]]),1)*IF(DATOS!AX$5="Sí",1/DATOS_[[% normaliz]:[% normaliz]],1)*(DATOS_[Conc.Sal.20])))))))),
0)</f>
        <v>0</v>
      </c>
      <c r="AD65" s="168">
        <f t="array" ref="AD65">IFERROR(
(AVERAGE((IF(DATOS_[[Sexo]:[Sexo]]=$B65,IF(DATOS_[[AGRUP. CLAS. PROF.]:[AGRUP. CLAS. PROF.]]=$B63,IF(DATOS_[[Check Periodo Ref.]:[Check Periodo Ref.]]="Dentro",IF(DATOS_[[Check Equiparado]:[Check Equiparado]]="Sí",IF(DATOS!AY$4="Sí",(1/DATOS_[[% anualiz]:[% anualiz]]),1)*IF(DATOS!AY$5="Sí",1/DATOS_[[% normaliz]:[% normaliz]],1)*(DATOS_[Conc.Sal.21])))))))),
0)</f>
        <v>0</v>
      </c>
      <c r="AE65" s="168">
        <f t="array" ref="AE65">IFERROR(
(AVERAGE((IF(DATOS_[[Sexo]:[Sexo]]=$B65,IF(DATOS_[[AGRUP. CLAS. PROF.]:[AGRUP. CLAS. PROF.]]=$B63,IF(DATOS_[[Check Periodo Ref.]:[Check Periodo Ref.]]="Dentro",IF(DATOS_[[Check Equiparado]:[Check Equiparado]]="Sí",IF(DATOS!AZ$4="Sí",(1/DATOS_[[% anualiz]:[% anualiz]]),1)*IF(DATOS!AZ$5="Sí",1/DATOS_[[% normaliz]:[% normaliz]],1)*(DATOS_[Conc.Sal.22])))))))),
0)</f>
        <v>0</v>
      </c>
      <c r="AF65" s="168">
        <f t="array" ref="AF65">IFERROR(
(AVERAGE((IF(DATOS_[[Sexo]:[Sexo]]=$B65,IF(DATOS_[[AGRUP. CLAS. PROF.]:[AGRUP. CLAS. PROF.]]=$B63,IF(DATOS_[[Check Periodo Ref.]:[Check Periodo Ref.]]="Dentro",IF(DATOS_[[Check Equiparado]:[Check Equiparado]]="Sí",IF(DATOS!BA$4="Sí",(1/DATOS_[[% anualiz]:[% anualiz]]),1)*IF(DATOS!BA$5="Sí",1/DATOS_[[% normaliz]:[% normaliz]],1)*(DATOS_[Conc.Sal.23])))))))),
0)</f>
        <v>0</v>
      </c>
      <c r="AG65" s="168">
        <f t="array" ref="AG65">IFERROR(
(AVERAGE((IF(DATOS_[[Sexo]:[Sexo]]=$B65,IF(DATOS_[[AGRUP. CLAS. PROF.]:[AGRUP. CLAS. PROF.]]=$B63,IF(DATOS_[[Check Periodo Ref.]:[Check Periodo Ref.]]="Dentro",IF(DATOS_[[Check Equiparado]:[Check Equiparado]]="Sí",IF(DATOS!BB$4="Sí",(1/DATOS_[[% anualiz]:[% anualiz]]),1)*IF(DATOS!BB$5="Sí",1/DATOS_[[% normaliz]:[% normaliz]],1)*(DATOS_[Conc.Sal.24])))))))),
0)</f>
        <v>0</v>
      </c>
      <c r="AH65" s="168">
        <f t="array" ref="AH65">IFERROR(
(AVERAGE((IF(DATOS_[[Sexo]:[Sexo]]=$B65,IF(DATOS_[[AGRUP. CLAS. PROF.]:[AGRUP. CLAS. PROF.]]=$B63,IF(DATOS_[[Check Periodo Ref.]:[Check Periodo Ref.]]="Dentro",IF(DATOS_[[Check Equiparado]:[Check Equiparado]]="Sí",IF(DATOS!BC$4="Sí",(1/DATOS_[[% anualiz]:[% anualiz]]),1)*IF(DATOS!BC$5="Sí",1/DATOS_[[% normaliz]:[% normaliz]],1)*(DATOS_[Conc.Sal.25])))))))),
0)</f>
        <v>0</v>
      </c>
      <c r="AI65" s="168">
        <f t="array" ref="AI65">IFERROR(
(AVERAGE((IF(DATOS_[[Sexo]:[Sexo]]=$B65,IF(DATOS_[[AGRUP. CLAS. PROF.]:[AGRUP. CLAS. PROF.]]=$B63,IF(DATOS_[[Check Periodo Ref.]:[Check Periodo Ref.]]="Dentro",IF(DATOS_[[Check Equiparado]:[Check Equiparado]]="Sí",IF(DATOS!BD$4="Sí",(1/DATOS_[[% anualiz]:[% anualiz]]),1)*IF(DATOS!BD$5="Sí",1/DATOS_[[% normaliz]:[% normaliz]],1)*(DATOS_[Conc.Sal.26])))))))),
0)</f>
        <v>0</v>
      </c>
      <c r="AJ65" s="168">
        <f t="array" ref="AJ65">IFERROR(
(AVERAGE((IF(DATOS_[[Sexo]:[Sexo]]=$B65,IF(DATOS_[[AGRUP. CLAS. PROF.]:[AGRUP. CLAS. PROF.]]=$B63,IF(DATOS_[[Check Periodo Ref.]:[Check Periodo Ref.]]="Dentro",IF(DATOS_[[Check Equiparado]:[Check Equiparado]]="Sí",IF(DATOS!BE$4="Sí",(1/DATOS_[[% anualiz]:[% anualiz]]),1)*IF(DATOS!BE$5="Sí",1/DATOS_[[% normaliz]:[% normaliz]],1)*(DATOS_[Conc.Sal.27])))))))),
0)</f>
        <v>0</v>
      </c>
      <c r="AK65" s="168">
        <f t="array" ref="AK65">IFERROR(
(AVERAGE((IF(DATOS_[[Sexo]:[Sexo]]=$B65,IF(DATOS_[[AGRUP. CLAS. PROF.]:[AGRUP. CLAS. PROF.]]=$B63,IF(DATOS_[[Check Periodo Ref.]:[Check Periodo Ref.]]="Dentro",IF(DATOS_[[Check Equiparado]:[Check Equiparado]]="Sí",IF(DATOS!BF$4="Sí",(1/DATOS_[[% anualiz]:[% anualiz]]),1)*IF(DATOS!BF$5="Sí",1/DATOS_[[% normaliz]:[% normaliz]],1)*(DATOS_[Conc.Sal.28])))))))),
0)</f>
        <v>0</v>
      </c>
      <c r="AL65" s="168">
        <f t="array" ref="AL65">IFERROR(
(AVERAGE((IF(DATOS_[[Sexo]:[Sexo]]=$B65,IF(DATOS_[[AGRUP. CLAS. PROF.]:[AGRUP. CLAS. PROF.]]=$B63,IF(DATOS_[[Check Periodo Ref.]:[Check Periodo Ref.]]="Dentro",IF(DATOS_[[Check Equiparado]:[Check Equiparado]]="Sí",IF(DATOS!BG$4="Sí",(1/DATOS_[[% anualiz]:[% anualiz]]),1)*IF(DATOS!BG$5="Sí",1/DATOS_[[% normaliz]:[% normaliz]],1)*(DATOS_[Conc.Sal.29])))))))),
0)</f>
        <v>0</v>
      </c>
      <c r="AM65" s="168">
        <f t="array" ref="AM65">IFERROR(
(AVERAGE((IF(DATOS_[[Sexo]:[Sexo]]=$B65,IF(DATOS_[[AGRUP. CLAS. PROF.]:[AGRUP. CLAS. PROF.]]=$B63,IF(DATOS_[[Check Periodo Ref.]:[Check Periodo Ref.]]="Dentro",IF(DATOS_[[Check Equiparado]:[Check Equiparado]]="Sí",IF(DATOS!BH$4="Sí",(1/DATOS_[[% anualiz]:[% anualiz]]),1)*IF(DATOS!BH$5="Sí",1/DATOS_[[% normaliz]:[% normaliz]],1)*(DATOS_[Conc.Sal.30])))))))),
0)</f>
        <v>0</v>
      </c>
      <c r="AN65" s="169">
        <f t="array" ref="AN65">IFERROR(
AVERAGE(IF(DATOS_[Sexo]=$B65,IF(DATOS_[[AGRUP. CLAS. PROF.]:[AGRUP. CLAS. PROF.]]=$B63,IF(DATOS_[Check Equiparado]="Sí",IF(DATOS_[Check Periodo Ref.]="Dentro",DATOS_[Tot COMPL.SAL Eq],FALSE))))),
0)</f>
        <v>0</v>
      </c>
      <c r="AO65" s="170">
        <f t="array" ref="AO65">IFERROR(
AVERAGE(IF(DATOS_[Sexo]=$B65,IF(DATOS_[[AGRUP. CLAS. PROF.]:[AGRUP. CLAS. PROF.]]=$B63,IF(DATOS_[Check Equiparado]="Sí",IF(DATOS_[Check Periodo Ref.]="Dentro",DATOS_[TOTAL SALARIO Eq],FALSE))))),
0)</f>
        <v>0</v>
      </c>
      <c r="AP65" s="171">
        <f t="array" ref="AP65">IFERROR(
(AVERAGE((IF(DATOS_[[Sexo]:[Sexo]]=$B65,IF(DATOS_[[AGRUP. CLAS. PROF.]:[AGRUP. CLAS. PROF.]]=$B64,IF(DATOS_[[Check Periodo Ref.]:[Check Periodo Ref.]]="Dentro",IF(DATOS_[[Check Equiparado]:[Check Equiparado]]="Sí",IF(DATOS!BI$4="Sí",(1/DATOS_[[% anualiz]:[% anualiz]]),1)*IF(DATOS!BI$5="Sí",1/DATOS_[[% normaliz]:[% normaliz]],1)*(DATOS_[C.Extra.01])))))))),
0)</f>
        <v>0</v>
      </c>
      <c r="AQ65" s="171">
        <f t="array" ref="AQ65">IFERROR(
(AVERAGE((IF(DATOS_[[Sexo]:[Sexo]]=$B65,IF(DATOS_[[AGRUP. CLAS. PROF.]:[AGRUP. CLAS. PROF.]]=$B64,IF(DATOS_[[Check Periodo Ref.]:[Check Periodo Ref.]]="Dentro",IF(DATOS_[[Check Equiparado]:[Check Equiparado]]="Sí",IF(DATOS!BJ$4="Sí",(1/DATOS_[[% anualiz]:[% anualiz]]),1)*IF(DATOS!BJ$5="Sí",1/DATOS_[[% normaliz]:[% normaliz]],1)*(DATOS_[C.Extra.02])))))))),
0)</f>
        <v>0</v>
      </c>
      <c r="AR65" s="171">
        <f t="array" ref="AR65">IFERROR(
(AVERAGE((IF(DATOS_[[Sexo]:[Sexo]]=$B65,IF(DATOS_[[AGRUP. CLAS. PROF.]:[AGRUP. CLAS. PROF.]]=$B64,IF(DATOS_[[Check Periodo Ref.]:[Check Periodo Ref.]]="Dentro",IF(DATOS_[[Check Equiparado]:[Check Equiparado]]="Sí",IF(DATOS!BK$4="Sí",(1/DATOS_[[% anualiz]:[% anualiz]]),1)*IF(DATOS!BK$5="Sí",1/DATOS_[[% normaliz]:[% normaliz]],1)*(DATOS_[C.Extra.03])))))))),
0)</f>
        <v>0</v>
      </c>
      <c r="AS65" s="171">
        <f t="array" ref="AS65">IFERROR(
(AVERAGE((IF(DATOS_[[Sexo]:[Sexo]]=$B65,IF(DATOS_[[AGRUP. CLAS. PROF.]:[AGRUP. CLAS. PROF.]]=$B64,IF(DATOS_[[Check Periodo Ref.]:[Check Periodo Ref.]]="Dentro",IF(DATOS_[[Check Equiparado]:[Check Equiparado]]="Sí",IF(DATOS!BL$4="Sí",(1/DATOS_[[% anualiz]:[% anualiz]]),1)*IF(DATOS!BL$5="Sí",1/DATOS_[[% normaliz]:[% normaliz]],1)*(DATOS_[C.Extra.04])))))))),
0)</f>
        <v>0</v>
      </c>
      <c r="AT65" s="171">
        <f t="array" ref="AT65">IFERROR(
(AVERAGE((IF(DATOS_[[Sexo]:[Sexo]]=$B65,IF(DATOS_[[AGRUP. CLAS. PROF.]:[AGRUP. CLAS. PROF.]]=$B64,IF(DATOS_[[Check Periodo Ref.]:[Check Periodo Ref.]]="Dentro",IF(DATOS_[[Check Equiparado]:[Check Equiparado]]="Sí",IF(DATOS!BM$4="Sí",(1/DATOS_[[% anualiz]:[% anualiz]]),1)*IF(DATOS!BM$5="Sí",1/DATOS_[[% normaliz]:[% normaliz]],1)*(DATOS_[C.Extra.05])))))))),
0)</f>
        <v>0</v>
      </c>
      <c r="AU65" s="172">
        <f t="array" ref="AU65">IFERROR(
AVERAGE(IF(DATOS_[Sexo]=$B65,IF(DATOS_[[AGRUP. CLAS. PROF.]:[AGRUP. CLAS. PROF.]]=$B63,IF(DATOS_[Check Equiparado]="Sí",IF(DATOS_[Check Periodo Ref.]="Dentro",DATOS_[Tot Extrasalarial Eq],FALSE))))),
0)</f>
        <v>0</v>
      </c>
      <c r="AV65" s="173">
        <f t="array" ref="AV65">IFERROR(
AVERAGE(IF(DATOS_[Sexo]=$B65,IF(DATOS_[[AGRUP. CLAS. PROF.]:[AGRUP. CLAS. PROF.]]=$B63,IF(DATOS_[Check Equiparado]="Sí",IF(DATOS_[Check Periodo Ref.]="Dentro",DATOS_[TOTAL Retrib Eq],FALSE))))),
0)</f>
        <v>0</v>
      </c>
    </row>
    <row r="66" spans="1:48" ht="17.25" thickBot="1" x14ac:dyDescent="0.35">
      <c r="A66" s="119" t="str">
        <f t="shared" ref="A66" si="71">+A67</f>
        <v>[ocultar]</v>
      </c>
      <c r="B66" s="129" t="s">
        <v>234</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CLAS. PROF.],
IF("Dentro"=DATOS_[Check Periodo Ref.],
1/(COUNTIFS(DATOS_[Sexo],$B67,DATOS_[AGRUP. CLAS. PROF.],$B66,DATOS_[Check Periodo Ref.],"Dentro",DATOS_[id],DATOS_[id]))))))</f>
        <v>0</v>
      </c>
      <c r="D67" s="125">
        <f>COUNTIFS(DATOS_[AGRUP. CLAS. PROF.],$B66,DATOS_[Sexo],$B67,DATOS_[Check Periodo Ref.],"Dentro")</f>
        <v>0</v>
      </c>
      <c r="E67" s="125">
        <f>COUNTIFS(DATOS_[AGRUP. CLAS. PROF.],$B66,DATOS_[Sexo],$B67,DATOS_[Check Periodo Ref.],"Dentro",DATOS_[Check Nº SC Norm],"Sí")</f>
        <v>0</v>
      </c>
      <c r="F67" s="125">
        <f>COUNTIFS(DATOS_[AGRUP. CLAS. PROF.],$B66,DATOS_[Sexo],$B67,DATOS_[Check Periodo Ref.],"Dentro",DATOS_[Check Nº SC Anualiz],"Sí")</f>
        <v>0</v>
      </c>
      <c r="G67" s="125">
        <f>COUNTIFS(DATOS_[AGRUP. CLAS. PROF.],$B66,DATOS_[Sexo],$B67,DATOS_[Check Periodo Ref.],"Dentro",DATOS_[Check Nº SC Norm y Anualiz],"Sí")</f>
        <v>0</v>
      </c>
      <c r="H67" s="125">
        <f>COUNTIFS(DATOS_[AGRUP. CLAS. PROF.],$B66,DATOS_[Sexo],$B67,DATOS_[Check Periodo Ref.],"Dentro",DATOS_[Check Equiparación],"Sí")</f>
        <v>0</v>
      </c>
      <c r="I67" s="167">
        <f t="array" ref="I67">IFERROR(
AVERAGE(IF(DATOS_[Sexo]=$B67,IF(DATOS_[[AGRUP. CLAS. PROF.]:[AGRUP. CLAS. PROF.]]=$B66,IF(DATOS_[Check Equiparado]="Sí",IF(DATOS_[Check Periodo Ref.]="Dentro",DATOS_[SALARIO BASE Eq],FALSE))))),
0)</f>
        <v>0</v>
      </c>
      <c r="J67" s="168">
        <f t="array" ref="J67">IFERROR(
(AVERAGE((IF(DATOS_[[Sexo]:[Sexo]]=$B67,IF(DATOS_[[AGRUP. CLAS. PROF.]:[AGRUP. CLAS. PROF.]]=$B66,IF(DATOS_[[Check Periodo Ref.]:[Check Periodo Ref.]]="Dentro",IF(DATOS_[[Check Equiparado]:[Check Equiparado]]="Sí",IF(DATOS!AE$4="Sí",(1/DATOS_[[% anualiz]:[% anualiz]]),1)*IF(DATOS!AE$5="Sí",1/DATOS_[[% normaliz]:[% normaliz]],1)*(DATOS_[Conc.Sal.01])))))))),
0)</f>
        <v>0</v>
      </c>
      <c r="K67" s="168">
        <f t="array" ref="K67">IFERROR(
(AVERAGE((IF(DATOS_[[Sexo]:[Sexo]]=$B67,IF(DATOS_[[AGRUP. CLAS. PROF.]:[AGRUP. CLAS. PROF.]]=$B66,IF(DATOS_[[Check Periodo Ref.]:[Check Periodo Ref.]]="Dentro",IF(DATOS_[[Check Equiparado]:[Check Equiparado]]="Sí",IF(DATOS!AF$4="Sí",(1/DATOS_[[% anualiz]:[% anualiz]]),1)*IF(DATOS!AF$5="Sí",1/DATOS_[[% normaliz]:[% normaliz]],1)*(DATOS_[Conc.Sal.02])))))))),
0)</f>
        <v>0</v>
      </c>
      <c r="L67" s="168">
        <f t="array" ref="L67">IFERROR(
(AVERAGE((IF(DATOS_[[Sexo]:[Sexo]]=$B67,IF(DATOS_[[AGRUP. CLAS. PROF.]:[AGRUP. CLAS. PROF.]]=$B66,IF(DATOS_[[Check Periodo Ref.]:[Check Periodo Ref.]]="Dentro",IF(DATOS_[[Check Equiparado]:[Check Equiparado]]="Sí",IF(DATOS!AG$4="Sí",(1/DATOS_[[% anualiz]:[% anualiz]]),1)*IF(DATOS!AG$5="Sí",1/DATOS_[[% normaliz]:[% normaliz]],1)*(DATOS_[Conc.Sal.03])))))))),
0)</f>
        <v>0</v>
      </c>
      <c r="M67" s="168">
        <f t="array" ref="M67">IFERROR(
(AVERAGE((IF(DATOS_[[Sexo]:[Sexo]]=$B67,IF(DATOS_[[AGRUP. CLAS. PROF.]:[AGRUP. CLAS. PROF.]]=$B66,IF(DATOS_[[Check Periodo Ref.]:[Check Periodo Ref.]]="Dentro",IF(DATOS_[[Check Equiparado]:[Check Equiparado]]="Sí",IF(DATOS!AH$4="Sí",(1/DATOS_[[% anualiz]:[% anualiz]]),1)*IF(DATOS!AH$5="Sí",1/DATOS_[[% normaliz]:[% normaliz]],1)*(DATOS_[Conc.Sal.04])))))))),
0)</f>
        <v>0</v>
      </c>
      <c r="N67" s="168">
        <f t="array" ref="N67">IFERROR(
(AVERAGE((IF(DATOS_[[Sexo]:[Sexo]]=$B67,IF(DATOS_[[AGRUP. CLAS. PROF.]:[AGRUP. CLAS. PROF.]]=$B66,IF(DATOS_[[Check Periodo Ref.]:[Check Periodo Ref.]]="Dentro",IF(DATOS_[[Check Equiparado]:[Check Equiparado]]="Sí",IF(DATOS!AI$4="Sí",(1/DATOS_[[% anualiz]:[% anualiz]]),1)*IF(DATOS!AI$5="Sí",1/DATOS_[[% normaliz]:[% normaliz]],1)*(DATOS_[Conc.Sal.05])))))))),
0)</f>
        <v>0</v>
      </c>
      <c r="O67" s="168">
        <f t="array" ref="O67">IFERROR(
(AVERAGE((IF(DATOS_[[Sexo]:[Sexo]]=$B67,IF(DATOS_[[AGRUP. CLAS. PROF.]:[AGRUP. CLAS. PROF.]]=$B66,IF(DATOS_[[Check Periodo Ref.]:[Check Periodo Ref.]]="Dentro",IF(DATOS_[[Check Equiparado]:[Check Equiparado]]="Sí",IF(DATOS!AJ$4="Sí",(1/DATOS_[[% anualiz]:[% anualiz]]),1)*IF(DATOS!AJ$5="Sí",1/DATOS_[[% normaliz]:[% normaliz]],1)*(DATOS_[Conc.Sal.06])))))))),
0)</f>
        <v>0</v>
      </c>
      <c r="P67" s="168">
        <f t="array" ref="P67">IFERROR(
(AVERAGE((IF(DATOS_[[Sexo]:[Sexo]]=$B67,IF(DATOS_[[AGRUP. CLAS. PROF.]:[AGRUP. CLAS. PROF.]]=$B66,IF(DATOS_[[Check Periodo Ref.]:[Check Periodo Ref.]]="Dentro",IF(DATOS_[[Check Equiparado]:[Check Equiparado]]="Sí",IF(DATOS!AK$4="Sí",(1/DATOS_[[% anualiz]:[% anualiz]]),1)*IF(DATOS!AK$5="Sí",1/DATOS_[[% normaliz]:[% normaliz]],1)*(DATOS_[Conc.Sal.07])))))))),
0)</f>
        <v>0</v>
      </c>
      <c r="Q67" s="168">
        <f t="array" ref="Q67">IFERROR(
(AVERAGE((IF(DATOS_[[Sexo]:[Sexo]]=$B67,IF(DATOS_[[AGRUP. CLAS. PROF.]:[AGRUP. CLAS. PROF.]]=$B66,IF(DATOS_[[Check Periodo Ref.]:[Check Periodo Ref.]]="Dentro",IF(DATOS_[[Check Equiparado]:[Check Equiparado]]="Sí",IF(DATOS!AL$4="Sí",(1/DATOS_[[% anualiz]:[% anualiz]]),1)*IF(DATOS!AL$5="Sí",1/DATOS_[[% normaliz]:[% normaliz]],1)*(DATOS_[Conc.Sal.08])))))))),
0)</f>
        <v>0</v>
      </c>
      <c r="R67" s="168">
        <f t="array" ref="R67">IFERROR(
(AVERAGE((IF(DATOS_[[Sexo]:[Sexo]]=$B67,IF(DATOS_[[AGRUP. CLAS. PROF.]:[AGRUP. CLAS. PROF.]]=$B66,IF(DATOS_[[Check Periodo Ref.]:[Check Periodo Ref.]]="Dentro",IF(DATOS_[[Check Equiparado]:[Check Equiparado]]="Sí",IF(DATOS!AM$4="Sí",(1/DATOS_[[% anualiz]:[% anualiz]]),1)*IF(DATOS!AM$5="Sí",1/DATOS_[[% normaliz]:[% normaliz]],1)*(DATOS_[Conc.Sal.09])))))))),
0)</f>
        <v>0</v>
      </c>
      <c r="S67" s="168">
        <f t="array" ref="S67">IFERROR(
(AVERAGE((IF(DATOS_[[Sexo]:[Sexo]]=$B67,IF(DATOS_[[AGRUP. CLAS. PROF.]:[AGRUP. CLAS. PROF.]]=$B66,IF(DATOS_[[Check Periodo Ref.]:[Check Periodo Ref.]]="Dentro",IF(DATOS_[[Check Equiparado]:[Check Equiparado]]="Sí",IF(DATOS!AN$4="Sí",(1/DATOS_[[% anualiz]:[% anualiz]]),1)*IF(DATOS!AN$5="Sí",1/DATOS_[[% normaliz]:[% normaliz]],1)*(DATOS_[Conc.Sal.10])))))))),
0)</f>
        <v>0</v>
      </c>
      <c r="T67" s="168">
        <f t="array" ref="T67">IFERROR(
(AVERAGE((IF(DATOS_[[Sexo]:[Sexo]]=$B67,IF(DATOS_[[AGRUP. CLAS. PROF.]:[AGRUP. CLAS. PROF.]]=$B66,IF(DATOS_[[Check Periodo Ref.]:[Check Periodo Ref.]]="Dentro",IF(DATOS_[[Check Equiparado]:[Check Equiparado]]="Sí",IF(DATOS!AO$4="Sí",(1/DATOS_[[% anualiz]:[% anualiz]]),1)*IF(DATOS!AO$5="Sí",1/DATOS_[[% normaliz]:[% normaliz]],1)*(DATOS_[Conc.Sal.11])))))))),
0)</f>
        <v>0</v>
      </c>
      <c r="U67" s="168">
        <f t="array" ref="U67">IFERROR(
(AVERAGE((IF(DATOS_[[Sexo]:[Sexo]]=$B67,IF(DATOS_[[AGRUP. CLAS. PROF.]:[AGRUP. CLAS. PROF.]]=$B66,IF(DATOS_[[Check Periodo Ref.]:[Check Periodo Ref.]]="Dentro",IF(DATOS_[[Check Equiparado]:[Check Equiparado]]="Sí",IF(DATOS!AP$4="Sí",(1/DATOS_[[% anualiz]:[% anualiz]]),1)*IF(DATOS!AP$5="Sí",1/DATOS_[[% normaliz]:[% normaliz]],1)*(DATOS_[Conc.Sal.12])))))))),
0)</f>
        <v>0</v>
      </c>
      <c r="V67" s="168">
        <f t="array" ref="V67">IFERROR(
(AVERAGE((IF(DATOS_[[Sexo]:[Sexo]]=$B67,IF(DATOS_[[AGRUP. CLAS. PROF.]:[AGRUP. CLAS. PROF.]]=$B66,IF(DATOS_[[Check Periodo Ref.]:[Check Periodo Ref.]]="Dentro",IF(DATOS_[[Check Equiparado]:[Check Equiparado]]="Sí",IF(DATOS!AQ$4="Sí",(1/DATOS_[[% anualiz]:[% anualiz]]),1)*IF(DATOS!AQ$5="Sí",1/DATOS_[[% normaliz]:[% normaliz]],1)*(DATOS_[Conc.Sal.13])))))))),
0)</f>
        <v>0</v>
      </c>
      <c r="W67" s="168">
        <f t="array" ref="W67">IFERROR(
(AVERAGE((IF(DATOS_[[Sexo]:[Sexo]]=$B67,IF(DATOS_[[AGRUP. CLAS. PROF.]:[AGRUP. CLAS. PROF.]]=$B66,IF(DATOS_[[Check Periodo Ref.]:[Check Periodo Ref.]]="Dentro",IF(DATOS_[[Check Equiparado]:[Check Equiparado]]="Sí",IF(DATOS!AR$4="Sí",(1/DATOS_[[% anualiz]:[% anualiz]]),1)*IF(DATOS!AR$5="Sí",1/DATOS_[[% normaliz]:[% normaliz]],1)*(DATOS_[Conc.Sal.14])))))))),
0)</f>
        <v>0</v>
      </c>
      <c r="X67" s="168">
        <f t="array" ref="X67">IFERROR(
(AVERAGE((IF(DATOS_[[Sexo]:[Sexo]]=$B67,IF(DATOS_[[AGRUP. CLAS. PROF.]:[AGRUP. CLAS. PROF.]]=$B66,IF(DATOS_[[Check Periodo Ref.]:[Check Periodo Ref.]]="Dentro",IF(DATOS_[[Check Equiparado]:[Check Equiparado]]="Sí",IF(DATOS!AS$4="Sí",(1/DATOS_[[% anualiz]:[% anualiz]]),1)*IF(DATOS!AS$5="Sí",1/DATOS_[[% normaliz]:[% normaliz]],1)*(DATOS_[Conc.Sal.15])))))))),
0)</f>
        <v>0</v>
      </c>
      <c r="Y67" s="168">
        <f t="array" ref="Y67">IFERROR(
(AVERAGE((IF(DATOS_[[Sexo]:[Sexo]]=$B67,IF(DATOS_[[AGRUP. CLAS. PROF.]:[AGRUP. CLAS. PROF.]]=$B66,IF(DATOS_[[Check Periodo Ref.]:[Check Periodo Ref.]]="Dentro",IF(DATOS_[[Check Equiparado]:[Check Equiparado]]="Sí",IF(DATOS!AT$4="Sí",(1/DATOS_[[% anualiz]:[% anualiz]]),1)*IF(DATOS!AT$5="Sí",1/DATOS_[[% normaliz]:[% normaliz]],1)*(DATOS_[Conc.Sal.16])))))))),
0)</f>
        <v>0</v>
      </c>
      <c r="Z67" s="168">
        <f t="array" ref="Z67">IFERROR(
(AVERAGE((IF(DATOS_[[Sexo]:[Sexo]]=$B67,IF(DATOS_[[AGRUP. CLAS. PROF.]:[AGRUP. CLAS. PROF.]]=$B66,IF(DATOS_[[Check Periodo Ref.]:[Check Periodo Ref.]]="Dentro",IF(DATOS_[[Check Equiparado]:[Check Equiparado]]="Sí",IF(DATOS!AU$4="Sí",(1/DATOS_[[% anualiz]:[% anualiz]]),1)*IF(DATOS!AU$5="Sí",1/DATOS_[[% normaliz]:[% normaliz]],1)*(DATOS_[Conc.Sal.17])))))))),
0)</f>
        <v>0</v>
      </c>
      <c r="AA67" s="168">
        <f t="array" ref="AA67">IFERROR(
(AVERAGE((IF(DATOS_[[Sexo]:[Sexo]]=$B67,IF(DATOS_[[AGRUP. CLAS. PROF.]:[AGRUP. CLAS. PROF.]]=$B66,IF(DATOS_[[Check Periodo Ref.]:[Check Periodo Ref.]]="Dentro",IF(DATOS_[[Check Equiparado]:[Check Equiparado]]="Sí",IF(DATOS!AV$4="Sí",(1/DATOS_[[% anualiz]:[% anualiz]]),1)*IF(DATOS!AV$5="Sí",1/DATOS_[[% normaliz]:[% normaliz]],1)*(DATOS_[Conc.Sal.18])))))))),
0)</f>
        <v>0</v>
      </c>
      <c r="AB67" s="168">
        <f t="array" ref="AB67">IFERROR(
(AVERAGE((IF(DATOS_[[Sexo]:[Sexo]]=$B67,IF(DATOS_[[AGRUP. CLAS. PROF.]:[AGRUP. CLAS. PROF.]]=$B66,IF(DATOS_[[Check Periodo Ref.]:[Check Periodo Ref.]]="Dentro",IF(DATOS_[[Check Equiparado]:[Check Equiparado]]="Sí",IF(DATOS!AW$4="Sí",(1/DATOS_[[% anualiz]:[% anualiz]]),1)*IF(DATOS!AW$5="Sí",1/DATOS_[[% normaliz]:[% normaliz]],1)*(DATOS_[Conc.Sal.19])))))))),
0)</f>
        <v>0</v>
      </c>
      <c r="AC67" s="168">
        <f t="array" ref="AC67">IFERROR(
(AVERAGE((IF(DATOS_[[Sexo]:[Sexo]]=$B67,IF(DATOS_[[AGRUP. CLAS. PROF.]:[AGRUP. CLAS. PROF.]]=$B66,IF(DATOS_[[Check Periodo Ref.]:[Check Periodo Ref.]]="Dentro",IF(DATOS_[[Check Equiparado]:[Check Equiparado]]="Sí",IF(DATOS!AX$4="Sí",(1/DATOS_[[% anualiz]:[% anualiz]]),1)*IF(DATOS!AX$5="Sí",1/DATOS_[[% normaliz]:[% normaliz]],1)*(DATOS_[Conc.Sal.20])))))))),
0)</f>
        <v>0</v>
      </c>
      <c r="AD67" s="168">
        <f t="array" ref="AD67">IFERROR(
(AVERAGE((IF(DATOS_[[Sexo]:[Sexo]]=$B67,IF(DATOS_[[AGRUP. CLAS. PROF.]:[AGRUP. CLAS. PROF.]]=$B66,IF(DATOS_[[Check Periodo Ref.]:[Check Periodo Ref.]]="Dentro",IF(DATOS_[[Check Equiparado]:[Check Equiparado]]="Sí",IF(DATOS!AY$4="Sí",(1/DATOS_[[% anualiz]:[% anualiz]]),1)*IF(DATOS!AY$5="Sí",1/DATOS_[[% normaliz]:[% normaliz]],1)*(DATOS_[Conc.Sal.21])))))))),
0)</f>
        <v>0</v>
      </c>
      <c r="AE67" s="168">
        <f t="array" ref="AE67">IFERROR(
(AVERAGE((IF(DATOS_[[Sexo]:[Sexo]]=$B67,IF(DATOS_[[AGRUP. CLAS. PROF.]:[AGRUP. CLAS. PROF.]]=$B66,IF(DATOS_[[Check Periodo Ref.]:[Check Periodo Ref.]]="Dentro",IF(DATOS_[[Check Equiparado]:[Check Equiparado]]="Sí",IF(DATOS!AZ$4="Sí",(1/DATOS_[[% anualiz]:[% anualiz]]),1)*IF(DATOS!AZ$5="Sí",1/DATOS_[[% normaliz]:[% normaliz]],1)*(DATOS_[Conc.Sal.22])))))))),
0)</f>
        <v>0</v>
      </c>
      <c r="AF67" s="168">
        <f t="array" ref="AF67">IFERROR(
(AVERAGE((IF(DATOS_[[Sexo]:[Sexo]]=$B67,IF(DATOS_[[AGRUP. CLAS. PROF.]:[AGRUP. CLAS. PROF.]]=$B66,IF(DATOS_[[Check Periodo Ref.]:[Check Periodo Ref.]]="Dentro",IF(DATOS_[[Check Equiparado]:[Check Equiparado]]="Sí",IF(DATOS!BA$4="Sí",(1/DATOS_[[% anualiz]:[% anualiz]]),1)*IF(DATOS!BA$5="Sí",1/DATOS_[[% normaliz]:[% normaliz]],1)*(DATOS_[Conc.Sal.23])))))))),
0)</f>
        <v>0</v>
      </c>
      <c r="AG67" s="168">
        <f t="array" ref="AG67">IFERROR(
(AVERAGE((IF(DATOS_[[Sexo]:[Sexo]]=$B67,IF(DATOS_[[AGRUP. CLAS. PROF.]:[AGRUP. CLAS. PROF.]]=$B66,IF(DATOS_[[Check Periodo Ref.]:[Check Periodo Ref.]]="Dentro",IF(DATOS_[[Check Equiparado]:[Check Equiparado]]="Sí",IF(DATOS!BB$4="Sí",(1/DATOS_[[% anualiz]:[% anualiz]]),1)*IF(DATOS!BB$5="Sí",1/DATOS_[[% normaliz]:[% normaliz]],1)*(DATOS_[Conc.Sal.24])))))))),
0)</f>
        <v>0</v>
      </c>
      <c r="AH67" s="168">
        <f t="array" ref="AH67">IFERROR(
(AVERAGE((IF(DATOS_[[Sexo]:[Sexo]]=$B67,IF(DATOS_[[AGRUP. CLAS. PROF.]:[AGRUP. CLAS. PROF.]]=$B66,IF(DATOS_[[Check Periodo Ref.]:[Check Periodo Ref.]]="Dentro",IF(DATOS_[[Check Equiparado]:[Check Equiparado]]="Sí",IF(DATOS!BC$4="Sí",(1/DATOS_[[% anualiz]:[% anualiz]]),1)*IF(DATOS!BC$5="Sí",1/DATOS_[[% normaliz]:[% normaliz]],1)*(DATOS_[Conc.Sal.25])))))))),
0)</f>
        <v>0</v>
      </c>
      <c r="AI67" s="168">
        <f t="array" ref="AI67">IFERROR(
(AVERAGE((IF(DATOS_[[Sexo]:[Sexo]]=$B67,IF(DATOS_[[AGRUP. CLAS. PROF.]:[AGRUP. CLAS. PROF.]]=$B66,IF(DATOS_[[Check Periodo Ref.]:[Check Periodo Ref.]]="Dentro",IF(DATOS_[[Check Equiparado]:[Check Equiparado]]="Sí",IF(DATOS!BD$4="Sí",(1/DATOS_[[% anualiz]:[% anualiz]]),1)*IF(DATOS!BD$5="Sí",1/DATOS_[[% normaliz]:[% normaliz]],1)*(DATOS_[Conc.Sal.26])))))))),
0)</f>
        <v>0</v>
      </c>
      <c r="AJ67" s="168">
        <f t="array" ref="AJ67">IFERROR(
(AVERAGE((IF(DATOS_[[Sexo]:[Sexo]]=$B67,IF(DATOS_[[AGRUP. CLAS. PROF.]:[AGRUP. CLAS. PROF.]]=$B66,IF(DATOS_[[Check Periodo Ref.]:[Check Periodo Ref.]]="Dentro",IF(DATOS_[[Check Equiparado]:[Check Equiparado]]="Sí",IF(DATOS!BE$4="Sí",(1/DATOS_[[% anualiz]:[% anualiz]]),1)*IF(DATOS!BE$5="Sí",1/DATOS_[[% normaliz]:[% normaliz]],1)*(DATOS_[Conc.Sal.27])))))))),
0)</f>
        <v>0</v>
      </c>
      <c r="AK67" s="168">
        <f t="array" ref="AK67">IFERROR(
(AVERAGE((IF(DATOS_[[Sexo]:[Sexo]]=$B67,IF(DATOS_[[AGRUP. CLAS. PROF.]:[AGRUP. CLAS. PROF.]]=$B66,IF(DATOS_[[Check Periodo Ref.]:[Check Periodo Ref.]]="Dentro",IF(DATOS_[[Check Equiparado]:[Check Equiparado]]="Sí",IF(DATOS!BF$4="Sí",(1/DATOS_[[% anualiz]:[% anualiz]]),1)*IF(DATOS!BF$5="Sí",1/DATOS_[[% normaliz]:[% normaliz]],1)*(DATOS_[Conc.Sal.28])))))))),
0)</f>
        <v>0</v>
      </c>
      <c r="AL67" s="168">
        <f t="array" ref="AL67">IFERROR(
(AVERAGE((IF(DATOS_[[Sexo]:[Sexo]]=$B67,IF(DATOS_[[AGRUP. CLAS. PROF.]:[AGRUP. CLAS. PROF.]]=$B66,IF(DATOS_[[Check Periodo Ref.]:[Check Periodo Ref.]]="Dentro",IF(DATOS_[[Check Equiparado]:[Check Equiparado]]="Sí",IF(DATOS!BG$4="Sí",(1/DATOS_[[% anualiz]:[% anualiz]]),1)*IF(DATOS!BG$5="Sí",1/DATOS_[[% normaliz]:[% normaliz]],1)*(DATOS_[Conc.Sal.29])))))))),
0)</f>
        <v>0</v>
      </c>
      <c r="AM67" s="168">
        <f t="array" ref="AM67">IFERROR(
(AVERAGE((IF(DATOS_[[Sexo]:[Sexo]]=$B67,IF(DATOS_[[AGRUP. CLAS. PROF.]:[AGRUP. CLAS. PROF.]]=$B66,IF(DATOS_[[Check Periodo Ref.]:[Check Periodo Ref.]]="Dentro",IF(DATOS_[[Check Equiparado]:[Check Equiparado]]="Sí",IF(DATOS!BH$4="Sí",(1/DATOS_[[% anualiz]:[% anualiz]]),1)*IF(DATOS!BH$5="Sí",1/DATOS_[[% normaliz]:[% normaliz]],1)*(DATOS_[Conc.Sal.30])))))))),
0)</f>
        <v>0</v>
      </c>
      <c r="AN67" s="169">
        <f t="array" ref="AN67">IFERROR(
AVERAGE(IF(DATOS_[Sexo]=$B67,IF(DATOS_[[AGRUP. CLAS. PROF.]:[AGRUP. CLAS. PROF.]]=$B66,IF(DATOS_[Check Equiparado]="Sí",IF(DATOS_[Check Periodo Ref.]="Dentro",DATOS_[Tot COMPL.SAL Eq],FALSE))))),
0)</f>
        <v>0</v>
      </c>
      <c r="AO67" s="170">
        <f t="array" ref="AO67">IFERROR(
AVERAGE(IF(DATOS_[Sexo]=$B67,IF(DATOS_[[AGRUP. CLAS. PROF.]:[AGRUP. CLAS. PROF.]]=$B66,IF(DATOS_[Check Equiparado]="Sí",IF(DATOS_[Check Periodo Ref.]="Dentro",DATOS_[TOTAL SALARIO Eq],FALSE))))),
0)</f>
        <v>0</v>
      </c>
      <c r="AP67" s="171">
        <f t="array" ref="AP67">IFERROR(
(AVERAGE((IF(DATOS_[[Sexo]:[Sexo]]=$B67,IF(DATOS_[[AGRUP. CLAS. PROF.]:[AGRUP. CLAS. PROF.]]=$B66,IF(DATOS_[[Check Periodo Ref.]:[Check Periodo Ref.]]="Dentro",IF(DATOS_[[Check Equiparado]:[Check Equiparado]]="Sí",IF(DATOS!BI$4="Sí",(1/DATOS_[[% anualiz]:[% anualiz]]),1)*IF(DATOS!BI$5="Sí",1/DATOS_[[% normaliz]:[% normaliz]],1)*(DATOS_[C.Extra.01])))))))),
0)</f>
        <v>0</v>
      </c>
      <c r="AQ67" s="171">
        <f t="array" ref="AQ67">IFERROR(
(AVERAGE((IF(DATOS_[[Sexo]:[Sexo]]=$B67,IF(DATOS_[[AGRUP. CLAS. PROF.]:[AGRUP. CLAS. PROF.]]=$B66,IF(DATOS_[[Check Periodo Ref.]:[Check Periodo Ref.]]="Dentro",IF(DATOS_[[Check Equiparado]:[Check Equiparado]]="Sí",IF(DATOS!BJ$4="Sí",(1/DATOS_[[% anualiz]:[% anualiz]]),1)*IF(DATOS!BJ$5="Sí",1/DATOS_[[% normaliz]:[% normaliz]],1)*(DATOS_[C.Extra.02])))))))),
0)</f>
        <v>0</v>
      </c>
      <c r="AR67" s="171">
        <f t="array" ref="AR67">IFERROR(
(AVERAGE((IF(DATOS_[[Sexo]:[Sexo]]=$B67,IF(DATOS_[[AGRUP. CLAS. PROF.]:[AGRUP. CLAS. PROF.]]=$B66,IF(DATOS_[[Check Periodo Ref.]:[Check Periodo Ref.]]="Dentro",IF(DATOS_[[Check Equiparado]:[Check Equiparado]]="Sí",IF(DATOS!BK$4="Sí",(1/DATOS_[[% anualiz]:[% anualiz]]),1)*IF(DATOS!BK$5="Sí",1/DATOS_[[% normaliz]:[% normaliz]],1)*(DATOS_[C.Extra.03])))))))),
0)</f>
        <v>0</v>
      </c>
      <c r="AS67" s="171">
        <f t="array" ref="AS67">IFERROR(
(AVERAGE((IF(DATOS_[[Sexo]:[Sexo]]=$B67,IF(DATOS_[[AGRUP. CLAS. PROF.]:[AGRUP. CLAS. PROF.]]=$B66,IF(DATOS_[[Check Periodo Ref.]:[Check Periodo Ref.]]="Dentro",IF(DATOS_[[Check Equiparado]:[Check Equiparado]]="Sí",IF(DATOS!BL$4="Sí",(1/DATOS_[[% anualiz]:[% anualiz]]),1)*IF(DATOS!BL$5="Sí",1/DATOS_[[% normaliz]:[% normaliz]],1)*(DATOS_[C.Extra.04])))))))),
0)</f>
        <v>0</v>
      </c>
      <c r="AT67" s="171">
        <f t="array" ref="AT67">IFERROR(
(AVERAGE((IF(DATOS_[[Sexo]:[Sexo]]=$B67,IF(DATOS_[[AGRUP. CLAS. PROF.]:[AGRUP. CLAS. PROF.]]=$B66,IF(DATOS_[[Check Periodo Ref.]:[Check Periodo Ref.]]="Dentro",IF(DATOS_[[Check Equiparado]:[Check Equiparado]]="Sí",IF(DATOS!BM$4="Sí",(1/DATOS_[[% anualiz]:[% anualiz]]),1)*IF(DATOS!BM$5="Sí",1/DATOS_[[% normaliz]:[% normaliz]],1)*(DATOS_[C.Extra.05])))))))),
0)</f>
        <v>0</v>
      </c>
      <c r="AU67" s="172">
        <f t="array" ref="AU67">IFERROR(
AVERAGE(IF(DATOS_[Sexo]=$B67,IF(DATOS_[[AGRUP. CLAS. PROF.]:[AGRUP. CLAS. PROF.]]=$B66,IF(DATOS_[Check Equiparado]="Sí",IF(DATOS_[Check Periodo Ref.]="Dentro",DATOS_[Tot Extrasalarial Eq],FALSE))))),
0)</f>
        <v>0</v>
      </c>
      <c r="AV67" s="173">
        <f t="array" ref="AV67">IFERROR(
AVERAGE(IF(DATOS_[Sexo]=$B67,IF(DATOS_[[AGRUP. CLAS. PROF.]:[AGRUP. CLAS. PROF.]]=$B66,IF(DATOS_[Check Equiparado]="Sí",IF(DATOS_[Check Periodo Ref.]="Dentro",DATOS_[TOTAL Retrib Eq],FALSE))))),
0)</f>
        <v>0</v>
      </c>
    </row>
    <row r="68" spans="1:48" x14ac:dyDescent="0.3">
      <c r="A68" s="119" t="str">
        <f t="shared" ref="A68" si="74">+A67</f>
        <v>[ocultar]</v>
      </c>
      <c r="B68" s="123" t="s">
        <v>163</v>
      </c>
      <c r="C68" s="124">
        <f t="array" ref="C68">SUM(IF($B68=DATOS_[Sexo],
IF($B66=DATOS_[AGRUP. CLAS. PROF.],
IF("Dentro"=DATOS_[Check Periodo Ref.],
1/(COUNTIFS(DATOS_[Sexo],$B68,DATOS_[AGRUP. CLAS. PROF.],$B66,DATOS_[Check Periodo Ref.],"Dentro",DATOS_[id],DATOS_[id]))))))</f>
        <v>0</v>
      </c>
      <c r="D68" s="125">
        <f>COUNTIFS(DATOS_[AGRUP. CLAS. PROF.],$B66,DATOS_[Sexo],$B68,DATOS_[Check Periodo Ref.],"Dentro")</f>
        <v>0</v>
      </c>
      <c r="E68" s="125">
        <f>COUNTIFS(DATOS_[AGRUP. CLAS. PROF.],$B66,DATOS_[Sexo],$B68,DATOS_[Check Periodo Ref.],"Dentro",DATOS_[Check Nº SC Norm],"Sí")</f>
        <v>0</v>
      </c>
      <c r="F68" s="125">
        <f>COUNTIFS(DATOS_[AGRUP. CLAS. PROF.],$B66,DATOS_[Sexo],$B68,DATOS_[Check Periodo Ref.],"Dentro",DATOS_[Check Nº SC Anualiz],"Sí")</f>
        <v>0</v>
      </c>
      <c r="G68" s="125">
        <f>COUNTIFS(DATOS_[AGRUP. CLAS. PROF.],$B66,DATOS_[Sexo],$B68,DATOS_[Check Periodo Ref.],"Dentro",DATOS_[Check Nº SC Norm y Anualiz],"Sí")</f>
        <v>0</v>
      </c>
      <c r="H68" s="125">
        <f>COUNTIFS(DATOS_[AGRUP. CLAS. PROF.],$B66,DATOS_[Sexo],$B68,DATOS_[Check Periodo Ref.],"Dentro",DATOS_[Check Equiparación],"Sí")</f>
        <v>0</v>
      </c>
      <c r="I68" s="167" cm="1">
        <f t="array" ref="I68">IFERROR(
AVERAGE(IF(DATOS_[Sexo]=$B68,IF(DATOS_[[AGRUP. CLAS. PROF.]:[AGRUP. CLAS. PROF.]]=$B66,IF(DATOS_[Check Equiparado]="Sí",IF(DATOS_[Check Periodo Ref.]="Dentro",DATOS_[SALARIO BASE Eq],FALSE))))),
0)</f>
        <v>0</v>
      </c>
      <c r="J68" s="168">
        <f t="array" ref="J68">IFERROR(
(AVERAGE((IF(DATOS_[[Sexo]:[Sexo]]=$B68,IF(DATOS_[[AGRUP. CLAS. PROF.]:[AGRUP. CLAS. PROF.]]=$B66,IF(DATOS_[[Check Periodo Ref.]:[Check Periodo Ref.]]="Dentro",IF(DATOS_[[Check Equiparado]:[Check Equiparado]]="Sí",IF(DATOS!AE$4="Sí",(1/DATOS_[[% anualiz]:[% anualiz]]),1)*IF(DATOS!AE$5="Sí",1/DATOS_[[% normaliz]:[% normaliz]],1)*(DATOS_[Conc.Sal.01])))))))),
0)</f>
        <v>0</v>
      </c>
      <c r="K68" s="168">
        <f t="array" ref="K68">IFERROR(
(AVERAGE((IF(DATOS_[[Sexo]:[Sexo]]=$B68,IF(DATOS_[[AGRUP. CLAS. PROF.]:[AGRUP. CLAS. PROF.]]=$B66,IF(DATOS_[[Check Periodo Ref.]:[Check Periodo Ref.]]="Dentro",IF(DATOS_[[Check Equiparado]:[Check Equiparado]]="Sí",IF(DATOS!AF$4="Sí",(1/DATOS_[[% anualiz]:[% anualiz]]),1)*IF(DATOS!AF$5="Sí",1/DATOS_[[% normaliz]:[% normaliz]],1)*(DATOS_[Conc.Sal.02])))))))),
0)</f>
        <v>0</v>
      </c>
      <c r="L68" s="168">
        <f t="array" ref="L68">IFERROR(
(AVERAGE((IF(DATOS_[[Sexo]:[Sexo]]=$B68,IF(DATOS_[[AGRUP. CLAS. PROF.]:[AGRUP. CLAS. PROF.]]=$B66,IF(DATOS_[[Check Periodo Ref.]:[Check Periodo Ref.]]="Dentro",IF(DATOS_[[Check Equiparado]:[Check Equiparado]]="Sí",IF(DATOS!AG$4="Sí",(1/DATOS_[[% anualiz]:[% anualiz]]),1)*IF(DATOS!AG$5="Sí",1/DATOS_[[% normaliz]:[% normaliz]],1)*(DATOS_[Conc.Sal.03])))))))),
0)</f>
        <v>0</v>
      </c>
      <c r="M68" s="168">
        <f t="array" ref="M68">IFERROR(
(AVERAGE((IF(DATOS_[[Sexo]:[Sexo]]=$B68,IF(DATOS_[[AGRUP. CLAS. PROF.]:[AGRUP. CLAS. PROF.]]=$B66,IF(DATOS_[[Check Periodo Ref.]:[Check Periodo Ref.]]="Dentro",IF(DATOS_[[Check Equiparado]:[Check Equiparado]]="Sí",IF(DATOS!AH$4="Sí",(1/DATOS_[[% anualiz]:[% anualiz]]),1)*IF(DATOS!AH$5="Sí",1/DATOS_[[% normaliz]:[% normaliz]],1)*(DATOS_[Conc.Sal.04])))))))),
0)</f>
        <v>0</v>
      </c>
      <c r="N68" s="168">
        <f t="array" ref="N68">IFERROR(
(AVERAGE((IF(DATOS_[[Sexo]:[Sexo]]=$B68,IF(DATOS_[[AGRUP. CLAS. PROF.]:[AGRUP. CLAS. PROF.]]=$B66,IF(DATOS_[[Check Periodo Ref.]:[Check Periodo Ref.]]="Dentro",IF(DATOS_[[Check Equiparado]:[Check Equiparado]]="Sí",IF(DATOS!AI$4="Sí",(1/DATOS_[[% anualiz]:[% anualiz]]),1)*IF(DATOS!AI$5="Sí",1/DATOS_[[% normaliz]:[% normaliz]],1)*(DATOS_[Conc.Sal.05])))))))),
0)</f>
        <v>0</v>
      </c>
      <c r="O68" s="168">
        <f t="array" ref="O68">IFERROR(
(AVERAGE((IF(DATOS_[[Sexo]:[Sexo]]=$B68,IF(DATOS_[[AGRUP. CLAS. PROF.]:[AGRUP. CLAS. PROF.]]=$B66,IF(DATOS_[[Check Periodo Ref.]:[Check Periodo Ref.]]="Dentro",IF(DATOS_[[Check Equiparado]:[Check Equiparado]]="Sí",IF(DATOS!AJ$4="Sí",(1/DATOS_[[% anualiz]:[% anualiz]]),1)*IF(DATOS!AJ$5="Sí",1/DATOS_[[% normaliz]:[% normaliz]],1)*(DATOS_[Conc.Sal.06])))))))),
0)</f>
        <v>0</v>
      </c>
      <c r="P68" s="168">
        <f t="array" ref="P68">IFERROR(
(AVERAGE((IF(DATOS_[[Sexo]:[Sexo]]=$B68,IF(DATOS_[[AGRUP. CLAS. PROF.]:[AGRUP. CLAS. PROF.]]=$B66,IF(DATOS_[[Check Periodo Ref.]:[Check Periodo Ref.]]="Dentro",IF(DATOS_[[Check Equiparado]:[Check Equiparado]]="Sí",IF(DATOS!AK$4="Sí",(1/DATOS_[[% anualiz]:[% anualiz]]),1)*IF(DATOS!AK$5="Sí",1/DATOS_[[% normaliz]:[% normaliz]],1)*(DATOS_[Conc.Sal.07])))))))),
0)</f>
        <v>0</v>
      </c>
      <c r="Q68" s="168">
        <f t="array" ref="Q68">IFERROR(
(AVERAGE((IF(DATOS_[[Sexo]:[Sexo]]=$B68,IF(DATOS_[[AGRUP. CLAS. PROF.]:[AGRUP. CLAS. PROF.]]=$B66,IF(DATOS_[[Check Periodo Ref.]:[Check Periodo Ref.]]="Dentro",IF(DATOS_[[Check Equiparado]:[Check Equiparado]]="Sí",IF(DATOS!AL$4="Sí",(1/DATOS_[[% anualiz]:[% anualiz]]),1)*IF(DATOS!AL$5="Sí",1/DATOS_[[% normaliz]:[% normaliz]],1)*(DATOS_[Conc.Sal.08])))))))),
0)</f>
        <v>0</v>
      </c>
      <c r="R68" s="168">
        <f t="array" ref="R68">IFERROR(
(AVERAGE((IF(DATOS_[[Sexo]:[Sexo]]=$B68,IF(DATOS_[[AGRUP. CLAS. PROF.]:[AGRUP. CLAS. PROF.]]=$B66,IF(DATOS_[[Check Periodo Ref.]:[Check Periodo Ref.]]="Dentro",IF(DATOS_[[Check Equiparado]:[Check Equiparado]]="Sí",IF(DATOS!AM$4="Sí",(1/DATOS_[[% anualiz]:[% anualiz]]),1)*IF(DATOS!AM$5="Sí",1/DATOS_[[% normaliz]:[% normaliz]],1)*(DATOS_[Conc.Sal.09])))))))),
0)</f>
        <v>0</v>
      </c>
      <c r="S68" s="168">
        <f t="array" ref="S68">IFERROR(
(AVERAGE((IF(DATOS_[[Sexo]:[Sexo]]=$B68,IF(DATOS_[[AGRUP. CLAS. PROF.]:[AGRUP. CLAS. PROF.]]=$B66,IF(DATOS_[[Check Periodo Ref.]:[Check Periodo Ref.]]="Dentro",IF(DATOS_[[Check Equiparado]:[Check Equiparado]]="Sí",IF(DATOS!AN$4="Sí",(1/DATOS_[[% anualiz]:[% anualiz]]),1)*IF(DATOS!AN$5="Sí",1/DATOS_[[% normaliz]:[% normaliz]],1)*(DATOS_[Conc.Sal.10])))))))),
0)</f>
        <v>0</v>
      </c>
      <c r="T68" s="168">
        <f t="array" ref="T68">IFERROR(
(AVERAGE((IF(DATOS_[[Sexo]:[Sexo]]=$B68,IF(DATOS_[[AGRUP. CLAS. PROF.]:[AGRUP. CLAS. PROF.]]=$B66,IF(DATOS_[[Check Periodo Ref.]:[Check Periodo Ref.]]="Dentro",IF(DATOS_[[Check Equiparado]:[Check Equiparado]]="Sí",IF(DATOS!AO$4="Sí",(1/DATOS_[[% anualiz]:[% anualiz]]),1)*IF(DATOS!AO$5="Sí",1/DATOS_[[% normaliz]:[% normaliz]],1)*(DATOS_[Conc.Sal.11])))))))),
0)</f>
        <v>0</v>
      </c>
      <c r="U68" s="168">
        <f t="array" ref="U68">IFERROR(
(AVERAGE((IF(DATOS_[[Sexo]:[Sexo]]=$B68,IF(DATOS_[[AGRUP. CLAS. PROF.]:[AGRUP. CLAS. PROF.]]=$B66,IF(DATOS_[[Check Periodo Ref.]:[Check Periodo Ref.]]="Dentro",IF(DATOS_[[Check Equiparado]:[Check Equiparado]]="Sí",IF(DATOS!AP$4="Sí",(1/DATOS_[[% anualiz]:[% anualiz]]),1)*IF(DATOS!AP$5="Sí",1/DATOS_[[% normaliz]:[% normaliz]],1)*(DATOS_[Conc.Sal.12])))))))),
0)</f>
        <v>0</v>
      </c>
      <c r="V68" s="168">
        <f t="array" ref="V68">IFERROR(
(AVERAGE((IF(DATOS_[[Sexo]:[Sexo]]=$B68,IF(DATOS_[[AGRUP. CLAS. PROF.]:[AGRUP. CLAS. PROF.]]=$B66,IF(DATOS_[[Check Periodo Ref.]:[Check Periodo Ref.]]="Dentro",IF(DATOS_[[Check Equiparado]:[Check Equiparado]]="Sí",IF(DATOS!AQ$4="Sí",(1/DATOS_[[% anualiz]:[% anualiz]]),1)*IF(DATOS!AQ$5="Sí",1/DATOS_[[% normaliz]:[% normaliz]],1)*(DATOS_[Conc.Sal.13])))))))),
0)</f>
        <v>0</v>
      </c>
      <c r="W68" s="168">
        <f t="array" ref="W68">IFERROR(
(AVERAGE((IF(DATOS_[[Sexo]:[Sexo]]=$B68,IF(DATOS_[[AGRUP. CLAS. PROF.]:[AGRUP. CLAS. PROF.]]=$B66,IF(DATOS_[[Check Periodo Ref.]:[Check Periodo Ref.]]="Dentro",IF(DATOS_[[Check Equiparado]:[Check Equiparado]]="Sí",IF(DATOS!AR$4="Sí",(1/DATOS_[[% anualiz]:[% anualiz]]),1)*IF(DATOS!AR$5="Sí",1/DATOS_[[% normaliz]:[% normaliz]],1)*(DATOS_[Conc.Sal.14])))))))),
0)</f>
        <v>0</v>
      </c>
      <c r="X68" s="168">
        <f t="array" ref="X68">IFERROR(
(AVERAGE((IF(DATOS_[[Sexo]:[Sexo]]=$B68,IF(DATOS_[[AGRUP. CLAS. PROF.]:[AGRUP. CLAS. PROF.]]=$B66,IF(DATOS_[[Check Periodo Ref.]:[Check Periodo Ref.]]="Dentro",IF(DATOS_[[Check Equiparado]:[Check Equiparado]]="Sí",IF(DATOS!AS$4="Sí",(1/DATOS_[[% anualiz]:[% anualiz]]),1)*IF(DATOS!AS$5="Sí",1/DATOS_[[% normaliz]:[% normaliz]],1)*(DATOS_[Conc.Sal.15])))))))),
0)</f>
        <v>0</v>
      </c>
      <c r="Y68" s="168">
        <f t="array" ref="Y68">IFERROR(
(AVERAGE((IF(DATOS_[[Sexo]:[Sexo]]=$B68,IF(DATOS_[[AGRUP. CLAS. PROF.]:[AGRUP. CLAS. PROF.]]=$B66,IF(DATOS_[[Check Periodo Ref.]:[Check Periodo Ref.]]="Dentro",IF(DATOS_[[Check Equiparado]:[Check Equiparado]]="Sí",IF(DATOS!AT$4="Sí",(1/DATOS_[[% anualiz]:[% anualiz]]),1)*IF(DATOS!AT$5="Sí",1/DATOS_[[% normaliz]:[% normaliz]],1)*(DATOS_[Conc.Sal.16])))))))),
0)</f>
        <v>0</v>
      </c>
      <c r="Z68" s="168">
        <f t="array" ref="Z68">IFERROR(
(AVERAGE((IF(DATOS_[[Sexo]:[Sexo]]=$B68,IF(DATOS_[[AGRUP. CLAS. PROF.]:[AGRUP. CLAS. PROF.]]=$B66,IF(DATOS_[[Check Periodo Ref.]:[Check Periodo Ref.]]="Dentro",IF(DATOS_[[Check Equiparado]:[Check Equiparado]]="Sí",IF(DATOS!AU$4="Sí",(1/DATOS_[[% anualiz]:[% anualiz]]),1)*IF(DATOS!AU$5="Sí",1/DATOS_[[% normaliz]:[% normaliz]],1)*(DATOS_[Conc.Sal.17])))))))),
0)</f>
        <v>0</v>
      </c>
      <c r="AA68" s="168">
        <f t="array" ref="AA68">IFERROR(
(AVERAGE((IF(DATOS_[[Sexo]:[Sexo]]=$B68,IF(DATOS_[[AGRUP. CLAS. PROF.]:[AGRUP. CLAS. PROF.]]=$B66,IF(DATOS_[[Check Periodo Ref.]:[Check Periodo Ref.]]="Dentro",IF(DATOS_[[Check Equiparado]:[Check Equiparado]]="Sí",IF(DATOS!AV$4="Sí",(1/DATOS_[[% anualiz]:[% anualiz]]),1)*IF(DATOS!AV$5="Sí",1/DATOS_[[% normaliz]:[% normaliz]],1)*(DATOS_[Conc.Sal.18])))))))),
0)</f>
        <v>0</v>
      </c>
      <c r="AB68" s="168">
        <f t="array" ref="AB68">IFERROR(
(AVERAGE((IF(DATOS_[[Sexo]:[Sexo]]=$B68,IF(DATOS_[[AGRUP. CLAS. PROF.]:[AGRUP. CLAS. PROF.]]=$B66,IF(DATOS_[[Check Periodo Ref.]:[Check Periodo Ref.]]="Dentro",IF(DATOS_[[Check Equiparado]:[Check Equiparado]]="Sí",IF(DATOS!AW$4="Sí",(1/DATOS_[[% anualiz]:[% anualiz]]),1)*IF(DATOS!AW$5="Sí",1/DATOS_[[% normaliz]:[% normaliz]],1)*(DATOS_[Conc.Sal.19])))))))),
0)</f>
        <v>0</v>
      </c>
      <c r="AC68" s="168">
        <f t="array" ref="AC68">IFERROR(
(AVERAGE((IF(DATOS_[[Sexo]:[Sexo]]=$B68,IF(DATOS_[[AGRUP. CLAS. PROF.]:[AGRUP. CLAS. PROF.]]=$B66,IF(DATOS_[[Check Periodo Ref.]:[Check Periodo Ref.]]="Dentro",IF(DATOS_[[Check Equiparado]:[Check Equiparado]]="Sí",IF(DATOS!AX$4="Sí",(1/DATOS_[[% anualiz]:[% anualiz]]),1)*IF(DATOS!AX$5="Sí",1/DATOS_[[% normaliz]:[% normaliz]],1)*(DATOS_[Conc.Sal.20])))))))),
0)</f>
        <v>0</v>
      </c>
      <c r="AD68" s="168">
        <f t="array" ref="AD68">IFERROR(
(AVERAGE((IF(DATOS_[[Sexo]:[Sexo]]=$B68,IF(DATOS_[[AGRUP. CLAS. PROF.]:[AGRUP. CLAS. PROF.]]=$B66,IF(DATOS_[[Check Periodo Ref.]:[Check Periodo Ref.]]="Dentro",IF(DATOS_[[Check Equiparado]:[Check Equiparado]]="Sí",IF(DATOS!AY$4="Sí",(1/DATOS_[[% anualiz]:[% anualiz]]),1)*IF(DATOS!AY$5="Sí",1/DATOS_[[% normaliz]:[% normaliz]],1)*(DATOS_[Conc.Sal.21])))))))),
0)</f>
        <v>0</v>
      </c>
      <c r="AE68" s="168">
        <f t="array" ref="AE68">IFERROR(
(AVERAGE((IF(DATOS_[[Sexo]:[Sexo]]=$B68,IF(DATOS_[[AGRUP. CLAS. PROF.]:[AGRUP. CLAS. PROF.]]=$B66,IF(DATOS_[[Check Periodo Ref.]:[Check Periodo Ref.]]="Dentro",IF(DATOS_[[Check Equiparado]:[Check Equiparado]]="Sí",IF(DATOS!AZ$4="Sí",(1/DATOS_[[% anualiz]:[% anualiz]]),1)*IF(DATOS!AZ$5="Sí",1/DATOS_[[% normaliz]:[% normaliz]],1)*(DATOS_[Conc.Sal.22])))))))),
0)</f>
        <v>0</v>
      </c>
      <c r="AF68" s="168">
        <f t="array" ref="AF68">IFERROR(
(AVERAGE((IF(DATOS_[[Sexo]:[Sexo]]=$B68,IF(DATOS_[[AGRUP. CLAS. PROF.]:[AGRUP. CLAS. PROF.]]=$B66,IF(DATOS_[[Check Periodo Ref.]:[Check Periodo Ref.]]="Dentro",IF(DATOS_[[Check Equiparado]:[Check Equiparado]]="Sí",IF(DATOS!BA$4="Sí",(1/DATOS_[[% anualiz]:[% anualiz]]),1)*IF(DATOS!BA$5="Sí",1/DATOS_[[% normaliz]:[% normaliz]],1)*(DATOS_[Conc.Sal.23])))))))),
0)</f>
        <v>0</v>
      </c>
      <c r="AG68" s="168">
        <f t="array" ref="AG68">IFERROR(
(AVERAGE((IF(DATOS_[[Sexo]:[Sexo]]=$B68,IF(DATOS_[[AGRUP. CLAS. PROF.]:[AGRUP. CLAS. PROF.]]=$B66,IF(DATOS_[[Check Periodo Ref.]:[Check Periodo Ref.]]="Dentro",IF(DATOS_[[Check Equiparado]:[Check Equiparado]]="Sí",IF(DATOS!BB$4="Sí",(1/DATOS_[[% anualiz]:[% anualiz]]),1)*IF(DATOS!BB$5="Sí",1/DATOS_[[% normaliz]:[% normaliz]],1)*(DATOS_[Conc.Sal.24])))))))),
0)</f>
        <v>0</v>
      </c>
      <c r="AH68" s="168">
        <f t="array" ref="AH68">IFERROR(
(AVERAGE((IF(DATOS_[[Sexo]:[Sexo]]=$B68,IF(DATOS_[[AGRUP. CLAS. PROF.]:[AGRUP. CLAS. PROF.]]=$B66,IF(DATOS_[[Check Periodo Ref.]:[Check Periodo Ref.]]="Dentro",IF(DATOS_[[Check Equiparado]:[Check Equiparado]]="Sí",IF(DATOS!BC$4="Sí",(1/DATOS_[[% anualiz]:[% anualiz]]),1)*IF(DATOS!BC$5="Sí",1/DATOS_[[% normaliz]:[% normaliz]],1)*(DATOS_[Conc.Sal.25])))))))),
0)</f>
        <v>0</v>
      </c>
      <c r="AI68" s="168">
        <f t="array" ref="AI68">IFERROR(
(AVERAGE((IF(DATOS_[[Sexo]:[Sexo]]=$B68,IF(DATOS_[[AGRUP. CLAS. PROF.]:[AGRUP. CLAS. PROF.]]=$B66,IF(DATOS_[[Check Periodo Ref.]:[Check Periodo Ref.]]="Dentro",IF(DATOS_[[Check Equiparado]:[Check Equiparado]]="Sí",IF(DATOS!BD$4="Sí",(1/DATOS_[[% anualiz]:[% anualiz]]),1)*IF(DATOS!BD$5="Sí",1/DATOS_[[% normaliz]:[% normaliz]],1)*(DATOS_[Conc.Sal.26])))))))),
0)</f>
        <v>0</v>
      </c>
      <c r="AJ68" s="168">
        <f t="array" ref="AJ68">IFERROR(
(AVERAGE((IF(DATOS_[[Sexo]:[Sexo]]=$B68,IF(DATOS_[[AGRUP. CLAS. PROF.]:[AGRUP. CLAS. PROF.]]=$B66,IF(DATOS_[[Check Periodo Ref.]:[Check Periodo Ref.]]="Dentro",IF(DATOS_[[Check Equiparado]:[Check Equiparado]]="Sí",IF(DATOS!BE$4="Sí",(1/DATOS_[[% anualiz]:[% anualiz]]),1)*IF(DATOS!BE$5="Sí",1/DATOS_[[% normaliz]:[% normaliz]],1)*(DATOS_[Conc.Sal.27])))))))),
0)</f>
        <v>0</v>
      </c>
      <c r="AK68" s="168">
        <f t="array" ref="AK68">IFERROR(
(AVERAGE((IF(DATOS_[[Sexo]:[Sexo]]=$B68,IF(DATOS_[[AGRUP. CLAS. PROF.]:[AGRUP. CLAS. PROF.]]=$B66,IF(DATOS_[[Check Periodo Ref.]:[Check Periodo Ref.]]="Dentro",IF(DATOS_[[Check Equiparado]:[Check Equiparado]]="Sí",IF(DATOS!BF$4="Sí",(1/DATOS_[[% anualiz]:[% anualiz]]),1)*IF(DATOS!BF$5="Sí",1/DATOS_[[% normaliz]:[% normaliz]],1)*(DATOS_[Conc.Sal.28])))))))),
0)</f>
        <v>0</v>
      </c>
      <c r="AL68" s="168">
        <f t="array" ref="AL68">IFERROR(
(AVERAGE((IF(DATOS_[[Sexo]:[Sexo]]=$B68,IF(DATOS_[[AGRUP. CLAS. PROF.]:[AGRUP. CLAS. PROF.]]=$B66,IF(DATOS_[[Check Periodo Ref.]:[Check Periodo Ref.]]="Dentro",IF(DATOS_[[Check Equiparado]:[Check Equiparado]]="Sí",IF(DATOS!BG$4="Sí",(1/DATOS_[[% anualiz]:[% anualiz]]),1)*IF(DATOS!BG$5="Sí",1/DATOS_[[% normaliz]:[% normaliz]],1)*(DATOS_[Conc.Sal.29])))))))),
0)</f>
        <v>0</v>
      </c>
      <c r="AM68" s="168">
        <f t="array" ref="AM68">IFERROR(
(AVERAGE((IF(DATOS_[[Sexo]:[Sexo]]=$B68,IF(DATOS_[[AGRUP. CLAS. PROF.]:[AGRUP. CLAS. PROF.]]=$B66,IF(DATOS_[[Check Periodo Ref.]:[Check Periodo Ref.]]="Dentro",IF(DATOS_[[Check Equiparado]:[Check Equiparado]]="Sí",IF(DATOS!BH$4="Sí",(1/DATOS_[[% anualiz]:[% anualiz]]),1)*IF(DATOS!BH$5="Sí",1/DATOS_[[% normaliz]:[% normaliz]],1)*(DATOS_[Conc.Sal.30])))))))),
0)</f>
        <v>0</v>
      </c>
      <c r="AN68" s="169">
        <f t="array" ref="AN68">IFERROR(
AVERAGE(IF(DATOS_[Sexo]=$B68,IF(DATOS_[[AGRUP. CLAS. PROF.]:[AGRUP. CLAS. PROF.]]=$B66,IF(DATOS_[Check Equiparado]="Sí",IF(DATOS_[Check Periodo Ref.]="Dentro",DATOS_[Tot COMPL.SAL Eq],FALSE))))),
0)</f>
        <v>0</v>
      </c>
      <c r="AO68" s="170">
        <f t="array" ref="AO68">IFERROR(
AVERAGE(IF(DATOS_[Sexo]=$B68,IF(DATOS_[[AGRUP. CLAS. PROF.]:[AGRUP. CLAS. PROF.]]=$B66,IF(DATOS_[Check Equiparado]="Sí",IF(DATOS_[Check Periodo Ref.]="Dentro",DATOS_[TOTAL SALARIO Eq],FALSE))))),
0)</f>
        <v>0</v>
      </c>
      <c r="AP68" s="171">
        <f t="array" ref="AP68">IFERROR(
(AVERAGE((IF(DATOS_[[Sexo]:[Sexo]]=$B68,IF(DATOS_[[AGRUP. CLAS. PROF.]:[AGRUP. CLAS. PROF.]]=$B67,IF(DATOS_[[Check Periodo Ref.]:[Check Periodo Ref.]]="Dentro",IF(DATOS_[[Check Equiparado]:[Check Equiparado]]="Sí",IF(DATOS!BI$4="Sí",(1/DATOS_[[% anualiz]:[% anualiz]]),1)*IF(DATOS!BI$5="Sí",1/DATOS_[[% normaliz]:[% normaliz]],1)*(DATOS_[C.Extra.01])))))))),
0)</f>
        <v>0</v>
      </c>
      <c r="AQ68" s="171">
        <f t="array" ref="AQ68">IFERROR(
(AVERAGE((IF(DATOS_[[Sexo]:[Sexo]]=$B68,IF(DATOS_[[AGRUP. CLAS. PROF.]:[AGRUP. CLAS. PROF.]]=$B67,IF(DATOS_[[Check Periodo Ref.]:[Check Periodo Ref.]]="Dentro",IF(DATOS_[[Check Equiparado]:[Check Equiparado]]="Sí",IF(DATOS!BJ$4="Sí",(1/DATOS_[[% anualiz]:[% anualiz]]),1)*IF(DATOS!BJ$5="Sí",1/DATOS_[[% normaliz]:[% normaliz]],1)*(DATOS_[C.Extra.02])))))))),
0)</f>
        <v>0</v>
      </c>
      <c r="AR68" s="171">
        <f t="array" ref="AR68">IFERROR(
(AVERAGE((IF(DATOS_[[Sexo]:[Sexo]]=$B68,IF(DATOS_[[AGRUP. CLAS. PROF.]:[AGRUP. CLAS. PROF.]]=$B67,IF(DATOS_[[Check Periodo Ref.]:[Check Periodo Ref.]]="Dentro",IF(DATOS_[[Check Equiparado]:[Check Equiparado]]="Sí",IF(DATOS!BK$4="Sí",(1/DATOS_[[% anualiz]:[% anualiz]]),1)*IF(DATOS!BK$5="Sí",1/DATOS_[[% normaliz]:[% normaliz]],1)*(DATOS_[C.Extra.03])))))))),
0)</f>
        <v>0</v>
      </c>
      <c r="AS68" s="171">
        <f t="array" ref="AS68">IFERROR(
(AVERAGE((IF(DATOS_[[Sexo]:[Sexo]]=$B68,IF(DATOS_[[AGRUP. CLAS. PROF.]:[AGRUP. CLAS. PROF.]]=$B67,IF(DATOS_[[Check Periodo Ref.]:[Check Periodo Ref.]]="Dentro",IF(DATOS_[[Check Equiparado]:[Check Equiparado]]="Sí",IF(DATOS!BL$4="Sí",(1/DATOS_[[% anualiz]:[% anualiz]]),1)*IF(DATOS!BL$5="Sí",1/DATOS_[[% normaliz]:[% normaliz]],1)*(DATOS_[C.Extra.04])))))))),
0)</f>
        <v>0</v>
      </c>
      <c r="AT68" s="171">
        <f t="array" ref="AT68">IFERROR(
(AVERAGE((IF(DATOS_[[Sexo]:[Sexo]]=$B68,IF(DATOS_[[AGRUP. CLAS. PROF.]:[AGRUP. CLAS. PROF.]]=$B67,IF(DATOS_[[Check Periodo Ref.]:[Check Periodo Ref.]]="Dentro",IF(DATOS_[[Check Equiparado]:[Check Equiparado]]="Sí",IF(DATOS!BM$4="Sí",(1/DATOS_[[% anualiz]:[% anualiz]]),1)*IF(DATOS!BM$5="Sí",1/DATOS_[[% normaliz]:[% normaliz]],1)*(DATOS_[C.Extra.05])))))))),
0)</f>
        <v>0</v>
      </c>
      <c r="AU68" s="172">
        <f t="array" ref="AU68">IFERROR(
AVERAGE(IF(DATOS_[Sexo]=$B68,IF(DATOS_[[AGRUP. CLAS. PROF.]:[AGRUP. CLAS. PROF.]]=$B66,IF(DATOS_[Check Equiparado]="Sí",IF(DATOS_[Check Periodo Ref.]="Dentro",DATOS_[Tot Extrasalarial Eq],FALSE))))),
0)</f>
        <v>0</v>
      </c>
      <c r="AV68" s="173">
        <f t="array" ref="AV68">IFERROR(
AVERAGE(IF(DATOS_[Sexo]=$B68,IF(DATOS_[[AGRUP. CLAS. PROF.]:[AGRUP. CLAS. PROF.]]=$B66,IF(DATOS_[Check Equiparado]="Sí",IF(DATOS_[Check Periodo Ref.]="Dentro",DATOS_[TOTAL Retrib Eq],FALSE))))),
0)</f>
        <v>0</v>
      </c>
    </row>
    <row r="69" spans="1:48" ht="17.25" thickBot="1" x14ac:dyDescent="0.35">
      <c r="A69" s="119" t="str">
        <f t="shared" ref="A69" si="75">+A70</f>
        <v>[ocultar]</v>
      </c>
      <c r="B69" s="129" t="s">
        <v>235</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CLAS. PROF.],
IF("Dentro"=DATOS_[Check Periodo Ref.],
1/(COUNTIFS(DATOS_[Sexo],$B70,DATOS_[AGRUP. CLAS. PROF.],$B69,DATOS_[Check Periodo Ref.],"Dentro",DATOS_[id],DATOS_[id]))))))</f>
        <v>0</v>
      </c>
      <c r="D70" s="125">
        <f>COUNTIFS(DATOS_[AGRUP. CLAS. PROF.],$B69,DATOS_[Sexo],$B70,DATOS_[Check Periodo Ref.],"Dentro")</f>
        <v>0</v>
      </c>
      <c r="E70" s="125">
        <f>COUNTIFS(DATOS_[AGRUP. CLAS. PROF.],$B69,DATOS_[Sexo],$B70,DATOS_[Check Periodo Ref.],"Dentro",DATOS_[Check Nº SC Norm],"Sí")</f>
        <v>0</v>
      </c>
      <c r="F70" s="125">
        <f>COUNTIFS(DATOS_[AGRUP. CLAS. PROF.],$B69,DATOS_[Sexo],$B70,DATOS_[Check Periodo Ref.],"Dentro",DATOS_[Check Nº SC Anualiz],"Sí")</f>
        <v>0</v>
      </c>
      <c r="G70" s="125">
        <f>COUNTIFS(DATOS_[AGRUP. CLAS. PROF.],$B69,DATOS_[Sexo],$B70,DATOS_[Check Periodo Ref.],"Dentro",DATOS_[Check Nº SC Norm y Anualiz],"Sí")</f>
        <v>0</v>
      </c>
      <c r="H70" s="125">
        <f>COUNTIFS(DATOS_[AGRUP. CLAS. PROF.],$B69,DATOS_[Sexo],$B70,DATOS_[Check Periodo Ref.],"Dentro",DATOS_[Check Equiparación],"Sí")</f>
        <v>0</v>
      </c>
      <c r="I70" s="167">
        <f t="array" ref="I70">IFERROR(
AVERAGE(IF(DATOS_[Sexo]=$B70,IF(DATOS_[[AGRUP. CLAS. PROF.]:[AGRUP. CLAS. PROF.]]=$B69,IF(DATOS_[Check Equiparado]="Sí",IF(DATOS_[Check Periodo Ref.]="Dentro",DATOS_[SALARIO BASE Eq],FALSE))))),
0)</f>
        <v>0</v>
      </c>
      <c r="J70" s="168">
        <f t="array" ref="J70">IFERROR(
(AVERAGE((IF(DATOS_[[Sexo]:[Sexo]]=$B70,IF(DATOS_[[AGRUP. CLAS. PROF.]:[AGRUP. CLAS. PROF.]]=$B69,IF(DATOS_[[Check Periodo Ref.]:[Check Periodo Ref.]]="Dentro",IF(DATOS_[[Check Equiparado]:[Check Equiparado]]="Sí",IF(DATOS!AE$4="Sí",(1/DATOS_[[% anualiz]:[% anualiz]]),1)*IF(DATOS!AE$5="Sí",1/DATOS_[[% normaliz]:[% normaliz]],1)*(DATOS_[Conc.Sal.01])))))))),
0)</f>
        <v>0</v>
      </c>
      <c r="K70" s="168">
        <f t="array" ref="K70">IFERROR(
(AVERAGE((IF(DATOS_[[Sexo]:[Sexo]]=$B70,IF(DATOS_[[AGRUP. CLAS. PROF.]:[AGRUP. CLAS. PROF.]]=$B69,IF(DATOS_[[Check Periodo Ref.]:[Check Periodo Ref.]]="Dentro",IF(DATOS_[[Check Equiparado]:[Check Equiparado]]="Sí",IF(DATOS!AF$4="Sí",(1/DATOS_[[% anualiz]:[% anualiz]]),1)*IF(DATOS!AF$5="Sí",1/DATOS_[[% normaliz]:[% normaliz]],1)*(DATOS_[Conc.Sal.02])))))))),
0)</f>
        <v>0</v>
      </c>
      <c r="L70" s="168">
        <f t="array" ref="L70">IFERROR(
(AVERAGE((IF(DATOS_[[Sexo]:[Sexo]]=$B70,IF(DATOS_[[AGRUP. CLAS. PROF.]:[AGRUP. CLAS. PROF.]]=$B69,IF(DATOS_[[Check Periodo Ref.]:[Check Periodo Ref.]]="Dentro",IF(DATOS_[[Check Equiparado]:[Check Equiparado]]="Sí",IF(DATOS!AG$4="Sí",(1/DATOS_[[% anualiz]:[% anualiz]]),1)*IF(DATOS!AG$5="Sí",1/DATOS_[[% normaliz]:[% normaliz]],1)*(DATOS_[Conc.Sal.03])))))))),
0)</f>
        <v>0</v>
      </c>
      <c r="M70" s="168">
        <f t="array" ref="M70">IFERROR(
(AVERAGE((IF(DATOS_[[Sexo]:[Sexo]]=$B70,IF(DATOS_[[AGRUP. CLAS. PROF.]:[AGRUP. CLAS. PROF.]]=$B69,IF(DATOS_[[Check Periodo Ref.]:[Check Periodo Ref.]]="Dentro",IF(DATOS_[[Check Equiparado]:[Check Equiparado]]="Sí",IF(DATOS!AH$4="Sí",(1/DATOS_[[% anualiz]:[% anualiz]]),1)*IF(DATOS!AH$5="Sí",1/DATOS_[[% normaliz]:[% normaliz]],1)*(DATOS_[Conc.Sal.04])))))))),
0)</f>
        <v>0</v>
      </c>
      <c r="N70" s="168">
        <f t="array" ref="N70">IFERROR(
(AVERAGE((IF(DATOS_[[Sexo]:[Sexo]]=$B70,IF(DATOS_[[AGRUP. CLAS. PROF.]:[AGRUP. CLAS. PROF.]]=$B69,IF(DATOS_[[Check Periodo Ref.]:[Check Periodo Ref.]]="Dentro",IF(DATOS_[[Check Equiparado]:[Check Equiparado]]="Sí",IF(DATOS!AI$4="Sí",(1/DATOS_[[% anualiz]:[% anualiz]]),1)*IF(DATOS!AI$5="Sí",1/DATOS_[[% normaliz]:[% normaliz]],1)*(DATOS_[Conc.Sal.05])))))))),
0)</f>
        <v>0</v>
      </c>
      <c r="O70" s="168">
        <f t="array" ref="O70">IFERROR(
(AVERAGE((IF(DATOS_[[Sexo]:[Sexo]]=$B70,IF(DATOS_[[AGRUP. CLAS. PROF.]:[AGRUP. CLAS. PROF.]]=$B69,IF(DATOS_[[Check Periodo Ref.]:[Check Periodo Ref.]]="Dentro",IF(DATOS_[[Check Equiparado]:[Check Equiparado]]="Sí",IF(DATOS!AJ$4="Sí",(1/DATOS_[[% anualiz]:[% anualiz]]),1)*IF(DATOS!AJ$5="Sí",1/DATOS_[[% normaliz]:[% normaliz]],1)*(DATOS_[Conc.Sal.06])))))))),
0)</f>
        <v>0</v>
      </c>
      <c r="P70" s="168">
        <f t="array" ref="P70">IFERROR(
(AVERAGE((IF(DATOS_[[Sexo]:[Sexo]]=$B70,IF(DATOS_[[AGRUP. CLAS. PROF.]:[AGRUP. CLAS. PROF.]]=$B69,IF(DATOS_[[Check Periodo Ref.]:[Check Periodo Ref.]]="Dentro",IF(DATOS_[[Check Equiparado]:[Check Equiparado]]="Sí",IF(DATOS!AK$4="Sí",(1/DATOS_[[% anualiz]:[% anualiz]]),1)*IF(DATOS!AK$5="Sí",1/DATOS_[[% normaliz]:[% normaliz]],1)*(DATOS_[Conc.Sal.07])))))))),
0)</f>
        <v>0</v>
      </c>
      <c r="Q70" s="168">
        <f t="array" ref="Q70">IFERROR(
(AVERAGE((IF(DATOS_[[Sexo]:[Sexo]]=$B70,IF(DATOS_[[AGRUP. CLAS. PROF.]:[AGRUP. CLAS. PROF.]]=$B69,IF(DATOS_[[Check Periodo Ref.]:[Check Periodo Ref.]]="Dentro",IF(DATOS_[[Check Equiparado]:[Check Equiparado]]="Sí",IF(DATOS!AL$4="Sí",(1/DATOS_[[% anualiz]:[% anualiz]]),1)*IF(DATOS!AL$5="Sí",1/DATOS_[[% normaliz]:[% normaliz]],1)*(DATOS_[Conc.Sal.08])))))))),
0)</f>
        <v>0</v>
      </c>
      <c r="R70" s="168">
        <f t="array" ref="R70">IFERROR(
(AVERAGE((IF(DATOS_[[Sexo]:[Sexo]]=$B70,IF(DATOS_[[AGRUP. CLAS. PROF.]:[AGRUP. CLAS. PROF.]]=$B69,IF(DATOS_[[Check Periodo Ref.]:[Check Periodo Ref.]]="Dentro",IF(DATOS_[[Check Equiparado]:[Check Equiparado]]="Sí",IF(DATOS!AM$4="Sí",(1/DATOS_[[% anualiz]:[% anualiz]]),1)*IF(DATOS!AM$5="Sí",1/DATOS_[[% normaliz]:[% normaliz]],1)*(DATOS_[Conc.Sal.09])))))))),
0)</f>
        <v>0</v>
      </c>
      <c r="S70" s="168">
        <f t="array" ref="S70">IFERROR(
(AVERAGE((IF(DATOS_[[Sexo]:[Sexo]]=$B70,IF(DATOS_[[AGRUP. CLAS. PROF.]:[AGRUP. CLAS. PROF.]]=$B69,IF(DATOS_[[Check Periodo Ref.]:[Check Periodo Ref.]]="Dentro",IF(DATOS_[[Check Equiparado]:[Check Equiparado]]="Sí",IF(DATOS!AN$4="Sí",(1/DATOS_[[% anualiz]:[% anualiz]]),1)*IF(DATOS!AN$5="Sí",1/DATOS_[[% normaliz]:[% normaliz]],1)*(DATOS_[Conc.Sal.10])))))))),
0)</f>
        <v>0</v>
      </c>
      <c r="T70" s="168">
        <f t="array" ref="T70">IFERROR(
(AVERAGE((IF(DATOS_[[Sexo]:[Sexo]]=$B70,IF(DATOS_[[AGRUP. CLAS. PROF.]:[AGRUP. CLAS. PROF.]]=$B69,IF(DATOS_[[Check Periodo Ref.]:[Check Periodo Ref.]]="Dentro",IF(DATOS_[[Check Equiparado]:[Check Equiparado]]="Sí",IF(DATOS!AO$4="Sí",(1/DATOS_[[% anualiz]:[% anualiz]]),1)*IF(DATOS!AO$5="Sí",1/DATOS_[[% normaliz]:[% normaliz]],1)*(DATOS_[Conc.Sal.11])))))))),
0)</f>
        <v>0</v>
      </c>
      <c r="U70" s="168">
        <f t="array" ref="U70">IFERROR(
(AVERAGE((IF(DATOS_[[Sexo]:[Sexo]]=$B70,IF(DATOS_[[AGRUP. CLAS. PROF.]:[AGRUP. CLAS. PROF.]]=$B69,IF(DATOS_[[Check Periodo Ref.]:[Check Periodo Ref.]]="Dentro",IF(DATOS_[[Check Equiparado]:[Check Equiparado]]="Sí",IF(DATOS!AP$4="Sí",(1/DATOS_[[% anualiz]:[% anualiz]]),1)*IF(DATOS!AP$5="Sí",1/DATOS_[[% normaliz]:[% normaliz]],1)*(DATOS_[Conc.Sal.12])))))))),
0)</f>
        <v>0</v>
      </c>
      <c r="V70" s="168">
        <f t="array" ref="V70">IFERROR(
(AVERAGE((IF(DATOS_[[Sexo]:[Sexo]]=$B70,IF(DATOS_[[AGRUP. CLAS. PROF.]:[AGRUP. CLAS. PROF.]]=$B69,IF(DATOS_[[Check Periodo Ref.]:[Check Periodo Ref.]]="Dentro",IF(DATOS_[[Check Equiparado]:[Check Equiparado]]="Sí",IF(DATOS!AQ$4="Sí",(1/DATOS_[[% anualiz]:[% anualiz]]),1)*IF(DATOS!AQ$5="Sí",1/DATOS_[[% normaliz]:[% normaliz]],1)*(DATOS_[Conc.Sal.13])))))))),
0)</f>
        <v>0</v>
      </c>
      <c r="W70" s="168">
        <f t="array" ref="W70">IFERROR(
(AVERAGE((IF(DATOS_[[Sexo]:[Sexo]]=$B70,IF(DATOS_[[AGRUP. CLAS. PROF.]:[AGRUP. CLAS. PROF.]]=$B69,IF(DATOS_[[Check Periodo Ref.]:[Check Periodo Ref.]]="Dentro",IF(DATOS_[[Check Equiparado]:[Check Equiparado]]="Sí",IF(DATOS!AR$4="Sí",(1/DATOS_[[% anualiz]:[% anualiz]]),1)*IF(DATOS!AR$5="Sí",1/DATOS_[[% normaliz]:[% normaliz]],1)*(DATOS_[Conc.Sal.14])))))))),
0)</f>
        <v>0</v>
      </c>
      <c r="X70" s="168">
        <f t="array" ref="X70">IFERROR(
(AVERAGE((IF(DATOS_[[Sexo]:[Sexo]]=$B70,IF(DATOS_[[AGRUP. CLAS. PROF.]:[AGRUP. CLAS. PROF.]]=$B69,IF(DATOS_[[Check Periodo Ref.]:[Check Periodo Ref.]]="Dentro",IF(DATOS_[[Check Equiparado]:[Check Equiparado]]="Sí",IF(DATOS!AS$4="Sí",(1/DATOS_[[% anualiz]:[% anualiz]]),1)*IF(DATOS!AS$5="Sí",1/DATOS_[[% normaliz]:[% normaliz]],1)*(DATOS_[Conc.Sal.15])))))))),
0)</f>
        <v>0</v>
      </c>
      <c r="Y70" s="168">
        <f t="array" ref="Y70">IFERROR(
(AVERAGE((IF(DATOS_[[Sexo]:[Sexo]]=$B70,IF(DATOS_[[AGRUP. CLAS. PROF.]:[AGRUP. CLAS. PROF.]]=$B69,IF(DATOS_[[Check Periodo Ref.]:[Check Periodo Ref.]]="Dentro",IF(DATOS_[[Check Equiparado]:[Check Equiparado]]="Sí",IF(DATOS!AT$4="Sí",(1/DATOS_[[% anualiz]:[% anualiz]]),1)*IF(DATOS!AT$5="Sí",1/DATOS_[[% normaliz]:[% normaliz]],1)*(DATOS_[Conc.Sal.16])))))))),
0)</f>
        <v>0</v>
      </c>
      <c r="Z70" s="168">
        <f t="array" ref="Z70">IFERROR(
(AVERAGE((IF(DATOS_[[Sexo]:[Sexo]]=$B70,IF(DATOS_[[AGRUP. CLAS. PROF.]:[AGRUP. CLAS. PROF.]]=$B69,IF(DATOS_[[Check Periodo Ref.]:[Check Periodo Ref.]]="Dentro",IF(DATOS_[[Check Equiparado]:[Check Equiparado]]="Sí",IF(DATOS!AU$4="Sí",(1/DATOS_[[% anualiz]:[% anualiz]]),1)*IF(DATOS!AU$5="Sí",1/DATOS_[[% normaliz]:[% normaliz]],1)*(DATOS_[Conc.Sal.17])))))))),
0)</f>
        <v>0</v>
      </c>
      <c r="AA70" s="168">
        <f t="array" ref="AA70">IFERROR(
(AVERAGE((IF(DATOS_[[Sexo]:[Sexo]]=$B70,IF(DATOS_[[AGRUP. CLAS. PROF.]:[AGRUP. CLAS. PROF.]]=$B69,IF(DATOS_[[Check Periodo Ref.]:[Check Periodo Ref.]]="Dentro",IF(DATOS_[[Check Equiparado]:[Check Equiparado]]="Sí",IF(DATOS!AV$4="Sí",(1/DATOS_[[% anualiz]:[% anualiz]]),1)*IF(DATOS!AV$5="Sí",1/DATOS_[[% normaliz]:[% normaliz]],1)*(DATOS_[Conc.Sal.18])))))))),
0)</f>
        <v>0</v>
      </c>
      <c r="AB70" s="168">
        <f t="array" ref="AB70">IFERROR(
(AVERAGE((IF(DATOS_[[Sexo]:[Sexo]]=$B70,IF(DATOS_[[AGRUP. CLAS. PROF.]:[AGRUP. CLAS. PROF.]]=$B69,IF(DATOS_[[Check Periodo Ref.]:[Check Periodo Ref.]]="Dentro",IF(DATOS_[[Check Equiparado]:[Check Equiparado]]="Sí",IF(DATOS!AW$4="Sí",(1/DATOS_[[% anualiz]:[% anualiz]]),1)*IF(DATOS!AW$5="Sí",1/DATOS_[[% normaliz]:[% normaliz]],1)*(DATOS_[Conc.Sal.19])))))))),
0)</f>
        <v>0</v>
      </c>
      <c r="AC70" s="168">
        <f t="array" ref="AC70">IFERROR(
(AVERAGE((IF(DATOS_[[Sexo]:[Sexo]]=$B70,IF(DATOS_[[AGRUP. CLAS. PROF.]:[AGRUP. CLAS. PROF.]]=$B69,IF(DATOS_[[Check Periodo Ref.]:[Check Periodo Ref.]]="Dentro",IF(DATOS_[[Check Equiparado]:[Check Equiparado]]="Sí",IF(DATOS!AX$4="Sí",(1/DATOS_[[% anualiz]:[% anualiz]]),1)*IF(DATOS!AX$5="Sí",1/DATOS_[[% normaliz]:[% normaliz]],1)*(DATOS_[Conc.Sal.20])))))))),
0)</f>
        <v>0</v>
      </c>
      <c r="AD70" s="168">
        <f t="array" ref="AD70">IFERROR(
(AVERAGE((IF(DATOS_[[Sexo]:[Sexo]]=$B70,IF(DATOS_[[AGRUP. CLAS. PROF.]:[AGRUP. CLAS. PROF.]]=$B69,IF(DATOS_[[Check Periodo Ref.]:[Check Periodo Ref.]]="Dentro",IF(DATOS_[[Check Equiparado]:[Check Equiparado]]="Sí",IF(DATOS!AY$4="Sí",(1/DATOS_[[% anualiz]:[% anualiz]]),1)*IF(DATOS!AY$5="Sí",1/DATOS_[[% normaliz]:[% normaliz]],1)*(DATOS_[Conc.Sal.21])))))))),
0)</f>
        <v>0</v>
      </c>
      <c r="AE70" s="168">
        <f t="array" ref="AE70">IFERROR(
(AVERAGE((IF(DATOS_[[Sexo]:[Sexo]]=$B70,IF(DATOS_[[AGRUP. CLAS. PROF.]:[AGRUP. CLAS. PROF.]]=$B69,IF(DATOS_[[Check Periodo Ref.]:[Check Periodo Ref.]]="Dentro",IF(DATOS_[[Check Equiparado]:[Check Equiparado]]="Sí",IF(DATOS!AZ$4="Sí",(1/DATOS_[[% anualiz]:[% anualiz]]),1)*IF(DATOS!AZ$5="Sí",1/DATOS_[[% normaliz]:[% normaliz]],1)*(DATOS_[Conc.Sal.22])))))))),
0)</f>
        <v>0</v>
      </c>
      <c r="AF70" s="168">
        <f t="array" ref="AF70">IFERROR(
(AVERAGE((IF(DATOS_[[Sexo]:[Sexo]]=$B70,IF(DATOS_[[AGRUP. CLAS. PROF.]:[AGRUP. CLAS. PROF.]]=$B69,IF(DATOS_[[Check Periodo Ref.]:[Check Periodo Ref.]]="Dentro",IF(DATOS_[[Check Equiparado]:[Check Equiparado]]="Sí",IF(DATOS!BA$4="Sí",(1/DATOS_[[% anualiz]:[% anualiz]]),1)*IF(DATOS!BA$5="Sí",1/DATOS_[[% normaliz]:[% normaliz]],1)*(DATOS_[Conc.Sal.23])))))))),
0)</f>
        <v>0</v>
      </c>
      <c r="AG70" s="168">
        <f t="array" ref="AG70">IFERROR(
(AVERAGE((IF(DATOS_[[Sexo]:[Sexo]]=$B70,IF(DATOS_[[AGRUP. CLAS. PROF.]:[AGRUP. CLAS. PROF.]]=$B69,IF(DATOS_[[Check Periodo Ref.]:[Check Periodo Ref.]]="Dentro",IF(DATOS_[[Check Equiparado]:[Check Equiparado]]="Sí",IF(DATOS!BB$4="Sí",(1/DATOS_[[% anualiz]:[% anualiz]]),1)*IF(DATOS!BB$5="Sí",1/DATOS_[[% normaliz]:[% normaliz]],1)*(DATOS_[Conc.Sal.24])))))))),
0)</f>
        <v>0</v>
      </c>
      <c r="AH70" s="168">
        <f t="array" ref="AH70">IFERROR(
(AVERAGE((IF(DATOS_[[Sexo]:[Sexo]]=$B70,IF(DATOS_[[AGRUP. CLAS. PROF.]:[AGRUP. CLAS. PROF.]]=$B69,IF(DATOS_[[Check Periodo Ref.]:[Check Periodo Ref.]]="Dentro",IF(DATOS_[[Check Equiparado]:[Check Equiparado]]="Sí",IF(DATOS!BC$4="Sí",(1/DATOS_[[% anualiz]:[% anualiz]]),1)*IF(DATOS!BC$5="Sí",1/DATOS_[[% normaliz]:[% normaliz]],1)*(DATOS_[Conc.Sal.25])))))))),
0)</f>
        <v>0</v>
      </c>
      <c r="AI70" s="168">
        <f t="array" ref="AI70">IFERROR(
(AVERAGE((IF(DATOS_[[Sexo]:[Sexo]]=$B70,IF(DATOS_[[AGRUP. CLAS. PROF.]:[AGRUP. CLAS. PROF.]]=$B69,IF(DATOS_[[Check Periodo Ref.]:[Check Periodo Ref.]]="Dentro",IF(DATOS_[[Check Equiparado]:[Check Equiparado]]="Sí",IF(DATOS!BD$4="Sí",(1/DATOS_[[% anualiz]:[% anualiz]]),1)*IF(DATOS!BD$5="Sí",1/DATOS_[[% normaliz]:[% normaliz]],1)*(DATOS_[Conc.Sal.26])))))))),
0)</f>
        <v>0</v>
      </c>
      <c r="AJ70" s="168">
        <f t="array" ref="AJ70">IFERROR(
(AVERAGE((IF(DATOS_[[Sexo]:[Sexo]]=$B70,IF(DATOS_[[AGRUP. CLAS. PROF.]:[AGRUP. CLAS. PROF.]]=$B69,IF(DATOS_[[Check Periodo Ref.]:[Check Periodo Ref.]]="Dentro",IF(DATOS_[[Check Equiparado]:[Check Equiparado]]="Sí",IF(DATOS!BE$4="Sí",(1/DATOS_[[% anualiz]:[% anualiz]]),1)*IF(DATOS!BE$5="Sí",1/DATOS_[[% normaliz]:[% normaliz]],1)*(DATOS_[Conc.Sal.27])))))))),
0)</f>
        <v>0</v>
      </c>
      <c r="AK70" s="168">
        <f t="array" ref="AK70">IFERROR(
(AVERAGE((IF(DATOS_[[Sexo]:[Sexo]]=$B70,IF(DATOS_[[AGRUP. CLAS. PROF.]:[AGRUP. CLAS. PROF.]]=$B69,IF(DATOS_[[Check Periodo Ref.]:[Check Periodo Ref.]]="Dentro",IF(DATOS_[[Check Equiparado]:[Check Equiparado]]="Sí",IF(DATOS!BF$4="Sí",(1/DATOS_[[% anualiz]:[% anualiz]]),1)*IF(DATOS!BF$5="Sí",1/DATOS_[[% normaliz]:[% normaliz]],1)*(DATOS_[Conc.Sal.28])))))))),
0)</f>
        <v>0</v>
      </c>
      <c r="AL70" s="168">
        <f t="array" ref="AL70">IFERROR(
(AVERAGE((IF(DATOS_[[Sexo]:[Sexo]]=$B70,IF(DATOS_[[AGRUP. CLAS. PROF.]:[AGRUP. CLAS. PROF.]]=$B69,IF(DATOS_[[Check Periodo Ref.]:[Check Periodo Ref.]]="Dentro",IF(DATOS_[[Check Equiparado]:[Check Equiparado]]="Sí",IF(DATOS!BG$4="Sí",(1/DATOS_[[% anualiz]:[% anualiz]]),1)*IF(DATOS!BG$5="Sí",1/DATOS_[[% normaliz]:[% normaliz]],1)*(DATOS_[Conc.Sal.29])))))))),
0)</f>
        <v>0</v>
      </c>
      <c r="AM70" s="168">
        <f t="array" ref="AM70">IFERROR(
(AVERAGE((IF(DATOS_[[Sexo]:[Sexo]]=$B70,IF(DATOS_[[AGRUP. CLAS. PROF.]:[AGRUP. CLAS. PROF.]]=$B69,IF(DATOS_[[Check Periodo Ref.]:[Check Periodo Ref.]]="Dentro",IF(DATOS_[[Check Equiparado]:[Check Equiparado]]="Sí",IF(DATOS!BH$4="Sí",(1/DATOS_[[% anualiz]:[% anualiz]]),1)*IF(DATOS!BH$5="Sí",1/DATOS_[[% normaliz]:[% normaliz]],1)*(DATOS_[Conc.Sal.30])))))))),
0)</f>
        <v>0</v>
      </c>
      <c r="AN70" s="169">
        <f t="array" ref="AN70">IFERROR(
AVERAGE(IF(DATOS_[Sexo]=$B70,IF(DATOS_[[AGRUP. CLAS. PROF.]:[AGRUP. CLAS. PROF.]]=$B69,IF(DATOS_[Check Equiparado]="Sí",IF(DATOS_[Check Periodo Ref.]="Dentro",DATOS_[Tot COMPL.SAL Eq],FALSE))))),
0)</f>
        <v>0</v>
      </c>
      <c r="AO70" s="170">
        <f t="array" ref="AO70">IFERROR(
AVERAGE(IF(DATOS_[Sexo]=$B70,IF(DATOS_[[AGRUP. CLAS. PROF.]:[AGRUP. CLAS. PROF.]]=$B69,IF(DATOS_[Check Equiparado]="Sí",IF(DATOS_[Check Periodo Ref.]="Dentro",DATOS_[TOTAL SALARIO Eq],FALSE))))),
0)</f>
        <v>0</v>
      </c>
      <c r="AP70" s="171">
        <f t="array" ref="AP70">IFERROR(
(AVERAGE((IF(DATOS_[[Sexo]:[Sexo]]=$B70,IF(DATOS_[[AGRUP. CLAS. PROF.]:[AGRUP. CLAS. PROF.]]=$B69,IF(DATOS_[[Check Periodo Ref.]:[Check Periodo Ref.]]="Dentro",IF(DATOS_[[Check Equiparado]:[Check Equiparado]]="Sí",IF(DATOS!BI$4="Sí",(1/DATOS_[[% anualiz]:[% anualiz]]),1)*IF(DATOS!BI$5="Sí",1/DATOS_[[% normaliz]:[% normaliz]],1)*(DATOS_[C.Extra.01])))))))),
0)</f>
        <v>0</v>
      </c>
      <c r="AQ70" s="171">
        <f t="array" ref="AQ70">IFERROR(
(AVERAGE((IF(DATOS_[[Sexo]:[Sexo]]=$B70,IF(DATOS_[[AGRUP. CLAS. PROF.]:[AGRUP. CLAS. PROF.]]=$B69,IF(DATOS_[[Check Periodo Ref.]:[Check Periodo Ref.]]="Dentro",IF(DATOS_[[Check Equiparado]:[Check Equiparado]]="Sí",IF(DATOS!BJ$4="Sí",(1/DATOS_[[% anualiz]:[% anualiz]]),1)*IF(DATOS!BJ$5="Sí",1/DATOS_[[% normaliz]:[% normaliz]],1)*(DATOS_[C.Extra.02])))))))),
0)</f>
        <v>0</v>
      </c>
      <c r="AR70" s="171">
        <f t="array" ref="AR70">IFERROR(
(AVERAGE((IF(DATOS_[[Sexo]:[Sexo]]=$B70,IF(DATOS_[[AGRUP. CLAS. PROF.]:[AGRUP. CLAS. PROF.]]=$B69,IF(DATOS_[[Check Periodo Ref.]:[Check Periodo Ref.]]="Dentro",IF(DATOS_[[Check Equiparado]:[Check Equiparado]]="Sí",IF(DATOS!BK$4="Sí",(1/DATOS_[[% anualiz]:[% anualiz]]),1)*IF(DATOS!BK$5="Sí",1/DATOS_[[% normaliz]:[% normaliz]],1)*(DATOS_[C.Extra.03])))))))),
0)</f>
        <v>0</v>
      </c>
      <c r="AS70" s="171">
        <f t="array" ref="AS70">IFERROR(
(AVERAGE((IF(DATOS_[[Sexo]:[Sexo]]=$B70,IF(DATOS_[[AGRUP. CLAS. PROF.]:[AGRUP. CLAS. PROF.]]=$B69,IF(DATOS_[[Check Periodo Ref.]:[Check Periodo Ref.]]="Dentro",IF(DATOS_[[Check Equiparado]:[Check Equiparado]]="Sí",IF(DATOS!BL$4="Sí",(1/DATOS_[[% anualiz]:[% anualiz]]),1)*IF(DATOS!BL$5="Sí",1/DATOS_[[% normaliz]:[% normaliz]],1)*(DATOS_[C.Extra.04])))))))),
0)</f>
        <v>0</v>
      </c>
      <c r="AT70" s="171">
        <f t="array" ref="AT70">IFERROR(
(AVERAGE((IF(DATOS_[[Sexo]:[Sexo]]=$B70,IF(DATOS_[[AGRUP. CLAS. PROF.]:[AGRUP. CLAS. PROF.]]=$B69,IF(DATOS_[[Check Periodo Ref.]:[Check Periodo Ref.]]="Dentro",IF(DATOS_[[Check Equiparado]:[Check Equiparado]]="Sí",IF(DATOS!BM$4="Sí",(1/DATOS_[[% anualiz]:[% anualiz]]),1)*IF(DATOS!BM$5="Sí",1/DATOS_[[% normaliz]:[% normaliz]],1)*(DATOS_[C.Extra.05])))))))),
0)</f>
        <v>0</v>
      </c>
      <c r="AU70" s="172">
        <f t="array" ref="AU70">IFERROR(
AVERAGE(IF(DATOS_[Sexo]=$B70,IF(DATOS_[[AGRUP. CLAS. PROF.]:[AGRUP. CLAS. PROF.]]=$B69,IF(DATOS_[Check Equiparado]="Sí",IF(DATOS_[Check Periodo Ref.]="Dentro",DATOS_[Tot Extrasalarial Eq],FALSE))))),
0)</f>
        <v>0</v>
      </c>
      <c r="AV70" s="173">
        <f t="array" ref="AV70">IFERROR(
AVERAGE(IF(DATOS_[Sexo]=$B70,IF(DATOS_[[AGRUP. CLAS. PROF.]:[AGRUP. CLAS. PROF.]]=$B69,IF(DATOS_[Check Equiparado]="Sí",IF(DATOS_[Check Periodo Ref.]="Dentro",DATOS_[TOTAL Retrib Eq],FALSE))))),
0)</f>
        <v>0</v>
      </c>
    </row>
    <row r="71" spans="1:48" x14ac:dyDescent="0.3">
      <c r="A71" s="119" t="str">
        <f t="shared" ref="A71" si="78">+A70</f>
        <v>[ocultar]</v>
      </c>
      <c r="B71" s="123" t="s">
        <v>163</v>
      </c>
      <c r="C71" s="124">
        <f t="array" ref="C71">SUM(IF($B71=DATOS_[Sexo],
IF($B69=DATOS_[AGRUP. CLAS. PROF.],
IF("Dentro"=DATOS_[Check Periodo Ref.],
1/(COUNTIFS(DATOS_[Sexo],$B71,DATOS_[AGRUP. CLAS. PROF.],$B69,DATOS_[Check Periodo Ref.],"Dentro",DATOS_[id],DATOS_[id]))))))</f>
        <v>0</v>
      </c>
      <c r="D71" s="125">
        <f>COUNTIFS(DATOS_[AGRUP. CLAS. PROF.],$B69,DATOS_[Sexo],$B71,DATOS_[Check Periodo Ref.],"Dentro")</f>
        <v>0</v>
      </c>
      <c r="E71" s="125">
        <f>COUNTIFS(DATOS_[AGRUP. CLAS. PROF.],$B69,DATOS_[Sexo],$B71,DATOS_[Check Periodo Ref.],"Dentro",DATOS_[Check Nº SC Norm],"Sí")</f>
        <v>0</v>
      </c>
      <c r="F71" s="125">
        <f>COUNTIFS(DATOS_[AGRUP. CLAS. PROF.],$B69,DATOS_[Sexo],$B71,DATOS_[Check Periodo Ref.],"Dentro",DATOS_[Check Nº SC Anualiz],"Sí")</f>
        <v>0</v>
      </c>
      <c r="G71" s="125">
        <f>COUNTIFS(DATOS_[AGRUP. CLAS. PROF.],$B69,DATOS_[Sexo],$B71,DATOS_[Check Periodo Ref.],"Dentro",DATOS_[Check Nº SC Norm y Anualiz],"Sí")</f>
        <v>0</v>
      </c>
      <c r="H71" s="125">
        <f>COUNTIFS(DATOS_[AGRUP. CLAS. PROF.],$B69,DATOS_[Sexo],$B71,DATOS_[Check Periodo Ref.],"Dentro",DATOS_[Check Equiparación],"Sí")</f>
        <v>0</v>
      </c>
      <c r="I71" s="167" cm="1">
        <f t="array" ref="I71">IFERROR(
AVERAGE(IF(DATOS_[Sexo]=$B71,IF(DATOS_[[AGRUP. CLAS. PROF.]:[AGRUP. CLAS. PROF.]]=$B69,IF(DATOS_[Check Equiparado]="Sí",IF(DATOS_[Check Periodo Ref.]="Dentro",DATOS_[SALARIO BASE Eq],FALSE))))),
0)</f>
        <v>0</v>
      </c>
      <c r="J71" s="168">
        <f t="array" ref="J71">IFERROR(
(AVERAGE((IF(DATOS_[[Sexo]:[Sexo]]=$B71,IF(DATOS_[[AGRUP. CLAS. PROF.]:[AGRUP. CLAS. PROF.]]=$B69,IF(DATOS_[[Check Periodo Ref.]:[Check Periodo Ref.]]="Dentro",IF(DATOS_[[Check Equiparado]:[Check Equiparado]]="Sí",IF(DATOS!AE$4="Sí",(1/DATOS_[[% anualiz]:[% anualiz]]),1)*IF(DATOS!AE$5="Sí",1/DATOS_[[% normaliz]:[% normaliz]],1)*(DATOS_[Conc.Sal.01])))))))),
0)</f>
        <v>0</v>
      </c>
      <c r="K71" s="168">
        <f t="array" ref="K71">IFERROR(
(AVERAGE((IF(DATOS_[[Sexo]:[Sexo]]=$B71,IF(DATOS_[[AGRUP. CLAS. PROF.]:[AGRUP. CLAS. PROF.]]=$B69,IF(DATOS_[[Check Periodo Ref.]:[Check Periodo Ref.]]="Dentro",IF(DATOS_[[Check Equiparado]:[Check Equiparado]]="Sí",IF(DATOS!AF$4="Sí",(1/DATOS_[[% anualiz]:[% anualiz]]),1)*IF(DATOS!AF$5="Sí",1/DATOS_[[% normaliz]:[% normaliz]],1)*(DATOS_[Conc.Sal.02])))))))),
0)</f>
        <v>0</v>
      </c>
      <c r="L71" s="168">
        <f t="array" ref="L71">IFERROR(
(AVERAGE((IF(DATOS_[[Sexo]:[Sexo]]=$B71,IF(DATOS_[[AGRUP. CLAS. PROF.]:[AGRUP. CLAS. PROF.]]=$B69,IF(DATOS_[[Check Periodo Ref.]:[Check Periodo Ref.]]="Dentro",IF(DATOS_[[Check Equiparado]:[Check Equiparado]]="Sí",IF(DATOS!AG$4="Sí",(1/DATOS_[[% anualiz]:[% anualiz]]),1)*IF(DATOS!AG$5="Sí",1/DATOS_[[% normaliz]:[% normaliz]],1)*(DATOS_[Conc.Sal.03])))))))),
0)</f>
        <v>0</v>
      </c>
      <c r="M71" s="168">
        <f t="array" ref="M71">IFERROR(
(AVERAGE((IF(DATOS_[[Sexo]:[Sexo]]=$B71,IF(DATOS_[[AGRUP. CLAS. PROF.]:[AGRUP. CLAS. PROF.]]=$B69,IF(DATOS_[[Check Periodo Ref.]:[Check Periodo Ref.]]="Dentro",IF(DATOS_[[Check Equiparado]:[Check Equiparado]]="Sí",IF(DATOS!AH$4="Sí",(1/DATOS_[[% anualiz]:[% anualiz]]),1)*IF(DATOS!AH$5="Sí",1/DATOS_[[% normaliz]:[% normaliz]],1)*(DATOS_[Conc.Sal.04])))))))),
0)</f>
        <v>0</v>
      </c>
      <c r="N71" s="168">
        <f t="array" ref="N71">IFERROR(
(AVERAGE((IF(DATOS_[[Sexo]:[Sexo]]=$B71,IF(DATOS_[[AGRUP. CLAS. PROF.]:[AGRUP. CLAS. PROF.]]=$B69,IF(DATOS_[[Check Periodo Ref.]:[Check Periodo Ref.]]="Dentro",IF(DATOS_[[Check Equiparado]:[Check Equiparado]]="Sí",IF(DATOS!AI$4="Sí",(1/DATOS_[[% anualiz]:[% anualiz]]),1)*IF(DATOS!AI$5="Sí",1/DATOS_[[% normaliz]:[% normaliz]],1)*(DATOS_[Conc.Sal.05])))))))),
0)</f>
        <v>0</v>
      </c>
      <c r="O71" s="168">
        <f t="array" ref="O71">IFERROR(
(AVERAGE((IF(DATOS_[[Sexo]:[Sexo]]=$B71,IF(DATOS_[[AGRUP. CLAS. PROF.]:[AGRUP. CLAS. PROF.]]=$B69,IF(DATOS_[[Check Periodo Ref.]:[Check Periodo Ref.]]="Dentro",IF(DATOS_[[Check Equiparado]:[Check Equiparado]]="Sí",IF(DATOS!AJ$4="Sí",(1/DATOS_[[% anualiz]:[% anualiz]]),1)*IF(DATOS!AJ$5="Sí",1/DATOS_[[% normaliz]:[% normaliz]],1)*(DATOS_[Conc.Sal.06])))))))),
0)</f>
        <v>0</v>
      </c>
      <c r="P71" s="168">
        <f t="array" ref="P71">IFERROR(
(AVERAGE((IF(DATOS_[[Sexo]:[Sexo]]=$B71,IF(DATOS_[[AGRUP. CLAS. PROF.]:[AGRUP. CLAS. PROF.]]=$B69,IF(DATOS_[[Check Periodo Ref.]:[Check Periodo Ref.]]="Dentro",IF(DATOS_[[Check Equiparado]:[Check Equiparado]]="Sí",IF(DATOS!AK$4="Sí",(1/DATOS_[[% anualiz]:[% anualiz]]),1)*IF(DATOS!AK$5="Sí",1/DATOS_[[% normaliz]:[% normaliz]],1)*(DATOS_[Conc.Sal.07])))))))),
0)</f>
        <v>0</v>
      </c>
      <c r="Q71" s="168">
        <f t="array" ref="Q71">IFERROR(
(AVERAGE((IF(DATOS_[[Sexo]:[Sexo]]=$B71,IF(DATOS_[[AGRUP. CLAS. PROF.]:[AGRUP. CLAS. PROF.]]=$B69,IF(DATOS_[[Check Periodo Ref.]:[Check Periodo Ref.]]="Dentro",IF(DATOS_[[Check Equiparado]:[Check Equiparado]]="Sí",IF(DATOS!AL$4="Sí",(1/DATOS_[[% anualiz]:[% anualiz]]),1)*IF(DATOS!AL$5="Sí",1/DATOS_[[% normaliz]:[% normaliz]],1)*(DATOS_[Conc.Sal.08])))))))),
0)</f>
        <v>0</v>
      </c>
      <c r="R71" s="168">
        <f t="array" ref="R71">IFERROR(
(AVERAGE((IF(DATOS_[[Sexo]:[Sexo]]=$B71,IF(DATOS_[[AGRUP. CLAS. PROF.]:[AGRUP. CLAS. PROF.]]=$B69,IF(DATOS_[[Check Periodo Ref.]:[Check Periodo Ref.]]="Dentro",IF(DATOS_[[Check Equiparado]:[Check Equiparado]]="Sí",IF(DATOS!AM$4="Sí",(1/DATOS_[[% anualiz]:[% anualiz]]),1)*IF(DATOS!AM$5="Sí",1/DATOS_[[% normaliz]:[% normaliz]],1)*(DATOS_[Conc.Sal.09])))))))),
0)</f>
        <v>0</v>
      </c>
      <c r="S71" s="168">
        <f t="array" ref="S71">IFERROR(
(AVERAGE((IF(DATOS_[[Sexo]:[Sexo]]=$B71,IF(DATOS_[[AGRUP. CLAS. PROF.]:[AGRUP. CLAS. PROF.]]=$B69,IF(DATOS_[[Check Periodo Ref.]:[Check Periodo Ref.]]="Dentro",IF(DATOS_[[Check Equiparado]:[Check Equiparado]]="Sí",IF(DATOS!AN$4="Sí",(1/DATOS_[[% anualiz]:[% anualiz]]),1)*IF(DATOS!AN$5="Sí",1/DATOS_[[% normaliz]:[% normaliz]],1)*(DATOS_[Conc.Sal.10])))))))),
0)</f>
        <v>0</v>
      </c>
      <c r="T71" s="168">
        <f t="array" ref="T71">IFERROR(
(AVERAGE((IF(DATOS_[[Sexo]:[Sexo]]=$B71,IF(DATOS_[[AGRUP. CLAS. PROF.]:[AGRUP. CLAS. PROF.]]=$B69,IF(DATOS_[[Check Periodo Ref.]:[Check Periodo Ref.]]="Dentro",IF(DATOS_[[Check Equiparado]:[Check Equiparado]]="Sí",IF(DATOS!AO$4="Sí",(1/DATOS_[[% anualiz]:[% anualiz]]),1)*IF(DATOS!AO$5="Sí",1/DATOS_[[% normaliz]:[% normaliz]],1)*(DATOS_[Conc.Sal.11])))))))),
0)</f>
        <v>0</v>
      </c>
      <c r="U71" s="168">
        <f t="array" ref="U71">IFERROR(
(AVERAGE((IF(DATOS_[[Sexo]:[Sexo]]=$B71,IF(DATOS_[[AGRUP. CLAS. PROF.]:[AGRUP. CLAS. PROF.]]=$B69,IF(DATOS_[[Check Periodo Ref.]:[Check Periodo Ref.]]="Dentro",IF(DATOS_[[Check Equiparado]:[Check Equiparado]]="Sí",IF(DATOS!AP$4="Sí",(1/DATOS_[[% anualiz]:[% anualiz]]),1)*IF(DATOS!AP$5="Sí",1/DATOS_[[% normaliz]:[% normaliz]],1)*(DATOS_[Conc.Sal.12])))))))),
0)</f>
        <v>0</v>
      </c>
      <c r="V71" s="168">
        <f t="array" ref="V71">IFERROR(
(AVERAGE((IF(DATOS_[[Sexo]:[Sexo]]=$B71,IF(DATOS_[[AGRUP. CLAS. PROF.]:[AGRUP. CLAS. PROF.]]=$B69,IF(DATOS_[[Check Periodo Ref.]:[Check Periodo Ref.]]="Dentro",IF(DATOS_[[Check Equiparado]:[Check Equiparado]]="Sí",IF(DATOS!AQ$4="Sí",(1/DATOS_[[% anualiz]:[% anualiz]]),1)*IF(DATOS!AQ$5="Sí",1/DATOS_[[% normaliz]:[% normaliz]],1)*(DATOS_[Conc.Sal.13])))))))),
0)</f>
        <v>0</v>
      </c>
      <c r="W71" s="168">
        <f t="array" ref="W71">IFERROR(
(AVERAGE((IF(DATOS_[[Sexo]:[Sexo]]=$B71,IF(DATOS_[[AGRUP. CLAS. PROF.]:[AGRUP. CLAS. PROF.]]=$B69,IF(DATOS_[[Check Periodo Ref.]:[Check Periodo Ref.]]="Dentro",IF(DATOS_[[Check Equiparado]:[Check Equiparado]]="Sí",IF(DATOS!AR$4="Sí",(1/DATOS_[[% anualiz]:[% anualiz]]),1)*IF(DATOS!AR$5="Sí",1/DATOS_[[% normaliz]:[% normaliz]],1)*(DATOS_[Conc.Sal.14])))))))),
0)</f>
        <v>0</v>
      </c>
      <c r="X71" s="168">
        <f t="array" ref="X71">IFERROR(
(AVERAGE((IF(DATOS_[[Sexo]:[Sexo]]=$B71,IF(DATOS_[[AGRUP. CLAS. PROF.]:[AGRUP. CLAS. PROF.]]=$B69,IF(DATOS_[[Check Periodo Ref.]:[Check Periodo Ref.]]="Dentro",IF(DATOS_[[Check Equiparado]:[Check Equiparado]]="Sí",IF(DATOS!AS$4="Sí",(1/DATOS_[[% anualiz]:[% anualiz]]),1)*IF(DATOS!AS$5="Sí",1/DATOS_[[% normaliz]:[% normaliz]],1)*(DATOS_[Conc.Sal.15])))))))),
0)</f>
        <v>0</v>
      </c>
      <c r="Y71" s="168">
        <f t="array" ref="Y71">IFERROR(
(AVERAGE((IF(DATOS_[[Sexo]:[Sexo]]=$B71,IF(DATOS_[[AGRUP. CLAS. PROF.]:[AGRUP. CLAS. PROF.]]=$B69,IF(DATOS_[[Check Periodo Ref.]:[Check Periodo Ref.]]="Dentro",IF(DATOS_[[Check Equiparado]:[Check Equiparado]]="Sí",IF(DATOS!AT$4="Sí",(1/DATOS_[[% anualiz]:[% anualiz]]),1)*IF(DATOS!AT$5="Sí",1/DATOS_[[% normaliz]:[% normaliz]],1)*(DATOS_[Conc.Sal.16])))))))),
0)</f>
        <v>0</v>
      </c>
      <c r="Z71" s="168">
        <f t="array" ref="Z71">IFERROR(
(AVERAGE((IF(DATOS_[[Sexo]:[Sexo]]=$B71,IF(DATOS_[[AGRUP. CLAS. PROF.]:[AGRUP. CLAS. PROF.]]=$B69,IF(DATOS_[[Check Periodo Ref.]:[Check Periodo Ref.]]="Dentro",IF(DATOS_[[Check Equiparado]:[Check Equiparado]]="Sí",IF(DATOS!AU$4="Sí",(1/DATOS_[[% anualiz]:[% anualiz]]),1)*IF(DATOS!AU$5="Sí",1/DATOS_[[% normaliz]:[% normaliz]],1)*(DATOS_[Conc.Sal.17])))))))),
0)</f>
        <v>0</v>
      </c>
      <c r="AA71" s="168">
        <f t="array" ref="AA71">IFERROR(
(AVERAGE((IF(DATOS_[[Sexo]:[Sexo]]=$B71,IF(DATOS_[[AGRUP. CLAS. PROF.]:[AGRUP. CLAS. PROF.]]=$B69,IF(DATOS_[[Check Periodo Ref.]:[Check Periodo Ref.]]="Dentro",IF(DATOS_[[Check Equiparado]:[Check Equiparado]]="Sí",IF(DATOS!AV$4="Sí",(1/DATOS_[[% anualiz]:[% anualiz]]),1)*IF(DATOS!AV$5="Sí",1/DATOS_[[% normaliz]:[% normaliz]],1)*(DATOS_[Conc.Sal.18])))))))),
0)</f>
        <v>0</v>
      </c>
      <c r="AB71" s="168">
        <f t="array" ref="AB71">IFERROR(
(AVERAGE((IF(DATOS_[[Sexo]:[Sexo]]=$B71,IF(DATOS_[[AGRUP. CLAS. PROF.]:[AGRUP. CLAS. PROF.]]=$B69,IF(DATOS_[[Check Periodo Ref.]:[Check Periodo Ref.]]="Dentro",IF(DATOS_[[Check Equiparado]:[Check Equiparado]]="Sí",IF(DATOS!AW$4="Sí",(1/DATOS_[[% anualiz]:[% anualiz]]),1)*IF(DATOS!AW$5="Sí",1/DATOS_[[% normaliz]:[% normaliz]],1)*(DATOS_[Conc.Sal.19])))))))),
0)</f>
        <v>0</v>
      </c>
      <c r="AC71" s="168">
        <f t="array" ref="AC71">IFERROR(
(AVERAGE((IF(DATOS_[[Sexo]:[Sexo]]=$B71,IF(DATOS_[[AGRUP. CLAS. PROF.]:[AGRUP. CLAS. PROF.]]=$B69,IF(DATOS_[[Check Periodo Ref.]:[Check Periodo Ref.]]="Dentro",IF(DATOS_[[Check Equiparado]:[Check Equiparado]]="Sí",IF(DATOS!AX$4="Sí",(1/DATOS_[[% anualiz]:[% anualiz]]),1)*IF(DATOS!AX$5="Sí",1/DATOS_[[% normaliz]:[% normaliz]],1)*(DATOS_[Conc.Sal.20])))))))),
0)</f>
        <v>0</v>
      </c>
      <c r="AD71" s="168">
        <f t="array" ref="AD71">IFERROR(
(AVERAGE((IF(DATOS_[[Sexo]:[Sexo]]=$B71,IF(DATOS_[[AGRUP. CLAS. PROF.]:[AGRUP. CLAS. PROF.]]=$B69,IF(DATOS_[[Check Periodo Ref.]:[Check Periodo Ref.]]="Dentro",IF(DATOS_[[Check Equiparado]:[Check Equiparado]]="Sí",IF(DATOS!AY$4="Sí",(1/DATOS_[[% anualiz]:[% anualiz]]),1)*IF(DATOS!AY$5="Sí",1/DATOS_[[% normaliz]:[% normaliz]],1)*(DATOS_[Conc.Sal.21])))))))),
0)</f>
        <v>0</v>
      </c>
      <c r="AE71" s="168">
        <f t="array" ref="AE71">IFERROR(
(AVERAGE((IF(DATOS_[[Sexo]:[Sexo]]=$B71,IF(DATOS_[[AGRUP. CLAS. PROF.]:[AGRUP. CLAS. PROF.]]=$B69,IF(DATOS_[[Check Periodo Ref.]:[Check Periodo Ref.]]="Dentro",IF(DATOS_[[Check Equiparado]:[Check Equiparado]]="Sí",IF(DATOS!AZ$4="Sí",(1/DATOS_[[% anualiz]:[% anualiz]]),1)*IF(DATOS!AZ$5="Sí",1/DATOS_[[% normaliz]:[% normaliz]],1)*(DATOS_[Conc.Sal.22])))))))),
0)</f>
        <v>0</v>
      </c>
      <c r="AF71" s="168">
        <f t="array" ref="AF71">IFERROR(
(AVERAGE((IF(DATOS_[[Sexo]:[Sexo]]=$B71,IF(DATOS_[[AGRUP. CLAS. PROF.]:[AGRUP. CLAS. PROF.]]=$B69,IF(DATOS_[[Check Periodo Ref.]:[Check Periodo Ref.]]="Dentro",IF(DATOS_[[Check Equiparado]:[Check Equiparado]]="Sí",IF(DATOS!BA$4="Sí",(1/DATOS_[[% anualiz]:[% anualiz]]),1)*IF(DATOS!BA$5="Sí",1/DATOS_[[% normaliz]:[% normaliz]],1)*(DATOS_[Conc.Sal.23])))))))),
0)</f>
        <v>0</v>
      </c>
      <c r="AG71" s="168">
        <f t="array" ref="AG71">IFERROR(
(AVERAGE((IF(DATOS_[[Sexo]:[Sexo]]=$B71,IF(DATOS_[[AGRUP. CLAS. PROF.]:[AGRUP. CLAS. PROF.]]=$B69,IF(DATOS_[[Check Periodo Ref.]:[Check Periodo Ref.]]="Dentro",IF(DATOS_[[Check Equiparado]:[Check Equiparado]]="Sí",IF(DATOS!BB$4="Sí",(1/DATOS_[[% anualiz]:[% anualiz]]),1)*IF(DATOS!BB$5="Sí",1/DATOS_[[% normaliz]:[% normaliz]],1)*(DATOS_[Conc.Sal.24])))))))),
0)</f>
        <v>0</v>
      </c>
      <c r="AH71" s="168">
        <f t="array" ref="AH71">IFERROR(
(AVERAGE((IF(DATOS_[[Sexo]:[Sexo]]=$B71,IF(DATOS_[[AGRUP. CLAS. PROF.]:[AGRUP. CLAS. PROF.]]=$B69,IF(DATOS_[[Check Periodo Ref.]:[Check Periodo Ref.]]="Dentro",IF(DATOS_[[Check Equiparado]:[Check Equiparado]]="Sí",IF(DATOS!BC$4="Sí",(1/DATOS_[[% anualiz]:[% anualiz]]),1)*IF(DATOS!BC$5="Sí",1/DATOS_[[% normaliz]:[% normaliz]],1)*(DATOS_[Conc.Sal.25])))))))),
0)</f>
        <v>0</v>
      </c>
      <c r="AI71" s="168">
        <f t="array" ref="AI71">IFERROR(
(AVERAGE((IF(DATOS_[[Sexo]:[Sexo]]=$B71,IF(DATOS_[[AGRUP. CLAS. PROF.]:[AGRUP. CLAS. PROF.]]=$B69,IF(DATOS_[[Check Periodo Ref.]:[Check Periodo Ref.]]="Dentro",IF(DATOS_[[Check Equiparado]:[Check Equiparado]]="Sí",IF(DATOS!BD$4="Sí",(1/DATOS_[[% anualiz]:[% anualiz]]),1)*IF(DATOS!BD$5="Sí",1/DATOS_[[% normaliz]:[% normaliz]],1)*(DATOS_[Conc.Sal.26])))))))),
0)</f>
        <v>0</v>
      </c>
      <c r="AJ71" s="168">
        <f t="array" ref="AJ71">IFERROR(
(AVERAGE((IF(DATOS_[[Sexo]:[Sexo]]=$B71,IF(DATOS_[[AGRUP. CLAS. PROF.]:[AGRUP. CLAS. PROF.]]=$B69,IF(DATOS_[[Check Periodo Ref.]:[Check Periodo Ref.]]="Dentro",IF(DATOS_[[Check Equiparado]:[Check Equiparado]]="Sí",IF(DATOS!BE$4="Sí",(1/DATOS_[[% anualiz]:[% anualiz]]),1)*IF(DATOS!BE$5="Sí",1/DATOS_[[% normaliz]:[% normaliz]],1)*(DATOS_[Conc.Sal.27])))))))),
0)</f>
        <v>0</v>
      </c>
      <c r="AK71" s="168">
        <f t="array" ref="AK71">IFERROR(
(AVERAGE((IF(DATOS_[[Sexo]:[Sexo]]=$B71,IF(DATOS_[[AGRUP. CLAS. PROF.]:[AGRUP. CLAS. PROF.]]=$B69,IF(DATOS_[[Check Periodo Ref.]:[Check Periodo Ref.]]="Dentro",IF(DATOS_[[Check Equiparado]:[Check Equiparado]]="Sí",IF(DATOS!BF$4="Sí",(1/DATOS_[[% anualiz]:[% anualiz]]),1)*IF(DATOS!BF$5="Sí",1/DATOS_[[% normaliz]:[% normaliz]],1)*(DATOS_[Conc.Sal.28])))))))),
0)</f>
        <v>0</v>
      </c>
      <c r="AL71" s="168">
        <f t="array" ref="AL71">IFERROR(
(AVERAGE((IF(DATOS_[[Sexo]:[Sexo]]=$B71,IF(DATOS_[[AGRUP. CLAS. PROF.]:[AGRUP. CLAS. PROF.]]=$B69,IF(DATOS_[[Check Periodo Ref.]:[Check Periodo Ref.]]="Dentro",IF(DATOS_[[Check Equiparado]:[Check Equiparado]]="Sí",IF(DATOS!BG$4="Sí",(1/DATOS_[[% anualiz]:[% anualiz]]),1)*IF(DATOS!BG$5="Sí",1/DATOS_[[% normaliz]:[% normaliz]],1)*(DATOS_[Conc.Sal.29])))))))),
0)</f>
        <v>0</v>
      </c>
      <c r="AM71" s="168">
        <f t="array" ref="AM71">IFERROR(
(AVERAGE((IF(DATOS_[[Sexo]:[Sexo]]=$B71,IF(DATOS_[[AGRUP. CLAS. PROF.]:[AGRUP. CLAS. PROF.]]=$B69,IF(DATOS_[[Check Periodo Ref.]:[Check Periodo Ref.]]="Dentro",IF(DATOS_[[Check Equiparado]:[Check Equiparado]]="Sí",IF(DATOS!BH$4="Sí",(1/DATOS_[[% anualiz]:[% anualiz]]),1)*IF(DATOS!BH$5="Sí",1/DATOS_[[% normaliz]:[% normaliz]],1)*(DATOS_[Conc.Sal.30])))))))),
0)</f>
        <v>0</v>
      </c>
      <c r="AN71" s="169">
        <f t="array" ref="AN71">IFERROR(
AVERAGE(IF(DATOS_[Sexo]=$B71,IF(DATOS_[[AGRUP. CLAS. PROF.]:[AGRUP. CLAS. PROF.]]=$B69,IF(DATOS_[Check Equiparado]="Sí",IF(DATOS_[Check Periodo Ref.]="Dentro",DATOS_[Tot COMPL.SAL Eq],FALSE))))),
0)</f>
        <v>0</v>
      </c>
      <c r="AO71" s="170">
        <f t="array" ref="AO71">IFERROR(
AVERAGE(IF(DATOS_[Sexo]=$B71,IF(DATOS_[[AGRUP. CLAS. PROF.]:[AGRUP. CLAS. PROF.]]=$B69,IF(DATOS_[Check Equiparado]="Sí",IF(DATOS_[Check Periodo Ref.]="Dentro",DATOS_[TOTAL SALARIO Eq],FALSE))))),
0)</f>
        <v>0</v>
      </c>
      <c r="AP71" s="171">
        <f t="array" ref="AP71">IFERROR(
(AVERAGE((IF(DATOS_[[Sexo]:[Sexo]]=$B71,IF(DATOS_[[AGRUP. CLAS. PROF.]:[AGRUP. CLAS. PROF.]]=$B70,IF(DATOS_[[Check Periodo Ref.]:[Check Periodo Ref.]]="Dentro",IF(DATOS_[[Check Equiparado]:[Check Equiparado]]="Sí",IF(DATOS!BI$4="Sí",(1/DATOS_[[% anualiz]:[% anualiz]]),1)*IF(DATOS!BI$5="Sí",1/DATOS_[[% normaliz]:[% normaliz]],1)*(DATOS_[C.Extra.01])))))))),
0)</f>
        <v>0</v>
      </c>
      <c r="AQ71" s="171">
        <f t="array" ref="AQ71">IFERROR(
(AVERAGE((IF(DATOS_[[Sexo]:[Sexo]]=$B71,IF(DATOS_[[AGRUP. CLAS. PROF.]:[AGRUP. CLAS. PROF.]]=$B70,IF(DATOS_[[Check Periodo Ref.]:[Check Periodo Ref.]]="Dentro",IF(DATOS_[[Check Equiparado]:[Check Equiparado]]="Sí",IF(DATOS!BJ$4="Sí",(1/DATOS_[[% anualiz]:[% anualiz]]),1)*IF(DATOS!BJ$5="Sí",1/DATOS_[[% normaliz]:[% normaliz]],1)*(DATOS_[C.Extra.02])))))))),
0)</f>
        <v>0</v>
      </c>
      <c r="AR71" s="171">
        <f t="array" ref="AR71">IFERROR(
(AVERAGE((IF(DATOS_[[Sexo]:[Sexo]]=$B71,IF(DATOS_[[AGRUP. CLAS. PROF.]:[AGRUP. CLAS. PROF.]]=$B70,IF(DATOS_[[Check Periodo Ref.]:[Check Periodo Ref.]]="Dentro",IF(DATOS_[[Check Equiparado]:[Check Equiparado]]="Sí",IF(DATOS!BK$4="Sí",(1/DATOS_[[% anualiz]:[% anualiz]]),1)*IF(DATOS!BK$5="Sí",1/DATOS_[[% normaliz]:[% normaliz]],1)*(DATOS_[C.Extra.03])))))))),
0)</f>
        <v>0</v>
      </c>
      <c r="AS71" s="171">
        <f t="array" ref="AS71">IFERROR(
(AVERAGE((IF(DATOS_[[Sexo]:[Sexo]]=$B71,IF(DATOS_[[AGRUP. CLAS. PROF.]:[AGRUP. CLAS. PROF.]]=$B70,IF(DATOS_[[Check Periodo Ref.]:[Check Periodo Ref.]]="Dentro",IF(DATOS_[[Check Equiparado]:[Check Equiparado]]="Sí",IF(DATOS!BL$4="Sí",(1/DATOS_[[% anualiz]:[% anualiz]]),1)*IF(DATOS!BL$5="Sí",1/DATOS_[[% normaliz]:[% normaliz]],1)*(DATOS_[C.Extra.04])))))))),
0)</f>
        <v>0</v>
      </c>
      <c r="AT71" s="171">
        <f t="array" ref="AT71">IFERROR(
(AVERAGE((IF(DATOS_[[Sexo]:[Sexo]]=$B71,IF(DATOS_[[AGRUP. CLAS. PROF.]:[AGRUP. CLAS. PROF.]]=$B70,IF(DATOS_[[Check Periodo Ref.]:[Check Periodo Ref.]]="Dentro",IF(DATOS_[[Check Equiparado]:[Check Equiparado]]="Sí",IF(DATOS!BM$4="Sí",(1/DATOS_[[% anualiz]:[% anualiz]]),1)*IF(DATOS!BM$5="Sí",1/DATOS_[[% normaliz]:[% normaliz]],1)*(DATOS_[C.Extra.05])))))))),
0)</f>
        <v>0</v>
      </c>
      <c r="AU71" s="172">
        <f t="array" ref="AU71">IFERROR(
AVERAGE(IF(DATOS_[Sexo]=$B71,IF(DATOS_[[AGRUP. CLAS. PROF.]:[AGRUP. CLAS. PROF.]]=$B69,IF(DATOS_[Check Equiparado]="Sí",IF(DATOS_[Check Periodo Ref.]="Dentro",DATOS_[Tot Extrasalarial Eq],FALSE))))),
0)</f>
        <v>0</v>
      </c>
      <c r="AV71" s="173">
        <f t="array" ref="AV71">IFERROR(
AVERAGE(IF(DATOS_[Sexo]=$B71,IF(DATOS_[[AGRUP. CLAS. PROF.]:[AGRUP. CLAS. PROF.]]=$B69,IF(DATOS_[Check Equiparado]="Sí",IF(DATOS_[Check Periodo Ref.]="Dentro",DATOS_[TOTAL Retrib Eq],FALSE))))),
0)</f>
        <v>0</v>
      </c>
    </row>
    <row r="72" spans="1:48" ht="17.25" thickBot="1" x14ac:dyDescent="0.35">
      <c r="A72" s="119" t="str">
        <f t="shared" ref="A72" si="79">+A73</f>
        <v>[ocultar]</v>
      </c>
      <c r="B72" s="129" t="s">
        <v>236</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CLAS. PROF.],
IF("Dentro"=DATOS_[Check Periodo Ref.],
1/(COUNTIFS(DATOS_[Sexo],$B73,DATOS_[AGRUP. CLAS. PROF.],$B72,DATOS_[Check Periodo Ref.],"Dentro",DATOS_[id],DATOS_[id]))))))</f>
        <v>0</v>
      </c>
      <c r="D73" s="125">
        <f>COUNTIFS(DATOS_[AGRUP. CLAS. PROF.],$B72,DATOS_[Sexo],$B73,DATOS_[Check Periodo Ref.],"Dentro")</f>
        <v>0</v>
      </c>
      <c r="E73" s="125">
        <f>COUNTIFS(DATOS_[AGRUP. CLAS. PROF.],$B72,DATOS_[Sexo],$B73,DATOS_[Check Periodo Ref.],"Dentro",DATOS_[Check Nº SC Norm],"Sí")</f>
        <v>0</v>
      </c>
      <c r="F73" s="125">
        <f>COUNTIFS(DATOS_[AGRUP. CLAS. PROF.],$B72,DATOS_[Sexo],$B73,DATOS_[Check Periodo Ref.],"Dentro",DATOS_[Check Nº SC Anualiz],"Sí")</f>
        <v>0</v>
      </c>
      <c r="G73" s="125">
        <f>COUNTIFS(DATOS_[AGRUP. CLAS. PROF.],$B72,DATOS_[Sexo],$B73,DATOS_[Check Periodo Ref.],"Dentro",DATOS_[Check Nº SC Norm y Anualiz],"Sí")</f>
        <v>0</v>
      </c>
      <c r="H73" s="125">
        <f>COUNTIFS(DATOS_[AGRUP. CLAS. PROF.],$B72,DATOS_[Sexo],$B73,DATOS_[Check Periodo Ref.],"Dentro",DATOS_[Check Equiparación],"Sí")</f>
        <v>0</v>
      </c>
      <c r="I73" s="167">
        <f t="array" ref="I73">IFERROR(
AVERAGE(IF(DATOS_[Sexo]=$B73,IF(DATOS_[[AGRUP. CLAS. PROF.]:[AGRUP. CLAS. PROF.]]=$B72,IF(DATOS_[Check Equiparado]="Sí",IF(DATOS_[Check Periodo Ref.]="Dentro",DATOS_[SALARIO BASE Eq],FALSE))))),
0)</f>
        <v>0</v>
      </c>
      <c r="J73" s="168">
        <f t="array" ref="J73">IFERROR(
(AVERAGE((IF(DATOS_[[Sexo]:[Sexo]]=$B73,IF(DATOS_[[AGRUP. CLAS. PROF.]:[AGRUP. CLAS. PROF.]]=$B72,IF(DATOS_[[Check Periodo Ref.]:[Check Periodo Ref.]]="Dentro",IF(DATOS_[[Check Equiparado]:[Check Equiparado]]="Sí",IF(DATOS!AE$4="Sí",(1/DATOS_[[% anualiz]:[% anualiz]]),1)*IF(DATOS!AE$5="Sí",1/DATOS_[[% normaliz]:[% normaliz]],1)*(DATOS_[Conc.Sal.01])))))))),
0)</f>
        <v>0</v>
      </c>
      <c r="K73" s="168">
        <f t="array" ref="K73">IFERROR(
(AVERAGE((IF(DATOS_[[Sexo]:[Sexo]]=$B73,IF(DATOS_[[AGRUP. CLAS. PROF.]:[AGRUP. CLAS. PROF.]]=$B72,IF(DATOS_[[Check Periodo Ref.]:[Check Periodo Ref.]]="Dentro",IF(DATOS_[[Check Equiparado]:[Check Equiparado]]="Sí",IF(DATOS!AF$4="Sí",(1/DATOS_[[% anualiz]:[% anualiz]]),1)*IF(DATOS!AF$5="Sí",1/DATOS_[[% normaliz]:[% normaliz]],1)*(DATOS_[Conc.Sal.02])))))))),
0)</f>
        <v>0</v>
      </c>
      <c r="L73" s="168">
        <f t="array" ref="L73">IFERROR(
(AVERAGE((IF(DATOS_[[Sexo]:[Sexo]]=$B73,IF(DATOS_[[AGRUP. CLAS. PROF.]:[AGRUP. CLAS. PROF.]]=$B72,IF(DATOS_[[Check Periodo Ref.]:[Check Periodo Ref.]]="Dentro",IF(DATOS_[[Check Equiparado]:[Check Equiparado]]="Sí",IF(DATOS!AG$4="Sí",(1/DATOS_[[% anualiz]:[% anualiz]]),1)*IF(DATOS!AG$5="Sí",1/DATOS_[[% normaliz]:[% normaliz]],1)*(DATOS_[Conc.Sal.03])))))))),
0)</f>
        <v>0</v>
      </c>
      <c r="M73" s="168">
        <f t="array" ref="M73">IFERROR(
(AVERAGE((IF(DATOS_[[Sexo]:[Sexo]]=$B73,IF(DATOS_[[AGRUP. CLAS. PROF.]:[AGRUP. CLAS. PROF.]]=$B72,IF(DATOS_[[Check Periodo Ref.]:[Check Periodo Ref.]]="Dentro",IF(DATOS_[[Check Equiparado]:[Check Equiparado]]="Sí",IF(DATOS!AH$4="Sí",(1/DATOS_[[% anualiz]:[% anualiz]]),1)*IF(DATOS!AH$5="Sí",1/DATOS_[[% normaliz]:[% normaliz]],1)*(DATOS_[Conc.Sal.04])))))))),
0)</f>
        <v>0</v>
      </c>
      <c r="N73" s="168">
        <f t="array" ref="N73">IFERROR(
(AVERAGE((IF(DATOS_[[Sexo]:[Sexo]]=$B73,IF(DATOS_[[AGRUP. CLAS. PROF.]:[AGRUP. CLAS. PROF.]]=$B72,IF(DATOS_[[Check Periodo Ref.]:[Check Periodo Ref.]]="Dentro",IF(DATOS_[[Check Equiparado]:[Check Equiparado]]="Sí",IF(DATOS!AI$4="Sí",(1/DATOS_[[% anualiz]:[% anualiz]]),1)*IF(DATOS!AI$5="Sí",1/DATOS_[[% normaliz]:[% normaliz]],1)*(DATOS_[Conc.Sal.05])))))))),
0)</f>
        <v>0</v>
      </c>
      <c r="O73" s="168">
        <f t="array" ref="O73">IFERROR(
(AVERAGE((IF(DATOS_[[Sexo]:[Sexo]]=$B73,IF(DATOS_[[AGRUP. CLAS. PROF.]:[AGRUP. CLAS. PROF.]]=$B72,IF(DATOS_[[Check Periodo Ref.]:[Check Periodo Ref.]]="Dentro",IF(DATOS_[[Check Equiparado]:[Check Equiparado]]="Sí",IF(DATOS!AJ$4="Sí",(1/DATOS_[[% anualiz]:[% anualiz]]),1)*IF(DATOS!AJ$5="Sí",1/DATOS_[[% normaliz]:[% normaliz]],1)*(DATOS_[Conc.Sal.06])))))))),
0)</f>
        <v>0</v>
      </c>
      <c r="P73" s="168">
        <f t="array" ref="P73">IFERROR(
(AVERAGE((IF(DATOS_[[Sexo]:[Sexo]]=$B73,IF(DATOS_[[AGRUP. CLAS. PROF.]:[AGRUP. CLAS. PROF.]]=$B72,IF(DATOS_[[Check Periodo Ref.]:[Check Periodo Ref.]]="Dentro",IF(DATOS_[[Check Equiparado]:[Check Equiparado]]="Sí",IF(DATOS!AK$4="Sí",(1/DATOS_[[% anualiz]:[% anualiz]]),1)*IF(DATOS!AK$5="Sí",1/DATOS_[[% normaliz]:[% normaliz]],1)*(DATOS_[Conc.Sal.07])))))))),
0)</f>
        <v>0</v>
      </c>
      <c r="Q73" s="168">
        <f t="array" ref="Q73">IFERROR(
(AVERAGE((IF(DATOS_[[Sexo]:[Sexo]]=$B73,IF(DATOS_[[AGRUP. CLAS. PROF.]:[AGRUP. CLAS. PROF.]]=$B72,IF(DATOS_[[Check Periodo Ref.]:[Check Periodo Ref.]]="Dentro",IF(DATOS_[[Check Equiparado]:[Check Equiparado]]="Sí",IF(DATOS!AL$4="Sí",(1/DATOS_[[% anualiz]:[% anualiz]]),1)*IF(DATOS!AL$5="Sí",1/DATOS_[[% normaliz]:[% normaliz]],1)*(DATOS_[Conc.Sal.08])))))))),
0)</f>
        <v>0</v>
      </c>
      <c r="R73" s="168">
        <f t="array" ref="R73">IFERROR(
(AVERAGE((IF(DATOS_[[Sexo]:[Sexo]]=$B73,IF(DATOS_[[AGRUP. CLAS. PROF.]:[AGRUP. CLAS. PROF.]]=$B72,IF(DATOS_[[Check Periodo Ref.]:[Check Periodo Ref.]]="Dentro",IF(DATOS_[[Check Equiparado]:[Check Equiparado]]="Sí",IF(DATOS!AM$4="Sí",(1/DATOS_[[% anualiz]:[% anualiz]]),1)*IF(DATOS!AM$5="Sí",1/DATOS_[[% normaliz]:[% normaliz]],1)*(DATOS_[Conc.Sal.09])))))))),
0)</f>
        <v>0</v>
      </c>
      <c r="S73" s="168">
        <f t="array" ref="S73">IFERROR(
(AVERAGE((IF(DATOS_[[Sexo]:[Sexo]]=$B73,IF(DATOS_[[AGRUP. CLAS. PROF.]:[AGRUP. CLAS. PROF.]]=$B72,IF(DATOS_[[Check Periodo Ref.]:[Check Periodo Ref.]]="Dentro",IF(DATOS_[[Check Equiparado]:[Check Equiparado]]="Sí",IF(DATOS!AN$4="Sí",(1/DATOS_[[% anualiz]:[% anualiz]]),1)*IF(DATOS!AN$5="Sí",1/DATOS_[[% normaliz]:[% normaliz]],1)*(DATOS_[Conc.Sal.10])))))))),
0)</f>
        <v>0</v>
      </c>
      <c r="T73" s="168">
        <f t="array" ref="T73">IFERROR(
(AVERAGE((IF(DATOS_[[Sexo]:[Sexo]]=$B73,IF(DATOS_[[AGRUP. CLAS. PROF.]:[AGRUP. CLAS. PROF.]]=$B72,IF(DATOS_[[Check Periodo Ref.]:[Check Periodo Ref.]]="Dentro",IF(DATOS_[[Check Equiparado]:[Check Equiparado]]="Sí",IF(DATOS!AO$4="Sí",(1/DATOS_[[% anualiz]:[% anualiz]]),1)*IF(DATOS!AO$5="Sí",1/DATOS_[[% normaliz]:[% normaliz]],1)*(DATOS_[Conc.Sal.11])))))))),
0)</f>
        <v>0</v>
      </c>
      <c r="U73" s="168">
        <f t="array" ref="U73">IFERROR(
(AVERAGE((IF(DATOS_[[Sexo]:[Sexo]]=$B73,IF(DATOS_[[AGRUP. CLAS. PROF.]:[AGRUP. CLAS. PROF.]]=$B72,IF(DATOS_[[Check Periodo Ref.]:[Check Periodo Ref.]]="Dentro",IF(DATOS_[[Check Equiparado]:[Check Equiparado]]="Sí",IF(DATOS!AP$4="Sí",(1/DATOS_[[% anualiz]:[% anualiz]]),1)*IF(DATOS!AP$5="Sí",1/DATOS_[[% normaliz]:[% normaliz]],1)*(DATOS_[Conc.Sal.12])))))))),
0)</f>
        <v>0</v>
      </c>
      <c r="V73" s="168">
        <f t="array" ref="V73">IFERROR(
(AVERAGE((IF(DATOS_[[Sexo]:[Sexo]]=$B73,IF(DATOS_[[AGRUP. CLAS. PROF.]:[AGRUP. CLAS. PROF.]]=$B72,IF(DATOS_[[Check Periodo Ref.]:[Check Periodo Ref.]]="Dentro",IF(DATOS_[[Check Equiparado]:[Check Equiparado]]="Sí",IF(DATOS!AQ$4="Sí",(1/DATOS_[[% anualiz]:[% anualiz]]),1)*IF(DATOS!AQ$5="Sí",1/DATOS_[[% normaliz]:[% normaliz]],1)*(DATOS_[Conc.Sal.13])))))))),
0)</f>
        <v>0</v>
      </c>
      <c r="W73" s="168">
        <f t="array" ref="W73">IFERROR(
(AVERAGE((IF(DATOS_[[Sexo]:[Sexo]]=$B73,IF(DATOS_[[AGRUP. CLAS. PROF.]:[AGRUP. CLAS. PROF.]]=$B72,IF(DATOS_[[Check Periodo Ref.]:[Check Periodo Ref.]]="Dentro",IF(DATOS_[[Check Equiparado]:[Check Equiparado]]="Sí",IF(DATOS!AR$4="Sí",(1/DATOS_[[% anualiz]:[% anualiz]]),1)*IF(DATOS!AR$5="Sí",1/DATOS_[[% normaliz]:[% normaliz]],1)*(DATOS_[Conc.Sal.14])))))))),
0)</f>
        <v>0</v>
      </c>
      <c r="X73" s="168">
        <f t="array" ref="X73">IFERROR(
(AVERAGE((IF(DATOS_[[Sexo]:[Sexo]]=$B73,IF(DATOS_[[AGRUP. CLAS. PROF.]:[AGRUP. CLAS. PROF.]]=$B72,IF(DATOS_[[Check Periodo Ref.]:[Check Periodo Ref.]]="Dentro",IF(DATOS_[[Check Equiparado]:[Check Equiparado]]="Sí",IF(DATOS!AS$4="Sí",(1/DATOS_[[% anualiz]:[% anualiz]]),1)*IF(DATOS!AS$5="Sí",1/DATOS_[[% normaliz]:[% normaliz]],1)*(DATOS_[Conc.Sal.15])))))))),
0)</f>
        <v>0</v>
      </c>
      <c r="Y73" s="168">
        <f t="array" ref="Y73">IFERROR(
(AVERAGE((IF(DATOS_[[Sexo]:[Sexo]]=$B73,IF(DATOS_[[AGRUP. CLAS. PROF.]:[AGRUP. CLAS. PROF.]]=$B72,IF(DATOS_[[Check Periodo Ref.]:[Check Periodo Ref.]]="Dentro",IF(DATOS_[[Check Equiparado]:[Check Equiparado]]="Sí",IF(DATOS!AT$4="Sí",(1/DATOS_[[% anualiz]:[% anualiz]]),1)*IF(DATOS!AT$5="Sí",1/DATOS_[[% normaliz]:[% normaliz]],1)*(DATOS_[Conc.Sal.16])))))))),
0)</f>
        <v>0</v>
      </c>
      <c r="Z73" s="168">
        <f t="array" ref="Z73">IFERROR(
(AVERAGE((IF(DATOS_[[Sexo]:[Sexo]]=$B73,IF(DATOS_[[AGRUP. CLAS. PROF.]:[AGRUP. CLAS. PROF.]]=$B72,IF(DATOS_[[Check Periodo Ref.]:[Check Periodo Ref.]]="Dentro",IF(DATOS_[[Check Equiparado]:[Check Equiparado]]="Sí",IF(DATOS!AU$4="Sí",(1/DATOS_[[% anualiz]:[% anualiz]]),1)*IF(DATOS!AU$5="Sí",1/DATOS_[[% normaliz]:[% normaliz]],1)*(DATOS_[Conc.Sal.17])))))))),
0)</f>
        <v>0</v>
      </c>
      <c r="AA73" s="168">
        <f t="array" ref="AA73">IFERROR(
(AVERAGE((IF(DATOS_[[Sexo]:[Sexo]]=$B73,IF(DATOS_[[AGRUP. CLAS. PROF.]:[AGRUP. CLAS. PROF.]]=$B72,IF(DATOS_[[Check Periodo Ref.]:[Check Periodo Ref.]]="Dentro",IF(DATOS_[[Check Equiparado]:[Check Equiparado]]="Sí",IF(DATOS!AV$4="Sí",(1/DATOS_[[% anualiz]:[% anualiz]]),1)*IF(DATOS!AV$5="Sí",1/DATOS_[[% normaliz]:[% normaliz]],1)*(DATOS_[Conc.Sal.18])))))))),
0)</f>
        <v>0</v>
      </c>
      <c r="AB73" s="168">
        <f t="array" ref="AB73">IFERROR(
(AVERAGE((IF(DATOS_[[Sexo]:[Sexo]]=$B73,IF(DATOS_[[AGRUP. CLAS. PROF.]:[AGRUP. CLAS. PROF.]]=$B72,IF(DATOS_[[Check Periodo Ref.]:[Check Periodo Ref.]]="Dentro",IF(DATOS_[[Check Equiparado]:[Check Equiparado]]="Sí",IF(DATOS!AW$4="Sí",(1/DATOS_[[% anualiz]:[% anualiz]]),1)*IF(DATOS!AW$5="Sí",1/DATOS_[[% normaliz]:[% normaliz]],1)*(DATOS_[Conc.Sal.19])))))))),
0)</f>
        <v>0</v>
      </c>
      <c r="AC73" s="168">
        <f t="array" ref="AC73">IFERROR(
(AVERAGE((IF(DATOS_[[Sexo]:[Sexo]]=$B73,IF(DATOS_[[AGRUP. CLAS. PROF.]:[AGRUP. CLAS. PROF.]]=$B72,IF(DATOS_[[Check Periodo Ref.]:[Check Periodo Ref.]]="Dentro",IF(DATOS_[[Check Equiparado]:[Check Equiparado]]="Sí",IF(DATOS!AX$4="Sí",(1/DATOS_[[% anualiz]:[% anualiz]]),1)*IF(DATOS!AX$5="Sí",1/DATOS_[[% normaliz]:[% normaliz]],1)*(DATOS_[Conc.Sal.20])))))))),
0)</f>
        <v>0</v>
      </c>
      <c r="AD73" s="168">
        <f t="array" ref="AD73">IFERROR(
(AVERAGE((IF(DATOS_[[Sexo]:[Sexo]]=$B73,IF(DATOS_[[AGRUP. CLAS. PROF.]:[AGRUP. CLAS. PROF.]]=$B72,IF(DATOS_[[Check Periodo Ref.]:[Check Periodo Ref.]]="Dentro",IF(DATOS_[[Check Equiparado]:[Check Equiparado]]="Sí",IF(DATOS!AY$4="Sí",(1/DATOS_[[% anualiz]:[% anualiz]]),1)*IF(DATOS!AY$5="Sí",1/DATOS_[[% normaliz]:[% normaliz]],1)*(DATOS_[Conc.Sal.21])))))))),
0)</f>
        <v>0</v>
      </c>
      <c r="AE73" s="168">
        <f t="array" ref="AE73">IFERROR(
(AVERAGE((IF(DATOS_[[Sexo]:[Sexo]]=$B73,IF(DATOS_[[AGRUP. CLAS. PROF.]:[AGRUP. CLAS. PROF.]]=$B72,IF(DATOS_[[Check Periodo Ref.]:[Check Periodo Ref.]]="Dentro",IF(DATOS_[[Check Equiparado]:[Check Equiparado]]="Sí",IF(DATOS!AZ$4="Sí",(1/DATOS_[[% anualiz]:[% anualiz]]),1)*IF(DATOS!AZ$5="Sí",1/DATOS_[[% normaliz]:[% normaliz]],1)*(DATOS_[Conc.Sal.22])))))))),
0)</f>
        <v>0</v>
      </c>
      <c r="AF73" s="168">
        <f t="array" ref="AF73">IFERROR(
(AVERAGE((IF(DATOS_[[Sexo]:[Sexo]]=$B73,IF(DATOS_[[AGRUP. CLAS. PROF.]:[AGRUP. CLAS. PROF.]]=$B72,IF(DATOS_[[Check Periodo Ref.]:[Check Periodo Ref.]]="Dentro",IF(DATOS_[[Check Equiparado]:[Check Equiparado]]="Sí",IF(DATOS!BA$4="Sí",(1/DATOS_[[% anualiz]:[% anualiz]]),1)*IF(DATOS!BA$5="Sí",1/DATOS_[[% normaliz]:[% normaliz]],1)*(DATOS_[Conc.Sal.23])))))))),
0)</f>
        <v>0</v>
      </c>
      <c r="AG73" s="168">
        <f t="array" ref="AG73">IFERROR(
(AVERAGE((IF(DATOS_[[Sexo]:[Sexo]]=$B73,IF(DATOS_[[AGRUP. CLAS. PROF.]:[AGRUP. CLAS. PROF.]]=$B72,IF(DATOS_[[Check Periodo Ref.]:[Check Periodo Ref.]]="Dentro",IF(DATOS_[[Check Equiparado]:[Check Equiparado]]="Sí",IF(DATOS!BB$4="Sí",(1/DATOS_[[% anualiz]:[% anualiz]]),1)*IF(DATOS!BB$5="Sí",1/DATOS_[[% normaliz]:[% normaliz]],1)*(DATOS_[Conc.Sal.24])))))))),
0)</f>
        <v>0</v>
      </c>
      <c r="AH73" s="168">
        <f t="array" ref="AH73">IFERROR(
(AVERAGE((IF(DATOS_[[Sexo]:[Sexo]]=$B73,IF(DATOS_[[AGRUP. CLAS. PROF.]:[AGRUP. CLAS. PROF.]]=$B72,IF(DATOS_[[Check Periodo Ref.]:[Check Periodo Ref.]]="Dentro",IF(DATOS_[[Check Equiparado]:[Check Equiparado]]="Sí",IF(DATOS!BC$4="Sí",(1/DATOS_[[% anualiz]:[% anualiz]]),1)*IF(DATOS!BC$5="Sí",1/DATOS_[[% normaliz]:[% normaliz]],1)*(DATOS_[Conc.Sal.25])))))))),
0)</f>
        <v>0</v>
      </c>
      <c r="AI73" s="168">
        <f t="array" ref="AI73">IFERROR(
(AVERAGE((IF(DATOS_[[Sexo]:[Sexo]]=$B73,IF(DATOS_[[AGRUP. CLAS. PROF.]:[AGRUP. CLAS. PROF.]]=$B72,IF(DATOS_[[Check Periodo Ref.]:[Check Periodo Ref.]]="Dentro",IF(DATOS_[[Check Equiparado]:[Check Equiparado]]="Sí",IF(DATOS!BD$4="Sí",(1/DATOS_[[% anualiz]:[% anualiz]]),1)*IF(DATOS!BD$5="Sí",1/DATOS_[[% normaliz]:[% normaliz]],1)*(DATOS_[Conc.Sal.26])))))))),
0)</f>
        <v>0</v>
      </c>
      <c r="AJ73" s="168">
        <f t="array" ref="AJ73">IFERROR(
(AVERAGE((IF(DATOS_[[Sexo]:[Sexo]]=$B73,IF(DATOS_[[AGRUP. CLAS. PROF.]:[AGRUP. CLAS. PROF.]]=$B72,IF(DATOS_[[Check Periodo Ref.]:[Check Periodo Ref.]]="Dentro",IF(DATOS_[[Check Equiparado]:[Check Equiparado]]="Sí",IF(DATOS!BE$4="Sí",(1/DATOS_[[% anualiz]:[% anualiz]]),1)*IF(DATOS!BE$5="Sí",1/DATOS_[[% normaliz]:[% normaliz]],1)*(DATOS_[Conc.Sal.27])))))))),
0)</f>
        <v>0</v>
      </c>
      <c r="AK73" s="168">
        <f t="array" ref="AK73">IFERROR(
(AVERAGE((IF(DATOS_[[Sexo]:[Sexo]]=$B73,IF(DATOS_[[AGRUP. CLAS. PROF.]:[AGRUP. CLAS. PROF.]]=$B72,IF(DATOS_[[Check Periodo Ref.]:[Check Periodo Ref.]]="Dentro",IF(DATOS_[[Check Equiparado]:[Check Equiparado]]="Sí",IF(DATOS!BF$4="Sí",(1/DATOS_[[% anualiz]:[% anualiz]]),1)*IF(DATOS!BF$5="Sí",1/DATOS_[[% normaliz]:[% normaliz]],1)*(DATOS_[Conc.Sal.28])))))))),
0)</f>
        <v>0</v>
      </c>
      <c r="AL73" s="168">
        <f t="array" ref="AL73">IFERROR(
(AVERAGE((IF(DATOS_[[Sexo]:[Sexo]]=$B73,IF(DATOS_[[AGRUP. CLAS. PROF.]:[AGRUP. CLAS. PROF.]]=$B72,IF(DATOS_[[Check Periodo Ref.]:[Check Periodo Ref.]]="Dentro",IF(DATOS_[[Check Equiparado]:[Check Equiparado]]="Sí",IF(DATOS!BG$4="Sí",(1/DATOS_[[% anualiz]:[% anualiz]]),1)*IF(DATOS!BG$5="Sí",1/DATOS_[[% normaliz]:[% normaliz]],1)*(DATOS_[Conc.Sal.29])))))))),
0)</f>
        <v>0</v>
      </c>
      <c r="AM73" s="168">
        <f t="array" ref="AM73">IFERROR(
(AVERAGE((IF(DATOS_[[Sexo]:[Sexo]]=$B73,IF(DATOS_[[AGRUP. CLAS. PROF.]:[AGRUP. CLAS. PROF.]]=$B72,IF(DATOS_[[Check Periodo Ref.]:[Check Periodo Ref.]]="Dentro",IF(DATOS_[[Check Equiparado]:[Check Equiparado]]="Sí",IF(DATOS!BH$4="Sí",(1/DATOS_[[% anualiz]:[% anualiz]]),1)*IF(DATOS!BH$5="Sí",1/DATOS_[[% normaliz]:[% normaliz]],1)*(DATOS_[Conc.Sal.30])))))))),
0)</f>
        <v>0</v>
      </c>
      <c r="AN73" s="169">
        <f t="array" ref="AN73">IFERROR(
AVERAGE(IF(DATOS_[Sexo]=$B73,IF(DATOS_[[AGRUP. CLAS. PROF.]:[AGRUP. CLAS. PROF.]]=$B72,IF(DATOS_[Check Equiparado]="Sí",IF(DATOS_[Check Periodo Ref.]="Dentro",DATOS_[Tot COMPL.SAL Eq],FALSE))))),
0)</f>
        <v>0</v>
      </c>
      <c r="AO73" s="170">
        <f t="array" ref="AO73">IFERROR(
AVERAGE(IF(DATOS_[Sexo]=$B73,IF(DATOS_[[AGRUP. CLAS. PROF.]:[AGRUP. CLAS. PROF.]]=$B72,IF(DATOS_[Check Equiparado]="Sí",IF(DATOS_[Check Periodo Ref.]="Dentro",DATOS_[TOTAL SALARIO Eq],FALSE))))),
0)</f>
        <v>0</v>
      </c>
      <c r="AP73" s="171">
        <f t="array" ref="AP73">IFERROR(
(AVERAGE((IF(DATOS_[[Sexo]:[Sexo]]=$B73,IF(DATOS_[[AGRUP. CLAS. PROF.]:[AGRUP. CLAS. PROF.]]=$B72,IF(DATOS_[[Check Periodo Ref.]:[Check Periodo Ref.]]="Dentro",IF(DATOS_[[Check Equiparado]:[Check Equiparado]]="Sí",IF(DATOS!BI$4="Sí",(1/DATOS_[[% anualiz]:[% anualiz]]),1)*IF(DATOS!BI$5="Sí",1/DATOS_[[% normaliz]:[% normaliz]],1)*(DATOS_[C.Extra.01])))))))),
0)</f>
        <v>0</v>
      </c>
      <c r="AQ73" s="171">
        <f t="array" ref="AQ73">IFERROR(
(AVERAGE((IF(DATOS_[[Sexo]:[Sexo]]=$B73,IF(DATOS_[[AGRUP. CLAS. PROF.]:[AGRUP. CLAS. PROF.]]=$B72,IF(DATOS_[[Check Periodo Ref.]:[Check Periodo Ref.]]="Dentro",IF(DATOS_[[Check Equiparado]:[Check Equiparado]]="Sí",IF(DATOS!BJ$4="Sí",(1/DATOS_[[% anualiz]:[% anualiz]]),1)*IF(DATOS!BJ$5="Sí",1/DATOS_[[% normaliz]:[% normaliz]],1)*(DATOS_[C.Extra.02])))))))),
0)</f>
        <v>0</v>
      </c>
      <c r="AR73" s="171">
        <f t="array" ref="AR73">IFERROR(
(AVERAGE((IF(DATOS_[[Sexo]:[Sexo]]=$B73,IF(DATOS_[[AGRUP. CLAS. PROF.]:[AGRUP. CLAS. PROF.]]=$B72,IF(DATOS_[[Check Periodo Ref.]:[Check Periodo Ref.]]="Dentro",IF(DATOS_[[Check Equiparado]:[Check Equiparado]]="Sí",IF(DATOS!BK$4="Sí",(1/DATOS_[[% anualiz]:[% anualiz]]),1)*IF(DATOS!BK$5="Sí",1/DATOS_[[% normaliz]:[% normaliz]],1)*(DATOS_[C.Extra.03])))))))),
0)</f>
        <v>0</v>
      </c>
      <c r="AS73" s="171">
        <f t="array" ref="AS73">IFERROR(
(AVERAGE((IF(DATOS_[[Sexo]:[Sexo]]=$B73,IF(DATOS_[[AGRUP. CLAS. PROF.]:[AGRUP. CLAS. PROF.]]=$B72,IF(DATOS_[[Check Periodo Ref.]:[Check Periodo Ref.]]="Dentro",IF(DATOS_[[Check Equiparado]:[Check Equiparado]]="Sí",IF(DATOS!BL$4="Sí",(1/DATOS_[[% anualiz]:[% anualiz]]),1)*IF(DATOS!BL$5="Sí",1/DATOS_[[% normaliz]:[% normaliz]],1)*(DATOS_[C.Extra.04])))))))),
0)</f>
        <v>0</v>
      </c>
      <c r="AT73" s="171">
        <f t="array" ref="AT73">IFERROR(
(AVERAGE((IF(DATOS_[[Sexo]:[Sexo]]=$B73,IF(DATOS_[[AGRUP. CLAS. PROF.]:[AGRUP. CLAS. PROF.]]=$B72,IF(DATOS_[[Check Periodo Ref.]:[Check Periodo Ref.]]="Dentro",IF(DATOS_[[Check Equiparado]:[Check Equiparado]]="Sí",IF(DATOS!BM$4="Sí",(1/DATOS_[[% anualiz]:[% anualiz]]),1)*IF(DATOS!BM$5="Sí",1/DATOS_[[% normaliz]:[% normaliz]],1)*(DATOS_[C.Extra.05])))))))),
0)</f>
        <v>0</v>
      </c>
      <c r="AU73" s="172">
        <f t="array" ref="AU73">IFERROR(
AVERAGE(IF(DATOS_[Sexo]=$B73,IF(DATOS_[[AGRUP. CLAS. PROF.]:[AGRUP. CLAS. PROF.]]=$B72,IF(DATOS_[Check Equiparado]="Sí",IF(DATOS_[Check Periodo Ref.]="Dentro",DATOS_[Tot Extrasalarial Eq],FALSE))))),
0)</f>
        <v>0</v>
      </c>
      <c r="AV73" s="173">
        <f t="array" ref="AV73">IFERROR(
AVERAGE(IF(DATOS_[Sexo]=$B73,IF(DATOS_[[AGRUP. CLAS. PROF.]:[AGRUP. CLAS. PROF.]]=$B72,IF(DATOS_[Check Equiparado]="Sí",IF(DATOS_[Check Periodo Ref.]="Dentro",DATOS_[TOTAL Retrib Eq],FALSE))))),
0)</f>
        <v>0</v>
      </c>
    </row>
    <row r="74" spans="1:48" x14ac:dyDescent="0.3">
      <c r="A74" s="119" t="str">
        <f t="shared" ref="A74" si="82">+A73</f>
        <v>[ocultar]</v>
      </c>
      <c r="B74" s="123" t="s">
        <v>163</v>
      </c>
      <c r="C74" s="124">
        <f t="array" ref="C74">SUM(IF($B74=DATOS_[Sexo],
IF($B72=DATOS_[AGRUP. CLAS. PROF.],
IF("Dentro"=DATOS_[Check Periodo Ref.],
1/(COUNTIFS(DATOS_[Sexo],$B74,DATOS_[AGRUP. CLAS. PROF.],$B72,DATOS_[Check Periodo Ref.],"Dentro",DATOS_[id],DATOS_[id]))))))</f>
        <v>0</v>
      </c>
      <c r="D74" s="125">
        <f>COUNTIFS(DATOS_[AGRUP. CLAS. PROF.],$B72,DATOS_[Sexo],$B74,DATOS_[Check Periodo Ref.],"Dentro")</f>
        <v>0</v>
      </c>
      <c r="E74" s="125">
        <f>COUNTIFS(DATOS_[AGRUP. CLAS. PROF.],$B72,DATOS_[Sexo],$B74,DATOS_[Check Periodo Ref.],"Dentro",DATOS_[Check Nº SC Norm],"Sí")</f>
        <v>0</v>
      </c>
      <c r="F74" s="125">
        <f>COUNTIFS(DATOS_[AGRUP. CLAS. PROF.],$B72,DATOS_[Sexo],$B74,DATOS_[Check Periodo Ref.],"Dentro",DATOS_[Check Nº SC Anualiz],"Sí")</f>
        <v>0</v>
      </c>
      <c r="G74" s="125">
        <f>COUNTIFS(DATOS_[AGRUP. CLAS. PROF.],$B72,DATOS_[Sexo],$B74,DATOS_[Check Periodo Ref.],"Dentro",DATOS_[Check Nº SC Norm y Anualiz],"Sí")</f>
        <v>0</v>
      </c>
      <c r="H74" s="125">
        <f>COUNTIFS(DATOS_[AGRUP. CLAS. PROF.],$B72,DATOS_[Sexo],$B74,DATOS_[Check Periodo Ref.],"Dentro",DATOS_[Check Equiparación],"Sí")</f>
        <v>0</v>
      </c>
      <c r="I74" s="167" cm="1">
        <f t="array" ref="I74">IFERROR(
AVERAGE(IF(DATOS_[Sexo]=$B74,IF(DATOS_[[AGRUP. CLAS. PROF.]:[AGRUP. CLAS. PROF.]]=$B72,IF(DATOS_[Check Equiparado]="Sí",IF(DATOS_[Check Periodo Ref.]="Dentro",DATOS_[SALARIO BASE Eq],FALSE))))),
0)</f>
        <v>0</v>
      </c>
      <c r="J74" s="168">
        <f t="array" ref="J74">IFERROR(
(AVERAGE((IF(DATOS_[[Sexo]:[Sexo]]=$B74,IF(DATOS_[[AGRUP. CLAS. PROF.]:[AGRUP. CLAS. PROF.]]=$B72,IF(DATOS_[[Check Periodo Ref.]:[Check Periodo Ref.]]="Dentro",IF(DATOS_[[Check Equiparado]:[Check Equiparado]]="Sí",IF(DATOS!AE$4="Sí",(1/DATOS_[[% anualiz]:[% anualiz]]),1)*IF(DATOS!AE$5="Sí",1/DATOS_[[% normaliz]:[% normaliz]],1)*(DATOS_[Conc.Sal.01])))))))),
0)</f>
        <v>0</v>
      </c>
      <c r="K74" s="168">
        <f t="array" ref="K74">IFERROR(
(AVERAGE((IF(DATOS_[[Sexo]:[Sexo]]=$B74,IF(DATOS_[[AGRUP. CLAS. PROF.]:[AGRUP. CLAS. PROF.]]=$B72,IF(DATOS_[[Check Periodo Ref.]:[Check Periodo Ref.]]="Dentro",IF(DATOS_[[Check Equiparado]:[Check Equiparado]]="Sí",IF(DATOS!AF$4="Sí",(1/DATOS_[[% anualiz]:[% anualiz]]),1)*IF(DATOS!AF$5="Sí",1/DATOS_[[% normaliz]:[% normaliz]],1)*(DATOS_[Conc.Sal.02])))))))),
0)</f>
        <v>0</v>
      </c>
      <c r="L74" s="168">
        <f t="array" ref="L74">IFERROR(
(AVERAGE((IF(DATOS_[[Sexo]:[Sexo]]=$B74,IF(DATOS_[[AGRUP. CLAS. PROF.]:[AGRUP. CLAS. PROF.]]=$B72,IF(DATOS_[[Check Periodo Ref.]:[Check Periodo Ref.]]="Dentro",IF(DATOS_[[Check Equiparado]:[Check Equiparado]]="Sí",IF(DATOS!AG$4="Sí",(1/DATOS_[[% anualiz]:[% anualiz]]),1)*IF(DATOS!AG$5="Sí",1/DATOS_[[% normaliz]:[% normaliz]],1)*(DATOS_[Conc.Sal.03])))))))),
0)</f>
        <v>0</v>
      </c>
      <c r="M74" s="168">
        <f t="array" ref="M74">IFERROR(
(AVERAGE((IF(DATOS_[[Sexo]:[Sexo]]=$B74,IF(DATOS_[[AGRUP. CLAS. PROF.]:[AGRUP. CLAS. PROF.]]=$B72,IF(DATOS_[[Check Periodo Ref.]:[Check Periodo Ref.]]="Dentro",IF(DATOS_[[Check Equiparado]:[Check Equiparado]]="Sí",IF(DATOS!AH$4="Sí",(1/DATOS_[[% anualiz]:[% anualiz]]),1)*IF(DATOS!AH$5="Sí",1/DATOS_[[% normaliz]:[% normaliz]],1)*(DATOS_[Conc.Sal.04])))))))),
0)</f>
        <v>0</v>
      </c>
      <c r="N74" s="168">
        <f t="array" ref="N74">IFERROR(
(AVERAGE((IF(DATOS_[[Sexo]:[Sexo]]=$B74,IF(DATOS_[[AGRUP. CLAS. PROF.]:[AGRUP. CLAS. PROF.]]=$B72,IF(DATOS_[[Check Periodo Ref.]:[Check Periodo Ref.]]="Dentro",IF(DATOS_[[Check Equiparado]:[Check Equiparado]]="Sí",IF(DATOS!AI$4="Sí",(1/DATOS_[[% anualiz]:[% anualiz]]),1)*IF(DATOS!AI$5="Sí",1/DATOS_[[% normaliz]:[% normaliz]],1)*(DATOS_[Conc.Sal.05])))))))),
0)</f>
        <v>0</v>
      </c>
      <c r="O74" s="168">
        <f t="array" ref="O74">IFERROR(
(AVERAGE((IF(DATOS_[[Sexo]:[Sexo]]=$B74,IF(DATOS_[[AGRUP. CLAS. PROF.]:[AGRUP. CLAS. PROF.]]=$B72,IF(DATOS_[[Check Periodo Ref.]:[Check Periodo Ref.]]="Dentro",IF(DATOS_[[Check Equiparado]:[Check Equiparado]]="Sí",IF(DATOS!AJ$4="Sí",(1/DATOS_[[% anualiz]:[% anualiz]]),1)*IF(DATOS!AJ$5="Sí",1/DATOS_[[% normaliz]:[% normaliz]],1)*(DATOS_[Conc.Sal.06])))))))),
0)</f>
        <v>0</v>
      </c>
      <c r="P74" s="168">
        <f t="array" ref="P74">IFERROR(
(AVERAGE((IF(DATOS_[[Sexo]:[Sexo]]=$B74,IF(DATOS_[[AGRUP. CLAS. PROF.]:[AGRUP. CLAS. PROF.]]=$B72,IF(DATOS_[[Check Periodo Ref.]:[Check Periodo Ref.]]="Dentro",IF(DATOS_[[Check Equiparado]:[Check Equiparado]]="Sí",IF(DATOS!AK$4="Sí",(1/DATOS_[[% anualiz]:[% anualiz]]),1)*IF(DATOS!AK$5="Sí",1/DATOS_[[% normaliz]:[% normaliz]],1)*(DATOS_[Conc.Sal.07])))))))),
0)</f>
        <v>0</v>
      </c>
      <c r="Q74" s="168">
        <f t="array" ref="Q74">IFERROR(
(AVERAGE((IF(DATOS_[[Sexo]:[Sexo]]=$B74,IF(DATOS_[[AGRUP. CLAS. PROF.]:[AGRUP. CLAS. PROF.]]=$B72,IF(DATOS_[[Check Periodo Ref.]:[Check Periodo Ref.]]="Dentro",IF(DATOS_[[Check Equiparado]:[Check Equiparado]]="Sí",IF(DATOS!AL$4="Sí",(1/DATOS_[[% anualiz]:[% anualiz]]),1)*IF(DATOS!AL$5="Sí",1/DATOS_[[% normaliz]:[% normaliz]],1)*(DATOS_[Conc.Sal.08])))))))),
0)</f>
        <v>0</v>
      </c>
      <c r="R74" s="168">
        <f t="array" ref="R74">IFERROR(
(AVERAGE((IF(DATOS_[[Sexo]:[Sexo]]=$B74,IF(DATOS_[[AGRUP. CLAS. PROF.]:[AGRUP. CLAS. PROF.]]=$B72,IF(DATOS_[[Check Periodo Ref.]:[Check Periodo Ref.]]="Dentro",IF(DATOS_[[Check Equiparado]:[Check Equiparado]]="Sí",IF(DATOS!AM$4="Sí",(1/DATOS_[[% anualiz]:[% anualiz]]),1)*IF(DATOS!AM$5="Sí",1/DATOS_[[% normaliz]:[% normaliz]],1)*(DATOS_[Conc.Sal.09])))))))),
0)</f>
        <v>0</v>
      </c>
      <c r="S74" s="168">
        <f t="array" ref="S74">IFERROR(
(AVERAGE((IF(DATOS_[[Sexo]:[Sexo]]=$B74,IF(DATOS_[[AGRUP. CLAS. PROF.]:[AGRUP. CLAS. PROF.]]=$B72,IF(DATOS_[[Check Periodo Ref.]:[Check Periodo Ref.]]="Dentro",IF(DATOS_[[Check Equiparado]:[Check Equiparado]]="Sí",IF(DATOS!AN$4="Sí",(1/DATOS_[[% anualiz]:[% anualiz]]),1)*IF(DATOS!AN$5="Sí",1/DATOS_[[% normaliz]:[% normaliz]],1)*(DATOS_[Conc.Sal.10])))))))),
0)</f>
        <v>0</v>
      </c>
      <c r="T74" s="168">
        <f t="array" ref="T74">IFERROR(
(AVERAGE((IF(DATOS_[[Sexo]:[Sexo]]=$B74,IF(DATOS_[[AGRUP. CLAS. PROF.]:[AGRUP. CLAS. PROF.]]=$B72,IF(DATOS_[[Check Periodo Ref.]:[Check Periodo Ref.]]="Dentro",IF(DATOS_[[Check Equiparado]:[Check Equiparado]]="Sí",IF(DATOS!AO$4="Sí",(1/DATOS_[[% anualiz]:[% anualiz]]),1)*IF(DATOS!AO$5="Sí",1/DATOS_[[% normaliz]:[% normaliz]],1)*(DATOS_[Conc.Sal.11])))))))),
0)</f>
        <v>0</v>
      </c>
      <c r="U74" s="168">
        <f t="array" ref="U74">IFERROR(
(AVERAGE((IF(DATOS_[[Sexo]:[Sexo]]=$B74,IF(DATOS_[[AGRUP. CLAS. PROF.]:[AGRUP. CLAS. PROF.]]=$B72,IF(DATOS_[[Check Periodo Ref.]:[Check Periodo Ref.]]="Dentro",IF(DATOS_[[Check Equiparado]:[Check Equiparado]]="Sí",IF(DATOS!AP$4="Sí",(1/DATOS_[[% anualiz]:[% anualiz]]),1)*IF(DATOS!AP$5="Sí",1/DATOS_[[% normaliz]:[% normaliz]],1)*(DATOS_[Conc.Sal.12])))))))),
0)</f>
        <v>0</v>
      </c>
      <c r="V74" s="168">
        <f t="array" ref="V74">IFERROR(
(AVERAGE((IF(DATOS_[[Sexo]:[Sexo]]=$B74,IF(DATOS_[[AGRUP. CLAS. PROF.]:[AGRUP. CLAS. PROF.]]=$B72,IF(DATOS_[[Check Periodo Ref.]:[Check Periodo Ref.]]="Dentro",IF(DATOS_[[Check Equiparado]:[Check Equiparado]]="Sí",IF(DATOS!AQ$4="Sí",(1/DATOS_[[% anualiz]:[% anualiz]]),1)*IF(DATOS!AQ$5="Sí",1/DATOS_[[% normaliz]:[% normaliz]],1)*(DATOS_[Conc.Sal.13])))))))),
0)</f>
        <v>0</v>
      </c>
      <c r="W74" s="168">
        <f t="array" ref="W74">IFERROR(
(AVERAGE((IF(DATOS_[[Sexo]:[Sexo]]=$B74,IF(DATOS_[[AGRUP. CLAS. PROF.]:[AGRUP. CLAS. PROF.]]=$B72,IF(DATOS_[[Check Periodo Ref.]:[Check Periodo Ref.]]="Dentro",IF(DATOS_[[Check Equiparado]:[Check Equiparado]]="Sí",IF(DATOS!AR$4="Sí",(1/DATOS_[[% anualiz]:[% anualiz]]),1)*IF(DATOS!AR$5="Sí",1/DATOS_[[% normaliz]:[% normaliz]],1)*(DATOS_[Conc.Sal.14])))))))),
0)</f>
        <v>0</v>
      </c>
      <c r="X74" s="168">
        <f t="array" ref="X74">IFERROR(
(AVERAGE((IF(DATOS_[[Sexo]:[Sexo]]=$B74,IF(DATOS_[[AGRUP. CLAS. PROF.]:[AGRUP. CLAS. PROF.]]=$B72,IF(DATOS_[[Check Periodo Ref.]:[Check Periodo Ref.]]="Dentro",IF(DATOS_[[Check Equiparado]:[Check Equiparado]]="Sí",IF(DATOS!AS$4="Sí",(1/DATOS_[[% anualiz]:[% anualiz]]),1)*IF(DATOS!AS$5="Sí",1/DATOS_[[% normaliz]:[% normaliz]],1)*(DATOS_[Conc.Sal.15])))))))),
0)</f>
        <v>0</v>
      </c>
      <c r="Y74" s="168">
        <f t="array" ref="Y74">IFERROR(
(AVERAGE((IF(DATOS_[[Sexo]:[Sexo]]=$B74,IF(DATOS_[[AGRUP. CLAS. PROF.]:[AGRUP. CLAS. PROF.]]=$B72,IF(DATOS_[[Check Periodo Ref.]:[Check Periodo Ref.]]="Dentro",IF(DATOS_[[Check Equiparado]:[Check Equiparado]]="Sí",IF(DATOS!AT$4="Sí",(1/DATOS_[[% anualiz]:[% anualiz]]),1)*IF(DATOS!AT$5="Sí",1/DATOS_[[% normaliz]:[% normaliz]],1)*(DATOS_[Conc.Sal.16])))))))),
0)</f>
        <v>0</v>
      </c>
      <c r="Z74" s="168">
        <f t="array" ref="Z74">IFERROR(
(AVERAGE((IF(DATOS_[[Sexo]:[Sexo]]=$B74,IF(DATOS_[[AGRUP. CLAS. PROF.]:[AGRUP. CLAS. PROF.]]=$B72,IF(DATOS_[[Check Periodo Ref.]:[Check Periodo Ref.]]="Dentro",IF(DATOS_[[Check Equiparado]:[Check Equiparado]]="Sí",IF(DATOS!AU$4="Sí",(1/DATOS_[[% anualiz]:[% anualiz]]),1)*IF(DATOS!AU$5="Sí",1/DATOS_[[% normaliz]:[% normaliz]],1)*(DATOS_[Conc.Sal.17])))))))),
0)</f>
        <v>0</v>
      </c>
      <c r="AA74" s="168">
        <f t="array" ref="AA74">IFERROR(
(AVERAGE((IF(DATOS_[[Sexo]:[Sexo]]=$B74,IF(DATOS_[[AGRUP. CLAS. PROF.]:[AGRUP. CLAS. PROF.]]=$B72,IF(DATOS_[[Check Periodo Ref.]:[Check Periodo Ref.]]="Dentro",IF(DATOS_[[Check Equiparado]:[Check Equiparado]]="Sí",IF(DATOS!AV$4="Sí",(1/DATOS_[[% anualiz]:[% anualiz]]),1)*IF(DATOS!AV$5="Sí",1/DATOS_[[% normaliz]:[% normaliz]],1)*(DATOS_[Conc.Sal.18])))))))),
0)</f>
        <v>0</v>
      </c>
      <c r="AB74" s="168">
        <f t="array" ref="AB74">IFERROR(
(AVERAGE((IF(DATOS_[[Sexo]:[Sexo]]=$B74,IF(DATOS_[[AGRUP. CLAS. PROF.]:[AGRUP. CLAS. PROF.]]=$B72,IF(DATOS_[[Check Periodo Ref.]:[Check Periodo Ref.]]="Dentro",IF(DATOS_[[Check Equiparado]:[Check Equiparado]]="Sí",IF(DATOS!AW$4="Sí",(1/DATOS_[[% anualiz]:[% anualiz]]),1)*IF(DATOS!AW$5="Sí",1/DATOS_[[% normaliz]:[% normaliz]],1)*(DATOS_[Conc.Sal.19])))))))),
0)</f>
        <v>0</v>
      </c>
      <c r="AC74" s="168">
        <f t="array" ref="AC74">IFERROR(
(AVERAGE((IF(DATOS_[[Sexo]:[Sexo]]=$B74,IF(DATOS_[[AGRUP. CLAS. PROF.]:[AGRUP. CLAS. PROF.]]=$B72,IF(DATOS_[[Check Periodo Ref.]:[Check Periodo Ref.]]="Dentro",IF(DATOS_[[Check Equiparado]:[Check Equiparado]]="Sí",IF(DATOS!AX$4="Sí",(1/DATOS_[[% anualiz]:[% anualiz]]),1)*IF(DATOS!AX$5="Sí",1/DATOS_[[% normaliz]:[% normaliz]],1)*(DATOS_[Conc.Sal.20])))))))),
0)</f>
        <v>0</v>
      </c>
      <c r="AD74" s="168">
        <f t="array" ref="AD74">IFERROR(
(AVERAGE((IF(DATOS_[[Sexo]:[Sexo]]=$B74,IF(DATOS_[[AGRUP. CLAS. PROF.]:[AGRUP. CLAS. PROF.]]=$B72,IF(DATOS_[[Check Periodo Ref.]:[Check Periodo Ref.]]="Dentro",IF(DATOS_[[Check Equiparado]:[Check Equiparado]]="Sí",IF(DATOS!AY$4="Sí",(1/DATOS_[[% anualiz]:[% anualiz]]),1)*IF(DATOS!AY$5="Sí",1/DATOS_[[% normaliz]:[% normaliz]],1)*(DATOS_[Conc.Sal.21])))))))),
0)</f>
        <v>0</v>
      </c>
      <c r="AE74" s="168">
        <f t="array" ref="AE74">IFERROR(
(AVERAGE((IF(DATOS_[[Sexo]:[Sexo]]=$B74,IF(DATOS_[[AGRUP. CLAS. PROF.]:[AGRUP. CLAS. PROF.]]=$B72,IF(DATOS_[[Check Periodo Ref.]:[Check Periodo Ref.]]="Dentro",IF(DATOS_[[Check Equiparado]:[Check Equiparado]]="Sí",IF(DATOS!AZ$4="Sí",(1/DATOS_[[% anualiz]:[% anualiz]]),1)*IF(DATOS!AZ$5="Sí",1/DATOS_[[% normaliz]:[% normaliz]],1)*(DATOS_[Conc.Sal.22])))))))),
0)</f>
        <v>0</v>
      </c>
      <c r="AF74" s="168">
        <f t="array" ref="AF74">IFERROR(
(AVERAGE((IF(DATOS_[[Sexo]:[Sexo]]=$B74,IF(DATOS_[[AGRUP. CLAS. PROF.]:[AGRUP. CLAS. PROF.]]=$B72,IF(DATOS_[[Check Periodo Ref.]:[Check Periodo Ref.]]="Dentro",IF(DATOS_[[Check Equiparado]:[Check Equiparado]]="Sí",IF(DATOS!BA$4="Sí",(1/DATOS_[[% anualiz]:[% anualiz]]),1)*IF(DATOS!BA$5="Sí",1/DATOS_[[% normaliz]:[% normaliz]],1)*(DATOS_[Conc.Sal.23])))))))),
0)</f>
        <v>0</v>
      </c>
      <c r="AG74" s="168">
        <f t="array" ref="AG74">IFERROR(
(AVERAGE((IF(DATOS_[[Sexo]:[Sexo]]=$B74,IF(DATOS_[[AGRUP. CLAS. PROF.]:[AGRUP. CLAS. PROF.]]=$B72,IF(DATOS_[[Check Periodo Ref.]:[Check Periodo Ref.]]="Dentro",IF(DATOS_[[Check Equiparado]:[Check Equiparado]]="Sí",IF(DATOS!BB$4="Sí",(1/DATOS_[[% anualiz]:[% anualiz]]),1)*IF(DATOS!BB$5="Sí",1/DATOS_[[% normaliz]:[% normaliz]],1)*(DATOS_[Conc.Sal.24])))))))),
0)</f>
        <v>0</v>
      </c>
      <c r="AH74" s="168">
        <f t="array" ref="AH74">IFERROR(
(AVERAGE((IF(DATOS_[[Sexo]:[Sexo]]=$B74,IF(DATOS_[[AGRUP. CLAS. PROF.]:[AGRUP. CLAS. PROF.]]=$B72,IF(DATOS_[[Check Periodo Ref.]:[Check Periodo Ref.]]="Dentro",IF(DATOS_[[Check Equiparado]:[Check Equiparado]]="Sí",IF(DATOS!BC$4="Sí",(1/DATOS_[[% anualiz]:[% anualiz]]),1)*IF(DATOS!BC$5="Sí",1/DATOS_[[% normaliz]:[% normaliz]],1)*(DATOS_[Conc.Sal.25])))))))),
0)</f>
        <v>0</v>
      </c>
      <c r="AI74" s="168">
        <f t="array" ref="AI74">IFERROR(
(AVERAGE((IF(DATOS_[[Sexo]:[Sexo]]=$B74,IF(DATOS_[[AGRUP. CLAS. PROF.]:[AGRUP. CLAS. PROF.]]=$B72,IF(DATOS_[[Check Periodo Ref.]:[Check Periodo Ref.]]="Dentro",IF(DATOS_[[Check Equiparado]:[Check Equiparado]]="Sí",IF(DATOS!BD$4="Sí",(1/DATOS_[[% anualiz]:[% anualiz]]),1)*IF(DATOS!BD$5="Sí",1/DATOS_[[% normaliz]:[% normaliz]],1)*(DATOS_[Conc.Sal.26])))))))),
0)</f>
        <v>0</v>
      </c>
      <c r="AJ74" s="168">
        <f t="array" ref="AJ74">IFERROR(
(AVERAGE((IF(DATOS_[[Sexo]:[Sexo]]=$B74,IF(DATOS_[[AGRUP. CLAS. PROF.]:[AGRUP. CLAS. PROF.]]=$B72,IF(DATOS_[[Check Periodo Ref.]:[Check Periodo Ref.]]="Dentro",IF(DATOS_[[Check Equiparado]:[Check Equiparado]]="Sí",IF(DATOS!BE$4="Sí",(1/DATOS_[[% anualiz]:[% anualiz]]),1)*IF(DATOS!BE$5="Sí",1/DATOS_[[% normaliz]:[% normaliz]],1)*(DATOS_[Conc.Sal.27])))))))),
0)</f>
        <v>0</v>
      </c>
      <c r="AK74" s="168">
        <f t="array" ref="AK74">IFERROR(
(AVERAGE((IF(DATOS_[[Sexo]:[Sexo]]=$B74,IF(DATOS_[[AGRUP. CLAS. PROF.]:[AGRUP. CLAS. PROF.]]=$B72,IF(DATOS_[[Check Periodo Ref.]:[Check Periodo Ref.]]="Dentro",IF(DATOS_[[Check Equiparado]:[Check Equiparado]]="Sí",IF(DATOS!BF$4="Sí",(1/DATOS_[[% anualiz]:[% anualiz]]),1)*IF(DATOS!BF$5="Sí",1/DATOS_[[% normaliz]:[% normaliz]],1)*(DATOS_[Conc.Sal.28])))))))),
0)</f>
        <v>0</v>
      </c>
      <c r="AL74" s="168">
        <f t="array" ref="AL74">IFERROR(
(AVERAGE((IF(DATOS_[[Sexo]:[Sexo]]=$B74,IF(DATOS_[[AGRUP. CLAS. PROF.]:[AGRUP. CLAS. PROF.]]=$B72,IF(DATOS_[[Check Periodo Ref.]:[Check Periodo Ref.]]="Dentro",IF(DATOS_[[Check Equiparado]:[Check Equiparado]]="Sí",IF(DATOS!BG$4="Sí",(1/DATOS_[[% anualiz]:[% anualiz]]),1)*IF(DATOS!BG$5="Sí",1/DATOS_[[% normaliz]:[% normaliz]],1)*(DATOS_[Conc.Sal.29])))))))),
0)</f>
        <v>0</v>
      </c>
      <c r="AM74" s="168">
        <f t="array" ref="AM74">IFERROR(
(AVERAGE((IF(DATOS_[[Sexo]:[Sexo]]=$B74,IF(DATOS_[[AGRUP. CLAS. PROF.]:[AGRUP. CLAS. PROF.]]=$B72,IF(DATOS_[[Check Periodo Ref.]:[Check Periodo Ref.]]="Dentro",IF(DATOS_[[Check Equiparado]:[Check Equiparado]]="Sí",IF(DATOS!BH$4="Sí",(1/DATOS_[[% anualiz]:[% anualiz]]),1)*IF(DATOS!BH$5="Sí",1/DATOS_[[% normaliz]:[% normaliz]],1)*(DATOS_[Conc.Sal.30])))))))),
0)</f>
        <v>0</v>
      </c>
      <c r="AN74" s="169">
        <f t="array" ref="AN74">IFERROR(
AVERAGE(IF(DATOS_[Sexo]=$B74,IF(DATOS_[[AGRUP. CLAS. PROF.]:[AGRUP. CLAS. PROF.]]=$B72,IF(DATOS_[Check Equiparado]="Sí",IF(DATOS_[Check Periodo Ref.]="Dentro",DATOS_[Tot COMPL.SAL Eq],FALSE))))),
0)</f>
        <v>0</v>
      </c>
      <c r="AO74" s="170">
        <f t="array" ref="AO74">IFERROR(
AVERAGE(IF(DATOS_[Sexo]=$B74,IF(DATOS_[[AGRUP. CLAS. PROF.]:[AGRUP. CLAS. PROF.]]=$B72,IF(DATOS_[Check Equiparado]="Sí",IF(DATOS_[Check Periodo Ref.]="Dentro",DATOS_[TOTAL SALARIO Eq],FALSE))))),
0)</f>
        <v>0</v>
      </c>
      <c r="AP74" s="171">
        <f t="array" ref="AP74">IFERROR(
(AVERAGE((IF(DATOS_[[Sexo]:[Sexo]]=$B74,IF(DATOS_[[AGRUP. CLAS. PROF.]:[AGRUP. CLAS. PROF.]]=$B73,IF(DATOS_[[Check Periodo Ref.]:[Check Periodo Ref.]]="Dentro",IF(DATOS_[[Check Equiparado]:[Check Equiparado]]="Sí",IF(DATOS!BI$4="Sí",(1/DATOS_[[% anualiz]:[% anualiz]]),1)*IF(DATOS!BI$5="Sí",1/DATOS_[[% normaliz]:[% normaliz]],1)*(DATOS_[C.Extra.01])))))))),
0)</f>
        <v>0</v>
      </c>
      <c r="AQ74" s="171">
        <f t="array" ref="AQ74">IFERROR(
(AVERAGE((IF(DATOS_[[Sexo]:[Sexo]]=$B74,IF(DATOS_[[AGRUP. CLAS. PROF.]:[AGRUP. CLAS. PROF.]]=$B73,IF(DATOS_[[Check Periodo Ref.]:[Check Periodo Ref.]]="Dentro",IF(DATOS_[[Check Equiparado]:[Check Equiparado]]="Sí",IF(DATOS!BJ$4="Sí",(1/DATOS_[[% anualiz]:[% anualiz]]),1)*IF(DATOS!BJ$5="Sí",1/DATOS_[[% normaliz]:[% normaliz]],1)*(DATOS_[C.Extra.02])))))))),
0)</f>
        <v>0</v>
      </c>
      <c r="AR74" s="171">
        <f t="array" ref="AR74">IFERROR(
(AVERAGE((IF(DATOS_[[Sexo]:[Sexo]]=$B74,IF(DATOS_[[AGRUP. CLAS. PROF.]:[AGRUP. CLAS. PROF.]]=$B73,IF(DATOS_[[Check Periodo Ref.]:[Check Periodo Ref.]]="Dentro",IF(DATOS_[[Check Equiparado]:[Check Equiparado]]="Sí",IF(DATOS!BK$4="Sí",(1/DATOS_[[% anualiz]:[% anualiz]]),1)*IF(DATOS!BK$5="Sí",1/DATOS_[[% normaliz]:[% normaliz]],1)*(DATOS_[C.Extra.03])))))))),
0)</f>
        <v>0</v>
      </c>
      <c r="AS74" s="171">
        <f t="array" ref="AS74">IFERROR(
(AVERAGE((IF(DATOS_[[Sexo]:[Sexo]]=$B74,IF(DATOS_[[AGRUP. CLAS. PROF.]:[AGRUP. CLAS. PROF.]]=$B73,IF(DATOS_[[Check Periodo Ref.]:[Check Periodo Ref.]]="Dentro",IF(DATOS_[[Check Equiparado]:[Check Equiparado]]="Sí",IF(DATOS!BL$4="Sí",(1/DATOS_[[% anualiz]:[% anualiz]]),1)*IF(DATOS!BL$5="Sí",1/DATOS_[[% normaliz]:[% normaliz]],1)*(DATOS_[C.Extra.04])))))))),
0)</f>
        <v>0</v>
      </c>
      <c r="AT74" s="171">
        <f t="array" ref="AT74">IFERROR(
(AVERAGE((IF(DATOS_[[Sexo]:[Sexo]]=$B74,IF(DATOS_[[AGRUP. CLAS. PROF.]:[AGRUP. CLAS. PROF.]]=$B73,IF(DATOS_[[Check Periodo Ref.]:[Check Periodo Ref.]]="Dentro",IF(DATOS_[[Check Equiparado]:[Check Equiparado]]="Sí",IF(DATOS!BM$4="Sí",(1/DATOS_[[% anualiz]:[% anualiz]]),1)*IF(DATOS!BM$5="Sí",1/DATOS_[[% normaliz]:[% normaliz]],1)*(DATOS_[C.Extra.05])))))))),
0)</f>
        <v>0</v>
      </c>
      <c r="AU74" s="172">
        <f t="array" ref="AU74">IFERROR(
AVERAGE(IF(DATOS_[Sexo]=$B74,IF(DATOS_[[AGRUP. CLAS. PROF.]:[AGRUP. CLAS. PROF.]]=$B72,IF(DATOS_[Check Equiparado]="Sí",IF(DATOS_[Check Periodo Ref.]="Dentro",DATOS_[Tot Extrasalarial Eq],FALSE))))),
0)</f>
        <v>0</v>
      </c>
      <c r="AV74" s="173">
        <f t="array" ref="AV74">IFERROR(
AVERAGE(IF(DATOS_[Sexo]=$B74,IF(DATOS_[[AGRUP. CLAS. PROF.]:[AGRUP. CLAS. PROF.]]=$B72,IF(DATOS_[Check Equiparado]="Sí",IF(DATOS_[Check Periodo Ref.]="Dentro",DATOS_[TOTAL Retrib Eq],FALSE))))),
0)</f>
        <v>0</v>
      </c>
    </row>
    <row r="75" spans="1:48" ht="17.25" thickBot="1" x14ac:dyDescent="0.35">
      <c r="A75" s="119" t="str">
        <f t="shared" ref="A75" si="83">+A76</f>
        <v>[ocultar]</v>
      </c>
      <c r="B75" s="129" t="s">
        <v>237</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CLAS. PROF.],
IF("Dentro"=DATOS_[Check Periodo Ref.],
1/(COUNTIFS(DATOS_[Sexo],$B76,DATOS_[AGRUP. CLAS. PROF.],$B75,DATOS_[Check Periodo Ref.],"Dentro",DATOS_[id],DATOS_[id]))))))</f>
        <v>0</v>
      </c>
      <c r="D76" s="125">
        <f>COUNTIFS(DATOS_[AGRUP. CLAS. PROF.],$B75,DATOS_[Sexo],$B76,DATOS_[Check Periodo Ref.],"Dentro")</f>
        <v>0</v>
      </c>
      <c r="E76" s="125">
        <f>COUNTIFS(DATOS_[AGRUP. CLAS. PROF.],$B75,DATOS_[Sexo],$B76,DATOS_[Check Periodo Ref.],"Dentro",DATOS_[Check Nº SC Norm],"Sí")</f>
        <v>0</v>
      </c>
      <c r="F76" s="125">
        <f>COUNTIFS(DATOS_[AGRUP. CLAS. PROF.],$B75,DATOS_[Sexo],$B76,DATOS_[Check Periodo Ref.],"Dentro",DATOS_[Check Nº SC Anualiz],"Sí")</f>
        <v>0</v>
      </c>
      <c r="G76" s="125">
        <f>COUNTIFS(DATOS_[AGRUP. CLAS. PROF.],$B75,DATOS_[Sexo],$B76,DATOS_[Check Periodo Ref.],"Dentro",DATOS_[Check Nº SC Norm y Anualiz],"Sí")</f>
        <v>0</v>
      </c>
      <c r="H76" s="125">
        <f>COUNTIFS(DATOS_[AGRUP. CLAS. PROF.],$B75,DATOS_[Sexo],$B76,DATOS_[Check Periodo Ref.],"Dentro",DATOS_[Check Equiparación],"Sí")</f>
        <v>0</v>
      </c>
      <c r="I76" s="167">
        <f t="array" ref="I76">IFERROR(
AVERAGE(IF(DATOS_[Sexo]=$B76,IF(DATOS_[[AGRUP. CLAS. PROF.]:[AGRUP. CLAS. PROF.]]=$B75,IF(DATOS_[Check Equiparado]="Sí",IF(DATOS_[Check Periodo Ref.]="Dentro",DATOS_[SALARIO BASE Eq],FALSE))))),
0)</f>
        <v>0</v>
      </c>
      <c r="J76" s="168">
        <f t="array" ref="J76">IFERROR(
(AVERAGE((IF(DATOS_[[Sexo]:[Sexo]]=$B76,IF(DATOS_[[AGRUP. CLAS. PROF.]:[AGRUP. CLAS. PROF.]]=$B75,IF(DATOS_[[Check Periodo Ref.]:[Check Periodo Ref.]]="Dentro",IF(DATOS_[[Check Equiparado]:[Check Equiparado]]="Sí",IF(DATOS!AE$4="Sí",(1/DATOS_[[% anualiz]:[% anualiz]]),1)*IF(DATOS!AE$5="Sí",1/DATOS_[[% normaliz]:[% normaliz]],1)*(DATOS_[Conc.Sal.01])))))))),
0)</f>
        <v>0</v>
      </c>
      <c r="K76" s="168">
        <f t="array" ref="K76">IFERROR(
(AVERAGE((IF(DATOS_[[Sexo]:[Sexo]]=$B76,IF(DATOS_[[AGRUP. CLAS. PROF.]:[AGRUP. CLAS. PROF.]]=$B75,IF(DATOS_[[Check Periodo Ref.]:[Check Periodo Ref.]]="Dentro",IF(DATOS_[[Check Equiparado]:[Check Equiparado]]="Sí",IF(DATOS!AF$4="Sí",(1/DATOS_[[% anualiz]:[% anualiz]]),1)*IF(DATOS!AF$5="Sí",1/DATOS_[[% normaliz]:[% normaliz]],1)*(DATOS_[Conc.Sal.02])))))))),
0)</f>
        <v>0</v>
      </c>
      <c r="L76" s="168">
        <f t="array" ref="L76">IFERROR(
(AVERAGE((IF(DATOS_[[Sexo]:[Sexo]]=$B76,IF(DATOS_[[AGRUP. CLAS. PROF.]:[AGRUP. CLAS. PROF.]]=$B75,IF(DATOS_[[Check Periodo Ref.]:[Check Periodo Ref.]]="Dentro",IF(DATOS_[[Check Equiparado]:[Check Equiparado]]="Sí",IF(DATOS!AG$4="Sí",(1/DATOS_[[% anualiz]:[% anualiz]]),1)*IF(DATOS!AG$5="Sí",1/DATOS_[[% normaliz]:[% normaliz]],1)*(DATOS_[Conc.Sal.03])))))))),
0)</f>
        <v>0</v>
      </c>
      <c r="M76" s="168">
        <f t="array" ref="M76">IFERROR(
(AVERAGE((IF(DATOS_[[Sexo]:[Sexo]]=$B76,IF(DATOS_[[AGRUP. CLAS. PROF.]:[AGRUP. CLAS. PROF.]]=$B75,IF(DATOS_[[Check Periodo Ref.]:[Check Periodo Ref.]]="Dentro",IF(DATOS_[[Check Equiparado]:[Check Equiparado]]="Sí",IF(DATOS!AH$4="Sí",(1/DATOS_[[% anualiz]:[% anualiz]]),1)*IF(DATOS!AH$5="Sí",1/DATOS_[[% normaliz]:[% normaliz]],1)*(DATOS_[Conc.Sal.04])))))))),
0)</f>
        <v>0</v>
      </c>
      <c r="N76" s="168">
        <f t="array" ref="N76">IFERROR(
(AVERAGE((IF(DATOS_[[Sexo]:[Sexo]]=$B76,IF(DATOS_[[AGRUP. CLAS. PROF.]:[AGRUP. CLAS. PROF.]]=$B75,IF(DATOS_[[Check Periodo Ref.]:[Check Periodo Ref.]]="Dentro",IF(DATOS_[[Check Equiparado]:[Check Equiparado]]="Sí",IF(DATOS!AI$4="Sí",(1/DATOS_[[% anualiz]:[% anualiz]]),1)*IF(DATOS!AI$5="Sí",1/DATOS_[[% normaliz]:[% normaliz]],1)*(DATOS_[Conc.Sal.05])))))))),
0)</f>
        <v>0</v>
      </c>
      <c r="O76" s="168">
        <f t="array" ref="O76">IFERROR(
(AVERAGE((IF(DATOS_[[Sexo]:[Sexo]]=$B76,IF(DATOS_[[AGRUP. CLAS. PROF.]:[AGRUP. CLAS. PROF.]]=$B75,IF(DATOS_[[Check Periodo Ref.]:[Check Periodo Ref.]]="Dentro",IF(DATOS_[[Check Equiparado]:[Check Equiparado]]="Sí",IF(DATOS!AJ$4="Sí",(1/DATOS_[[% anualiz]:[% anualiz]]),1)*IF(DATOS!AJ$5="Sí",1/DATOS_[[% normaliz]:[% normaliz]],1)*(DATOS_[Conc.Sal.06])))))))),
0)</f>
        <v>0</v>
      </c>
      <c r="P76" s="168">
        <f t="array" ref="P76">IFERROR(
(AVERAGE((IF(DATOS_[[Sexo]:[Sexo]]=$B76,IF(DATOS_[[AGRUP. CLAS. PROF.]:[AGRUP. CLAS. PROF.]]=$B75,IF(DATOS_[[Check Periodo Ref.]:[Check Periodo Ref.]]="Dentro",IF(DATOS_[[Check Equiparado]:[Check Equiparado]]="Sí",IF(DATOS!AK$4="Sí",(1/DATOS_[[% anualiz]:[% anualiz]]),1)*IF(DATOS!AK$5="Sí",1/DATOS_[[% normaliz]:[% normaliz]],1)*(DATOS_[Conc.Sal.07])))))))),
0)</f>
        <v>0</v>
      </c>
      <c r="Q76" s="168">
        <f t="array" ref="Q76">IFERROR(
(AVERAGE((IF(DATOS_[[Sexo]:[Sexo]]=$B76,IF(DATOS_[[AGRUP. CLAS. PROF.]:[AGRUP. CLAS. PROF.]]=$B75,IF(DATOS_[[Check Periodo Ref.]:[Check Periodo Ref.]]="Dentro",IF(DATOS_[[Check Equiparado]:[Check Equiparado]]="Sí",IF(DATOS!AL$4="Sí",(1/DATOS_[[% anualiz]:[% anualiz]]),1)*IF(DATOS!AL$5="Sí",1/DATOS_[[% normaliz]:[% normaliz]],1)*(DATOS_[Conc.Sal.08])))))))),
0)</f>
        <v>0</v>
      </c>
      <c r="R76" s="168">
        <f t="array" ref="R76">IFERROR(
(AVERAGE((IF(DATOS_[[Sexo]:[Sexo]]=$B76,IF(DATOS_[[AGRUP. CLAS. PROF.]:[AGRUP. CLAS. PROF.]]=$B75,IF(DATOS_[[Check Periodo Ref.]:[Check Periodo Ref.]]="Dentro",IF(DATOS_[[Check Equiparado]:[Check Equiparado]]="Sí",IF(DATOS!AM$4="Sí",(1/DATOS_[[% anualiz]:[% anualiz]]),1)*IF(DATOS!AM$5="Sí",1/DATOS_[[% normaliz]:[% normaliz]],1)*(DATOS_[Conc.Sal.09])))))))),
0)</f>
        <v>0</v>
      </c>
      <c r="S76" s="168">
        <f t="array" ref="S76">IFERROR(
(AVERAGE((IF(DATOS_[[Sexo]:[Sexo]]=$B76,IF(DATOS_[[AGRUP. CLAS. PROF.]:[AGRUP. CLAS. PROF.]]=$B75,IF(DATOS_[[Check Periodo Ref.]:[Check Periodo Ref.]]="Dentro",IF(DATOS_[[Check Equiparado]:[Check Equiparado]]="Sí",IF(DATOS!AN$4="Sí",(1/DATOS_[[% anualiz]:[% anualiz]]),1)*IF(DATOS!AN$5="Sí",1/DATOS_[[% normaliz]:[% normaliz]],1)*(DATOS_[Conc.Sal.10])))))))),
0)</f>
        <v>0</v>
      </c>
      <c r="T76" s="168">
        <f t="array" ref="T76">IFERROR(
(AVERAGE((IF(DATOS_[[Sexo]:[Sexo]]=$B76,IF(DATOS_[[AGRUP. CLAS. PROF.]:[AGRUP. CLAS. PROF.]]=$B75,IF(DATOS_[[Check Periodo Ref.]:[Check Periodo Ref.]]="Dentro",IF(DATOS_[[Check Equiparado]:[Check Equiparado]]="Sí",IF(DATOS!AO$4="Sí",(1/DATOS_[[% anualiz]:[% anualiz]]),1)*IF(DATOS!AO$5="Sí",1/DATOS_[[% normaliz]:[% normaliz]],1)*(DATOS_[Conc.Sal.11])))))))),
0)</f>
        <v>0</v>
      </c>
      <c r="U76" s="168">
        <f t="array" ref="U76">IFERROR(
(AVERAGE((IF(DATOS_[[Sexo]:[Sexo]]=$B76,IF(DATOS_[[AGRUP. CLAS. PROF.]:[AGRUP. CLAS. PROF.]]=$B75,IF(DATOS_[[Check Periodo Ref.]:[Check Periodo Ref.]]="Dentro",IF(DATOS_[[Check Equiparado]:[Check Equiparado]]="Sí",IF(DATOS!AP$4="Sí",(1/DATOS_[[% anualiz]:[% anualiz]]),1)*IF(DATOS!AP$5="Sí",1/DATOS_[[% normaliz]:[% normaliz]],1)*(DATOS_[Conc.Sal.12])))))))),
0)</f>
        <v>0</v>
      </c>
      <c r="V76" s="168">
        <f t="array" ref="V76">IFERROR(
(AVERAGE((IF(DATOS_[[Sexo]:[Sexo]]=$B76,IF(DATOS_[[AGRUP. CLAS. PROF.]:[AGRUP. CLAS. PROF.]]=$B75,IF(DATOS_[[Check Periodo Ref.]:[Check Periodo Ref.]]="Dentro",IF(DATOS_[[Check Equiparado]:[Check Equiparado]]="Sí",IF(DATOS!AQ$4="Sí",(1/DATOS_[[% anualiz]:[% anualiz]]),1)*IF(DATOS!AQ$5="Sí",1/DATOS_[[% normaliz]:[% normaliz]],1)*(DATOS_[Conc.Sal.13])))))))),
0)</f>
        <v>0</v>
      </c>
      <c r="W76" s="168">
        <f t="array" ref="W76">IFERROR(
(AVERAGE((IF(DATOS_[[Sexo]:[Sexo]]=$B76,IF(DATOS_[[AGRUP. CLAS. PROF.]:[AGRUP. CLAS. PROF.]]=$B75,IF(DATOS_[[Check Periodo Ref.]:[Check Periodo Ref.]]="Dentro",IF(DATOS_[[Check Equiparado]:[Check Equiparado]]="Sí",IF(DATOS!AR$4="Sí",(1/DATOS_[[% anualiz]:[% anualiz]]),1)*IF(DATOS!AR$5="Sí",1/DATOS_[[% normaliz]:[% normaliz]],1)*(DATOS_[Conc.Sal.14])))))))),
0)</f>
        <v>0</v>
      </c>
      <c r="X76" s="168">
        <f t="array" ref="X76">IFERROR(
(AVERAGE((IF(DATOS_[[Sexo]:[Sexo]]=$B76,IF(DATOS_[[AGRUP. CLAS. PROF.]:[AGRUP. CLAS. PROF.]]=$B75,IF(DATOS_[[Check Periodo Ref.]:[Check Periodo Ref.]]="Dentro",IF(DATOS_[[Check Equiparado]:[Check Equiparado]]="Sí",IF(DATOS!AS$4="Sí",(1/DATOS_[[% anualiz]:[% anualiz]]),1)*IF(DATOS!AS$5="Sí",1/DATOS_[[% normaliz]:[% normaliz]],1)*(DATOS_[Conc.Sal.15])))))))),
0)</f>
        <v>0</v>
      </c>
      <c r="Y76" s="168">
        <f t="array" ref="Y76">IFERROR(
(AVERAGE((IF(DATOS_[[Sexo]:[Sexo]]=$B76,IF(DATOS_[[AGRUP. CLAS. PROF.]:[AGRUP. CLAS. PROF.]]=$B75,IF(DATOS_[[Check Periodo Ref.]:[Check Periodo Ref.]]="Dentro",IF(DATOS_[[Check Equiparado]:[Check Equiparado]]="Sí",IF(DATOS!AT$4="Sí",(1/DATOS_[[% anualiz]:[% anualiz]]),1)*IF(DATOS!AT$5="Sí",1/DATOS_[[% normaliz]:[% normaliz]],1)*(DATOS_[Conc.Sal.16])))))))),
0)</f>
        <v>0</v>
      </c>
      <c r="Z76" s="168">
        <f t="array" ref="Z76">IFERROR(
(AVERAGE((IF(DATOS_[[Sexo]:[Sexo]]=$B76,IF(DATOS_[[AGRUP. CLAS. PROF.]:[AGRUP. CLAS. PROF.]]=$B75,IF(DATOS_[[Check Periodo Ref.]:[Check Periodo Ref.]]="Dentro",IF(DATOS_[[Check Equiparado]:[Check Equiparado]]="Sí",IF(DATOS!AU$4="Sí",(1/DATOS_[[% anualiz]:[% anualiz]]),1)*IF(DATOS!AU$5="Sí",1/DATOS_[[% normaliz]:[% normaliz]],1)*(DATOS_[Conc.Sal.17])))))))),
0)</f>
        <v>0</v>
      </c>
      <c r="AA76" s="168">
        <f t="array" ref="AA76">IFERROR(
(AVERAGE((IF(DATOS_[[Sexo]:[Sexo]]=$B76,IF(DATOS_[[AGRUP. CLAS. PROF.]:[AGRUP. CLAS. PROF.]]=$B75,IF(DATOS_[[Check Periodo Ref.]:[Check Periodo Ref.]]="Dentro",IF(DATOS_[[Check Equiparado]:[Check Equiparado]]="Sí",IF(DATOS!AV$4="Sí",(1/DATOS_[[% anualiz]:[% anualiz]]),1)*IF(DATOS!AV$5="Sí",1/DATOS_[[% normaliz]:[% normaliz]],1)*(DATOS_[Conc.Sal.18])))))))),
0)</f>
        <v>0</v>
      </c>
      <c r="AB76" s="168">
        <f t="array" ref="AB76">IFERROR(
(AVERAGE((IF(DATOS_[[Sexo]:[Sexo]]=$B76,IF(DATOS_[[AGRUP. CLAS. PROF.]:[AGRUP. CLAS. PROF.]]=$B75,IF(DATOS_[[Check Periodo Ref.]:[Check Periodo Ref.]]="Dentro",IF(DATOS_[[Check Equiparado]:[Check Equiparado]]="Sí",IF(DATOS!AW$4="Sí",(1/DATOS_[[% anualiz]:[% anualiz]]),1)*IF(DATOS!AW$5="Sí",1/DATOS_[[% normaliz]:[% normaliz]],1)*(DATOS_[Conc.Sal.19])))))))),
0)</f>
        <v>0</v>
      </c>
      <c r="AC76" s="168">
        <f t="array" ref="AC76">IFERROR(
(AVERAGE((IF(DATOS_[[Sexo]:[Sexo]]=$B76,IF(DATOS_[[AGRUP. CLAS. PROF.]:[AGRUP. CLAS. PROF.]]=$B75,IF(DATOS_[[Check Periodo Ref.]:[Check Periodo Ref.]]="Dentro",IF(DATOS_[[Check Equiparado]:[Check Equiparado]]="Sí",IF(DATOS!AX$4="Sí",(1/DATOS_[[% anualiz]:[% anualiz]]),1)*IF(DATOS!AX$5="Sí",1/DATOS_[[% normaliz]:[% normaliz]],1)*(DATOS_[Conc.Sal.20])))))))),
0)</f>
        <v>0</v>
      </c>
      <c r="AD76" s="168">
        <f t="array" ref="AD76">IFERROR(
(AVERAGE((IF(DATOS_[[Sexo]:[Sexo]]=$B76,IF(DATOS_[[AGRUP. CLAS. PROF.]:[AGRUP. CLAS. PROF.]]=$B75,IF(DATOS_[[Check Periodo Ref.]:[Check Periodo Ref.]]="Dentro",IF(DATOS_[[Check Equiparado]:[Check Equiparado]]="Sí",IF(DATOS!AY$4="Sí",(1/DATOS_[[% anualiz]:[% anualiz]]),1)*IF(DATOS!AY$5="Sí",1/DATOS_[[% normaliz]:[% normaliz]],1)*(DATOS_[Conc.Sal.21])))))))),
0)</f>
        <v>0</v>
      </c>
      <c r="AE76" s="168">
        <f t="array" ref="AE76">IFERROR(
(AVERAGE((IF(DATOS_[[Sexo]:[Sexo]]=$B76,IF(DATOS_[[AGRUP. CLAS. PROF.]:[AGRUP. CLAS. PROF.]]=$B75,IF(DATOS_[[Check Periodo Ref.]:[Check Periodo Ref.]]="Dentro",IF(DATOS_[[Check Equiparado]:[Check Equiparado]]="Sí",IF(DATOS!AZ$4="Sí",(1/DATOS_[[% anualiz]:[% anualiz]]),1)*IF(DATOS!AZ$5="Sí",1/DATOS_[[% normaliz]:[% normaliz]],1)*(DATOS_[Conc.Sal.22])))))))),
0)</f>
        <v>0</v>
      </c>
      <c r="AF76" s="168">
        <f t="array" ref="AF76">IFERROR(
(AVERAGE((IF(DATOS_[[Sexo]:[Sexo]]=$B76,IF(DATOS_[[AGRUP. CLAS. PROF.]:[AGRUP. CLAS. PROF.]]=$B75,IF(DATOS_[[Check Periodo Ref.]:[Check Periodo Ref.]]="Dentro",IF(DATOS_[[Check Equiparado]:[Check Equiparado]]="Sí",IF(DATOS!BA$4="Sí",(1/DATOS_[[% anualiz]:[% anualiz]]),1)*IF(DATOS!BA$5="Sí",1/DATOS_[[% normaliz]:[% normaliz]],1)*(DATOS_[Conc.Sal.23])))))))),
0)</f>
        <v>0</v>
      </c>
      <c r="AG76" s="168">
        <f t="array" ref="AG76">IFERROR(
(AVERAGE((IF(DATOS_[[Sexo]:[Sexo]]=$B76,IF(DATOS_[[AGRUP. CLAS. PROF.]:[AGRUP. CLAS. PROF.]]=$B75,IF(DATOS_[[Check Periodo Ref.]:[Check Periodo Ref.]]="Dentro",IF(DATOS_[[Check Equiparado]:[Check Equiparado]]="Sí",IF(DATOS!BB$4="Sí",(1/DATOS_[[% anualiz]:[% anualiz]]),1)*IF(DATOS!BB$5="Sí",1/DATOS_[[% normaliz]:[% normaliz]],1)*(DATOS_[Conc.Sal.24])))))))),
0)</f>
        <v>0</v>
      </c>
      <c r="AH76" s="168">
        <f t="array" ref="AH76">IFERROR(
(AVERAGE((IF(DATOS_[[Sexo]:[Sexo]]=$B76,IF(DATOS_[[AGRUP. CLAS. PROF.]:[AGRUP. CLAS. PROF.]]=$B75,IF(DATOS_[[Check Periodo Ref.]:[Check Periodo Ref.]]="Dentro",IF(DATOS_[[Check Equiparado]:[Check Equiparado]]="Sí",IF(DATOS!BC$4="Sí",(1/DATOS_[[% anualiz]:[% anualiz]]),1)*IF(DATOS!BC$5="Sí",1/DATOS_[[% normaliz]:[% normaliz]],1)*(DATOS_[Conc.Sal.25])))))))),
0)</f>
        <v>0</v>
      </c>
      <c r="AI76" s="168">
        <f t="array" ref="AI76">IFERROR(
(AVERAGE((IF(DATOS_[[Sexo]:[Sexo]]=$B76,IF(DATOS_[[AGRUP. CLAS. PROF.]:[AGRUP. CLAS. PROF.]]=$B75,IF(DATOS_[[Check Periodo Ref.]:[Check Periodo Ref.]]="Dentro",IF(DATOS_[[Check Equiparado]:[Check Equiparado]]="Sí",IF(DATOS!BD$4="Sí",(1/DATOS_[[% anualiz]:[% anualiz]]),1)*IF(DATOS!BD$5="Sí",1/DATOS_[[% normaliz]:[% normaliz]],1)*(DATOS_[Conc.Sal.26])))))))),
0)</f>
        <v>0</v>
      </c>
      <c r="AJ76" s="168">
        <f t="array" ref="AJ76">IFERROR(
(AVERAGE((IF(DATOS_[[Sexo]:[Sexo]]=$B76,IF(DATOS_[[AGRUP. CLAS. PROF.]:[AGRUP. CLAS. PROF.]]=$B75,IF(DATOS_[[Check Periodo Ref.]:[Check Periodo Ref.]]="Dentro",IF(DATOS_[[Check Equiparado]:[Check Equiparado]]="Sí",IF(DATOS!BE$4="Sí",(1/DATOS_[[% anualiz]:[% anualiz]]),1)*IF(DATOS!BE$5="Sí",1/DATOS_[[% normaliz]:[% normaliz]],1)*(DATOS_[Conc.Sal.27])))))))),
0)</f>
        <v>0</v>
      </c>
      <c r="AK76" s="168">
        <f t="array" ref="AK76">IFERROR(
(AVERAGE((IF(DATOS_[[Sexo]:[Sexo]]=$B76,IF(DATOS_[[AGRUP. CLAS. PROF.]:[AGRUP. CLAS. PROF.]]=$B75,IF(DATOS_[[Check Periodo Ref.]:[Check Periodo Ref.]]="Dentro",IF(DATOS_[[Check Equiparado]:[Check Equiparado]]="Sí",IF(DATOS!BF$4="Sí",(1/DATOS_[[% anualiz]:[% anualiz]]),1)*IF(DATOS!BF$5="Sí",1/DATOS_[[% normaliz]:[% normaliz]],1)*(DATOS_[Conc.Sal.28])))))))),
0)</f>
        <v>0</v>
      </c>
      <c r="AL76" s="168">
        <f t="array" ref="AL76">IFERROR(
(AVERAGE((IF(DATOS_[[Sexo]:[Sexo]]=$B76,IF(DATOS_[[AGRUP. CLAS. PROF.]:[AGRUP. CLAS. PROF.]]=$B75,IF(DATOS_[[Check Periodo Ref.]:[Check Periodo Ref.]]="Dentro",IF(DATOS_[[Check Equiparado]:[Check Equiparado]]="Sí",IF(DATOS!BG$4="Sí",(1/DATOS_[[% anualiz]:[% anualiz]]),1)*IF(DATOS!BG$5="Sí",1/DATOS_[[% normaliz]:[% normaliz]],1)*(DATOS_[Conc.Sal.29])))))))),
0)</f>
        <v>0</v>
      </c>
      <c r="AM76" s="168">
        <f t="array" ref="AM76">IFERROR(
(AVERAGE((IF(DATOS_[[Sexo]:[Sexo]]=$B76,IF(DATOS_[[AGRUP. CLAS. PROF.]:[AGRUP. CLAS. PROF.]]=$B75,IF(DATOS_[[Check Periodo Ref.]:[Check Periodo Ref.]]="Dentro",IF(DATOS_[[Check Equiparado]:[Check Equiparado]]="Sí",IF(DATOS!BH$4="Sí",(1/DATOS_[[% anualiz]:[% anualiz]]),1)*IF(DATOS!BH$5="Sí",1/DATOS_[[% normaliz]:[% normaliz]],1)*(DATOS_[Conc.Sal.30])))))))),
0)</f>
        <v>0</v>
      </c>
      <c r="AN76" s="169">
        <f t="array" ref="AN76">IFERROR(
AVERAGE(IF(DATOS_[Sexo]=$B76,IF(DATOS_[[AGRUP. CLAS. PROF.]:[AGRUP. CLAS. PROF.]]=$B75,IF(DATOS_[Check Equiparado]="Sí",IF(DATOS_[Check Periodo Ref.]="Dentro",DATOS_[Tot COMPL.SAL Eq],FALSE))))),
0)</f>
        <v>0</v>
      </c>
      <c r="AO76" s="170">
        <f t="array" ref="AO76">IFERROR(
AVERAGE(IF(DATOS_[Sexo]=$B76,IF(DATOS_[[AGRUP. CLAS. PROF.]:[AGRUP. CLAS. PROF.]]=$B75,IF(DATOS_[Check Equiparado]="Sí",IF(DATOS_[Check Periodo Ref.]="Dentro",DATOS_[TOTAL SALARIO Eq],FALSE))))),
0)</f>
        <v>0</v>
      </c>
      <c r="AP76" s="171">
        <f t="array" ref="AP76">IFERROR(
(AVERAGE((IF(DATOS_[[Sexo]:[Sexo]]=$B76,IF(DATOS_[[AGRUP. CLAS. PROF.]:[AGRUP. CLAS. PROF.]]=$B75,IF(DATOS_[[Check Periodo Ref.]:[Check Periodo Ref.]]="Dentro",IF(DATOS_[[Check Equiparado]:[Check Equiparado]]="Sí",IF(DATOS!BI$4="Sí",(1/DATOS_[[% anualiz]:[% anualiz]]),1)*IF(DATOS!BI$5="Sí",1/DATOS_[[% normaliz]:[% normaliz]],1)*(DATOS_[C.Extra.01])))))))),
0)</f>
        <v>0</v>
      </c>
      <c r="AQ76" s="171">
        <f t="array" ref="AQ76">IFERROR(
(AVERAGE((IF(DATOS_[[Sexo]:[Sexo]]=$B76,IF(DATOS_[[AGRUP. CLAS. PROF.]:[AGRUP. CLAS. PROF.]]=$B75,IF(DATOS_[[Check Periodo Ref.]:[Check Periodo Ref.]]="Dentro",IF(DATOS_[[Check Equiparado]:[Check Equiparado]]="Sí",IF(DATOS!BJ$4="Sí",(1/DATOS_[[% anualiz]:[% anualiz]]),1)*IF(DATOS!BJ$5="Sí",1/DATOS_[[% normaliz]:[% normaliz]],1)*(DATOS_[C.Extra.02])))))))),
0)</f>
        <v>0</v>
      </c>
      <c r="AR76" s="171">
        <f t="array" ref="AR76">IFERROR(
(AVERAGE((IF(DATOS_[[Sexo]:[Sexo]]=$B76,IF(DATOS_[[AGRUP. CLAS. PROF.]:[AGRUP. CLAS. PROF.]]=$B75,IF(DATOS_[[Check Periodo Ref.]:[Check Periodo Ref.]]="Dentro",IF(DATOS_[[Check Equiparado]:[Check Equiparado]]="Sí",IF(DATOS!BK$4="Sí",(1/DATOS_[[% anualiz]:[% anualiz]]),1)*IF(DATOS!BK$5="Sí",1/DATOS_[[% normaliz]:[% normaliz]],1)*(DATOS_[C.Extra.03])))))))),
0)</f>
        <v>0</v>
      </c>
      <c r="AS76" s="171">
        <f t="array" ref="AS76">IFERROR(
(AVERAGE((IF(DATOS_[[Sexo]:[Sexo]]=$B76,IF(DATOS_[[AGRUP. CLAS. PROF.]:[AGRUP. CLAS. PROF.]]=$B75,IF(DATOS_[[Check Periodo Ref.]:[Check Periodo Ref.]]="Dentro",IF(DATOS_[[Check Equiparado]:[Check Equiparado]]="Sí",IF(DATOS!BL$4="Sí",(1/DATOS_[[% anualiz]:[% anualiz]]),1)*IF(DATOS!BL$5="Sí",1/DATOS_[[% normaliz]:[% normaliz]],1)*(DATOS_[C.Extra.04])))))))),
0)</f>
        <v>0</v>
      </c>
      <c r="AT76" s="171">
        <f t="array" ref="AT76">IFERROR(
(AVERAGE((IF(DATOS_[[Sexo]:[Sexo]]=$B76,IF(DATOS_[[AGRUP. CLAS. PROF.]:[AGRUP. CLAS. PROF.]]=$B75,IF(DATOS_[[Check Periodo Ref.]:[Check Periodo Ref.]]="Dentro",IF(DATOS_[[Check Equiparado]:[Check Equiparado]]="Sí",IF(DATOS!BM$4="Sí",(1/DATOS_[[% anualiz]:[% anualiz]]),1)*IF(DATOS!BM$5="Sí",1/DATOS_[[% normaliz]:[% normaliz]],1)*(DATOS_[C.Extra.05])))))))),
0)</f>
        <v>0</v>
      </c>
      <c r="AU76" s="172">
        <f t="array" ref="AU76">IFERROR(
AVERAGE(IF(DATOS_[Sexo]=$B76,IF(DATOS_[[AGRUP. CLAS. PROF.]:[AGRUP. CLAS. PROF.]]=$B75,IF(DATOS_[Check Equiparado]="Sí",IF(DATOS_[Check Periodo Ref.]="Dentro",DATOS_[Tot Extrasalarial Eq],FALSE))))),
0)</f>
        <v>0</v>
      </c>
      <c r="AV76" s="173">
        <f t="array" ref="AV76">IFERROR(
AVERAGE(IF(DATOS_[Sexo]=$B76,IF(DATOS_[[AGRUP. CLAS. PROF.]:[AGRUP. CLAS. PROF.]]=$B75,IF(DATOS_[Check Equiparado]="Sí",IF(DATOS_[Check Periodo Ref.]="Dentro",DATOS_[TOTAL Retrib Eq],FALSE))))),
0)</f>
        <v>0</v>
      </c>
    </row>
    <row r="77" spans="1:48" x14ac:dyDescent="0.3">
      <c r="A77" s="119" t="str">
        <f t="shared" ref="A77" si="86">+A76</f>
        <v>[ocultar]</v>
      </c>
      <c r="B77" s="123" t="s">
        <v>163</v>
      </c>
      <c r="C77" s="124">
        <f t="array" ref="C77">SUM(IF($B77=DATOS_[Sexo],
IF($B75=DATOS_[AGRUP. CLAS. PROF.],
IF("Dentro"=DATOS_[Check Periodo Ref.],
1/(COUNTIFS(DATOS_[Sexo],$B77,DATOS_[AGRUP. CLAS. PROF.],$B75,DATOS_[Check Periodo Ref.],"Dentro",DATOS_[id],DATOS_[id]))))))</f>
        <v>0</v>
      </c>
      <c r="D77" s="125">
        <f>COUNTIFS(DATOS_[AGRUP. CLAS. PROF.],$B75,DATOS_[Sexo],$B77,DATOS_[Check Periodo Ref.],"Dentro")</f>
        <v>0</v>
      </c>
      <c r="E77" s="125">
        <f>COUNTIFS(DATOS_[AGRUP. CLAS. PROF.],$B75,DATOS_[Sexo],$B77,DATOS_[Check Periodo Ref.],"Dentro",DATOS_[Check Nº SC Norm],"Sí")</f>
        <v>0</v>
      </c>
      <c r="F77" s="125">
        <f>COUNTIFS(DATOS_[AGRUP. CLAS. PROF.],$B75,DATOS_[Sexo],$B77,DATOS_[Check Periodo Ref.],"Dentro",DATOS_[Check Nº SC Anualiz],"Sí")</f>
        <v>0</v>
      </c>
      <c r="G77" s="125">
        <f>COUNTIFS(DATOS_[AGRUP. CLAS. PROF.],$B75,DATOS_[Sexo],$B77,DATOS_[Check Periodo Ref.],"Dentro",DATOS_[Check Nº SC Norm y Anualiz],"Sí")</f>
        <v>0</v>
      </c>
      <c r="H77" s="125">
        <f>COUNTIFS(DATOS_[AGRUP. CLAS. PROF.],$B75,DATOS_[Sexo],$B77,DATOS_[Check Periodo Ref.],"Dentro",DATOS_[Check Equiparación],"Sí")</f>
        <v>0</v>
      </c>
      <c r="I77" s="167" cm="1">
        <f t="array" ref="I77">IFERROR(
AVERAGE(IF(DATOS_[Sexo]=$B77,IF(DATOS_[[AGRUP. CLAS. PROF.]:[AGRUP. CLAS. PROF.]]=$B75,IF(DATOS_[Check Equiparado]="Sí",IF(DATOS_[Check Periodo Ref.]="Dentro",DATOS_[SALARIO BASE Eq],FALSE))))),
0)</f>
        <v>0</v>
      </c>
      <c r="J77" s="168">
        <f t="array" ref="J77">IFERROR(
(AVERAGE((IF(DATOS_[[Sexo]:[Sexo]]=$B77,IF(DATOS_[[AGRUP. CLAS. PROF.]:[AGRUP. CLAS. PROF.]]=$B75,IF(DATOS_[[Check Periodo Ref.]:[Check Periodo Ref.]]="Dentro",IF(DATOS_[[Check Equiparado]:[Check Equiparado]]="Sí",IF(DATOS!AE$4="Sí",(1/DATOS_[[% anualiz]:[% anualiz]]),1)*IF(DATOS!AE$5="Sí",1/DATOS_[[% normaliz]:[% normaliz]],1)*(DATOS_[Conc.Sal.01])))))))),
0)</f>
        <v>0</v>
      </c>
      <c r="K77" s="168">
        <f t="array" ref="K77">IFERROR(
(AVERAGE((IF(DATOS_[[Sexo]:[Sexo]]=$B77,IF(DATOS_[[AGRUP. CLAS. PROF.]:[AGRUP. CLAS. PROF.]]=$B75,IF(DATOS_[[Check Periodo Ref.]:[Check Periodo Ref.]]="Dentro",IF(DATOS_[[Check Equiparado]:[Check Equiparado]]="Sí",IF(DATOS!AF$4="Sí",(1/DATOS_[[% anualiz]:[% anualiz]]),1)*IF(DATOS!AF$5="Sí",1/DATOS_[[% normaliz]:[% normaliz]],1)*(DATOS_[Conc.Sal.02])))))))),
0)</f>
        <v>0</v>
      </c>
      <c r="L77" s="168">
        <f t="array" ref="L77">IFERROR(
(AVERAGE((IF(DATOS_[[Sexo]:[Sexo]]=$B77,IF(DATOS_[[AGRUP. CLAS. PROF.]:[AGRUP. CLAS. PROF.]]=$B75,IF(DATOS_[[Check Periodo Ref.]:[Check Periodo Ref.]]="Dentro",IF(DATOS_[[Check Equiparado]:[Check Equiparado]]="Sí",IF(DATOS!AG$4="Sí",(1/DATOS_[[% anualiz]:[% anualiz]]),1)*IF(DATOS!AG$5="Sí",1/DATOS_[[% normaliz]:[% normaliz]],1)*(DATOS_[Conc.Sal.03])))))))),
0)</f>
        <v>0</v>
      </c>
      <c r="M77" s="168">
        <f t="array" ref="M77">IFERROR(
(AVERAGE((IF(DATOS_[[Sexo]:[Sexo]]=$B77,IF(DATOS_[[AGRUP. CLAS. PROF.]:[AGRUP. CLAS. PROF.]]=$B75,IF(DATOS_[[Check Periodo Ref.]:[Check Periodo Ref.]]="Dentro",IF(DATOS_[[Check Equiparado]:[Check Equiparado]]="Sí",IF(DATOS!AH$4="Sí",(1/DATOS_[[% anualiz]:[% anualiz]]),1)*IF(DATOS!AH$5="Sí",1/DATOS_[[% normaliz]:[% normaliz]],1)*(DATOS_[Conc.Sal.04])))))))),
0)</f>
        <v>0</v>
      </c>
      <c r="N77" s="168">
        <f t="array" ref="N77">IFERROR(
(AVERAGE((IF(DATOS_[[Sexo]:[Sexo]]=$B77,IF(DATOS_[[AGRUP. CLAS. PROF.]:[AGRUP. CLAS. PROF.]]=$B75,IF(DATOS_[[Check Periodo Ref.]:[Check Periodo Ref.]]="Dentro",IF(DATOS_[[Check Equiparado]:[Check Equiparado]]="Sí",IF(DATOS!AI$4="Sí",(1/DATOS_[[% anualiz]:[% anualiz]]),1)*IF(DATOS!AI$5="Sí",1/DATOS_[[% normaliz]:[% normaliz]],1)*(DATOS_[Conc.Sal.05])))))))),
0)</f>
        <v>0</v>
      </c>
      <c r="O77" s="168">
        <f t="array" ref="O77">IFERROR(
(AVERAGE((IF(DATOS_[[Sexo]:[Sexo]]=$B77,IF(DATOS_[[AGRUP. CLAS. PROF.]:[AGRUP. CLAS. PROF.]]=$B75,IF(DATOS_[[Check Periodo Ref.]:[Check Periodo Ref.]]="Dentro",IF(DATOS_[[Check Equiparado]:[Check Equiparado]]="Sí",IF(DATOS!AJ$4="Sí",(1/DATOS_[[% anualiz]:[% anualiz]]),1)*IF(DATOS!AJ$5="Sí",1/DATOS_[[% normaliz]:[% normaliz]],1)*(DATOS_[Conc.Sal.06])))))))),
0)</f>
        <v>0</v>
      </c>
      <c r="P77" s="168">
        <f t="array" ref="P77">IFERROR(
(AVERAGE((IF(DATOS_[[Sexo]:[Sexo]]=$B77,IF(DATOS_[[AGRUP. CLAS. PROF.]:[AGRUP. CLAS. PROF.]]=$B75,IF(DATOS_[[Check Periodo Ref.]:[Check Periodo Ref.]]="Dentro",IF(DATOS_[[Check Equiparado]:[Check Equiparado]]="Sí",IF(DATOS!AK$4="Sí",(1/DATOS_[[% anualiz]:[% anualiz]]),1)*IF(DATOS!AK$5="Sí",1/DATOS_[[% normaliz]:[% normaliz]],1)*(DATOS_[Conc.Sal.07])))))))),
0)</f>
        <v>0</v>
      </c>
      <c r="Q77" s="168">
        <f t="array" ref="Q77">IFERROR(
(AVERAGE((IF(DATOS_[[Sexo]:[Sexo]]=$B77,IF(DATOS_[[AGRUP. CLAS. PROF.]:[AGRUP. CLAS. PROF.]]=$B75,IF(DATOS_[[Check Periodo Ref.]:[Check Periodo Ref.]]="Dentro",IF(DATOS_[[Check Equiparado]:[Check Equiparado]]="Sí",IF(DATOS!AL$4="Sí",(1/DATOS_[[% anualiz]:[% anualiz]]),1)*IF(DATOS!AL$5="Sí",1/DATOS_[[% normaliz]:[% normaliz]],1)*(DATOS_[Conc.Sal.08])))))))),
0)</f>
        <v>0</v>
      </c>
      <c r="R77" s="168">
        <f t="array" ref="R77">IFERROR(
(AVERAGE((IF(DATOS_[[Sexo]:[Sexo]]=$B77,IF(DATOS_[[AGRUP. CLAS. PROF.]:[AGRUP. CLAS. PROF.]]=$B75,IF(DATOS_[[Check Periodo Ref.]:[Check Periodo Ref.]]="Dentro",IF(DATOS_[[Check Equiparado]:[Check Equiparado]]="Sí",IF(DATOS!AM$4="Sí",(1/DATOS_[[% anualiz]:[% anualiz]]),1)*IF(DATOS!AM$5="Sí",1/DATOS_[[% normaliz]:[% normaliz]],1)*(DATOS_[Conc.Sal.09])))))))),
0)</f>
        <v>0</v>
      </c>
      <c r="S77" s="168">
        <f t="array" ref="S77">IFERROR(
(AVERAGE((IF(DATOS_[[Sexo]:[Sexo]]=$B77,IF(DATOS_[[AGRUP. CLAS. PROF.]:[AGRUP. CLAS. PROF.]]=$B75,IF(DATOS_[[Check Periodo Ref.]:[Check Periodo Ref.]]="Dentro",IF(DATOS_[[Check Equiparado]:[Check Equiparado]]="Sí",IF(DATOS!AN$4="Sí",(1/DATOS_[[% anualiz]:[% anualiz]]),1)*IF(DATOS!AN$5="Sí",1/DATOS_[[% normaliz]:[% normaliz]],1)*(DATOS_[Conc.Sal.10])))))))),
0)</f>
        <v>0</v>
      </c>
      <c r="T77" s="168">
        <f t="array" ref="T77">IFERROR(
(AVERAGE((IF(DATOS_[[Sexo]:[Sexo]]=$B77,IF(DATOS_[[AGRUP. CLAS. PROF.]:[AGRUP. CLAS. PROF.]]=$B75,IF(DATOS_[[Check Periodo Ref.]:[Check Periodo Ref.]]="Dentro",IF(DATOS_[[Check Equiparado]:[Check Equiparado]]="Sí",IF(DATOS!AO$4="Sí",(1/DATOS_[[% anualiz]:[% anualiz]]),1)*IF(DATOS!AO$5="Sí",1/DATOS_[[% normaliz]:[% normaliz]],1)*(DATOS_[Conc.Sal.11])))))))),
0)</f>
        <v>0</v>
      </c>
      <c r="U77" s="168">
        <f t="array" ref="U77">IFERROR(
(AVERAGE((IF(DATOS_[[Sexo]:[Sexo]]=$B77,IF(DATOS_[[AGRUP. CLAS. PROF.]:[AGRUP. CLAS. PROF.]]=$B75,IF(DATOS_[[Check Periodo Ref.]:[Check Periodo Ref.]]="Dentro",IF(DATOS_[[Check Equiparado]:[Check Equiparado]]="Sí",IF(DATOS!AP$4="Sí",(1/DATOS_[[% anualiz]:[% anualiz]]),1)*IF(DATOS!AP$5="Sí",1/DATOS_[[% normaliz]:[% normaliz]],1)*(DATOS_[Conc.Sal.12])))))))),
0)</f>
        <v>0</v>
      </c>
      <c r="V77" s="168">
        <f t="array" ref="V77">IFERROR(
(AVERAGE((IF(DATOS_[[Sexo]:[Sexo]]=$B77,IF(DATOS_[[AGRUP. CLAS. PROF.]:[AGRUP. CLAS. PROF.]]=$B75,IF(DATOS_[[Check Periodo Ref.]:[Check Periodo Ref.]]="Dentro",IF(DATOS_[[Check Equiparado]:[Check Equiparado]]="Sí",IF(DATOS!AQ$4="Sí",(1/DATOS_[[% anualiz]:[% anualiz]]),1)*IF(DATOS!AQ$5="Sí",1/DATOS_[[% normaliz]:[% normaliz]],1)*(DATOS_[Conc.Sal.13])))))))),
0)</f>
        <v>0</v>
      </c>
      <c r="W77" s="168">
        <f t="array" ref="W77">IFERROR(
(AVERAGE((IF(DATOS_[[Sexo]:[Sexo]]=$B77,IF(DATOS_[[AGRUP. CLAS. PROF.]:[AGRUP. CLAS. PROF.]]=$B75,IF(DATOS_[[Check Periodo Ref.]:[Check Periodo Ref.]]="Dentro",IF(DATOS_[[Check Equiparado]:[Check Equiparado]]="Sí",IF(DATOS!AR$4="Sí",(1/DATOS_[[% anualiz]:[% anualiz]]),1)*IF(DATOS!AR$5="Sí",1/DATOS_[[% normaliz]:[% normaliz]],1)*(DATOS_[Conc.Sal.14])))))))),
0)</f>
        <v>0</v>
      </c>
      <c r="X77" s="168">
        <f t="array" ref="X77">IFERROR(
(AVERAGE((IF(DATOS_[[Sexo]:[Sexo]]=$B77,IF(DATOS_[[AGRUP. CLAS. PROF.]:[AGRUP. CLAS. PROF.]]=$B75,IF(DATOS_[[Check Periodo Ref.]:[Check Periodo Ref.]]="Dentro",IF(DATOS_[[Check Equiparado]:[Check Equiparado]]="Sí",IF(DATOS!AS$4="Sí",(1/DATOS_[[% anualiz]:[% anualiz]]),1)*IF(DATOS!AS$5="Sí",1/DATOS_[[% normaliz]:[% normaliz]],1)*(DATOS_[Conc.Sal.15])))))))),
0)</f>
        <v>0</v>
      </c>
      <c r="Y77" s="168">
        <f t="array" ref="Y77">IFERROR(
(AVERAGE((IF(DATOS_[[Sexo]:[Sexo]]=$B77,IF(DATOS_[[AGRUP. CLAS. PROF.]:[AGRUP. CLAS. PROF.]]=$B75,IF(DATOS_[[Check Periodo Ref.]:[Check Periodo Ref.]]="Dentro",IF(DATOS_[[Check Equiparado]:[Check Equiparado]]="Sí",IF(DATOS!AT$4="Sí",(1/DATOS_[[% anualiz]:[% anualiz]]),1)*IF(DATOS!AT$5="Sí",1/DATOS_[[% normaliz]:[% normaliz]],1)*(DATOS_[Conc.Sal.16])))))))),
0)</f>
        <v>0</v>
      </c>
      <c r="Z77" s="168">
        <f t="array" ref="Z77">IFERROR(
(AVERAGE((IF(DATOS_[[Sexo]:[Sexo]]=$B77,IF(DATOS_[[AGRUP. CLAS. PROF.]:[AGRUP. CLAS. PROF.]]=$B75,IF(DATOS_[[Check Periodo Ref.]:[Check Periodo Ref.]]="Dentro",IF(DATOS_[[Check Equiparado]:[Check Equiparado]]="Sí",IF(DATOS!AU$4="Sí",(1/DATOS_[[% anualiz]:[% anualiz]]),1)*IF(DATOS!AU$5="Sí",1/DATOS_[[% normaliz]:[% normaliz]],1)*(DATOS_[Conc.Sal.17])))))))),
0)</f>
        <v>0</v>
      </c>
      <c r="AA77" s="168">
        <f t="array" ref="AA77">IFERROR(
(AVERAGE((IF(DATOS_[[Sexo]:[Sexo]]=$B77,IF(DATOS_[[AGRUP. CLAS. PROF.]:[AGRUP. CLAS. PROF.]]=$B75,IF(DATOS_[[Check Periodo Ref.]:[Check Periodo Ref.]]="Dentro",IF(DATOS_[[Check Equiparado]:[Check Equiparado]]="Sí",IF(DATOS!AV$4="Sí",(1/DATOS_[[% anualiz]:[% anualiz]]),1)*IF(DATOS!AV$5="Sí",1/DATOS_[[% normaliz]:[% normaliz]],1)*(DATOS_[Conc.Sal.18])))))))),
0)</f>
        <v>0</v>
      </c>
      <c r="AB77" s="168">
        <f t="array" ref="AB77">IFERROR(
(AVERAGE((IF(DATOS_[[Sexo]:[Sexo]]=$B77,IF(DATOS_[[AGRUP. CLAS. PROF.]:[AGRUP. CLAS. PROF.]]=$B75,IF(DATOS_[[Check Periodo Ref.]:[Check Periodo Ref.]]="Dentro",IF(DATOS_[[Check Equiparado]:[Check Equiparado]]="Sí",IF(DATOS!AW$4="Sí",(1/DATOS_[[% anualiz]:[% anualiz]]),1)*IF(DATOS!AW$5="Sí",1/DATOS_[[% normaliz]:[% normaliz]],1)*(DATOS_[Conc.Sal.19])))))))),
0)</f>
        <v>0</v>
      </c>
      <c r="AC77" s="168">
        <f t="array" ref="AC77">IFERROR(
(AVERAGE((IF(DATOS_[[Sexo]:[Sexo]]=$B77,IF(DATOS_[[AGRUP. CLAS. PROF.]:[AGRUP. CLAS. PROF.]]=$B75,IF(DATOS_[[Check Periodo Ref.]:[Check Periodo Ref.]]="Dentro",IF(DATOS_[[Check Equiparado]:[Check Equiparado]]="Sí",IF(DATOS!AX$4="Sí",(1/DATOS_[[% anualiz]:[% anualiz]]),1)*IF(DATOS!AX$5="Sí",1/DATOS_[[% normaliz]:[% normaliz]],1)*(DATOS_[Conc.Sal.20])))))))),
0)</f>
        <v>0</v>
      </c>
      <c r="AD77" s="168">
        <f t="array" ref="AD77">IFERROR(
(AVERAGE((IF(DATOS_[[Sexo]:[Sexo]]=$B77,IF(DATOS_[[AGRUP. CLAS. PROF.]:[AGRUP. CLAS. PROF.]]=$B75,IF(DATOS_[[Check Periodo Ref.]:[Check Periodo Ref.]]="Dentro",IF(DATOS_[[Check Equiparado]:[Check Equiparado]]="Sí",IF(DATOS!AY$4="Sí",(1/DATOS_[[% anualiz]:[% anualiz]]),1)*IF(DATOS!AY$5="Sí",1/DATOS_[[% normaliz]:[% normaliz]],1)*(DATOS_[Conc.Sal.21])))))))),
0)</f>
        <v>0</v>
      </c>
      <c r="AE77" s="168">
        <f t="array" ref="AE77">IFERROR(
(AVERAGE((IF(DATOS_[[Sexo]:[Sexo]]=$B77,IF(DATOS_[[AGRUP. CLAS. PROF.]:[AGRUP. CLAS. PROF.]]=$B75,IF(DATOS_[[Check Periodo Ref.]:[Check Periodo Ref.]]="Dentro",IF(DATOS_[[Check Equiparado]:[Check Equiparado]]="Sí",IF(DATOS!AZ$4="Sí",(1/DATOS_[[% anualiz]:[% anualiz]]),1)*IF(DATOS!AZ$5="Sí",1/DATOS_[[% normaliz]:[% normaliz]],1)*(DATOS_[Conc.Sal.22])))))))),
0)</f>
        <v>0</v>
      </c>
      <c r="AF77" s="168">
        <f t="array" ref="AF77">IFERROR(
(AVERAGE((IF(DATOS_[[Sexo]:[Sexo]]=$B77,IF(DATOS_[[AGRUP. CLAS. PROF.]:[AGRUP. CLAS. PROF.]]=$B75,IF(DATOS_[[Check Periodo Ref.]:[Check Periodo Ref.]]="Dentro",IF(DATOS_[[Check Equiparado]:[Check Equiparado]]="Sí",IF(DATOS!BA$4="Sí",(1/DATOS_[[% anualiz]:[% anualiz]]),1)*IF(DATOS!BA$5="Sí",1/DATOS_[[% normaliz]:[% normaliz]],1)*(DATOS_[Conc.Sal.23])))))))),
0)</f>
        <v>0</v>
      </c>
      <c r="AG77" s="168">
        <f t="array" ref="AG77">IFERROR(
(AVERAGE((IF(DATOS_[[Sexo]:[Sexo]]=$B77,IF(DATOS_[[AGRUP. CLAS. PROF.]:[AGRUP. CLAS. PROF.]]=$B75,IF(DATOS_[[Check Periodo Ref.]:[Check Periodo Ref.]]="Dentro",IF(DATOS_[[Check Equiparado]:[Check Equiparado]]="Sí",IF(DATOS!BB$4="Sí",(1/DATOS_[[% anualiz]:[% anualiz]]),1)*IF(DATOS!BB$5="Sí",1/DATOS_[[% normaliz]:[% normaliz]],1)*(DATOS_[Conc.Sal.24])))))))),
0)</f>
        <v>0</v>
      </c>
      <c r="AH77" s="168">
        <f t="array" ref="AH77">IFERROR(
(AVERAGE((IF(DATOS_[[Sexo]:[Sexo]]=$B77,IF(DATOS_[[AGRUP. CLAS. PROF.]:[AGRUP. CLAS. PROF.]]=$B75,IF(DATOS_[[Check Periodo Ref.]:[Check Periodo Ref.]]="Dentro",IF(DATOS_[[Check Equiparado]:[Check Equiparado]]="Sí",IF(DATOS!BC$4="Sí",(1/DATOS_[[% anualiz]:[% anualiz]]),1)*IF(DATOS!BC$5="Sí",1/DATOS_[[% normaliz]:[% normaliz]],1)*(DATOS_[Conc.Sal.25])))))))),
0)</f>
        <v>0</v>
      </c>
      <c r="AI77" s="168">
        <f t="array" ref="AI77">IFERROR(
(AVERAGE((IF(DATOS_[[Sexo]:[Sexo]]=$B77,IF(DATOS_[[AGRUP. CLAS. PROF.]:[AGRUP. CLAS. PROF.]]=$B75,IF(DATOS_[[Check Periodo Ref.]:[Check Periodo Ref.]]="Dentro",IF(DATOS_[[Check Equiparado]:[Check Equiparado]]="Sí",IF(DATOS!BD$4="Sí",(1/DATOS_[[% anualiz]:[% anualiz]]),1)*IF(DATOS!BD$5="Sí",1/DATOS_[[% normaliz]:[% normaliz]],1)*(DATOS_[Conc.Sal.26])))))))),
0)</f>
        <v>0</v>
      </c>
      <c r="AJ77" s="168">
        <f t="array" ref="AJ77">IFERROR(
(AVERAGE((IF(DATOS_[[Sexo]:[Sexo]]=$B77,IF(DATOS_[[AGRUP. CLAS. PROF.]:[AGRUP. CLAS. PROF.]]=$B75,IF(DATOS_[[Check Periodo Ref.]:[Check Periodo Ref.]]="Dentro",IF(DATOS_[[Check Equiparado]:[Check Equiparado]]="Sí",IF(DATOS!BE$4="Sí",(1/DATOS_[[% anualiz]:[% anualiz]]),1)*IF(DATOS!BE$5="Sí",1/DATOS_[[% normaliz]:[% normaliz]],1)*(DATOS_[Conc.Sal.27])))))))),
0)</f>
        <v>0</v>
      </c>
      <c r="AK77" s="168">
        <f t="array" ref="AK77">IFERROR(
(AVERAGE((IF(DATOS_[[Sexo]:[Sexo]]=$B77,IF(DATOS_[[AGRUP. CLAS. PROF.]:[AGRUP. CLAS. PROF.]]=$B75,IF(DATOS_[[Check Periodo Ref.]:[Check Periodo Ref.]]="Dentro",IF(DATOS_[[Check Equiparado]:[Check Equiparado]]="Sí",IF(DATOS!BF$4="Sí",(1/DATOS_[[% anualiz]:[% anualiz]]),1)*IF(DATOS!BF$5="Sí",1/DATOS_[[% normaliz]:[% normaliz]],1)*(DATOS_[Conc.Sal.28])))))))),
0)</f>
        <v>0</v>
      </c>
      <c r="AL77" s="168">
        <f t="array" ref="AL77">IFERROR(
(AVERAGE((IF(DATOS_[[Sexo]:[Sexo]]=$B77,IF(DATOS_[[AGRUP. CLAS. PROF.]:[AGRUP. CLAS. PROF.]]=$B75,IF(DATOS_[[Check Periodo Ref.]:[Check Periodo Ref.]]="Dentro",IF(DATOS_[[Check Equiparado]:[Check Equiparado]]="Sí",IF(DATOS!BG$4="Sí",(1/DATOS_[[% anualiz]:[% anualiz]]),1)*IF(DATOS!BG$5="Sí",1/DATOS_[[% normaliz]:[% normaliz]],1)*(DATOS_[Conc.Sal.29])))))))),
0)</f>
        <v>0</v>
      </c>
      <c r="AM77" s="168">
        <f t="array" ref="AM77">IFERROR(
(AVERAGE((IF(DATOS_[[Sexo]:[Sexo]]=$B77,IF(DATOS_[[AGRUP. CLAS. PROF.]:[AGRUP. CLAS. PROF.]]=$B75,IF(DATOS_[[Check Periodo Ref.]:[Check Periodo Ref.]]="Dentro",IF(DATOS_[[Check Equiparado]:[Check Equiparado]]="Sí",IF(DATOS!BH$4="Sí",(1/DATOS_[[% anualiz]:[% anualiz]]),1)*IF(DATOS!BH$5="Sí",1/DATOS_[[% normaliz]:[% normaliz]],1)*(DATOS_[Conc.Sal.30])))))))),
0)</f>
        <v>0</v>
      </c>
      <c r="AN77" s="169">
        <f t="array" ref="AN77">IFERROR(
AVERAGE(IF(DATOS_[Sexo]=$B77,IF(DATOS_[[AGRUP. CLAS. PROF.]:[AGRUP. CLAS. PROF.]]=$B75,IF(DATOS_[Check Equiparado]="Sí",IF(DATOS_[Check Periodo Ref.]="Dentro",DATOS_[Tot COMPL.SAL Eq],FALSE))))),
0)</f>
        <v>0</v>
      </c>
      <c r="AO77" s="170">
        <f t="array" ref="AO77">IFERROR(
AVERAGE(IF(DATOS_[Sexo]=$B77,IF(DATOS_[[AGRUP. CLAS. PROF.]:[AGRUP. CLAS. PROF.]]=$B75,IF(DATOS_[Check Equiparado]="Sí",IF(DATOS_[Check Periodo Ref.]="Dentro",DATOS_[TOTAL SALARIO Eq],FALSE))))),
0)</f>
        <v>0</v>
      </c>
      <c r="AP77" s="171">
        <f t="array" ref="AP77">IFERROR(
(AVERAGE((IF(DATOS_[[Sexo]:[Sexo]]=$B77,IF(DATOS_[[AGRUP. CLAS. PROF.]:[AGRUP. CLAS. PROF.]]=$B76,IF(DATOS_[[Check Periodo Ref.]:[Check Periodo Ref.]]="Dentro",IF(DATOS_[[Check Equiparado]:[Check Equiparado]]="Sí",IF(DATOS!BI$4="Sí",(1/DATOS_[[% anualiz]:[% anualiz]]),1)*IF(DATOS!BI$5="Sí",1/DATOS_[[% normaliz]:[% normaliz]],1)*(DATOS_[C.Extra.01])))))))),
0)</f>
        <v>0</v>
      </c>
      <c r="AQ77" s="171">
        <f t="array" ref="AQ77">IFERROR(
(AVERAGE((IF(DATOS_[[Sexo]:[Sexo]]=$B77,IF(DATOS_[[AGRUP. CLAS. PROF.]:[AGRUP. CLAS. PROF.]]=$B76,IF(DATOS_[[Check Periodo Ref.]:[Check Periodo Ref.]]="Dentro",IF(DATOS_[[Check Equiparado]:[Check Equiparado]]="Sí",IF(DATOS!BJ$4="Sí",(1/DATOS_[[% anualiz]:[% anualiz]]),1)*IF(DATOS!BJ$5="Sí",1/DATOS_[[% normaliz]:[% normaliz]],1)*(DATOS_[C.Extra.02])))))))),
0)</f>
        <v>0</v>
      </c>
      <c r="AR77" s="171">
        <f t="array" ref="AR77">IFERROR(
(AVERAGE((IF(DATOS_[[Sexo]:[Sexo]]=$B77,IF(DATOS_[[AGRUP. CLAS. PROF.]:[AGRUP. CLAS. PROF.]]=$B76,IF(DATOS_[[Check Periodo Ref.]:[Check Periodo Ref.]]="Dentro",IF(DATOS_[[Check Equiparado]:[Check Equiparado]]="Sí",IF(DATOS!BK$4="Sí",(1/DATOS_[[% anualiz]:[% anualiz]]),1)*IF(DATOS!BK$5="Sí",1/DATOS_[[% normaliz]:[% normaliz]],1)*(DATOS_[C.Extra.03])))))))),
0)</f>
        <v>0</v>
      </c>
      <c r="AS77" s="171">
        <f t="array" ref="AS77">IFERROR(
(AVERAGE((IF(DATOS_[[Sexo]:[Sexo]]=$B77,IF(DATOS_[[AGRUP. CLAS. PROF.]:[AGRUP. CLAS. PROF.]]=$B76,IF(DATOS_[[Check Periodo Ref.]:[Check Periodo Ref.]]="Dentro",IF(DATOS_[[Check Equiparado]:[Check Equiparado]]="Sí",IF(DATOS!BL$4="Sí",(1/DATOS_[[% anualiz]:[% anualiz]]),1)*IF(DATOS!BL$5="Sí",1/DATOS_[[% normaliz]:[% normaliz]],1)*(DATOS_[C.Extra.04])))))))),
0)</f>
        <v>0</v>
      </c>
      <c r="AT77" s="171">
        <f t="array" ref="AT77">IFERROR(
(AVERAGE((IF(DATOS_[[Sexo]:[Sexo]]=$B77,IF(DATOS_[[AGRUP. CLAS. PROF.]:[AGRUP. CLAS. PROF.]]=$B76,IF(DATOS_[[Check Periodo Ref.]:[Check Periodo Ref.]]="Dentro",IF(DATOS_[[Check Equiparado]:[Check Equiparado]]="Sí",IF(DATOS!BM$4="Sí",(1/DATOS_[[% anualiz]:[% anualiz]]),1)*IF(DATOS!BM$5="Sí",1/DATOS_[[% normaliz]:[% normaliz]],1)*(DATOS_[C.Extra.05])))))))),
0)</f>
        <v>0</v>
      </c>
      <c r="AU77" s="172">
        <f t="array" ref="AU77">IFERROR(
AVERAGE(IF(DATOS_[Sexo]=$B77,IF(DATOS_[[AGRUP. CLAS. PROF.]:[AGRUP. CLAS. PROF.]]=$B75,IF(DATOS_[Check Equiparado]="Sí",IF(DATOS_[Check Periodo Ref.]="Dentro",DATOS_[Tot Extrasalarial Eq],FALSE))))),
0)</f>
        <v>0</v>
      </c>
      <c r="AV77" s="173">
        <f t="array" ref="AV77">IFERROR(
AVERAGE(IF(DATOS_[Sexo]=$B77,IF(DATOS_[[AGRUP. CLAS. PROF.]:[AGRUP. CLAS. PROF.]]=$B75,IF(DATOS_[Check Equiparado]="Sí",IF(DATOS_[Check Periodo Ref.]="Dentro",DATOS_[TOTAL Retrib Eq],FALSE))))),
0)</f>
        <v>0</v>
      </c>
    </row>
    <row r="78" spans="1:48" ht="17.25" thickBot="1" x14ac:dyDescent="0.35">
      <c r="A78" s="119" t="str">
        <f t="shared" ref="A78" si="87">+A79</f>
        <v>[ocultar]</v>
      </c>
      <c r="B78" s="129" t="s">
        <v>238</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CLAS. PROF.],
IF("Dentro"=DATOS_[Check Periodo Ref.],
1/(COUNTIFS(DATOS_[Sexo],$B79,DATOS_[AGRUP. CLAS. PROF.],$B78,DATOS_[Check Periodo Ref.],"Dentro",DATOS_[id],DATOS_[id]))))))</f>
        <v>0</v>
      </c>
      <c r="D79" s="125">
        <f>COUNTIFS(DATOS_[AGRUP. CLAS. PROF.],$B78,DATOS_[Sexo],$B79,DATOS_[Check Periodo Ref.],"Dentro")</f>
        <v>0</v>
      </c>
      <c r="E79" s="125">
        <f>COUNTIFS(DATOS_[AGRUP. CLAS. PROF.],$B78,DATOS_[Sexo],$B79,DATOS_[Check Periodo Ref.],"Dentro",DATOS_[Check Nº SC Norm],"Sí")</f>
        <v>0</v>
      </c>
      <c r="F79" s="125">
        <f>COUNTIFS(DATOS_[AGRUP. CLAS. PROF.],$B78,DATOS_[Sexo],$B79,DATOS_[Check Periodo Ref.],"Dentro",DATOS_[Check Nº SC Anualiz],"Sí")</f>
        <v>0</v>
      </c>
      <c r="G79" s="125">
        <f>COUNTIFS(DATOS_[AGRUP. CLAS. PROF.],$B78,DATOS_[Sexo],$B79,DATOS_[Check Periodo Ref.],"Dentro",DATOS_[Check Nº SC Norm y Anualiz],"Sí")</f>
        <v>0</v>
      </c>
      <c r="H79" s="125">
        <f>COUNTIFS(DATOS_[AGRUP. CLAS. PROF.],$B78,DATOS_[Sexo],$B79,DATOS_[Check Periodo Ref.],"Dentro",DATOS_[Check Equiparación],"Sí")</f>
        <v>0</v>
      </c>
      <c r="I79" s="167">
        <f t="array" ref="I79">IFERROR(
AVERAGE(IF(DATOS_[Sexo]=$B79,IF(DATOS_[[AGRUP. CLAS. PROF.]:[AGRUP. CLAS. PROF.]]=$B78,IF(DATOS_[Check Equiparado]="Sí",IF(DATOS_[Check Periodo Ref.]="Dentro",DATOS_[SALARIO BASE Eq],FALSE))))),
0)</f>
        <v>0</v>
      </c>
      <c r="J79" s="168">
        <f t="array" ref="J79">IFERROR(
(AVERAGE((IF(DATOS_[[Sexo]:[Sexo]]=$B79,IF(DATOS_[[AGRUP. CLAS. PROF.]:[AGRUP. CLAS. PROF.]]=$B78,IF(DATOS_[[Check Periodo Ref.]:[Check Periodo Ref.]]="Dentro",IF(DATOS_[[Check Equiparado]:[Check Equiparado]]="Sí",IF(DATOS!AE$4="Sí",(1/DATOS_[[% anualiz]:[% anualiz]]),1)*IF(DATOS!AE$5="Sí",1/DATOS_[[% normaliz]:[% normaliz]],1)*(DATOS_[Conc.Sal.01])))))))),
0)</f>
        <v>0</v>
      </c>
      <c r="K79" s="168">
        <f t="array" ref="K79">IFERROR(
(AVERAGE((IF(DATOS_[[Sexo]:[Sexo]]=$B79,IF(DATOS_[[AGRUP. CLAS. PROF.]:[AGRUP. CLAS. PROF.]]=$B78,IF(DATOS_[[Check Periodo Ref.]:[Check Periodo Ref.]]="Dentro",IF(DATOS_[[Check Equiparado]:[Check Equiparado]]="Sí",IF(DATOS!AF$4="Sí",(1/DATOS_[[% anualiz]:[% anualiz]]),1)*IF(DATOS!AF$5="Sí",1/DATOS_[[% normaliz]:[% normaliz]],1)*(DATOS_[Conc.Sal.02])))))))),
0)</f>
        <v>0</v>
      </c>
      <c r="L79" s="168">
        <f t="array" ref="L79">IFERROR(
(AVERAGE((IF(DATOS_[[Sexo]:[Sexo]]=$B79,IF(DATOS_[[AGRUP. CLAS. PROF.]:[AGRUP. CLAS. PROF.]]=$B78,IF(DATOS_[[Check Periodo Ref.]:[Check Periodo Ref.]]="Dentro",IF(DATOS_[[Check Equiparado]:[Check Equiparado]]="Sí",IF(DATOS!AG$4="Sí",(1/DATOS_[[% anualiz]:[% anualiz]]),1)*IF(DATOS!AG$5="Sí",1/DATOS_[[% normaliz]:[% normaliz]],1)*(DATOS_[Conc.Sal.03])))))))),
0)</f>
        <v>0</v>
      </c>
      <c r="M79" s="168">
        <f t="array" ref="M79">IFERROR(
(AVERAGE((IF(DATOS_[[Sexo]:[Sexo]]=$B79,IF(DATOS_[[AGRUP. CLAS. PROF.]:[AGRUP. CLAS. PROF.]]=$B78,IF(DATOS_[[Check Periodo Ref.]:[Check Periodo Ref.]]="Dentro",IF(DATOS_[[Check Equiparado]:[Check Equiparado]]="Sí",IF(DATOS!AH$4="Sí",(1/DATOS_[[% anualiz]:[% anualiz]]),1)*IF(DATOS!AH$5="Sí",1/DATOS_[[% normaliz]:[% normaliz]],1)*(DATOS_[Conc.Sal.04])))))))),
0)</f>
        <v>0</v>
      </c>
      <c r="N79" s="168">
        <f t="array" ref="N79">IFERROR(
(AVERAGE((IF(DATOS_[[Sexo]:[Sexo]]=$B79,IF(DATOS_[[AGRUP. CLAS. PROF.]:[AGRUP. CLAS. PROF.]]=$B78,IF(DATOS_[[Check Periodo Ref.]:[Check Periodo Ref.]]="Dentro",IF(DATOS_[[Check Equiparado]:[Check Equiparado]]="Sí",IF(DATOS!AI$4="Sí",(1/DATOS_[[% anualiz]:[% anualiz]]),1)*IF(DATOS!AI$5="Sí",1/DATOS_[[% normaliz]:[% normaliz]],1)*(DATOS_[Conc.Sal.05])))))))),
0)</f>
        <v>0</v>
      </c>
      <c r="O79" s="168">
        <f t="array" ref="O79">IFERROR(
(AVERAGE((IF(DATOS_[[Sexo]:[Sexo]]=$B79,IF(DATOS_[[AGRUP. CLAS. PROF.]:[AGRUP. CLAS. PROF.]]=$B78,IF(DATOS_[[Check Periodo Ref.]:[Check Periodo Ref.]]="Dentro",IF(DATOS_[[Check Equiparado]:[Check Equiparado]]="Sí",IF(DATOS!AJ$4="Sí",(1/DATOS_[[% anualiz]:[% anualiz]]),1)*IF(DATOS!AJ$5="Sí",1/DATOS_[[% normaliz]:[% normaliz]],1)*(DATOS_[Conc.Sal.06])))))))),
0)</f>
        <v>0</v>
      </c>
      <c r="P79" s="168">
        <f t="array" ref="P79">IFERROR(
(AVERAGE((IF(DATOS_[[Sexo]:[Sexo]]=$B79,IF(DATOS_[[AGRUP. CLAS. PROF.]:[AGRUP. CLAS. PROF.]]=$B78,IF(DATOS_[[Check Periodo Ref.]:[Check Periodo Ref.]]="Dentro",IF(DATOS_[[Check Equiparado]:[Check Equiparado]]="Sí",IF(DATOS!AK$4="Sí",(1/DATOS_[[% anualiz]:[% anualiz]]),1)*IF(DATOS!AK$5="Sí",1/DATOS_[[% normaliz]:[% normaliz]],1)*(DATOS_[Conc.Sal.07])))))))),
0)</f>
        <v>0</v>
      </c>
      <c r="Q79" s="168">
        <f t="array" ref="Q79">IFERROR(
(AVERAGE((IF(DATOS_[[Sexo]:[Sexo]]=$B79,IF(DATOS_[[AGRUP. CLAS. PROF.]:[AGRUP. CLAS. PROF.]]=$B78,IF(DATOS_[[Check Periodo Ref.]:[Check Periodo Ref.]]="Dentro",IF(DATOS_[[Check Equiparado]:[Check Equiparado]]="Sí",IF(DATOS!AL$4="Sí",(1/DATOS_[[% anualiz]:[% anualiz]]),1)*IF(DATOS!AL$5="Sí",1/DATOS_[[% normaliz]:[% normaliz]],1)*(DATOS_[Conc.Sal.08])))))))),
0)</f>
        <v>0</v>
      </c>
      <c r="R79" s="168">
        <f t="array" ref="R79">IFERROR(
(AVERAGE((IF(DATOS_[[Sexo]:[Sexo]]=$B79,IF(DATOS_[[AGRUP. CLAS. PROF.]:[AGRUP. CLAS. PROF.]]=$B78,IF(DATOS_[[Check Periodo Ref.]:[Check Periodo Ref.]]="Dentro",IF(DATOS_[[Check Equiparado]:[Check Equiparado]]="Sí",IF(DATOS!AM$4="Sí",(1/DATOS_[[% anualiz]:[% anualiz]]),1)*IF(DATOS!AM$5="Sí",1/DATOS_[[% normaliz]:[% normaliz]],1)*(DATOS_[Conc.Sal.09])))))))),
0)</f>
        <v>0</v>
      </c>
      <c r="S79" s="168">
        <f t="array" ref="S79">IFERROR(
(AVERAGE((IF(DATOS_[[Sexo]:[Sexo]]=$B79,IF(DATOS_[[AGRUP. CLAS. PROF.]:[AGRUP. CLAS. PROF.]]=$B78,IF(DATOS_[[Check Periodo Ref.]:[Check Periodo Ref.]]="Dentro",IF(DATOS_[[Check Equiparado]:[Check Equiparado]]="Sí",IF(DATOS!AN$4="Sí",(1/DATOS_[[% anualiz]:[% anualiz]]),1)*IF(DATOS!AN$5="Sí",1/DATOS_[[% normaliz]:[% normaliz]],1)*(DATOS_[Conc.Sal.10])))))))),
0)</f>
        <v>0</v>
      </c>
      <c r="T79" s="168">
        <f t="array" ref="T79">IFERROR(
(AVERAGE((IF(DATOS_[[Sexo]:[Sexo]]=$B79,IF(DATOS_[[AGRUP. CLAS. PROF.]:[AGRUP. CLAS. PROF.]]=$B78,IF(DATOS_[[Check Periodo Ref.]:[Check Periodo Ref.]]="Dentro",IF(DATOS_[[Check Equiparado]:[Check Equiparado]]="Sí",IF(DATOS!AO$4="Sí",(1/DATOS_[[% anualiz]:[% anualiz]]),1)*IF(DATOS!AO$5="Sí",1/DATOS_[[% normaliz]:[% normaliz]],1)*(DATOS_[Conc.Sal.11])))))))),
0)</f>
        <v>0</v>
      </c>
      <c r="U79" s="168">
        <f t="array" ref="U79">IFERROR(
(AVERAGE((IF(DATOS_[[Sexo]:[Sexo]]=$B79,IF(DATOS_[[AGRUP. CLAS. PROF.]:[AGRUP. CLAS. PROF.]]=$B78,IF(DATOS_[[Check Periodo Ref.]:[Check Periodo Ref.]]="Dentro",IF(DATOS_[[Check Equiparado]:[Check Equiparado]]="Sí",IF(DATOS!AP$4="Sí",(1/DATOS_[[% anualiz]:[% anualiz]]),1)*IF(DATOS!AP$5="Sí",1/DATOS_[[% normaliz]:[% normaliz]],1)*(DATOS_[Conc.Sal.12])))))))),
0)</f>
        <v>0</v>
      </c>
      <c r="V79" s="168">
        <f t="array" ref="V79">IFERROR(
(AVERAGE((IF(DATOS_[[Sexo]:[Sexo]]=$B79,IF(DATOS_[[AGRUP. CLAS. PROF.]:[AGRUP. CLAS. PROF.]]=$B78,IF(DATOS_[[Check Periodo Ref.]:[Check Periodo Ref.]]="Dentro",IF(DATOS_[[Check Equiparado]:[Check Equiparado]]="Sí",IF(DATOS!AQ$4="Sí",(1/DATOS_[[% anualiz]:[% anualiz]]),1)*IF(DATOS!AQ$5="Sí",1/DATOS_[[% normaliz]:[% normaliz]],1)*(DATOS_[Conc.Sal.13])))))))),
0)</f>
        <v>0</v>
      </c>
      <c r="W79" s="168">
        <f t="array" ref="W79">IFERROR(
(AVERAGE((IF(DATOS_[[Sexo]:[Sexo]]=$B79,IF(DATOS_[[AGRUP. CLAS. PROF.]:[AGRUP. CLAS. PROF.]]=$B78,IF(DATOS_[[Check Periodo Ref.]:[Check Periodo Ref.]]="Dentro",IF(DATOS_[[Check Equiparado]:[Check Equiparado]]="Sí",IF(DATOS!AR$4="Sí",(1/DATOS_[[% anualiz]:[% anualiz]]),1)*IF(DATOS!AR$5="Sí",1/DATOS_[[% normaliz]:[% normaliz]],1)*(DATOS_[Conc.Sal.14])))))))),
0)</f>
        <v>0</v>
      </c>
      <c r="X79" s="168">
        <f t="array" ref="X79">IFERROR(
(AVERAGE((IF(DATOS_[[Sexo]:[Sexo]]=$B79,IF(DATOS_[[AGRUP. CLAS. PROF.]:[AGRUP. CLAS. PROF.]]=$B78,IF(DATOS_[[Check Periodo Ref.]:[Check Periodo Ref.]]="Dentro",IF(DATOS_[[Check Equiparado]:[Check Equiparado]]="Sí",IF(DATOS!AS$4="Sí",(1/DATOS_[[% anualiz]:[% anualiz]]),1)*IF(DATOS!AS$5="Sí",1/DATOS_[[% normaliz]:[% normaliz]],1)*(DATOS_[Conc.Sal.15])))))))),
0)</f>
        <v>0</v>
      </c>
      <c r="Y79" s="168">
        <f t="array" ref="Y79">IFERROR(
(AVERAGE((IF(DATOS_[[Sexo]:[Sexo]]=$B79,IF(DATOS_[[AGRUP. CLAS. PROF.]:[AGRUP. CLAS. PROF.]]=$B78,IF(DATOS_[[Check Periodo Ref.]:[Check Periodo Ref.]]="Dentro",IF(DATOS_[[Check Equiparado]:[Check Equiparado]]="Sí",IF(DATOS!AT$4="Sí",(1/DATOS_[[% anualiz]:[% anualiz]]),1)*IF(DATOS!AT$5="Sí",1/DATOS_[[% normaliz]:[% normaliz]],1)*(DATOS_[Conc.Sal.16])))))))),
0)</f>
        <v>0</v>
      </c>
      <c r="Z79" s="168">
        <f t="array" ref="Z79">IFERROR(
(AVERAGE((IF(DATOS_[[Sexo]:[Sexo]]=$B79,IF(DATOS_[[AGRUP. CLAS. PROF.]:[AGRUP. CLAS. PROF.]]=$B78,IF(DATOS_[[Check Periodo Ref.]:[Check Periodo Ref.]]="Dentro",IF(DATOS_[[Check Equiparado]:[Check Equiparado]]="Sí",IF(DATOS!AU$4="Sí",(1/DATOS_[[% anualiz]:[% anualiz]]),1)*IF(DATOS!AU$5="Sí",1/DATOS_[[% normaliz]:[% normaliz]],1)*(DATOS_[Conc.Sal.17])))))))),
0)</f>
        <v>0</v>
      </c>
      <c r="AA79" s="168">
        <f t="array" ref="AA79">IFERROR(
(AVERAGE((IF(DATOS_[[Sexo]:[Sexo]]=$B79,IF(DATOS_[[AGRUP. CLAS. PROF.]:[AGRUP. CLAS. PROF.]]=$B78,IF(DATOS_[[Check Periodo Ref.]:[Check Periodo Ref.]]="Dentro",IF(DATOS_[[Check Equiparado]:[Check Equiparado]]="Sí",IF(DATOS!AV$4="Sí",(1/DATOS_[[% anualiz]:[% anualiz]]),1)*IF(DATOS!AV$5="Sí",1/DATOS_[[% normaliz]:[% normaliz]],1)*(DATOS_[Conc.Sal.18])))))))),
0)</f>
        <v>0</v>
      </c>
      <c r="AB79" s="168">
        <f t="array" ref="AB79">IFERROR(
(AVERAGE((IF(DATOS_[[Sexo]:[Sexo]]=$B79,IF(DATOS_[[AGRUP. CLAS. PROF.]:[AGRUP. CLAS. PROF.]]=$B78,IF(DATOS_[[Check Periodo Ref.]:[Check Periodo Ref.]]="Dentro",IF(DATOS_[[Check Equiparado]:[Check Equiparado]]="Sí",IF(DATOS!AW$4="Sí",(1/DATOS_[[% anualiz]:[% anualiz]]),1)*IF(DATOS!AW$5="Sí",1/DATOS_[[% normaliz]:[% normaliz]],1)*(DATOS_[Conc.Sal.19])))))))),
0)</f>
        <v>0</v>
      </c>
      <c r="AC79" s="168">
        <f t="array" ref="AC79">IFERROR(
(AVERAGE((IF(DATOS_[[Sexo]:[Sexo]]=$B79,IF(DATOS_[[AGRUP. CLAS. PROF.]:[AGRUP. CLAS. PROF.]]=$B78,IF(DATOS_[[Check Periodo Ref.]:[Check Periodo Ref.]]="Dentro",IF(DATOS_[[Check Equiparado]:[Check Equiparado]]="Sí",IF(DATOS!AX$4="Sí",(1/DATOS_[[% anualiz]:[% anualiz]]),1)*IF(DATOS!AX$5="Sí",1/DATOS_[[% normaliz]:[% normaliz]],1)*(DATOS_[Conc.Sal.20])))))))),
0)</f>
        <v>0</v>
      </c>
      <c r="AD79" s="168">
        <f t="array" ref="AD79">IFERROR(
(AVERAGE((IF(DATOS_[[Sexo]:[Sexo]]=$B79,IF(DATOS_[[AGRUP. CLAS. PROF.]:[AGRUP. CLAS. PROF.]]=$B78,IF(DATOS_[[Check Periodo Ref.]:[Check Periodo Ref.]]="Dentro",IF(DATOS_[[Check Equiparado]:[Check Equiparado]]="Sí",IF(DATOS!AY$4="Sí",(1/DATOS_[[% anualiz]:[% anualiz]]),1)*IF(DATOS!AY$5="Sí",1/DATOS_[[% normaliz]:[% normaliz]],1)*(DATOS_[Conc.Sal.21])))))))),
0)</f>
        <v>0</v>
      </c>
      <c r="AE79" s="168">
        <f t="array" ref="AE79">IFERROR(
(AVERAGE((IF(DATOS_[[Sexo]:[Sexo]]=$B79,IF(DATOS_[[AGRUP. CLAS. PROF.]:[AGRUP. CLAS. PROF.]]=$B78,IF(DATOS_[[Check Periodo Ref.]:[Check Periodo Ref.]]="Dentro",IF(DATOS_[[Check Equiparado]:[Check Equiparado]]="Sí",IF(DATOS!AZ$4="Sí",(1/DATOS_[[% anualiz]:[% anualiz]]),1)*IF(DATOS!AZ$5="Sí",1/DATOS_[[% normaliz]:[% normaliz]],1)*(DATOS_[Conc.Sal.22])))))))),
0)</f>
        <v>0</v>
      </c>
      <c r="AF79" s="168">
        <f t="array" ref="AF79">IFERROR(
(AVERAGE((IF(DATOS_[[Sexo]:[Sexo]]=$B79,IF(DATOS_[[AGRUP. CLAS. PROF.]:[AGRUP. CLAS. PROF.]]=$B78,IF(DATOS_[[Check Periodo Ref.]:[Check Periodo Ref.]]="Dentro",IF(DATOS_[[Check Equiparado]:[Check Equiparado]]="Sí",IF(DATOS!BA$4="Sí",(1/DATOS_[[% anualiz]:[% anualiz]]),1)*IF(DATOS!BA$5="Sí",1/DATOS_[[% normaliz]:[% normaliz]],1)*(DATOS_[Conc.Sal.23])))))))),
0)</f>
        <v>0</v>
      </c>
      <c r="AG79" s="168">
        <f t="array" ref="AG79">IFERROR(
(AVERAGE((IF(DATOS_[[Sexo]:[Sexo]]=$B79,IF(DATOS_[[AGRUP. CLAS. PROF.]:[AGRUP. CLAS. PROF.]]=$B78,IF(DATOS_[[Check Periodo Ref.]:[Check Periodo Ref.]]="Dentro",IF(DATOS_[[Check Equiparado]:[Check Equiparado]]="Sí",IF(DATOS!BB$4="Sí",(1/DATOS_[[% anualiz]:[% anualiz]]),1)*IF(DATOS!BB$5="Sí",1/DATOS_[[% normaliz]:[% normaliz]],1)*(DATOS_[Conc.Sal.24])))))))),
0)</f>
        <v>0</v>
      </c>
      <c r="AH79" s="168">
        <f t="array" ref="AH79">IFERROR(
(AVERAGE((IF(DATOS_[[Sexo]:[Sexo]]=$B79,IF(DATOS_[[AGRUP. CLAS. PROF.]:[AGRUP. CLAS. PROF.]]=$B78,IF(DATOS_[[Check Periodo Ref.]:[Check Periodo Ref.]]="Dentro",IF(DATOS_[[Check Equiparado]:[Check Equiparado]]="Sí",IF(DATOS!BC$4="Sí",(1/DATOS_[[% anualiz]:[% anualiz]]),1)*IF(DATOS!BC$5="Sí",1/DATOS_[[% normaliz]:[% normaliz]],1)*(DATOS_[Conc.Sal.25])))))))),
0)</f>
        <v>0</v>
      </c>
      <c r="AI79" s="168">
        <f t="array" ref="AI79">IFERROR(
(AVERAGE((IF(DATOS_[[Sexo]:[Sexo]]=$B79,IF(DATOS_[[AGRUP. CLAS. PROF.]:[AGRUP. CLAS. PROF.]]=$B78,IF(DATOS_[[Check Periodo Ref.]:[Check Periodo Ref.]]="Dentro",IF(DATOS_[[Check Equiparado]:[Check Equiparado]]="Sí",IF(DATOS!BD$4="Sí",(1/DATOS_[[% anualiz]:[% anualiz]]),1)*IF(DATOS!BD$5="Sí",1/DATOS_[[% normaliz]:[% normaliz]],1)*(DATOS_[Conc.Sal.26])))))))),
0)</f>
        <v>0</v>
      </c>
      <c r="AJ79" s="168">
        <f t="array" ref="AJ79">IFERROR(
(AVERAGE((IF(DATOS_[[Sexo]:[Sexo]]=$B79,IF(DATOS_[[AGRUP. CLAS. PROF.]:[AGRUP. CLAS. PROF.]]=$B78,IF(DATOS_[[Check Periodo Ref.]:[Check Periodo Ref.]]="Dentro",IF(DATOS_[[Check Equiparado]:[Check Equiparado]]="Sí",IF(DATOS!BE$4="Sí",(1/DATOS_[[% anualiz]:[% anualiz]]),1)*IF(DATOS!BE$5="Sí",1/DATOS_[[% normaliz]:[% normaliz]],1)*(DATOS_[Conc.Sal.27])))))))),
0)</f>
        <v>0</v>
      </c>
      <c r="AK79" s="168">
        <f t="array" ref="AK79">IFERROR(
(AVERAGE((IF(DATOS_[[Sexo]:[Sexo]]=$B79,IF(DATOS_[[AGRUP. CLAS. PROF.]:[AGRUP. CLAS. PROF.]]=$B78,IF(DATOS_[[Check Periodo Ref.]:[Check Periodo Ref.]]="Dentro",IF(DATOS_[[Check Equiparado]:[Check Equiparado]]="Sí",IF(DATOS!BF$4="Sí",(1/DATOS_[[% anualiz]:[% anualiz]]),1)*IF(DATOS!BF$5="Sí",1/DATOS_[[% normaliz]:[% normaliz]],1)*(DATOS_[Conc.Sal.28])))))))),
0)</f>
        <v>0</v>
      </c>
      <c r="AL79" s="168">
        <f t="array" ref="AL79">IFERROR(
(AVERAGE((IF(DATOS_[[Sexo]:[Sexo]]=$B79,IF(DATOS_[[AGRUP. CLAS. PROF.]:[AGRUP. CLAS. PROF.]]=$B78,IF(DATOS_[[Check Periodo Ref.]:[Check Periodo Ref.]]="Dentro",IF(DATOS_[[Check Equiparado]:[Check Equiparado]]="Sí",IF(DATOS!BG$4="Sí",(1/DATOS_[[% anualiz]:[% anualiz]]),1)*IF(DATOS!BG$5="Sí",1/DATOS_[[% normaliz]:[% normaliz]],1)*(DATOS_[Conc.Sal.29])))))))),
0)</f>
        <v>0</v>
      </c>
      <c r="AM79" s="168">
        <f t="array" ref="AM79">IFERROR(
(AVERAGE((IF(DATOS_[[Sexo]:[Sexo]]=$B79,IF(DATOS_[[AGRUP. CLAS. PROF.]:[AGRUP. CLAS. PROF.]]=$B78,IF(DATOS_[[Check Periodo Ref.]:[Check Periodo Ref.]]="Dentro",IF(DATOS_[[Check Equiparado]:[Check Equiparado]]="Sí",IF(DATOS!BH$4="Sí",(1/DATOS_[[% anualiz]:[% anualiz]]),1)*IF(DATOS!BH$5="Sí",1/DATOS_[[% normaliz]:[% normaliz]],1)*(DATOS_[Conc.Sal.30])))))))),
0)</f>
        <v>0</v>
      </c>
      <c r="AN79" s="169">
        <f t="array" ref="AN79">IFERROR(
AVERAGE(IF(DATOS_[Sexo]=$B79,IF(DATOS_[[AGRUP. CLAS. PROF.]:[AGRUP. CLAS. PROF.]]=$B78,IF(DATOS_[Check Equiparado]="Sí",IF(DATOS_[Check Periodo Ref.]="Dentro",DATOS_[Tot COMPL.SAL Eq],FALSE))))),
0)</f>
        <v>0</v>
      </c>
      <c r="AO79" s="170">
        <f t="array" ref="AO79">IFERROR(
AVERAGE(IF(DATOS_[Sexo]=$B79,IF(DATOS_[[AGRUP. CLAS. PROF.]:[AGRUP. CLAS. PROF.]]=$B78,IF(DATOS_[Check Equiparado]="Sí",IF(DATOS_[Check Periodo Ref.]="Dentro",DATOS_[TOTAL SALARIO Eq],FALSE))))),
0)</f>
        <v>0</v>
      </c>
      <c r="AP79" s="171">
        <f t="array" ref="AP79">IFERROR(
(AVERAGE((IF(DATOS_[[Sexo]:[Sexo]]=$B79,IF(DATOS_[[AGRUP. CLAS. PROF.]:[AGRUP. CLAS. PROF.]]=$B78,IF(DATOS_[[Check Periodo Ref.]:[Check Periodo Ref.]]="Dentro",IF(DATOS_[[Check Equiparado]:[Check Equiparado]]="Sí",IF(DATOS!BI$4="Sí",(1/DATOS_[[% anualiz]:[% anualiz]]),1)*IF(DATOS!BI$5="Sí",1/DATOS_[[% normaliz]:[% normaliz]],1)*(DATOS_[C.Extra.01])))))))),
0)</f>
        <v>0</v>
      </c>
      <c r="AQ79" s="171">
        <f t="array" ref="AQ79">IFERROR(
(AVERAGE((IF(DATOS_[[Sexo]:[Sexo]]=$B79,IF(DATOS_[[AGRUP. CLAS. PROF.]:[AGRUP. CLAS. PROF.]]=$B78,IF(DATOS_[[Check Periodo Ref.]:[Check Periodo Ref.]]="Dentro",IF(DATOS_[[Check Equiparado]:[Check Equiparado]]="Sí",IF(DATOS!BJ$4="Sí",(1/DATOS_[[% anualiz]:[% anualiz]]),1)*IF(DATOS!BJ$5="Sí",1/DATOS_[[% normaliz]:[% normaliz]],1)*(DATOS_[C.Extra.02])))))))),
0)</f>
        <v>0</v>
      </c>
      <c r="AR79" s="171">
        <f t="array" ref="AR79">IFERROR(
(AVERAGE((IF(DATOS_[[Sexo]:[Sexo]]=$B79,IF(DATOS_[[AGRUP. CLAS. PROF.]:[AGRUP. CLAS. PROF.]]=$B78,IF(DATOS_[[Check Periodo Ref.]:[Check Periodo Ref.]]="Dentro",IF(DATOS_[[Check Equiparado]:[Check Equiparado]]="Sí",IF(DATOS!BK$4="Sí",(1/DATOS_[[% anualiz]:[% anualiz]]),1)*IF(DATOS!BK$5="Sí",1/DATOS_[[% normaliz]:[% normaliz]],1)*(DATOS_[C.Extra.03])))))))),
0)</f>
        <v>0</v>
      </c>
      <c r="AS79" s="171">
        <f t="array" ref="AS79">IFERROR(
(AVERAGE((IF(DATOS_[[Sexo]:[Sexo]]=$B79,IF(DATOS_[[AGRUP. CLAS. PROF.]:[AGRUP. CLAS. PROF.]]=$B78,IF(DATOS_[[Check Periodo Ref.]:[Check Periodo Ref.]]="Dentro",IF(DATOS_[[Check Equiparado]:[Check Equiparado]]="Sí",IF(DATOS!BL$4="Sí",(1/DATOS_[[% anualiz]:[% anualiz]]),1)*IF(DATOS!BL$5="Sí",1/DATOS_[[% normaliz]:[% normaliz]],1)*(DATOS_[C.Extra.04])))))))),
0)</f>
        <v>0</v>
      </c>
      <c r="AT79" s="171">
        <f t="array" ref="AT79">IFERROR(
(AVERAGE((IF(DATOS_[[Sexo]:[Sexo]]=$B79,IF(DATOS_[[AGRUP. CLAS. PROF.]:[AGRUP. CLAS. PROF.]]=$B78,IF(DATOS_[[Check Periodo Ref.]:[Check Periodo Ref.]]="Dentro",IF(DATOS_[[Check Equiparado]:[Check Equiparado]]="Sí",IF(DATOS!BM$4="Sí",(1/DATOS_[[% anualiz]:[% anualiz]]),1)*IF(DATOS!BM$5="Sí",1/DATOS_[[% normaliz]:[% normaliz]],1)*(DATOS_[C.Extra.05])))))))),
0)</f>
        <v>0</v>
      </c>
      <c r="AU79" s="172">
        <f t="array" ref="AU79">IFERROR(
AVERAGE(IF(DATOS_[Sexo]=$B79,IF(DATOS_[[AGRUP. CLAS. PROF.]:[AGRUP. CLAS. PROF.]]=$B78,IF(DATOS_[Check Equiparado]="Sí",IF(DATOS_[Check Periodo Ref.]="Dentro",DATOS_[Tot Extrasalarial Eq],FALSE))))),
0)</f>
        <v>0</v>
      </c>
      <c r="AV79" s="173">
        <f t="array" ref="AV79">IFERROR(
AVERAGE(IF(DATOS_[Sexo]=$B79,IF(DATOS_[[AGRUP. CLAS. PROF.]:[AGRUP. CLAS. PROF.]]=$B78,IF(DATOS_[Check Equiparado]="Sí",IF(DATOS_[Check Periodo Ref.]="Dentro",DATOS_[TOTAL Retrib Eq],FALSE))))),
0)</f>
        <v>0</v>
      </c>
    </row>
    <row r="80" spans="1:48" x14ac:dyDescent="0.3">
      <c r="A80" s="119" t="str">
        <f t="shared" ref="A80" si="90">+A79</f>
        <v>[ocultar]</v>
      </c>
      <c r="B80" s="123" t="s">
        <v>163</v>
      </c>
      <c r="C80" s="124">
        <f t="array" ref="C80">SUM(IF($B80=DATOS_[Sexo],
IF($B78=DATOS_[AGRUP. CLAS. PROF.],
IF("Dentro"=DATOS_[Check Periodo Ref.],
1/(COUNTIFS(DATOS_[Sexo],$B80,DATOS_[AGRUP. CLAS. PROF.],$B78,DATOS_[Check Periodo Ref.],"Dentro",DATOS_[id],DATOS_[id]))))))</f>
        <v>0</v>
      </c>
      <c r="D80" s="125">
        <f>COUNTIFS(DATOS_[AGRUP. CLAS. PROF.],$B78,DATOS_[Sexo],$B80,DATOS_[Check Periodo Ref.],"Dentro")</f>
        <v>0</v>
      </c>
      <c r="E80" s="125">
        <f>COUNTIFS(DATOS_[AGRUP. CLAS. PROF.],$B78,DATOS_[Sexo],$B80,DATOS_[Check Periodo Ref.],"Dentro",DATOS_[Check Nº SC Norm],"Sí")</f>
        <v>0</v>
      </c>
      <c r="F80" s="125">
        <f>COUNTIFS(DATOS_[AGRUP. CLAS. PROF.],$B78,DATOS_[Sexo],$B80,DATOS_[Check Periodo Ref.],"Dentro",DATOS_[Check Nº SC Anualiz],"Sí")</f>
        <v>0</v>
      </c>
      <c r="G80" s="125">
        <f>COUNTIFS(DATOS_[AGRUP. CLAS. PROF.],$B78,DATOS_[Sexo],$B80,DATOS_[Check Periodo Ref.],"Dentro",DATOS_[Check Nº SC Norm y Anualiz],"Sí")</f>
        <v>0</v>
      </c>
      <c r="H80" s="125">
        <f>COUNTIFS(DATOS_[AGRUP. CLAS. PROF.],$B78,DATOS_[Sexo],$B80,DATOS_[Check Periodo Ref.],"Dentro",DATOS_[Check Equiparación],"Sí")</f>
        <v>0</v>
      </c>
      <c r="I80" s="167" cm="1">
        <f t="array" ref="I80">IFERROR(
AVERAGE(IF(DATOS_[Sexo]=$B80,IF(DATOS_[[AGRUP. CLAS. PROF.]:[AGRUP. CLAS. PROF.]]=$B78,IF(DATOS_[Check Equiparado]="Sí",IF(DATOS_[Check Periodo Ref.]="Dentro",DATOS_[SALARIO BASE Eq],FALSE))))),
0)</f>
        <v>0</v>
      </c>
      <c r="J80" s="168">
        <f t="array" ref="J80">IFERROR(
(AVERAGE((IF(DATOS_[[Sexo]:[Sexo]]=$B80,IF(DATOS_[[AGRUP. CLAS. PROF.]:[AGRUP. CLAS. PROF.]]=$B78,IF(DATOS_[[Check Periodo Ref.]:[Check Periodo Ref.]]="Dentro",IF(DATOS_[[Check Equiparado]:[Check Equiparado]]="Sí",IF(DATOS!AE$4="Sí",(1/DATOS_[[% anualiz]:[% anualiz]]),1)*IF(DATOS!AE$5="Sí",1/DATOS_[[% normaliz]:[% normaliz]],1)*(DATOS_[Conc.Sal.01])))))))),
0)</f>
        <v>0</v>
      </c>
      <c r="K80" s="168">
        <f t="array" ref="K80">IFERROR(
(AVERAGE((IF(DATOS_[[Sexo]:[Sexo]]=$B80,IF(DATOS_[[AGRUP. CLAS. PROF.]:[AGRUP. CLAS. PROF.]]=$B78,IF(DATOS_[[Check Periodo Ref.]:[Check Periodo Ref.]]="Dentro",IF(DATOS_[[Check Equiparado]:[Check Equiparado]]="Sí",IF(DATOS!AF$4="Sí",(1/DATOS_[[% anualiz]:[% anualiz]]),1)*IF(DATOS!AF$5="Sí",1/DATOS_[[% normaliz]:[% normaliz]],1)*(DATOS_[Conc.Sal.02])))))))),
0)</f>
        <v>0</v>
      </c>
      <c r="L80" s="168">
        <f t="array" ref="L80">IFERROR(
(AVERAGE((IF(DATOS_[[Sexo]:[Sexo]]=$B80,IF(DATOS_[[AGRUP. CLAS. PROF.]:[AGRUP. CLAS. PROF.]]=$B78,IF(DATOS_[[Check Periodo Ref.]:[Check Periodo Ref.]]="Dentro",IF(DATOS_[[Check Equiparado]:[Check Equiparado]]="Sí",IF(DATOS!AG$4="Sí",(1/DATOS_[[% anualiz]:[% anualiz]]),1)*IF(DATOS!AG$5="Sí",1/DATOS_[[% normaliz]:[% normaliz]],1)*(DATOS_[Conc.Sal.03])))))))),
0)</f>
        <v>0</v>
      </c>
      <c r="M80" s="168">
        <f t="array" ref="M80">IFERROR(
(AVERAGE((IF(DATOS_[[Sexo]:[Sexo]]=$B80,IF(DATOS_[[AGRUP. CLAS. PROF.]:[AGRUP. CLAS. PROF.]]=$B78,IF(DATOS_[[Check Periodo Ref.]:[Check Periodo Ref.]]="Dentro",IF(DATOS_[[Check Equiparado]:[Check Equiparado]]="Sí",IF(DATOS!AH$4="Sí",(1/DATOS_[[% anualiz]:[% anualiz]]),1)*IF(DATOS!AH$5="Sí",1/DATOS_[[% normaliz]:[% normaliz]],1)*(DATOS_[Conc.Sal.04])))))))),
0)</f>
        <v>0</v>
      </c>
      <c r="N80" s="168">
        <f t="array" ref="N80">IFERROR(
(AVERAGE((IF(DATOS_[[Sexo]:[Sexo]]=$B80,IF(DATOS_[[AGRUP. CLAS. PROF.]:[AGRUP. CLAS. PROF.]]=$B78,IF(DATOS_[[Check Periodo Ref.]:[Check Periodo Ref.]]="Dentro",IF(DATOS_[[Check Equiparado]:[Check Equiparado]]="Sí",IF(DATOS!AI$4="Sí",(1/DATOS_[[% anualiz]:[% anualiz]]),1)*IF(DATOS!AI$5="Sí",1/DATOS_[[% normaliz]:[% normaliz]],1)*(DATOS_[Conc.Sal.05])))))))),
0)</f>
        <v>0</v>
      </c>
      <c r="O80" s="168">
        <f t="array" ref="O80">IFERROR(
(AVERAGE((IF(DATOS_[[Sexo]:[Sexo]]=$B80,IF(DATOS_[[AGRUP. CLAS. PROF.]:[AGRUP. CLAS. PROF.]]=$B78,IF(DATOS_[[Check Periodo Ref.]:[Check Periodo Ref.]]="Dentro",IF(DATOS_[[Check Equiparado]:[Check Equiparado]]="Sí",IF(DATOS!AJ$4="Sí",(1/DATOS_[[% anualiz]:[% anualiz]]),1)*IF(DATOS!AJ$5="Sí",1/DATOS_[[% normaliz]:[% normaliz]],1)*(DATOS_[Conc.Sal.06])))))))),
0)</f>
        <v>0</v>
      </c>
      <c r="P80" s="168">
        <f t="array" ref="P80">IFERROR(
(AVERAGE((IF(DATOS_[[Sexo]:[Sexo]]=$B80,IF(DATOS_[[AGRUP. CLAS. PROF.]:[AGRUP. CLAS. PROF.]]=$B78,IF(DATOS_[[Check Periodo Ref.]:[Check Periodo Ref.]]="Dentro",IF(DATOS_[[Check Equiparado]:[Check Equiparado]]="Sí",IF(DATOS!AK$4="Sí",(1/DATOS_[[% anualiz]:[% anualiz]]),1)*IF(DATOS!AK$5="Sí",1/DATOS_[[% normaliz]:[% normaliz]],1)*(DATOS_[Conc.Sal.07])))))))),
0)</f>
        <v>0</v>
      </c>
      <c r="Q80" s="168">
        <f t="array" ref="Q80">IFERROR(
(AVERAGE((IF(DATOS_[[Sexo]:[Sexo]]=$B80,IF(DATOS_[[AGRUP. CLAS. PROF.]:[AGRUP. CLAS. PROF.]]=$B78,IF(DATOS_[[Check Periodo Ref.]:[Check Periodo Ref.]]="Dentro",IF(DATOS_[[Check Equiparado]:[Check Equiparado]]="Sí",IF(DATOS!AL$4="Sí",(1/DATOS_[[% anualiz]:[% anualiz]]),1)*IF(DATOS!AL$5="Sí",1/DATOS_[[% normaliz]:[% normaliz]],1)*(DATOS_[Conc.Sal.08])))))))),
0)</f>
        <v>0</v>
      </c>
      <c r="R80" s="168">
        <f t="array" ref="R80">IFERROR(
(AVERAGE((IF(DATOS_[[Sexo]:[Sexo]]=$B80,IF(DATOS_[[AGRUP. CLAS. PROF.]:[AGRUP. CLAS. PROF.]]=$B78,IF(DATOS_[[Check Periodo Ref.]:[Check Periodo Ref.]]="Dentro",IF(DATOS_[[Check Equiparado]:[Check Equiparado]]="Sí",IF(DATOS!AM$4="Sí",(1/DATOS_[[% anualiz]:[% anualiz]]),1)*IF(DATOS!AM$5="Sí",1/DATOS_[[% normaliz]:[% normaliz]],1)*(DATOS_[Conc.Sal.09])))))))),
0)</f>
        <v>0</v>
      </c>
      <c r="S80" s="168">
        <f t="array" ref="S80">IFERROR(
(AVERAGE((IF(DATOS_[[Sexo]:[Sexo]]=$B80,IF(DATOS_[[AGRUP. CLAS. PROF.]:[AGRUP. CLAS. PROF.]]=$B78,IF(DATOS_[[Check Periodo Ref.]:[Check Periodo Ref.]]="Dentro",IF(DATOS_[[Check Equiparado]:[Check Equiparado]]="Sí",IF(DATOS!AN$4="Sí",(1/DATOS_[[% anualiz]:[% anualiz]]),1)*IF(DATOS!AN$5="Sí",1/DATOS_[[% normaliz]:[% normaliz]],1)*(DATOS_[Conc.Sal.10])))))))),
0)</f>
        <v>0</v>
      </c>
      <c r="T80" s="168">
        <f t="array" ref="T80">IFERROR(
(AVERAGE((IF(DATOS_[[Sexo]:[Sexo]]=$B80,IF(DATOS_[[AGRUP. CLAS. PROF.]:[AGRUP. CLAS. PROF.]]=$B78,IF(DATOS_[[Check Periodo Ref.]:[Check Periodo Ref.]]="Dentro",IF(DATOS_[[Check Equiparado]:[Check Equiparado]]="Sí",IF(DATOS!AO$4="Sí",(1/DATOS_[[% anualiz]:[% anualiz]]),1)*IF(DATOS!AO$5="Sí",1/DATOS_[[% normaliz]:[% normaliz]],1)*(DATOS_[Conc.Sal.11])))))))),
0)</f>
        <v>0</v>
      </c>
      <c r="U80" s="168">
        <f t="array" ref="U80">IFERROR(
(AVERAGE((IF(DATOS_[[Sexo]:[Sexo]]=$B80,IF(DATOS_[[AGRUP. CLAS. PROF.]:[AGRUP. CLAS. PROF.]]=$B78,IF(DATOS_[[Check Periodo Ref.]:[Check Periodo Ref.]]="Dentro",IF(DATOS_[[Check Equiparado]:[Check Equiparado]]="Sí",IF(DATOS!AP$4="Sí",(1/DATOS_[[% anualiz]:[% anualiz]]),1)*IF(DATOS!AP$5="Sí",1/DATOS_[[% normaliz]:[% normaliz]],1)*(DATOS_[Conc.Sal.12])))))))),
0)</f>
        <v>0</v>
      </c>
      <c r="V80" s="168">
        <f t="array" ref="V80">IFERROR(
(AVERAGE((IF(DATOS_[[Sexo]:[Sexo]]=$B80,IF(DATOS_[[AGRUP. CLAS. PROF.]:[AGRUP. CLAS. PROF.]]=$B78,IF(DATOS_[[Check Periodo Ref.]:[Check Periodo Ref.]]="Dentro",IF(DATOS_[[Check Equiparado]:[Check Equiparado]]="Sí",IF(DATOS!AQ$4="Sí",(1/DATOS_[[% anualiz]:[% anualiz]]),1)*IF(DATOS!AQ$5="Sí",1/DATOS_[[% normaliz]:[% normaliz]],1)*(DATOS_[Conc.Sal.13])))))))),
0)</f>
        <v>0</v>
      </c>
      <c r="W80" s="168">
        <f t="array" ref="W80">IFERROR(
(AVERAGE((IF(DATOS_[[Sexo]:[Sexo]]=$B80,IF(DATOS_[[AGRUP. CLAS. PROF.]:[AGRUP. CLAS. PROF.]]=$B78,IF(DATOS_[[Check Periodo Ref.]:[Check Periodo Ref.]]="Dentro",IF(DATOS_[[Check Equiparado]:[Check Equiparado]]="Sí",IF(DATOS!AR$4="Sí",(1/DATOS_[[% anualiz]:[% anualiz]]),1)*IF(DATOS!AR$5="Sí",1/DATOS_[[% normaliz]:[% normaliz]],1)*(DATOS_[Conc.Sal.14])))))))),
0)</f>
        <v>0</v>
      </c>
      <c r="X80" s="168">
        <f t="array" ref="X80">IFERROR(
(AVERAGE((IF(DATOS_[[Sexo]:[Sexo]]=$B80,IF(DATOS_[[AGRUP. CLAS. PROF.]:[AGRUP. CLAS. PROF.]]=$B78,IF(DATOS_[[Check Periodo Ref.]:[Check Periodo Ref.]]="Dentro",IF(DATOS_[[Check Equiparado]:[Check Equiparado]]="Sí",IF(DATOS!AS$4="Sí",(1/DATOS_[[% anualiz]:[% anualiz]]),1)*IF(DATOS!AS$5="Sí",1/DATOS_[[% normaliz]:[% normaliz]],1)*(DATOS_[Conc.Sal.15])))))))),
0)</f>
        <v>0</v>
      </c>
      <c r="Y80" s="168">
        <f t="array" ref="Y80">IFERROR(
(AVERAGE((IF(DATOS_[[Sexo]:[Sexo]]=$B80,IF(DATOS_[[AGRUP. CLAS. PROF.]:[AGRUP. CLAS. PROF.]]=$B78,IF(DATOS_[[Check Periodo Ref.]:[Check Periodo Ref.]]="Dentro",IF(DATOS_[[Check Equiparado]:[Check Equiparado]]="Sí",IF(DATOS!AT$4="Sí",(1/DATOS_[[% anualiz]:[% anualiz]]),1)*IF(DATOS!AT$5="Sí",1/DATOS_[[% normaliz]:[% normaliz]],1)*(DATOS_[Conc.Sal.16])))))))),
0)</f>
        <v>0</v>
      </c>
      <c r="Z80" s="168">
        <f t="array" ref="Z80">IFERROR(
(AVERAGE((IF(DATOS_[[Sexo]:[Sexo]]=$B80,IF(DATOS_[[AGRUP. CLAS. PROF.]:[AGRUP. CLAS. PROF.]]=$B78,IF(DATOS_[[Check Periodo Ref.]:[Check Periodo Ref.]]="Dentro",IF(DATOS_[[Check Equiparado]:[Check Equiparado]]="Sí",IF(DATOS!AU$4="Sí",(1/DATOS_[[% anualiz]:[% anualiz]]),1)*IF(DATOS!AU$5="Sí",1/DATOS_[[% normaliz]:[% normaliz]],1)*(DATOS_[Conc.Sal.17])))))))),
0)</f>
        <v>0</v>
      </c>
      <c r="AA80" s="168">
        <f t="array" ref="AA80">IFERROR(
(AVERAGE((IF(DATOS_[[Sexo]:[Sexo]]=$B80,IF(DATOS_[[AGRUP. CLAS. PROF.]:[AGRUP. CLAS. PROF.]]=$B78,IF(DATOS_[[Check Periodo Ref.]:[Check Periodo Ref.]]="Dentro",IF(DATOS_[[Check Equiparado]:[Check Equiparado]]="Sí",IF(DATOS!AV$4="Sí",(1/DATOS_[[% anualiz]:[% anualiz]]),1)*IF(DATOS!AV$5="Sí",1/DATOS_[[% normaliz]:[% normaliz]],1)*(DATOS_[Conc.Sal.18])))))))),
0)</f>
        <v>0</v>
      </c>
      <c r="AB80" s="168">
        <f t="array" ref="AB80">IFERROR(
(AVERAGE((IF(DATOS_[[Sexo]:[Sexo]]=$B80,IF(DATOS_[[AGRUP. CLAS. PROF.]:[AGRUP. CLAS. PROF.]]=$B78,IF(DATOS_[[Check Periodo Ref.]:[Check Periodo Ref.]]="Dentro",IF(DATOS_[[Check Equiparado]:[Check Equiparado]]="Sí",IF(DATOS!AW$4="Sí",(1/DATOS_[[% anualiz]:[% anualiz]]),1)*IF(DATOS!AW$5="Sí",1/DATOS_[[% normaliz]:[% normaliz]],1)*(DATOS_[Conc.Sal.19])))))))),
0)</f>
        <v>0</v>
      </c>
      <c r="AC80" s="168">
        <f t="array" ref="AC80">IFERROR(
(AVERAGE((IF(DATOS_[[Sexo]:[Sexo]]=$B80,IF(DATOS_[[AGRUP. CLAS. PROF.]:[AGRUP. CLAS. PROF.]]=$B78,IF(DATOS_[[Check Periodo Ref.]:[Check Periodo Ref.]]="Dentro",IF(DATOS_[[Check Equiparado]:[Check Equiparado]]="Sí",IF(DATOS!AX$4="Sí",(1/DATOS_[[% anualiz]:[% anualiz]]),1)*IF(DATOS!AX$5="Sí",1/DATOS_[[% normaliz]:[% normaliz]],1)*(DATOS_[Conc.Sal.20])))))))),
0)</f>
        <v>0</v>
      </c>
      <c r="AD80" s="168">
        <f t="array" ref="AD80">IFERROR(
(AVERAGE((IF(DATOS_[[Sexo]:[Sexo]]=$B80,IF(DATOS_[[AGRUP. CLAS. PROF.]:[AGRUP. CLAS. PROF.]]=$B78,IF(DATOS_[[Check Periodo Ref.]:[Check Periodo Ref.]]="Dentro",IF(DATOS_[[Check Equiparado]:[Check Equiparado]]="Sí",IF(DATOS!AY$4="Sí",(1/DATOS_[[% anualiz]:[% anualiz]]),1)*IF(DATOS!AY$5="Sí",1/DATOS_[[% normaliz]:[% normaliz]],1)*(DATOS_[Conc.Sal.21])))))))),
0)</f>
        <v>0</v>
      </c>
      <c r="AE80" s="168">
        <f t="array" ref="AE80">IFERROR(
(AVERAGE((IF(DATOS_[[Sexo]:[Sexo]]=$B80,IF(DATOS_[[AGRUP. CLAS. PROF.]:[AGRUP. CLAS. PROF.]]=$B78,IF(DATOS_[[Check Periodo Ref.]:[Check Periodo Ref.]]="Dentro",IF(DATOS_[[Check Equiparado]:[Check Equiparado]]="Sí",IF(DATOS!AZ$4="Sí",(1/DATOS_[[% anualiz]:[% anualiz]]),1)*IF(DATOS!AZ$5="Sí",1/DATOS_[[% normaliz]:[% normaliz]],1)*(DATOS_[Conc.Sal.22])))))))),
0)</f>
        <v>0</v>
      </c>
      <c r="AF80" s="168">
        <f t="array" ref="AF80">IFERROR(
(AVERAGE((IF(DATOS_[[Sexo]:[Sexo]]=$B80,IF(DATOS_[[AGRUP. CLAS. PROF.]:[AGRUP. CLAS. PROF.]]=$B78,IF(DATOS_[[Check Periodo Ref.]:[Check Periodo Ref.]]="Dentro",IF(DATOS_[[Check Equiparado]:[Check Equiparado]]="Sí",IF(DATOS!BA$4="Sí",(1/DATOS_[[% anualiz]:[% anualiz]]),1)*IF(DATOS!BA$5="Sí",1/DATOS_[[% normaliz]:[% normaliz]],1)*(DATOS_[Conc.Sal.23])))))))),
0)</f>
        <v>0</v>
      </c>
      <c r="AG80" s="168">
        <f t="array" ref="AG80">IFERROR(
(AVERAGE((IF(DATOS_[[Sexo]:[Sexo]]=$B80,IF(DATOS_[[AGRUP. CLAS. PROF.]:[AGRUP. CLAS. PROF.]]=$B78,IF(DATOS_[[Check Periodo Ref.]:[Check Periodo Ref.]]="Dentro",IF(DATOS_[[Check Equiparado]:[Check Equiparado]]="Sí",IF(DATOS!BB$4="Sí",(1/DATOS_[[% anualiz]:[% anualiz]]),1)*IF(DATOS!BB$5="Sí",1/DATOS_[[% normaliz]:[% normaliz]],1)*(DATOS_[Conc.Sal.24])))))))),
0)</f>
        <v>0</v>
      </c>
      <c r="AH80" s="168">
        <f t="array" ref="AH80">IFERROR(
(AVERAGE((IF(DATOS_[[Sexo]:[Sexo]]=$B80,IF(DATOS_[[AGRUP. CLAS. PROF.]:[AGRUP. CLAS. PROF.]]=$B78,IF(DATOS_[[Check Periodo Ref.]:[Check Periodo Ref.]]="Dentro",IF(DATOS_[[Check Equiparado]:[Check Equiparado]]="Sí",IF(DATOS!BC$4="Sí",(1/DATOS_[[% anualiz]:[% anualiz]]),1)*IF(DATOS!BC$5="Sí",1/DATOS_[[% normaliz]:[% normaliz]],1)*(DATOS_[Conc.Sal.25])))))))),
0)</f>
        <v>0</v>
      </c>
      <c r="AI80" s="168">
        <f t="array" ref="AI80">IFERROR(
(AVERAGE((IF(DATOS_[[Sexo]:[Sexo]]=$B80,IF(DATOS_[[AGRUP. CLAS. PROF.]:[AGRUP. CLAS. PROF.]]=$B78,IF(DATOS_[[Check Periodo Ref.]:[Check Periodo Ref.]]="Dentro",IF(DATOS_[[Check Equiparado]:[Check Equiparado]]="Sí",IF(DATOS!BD$4="Sí",(1/DATOS_[[% anualiz]:[% anualiz]]),1)*IF(DATOS!BD$5="Sí",1/DATOS_[[% normaliz]:[% normaliz]],1)*(DATOS_[Conc.Sal.26])))))))),
0)</f>
        <v>0</v>
      </c>
      <c r="AJ80" s="168">
        <f t="array" ref="AJ80">IFERROR(
(AVERAGE((IF(DATOS_[[Sexo]:[Sexo]]=$B80,IF(DATOS_[[AGRUP. CLAS. PROF.]:[AGRUP. CLAS. PROF.]]=$B78,IF(DATOS_[[Check Periodo Ref.]:[Check Periodo Ref.]]="Dentro",IF(DATOS_[[Check Equiparado]:[Check Equiparado]]="Sí",IF(DATOS!BE$4="Sí",(1/DATOS_[[% anualiz]:[% anualiz]]),1)*IF(DATOS!BE$5="Sí",1/DATOS_[[% normaliz]:[% normaliz]],1)*(DATOS_[Conc.Sal.27])))))))),
0)</f>
        <v>0</v>
      </c>
      <c r="AK80" s="168">
        <f t="array" ref="AK80">IFERROR(
(AVERAGE((IF(DATOS_[[Sexo]:[Sexo]]=$B80,IF(DATOS_[[AGRUP. CLAS. PROF.]:[AGRUP. CLAS. PROF.]]=$B78,IF(DATOS_[[Check Periodo Ref.]:[Check Periodo Ref.]]="Dentro",IF(DATOS_[[Check Equiparado]:[Check Equiparado]]="Sí",IF(DATOS!BF$4="Sí",(1/DATOS_[[% anualiz]:[% anualiz]]),1)*IF(DATOS!BF$5="Sí",1/DATOS_[[% normaliz]:[% normaliz]],1)*(DATOS_[Conc.Sal.28])))))))),
0)</f>
        <v>0</v>
      </c>
      <c r="AL80" s="168">
        <f t="array" ref="AL80">IFERROR(
(AVERAGE((IF(DATOS_[[Sexo]:[Sexo]]=$B80,IF(DATOS_[[AGRUP. CLAS. PROF.]:[AGRUP. CLAS. PROF.]]=$B78,IF(DATOS_[[Check Periodo Ref.]:[Check Periodo Ref.]]="Dentro",IF(DATOS_[[Check Equiparado]:[Check Equiparado]]="Sí",IF(DATOS!BG$4="Sí",(1/DATOS_[[% anualiz]:[% anualiz]]),1)*IF(DATOS!BG$5="Sí",1/DATOS_[[% normaliz]:[% normaliz]],1)*(DATOS_[Conc.Sal.29])))))))),
0)</f>
        <v>0</v>
      </c>
      <c r="AM80" s="168">
        <f t="array" ref="AM80">IFERROR(
(AVERAGE((IF(DATOS_[[Sexo]:[Sexo]]=$B80,IF(DATOS_[[AGRUP. CLAS. PROF.]:[AGRUP. CLAS. PROF.]]=$B78,IF(DATOS_[[Check Periodo Ref.]:[Check Periodo Ref.]]="Dentro",IF(DATOS_[[Check Equiparado]:[Check Equiparado]]="Sí",IF(DATOS!BH$4="Sí",(1/DATOS_[[% anualiz]:[% anualiz]]),1)*IF(DATOS!BH$5="Sí",1/DATOS_[[% normaliz]:[% normaliz]],1)*(DATOS_[Conc.Sal.30])))))))),
0)</f>
        <v>0</v>
      </c>
      <c r="AN80" s="169">
        <f t="array" ref="AN80">IFERROR(
AVERAGE(IF(DATOS_[Sexo]=$B80,IF(DATOS_[[AGRUP. CLAS. PROF.]:[AGRUP. CLAS. PROF.]]=$B78,IF(DATOS_[Check Equiparado]="Sí",IF(DATOS_[Check Periodo Ref.]="Dentro",DATOS_[Tot COMPL.SAL Eq],FALSE))))),
0)</f>
        <v>0</v>
      </c>
      <c r="AO80" s="170">
        <f t="array" ref="AO80">IFERROR(
AVERAGE(IF(DATOS_[Sexo]=$B80,IF(DATOS_[[AGRUP. CLAS. PROF.]:[AGRUP. CLAS. PROF.]]=$B78,IF(DATOS_[Check Equiparado]="Sí",IF(DATOS_[Check Periodo Ref.]="Dentro",DATOS_[TOTAL SALARIO Eq],FALSE))))),
0)</f>
        <v>0</v>
      </c>
      <c r="AP80" s="171">
        <f t="array" ref="AP80">IFERROR(
(AVERAGE((IF(DATOS_[[Sexo]:[Sexo]]=$B80,IF(DATOS_[[AGRUP. CLAS. PROF.]:[AGRUP. CLAS. PROF.]]=$B79,IF(DATOS_[[Check Periodo Ref.]:[Check Periodo Ref.]]="Dentro",IF(DATOS_[[Check Equiparado]:[Check Equiparado]]="Sí",IF(DATOS!BI$4="Sí",(1/DATOS_[[% anualiz]:[% anualiz]]),1)*IF(DATOS!BI$5="Sí",1/DATOS_[[% normaliz]:[% normaliz]],1)*(DATOS_[C.Extra.01])))))))),
0)</f>
        <v>0</v>
      </c>
      <c r="AQ80" s="171">
        <f t="array" ref="AQ80">IFERROR(
(AVERAGE((IF(DATOS_[[Sexo]:[Sexo]]=$B80,IF(DATOS_[[AGRUP. CLAS. PROF.]:[AGRUP. CLAS. PROF.]]=$B79,IF(DATOS_[[Check Periodo Ref.]:[Check Periodo Ref.]]="Dentro",IF(DATOS_[[Check Equiparado]:[Check Equiparado]]="Sí",IF(DATOS!BJ$4="Sí",(1/DATOS_[[% anualiz]:[% anualiz]]),1)*IF(DATOS!BJ$5="Sí",1/DATOS_[[% normaliz]:[% normaliz]],1)*(DATOS_[C.Extra.02])))))))),
0)</f>
        <v>0</v>
      </c>
      <c r="AR80" s="171">
        <f t="array" ref="AR80">IFERROR(
(AVERAGE((IF(DATOS_[[Sexo]:[Sexo]]=$B80,IF(DATOS_[[AGRUP. CLAS. PROF.]:[AGRUP. CLAS. PROF.]]=$B79,IF(DATOS_[[Check Periodo Ref.]:[Check Periodo Ref.]]="Dentro",IF(DATOS_[[Check Equiparado]:[Check Equiparado]]="Sí",IF(DATOS!BK$4="Sí",(1/DATOS_[[% anualiz]:[% anualiz]]),1)*IF(DATOS!BK$5="Sí",1/DATOS_[[% normaliz]:[% normaliz]],1)*(DATOS_[C.Extra.03])))))))),
0)</f>
        <v>0</v>
      </c>
      <c r="AS80" s="171">
        <f t="array" ref="AS80">IFERROR(
(AVERAGE((IF(DATOS_[[Sexo]:[Sexo]]=$B80,IF(DATOS_[[AGRUP. CLAS. PROF.]:[AGRUP. CLAS. PROF.]]=$B79,IF(DATOS_[[Check Periodo Ref.]:[Check Periodo Ref.]]="Dentro",IF(DATOS_[[Check Equiparado]:[Check Equiparado]]="Sí",IF(DATOS!BL$4="Sí",(1/DATOS_[[% anualiz]:[% anualiz]]),1)*IF(DATOS!BL$5="Sí",1/DATOS_[[% normaliz]:[% normaliz]],1)*(DATOS_[C.Extra.04])))))))),
0)</f>
        <v>0</v>
      </c>
      <c r="AT80" s="171">
        <f t="array" ref="AT80">IFERROR(
(AVERAGE((IF(DATOS_[[Sexo]:[Sexo]]=$B80,IF(DATOS_[[AGRUP. CLAS. PROF.]:[AGRUP. CLAS. PROF.]]=$B79,IF(DATOS_[[Check Periodo Ref.]:[Check Periodo Ref.]]="Dentro",IF(DATOS_[[Check Equiparado]:[Check Equiparado]]="Sí",IF(DATOS!BM$4="Sí",(1/DATOS_[[% anualiz]:[% anualiz]]),1)*IF(DATOS!BM$5="Sí",1/DATOS_[[% normaliz]:[% normaliz]],1)*(DATOS_[C.Extra.05])))))))),
0)</f>
        <v>0</v>
      </c>
      <c r="AU80" s="172">
        <f t="array" ref="AU80">IFERROR(
AVERAGE(IF(DATOS_[Sexo]=$B80,IF(DATOS_[[AGRUP. CLAS. PROF.]:[AGRUP. CLAS. PROF.]]=$B78,IF(DATOS_[Check Equiparado]="Sí",IF(DATOS_[Check Periodo Ref.]="Dentro",DATOS_[Tot Extrasalarial Eq],FALSE))))),
0)</f>
        <v>0</v>
      </c>
      <c r="AV80" s="173">
        <f t="array" ref="AV80">IFERROR(
AVERAGE(IF(DATOS_[Sexo]=$B80,IF(DATOS_[[AGRUP. CLAS. PROF.]:[AGRUP. CLAS. PROF.]]=$B78,IF(DATOS_[Check Equiparado]="Sí",IF(DATOS_[Check Periodo Ref.]="Dentro",DATOS_[TOTAL Retrib Eq],FALSE))))),
0)</f>
        <v>0</v>
      </c>
    </row>
    <row r="81" spans="1:48" ht="17.25" thickBot="1" x14ac:dyDescent="0.35">
      <c r="A81" s="119" t="str">
        <f t="shared" ref="A81" si="91">+A82</f>
        <v>[ocultar]</v>
      </c>
      <c r="B81" s="129" t="s">
        <v>239</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CLAS. PROF.],
IF("Dentro"=DATOS_[Check Periodo Ref.],
1/(COUNTIFS(DATOS_[Sexo],$B82,DATOS_[AGRUP. CLAS. PROF.],$B81,DATOS_[Check Periodo Ref.],"Dentro",DATOS_[id],DATOS_[id]))))))</f>
        <v>0</v>
      </c>
      <c r="D82" s="125">
        <f>COUNTIFS(DATOS_[AGRUP. CLAS. PROF.],$B81,DATOS_[Sexo],$B82,DATOS_[Check Periodo Ref.],"Dentro")</f>
        <v>0</v>
      </c>
      <c r="E82" s="125">
        <f>COUNTIFS(DATOS_[AGRUP. CLAS. PROF.],$B81,DATOS_[Sexo],$B82,DATOS_[Check Periodo Ref.],"Dentro",DATOS_[Check Nº SC Norm],"Sí")</f>
        <v>0</v>
      </c>
      <c r="F82" s="125">
        <f>COUNTIFS(DATOS_[AGRUP. CLAS. PROF.],$B81,DATOS_[Sexo],$B82,DATOS_[Check Periodo Ref.],"Dentro",DATOS_[Check Nº SC Anualiz],"Sí")</f>
        <v>0</v>
      </c>
      <c r="G82" s="125">
        <f>COUNTIFS(DATOS_[AGRUP. CLAS. PROF.],$B81,DATOS_[Sexo],$B82,DATOS_[Check Periodo Ref.],"Dentro",DATOS_[Check Nº SC Norm y Anualiz],"Sí")</f>
        <v>0</v>
      </c>
      <c r="H82" s="125">
        <f>COUNTIFS(DATOS_[AGRUP. CLAS. PROF.],$B81,DATOS_[Sexo],$B82,DATOS_[Check Periodo Ref.],"Dentro",DATOS_[Check Equiparación],"Sí")</f>
        <v>0</v>
      </c>
      <c r="I82" s="167">
        <f t="array" ref="I82">IFERROR(
AVERAGE(IF(DATOS_[Sexo]=$B82,IF(DATOS_[[AGRUP. CLAS. PROF.]:[AGRUP. CLAS. PROF.]]=$B81,IF(DATOS_[Check Equiparado]="Sí",IF(DATOS_[Check Periodo Ref.]="Dentro",DATOS_[SALARIO BASE Eq],FALSE))))),
0)</f>
        <v>0</v>
      </c>
      <c r="J82" s="168">
        <f t="array" ref="J82">IFERROR(
(AVERAGE((IF(DATOS_[[Sexo]:[Sexo]]=$B82,IF(DATOS_[[AGRUP. CLAS. PROF.]:[AGRUP. CLAS. PROF.]]=$B81,IF(DATOS_[[Check Periodo Ref.]:[Check Periodo Ref.]]="Dentro",IF(DATOS_[[Check Equiparado]:[Check Equiparado]]="Sí",IF(DATOS!AE$4="Sí",(1/DATOS_[[% anualiz]:[% anualiz]]),1)*IF(DATOS!AE$5="Sí",1/DATOS_[[% normaliz]:[% normaliz]],1)*(DATOS_[Conc.Sal.01])))))))),
0)</f>
        <v>0</v>
      </c>
      <c r="K82" s="168">
        <f t="array" ref="K82">IFERROR(
(AVERAGE((IF(DATOS_[[Sexo]:[Sexo]]=$B82,IF(DATOS_[[AGRUP. CLAS. PROF.]:[AGRUP. CLAS. PROF.]]=$B81,IF(DATOS_[[Check Periodo Ref.]:[Check Periodo Ref.]]="Dentro",IF(DATOS_[[Check Equiparado]:[Check Equiparado]]="Sí",IF(DATOS!AF$4="Sí",(1/DATOS_[[% anualiz]:[% anualiz]]),1)*IF(DATOS!AF$5="Sí",1/DATOS_[[% normaliz]:[% normaliz]],1)*(DATOS_[Conc.Sal.02])))))))),
0)</f>
        <v>0</v>
      </c>
      <c r="L82" s="168">
        <f t="array" ref="L82">IFERROR(
(AVERAGE((IF(DATOS_[[Sexo]:[Sexo]]=$B82,IF(DATOS_[[AGRUP. CLAS. PROF.]:[AGRUP. CLAS. PROF.]]=$B81,IF(DATOS_[[Check Periodo Ref.]:[Check Periodo Ref.]]="Dentro",IF(DATOS_[[Check Equiparado]:[Check Equiparado]]="Sí",IF(DATOS!AG$4="Sí",(1/DATOS_[[% anualiz]:[% anualiz]]),1)*IF(DATOS!AG$5="Sí",1/DATOS_[[% normaliz]:[% normaliz]],1)*(DATOS_[Conc.Sal.03])))))))),
0)</f>
        <v>0</v>
      </c>
      <c r="M82" s="168">
        <f t="array" ref="M82">IFERROR(
(AVERAGE((IF(DATOS_[[Sexo]:[Sexo]]=$B82,IF(DATOS_[[AGRUP. CLAS. PROF.]:[AGRUP. CLAS. PROF.]]=$B81,IF(DATOS_[[Check Periodo Ref.]:[Check Periodo Ref.]]="Dentro",IF(DATOS_[[Check Equiparado]:[Check Equiparado]]="Sí",IF(DATOS!AH$4="Sí",(1/DATOS_[[% anualiz]:[% anualiz]]),1)*IF(DATOS!AH$5="Sí",1/DATOS_[[% normaliz]:[% normaliz]],1)*(DATOS_[Conc.Sal.04])))))))),
0)</f>
        <v>0</v>
      </c>
      <c r="N82" s="168">
        <f t="array" ref="N82">IFERROR(
(AVERAGE((IF(DATOS_[[Sexo]:[Sexo]]=$B82,IF(DATOS_[[AGRUP. CLAS. PROF.]:[AGRUP. CLAS. PROF.]]=$B81,IF(DATOS_[[Check Periodo Ref.]:[Check Periodo Ref.]]="Dentro",IF(DATOS_[[Check Equiparado]:[Check Equiparado]]="Sí",IF(DATOS!AI$4="Sí",(1/DATOS_[[% anualiz]:[% anualiz]]),1)*IF(DATOS!AI$5="Sí",1/DATOS_[[% normaliz]:[% normaliz]],1)*(DATOS_[Conc.Sal.05])))))))),
0)</f>
        <v>0</v>
      </c>
      <c r="O82" s="168">
        <f t="array" ref="O82">IFERROR(
(AVERAGE((IF(DATOS_[[Sexo]:[Sexo]]=$B82,IF(DATOS_[[AGRUP. CLAS. PROF.]:[AGRUP. CLAS. PROF.]]=$B81,IF(DATOS_[[Check Periodo Ref.]:[Check Periodo Ref.]]="Dentro",IF(DATOS_[[Check Equiparado]:[Check Equiparado]]="Sí",IF(DATOS!AJ$4="Sí",(1/DATOS_[[% anualiz]:[% anualiz]]),1)*IF(DATOS!AJ$5="Sí",1/DATOS_[[% normaliz]:[% normaliz]],1)*(DATOS_[Conc.Sal.06])))))))),
0)</f>
        <v>0</v>
      </c>
      <c r="P82" s="168">
        <f t="array" ref="P82">IFERROR(
(AVERAGE((IF(DATOS_[[Sexo]:[Sexo]]=$B82,IF(DATOS_[[AGRUP. CLAS. PROF.]:[AGRUP. CLAS. PROF.]]=$B81,IF(DATOS_[[Check Periodo Ref.]:[Check Periodo Ref.]]="Dentro",IF(DATOS_[[Check Equiparado]:[Check Equiparado]]="Sí",IF(DATOS!AK$4="Sí",(1/DATOS_[[% anualiz]:[% anualiz]]),1)*IF(DATOS!AK$5="Sí",1/DATOS_[[% normaliz]:[% normaliz]],1)*(DATOS_[Conc.Sal.07])))))))),
0)</f>
        <v>0</v>
      </c>
      <c r="Q82" s="168">
        <f t="array" ref="Q82">IFERROR(
(AVERAGE((IF(DATOS_[[Sexo]:[Sexo]]=$B82,IF(DATOS_[[AGRUP. CLAS. PROF.]:[AGRUP. CLAS. PROF.]]=$B81,IF(DATOS_[[Check Periodo Ref.]:[Check Periodo Ref.]]="Dentro",IF(DATOS_[[Check Equiparado]:[Check Equiparado]]="Sí",IF(DATOS!AL$4="Sí",(1/DATOS_[[% anualiz]:[% anualiz]]),1)*IF(DATOS!AL$5="Sí",1/DATOS_[[% normaliz]:[% normaliz]],1)*(DATOS_[Conc.Sal.08])))))))),
0)</f>
        <v>0</v>
      </c>
      <c r="R82" s="168">
        <f t="array" ref="R82">IFERROR(
(AVERAGE((IF(DATOS_[[Sexo]:[Sexo]]=$B82,IF(DATOS_[[AGRUP. CLAS. PROF.]:[AGRUP. CLAS. PROF.]]=$B81,IF(DATOS_[[Check Periodo Ref.]:[Check Periodo Ref.]]="Dentro",IF(DATOS_[[Check Equiparado]:[Check Equiparado]]="Sí",IF(DATOS!AM$4="Sí",(1/DATOS_[[% anualiz]:[% anualiz]]),1)*IF(DATOS!AM$5="Sí",1/DATOS_[[% normaliz]:[% normaliz]],1)*(DATOS_[Conc.Sal.09])))))))),
0)</f>
        <v>0</v>
      </c>
      <c r="S82" s="168">
        <f t="array" ref="S82">IFERROR(
(AVERAGE((IF(DATOS_[[Sexo]:[Sexo]]=$B82,IF(DATOS_[[AGRUP. CLAS. PROF.]:[AGRUP. CLAS. PROF.]]=$B81,IF(DATOS_[[Check Periodo Ref.]:[Check Periodo Ref.]]="Dentro",IF(DATOS_[[Check Equiparado]:[Check Equiparado]]="Sí",IF(DATOS!AN$4="Sí",(1/DATOS_[[% anualiz]:[% anualiz]]),1)*IF(DATOS!AN$5="Sí",1/DATOS_[[% normaliz]:[% normaliz]],1)*(DATOS_[Conc.Sal.10])))))))),
0)</f>
        <v>0</v>
      </c>
      <c r="T82" s="168">
        <f t="array" ref="T82">IFERROR(
(AVERAGE((IF(DATOS_[[Sexo]:[Sexo]]=$B82,IF(DATOS_[[AGRUP. CLAS. PROF.]:[AGRUP. CLAS. PROF.]]=$B81,IF(DATOS_[[Check Periodo Ref.]:[Check Periodo Ref.]]="Dentro",IF(DATOS_[[Check Equiparado]:[Check Equiparado]]="Sí",IF(DATOS!AO$4="Sí",(1/DATOS_[[% anualiz]:[% anualiz]]),1)*IF(DATOS!AO$5="Sí",1/DATOS_[[% normaliz]:[% normaliz]],1)*(DATOS_[Conc.Sal.11])))))))),
0)</f>
        <v>0</v>
      </c>
      <c r="U82" s="168">
        <f t="array" ref="U82">IFERROR(
(AVERAGE((IF(DATOS_[[Sexo]:[Sexo]]=$B82,IF(DATOS_[[AGRUP. CLAS. PROF.]:[AGRUP. CLAS. PROF.]]=$B81,IF(DATOS_[[Check Periodo Ref.]:[Check Periodo Ref.]]="Dentro",IF(DATOS_[[Check Equiparado]:[Check Equiparado]]="Sí",IF(DATOS!AP$4="Sí",(1/DATOS_[[% anualiz]:[% anualiz]]),1)*IF(DATOS!AP$5="Sí",1/DATOS_[[% normaliz]:[% normaliz]],1)*(DATOS_[Conc.Sal.12])))))))),
0)</f>
        <v>0</v>
      </c>
      <c r="V82" s="168">
        <f t="array" ref="V82">IFERROR(
(AVERAGE((IF(DATOS_[[Sexo]:[Sexo]]=$B82,IF(DATOS_[[AGRUP. CLAS. PROF.]:[AGRUP. CLAS. PROF.]]=$B81,IF(DATOS_[[Check Periodo Ref.]:[Check Periodo Ref.]]="Dentro",IF(DATOS_[[Check Equiparado]:[Check Equiparado]]="Sí",IF(DATOS!AQ$4="Sí",(1/DATOS_[[% anualiz]:[% anualiz]]),1)*IF(DATOS!AQ$5="Sí",1/DATOS_[[% normaliz]:[% normaliz]],1)*(DATOS_[Conc.Sal.13])))))))),
0)</f>
        <v>0</v>
      </c>
      <c r="W82" s="168">
        <f t="array" ref="W82">IFERROR(
(AVERAGE((IF(DATOS_[[Sexo]:[Sexo]]=$B82,IF(DATOS_[[AGRUP. CLAS. PROF.]:[AGRUP. CLAS. PROF.]]=$B81,IF(DATOS_[[Check Periodo Ref.]:[Check Periodo Ref.]]="Dentro",IF(DATOS_[[Check Equiparado]:[Check Equiparado]]="Sí",IF(DATOS!AR$4="Sí",(1/DATOS_[[% anualiz]:[% anualiz]]),1)*IF(DATOS!AR$5="Sí",1/DATOS_[[% normaliz]:[% normaliz]],1)*(DATOS_[Conc.Sal.14])))))))),
0)</f>
        <v>0</v>
      </c>
      <c r="X82" s="168">
        <f t="array" ref="X82">IFERROR(
(AVERAGE((IF(DATOS_[[Sexo]:[Sexo]]=$B82,IF(DATOS_[[AGRUP. CLAS. PROF.]:[AGRUP. CLAS. PROF.]]=$B81,IF(DATOS_[[Check Periodo Ref.]:[Check Periodo Ref.]]="Dentro",IF(DATOS_[[Check Equiparado]:[Check Equiparado]]="Sí",IF(DATOS!AS$4="Sí",(1/DATOS_[[% anualiz]:[% anualiz]]),1)*IF(DATOS!AS$5="Sí",1/DATOS_[[% normaliz]:[% normaliz]],1)*(DATOS_[Conc.Sal.15])))))))),
0)</f>
        <v>0</v>
      </c>
      <c r="Y82" s="168">
        <f t="array" ref="Y82">IFERROR(
(AVERAGE((IF(DATOS_[[Sexo]:[Sexo]]=$B82,IF(DATOS_[[AGRUP. CLAS. PROF.]:[AGRUP. CLAS. PROF.]]=$B81,IF(DATOS_[[Check Periodo Ref.]:[Check Periodo Ref.]]="Dentro",IF(DATOS_[[Check Equiparado]:[Check Equiparado]]="Sí",IF(DATOS!AT$4="Sí",(1/DATOS_[[% anualiz]:[% anualiz]]),1)*IF(DATOS!AT$5="Sí",1/DATOS_[[% normaliz]:[% normaliz]],1)*(DATOS_[Conc.Sal.16])))))))),
0)</f>
        <v>0</v>
      </c>
      <c r="Z82" s="168">
        <f t="array" ref="Z82">IFERROR(
(AVERAGE((IF(DATOS_[[Sexo]:[Sexo]]=$B82,IF(DATOS_[[AGRUP. CLAS. PROF.]:[AGRUP. CLAS. PROF.]]=$B81,IF(DATOS_[[Check Periodo Ref.]:[Check Periodo Ref.]]="Dentro",IF(DATOS_[[Check Equiparado]:[Check Equiparado]]="Sí",IF(DATOS!AU$4="Sí",(1/DATOS_[[% anualiz]:[% anualiz]]),1)*IF(DATOS!AU$5="Sí",1/DATOS_[[% normaliz]:[% normaliz]],1)*(DATOS_[Conc.Sal.17])))))))),
0)</f>
        <v>0</v>
      </c>
      <c r="AA82" s="168">
        <f t="array" ref="AA82">IFERROR(
(AVERAGE((IF(DATOS_[[Sexo]:[Sexo]]=$B82,IF(DATOS_[[AGRUP. CLAS. PROF.]:[AGRUP. CLAS. PROF.]]=$B81,IF(DATOS_[[Check Periodo Ref.]:[Check Periodo Ref.]]="Dentro",IF(DATOS_[[Check Equiparado]:[Check Equiparado]]="Sí",IF(DATOS!AV$4="Sí",(1/DATOS_[[% anualiz]:[% anualiz]]),1)*IF(DATOS!AV$5="Sí",1/DATOS_[[% normaliz]:[% normaliz]],1)*(DATOS_[Conc.Sal.18])))))))),
0)</f>
        <v>0</v>
      </c>
      <c r="AB82" s="168">
        <f t="array" ref="AB82">IFERROR(
(AVERAGE((IF(DATOS_[[Sexo]:[Sexo]]=$B82,IF(DATOS_[[AGRUP. CLAS. PROF.]:[AGRUP. CLAS. PROF.]]=$B81,IF(DATOS_[[Check Periodo Ref.]:[Check Periodo Ref.]]="Dentro",IF(DATOS_[[Check Equiparado]:[Check Equiparado]]="Sí",IF(DATOS!AW$4="Sí",(1/DATOS_[[% anualiz]:[% anualiz]]),1)*IF(DATOS!AW$5="Sí",1/DATOS_[[% normaliz]:[% normaliz]],1)*(DATOS_[Conc.Sal.19])))))))),
0)</f>
        <v>0</v>
      </c>
      <c r="AC82" s="168">
        <f t="array" ref="AC82">IFERROR(
(AVERAGE((IF(DATOS_[[Sexo]:[Sexo]]=$B82,IF(DATOS_[[AGRUP. CLAS. PROF.]:[AGRUP. CLAS. PROF.]]=$B81,IF(DATOS_[[Check Periodo Ref.]:[Check Periodo Ref.]]="Dentro",IF(DATOS_[[Check Equiparado]:[Check Equiparado]]="Sí",IF(DATOS!AX$4="Sí",(1/DATOS_[[% anualiz]:[% anualiz]]),1)*IF(DATOS!AX$5="Sí",1/DATOS_[[% normaliz]:[% normaliz]],1)*(DATOS_[Conc.Sal.20])))))))),
0)</f>
        <v>0</v>
      </c>
      <c r="AD82" s="168">
        <f t="array" ref="AD82">IFERROR(
(AVERAGE((IF(DATOS_[[Sexo]:[Sexo]]=$B82,IF(DATOS_[[AGRUP. CLAS. PROF.]:[AGRUP. CLAS. PROF.]]=$B81,IF(DATOS_[[Check Periodo Ref.]:[Check Periodo Ref.]]="Dentro",IF(DATOS_[[Check Equiparado]:[Check Equiparado]]="Sí",IF(DATOS!AY$4="Sí",(1/DATOS_[[% anualiz]:[% anualiz]]),1)*IF(DATOS!AY$5="Sí",1/DATOS_[[% normaliz]:[% normaliz]],1)*(DATOS_[Conc.Sal.21])))))))),
0)</f>
        <v>0</v>
      </c>
      <c r="AE82" s="168">
        <f t="array" ref="AE82">IFERROR(
(AVERAGE((IF(DATOS_[[Sexo]:[Sexo]]=$B82,IF(DATOS_[[AGRUP. CLAS. PROF.]:[AGRUP. CLAS. PROF.]]=$B81,IF(DATOS_[[Check Periodo Ref.]:[Check Periodo Ref.]]="Dentro",IF(DATOS_[[Check Equiparado]:[Check Equiparado]]="Sí",IF(DATOS!AZ$4="Sí",(1/DATOS_[[% anualiz]:[% anualiz]]),1)*IF(DATOS!AZ$5="Sí",1/DATOS_[[% normaliz]:[% normaliz]],1)*(DATOS_[Conc.Sal.22])))))))),
0)</f>
        <v>0</v>
      </c>
      <c r="AF82" s="168">
        <f t="array" ref="AF82">IFERROR(
(AVERAGE((IF(DATOS_[[Sexo]:[Sexo]]=$B82,IF(DATOS_[[AGRUP. CLAS. PROF.]:[AGRUP. CLAS. PROF.]]=$B81,IF(DATOS_[[Check Periodo Ref.]:[Check Periodo Ref.]]="Dentro",IF(DATOS_[[Check Equiparado]:[Check Equiparado]]="Sí",IF(DATOS!BA$4="Sí",(1/DATOS_[[% anualiz]:[% anualiz]]),1)*IF(DATOS!BA$5="Sí",1/DATOS_[[% normaliz]:[% normaliz]],1)*(DATOS_[Conc.Sal.23])))))))),
0)</f>
        <v>0</v>
      </c>
      <c r="AG82" s="168">
        <f t="array" ref="AG82">IFERROR(
(AVERAGE((IF(DATOS_[[Sexo]:[Sexo]]=$B82,IF(DATOS_[[AGRUP. CLAS. PROF.]:[AGRUP. CLAS. PROF.]]=$B81,IF(DATOS_[[Check Periodo Ref.]:[Check Periodo Ref.]]="Dentro",IF(DATOS_[[Check Equiparado]:[Check Equiparado]]="Sí",IF(DATOS!BB$4="Sí",(1/DATOS_[[% anualiz]:[% anualiz]]),1)*IF(DATOS!BB$5="Sí",1/DATOS_[[% normaliz]:[% normaliz]],1)*(DATOS_[Conc.Sal.24])))))))),
0)</f>
        <v>0</v>
      </c>
      <c r="AH82" s="168">
        <f t="array" ref="AH82">IFERROR(
(AVERAGE((IF(DATOS_[[Sexo]:[Sexo]]=$B82,IF(DATOS_[[AGRUP. CLAS. PROF.]:[AGRUP. CLAS. PROF.]]=$B81,IF(DATOS_[[Check Periodo Ref.]:[Check Periodo Ref.]]="Dentro",IF(DATOS_[[Check Equiparado]:[Check Equiparado]]="Sí",IF(DATOS!BC$4="Sí",(1/DATOS_[[% anualiz]:[% anualiz]]),1)*IF(DATOS!BC$5="Sí",1/DATOS_[[% normaliz]:[% normaliz]],1)*(DATOS_[Conc.Sal.25])))))))),
0)</f>
        <v>0</v>
      </c>
      <c r="AI82" s="168">
        <f t="array" ref="AI82">IFERROR(
(AVERAGE((IF(DATOS_[[Sexo]:[Sexo]]=$B82,IF(DATOS_[[AGRUP. CLAS. PROF.]:[AGRUP. CLAS. PROF.]]=$B81,IF(DATOS_[[Check Periodo Ref.]:[Check Periodo Ref.]]="Dentro",IF(DATOS_[[Check Equiparado]:[Check Equiparado]]="Sí",IF(DATOS!BD$4="Sí",(1/DATOS_[[% anualiz]:[% anualiz]]),1)*IF(DATOS!BD$5="Sí",1/DATOS_[[% normaliz]:[% normaliz]],1)*(DATOS_[Conc.Sal.26])))))))),
0)</f>
        <v>0</v>
      </c>
      <c r="AJ82" s="168">
        <f t="array" ref="AJ82">IFERROR(
(AVERAGE((IF(DATOS_[[Sexo]:[Sexo]]=$B82,IF(DATOS_[[AGRUP. CLAS. PROF.]:[AGRUP. CLAS. PROF.]]=$B81,IF(DATOS_[[Check Periodo Ref.]:[Check Periodo Ref.]]="Dentro",IF(DATOS_[[Check Equiparado]:[Check Equiparado]]="Sí",IF(DATOS!BE$4="Sí",(1/DATOS_[[% anualiz]:[% anualiz]]),1)*IF(DATOS!BE$5="Sí",1/DATOS_[[% normaliz]:[% normaliz]],1)*(DATOS_[Conc.Sal.27])))))))),
0)</f>
        <v>0</v>
      </c>
      <c r="AK82" s="168">
        <f t="array" ref="AK82">IFERROR(
(AVERAGE((IF(DATOS_[[Sexo]:[Sexo]]=$B82,IF(DATOS_[[AGRUP. CLAS. PROF.]:[AGRUP. CLAS. PROF.]]=$B81,IF(DATOS_[[Check Periodo Ref.]:[Check Periodo Ref.]]="Dentro",IF(DATOS_[[Check Equiparado]:[Check Equiparado]]="Sí",IF(DATOS!BF$4="Sí",(1/DATOS_[[% anualiz]:[% anualiz]]),1)*IF(DATOS!BF$5="Sí",1/DATOS_[[% normaliz]:[% normaliz]],1)*(DATOS_[Conc.Sal.28])))))))),
0)</f>
        <v>0</v>
      </c>
      <c r="AL82" s="168">
        <f t="array" ref="AL82">IFERROR(
(AVERAGE((IF(DATOS_[[Sexo]:[Sexo]]=$B82,IF(DATOS_[[AGRUP. CLAS. PROF.]:[AGRUP. CLAS. PROF.]]=$B81,IF(DATOS_[[Check Periodo Ref.]:[Check Periodo Ref.]]="Dentro",IF(DATOS_[[Check Equiparado]:[Check Equiparado]]="Sí",IF(DATOS!BG$4="Sí",(1/DATOS_[[% anualiz]:[% anualiz]]),1)*IF(DATOS!BG$5="Sí",1/DATOS_[[% normaliz]:[% normaliz]],1)*(DATOS_[Conc.Sal.29])))))))),
0)</f>
        <v>0</v>
      </c>
      <c r="AM82" s="168">
        <f t="array" ref="AM82">IFERROR(
(AVERAGE((IF(DATOS_[[Sexo]:[Sexo]]=$B82,IF(DATOS_[[AGRUP. CLAS. PROF.]:[AGRUP. CLAS. PROF.]]=$B81,IF(DATOS_[[Check Periodo Ref.]:[Check Periodo Ref.]]="Dentro",IF(DATOS_[[Check Equiparado]:[Check Equiparado]]="Sí",IF(DATOS!BH$4="Sí",(1/DATOS_[[% anualiz]:[% anualiz]]),1)*IF(DATOS!BH$5="Sí",1/DATOS_[[% normaliz]:[% normaliz]],1)*(DATOS_[Conc.Sal.30])))))))),
0)</f>
        <v>0</v>
      </c>
      <c r="AN82" s="169">
        <f t="array" ref="AN82">IFERROR(
AVERAGE(IF(DATOS_[Sexo]=$B82,IF(DATOS_[[AGRUP. CLAS. PROF.]:[AGRUP. CLAS. PROF.]]=$B81,IF(DATOS_[Check Equiparado]="Sí",IF(DATOS_[Check Periodo Ref.]="Dentro",DATOS_[Tot COMPL.SAL Eq],FALSE))))),
0)</f>
        <v>0</v>
      </c>
      <c r="AO82" s="170">
        <f t="array" ref="AO82">IFERROR(
AVERAGE(IF(DATOS_[Sexo]=$B82,IF(DATOS_[[AGRUP. CLAS. PROF.]:[AGRUP. CLAS. PROF.]]=$B81,IF(DATOS_[Check Equiparado]="Sí",IF(DATOS_[Check Periodo Ref.]="Dentro",DATOS_[TOTAL SALARIO Eq],FALSE))))),
0)</f>
        <v>0</v>
      </c>
      <c r="AP82" s="171">
        <f t="array" ref="AP82">IFERROR(
(AVERAGE((IF(DATOS_[[Sexo]:[Sexo]]=$B82,IF(DATOS_[[AGRUP. CLAS. PROF.]:[AGRUP. CLAS. PROF.]]=$B81,IF(DATOS_[[Check Periodo Ref.]:[Check Periodo Ref.]]="Dentro",IF(DATOS_[[Check Equiparado]:[Check Equiparado]]="Sí",IF(DATOS!BI$4="Sí",(1/DATOS_[[% anualiz]:[% anualiz]]),1)*IF(DATOS!BI$5="Sí",1/DATOS_[[% normaliz]:[% normaliz]],1)*(DATOS_[C.Extra.01])))))))),
0)</f>
        <v>0</v>
      </c>
      <c r="AQ82" s="171">
        <f t="array" ref="AQ82">IFERROR(
(AVERAGE((IF(DATOS_[[Sexo]:[Sexo]]=$B82,IF(DATOS_[[AGRUP. CLAS. PROF.]:[AGRUP. CLAS. PROF.]]=$B81,IF(DATOS_[[Check Periodo Ref.]:[Check Periodo Ref.]]="Dentro",IF(DATOS_[[Check Equiparado]:[Check Equiparado]]="Sí",IF(DATOS!BJ$4="Sí",(1/DATOS_[[% anualiz]:[% anualiz]]),1)*IF(DATOS!BJ$5="Sí",1/DATOS_[[% normaliz]:[% normaliz]],1)*(DATOS_[C.Extra.02])))))))),
0)</f>
        <v>0</v>
      </c>
      <c r="AR82" s="171">
        <f t="array" ref="AR82">IFERROR(
(AVERAGE((IF(DATOS_[[Sexo]:[Sexo]]=$B82,IF(DATOS_[[AGRUP. CLAS. PROF.]:[AGRUP. CLAS. PROF.]]=$B81,IF(DATOS_[[Check Periodo Ref.]:[Check Periodo Ref.]]="Dentro",IF(DATOS_[[Check Equiparado]:[Check Equiparado]]="Sí",IF(DATOS!BK$4="Sí",(1/DATOS_[[% anualiz]:[% anualiz]]),1)*IF(DATOS!BK$5="Sí",1/DATOS_[[% normaliz]:[% normaliz]],1)*(DATOS_[C.Extra.03])))))))),
0)</f>
        <v>0</v>
      </c>
      <c r="AS82" s="171">
        <f t="array" ref="AS82">IFERROR(
(AVERAGE((IF(DATOS_[[Sexo]:[Sexo]]=$B82,IF(DATOS_[[AGRUP. CLAS. PROF.]:[AGRUP. CLAS. PROF.]]=$B81,IF(DATOS_[[Check Periodo Ref.]:[Check Periodo Ref.]]="Dentro",IF(DATOS_[[Check Equiparado]:[Check Equiparado]]="Sí",IF(DATOS!BL$4="Sí",(1/DATOS_[[% anualiz]:[% anualiz]]),1)*IF(DATOS!BL$5="Sí",1/DATOS_[[% normaliz]:[% normaliz]],1)*(DATOS_[C.Extra.04])))))))),
0)</f>
        <v>0</v>
      </c>
      <c r="AT82" s="171">
        <f t="array" ref="AT82">IFERROR(
(AVERAGE((IF(DATOS_[[Sexo]:[Sexo]]=$B82,IF(DATOS_[[AGRUP. CLAS. PROF.]:[AGRUP. CLAS. PROF.]]=$B81,IF(DATOS_[[Check Periodo Ref.]:[Check Periodo Ref.]]="Dentro",IF(DATOS_[[Check Equiparado]:[Check Equiparado]]="Sí",IF(DATOS!BM$4="Sí",(1/DATOS_[[% anualiz]:[% anualiz]]),1)*IF(DATOS!BM$5="Sí",1/DATOS_[[% normaliz]:[% normaliz]],1)*(DATOS_[C.Extra.05])))))))),
0)</f>
        <v>0</v>
      </c>
      <c r="AU82" s="172">
        <f t="array" ref="AU82">IFERROR(
AVERAGE(IF(DATOS_[Sexo]=$B82,IF(DATOS_[[AGRUP. CLAS. PROF.]:[AGRUP. CLAS. PROF.]]=$B81,IF(DATOS_[Check Equiparado]="Sí",IF(DATOS_[Check Periodo Ref.]="Dentro",DATOS_[Tot Extrasalarial Eq],FALSE))))),
0)</f>
        <v>0</v>
      </c>
      <c r="AV82" s="173">
        <f t="array" ref="AV82">IFERROR(
AVERAGE(IF(DATOS_[Sexo]=$B82,IF(DATOS_[[AGRUP. CLAS. PROF.]:[AGRUP. CLAS. PROF.]]=$B81,IF(DATOS_[Check Equiparado]="Sí",IF(DATOS_[Check Periodo Ref.]="Dentro",DATOS_[TOTAL Retrib Eq],FALSE))))),
0)</f>
        <v>0</v>
      </c>
    </row>
    <row r="83" spans="1:48" x14ac:dyDescent="0.3">
      <c r="A83" s="119" t="str">
        <f t="shared" ref="A83" si="94">+A82</f>
        <v>[ocultar]</v>
      </c>
      <c r="B83" s="123" t="s">
        <v>163</v>
      </c>
      <c r="C83" s="124">
        <f t="array" ref="C83">SUM(IF($B83=DATOS_[Sexo],
IF($B81=DATOS_[AGRUP. CLAS. PROF.],
IF("Dentro"=DATOS_[Check Periodo Ref.],
1/(COUNTIFS(DATOS_[Sexo],$B83,DATOS_[AGRUP. CLAS. PROF.],$B81,DATOS_[Check Periodo Ref.],"Dentro",DATOS_[id],DATOS_[id]))))))</f>
        <v>0</v>
      </c>
      <c r="D83" s="125">
        <f>COUNTIFS(DATOS_[AGRUP. CLAS. PROF.],$B81,DATOS_[Sexo],$B83,DATOS_[Check Periodo Ref.],"Dentro")</f>
        <v>0</v>
      </c>
      <c r="E83" s="125">
        <f>COUNTIFS(DATOS_[AGRUP. CLAS. PROF.],$B81,DATOS_[Sexo],$B83,DATOS_[Check Periodo Ref.],"Dentro",DATOS_[Check Nº SC Norm],"Sí")</f>
        <v>0</v>
      </c>
      <c r="F83" s="125">
        <f>COUNTIFS(DATOS_[AGRUP. CLAS. PROF.],$B81,DATOS_[Sexo],$B83,DATOS_[Check Periodo Ref.],"Dentro",DATOS_[Check Nº SC Anualiz],"Sí")</f>
        <v>0</v>
      </c>
      <c r="G83" s="125">
        <f>COUNTIFS(DATOS_[AGRUP. CLAS. PROF.],$B81,DATOS_[Sexo],$B83,DATOS_[Check Periodo Ref.],"Dentro",DATOS_[Check Nº SC Norm y Anualiz],"Sí")</f>
        <v>0</v>
      </c>
      <c r="H83" s="125">
        <f>COUNTIFS(DATOS_[AGRUP. CLAS. PROF.],$B81,DATOS_[Sexo],$B83,DATOS_[Check Periodo Ref.],"Dentro",DATOS_[Check Equiparación],"Sí")</f>
        <v>0</v>
      </c>
      <c r="I83" s="167" cm="1">
        <f t="array" ref="I83">IFERROR(
AVERAGE(IF(DATOS_[Sexo]=$B83,IF(DATOS_[[AGRUP. CLAS. PROF.]:[AGRUP. CLAS. PROF.]]=$B81,IF(DATOS_[Check Equiparado]="Sí",IF(DATOS_[Check Periodo Ref.]="Dentro",DATOS_[SALARIO BASE Eq],FALSE))))),
0)</f>
        <v>0</v>
      </c>
      <c r="J83" s="168">
        <f t="array" ref="J83">IFERROR(
(AVERAGE((IF(DATOS_[[Sexo]:[Sexo]]=$B83,IF(DATOS_[[AGRUP. CLAS. PROF.]:[AGRUP. CLAS. PROF.]]=$B81,IF(DATOS_[[Check Periodo Ref.]:[Check Periodo Ref.]]="Dentro",IF(DATOS_[[Check Equiparado]:[Check Equiparado]]="Sí",IF(DATOS!AE$4="Sí",(1/DATOS_[[% anualiz]:[% anualiz]]),1)*IF(DATOS!AE$5="Sí",1/DATOS_[[% normaliz]:[% normaliz]],1)*(DATOS_[Conc.Sal.01])))))))),
0)</f>
        <v>0</v>
      </c>
      <c r="K83" s="168">
        <f t="array" ref="K83">IFERROR(
(AVERAGE((IF(DATOS_[[Sexo]:[Sexo]]=$B83,IF(DATOS_[[AGRUP. CLAS. PROF.]:[AGRUP. CLAS. PROF.]]=$B81,IF(DATOS_[[Check Periodo Ref.]:[Check Periodo Ref.]]="Dentro",IF(DATOS_[[Check Equiparado]:[Check Equiparado]]="Sí",IF(DATOS!AF$4="Sí",(1/DATOS_[[% anualiz]:[% anualiz]]),1)*IF(DATOS!AF$5="Sí",1/DATOS_[[% normaliz]:[% normaliz]],1)*(DATOS_[Conc.Sal.02])))))))),
0)</f>
        <v>0</v>
      </c>
      <c r="L83" s="168">
        <f t="array" ref="L83">IFERROR(
(AVERAGE((IF(DATOS_[[Sexo]:[Sexo]]=$B83,IF(DATOS_[[AGRUP. CLAS. PROF.]:[AGRUP. CLAS. PROF.]]=$B81,IF(DATOS_[[Check Periodo Ref.]:[Check Periodo Ref.]]="Dentro",IF(DATOS_[[Check Equiparado]:[Check Equiparado]]="Sí",IF(DATOS!AG$4="Sí",(1/DATOS_[[% anualiz]:[% anualiz]]),1)*IF(DATOS!AG$5="Sí",1/DATOS_[[% normaliz]:[% normaliz]],1)*(DATOS_[Conc.Sal.03])))))))),
0)</f>
        <v>0</v>
      </c>
      <c r="M83" s="168">
        <f t="array" ref="M83">IFERROR(
(AVERAGE((IF(DATOS_[[Sexo]:[Sexo]]=$B83,IF(DATOS_[[AGRUP. CLAS. PROF.]:[AGRUP. CLAS. PROF.]]=$B81,IF(DATOS_[[Check Periodo Ref.]:[Check Periodo Ref.]]="Dentro",IF(DATOS_[[Check Equiparado]:[Check Equiparado]]="Sí",IF(DATOS!AH$4="Sí",(1/DATOS_[[% anualiz]:[% anualiz]]),1)*IF(DATOS!AH$5="Sí",1/DATOS_[[% normaliz]:[% normaliz]],1)*(DATOS_[Conc.Sal.04])))))))),
0)</f>
        <v>0</v>
      </c>
      <c r="N83" s="168">
        <f t="array" ref="N83">IFERROR(
(AVERAGE((IF(DATOS_[[Sexo]:[Sexo]]=$B83,IF(DATOS_[[AGRUP. CLAS. PROF.]:[AGRUP. CLAS. PROF.]]=$B81,IF(DATOS_[[Check Periodo Ref.]:[Check Periodo Ref.]]="Dentro",IF(DATOS_[[Check Equiparado]:[Check Equiparado]]="Sí",IF(DATOS!AI$4="Sí",(1/DATOS_[[% anualiz]:[% anualiz]]),1)*IF(DATOS!AI$5="Sí",1/DATOS_[[% normaliz]:[% normaliz]],1)*(DATOS_[Conc.Sal.05])))))))),
0)</f>
        <v>0</v>
      </c>
      <c r="O83" s="168">
        <f t="array" ref="O83">IFERROR(
(AVERAGE((IF(DATOS_[[Sexo]:[Sexo]]=$B83,IF(DATOS_[[AGRUP. CLAS. PROF.]:[AGRUP. CLAS. PROF.]]=$B81,IF(DATOS_[[Check Periodo Ref.]:[Check Periodo Ref.]]="Dentro",IF(DATOS_[[Check Equiparado]:[Check Equiparado]]="Sí",IF(DATOS!AJ$4="Sí",(1/DATOS_[[% anualiz]:[% anualiz]]),1)*IF(DATOS!AJ$5="Sí",1/DATOS_[[% normaliz]:[% normaliz]],1)*(DATOS_[Conc.Sal.06])))))))),
0)</f>
        <v>0</v>
      </c>
      <c r="P83" s="168">
        <f t="array" ref="P83">IFERROR(
(AVERAGE((IF(DATOS_[[Sexo]:[Sexo]]=$B83,IF(DATOS_[[AGRUP. CLAS. PROF.]:[AGRUP. CLAS. PROF.]]=$B81,IF(DATOS_[[Check Periodo Ref.]:[Check Periodo Ref.]]="Dentro",IF(DATOS_[[Check Equiparado]:[Check Equiparado]]="Sí",IF(DATOS!AK$4="Sí",(1/DATOS_[[% anualiz]:[% anualiz]]),1)*IF(DATOS!AK$5="Sí",1/DATOS_[[% normaliz]:[% normaliz]],1)*(DATOS_[Conc.Sal.07])))))))),
0)</f>
        <v>0</v>
      </c>
      <c r="Q83" s="168">
        <f t="array" ref="Q83">IFERROR(
(AVERAGE((IF(DATOS_[[Sexo]:[Sexo]]=$B83,IF(DATOS_[[AGRUP. CLAS. PROF.]:[AGRUP. CLAS. PROF.]]=$B81,IF(DATOS_[[Check Periodo Ref.]:[Check Periodo Ref.]]="Dentro",IF(DATOS_[[Check Equiparado]:[Check Equiparado]]="Sí",IF(DATOS!AL$4="Sí",(1/DATOS_[[% anualiz]:[% anualiz]]),1)*IF(DATOS!AL$5="Sí",1/DATOS_[[% normaliz]:[% normaliz]],1)*(DATOS_[Conc.Sal.08])))))))),
0)</f>
        <v>0</v>
      </c>
      <c r="R83" s="168">
        <f t="array" ref="R83">IFERROR(
(AVERAGE((IF(DATOS_[[Sexo]:[Sexo]]=$B83,IF(DATOS_[[AGRUP. CLAS. PROF.]:[AGRUP. CLAS. PROF.]]=$B81,IF(DATOS_[[Check Periodo Ref.]:[Check Periodo Ref.]]="Dentro",IF(DATOS_[[Check Equiparado]:[Check Equiparado]]="Sí",IF(DATOS!AM$4="Sí",(1/DATOS_[[% anualiz]:[% anualiz]]),1)*IF(DATOS!AM$5="Sí",1/DATOS_[[% normaliz]:[% normaliz]],1)*(DATOS_[Conc.Sal.09])))))))),
0)</f>
        <v>0</v>
      </c>
      <c r="S83" s="168">
        <f t="array" ref="S83">IFERROR(
(AVERAGE((IF(DATOS_[[Sexo]:[Sexo]]=$B83,IF(DATOS_[[AGRUP. CLAS. PROF.]:[AGRUP. CLAS. PROF.]]=$B81,IF(DATOS_[[Check Periodo Ref.]:[Check Periodo Ref.]]="Dentro",IF(DATOS_[[Check Equiparado]:[Check Equiparado]]="Sí",IF(DATOS!AN$4="Sí",(1/DATOS_[[% anualiz]:[% anualiz]]),1)*IF(DATOS!AN$5="Sí",1/DATOS_[[% normaliz]:[% normaliz]],1)*(DATOS_[Conc.Sal.10])))))))),
0)</f>
        <v>0</v>
      </c>
      <c r="T83" s="168">
        <f t="array" ref="T83">IFERROR(
(AVERAGE((IF(DATOS_[[Sexo]:[Sexo]]=$B83,IF(DATOS_[[AGRUP. CLAS. PROF.]:[AGRUP. CLAS. PROF.]]=$B81,IF(DATOS_[[Check Periodo Ref.]:[Check Periodo Ref.]]="Dentro",IF(DATOS_[[Check Equiparado]:[Check Equiparado]]="Sí",IF(DATOS!AO$4="Sí",(1/DATOS_[[% anualiz]:[% anualiz]]),1)*IF(DATOS!AO$5="Sí",1/DATOS_[[% normaliz]:[% normaliz]],1)*(DATOS_[Conc.Sal.11])))))))),
0)</f>
        <v>0</v>
      </c>
      <c r="U83" s="168">
        <f t="array" ref="U83">IFERROR(
(AVERAGE((IF(DATOS_[[Sexo]:[Sexo]]=$B83,IF(DATOS_[[AGRUP. CLAS. PROF.]:[AGRUP. CLAS. PROF.]]=$B81,IF(DATOS_[[Check Periodo Ref.]:[Check Periodo Ref.]]="Dentro",IF(DATOS_[[Check Equiparado]:[Check Equiparado]]="Sí",IF(DATOS!AP$4="Sí",(1/DATOS_[[% anualiz]:[% anualiz]]),1)*IF(DATOS!AP$5="Sí",1/DATOS_[[% normaliz]:[% normaliz]],1)*(DATOS_[Conc.Sal.12])))))))),
0)</f>
        <v>0</v>
      </c>
      <c r="V83" s="168">
        <f t="array" ref="V83">IFERROR(
(AVERAGE((IF(DATOS_[[Sexo]:[Sexo]]=$B83,IF(DATOS_[[AGRUP. CLAS. PROF.]:[AGRUP. CLAS. PROF.]]=$B81,IF(DATOS_[[Check Periodo Ref.]:[Check Periodo Ref.]]="Dentro",IF(DATOS_[[Check Equiparado]:[Check Equiparado]]="Sí",IF(DATOS!AQ$4="Sí",(1/DATOS_[[% anualiz]:[% anualiz]]),1)*IF(DATOS!AQ$5="Sí",1/DATOS_[[% normaliz]:[% normaliz]],1)*(DATOS_[Conc.Sal.13])))))))),
0)</f>
        <v>0</v>
      </c>
      <c r="W83" s="168">
        <f t="array" ref="W83">IFERROR(
(AVERAGE((IF(DATOS_[[Sexo]:[Sexo]]=$B83,IF(DATOS_[[AGRUP. CLAS. PROF.]:[AGRUP. CLAS. PROF.]]=$B81,IF(DATOS_[[Check Periodo Ref.]:[Check Periodo Ref.]]="Dentro",IF(DATOS_[[Check Equiparado]:[Check Equiparado]]="Sí",IF(DATOS!AR$4="Sí",(1/DATOS_[[% anualiz]:[% anualiz]]),1)*IF(DATOS!AR$5="Sí",1/DATOS_[[% normaliz]:[% normaliz]],1)*(DATOS_[Conc.Sal.14])))))))),
0)</f>
        <v>0</v>
      </c>
      <c r="X83" s="168">
        <f t="array" ref="X83">IFERROR(
(AVERAGE((IF(DATOS_[[Sexo]:[Sexo]]=$B83,IF(DATOS_[[AGRUP. CLAS. PROF.]:[AGRUP. CLAS. PROF.]]=$B81,IF(DATOS_[[Check Periodo Ref.]:[Check Periodo Ref.]]="Dentro",IF(DATOS_[[Check Equiparado]:[Check Equiparado]]="Sí",IF(DATOS!AS$4="Sí",(1/DATOS_[[% anualiz]:[% anualiz]]),1)*IF(DATOS!AS$5="Sí",1/DATOS_[[% normaliz]:[% normaliz]],1)*(DATOS_[Conc.Sal.15])))))))),
0)</f>
        <v>0</v>
      </c>
      <c r="Y83" s="168">
        <f t="array" ref="Y83">IFERROR(
(AVERAGE((IF(DATOS_[[Sexo]:[Sexo]]=$B83,IF(DATOS_[[AGRUP. CLAS. PROF.]:[AGRUP. CLAS. PROF.]]=$B81,IF(DATOS_[[Check Periodo Ref.]:[Check Periodo Ref.]]="Dentro",IF(DATOS_[[Check Equiparado]:[Check Equiparado]]="Sí",IF(DATOS!AT$4="Sí",(1/DATOS_[[% anualiz]:[% anualiz]]),1)*IF(DATOS!AT$5="Sí",1/DATOS_[[% normaliz]:[% normaliz]],1)*(DATOS_[Conc.Sal.16])))))))),
0)</f>
        <v>0</v>
      </c>
      <c r="Z83" s="168">
        <f t="array" ref="Z83">IFERROR(
(AVERAGE((IF(DATOS_[[Sexo]:[Sexo]]=$B83,IF(DATOS_[[AGRUP. CLAS. PROF.]:[AGRUP. CLAS. PROF.]]=$B81,IF(DATOS_[[Check Periodo Ref.]:[Check Periodo Ref.]]="Dentro",IF(DATOS_[[Check Equiparado]:[Check Equiparado]]="Sí",IF(DATOS!AU$4="Sí",(1/DATOS_[[% anualiz]:[% anualiz]]),1)*IF(DATOS!AU$5="Sí",1/DATOS_[[% normaliz]:[% normaliz]],1)*(DATOS_[Conc.Sal.17])))))))),
0)</f>
        <v>0</v>
      </c>
      <c r="AA83" s="168">
        <f t="array" ref="AA83">IFERROR(
(AVERAGE((IF(DATOS_[[Sexo]:[Sexo]]=$B83,IF(DATOS_[[AGRUP. CLAS. PROF.]:[AGRUP. CLAS. PROF.]]=$B81,IF(DATOS_[[Check Periodo Ref.]:[Check Periodo Ref.]]="Dentro",IF(DATOS_[[Check Equiparado]:[Check Equiparado]]="Sí",IF(DATOS!AV$4="Sí",(1/DATOS_[[% anualiz]:[% anualiz]]),1)*IF(DATOS!AV$5="Sí",1/DATOS_[[% normaliz]:[% normaliz]],1)*(DATOS_[Conc.Sal.18])))))))),
0)</f>
        <v>0</v>
      </c>
      <c r="AB83" s="168">
        <f t="array" ref="AB83">IFERROR(
(AVERAGE((IF(DATOS_[[Sexo]:[Sexo]]=$B83,IF(DATOS_[[AGRUP. CLAS. PROF.]:[AGRUP. CLAS. PROF.]]=$B81,IF(DATOS_[[Check Periodo Ref.]:[Check Periodo Ref.]]="Dentro",IF(DATOS_[[Check Equiparado]:[Check Equiparado]]="Sí",IF(DATOS!AW$4="Sí",(1/DATOS_[[% anualiz]:[% anualiz]]),1)*IF(DATOS!AW$5="Sí",1/DATOS_[[% normaliz]:[% normaliz]],1)*(DATOS_[Conc.Sal.19])))))))),
0)</f>
        <v>0</v>
      </c>
      <c r="AC83" s="168">
        <f t="array" ref="AC83">IFERROR(
(AVERAGE((IF(DATOS_[[Sexo]:[Sexo]]=$B83,IF(DATOS_[[AGRUP. CLAS. PROF.]:[AGRUP. CLAS. PROF.]]=$B81,IF(DATOS_[[Check Periodo Ref.]:[Check Periodo Ref.]]="Dentro",IF(DATOS_[[Check Equiparado]:[Check Equiparado]]="Sí",IF(DATOS!AX$4="Sí",(1/DATOS_[[% anualiz]:[% anualiz]]),1)*IF(DATOS!AX$5="Sí",1/DATOS_[[% normaliz]:[% normaliz]],1)*(DATOS_[Conc.Sal.20])))))))),
0)</f>
        <v>0</v>
      </c>
      <c r="AD83" s="168">
        <f t="array" ref="AD83">IFERROR(
(AVERAGE((IF(DATOS_[[Sexo]:[Sexo]]=$B83,IF(DATOS_[[AGRUP. CLAS. PROF.]:[AGRUP. CLAS. PROF.]]=$B81,IF(DATOS_[[Check Periodo Ref.]:[Check Periodo Ref.]]="Dentro",IF(DATOS_[[Check Equiparado]:[Check Equiparado]]="Sí",IF(DATOS!AY$4="Sí",(1/DATOS_[[% anualiz]:[% anualiz]]),1)*IF(DATOS!AY$5="Sí",1/DATOS_[[% normaliz]:[% normaliz]],1)*(DATOS_[Conc.Sal.21])))))))),
0)</f>
        <v>0</v>
      </c>
      <c r="AE83" s="168">
        <f t="array" ref="AE83">IFERROR(
(AVERAGE((IF(DATOS_[[Sexo]:[Sexo]]=$B83,IF(DATOS_[[AGRUP. CLAS. PROF.]:[AGRUP. CLAS. PROF.]]=$B81,IF(DATOS_[[Check Periodo Ref.]:[Check Periodo Ref.]]="Dentro",IF(DATOS_[[Check Equiparado]:[Check Equiparado]]="Sí",IF(DATOS!AZ$4="Sí",(1/DATOS_[[% anualiz]:[% anualiz]]),1)*IF(DATOS!AZ$5="Sí",1/DATOS_[[% normaliz]:[% normaliz]],1)*(DATOS_[Conc.Sal.22])))))))),
0)</f>
        <v>0</v>
      </c>
      <c r="AF83" s="168">
        <f t="array" ref="AF83">IFERROR(
(AVERAGE((IF(DATOS_[[Sexo]:[Sexo]]=$B83,IF(DATOS_[[AGRUP. CLAS. PROF.]:[AGRUP. CLAS. PROF.]]=$B81,IF(DATOS_[[Check Periodo Ref.]:[Check Periodo Ref.]]="Dentro",IF(DATOS_[[Check Equiparado]:[Check Equiparado]]="Sí",IF(DATOS!BA$4="Sí",(1/DATOS_[[% anualiz]:[% anualiz]]),1)*IF(DATOS!BA$5="Sí",1/DATOS_[[% normaliz]:[% normaliz]],1)*(DATOS_[Conc.Sal.23])))))))),
0)</f>
        <v>0</v>
      </c>
      <c r="AG83" s="168">
        <f t="array" ref="AG83">IFERROR(
(AVERAGE((IF(DATOS_[[Sexo]:[Sexo]]=$B83,IF(DATOS_[[AGRUP. CLAS. PROF.]:[AGRUP. CLAS. PROF.]]=$B81,IF(DATOS_[[Check Periodo Ref.]:[Check Periodo Ref.]]="Dentro",IF(DATOS_[[Check Equiparado]:[Check Equiparado]]="Sí",IF(DATOS!BB$4="Sí",(1/DATOS_[[% anualiz]:[% anualiz]]),1)*IF(DATOS!BB$5="Sí",1/DATOS_[[% normaliz]:[% normaliz]],1)*(DATOS_[Conc.Sal.24])))))))),
0)</f>
        <v>0</v>
      </c>
      <c r="AH83" s="168">
        <f t="array" ref="AH83">IFERROR(
(AVERAGE((IF(DATOS_[[Sexo]:[Sexo]]=$B83,IF(DATOS_[[AGRUP. CLAS. PROF.]:[AGRUP. CLAS. PROF.]]=$B81,IF(DATOS_[[Check Periodo Ref.]:[Check Periodo Ref.]]="Dentro",IF(DATOS_[[Check Equiparado]:[Check Equiparado]]="Sí",IF(DATOS!BC$4="Sí",(1/DATOS_[[% anualiz]:[% anualiz]]),1)*IF(DATOS!BC$5="Sí",1/DATOS_[[% normaliz]:[% normaliz]],1)*(DATOS_[Conc.Sal.25])))))))),
0)</f>
        <v>0</v>
      </c>
      <c r="AI83" s="168">
        <f t="array" ref="AI83">IFERROR(
(AVERAGE((IF(DATOS_[[Sexo]:[Sexo]]=$B83,IF(DATOS_[[AGRUP. CLAS. PROF.]:[AGRUP. CLAS. PROF.]]=$B81,IF(DATOS_[[Check Periodo Ref.]:[Check Periodo Ref.]]="Dentro",IF(DATOS_[[Check Equiparado]:[Check Equiparado]]="Sí",IF(DATOS!BD$4="Sí",(1/DATOS_[[% anualiz]:[% anualiz]]),1)*IF(DATOS!BD$5="Sí",1/DATOS_[[% normaliz]:[% normaliz]],1)*(DATOS_[Conc.Sal.26])))))))),
0)</f>
        <v>0</v>
      </c>
      <c r="AJ83" s="168">
        <f t="array" ref="AJ83">IFERROR(
(AVERAGE((IF(DATOS_[[Sexo]:[Sexo]]=$B83,IF(DATOS_[[AGRUP. CLAS. PROF.]:[AGRUP. CLAS. PROF.]]=$B81,IF(DATOS_[[Check Periodo Ref.]:[Check Periodo Ref.]]="Dentro",IF(DATOS_[[Check Equiparado]:[Check Equiparado]]="Sí",IF(DATOS!BE$4="Sí",(1/DATOS_[[% anualiz]:[% anualiz]]),1)*IF(DATOS!BE$5="Sí",1/DATOS_[[% normaliz]:[% normaliz]],1)*(DATOS_[Conc.Sal.27])))))))),
0)</f>
        <v>0</v>
      </c>
      <c r="AK83" s="168">
        <f t="array" ref="AK83">IFERROR(
(AVERAGE((IF(DATOS_[[Sexo]:[Sexo]]=$B83,IF(DATOS_[[AGRUP. CLAS. PROF.]:[AGRUP. CLAS. PROF.]]=$B81,IF(DATOS_[[Check Periodo Ref.]:[Check Periodo Ref.]]="Dentro",IF(DATOS_[[Check Equiparado]:[Check Equiparado]]="Sí",IF(DATOS!BF$4="Sí",(1/DATOS_[[% anualiz]:[% anualiz]]),1)*IF(DATOS!BF$5="Sí",1/DATOS_[[% normaliz]:[% normaliz]],1)*(DATOS_[Conc.Sal.28])))))))),
0)</f>
        <v>0</v>
      </c>
      <c r="AL83" s="168">
        <f t="array" ref="AL83">IFERROR(
(AVERAGE((IF(DATOS_[[Sexo]:[Sexo]]=$B83,IF(DATOS_[[AGRUP. CLAS. PROF.]:[AGRUP. CLAS. PROF.]]=$B81,IF(DATOS_[[Check Periodo Ref.]:[Check Periodo Ref.]]="Dentro",IF(DATOS_[[Check Equiparado]:[Check Equiparado]]="Sí",IF(DATOS!BG$4="Sí",(1/DATOS_[[% anualiz]:[% anualiz]]),1)*IF(DATOS!BG$5="Sí",1/DATOS_[[% normaliz]:[% normaliz]],1)*(DATOS_[Conc.Sal.29])))))))),
0)</f>
        <v>0</v>
      </c>
      <c r="AM83" s="168">
        <f t="array" ref="AM83">IFERROR(
(AVERAGE((IF(DATOS_[[Sexo]:[Sexo]]=$B83,IF(DATOS_[[AGRUP. CLAS. PROF.]:[AGRUP. CLAS. PROF.]]=$B81,IF(DATOS_[[Check Periodo Ref.]:[Check Periodo Ref.]]="Dentro",IF(DATOS_[[Check Equiparado]:[Check Equiparado]]="Sí",IF(DATOS!BH$4="Sí",(1/DATOS_[[% anualiz]:[% anualiz]]),1)*IF(DATOS!BH$5="Sí",1/DATOS_[[% normaliz]:[% normaliz]],1)*(DATOS_[Conc.Sal.30])))))))),
0)</f>
        <v>0</v>
      </c>
      <c r="AN83" s="169">
        <f t="array" ref="AN83">IFERROR(
AVERAGE(IF(DATOS_[Sexo]=$B83,IF(DATOS_[[AGRUP. CLAS. PROF.]:[AGRUP. CLAS. PROF.]]=$B81,IF(DATOS_[Check Equiparado]="Sí",IF(DATOS_[Check Periodo Ref.]="Dentro",DATOS_[Tot COMPL.SAL Eq],FALSE))))),
0)</f>
        <v>0</v>
      </c>
      <c r="AO83" s="170">
        <f t="array" ref="AO83">IFERROR(
AVERAGE(IF(DATOS_[Sexo]=$B83,IF(DATOS_[[AGRUP. CLAS. PROF.]:[AGRUP. CLAS. PROF.]]=$B81,IF(DATOS_[Check Equiparado]="Sí",IF(DATOS_[Check Periodo Ref.]="Dentro",DATOS_[TOTAL SALARIO Eq],FALSE))))),
0)</f>
        <v>0</v>
      </c>
      <c r="AP83" s="171">
        <f t="array" ref="AP83">IFERROR(
(AVERAGE((IF(DATOS_[[Sexo]:[Sexo]]=$B83,IF(DATOS_[[AGRUP. CLAS. PROF.]:[AGRUP. CLAS. PROF.]]=$B82,IF(DATOS_[[Check Periodo Ref.]:[Check Periodo Ref.]]="Dentro",IF(DATOS_[[Check Equiparado]:[Check Equiparado]]="Sí",IF(DATOS!BI$4="Sí",(1/DATOS_[[% anualiz]:[% anualiz]]),1)*IF(DATOS!BI$5="Sí",1/DATOS_[[% normaliz]:[% normaliz]],1)*(DATOS_[C.Extra.01])))))))),
0)</f>
        <v>0</v>
      </c>
      <c r="AQ83" s="171">
        <f t="array" ref="AQ83">IFERROR(
(AVERAGE((IF(DATOS_[[Sexo]:[Sexo]]=$B83,IF(DATOS_[[AGRUP. CLAS. PROF.]:[AGRUP. CLAS. PROF.]]=$B82,IF(DATOS_[[Check Periodo Ref.]:[Check Periodo Ref.]]="Dentro",IF(DATOS_[[Check Equiparado]:[Check Equiparado]]="Sí",IF(DATOS!BJ$4="Sí",(1/DATOS_[[% anualiz]:[% anualiz]]),1)*IF(DATOS!BJ$5="Sí",1/DATOS_[[% normaliz]:[% normaliz]],1)*(DATOS_[C.Extra.02])))))))),
0)</f>
        <v>0</v>
      </c>
      <c r="AR83" s="171">
        <f t="array" ref="AR83">IFERROR(
(AVERAGE((IF(DATOS_[[Sexo]:[Sexo]]=$B83,IF(DATOS_[[AGRUP. CLAS. PROF.]:[AGRUP. CLAS. PROF.]]=$B82,IF(DATOS_[[Check Periodo Ref.]:[Check Periodo Ref.]]="Dentro",IF(DATOS_[[Check Equiparado]:[Check Equiparado]]="Sí",IF(DATOS!BK$4="Sí",(1/DATOS_[[% anualiz]:[% anualiz]]),1)*IF(DATOS!BK$5="Sí",1/DATOS_[[% normaliz]:[% normaliz]],1)*(DATOS_[C.Extra.03])))))))),
0)</f>
        <v>0</v>
      </c>
      <c r="AS83" s="171">
        <f t="array" ref="AS83">IFERROR(
(AVERAGE((IF(DATOS_[[Sexo]:[Sexo]]=$B83,IF(DATOS_[[AGRUP. CLAS. PROF.]:[AGRUP. CLAS. PROF.]]=$B82,IF(DATOS_[[Check Periodo Ref.]:[Check Periodo Ref.]]="Dentro",IF(DATOS_[[Check Equiparado]:[Check Equiparado]]="Sí",IF(DATOS!BL$4="Sí",(1/DATOS_[[% anualiz]:[% anualiz]]),1)*IF(DATOS!BL$5="Sí",1/DATOS_[[% normaliz]:[% normaliz]],1)*(DATOS_[C.Extra.04])))))))),
0)</f>
        <v>0</v>
      </c>
      <c r="AT83" s="171">
        <f t="array" ref="AT83">IFERROR(
(AVERAGE((IF(DATOS_[[Sexo]:[Sexo]]=$B83,IF(DATOS_[[AGRUP. CLAS. PROF.]:[AGRUP. CLAS. PROF.]]=$B82,IF(DATOS_[[Check Periodo Ref.]:[Check Periodo Ref.]]="Dentro",IF(DATOS_[[Check Equiparado]:[Check Equiparado]]="Sí",IF(DATOS!BM$4="Sí",(1/DATOS_[[% anualiz]:[% anualiz]]),1)*IF(DATOS!BM$5="Sí",1/DATOS_[[% normaliz]:[% normaliz]],1)*(DATOS_[C.Extra.05])))))))),
0)</f>
        <v>0</v>
      </c>
      <c r="AU83" s="172">
        <f t="array" ref="AU83">IFERROR(
AVERAGE(IF(DATOS_[Sexo]=$B83,IF(DATOS_[[AGRUP. CLAS. PROF.]:[AGRUP. CLAS. PROF.]]=$B81,IF(DATOS_[Check Equiparado]="Sí",IF(DATOS_[Check Periodo Ref.]="Dentro",DATOS_[Tot Extrasalarial Eq],FALSE))))),
0)</f>
        <v>0</v>
      </c>
      <c r="AV83" s="173">
        <f t="array" ref="AV83">IFERROR(
AVERAGE(IF(DATOS_[Sexo]=$B83,IF(DATOS_[[AGRUP. CLAS. PROF.]:[AGRUP. CLAS. PROF.]]=$B81,IF(DATOS_[Check Equiparado]="Sí",IF(DATOS_[Check Periodo Ref.]="Dentro",DATOS_[TOTAL Retrib Eq],FALSE))))),
0)</f>
        <v>0</v>
      </c>
    </row>
    <row r="84" spans="1:48" ht="17.25" thickBot="1" x14ac:dyDescent="0.35">
      <c r="A84" s="119" t="str">
        <f t="shared" ref="A84" si="95">+A85</f>
        <v>[ocultar]</v>
      </c>
      <c r="B84" s="129" t="s">
        <v>240</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CLAS. PROF.],
IF("Dentro"=DATOS_[Check Periodo Ref.],
1/(COUNTIFS(DATOS_[Sexo],$B85,DATOS_[AGRUP. CLAS. PROF.],$B84,DATOS_[Check Periodo Ref.],"Dentro",DATOS_[id],DATOS_[id]))))))</f>
        <v>0</v>
      </c>
      <c r="D85" s="125">
        <f>COUNTIFS(DATOS_[AGRUP. CLAS. PROF.],$B84,DATOS_[Sexo],$B85,DATOS_[Check Periodo Ref.],"Dentro")</f>
        <v>0</v>
      </c>
      <c r="E85" s="125">
        <f>COUNTIFS(DATOS_[AGRUP. CLAS. PROF.],$B84,DATOS_[Sexo],$B85,DATOS_[Check Periodo Ref.],"Dentro",DATOS_[Check Nº SC Norm],"Sí")</f>
        <v>0</v>
      </c>
      <c r="F85" s="125">
        <f>COUNTIFS(DATOS_[AGRUP. CLAS. PROF.],$B84,DATOS_[Sexo],$B85,DATOS_[Check Periodo Ref.],"Dentro",DATOS_[Check Nº SC Anualiz],"Sí")</f>
        <v>0</v>
      </c>
      <c r="G85" s="125">
        <f>COUNTIFS(DATOS_[AGRUP. CLAS. PROF.],$B84,DATOS_[Sexo],$B85,DATOS_[Check Periodo Ref.],"Dentro",DATOS_[Check Nº SC Norm y Anualiz],"Sí")</f>
        <v>0</v>
      </c>
      <c r="H85" s="125">
        <f>COUNTIFS(DATOS_[AGRUP. CLAS. PROF.],$B84,DATOS_[Sexo],$B85,DATOS_[Check Periodo Ref.],"Dentro",DATOS_[Check Equiparación],"Sí")</f>
        <v>0</v>
      </c>
      <c r="I85" s="167">
        <f t="array" ref="I85">IFERROR(
AVERAGE(IF(DATOS_[Sexo]=$B85,IF(DATOS_[[AGRUP. CLAS. PROF.]:[AGRUP. CLAS. PROF.]]=$B84,IF(DATOS_[Check Equiparado]="Sí",IF(DATOS_[Check Periodo Ref.]="Dentro",DATOS_[SALARIO BASE Eq],FALSE))))),
0)</f>
        <v>0</v>
      </c>
      <c r="J85" s="168">
        <f t="array" ref="J85">IFERROR(
(AVERAGE((IF(DATOS_[[Sexo]:[Sexo]]=$B85,IF(DATOS_[[AGRUP. CLAS. PROF.]:[AGRUP. CLAS. PROF.]]=$B84,IF(DATOS_[[Check Periodo Ref.]:[Check Periodo Ref.]]="Dentro",IF(DATOS_[[Check Equiparado]:[Check Equiparado]]="Sí",IF(DATOS!AE$4="Sí",(1/DATOS_[[% anualiz]:[% anualiz]]),1)*IF(DATOS!AE$5="Sí",1/DATOS_[[% normaliz]:[% normaliz]],1)*(DATOS_[Conc.Sal.01])))))))),
0)</f>
        <v>0</v>
      </c>
      <c r="K85" s="168">
        <f t="array" ref="K85">IFERROR(
(AVERAGE((IF(DATOS_[[Sexo]:[Sexo]]=$B85,IF(DATOS_[[AGRUP. CLAS. PROF.]:[AGRUP. CLAS. PROF.]]=$B84,IF(DATOS_[[Check Periodo Ref.]:[Check Periodo Ref.]]="Dentro",IF(DATOS_[[Check Equiparado]:[Check Equiparado]]="Sí",IF(DATOS!AF$4="Sí",(1/DATOS_[[% anualiz]:[% anualiz]]),1)*IF(DATOS!AF$5="Sí",1/DATOS_[[% normaliz]:[% normaliz]],1)*(DATOS_[Conc.Sal.02])))))))),
0)</f>
        <v>0</v>
      </c>
      <c r="L85" s="168">
        <f t="array" ref="L85">IFERROR(
(AVERAGE((IF(DATOS_[[Sexo]:[Sexo]]=$B85,IF(DATOS_[[AGRUP. CLAS. PROF.]:[AGRUP. CLAS. PROF.]]=$B84,IF(DATOS_[[Check Periodo Ref.]:[Check Periodo Ref.]]="Dentro",IF(DATOS_[[Check Equiparado]:[Check Equiparado]]="Sí",IF(DATOS!AG$4="Sí",(1/DATOS_[[% anualiz]:[% anualiz]]),1)*IF(DATOS!AG$5="Sí",1/DATOS_[[% normaliz]:[% normaliz]],1)*(DATOS_[Conc.Sal.03])))))))),
0)</f>
        <v>0</v>
      </c>
      <c r="M85" s="168">
        <f t="array" ref="M85">IFERROR(
(AVERAGE((IF(DATOS_[[Sexo]:[Sexo]]=$B85,IF(DATOS_[[AGRUP. CLAS. PROF.]:[AGRUP. CLAS. PROF.]]=$B84,IF(DATOS_[[Check Periodo Ref.]:[Check Periodo Ref.]]="Dentro",IF(DATOS_[[Check Equiparado]:[Check Equiparado]]="Sí",IF(DATOS!AH$4="Sí",(1/DATOS_[[% anualiz]:[% anualiz]]),1)*IF(DATOS!AH$5="Sí",1/DATOS_[[% normaliz]:[% normaliz]],1)*(DATOS_[Conc.Sal.04])))))))),
0)</f>
        <v>0</v>
      </c>
      <c r="N85" s="168">
        <f t="array" ref="N85">IFERROR(
(AVERAGE((IF(DATOS_[[Sexo]:[Sexo]]=$B85,IF(DATOS_[[AGRUP. CLAS. PROF.]:[AGRUP. CLAS. PROF.]]=$B84,IF(DATOS_[[Check Periodo Ref.]:[Check Periodo Ref.]]="Dentro",IF(DATOS_[[Check Equiparado]:[Check Equiparado]]="Sí",IF(DATOS!AI$4="Sí",(1/DATOS_[[% anualiz]:[% anualiz]]),1)*IF(DATOS!AI$5="Sí",1/DATOS_[[% normaliz]:[% normaliz]],1)*(DATOS_[Conc.Sal.05])))))))),
0)</f>
        <v>0</v>
      </c>
      <c r="O85" s="168">
        <f t="array" ref="O85">IFERROR(
(AVERAGE((IF(DATOS_[[Sexo]:[Sexo]]=$B85,IF(DATOS_[[AGRUP. CLAS. PROF.]:[AGRUP. CLAS. PROF.]]=$B84,IF(DATOS_[[Check Periodo Ref.]:[Check Periodo Ref.]]="Dentro",IF(DATOS_[[Check Equiparado]:[Check Equiparado]]="Sí",IF(DATOS!AJ$4="Sí",(1/DATOS_[[% anualiz]:[% anualiz]]),1)*IF(DATOS!AJ$5="Sí",1/DATOS_[[% normaliz]:[% normaliz]],1)*(DATOS_[Conc.Sal.06])))))))),
0)</f>
        <v>0</v>
      </c>
      <c r="P85" s="168">
        <f t="array" ref="P85">IFERROR(
(AVERAGE((IF(DATOS_[[Sexo]:[Sexo]]=$B85,IF(DATOS_[[AGRUP. CLAS. PROF.]:[AGRUP. CLAS. PROF.]]=$B84,IF(DATOS_[[Check Periodo Ref.]:[Check Periodo Ref.]]="Dentro",IF(DATOS_[[Check Equiparado]:[Check Equiparado]]="Sí",IF(DATOS!AK$4="Sí",(1/DATOS_[[% anualiz]:[% anualiz]]),1)*IF(DATOS!AK$5="Sí",1/DATOS_[[% normaliz]:[% normaliz]],1)*(DATOS_[Conc.Sal.07])))))))),
0)</f>
        <v>0</v>
      </c>
      <c r="Q85" s="168">
        <f t="array" ref="Q85">IFERROR(
(AVERAGE((IF(DATOS_[[Sexo]:[Sexo]]=$B85,IF(DATOS_[[AGRUP. CLAS. PROF.]:[AGRUP. CLAS. PROF.]]=$B84,IF(DATOS_[[Check Periodo Ref.]:[Check Periodo Ref.]]="Dentro",IF(DATOS_[[Check Equiparado]:[Check Equiparado]]="Sí",IF(DATOS!AL$4="Sí",(1/DATOS_[[% anualiz]:[% anualiz]]),1)*IF(DATOS!AL$5="Sí",1/DATOS_[[% normaliz]:[% normaliz]],1)*(DATOS_[Conc.Sal.08])))))))),
0)</f>
        <v>0</v>
      </c>
      <c r="R85" s="168">
        <f t="array" ref="R85">IFERROR(
(AVERAGE((IF(DATOS_[[Sexo]:[Sexo]]=$B85,IF(DATOS_[[AGRUP. CLAS. PROF.]:[AGRUP. CLAS. PROF.]]=$B84,IF(DATOS_[[Check Periodo Ref.]:[Check Periodo Ref.]]="Dentro",IF(DATOS_[[Check Equiparado]:[Check Equiparado]]="Sí",IF(DATOS!AM$4="Sí",(1/DATOS_[[% anualiz]:[% anualiz]]),1)*IF(DATOS!AM$5="Sí",1/DATOS_[[% normaliz]:[% normaliz]],1)*(DATOS_[Conc.Sal.09])))))))),
0)</f>
        <v>0</v>
      </c>
      <c r="S85" s="168">
        <f t="array" ref="S85">IFERROR(
(AVERAGE((IF(DATOS_[[Sexo]:[Sexo]]=$B85,IF(DATOS_[[AGRUP. CLAS. PROF.]:[AGRUP. CLAS. PROF.]]=$B84,IF(DATOS_[[Check Periodo Ref.]:[Check Periodo Ref.]]="Dentro",IF(DATOS_[[Check Equiparado]:[Check Equiparado]]="Sí",IF(DATOS!AN$4="Sí",(1/DATOS_[[% anualiz]:[% anualiz]]),1)*IF(DATOS!AN$5="Sí",1/DATOS_[[% normaliz]:[% normaliz]],1)*(DATOS_[Conc.Sal.10])))))))),
0)</f>
        <v>0</v>
      </c>
      <c r="T85" s="168">
        <f t="array" ref="T85">IFERROR(
(AVERAGE((IF(DATOS_[[Sexo]:[Sexo]]=$B85,IF(DATOS_[[AGRUP. CLAS. PROF.]:[AGRUP. CLAS. PROF.]]=$B84,IF(DATOS_[[Check Periodo Ref.]:[Check Periodo Ref.]]="Dentro",IF(DATOS_[[Check Equiparado]:[Check Equiparado]]="Sí",IF(DATOS!AO$4="Sí",(1/DATOS_[[% anualiz]:[% anualiz]]),1)*IF(DATOS!AO$5="Sí",1/DATOS_[[% normaliz]:[% normaliz]],1)*(DATOS_[Conc.Sal.11])))))))),
0)</f>
        <v>0</v>
      </c>
      <c r="U85" s="168">
        <f t="array" ref="U85">IFERROR(
(AVERAGE((IF(DATOS_[[Sexo]:[Sexo]]=$B85,IF(DATOS_[[AGRUP. CLAS. PROF.]:[AGRUP. CLAS. PROF.]]=$B84,IF(DATOS_[[Check Periodo Ref.]:[Check Periodo Ref.]]="Dentro",IF(DATOS_[[Check Equiparado]:[Check Equiparado]]="Sí",IF(DATOS!AP$4="Sí",(1/DATOS_[[% anualiz]:[% anualiz]]),1)*IF(DATOS!AP$5="Sí",1/DATOS_[[% normaliz]:[% normaliz]],1)*(DATOS_[Conc.Sal.12])))))))),
0)</f>
        <v>0</v>
      </c>
      <c r="V85" s="168">
        <f t="array" ref="V85">IFERROR(
(AVERAGE((IF(DATOS_[[Sexo]:[Sexo]]=$B85,IF(DATOS_[[AGRUP. CLAS. PROF.]:[AGRUP. CLAS. PROF.]]=$B84,IF(DATOS_[[Check Periodo Ref.]:[Check Periodo Ref.]]="Dentro",IF(DATOS_[[Check Equiparado]:[Check Equiparado]]="Sí",IF(DATOS!AQ$4="Sí",(1/DATOS_[[% anualiz]:[% anualiz]]),1)*IF(DATOS!AQ$5="Sí",1/DATOS_[[% normaliz]:[% normaliz]],1)*(DATOS_[Conc.Sal.13])))))))),
0)</f>
        <v>0</v>
      </c>
      <c r="W85" s="168">
        <f t="array" ref="W85">IFERROR(
(AVERAGE((IF(DATOS_[[Sexo]:[Sexo]]=$B85,IF(DATOS_[[AGRUP. CLAS. PROF.]:[AGRUP. CLAS. PROF.]]=$B84,IF(DATOS_[[Check Periodo Ref.]:[Check Periodo Ref.]]="Dentro",IF(DATOS_[[Check Equiparado]:[Check Equiparado]]="Sí",IF(DATOS!AR$4="Sí",(1/DATOS_[[% anualiz]:[% anualiz]]),1)*IF(DATOS!AR$5="Sí",1/DATOS_[[% normaliz]:[% normaliz]],1)*(DATOS_[Conc.Sal.14])))))))),
0)</f>
        <v>0</v>
      </c>
      <c r="X85" s="168">
        <f t="array" ref="X85">IFERROR(
(AVERAGE((IF(DATOS_[[Sexo]:[Sexo]]=$B85,IF(DATOS_[[AGRUP. CLAS. PROF.]:[AGRUP. CLAS. PROF.]]=$B84,IF(DATOS_[[Check Periodo Ref.]:[Check Periodo Ref.]]="Dentro",IF(DATOS_[[Check Equiparado]:[Check Equiparado]]="Sí",IF(DATOS!AS$4="Sí",(1/DATOS_[[% anualiz]:[% anualiz]]),1)*IF(DATOS!AS$5="Sí",1/DATOS_[[% normaliz]:[% normaliz]],1)*(DATOS_[Conc.Sal.15])))))))),
0)</f>
        <v>0</v>
      </c>
      <c r="Y85" s="168">
        <f t="array" ref="Y85">IFERROR(
(AVERAGE((IF(DATOS_[[Sexo]:[Sexo]]=$B85,IF(DATOS_[[AGRUP. CLAS. PROF.]:[AGRUP. CLAS. PROF.]]=$B84,IF(DATOS_[[Check Periodo Ref.]:[Check Periodo Ref.]]="Dentro",IF(DATOS_[[Check Equiparado]:[Check Equiparado]]="Sí",IF(DATOS!AT$4="Sí",(1/DATOS_[[% anualiz]:[% anualiz]]),1)*IF(DATOS!AT$5="Sí",1/DATOS_[[% normaliz]:[% normaliz]],1)*(DATOS_[Conc.Sal.16])))))))),
0)</f>
        <v>0</v>
      </c>
      <c r="Z85" s="168">
        <f t="array" ref="Z85">IFERROR(
(AVERAGE((IF(DATOS_[[Sexo]:[Sexo]]=$B85,IF(DATOS_[[AGRUP. CLAS. PROF.]:[AGRUP. CLAS. PROF.]]=$B84,IF(DATOS_[[Check Periodo Ref.]:[Check Periodo Ref.]]="Dentro",IF(DATOS_[[Check Equiparado]:[Check Equiparado]]="Sí",IF(DATOS!AU$4="Sí",(1/DATOS_[[% anualiz]:[% anualiz]]),1)*IF(DATOS!AU$5="Sí",1/DATOS_[[% normaliz]:[% normaliz]],1)*(DATOS_[Conc.Sal.17])))))))),
0)</f>
        <v>0</v>
      </c>
      <c r="AA85" s="168">
        <f t="array" ref="AA85">IFERROR(
(AVERAGE((IF(DATOS_[[Sexo]:[Sexo]]=$B85,IF(DATOS_[[AGRUP. CLAS. PROF.]:[AGRUP. CLAS. PROF.]]=$B84,IF(DATOS_[[Check Periodo Ref.]:[Check Periodo Ref.]]="Dentro",IF(DATOS_[[Check Equiparado]:[Check Equiparado]]="Sí",IF(DATOS!AV$4="Sí",(1/DATOS_[[% anualiz]:[% anualiz]]),1)*IF(DATOS!AV$5="Sí",1/DATOS_[[% normaliz]:[% normaliz]],1)*(DATOS_[Conc.Sal.18])))))))),
0)</f>
        <v>0</v>
      </c>
      <c r="AB85" s="168">
        <f t="array" ref="AB85">IFERROR(
(AVERAGE((IF(DATOS_[[Sexo]:[Sexo]]=$B85,IF(DATOS_[[AGRUP. CLAS. PROF.]:[AGRUP. CLAS. PROF.]]=$B84,IF(DATOS_[[Check Periodo Ref.]:[Check Periodo Ref.]]="Dentro",IF(DATOS_[[Check Equiparado]:[Check Equiparado]]="Sí",IF(DATOS!AW$4="Sí",(1/DATOS_[[% anualiz]:[% anualiz]]),1)*IF(DATOS!AW$5="Sí",1/DATOS_[[% normaliz]:[% normaliz]],1)*(DATOS_[Conc.Sal.19])))))))),
0)</f>
        <v>0</v>
      </c>
      <c r="AC85" s="168">
        <f t="array" ref="AC85">IFERROR(
(AVERAGE((IF(DATOS_[[Sexo]:[Sexo]]=$B85,IF(DATOS_[[AGRUP. CLAS. PROF.]:[AGRUP. CLAS. PROF.]]=$B84,IF(DATOS_[[Check Periodo Ref.]:[Check Periodo Ref.]]="Dentro",IF(DATOS_[[Check Equiparado]:[Check Equiparado]]="Sí",IF(DATOS!AX$4="Sí",(1/DATOS_[[% anualiz]:[% anualiz]]),1)*IF(DATOS!AX$5="Sí",1/DATOS_[[% normaliz]:[% normaliz]],1)*(DATOS_[Conc.Sal.20])))))))),
0)</f>
        <v>0</v>
      </c>
      <c r="AD85" s="168">
        <f t="array" ref="AD85">IFERROR(
(AVERAGE((IF(DATOS_[[Sexo]:[Sexo]]=$B85,IF(DATOS_[[AGRUP. CLAS. PROF.]:[AGRUP. CLAS. PROF.]]=$B84,IF(DATOS_[[Check Periodo Ref.]:[Check Periodo Ref.]]="Dentro",IF(DATOS_[[Check Equiparado]:[Check Equiparado]]="Sí",IF(DATOS!AY$4="Sí",(1/DATOS_[[% anualiz]:[% anualiz]]),1)*IF(DATOS!AY$5="Sí",1/DATOS_[[% normaliz]:[% normaliz]],1)*(DATOS_[Conc.Sal.21])))))))),
0)</f>
        <v>0</v>
      </c>
      <c r="AE85" s="168">
        <f t="array" ref="AE85">IFERROR(
(AVERAGE((IF(DATOS_[[Sexo]:[Sexo]]=$B85,IF(DATOS_[[AGRUP. CLAS. PROF.]:[AGRUP. CLAS. PROF.]]=$B84,IF(DATOS_[[Check Periodo Ref.]:[Check Periodo Ref.]]="Dentro",IF(DATOS_[[Check Equiparado]:[Check Equiparado]]="Sí",IF(DATOS!AZ$4="Sí",(1/DATOS_[[% anualiz]:[% anualiz]]),1)*IF(DATOS!AZ$5="Sí",1/DATOS_[[% normaliz]:[% normaliz]],1)*(DATOS_[Conc.Sal.22])))))))),
0)</f>
        <v>0</v>
      </c>
      <c r="AF85" s="168">
        <f t="array" ref="AF85">IFERROR(
(AVERAGE((IF(DATOS_[[Sexo]:[Sexo]]=$B85,IF(DATOS_[[AGRUP. CLAS. PROF.]:[AGRUP. CLAS. PROF.]]=$B84,IF(DATOS_[[Check Periodo Ref.]:[Check Periodo Ref.]]="Dentro",IF(DATOS_[[Check Equiparado]:[Check Equiparado]]="Sí",IF(DATOS!BA$4="Sí",(1/DATOS_[[% anualiz]:[% anualiz]]),1)*IF(DATOS!BA$5="Sí",1/DATOS_[[% normaliz]:[% normaliz]],1)*(DATOS_[Conc.Sal.23])))))))),
0)</f>
        <v>0</v>
      </c>
      <c r="AG85" s="168">
        <f t="array" ref="AG85">IFERROR(
(AVERAGE((IF(DATOS_[[Sexo]:[Sexo]]=$B85,IF(DATOS_[[AGRUP. CLAS. PROF.]:[AGRUP. CLAS. PROF.]]=$B84,IF(DATOS_[[Check Periodo Ref.]:[Check Periodo Ref.]]="Dentro",IF(DATOS_[[Check Equiparado]:[Check Equiparado]]="Sí",IF(DATOS!BB$4="Sí",(1/DATOS_[[% anualiz]:[% anualiz]]),1)*IF(DATOS!BB$5="Sí",1/DATOS_[[% normaliz]:[% normaliz]],1)*(DATOS_[Conc.Sal.24])))))))),
0)</f>
        <v>0</v>
      </c>
      <c r="AH85" s="168">
        <f t="array" ref="AH85">IFERROR(
(AVERAGE((IF(DATOS_[[Sexo]:[Sexo]]=$B85,IF(DATOS_[[AGRUP. CLAS. PROF.]:[AGRUP. CLAS. PROF.]]=$B84,IF(DATOS_[[Check Periodo Ref.]:[Check Periodo Ref.]]="Dentro",IF(DATOS_[[Check Equiparado]:[Check Equiparado]]="Sí",IF(DATOS!BC$4="Sí",(1/DATOS_[[% anualiz]:[% anualiz]]),1)*IF(DATOS!BC$5="Sí",1/DATOS_[[% normaliz]:[% normaliz]],1)*(DATOS_[Conc.Sal.25])))))))),
0)</f>
        <v>0</v>
      </c>
      <c r="AI85" s="168">
        <f t="array" ref="AI85">IFERROR(
(AVERAGE((IF(DATOS_[[Sexo]:[Sexo]]=$B85,IF(DATOS_[[AGRUP. CLAS. PROF.]:[AGRUP. CLAS. PROF.]]=$B84,IF(DATOS_[[Check Periodo Ref.]:[Check Periodo Ref.]]="Dentro",IF(DATOS_[[Check Equiparado]:[Check Equiparado]]="Sí",IF(DATOS!BD$4="Sí",(1/DATOS_[[% anualiz]:[% anualiz]]),1)*IF(DATOS!BD$5="Sí",1/DATOS_[[% normaliz]:[% normaliz]],1)*(DATOS_[Conc.Sal.26])))))))),
0)</f>
        <v>0</v>
      </c>
      <c r="AJ85" s="168">
        <f t="array" ref="AJ85">IFERROR(
(AVERAGE((IF(DATOS_[[Sexo]:[Sexo]]=$B85,IF(DATOS_[[AGRUP. CLAS. PROF.]:[AGRUP. CLAS. PROF.]]=$B84,IF(DATOS_[[Check Periodo Ref.]:[Check Periodo Ref.]]="Dentro",IF(DATOS_[[Check Equiparado]:[Check Equiparado]]="Sí",IF(DATOS!BE$4="Sí",(1/DATOS_[[% anualiz]:[% anualiz]]),1)*IF(DATOS!BE$5="Sí",1/DATOS_[[% normaliz]:[% normaliz]],1)*(DATOS_[Conc.Sal.27])))))))),
0)</f>
        <v>0</v>
      </c>
      <c r="AK85" s="168">
        <f t="array" ref="AK85">IFERROR(
(AVERAGE((IF(DATOS_[[Sexo]:[Sexo]]=$B85,IF(DATOS_[[AGRUP. CLAS. PROF.]:[AGRUP. CLAS. PROF.]]=$B84,IF(DATOS_[[Check Periodo Ref.]:[Check Periodo Ref.]]="Dentro",IF(DATOS_[[Check Equiparado]:[Check Equiparado]]="Sí",IF(DATOS!BF$4="Sí",(1/DATOS_[[% anualiz]:[% anualiz]]),1)*IF(DATOS!BF$5="Sí",1/DATOS_[[% normaliz]:[% normaliz]],1)*(DATOS_[Conc.Sal.28])))))))),
0)</f>
        <v>0</v>
      </c>
      <c r="AL85" s="168">
        <f t="array" ref="AL85">IFERROR(
(AVERAGE((IF(DATOS_[[Sexo]:[Sexo]]=$B85,IF(DATOS_[[AGRUP. CLAS. PROF.]:[AGRUP. CLAS. PROF.]]=$B84,IF(DATOS_[[Check Periodo Ref.]:[Check Periodo Ref.]]="Dentro",IF(DATOS_[[Check Equiparado]:[Check Equiparado]]="Sí",IF(DATOS!BG$4="Sí",(1/DATOS_[[% anualiz]:[% anualiz]]),1)*IF(DATOS!BG$5="Sí",1/DATOS_[[% normaliz]:[% normaliz]],1)*(DATOS_[Conc.Sal.29])))))))),
0)</f>
        <v>0</v>
      </c>
      <c r="AM85" s="168">
        <f t="array" ref="AM85">IFERROR(
(AVERAGE((IF(DATOS_[[Sexo]:[Sexo]]=$B85,IF(DATOS_[[AGRUP. CLAS. PROF.]:[AGRUP. CLAS. PROF.]]=$B84,IF(DATOS_[[Check Periodo Ref.]:[Check Periodo Ref.]]="Dentro",IF(DATOS_[[Check Equiparado]:[Check Equiparado]]="Sí",IF(DATOS!BH$4="Sí",(1/DATOS_[[% anualiz]:[% anualiz]]),1)*IF(DATOS!BH$5="Sí",1/DATOS_[[% normaliz]:[% normaliz]],1)*(DATOS_[Conc.Sal.30])))))))),
0)</f>
        <v>0</v>
      </c>
      <c r="AN85" s="169">
        <f t="array" ref="AN85">IFERROR(
AVERAGE(IF(DATOS_[Sexo]=$B85,IF(DATOS_[[AGRUP. CLAS. PROF.]:[AGRUP. CLAS. PROF.]]=$B84,IF(DATOS_[Check Equiparado]="Sí",IF(DATOS_[Check Periodo Ref.]="Dentro",DATOS_[Tot COMPL.SAL Eq],FALSE))))),
0)</f>
        <v>0</v>
      </c>
      <c r="AO85" s="170">
        <f t="array" ref="AO85">IFERROR(
AVERAGE(IF(DATOS_[Sexo]=$B85,IF(DATOS_[[AGRUP. CLAS. PROF.]:[AGRUP. CLAS. PROF.]]=$B84,IF(DATOS_[Check Equiparado]="Sí",IF(DATOS_[Check Periodo Ref.]="Dentro",DATOS_[TOTAL SALARIO Eq],FALSE))))),
0)</f>
        <v>0</v>
      </c>
      <c r="AP85" s="171">
        <f t="array" ref="AP85">IFERROR(
(AVERAGE((IF(DATOS_[[Sexo]:[Sexo]]=$B85,IF(DATOS_[[AGRUP. CLAS. PROF.]:[AGRUP. CLAS. PROF.]]=$B84,IF(DATOS_[[Check Periodo Ref.]:[Check Periodo Ref.]]="Dentro",IF(DATOS_[[Check Equiparado]:[Check Equiparado]]="Sí",IF(DATOS!BI$4="Sí",(1/DATOS_[[% anualiz]:[% anualiz]]),1)*IF(DATOS!BI$5="Sí",1/DATOS_[[% normaliz]:[% normaliz]],1)*(DATOS_[C.Extra.01])))))))),
0)</f>
        <v>0</v>
      </c>
      <c r="AQ85" s="171">
        <f t="array" ref="AQ85">IFERROR(
(AVERAGE((IF(DATOS_[[Sexo]:[Sexo]]=$B85,IF(DATOS_[[AGRUP. CLAS. PROF.]:[AGRUP. CLAS. PROF.]]=$B84,IF(DATOS_[[Check Periodo Ref.]:[Check Periodo Ref.]]="Dentro",IF(DATOS_[[Check Equiparado]:[Check Equiparado]]="Sí",IF(DATOS!BJ$4="Sí",(1/DATOS_[[% anualiz]:[% anualiz]]),1)*IF(DATOS!BJ$5="Sí",1/DATOS_[[% normaliz]:[% normaliz]],1)*(DATOS_[C.Extra.02])))))))),
0)</f>
        <v>0</v>
      </c>
      <c r="AR85" s="171">
        <f t="array" ref="AR85">IFERROR(
(AVERAGE((IF(DATOS_[[Sexo]:[Sexo]]=$B85,IF(DATOS_[[AGRUP. CLAS. PROF.]:[AGRUP. CLAS. PROF.]]=$B84,IF(DATOS_[[Check Periodo Ref.]:[Check Periodo Ref.]]="Dentro",IF(DATOS_[[Check Equiparado]:[Check Equiparado]]="Sí",IF(DATOS!BK$4="Sí",(1/DATOS_[[% anualiz]:[% anualiz]]),1)*IF(DATOS!BK$5="Sí",1/DATOS_[[% normaliz]:[% normaliz]],1)*(DATOS_[C.Extra.03])))))))),
0)</f>
        <v>0</v>
      </c>
      <c r="AS85" s="171">
        <f t="array" ref="AS85">IFERROR(
(AVERAGE((IF(DATOS_[[Sexo]:[Sexo]]=$B85,IF(DATOS_[[AGRUP. CLAS. PROF.]:[AGRUP. CLAS. PROF.]]=$B84,IF(DATOS_[[Check Periodo Ref.]:[Check Periodo Ref.]]="Dentro",IF(DATOS_[[Check Equiparado]:[Check Equiparado]]="Sí",IF(DATOS!BL$4="Sí",(1/DATOS_[[% anualiz]:[% anualiz]]),1)*IF(DATOS!BL$5="Sí",1/DATOS_[[% normaliz]:[% normaliz]],1)*(DATOS_[C.Extra.04])))))))),
0)</f>
        <v>0</v>
      </c>
      <c r="AT85" s="171">
        <f t="array" ref="AT85">IFERROR(
(AVERAGE((IF(DATOS_[[Sexo]:[Sexo]]=$B85,IF(DATOS_[[AGRUP. CLAS. PROF.]:[AGRUP. CLAS. PROF.]]=$B84,IF(DATOS_[[Check Periodo Ref.]:[Check Periodo Ref.]]="Dentro",IF(DATOS_[[Check Equiparado]:[Check Equiparado]]="Sí",IF(DATOS!BM$4="Sí",(1/DATOS_[[% anualiz]:[% anualiz]]),1)*IF(DATOS!BM$5="Sí",1/DATOS_[[% normaliz]:[% normaliz]],1)*(DATOS_[C.Extra.05])))))))),
0)</f>
        <v>0</v>
      </c>
      <c r="AU85" s="172">
        <f t="array" ref="AU85">IFERROR(
AVERAGE(IF(DATOS_[Sexo]=$B85,IF(DATOS_[[AGRUP. CLAS. PROF.]:[AGRUP. CLAS. PROF.]]=$B84,IF(DATOS_[Check Equiparado]="Sí",IF(DATOS_[Check Periodo Ref.]="Dentro",DATOS_[Tot Extrasalarial Eq],FALSE))))),
0)</f>
        <v>0</v>
      </c>
      <c r="AV85" s="173">
        <f t="array" ref="AV85">IFERROR(
AVERAGE(IF(DATOS_[Sexo]=$B85,IF(DATOS_[[AGRUP. CLAS. PROF.]:[AGRUP. CLAS. PROF.]]=$B84,IF(DATOS_[Check Equiparado]="Sí",IF(DATOS_[Check Periodo Ref.]="Dentro",DATOS_[TOTAL Retrib Eq],FALSE))))),
0)</f>
        <v>0</v>
      </c>
    </row>
    <row r="86" spans="1:48" x14ac:dyDescent="0.3">
      <c r="A86" s="119" t="str">
        <f t="shared" ref="A86" si="98">+A85</f>
        <v>[ocultar]</v>
      </c>
      <c r="B86" s="123" t="s">
        <v>163</v>
      </c>
      <c r="C86" s="124">
        <f t="array" ref="C86">SUM(IF($B86=DATOS_[Sexo],
IF($B84=DATOS_[AGRUP. CLAS. PROF.],
IF("Dentro"=DATOS_[Check Periodo Ref.],
1/(COUNTIFS(DATOS_[Sexo],$B86,DATOS_[AGRUP. CLAS. PROF.],$B84,DATOS_[Check Periodo Ref.],"Dentro",DATOS_[id],DATOS_[id]))))))</f>
        <v>0</v>
      </c>
      <c r="D86" s="125">
        <f>COUNTIFS(DATOS_[AGRUP. CLAS. PROF.],$B84,DATOS_[Sexo],$B86,DATOS_[Check Periodo Ref.],"Dentro")</f>
        <v>0</v>
      </c>
      <c r="E86" s="125">
        <f>COUNTIFS(DATOS_[AGRUP. CLAS. PROF.],$B84,DATOS_[Sexo],$B86,DATOS_[Check Periodo Ref.],"Dentro",DATOS_[Check Nº SC Norm],"Sí")</f>
        <v>0</v>
      </c>
      <c r="F86" s="125">
        <f>COUNTIFS(DATOS_[AGRUP. CLAS. PROF.],$B84,DATOS_[Sexo],$B86,DATOS_[Check Periodo Ref.],"Dentro",DATOS_[Check Nº SC Anualiz],"Sí")</f>
        <v>0</v>
      </c>
      <c r="G86" s="125">
        <f>COUNTIFS(DATOS_[AGRUP. CLAS. PROF.],$B84,DATOS_[Sexo],$B86,DATOS_[Check Periodo Ref.],"Dentro",DATOS_[Check Nº SC Norm y Anualiz],"Sí")</f>
        <v>0</v>
      </c>
      <c r="H86" s="125">
        <f>COUNTIFS(DATOS_[AGRUP. CLAS. PROF.],$B84,DATOS_[Sexo],$B86,DATOS_[Check Periodo Ref.],"Dentro",DATOS_[Check Equiparación],"Sí")</f>
        <v>0</v>
      </c>
      <c r="I86" s="167" cm="1">
        <f t="array" ref="I86">IFERROR(
AVERAGE(IF(DATOS_[Sexo]=$B86,IF(DATOS_[[AGRUP. CLAS. PROF.]:[AGRUP. CLAS. PROF.]]=$B84,IF(DATOS_[Check Equiparado]="Sí",IF(DATOS_[Check Periodo Ref.]="Dentro",DATOS_[SALARIO BASE Eq],FALSE))))),
0)</f>
        <v>0</v>
      </c>
      <c r="J86" s="168">
        <f t="array" ref="J86">IFERROR(
(AVERAGE((IF(DATOS_[[Sexo]:[Sexo]]=$B86,IF(DATOS_[[AGRUP. CLAS. PROF.]:[AGRUP. CLAS. PROF.]]=$B84,IF(DATOS_[[Check Periodo Ref.]:[Check Periodo Ref.]]="Dentro",IF(DATOS_[[Check Equiparado]:[Check Equiparado]]="Sí",IF(DATOS!AE$4="Sí",(1/DATOS_[[% anualiz]:[% anualiz]]),1)*IF(DATOS!AE$5="Sí",1/DATOS_[[% normaliz]:[% normaliz]],1)*(DATOS_[Conc.Sal.01])))))))),
0)</f>
        <v>0</v>
      </c>
      <c r="K86" s="168">
        <f t="array" ref="K86">IFERROR(
(AVERAGE((IF(DATOS_[[Sexo]:[Sexo]]=$B86,IF(DATOS_[[AGRUP. CLAS. PROF.]:[AGRUP. CLAS. PROF.]]=$B84,IF(DATOS_[[Check Periodo Ref.]:[Check Periodo Ref.]]="Dentro",IF(DATOS_[[Check Equiparado]:[Check Equiparado]]="Sí",IF(DATOS!AF$4="Sí",(1/DATOS_[[% anualiz]:[% anualiz]]),1)*IF(DATOS!AF$5="Sí",1/DATOS_[[% normaliz]:[% normaliz]],1)*(DATOS_[Conc.Sal.02])))))))),
0)</f>
        <v>0</v>
      </c>
      <c r="L86" s="168">
        <f t="array" ref="L86">IFERROR(
(AVERAGE((IF(DATOS_[[Sexo]:[Sexo]]=$B86,IF(DATOS_[[AGRUP. CLAS. PROF.]:[AGRUP. CLAS. PROF.]]=$B84,IF(DATOS_[[Check Periodo Ref.]:[Check Periodo Ref.]]="Dentro",IF(DATOS_[[Check Equiparado]:[Check Equiparado]]="Sí",IF(DATOS!AG$4="Sí",(1/DATOS_[[% anualiz]:[% anualiz]]),1)*IF(DATOS!AG$5="Sí",1/DATOS_[[% normaliz]:[% normaliz]],1)*(DATOS_[Conc.Sal.03])))))))),
0)</f>
        <v>0</v>
      </c>
      <c r="M86" s="168">
        <f t="array" ref="M86">IFERROR(
(AVERAGE((IF(DATOS_[[Sexo]:[Sexo]]=$B86,IF(DATOS_[[AGRUP. CLAS. PROF.]:[AGRUP. CLAS. PROF.]]=$B84,IF(DATOS_[[Check Periodo Ref.]:[Check Periodo Ref.]]="Dentro",IF(DATOS_[[Check Equiparado]:[Check Equiparado]]="Sí",IF(DATOS!AH$4="Sí",(1/DATOS_[[% anualiz]:[% anualiz]]),1)*IF(DATOS!AH$5="Sí",1/DATOS_[[% normaliz]:[% normaliz]],1)*(DATOS_[Conc.Sal.04])))))))),
0)</f>
        <v>0</v>
      </c>
      <c r="N86" s="168">
        <f t="array" ref="N86">IFERROR(
(AVERAGE((IF(DATOS_[[Sexo]:[Sexo]]=$B86,IF(DATOS_[[AGRUP. CLAS. PROF.]:[AGRUP. CLAS. PROF.]]=$B84,IF(DATOS_[[Check Periodo Ref.]:[Check Periodo Ref.]]="Dentro",IF(DATOS_[[Check Equiparado]:[Check Equiparado]]="Sí",IF(DATOS!AI$4="Sí",(1/DATOS_[[% anualiz]:[% anualiz]]),1)*IF(DATOS!AI$5="Sí",1/DATOS_[[% normaliz]:[% normaliz]],1)*(DATOS_[Conc.Sal.05])))))))),
0)</f>
        <v>0</v>
      </c>
      <c r="O86" s="168">
        <f t="array" ref="O86">IFERROR(
(AVERAGE((IF(DATOS_[[Sexo]:[Sexo]]=$B86,IF(DATOS_[[AGRUP. CLAS. PROF.]:[AGRUP. CLAS. PROF.]]=$B84,IF(DATOS_[[Check Periodo Ref.]:[Check Periodo Ref.]]="Dentro",IF(DATOS_[[Check Equiparado]:[Check Equiparado]]="Sí",IF(DATOS!AJ$4="Sí",(1/DATOS_[[% anualiz]:[% anualiz]]),1)*IF(DATOS!AJ$5="Sí",1/DATOS_[[% normaliz]:[% normaliz]],1)*(DATOS_[Conc.Sal.06])))))))),
0)</f>
        <v>0</v>
      </c>
      <c r="P86" s="168">
        <f t="array" ref="P86">IFERROR(
(AVERAGE((IF(DATOS_[[Sexo]:[Sexo]]=$B86,IF(DATOS_[[AGRUP. CLAS. PROF.]:[AGRUP. CLAS. PROF.]]=$B84,IF(DATOS_[[Check Periodo Ref.]:[Check Periodo Ref.]]="Dentro",IF(DATOS_[[Check Equiparado]:[Check Equiparado]]="Sí",IF(DATOS!AK$4="Sí",(1/DATOS_[[% anualiz]:[% anualiz]]),1)*IF(DATOS!AK$5="Sí",1/DATOS_[[% normaliz]:[% normaliz]],1)*(DATOS_[Conc.Sal.07])))))))),
0)</f>
        <v>0</v>
      </c>
      <c r="Q86" s="168">
        <f t="array" ref="Q86">IFERROR(
(AVERAGE((IF(DATOS_[[Sexo]:[Sexo]]=$B86,IF(DATOS_[[AGRUP. CLAS. PROF.]:[AGRUP. CLAS. PROF.]]=$B84,IF(DATOS_[[Check Periodo Ref.]:[Check Periodo Ref.]]="Dentro",IF(DATOS_[[Check Equiparado]:[Check Equiparado]]="Sí",IF(DATOS!AL$4="Sí",(1/DATOS_[[% anualiz]:[% anualiz]]),1)*IF(DATOS!AL$5="Sí",1/DATOS_[[% normaliz]:[% normaliz]],1)*(DATOS_[Conc.Sal.08])))))))),
0)</f>
        <v>0</v>
      </c>
      <c r="R86" s="168">
        <f t="array" ref="R86">IFERROR(
(AVERAGE((IF(DATOS_[[Sexo]:[Sexo]]=$B86,IF(DATOS_[[AGRUP. CLAS. PROF.]:[AGRUP. CLAS. PROF.]]=$B84,IF(DATOS_[[Check Periodo Ref.]:[Check Periodo Ref.]]="Dentro",IF(DATOS_[[Check Equiparado]:[Check Equiparado]]="Sí",IF(DATOS!AM$4="Sí",(1/DATOS_[[% anualiz]:[% anualiz]]),1)*IF(DATOS!AM$5="Sí",1/DATOS_[[% normaliz]:[% normaliz]],1)*(DATOS_[Conc.Sal.09])))))))),
0)</f>
        <v>0</v>
      </c>
      <c r="S86" s="168">
        <f t="array" ref="S86">IFERROR(
(AVERAGE((IF(DATOS_[[Sexo]:[Sexo]]=$B86,IF(DATOS_[[AGRUP. CLAS. PROF.]:[AGRUP. CLAS. PROF.]]=$B84,IF(DATOS_[[Check Periodo Ref.]:[Check Periodo Ref.]]="Dentro",IF(DATOS_[[Check Equiparado]:[Check Equiparado]]="Sí",IF(DATOS!AN$4="Sí",(1/DATOS_[[% anualiz]:[% anualiz]]),1)*IF(DATOS!AN$5="Sí",1/DATOS_[[% normaliz]:[% normaliz]],1)*(DATOS_[Conc.Sal.10])))))))),
0)</f>
        <v>0</v>
      </c>
      <c r="T86" s="168">
        <f t="array" ref="T86">IFERROR(
(AVERAGE((IF(DATOS_[[Sexo]:[Sexo]]=$B86,IF(DATOS_[[AGRUP. CLAS. PROF.]:[AGRUP. CLAS. PROF.]]=$B84,IF(DATOS_[[Check Periodo Ref.]:[Check Periodo Ref.]]="Dentro",IF(DATOS_[[Check Equiparado]:[Check Equiparado]]="Sí",IF(DATOS!AO$4="Sí",(1/DATOS_[[% anualiz]:[% anualiz]]),1)*IF(DATOS!AO$5="Sí",1/DATOS_[[% normaliz]:[% normaliz]],1)*(DATOS_[Conc.Sal.11])))))))),
0)</f>
        <v>0</v>
      </c>
      <c r="U86" s="168">
        <f t="array" ref="U86">IFERROR(
(AVERAGE((IF(DATOS_[[Sexo]:[Sexo]]=$B86,IF(DATOS_[[AGRUP. CLAS. PROF.]:[AGRUP. CLAS. PROF.]]=$B84,IF(DATOS_[[Check Periodo Ref.]:[Check Periodo Ref.]]="Dentro",IF(DATOS_[[Check Equiparado]:[Check Equiparado]]="Sí",IF(DATOS!AP$4="Sí",(1/DATOS_[[% anualiz]:[% anualiz]]),1)*IF(DATOS!AP$5="Sí",1/DATOS_[[% normaliz]:[% normaliz]],1)*(DATOS_[Conc.Sal.12])))))))),
0)</f>
        <v>0</v>
      </c>
      <c r="V86" s="168">
        <f t="array" ref="V86">IFERROR(
(AVERAGE((IF(DATOS_[[Sexo]:[Sexo]]=$B86,IF(DATOS_[[AGRUP. CLAS. PROF.]:[AGRUP. CLAS. PROF.]]=$B84,IF(DATOS_[[Check Periodo Ref.]:[Check Periodo Ref.]]="Dentro",IF(DATOS_[[Check Equiparado]:[Check Equiparado]]="Sí",IF(DATOS!AQ$4="Sí",(1/DATOS_[[% anualiz]:[% anualiz]]),1)*IF(DATOS!AQ$5="Sí",1/DATOS_[[% normaliz]:[% normaliz]],1)*(DATOS_[Conc.Sal.13])))))))),
0)</f>
        <v>0</v>
      </c>
      <c r="W86" s="168">
        <f t="array" ref="W86">IFERROR(
(AVERAGE((IF(DATOS_[[Sexo]:[Sexo]]=$B86,IF(DATOS_[[AGRUP. CLAS. PROF.]:[AGRUP. CLAS. PROF.]]=$B84,IF(DATOS_[[Check Periodo Ref.]:[Check Periodo Ref.]]="Dentro",IF(DATOS_[[Check Equiparado]:[Check Equiparado]]="Sí",IF(DATOS!AR$4="Sí",(1/DATOS_[[% anualiz]:[% anualiz]]),1)*IF(DATOS!AR$5="Sí",1/DATOS_[[% normaliz]:[% normaliz]],1)*(DATOS_[Conc.Sal.14])))))))),
0)</f>
        <v>0</v>
      </c>
      <c r="X86" s="168">
        <f t="array" ref="X86">IFERROR(
(AVERAGE((IF(DATOS_[[Sexo]:[Sexo]]=$B86,IF(DATOS_[[AGRUP. CLAS. PROF.]:[AGRUP. CLAS. PROF.]]=$B84,IF(DATOS_[[Check Periodo Ref.]:[Check Periodo Ref.]]="Dentro",IF(DATOS_[[Check Equiparado]:[Check Equiparado]]="Sí",IF(DATOS!AS$4="Sí",(1/DATOS_[[% anualiz]:[% anualiz]]),1)*IF(DATOS!AS$5="Sí",1/DATOS_[[% normaliz]:[% normaliz]],1)*(DATOS_[Conc.Sal.15])))))))),
0)</f>
        <v>0</v>
      </c>
      <c r="Y86" s="168">
        <f t="array" ref="Y86">IFERROR(
(AVERAGE((IF(DATOS_[[Sexo]:[Sexo]]=$B86,IF(DATOS_[[AGRUP. CLAS. PROF.]:[AGRUP. CLAS. PROF.]]=$B84,IF(DATOS_[[Check Periodo Ref.]:[Check Periodo Ref.]]="Dentro",IF(DATOS_[[Check Equiparado]:[Check Equiparado]]="Sí",IF(DATOS!AT$4="Sí",(1/DATOS_[[% anualiz]:[% anualiz]]),1)*IF(DATOS!AT$5="Sí",1/DATOS_[[% normaliz]:[% normaliz]],1)*(DATOS_[Conc.Sal.16])))))))),
0)</f>
        <v>0</v>
      </c>
      <c r="Z86" s="168">
        <f t="array" ref="Z86">IFERROR(
(AVERAGE((IF(DATOS_[[Sexo]:[Sexo]]=$B86,IF(DATOS_[[AGRUP. CLAS. PROF.]:[AGRUP. CLAS. PROF.]]=$B84,IF(DATOS_[[Check Periodo Ref.]:[Check Periodo Ref.]]="Dentro",IF(DATOS_[[Check Equiparado]:[Check Equiparado]]="Sí",IF(DATOS!AU$4="Sí",(1/DATOS_[[% anualiz]:[% anualiz]]),1)*IF(DATOS!AU$5="Sí",1/DATOS_[[% normaliz]:[% normaliz]],1)*(DATOS_[Conc.Sal.17])))))))),
0)</f>
        <v>0</v>
      </c>
      <c r="AA86" s="168">
        <f t="array" ref="AA86">IFERROR(
(AVERAGE((IF(DATOS_[[Sexo]:[Sexo]]=$B86,IF(DATOS_[[AGRUP. CLAS. PROF.]:[AGRUP. CLAS. PROF.]]=$B84,IF(DATOS_[[Check Periodo Ref.]:[Check Periodo Ref.]]="Dentro",IF(DATOS_[[Check Equiparado]:[Check Equiparado]]="Sí",IF(DATOS!AV$4="Sí",(1/DATOS_[[% anualiz]:[% anualiz]]),1)*IF(DATOS!AV$5="Sí",1/DATOS_[[% normaliz]:[% normaliz]],1)*(DATOS_[Conc.Sal.18])))))))),
0)</f>
        <v>0</v>
      </c>
      <c r="AB86" s="168">
        <f t="array" ref="AB86">IFERROR(
(AVERAGE((IF(DATOS_[[Sexo]:[Sexo]]=$B86,IF(DATOS_[[AGRUP. CLAS. PROF.]:[AGRUP. CLAS. PROF.]]=$B84,IF(DATOS_[[Check Periodo Ref.]:[Check Periodo Ref.]]="Dentro",IF(DATOS_[[Check Equiparado]:[Check Equiparado]]="Sí",IF(DATOS!AW$4="Sí",(1/DATOS_[[% anualiz]:[% anualiz]]),1)*IF(DATOS!AW$5="Sí",1/DATOS_[[% normaliz]:[% normaliz]],1)*(DATOS_[Conc.Sal.19])))))))),
0)</f>
        <v>0</v>
      </c>
      <c r="AC86" s="168">
        <f t="array" ref="AC86">IFERROR(
(AVERAGE((IF(DATOS_[[Sexo]:[Sexo]]=$B86,IF(DATOS_[[AGRUP. CLAS. PROF.]:[AGRUP. CLAS. PROF.]]=$B84,IF(DATOS_[[Check Periodo Ref.]:[Check Periodo Ref.]]="Dentro",IF(DATOS_[[Check Equiparado]:[Check Equiparado]]="Sí",IF(DATOS!AX$4="Sí",(1/DATOS_[[% anualiz]:[% anualiz]]),1)*IF(DATOS!AX$5="Sí",1/DATOS_[[% normaliz]:[% normaliz]],1)*(DATOS_[Conc.Sal.20])))))))),
0)</f>
        <v>0</v>
      </c>
      <c r="AD86" s="168">
        <f t="array" ref="AD86">IFERROR(
(AVERAGE((IF(DATOS_[[Sexo]:[Sexo]]=$B86,IF(DATOS_[[AGRUP. CLAS. PROF.]:[AGRUP. CLAS. PROF.]]=$B84,IF(DATOS_[[Check Periodo Ref.]:[Check Periodo Ref.]]="Dentro",IF(DATOS_[[Check Equiparado]:[Check Equiparado]]="Sí",IF(DATOS!AY$4="Sí",(1/DATOS_[[% anualiz]:[% anualiz]]),1)*IF(DATOS!AY$5="Sí",1/DATOS_[[% normaliz]:[% normaliz]],1)*(DATOS_[Conc.Sal.21])))))))),
0)</f>
        <v>0</v>
      </c>
      <c r="AE86" s="168">
        <f t="array" ref="AE86">IFERROR(
(AVERAGE((IF(DATOS_[[Sexo]:[Sexo]]=$B86,IF(DATOS_[[AGRUP. CLAS. PROF.]:[AGRUP. CLAS. PROF.]]=$B84,IF(DATOS_[[Check Periodo Ref.]:[Check Periodo Ref.]]="Dentro",IF(DATOS_[[Check Equiparado]:[Check Equiparado]]="Sí",IF(DATOS!AZ$4="Sí",(1/DATOS_[[% anualiz]:[% anualiz]]),1)*IF(DATOS!AZ$5="Sí",1/DATOS_[[% normaliz]:[% normaliz]],1)*(DATOS_[Conc.Sal.22])))))))),
0)</f>
        <v>0</v>
      </c>
      <c r="AF86" s="168">
        <f t="array" ref="AF86">IFERROR(
(AVERAGE((IF(DATOS_[[Sexo]:[Sexo]]=$B86,IF(DATOS_[[AGRUP. CLAS. PROF.]:[AGRUP. CLAS. PROF.]]=$B84,IF(DATOS_[[Check Periodo Ref.]:[Check Periodo Ref.]]="Dentro",IF(DATOS_[[Check Equiparado]:[Check Equiparado]]="Sí",IF(DATOS!BA$4="Sí",(1/DATOS_[[% anualiz]:[% anualiz]]),1)*IF(DATOS!BA$5="Sí",1/DATOS_[[% normaliz]:[% normaliz]],1)*(DATOS_[Conc.Sal.23])))))))),
0)</f>
        <v>0</v>
      </c>
      <c r="AG86" s="168">
        <f t="array" ref="AG86">IFERROR(
(AVERAGE((IF(DATOS_[[Sexo]:[Sexo]]=$B86,IF(DATOS_[[AGRUP. CLAS. PROF.]:[AGRUP. CLAS. PROF.]]=$B84,IF(DATOS_[[Check Periodo Ref.]:[Check Periodo Ref.]]="Dentro",IF(DATOS_[[Check Equiparado]:[Check Equiparado]]="Sí",IF(DATOS!BB$4="Sí",(1/DATOS_[[% anualiz]:[% anualiz]]),1)*IF(DATOS!BB$5="Sí",1/DATOS_[[% normaliz]:[% normaliz]],1)*(DATOS_[Conc.Sal.24])))))))),
0)</f>
        <v>0</v>
      </c>
      <c r="AH86" s="168">
        <f t="array" ref="AH86">IFERROR(
(AVERAGE((IF(DATOS_[[Sexo]:[Sexo]]=$B86,IF(DATOS_[[AGRUP. CLAS. PROF.]:[AGRUP. CLAS. PROF.]]=$B84,IF(DATOS_[[Check Periodo Ref.]:[Check Periodo Ref.]]="Dentro",IF(DATOS_[[Check Equiparado]:[Check Equiparado]]="Sí",IF(DATOS!BC$4="Sí",(1/DATOS_[[% anualiz]:[% anualiz]]),1)*IF(DATOS!BC$5="Sí",1/DATOS_[[% normaliz]:[% normaliz]],1)*(DATOS_[Conc.Sal.25])))))))),
0)</f>
        <v>0</v>
      </c>
      <c r="AI86" s="168">
        <f t="array" ref="AI86">IFERROR(
(AVERAGE((IF(DATOS_[[Sexo]:[Sexo]]=$B86,IF(DATOS_[[AGRUP. CLAS. PROF.]:[AGRUP. CLAS. PROF.]]=$B84,IF(DATOS_[[Check Periodo Ref.]:[Check Periodo Ref.]]="Dentro",IF(DATOS_[[Check Equiparado]:[Check Equiparado]]="Sí",IF(DATOS!BD$4="Sí",(1/DATOS_[[% anualiz]:[% anualiz]]),1)*IF(DATOS!BD$5="Sí",1/DATOS_[[% normaliz]:[% normaliz]],1)*(DATOS_[Conc.Sal.26])))))))),
0)</f>
        <v>0</v>
      </c>
      <c r="AJ86" s="168">
        <f t="array" ref="AJ86">IFERROR(
(AVERAGE((IF(DATOS_[[Sexo]:[Sexo]]=$B86,IF(DATOS_[[AGRUP. CLAS. PROF.]:[AGRUP. CLAS. PROF.]]=$B84,IF(DATOS_[[Check Periodo Ref.]:[Check Periodo Ref.]]="Dentro",IF(DATOS_[[Check Equiparado]:[Check Equiparado]]="Sí",IF(DATOS!BE$4="Sí",(1/DATOS_[[% anualiz]:[% anualiz]]),1)*IF(DATOS!BE$5="Sí",1/DATOS_[[% normaliz]:[% normaliz]],1)*(DATOS_[Conc.Sal.27])))))))),
0)</f>
        <v>0</v>
      </c>
      <c r="AK86" s="168">
        <f t="array" ref="AK86">IFERROR(
(AVERAGE((IF(DATOS_[[Sexo]:[Sexo]]=$B86,IF(DATOS_[[AGRUP. CLAS. PROF.]:[AGRUP. CLAS. PROF.]]=$B84,IF(DATOS_[[Check Periodo Ref.]:[Check Periodo Ref.]]="Dentro",IF(DATOS_[[Check Equiparado]:[Check Equiparado]]="Sí",IF(DATOS!BF$4="Sí",(1/DATOS_[[% anualiz]:[% anualiz]]),1)*IF(DATOS!BF$5="Sí",1/DATOS_[[% normaliz]:[% normaliz]],1)*(DATOS_[Conc.Sal.28])))))))),
0)</f>
        <v>0</v>
      </c>
      <c r="AL86" s="168">
        <f t="array" ref="AL86">IFERROR(
(AVERAGE((IF(DATOS_[[Sexo]:[Sexo]]=$B86,IF(DATOS_[[AGRUP. CLAS. PROF.]:[AGRUP. CLAS. PROF.]]=$B84,IF(DATOS_[[Check Periodo Ref.]:[Check Periodo Ref.]]="Dentro",IF(DATOS_[[Check Equiparado]:[Check Equiparado]]="Sí",IF(DATOS!BG$4="Sí",(1/DATOS_[[% anualiz]:[% anualiz]]),1)*IF(DATOS!BG$5="Sí",1/DATOS_[[% normaliz]:[% normaliz]],1)*(DATOS_[Conc.Sal.29])))))))),
0)</f>
        <v>0</v>
      </c>
      <c r="AM86" s="168">
        <f t="array" ref="AM86">IFERROR(
(AVERAGE((IF(DATOS_[[Sexo]:[Sexo]]=$B86,IF(DATOS_[[AGRUP. CLAS. PROF.]:[AGRUP. CLAS. PROF.]]=$B84,IF(DATOS_[[Check Periodo Ref.]:[Check Periodo Ref.]]="Dentro",IF(DATOS_[[Check Equiparado]:[Check Equiparado]]="Sí",IF(DATOS!BH$4="Sí",(1/DATOS_[[% anualiz]:[% anualiz]]),1)*IF(DATOS!BH$5="Sí",1/DATOS_[[% normaliz]:[% normaliz]],1)*(DATOS_[Conc.Sal.30])))))))),
0)</f>
        <v>0</v>
      </c>
      <c r="AN86" s="169">
        <f t="array" ref="AN86">IFERROR(
AVERAGE(IF(DATOS_[Sexo]=$B86,IF(DATOS_[[AGRUP. CLAS. PROF.]:[AGRUP. CLAS. PROF.]]=$B84,IF(DATOS_[Check Equiparado]="Sí",IF(DATOS_[Check Periodo Ref.]="Dentro",DATOS_[Tot COMPL.SAL Eq],FALSE))))),
0)</f>
        <v>0</v>
      </c>
      <c r="AO86" s="170">
        <f t="array" ref="AO86">IFERROR(
AVERAGE(IF(DATOS_[Sexo]=$B86,IF(DATOS_[[AGRUP. CLAS. PROF.]:[AGRUP. CLAS. PROF.]]=$B84,IF(DATOS_[Check Equiparado]="Sí",IF(DATOS_[Check Periodo Ref.]="Dentro",DATOS_[TOTAL SALARIO Eq],FALSE))))),
0)</f>
        <v>0</v>
      </c>
      <c r="AP86" s="171">
        <f t="array" ref="AP86">IFERROR(
(AVERAGE((IF(DATOS_[[Sexo]:[Sexo]]=$B86,IF(DATOS_[[AGRUP. CLAS. PROF.]:[AGRUP. CLAS. PROF.]]=$B85,IF(DATOS_[[Check Periodo Ref.]:[Check Periodo Ref.]]="Dentro",IF(DATOS_[[Check Equiparado]:[Check Equiparado]]="Sí",IF(DATOS!BI$4="Sí",(1/DATOS_[[% anualiz]:[% anualiz]]),1)*IF(DATOS!BI$5="Sí",1/DATOS_[[% normaliz]:[% normaliz]],1)*(DATOS_[C.Extra.01])))))))),
0)</f>
        <v>0</v>
      </c>
      <c r="AQ86" s="171">
        <f t="array" ref="AQ86">IFERROR(
(AVERAGE((IF(DATOS_[[Sexo]:[Sexo]]=$B86,IF(DATOS_[[AGRUP. CLAS. PROF.]:[AGRUP. CLAS. PROF.]]=$B85,IF(DATOS_[[Check Periodo Ref.]:[Check Periodo Ref.]]="Dentro",IF(DATOS_[[Check Equiparado]:[Check Equiparado]]="Sí",IF(DATOS!BJ$4="Sí",(1/DATOS_[[% anualiz]:[% anualiz]]),1)*IF(DATOS!BJ$5="Sí",1/DATOS_[[% normaliz]:[% normaliz]],1)*(DATOS_[C.Extra.02])))))))),
0)</f>
        <v>0</v>
      </c>
      <c r="AR86" s="171">
        <f t="array" ref="AR86">IFERROR(
(AVERAGE((IF(DATOS_[[Sexo]:[Sexo]]=$B86,IF(DATOS_[[AGRUP. CLAS. PROF.]:[AGRUP. CLAS. PROF.]]=$B85,IF(DATOS_[[Check Periodo Ref.]:[Check Periodo Ref.]]="Dentro",IF(DATOS_[[Check Equiparado]:[Check Equiparado]]="Sí",IF(DATOS!BK$4="Sí",(1/DATOS_[[% anualiz]:[% anualiz]]),1)*IF(DATOS!BK$5="Sí",1/DATOS_[[% normaliz]:[% normaliz]],1)*(DATOS_[C.Extra.03])))))))),
0)</f>
        <v>0</v>
      </c>
      <c r="AS86" s="171">
        <f t="array" ref="AS86">IFERROR(
(AVERAGE((IF(DATOS_[[Sexo]:[Sexo]]=$B86,IF(DATOS_[[AGRUP. CLAS. PROF.]:[AGRUP. CLAS. PROF.]]=$B85,IF(DATOS_[[Check Periodo Ref.]:[Check Periodo Ref.]]="Dentro",IF(DATOS_[[Check Equiparado]:[Check Equiparado]]="Sí",IF(DATOS!BL$4="Sí",(1/DATOS_[[% anualiz]:[% anualiz]]),1)*IF(DATOS!BL$5="Sí",1/DATOS_[[% normaliz]:[% normaliz]],1)*(DATOS_[C.Extra.04])))))))),
0)</f>
        <v>0</v>
      </c>
      <c r="AT86" s="171">
        <f t="array" ref="AT86">IFERROR(
(AVERAGE((IF(DATOS_[[Sexo]:[Sexo]]=$B86,IF(DATOS_[[AGRUP. CLAS. PROF.]:[AGRUP. CLAS. PROF.]]=$B85,IF(DATOS_[[Check Periodo Ref.]:[Check Periodo Ref.]]="Dentro",IF(DATOS_[[Check Equiparado]:[Check Equiparado]]="Sí",IF(DATOS!BM$4="Sí",(1/DATOS_[[% anualiz]:[% anualiz]]),1)*IF(DATOS!BM$5="Sí",1/DATOS_[[% normaliz]:[% normaliz]],1)*(DATOS_[C.Extra.05])))))))),
0)</f>
        <v>0</v>
      </c>
      <c r="AU86" s="172">
        <f t="array" ref="AU86">IFERROR(
AVERAGE(IF(DATOS_[Sexo]=$B86,IF(DATOS_[[AGRUP. CLAS. PROF.]:[AGRUP. CLAS. PROF.]]=$B84,IF(DATOS_[Check Equiparado]="Sí",IF(DATOS_[Check Periodo Ref.]="Dentro",DATOS_[Tot Extrasalarial Eq],FALSE))))),
0)</f>
        <v>0</v>
      </c>
      <c r="AV86" s="173">
        <f t="array" ref="AV86">IFERROR(
AVERAGE(IF(DATOS_[Sexo]=$B86,IF(DATOS_[[AGRUP. CLAS. PROF.]:[AGRUP. CLAS. PROF.]]=$B84,IF(DATOS_[Check Equiparado]="Sí",IF(DATOS_[Check Periodo Ref.]="Dentro",DATOS_[TOTAL Retrib Eq],FALSE))))),
0)</f>
        <v>0</v>
      </c>
    </row>
    <row r="87" spans="1:48" ht="17.25" thickBot="1" x14ac:dyDescent="0.35">
      <c r="A87" s="119" t="str">
        <f t="shared" ref="A87" si="99">+A88</f>
        <v>[ocultar]</v>
      </c>
      <c r="B87" s="129" t="s">
        <v>241</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CLAS. PROF.],
IF("Dentro"=DATOS_[Check Periodo Ref.],
1/(COUNTIFS(DATOS_[Sexo],$B88,DATOS_[AGRUP. CLAS. PROF.],$B87,DATOS_[Check Periodo Ref.],"Dentro",DATOS_[id],DATOS_[id]))))))</f>
        <v>0</v>
      </c>
      <c r="D88" s="125">
        <f>COUNTIFS(DATOS_[AGRUP. CLAS. PROF.],$B87,DATOS_[Sexo],$B88,DATOS_[Check Periodo Ref.],"Dentro")</f>
        <v>0</v>
      </c>
      <c r="E88" s="125">
        <f>COUNTIFS(DATOS_[AGRUP. CLAS. PROF.],$B87,DATOS_[Sexo],$B88,DATOS_[Check Periodo Ref.],"Dentro",DATOS_[Check Nº SC Norm],"Sí")</f>
        <v>0</v>
      </c>
      <c r="F88" s="125">
        <f>COUNTIFS(DATOS_[AGRUP. CLAS. PROF.],$B87,DATOS_[Sexo],$B88,DATOS_[Check Periodo Ref.],"Dentro",DATOS_[Check Nº SC Anualiz],"Sí")</f>
        <v>0</v>
      </c>
      <c r="G88" s="125">
        <f>COUNTIFS(DATOS_[AGRUP. CLAS. PROF.],$B87,DATOS_[Sexo],$B88,DATOS_[Check Periodo Ref.],"Dentro",DATOS_[Check Nº SC Norm y Anualiz],"Sí")</f>
        <v>0</v>
      </c>
      <c r="H88" s="125">
        <f>COUNTIFS(DATOS_[AGRUP. CLAS. PROF.],$B87,DATOS_[Sexo],$B88,DATOS_[Check Periodo Ref.],"Dentro",DATOS_[Check Equiparación],"Sí")</f>
        <v>0</v>
      </c>
      <c r="I88" s="167">
        <f t="array" ref="I88">IFERROR(
AVERAGE(IF(DATOS_[Sexo]=$B88,IF(DATOS_[[AGRUP. CLAS. PROF.]:[AGRUP. CLAS. PROF.]]=$B87,IF(DATOS_[Check Equiparado]="Sí",IF(DATOS_[Check Periodo Ref.]="Dentro",DATOS_[SALARIO BASE Eq],FALSE))))),
0)</f>
        <v>0</v>
      </c>
      <c r="J88" s="168">
        <f t="array" ref="J88">IFERROR(
(AVERAGE((IF(DATOS_[[Sexo]:[Sexo]]=$B88,IF(DATOS_[[AGRUP. CLAS. PROF.]:[AGRUP. CLAS. PROF.]]=$B87,IF(DATOS_[[Check Periodo Ref.]:[Check Periodo Ref.]]="Dentro",IF(DATOS_[[Check Equiparado]:[Check Equiparado]]="Sí",IF(DATOS!AE$4="Sí",(1/DATOS_[[% anualiz]:[% anualiz]]),1)*IF(DATOS!AE$5="Sí",1/DATOS_[[% normaliz]:[% normaliz]],1)*(DATOS_[Conc.Sal.01])))))))),
0)</f>
        <v>0</v>
      </c>
      <c r="K88" s="168">
        <f t="array" ref="K88">IFERROR(
(AVERAGE((IF(DATOS_[[Sexo]:[Sexo]]=$B88,IF(DATOS_[[AGRUP. CLAS. PROF.]:[AGRUP. CLAS. PROF.]]=$B87,IF(DATOS_[[Check Periodo Ref.]:[Check Periodo Ref.]]="Dentro",IF(DATOS_[[Check Equiparado]:[Check Equiparado]]="Sí",IF(DATOS!AF$4="Sí",(1/DATOS_[[% anualiz]:[% anualiz]]),1)*IF(DATOS!AF$5="Sí",1/DATOS_[[% normaliz]:[% normaliz]],1)*(DATOS_[Conc.Sal.02])))))))),
0)</f>
        <v>0</v>
      </c>
      <c r="L88" s="168">
        <f t="array" ref="L88">IFERROR(
(AVERAGE((IF(DATOS_[[Sexo]:[Sexo]]=$B88,IF(DATOS_[[AGRUP. CLAS. PROF.]:[AGRUP. CLAS. PROF.]]=$B87,IF(DATOS_[[Check Periodo Ref.]:[Check Periodo Ref.]]="Dentro",IF(DATOS_[[Check Equiparado]:[Check Equiparado]]="Sí",IF(DATOS!AG$4="Sí",(1/DATOS_[[% anualiz]:[% anualiz]]),1)*IF(DATOS!AG$5="Sí",1/DATOS_[[% normaliz]:[% normaliz]],1)*(DATOS_[Conc.Sal.03])))))))),
0)</f>
        <v>0</v>
      </c>
      <c r="M88" s="168">
        <f t="array" ref="M88">IFERROR(
(AVERAGE((IF(DATOS_[[Sexo]:[Sexo]]=$B88,IF(DATOS_[[AGRUP. CLAS. PROF.]:[AGRUP. CLAS. PROF.]]=$B87,IF(DATOS_[[Check Periodo Ref.]:[Check Periodo Ref.]]="Dentro",IF(DATOS_[[Check Equiparado]:[Check Equiparado]]="Sí",IF(DATOS!AH$4="Sí",(1/DATOS_[[% anualiz]:[% anualiz]]),1)*IF(DATOS!AH$5="Sí",1/DATOS_[[% normaliz]:[% normaliz]],1)*(DATOS_[Conc.Sal.04])))))))),
0)</f>
        <v>0</v>
      </c>
      <c r="N88" s="168">
        <f t="array" ref="N88">IFERROR(
(AVERAGE((IF(DATOS_[[Sexo]:[Sexo]]=$B88,IF(DATOS_[[AGRUP. CLAS. PROF.]:[AGRUP. CLAS. PROF.]]=$B87,IF(DATOS_[[Check Periodo Ref.]:[Check Periodo Ref.]]="Dentro",IF(DATOS_[[Check Equiparado]:[Check Equiparado]]="Sí",IF(DATOS!AI$4="Sí",(1/DATOS_[[% anualiz]:[% anualiz]]),1)*IF(DATOS!AI$5="Sí",1/DATOS_[[% normaliz]:[% normaliz]],1)*(DATOS_[Conc.Sal.05])))))))),
0)</f>
        <v>0</v>
      </c>
      <c r="O88" s="168">
        <f t="array" ref="O88">IFERROR(
(AVERAGE((IF(DATOS_[[Sexo]:[Sexo]]=$B88,IF(DATOS_[[AGRUP. CLAS. PROF.]:[AGRUP. CLAS. PROF.]]=$B87,IF(DATOS_[[Check Periodo Ref.]:[Check Periodo Ref.]]="Dentro",IF(DATOS_[[Check Equiparado]:[Check Equiparado]]="Sí",IF(DATOS!AJ$4="Sí",(1/DATOS_[[% anualiz]:[% anualiz]]),1)*IF(DATOS!AJ$5="Sí",1/DATOS_[[% normaliz]:[% normaliz]],1)*(DATOS_[Conc.Sal.06])))))))),
0)</f>
        <v>0</v>
      </c>
      <c r="P88" s="168">
        <f t="array" ref="P88">IFERROR(
(AVERAGE((IF(DATOS_[[Sexo]:[Sexo]]=$B88,IF(DATOS_[[AGRUP. CLAS. PROF.]:[AGRUP. CLAS. PROF.]]=$B87,IF(DATOS_[[Check Periodo Ref.]:[Check Periodo Ref.]]="Dentro",IF(DATOS_[[Check Equiparado]:[Check Equiparado]]="Sí",IF(DATOS!AK$4="Sí",(1/DATOS_[[% anualiz]:[% anualiz]]),1)*IF(DATOS!AK$5="Sí",1/DATOS_[[% normaliz]:[% normaliz]],1)*(DATOS_[Conc.Sal.07])))))))),
0)</f>
        <v>0</v>
      </c>
      <c r="Q88" s="168">
        <f t="array" ref="Q88">IFERROR(
(AVERAGE((IF(DATOS_[[Sexo]:[Sexo]]=$B88,IF(DATOS_[[AGRUP. CLAS. PROF.]:[AGRUP. CLAS. PROF.]]=$B87,IF(DATOS_[[Check Periodo Ref.]:[Check Periodo Ref.]]="Dentro",IF(DATOS_[[Check Equiparado]:[Check Equiparado]]="Sí",IF(DATOS!AL$4="Sí",(1/DATOS_[[% anualiz]:[% anualiz]]),1)*IF(DATOS!AL$5="Sí",1/DATOS_[[% normaliz]:[% normaliz]],1)*(DATOS_[Conc.Sal.08])))))))),
0)</f>
        <v>0</v>
      </c>
      <c r="R88" s="168">
        <f t="array" ref="R88">IFERROR(
(AVERAGE((IF(DATOS_[[Sexo]:[Sexo]]=$B88,IF(DATOS_[[AGRUP. CLAS. PROF.]:[AGRUP. CLAS. PROF.]]=$B87,IF(DATOS_[[Check Periodo Ref.]:[Check Periodo Ref.]]="Dentro",IF(DATOS_[[Check Equiparado]:[Check Equiparado]]="Sí",IF(DATOS!AM$4="Sí",(1/DATOS_[[% anualiz]:[% anualiz]]),1)*IF(DATOS!AM$5="Sí",1/DATOS_[[% normaliz]:[% normaliz]],1)*(DATOS_[Conc.Sal.09])))))))),
0)</f>
        <v>0</v>
      </c>
      <c r="S88" s="168">
        <f t="array" ref="S88">IFERROR(
(AVERAGE((IF(DATOS_[[Sexo]:[Sexo]]=$B88,IF(DATOS_[[AGRUP. CLAS. PROF.]:[AGRUP. CLAS. PROF.]]=$B87,IF(DATOS_[[Check Periodo Ref.]:[Check Periodo Ref.]]="Dentro",IF(DATOS_[[Check Equiparado]:[Check Equiparado]]="Sí",IF(DATOS!AN$4="Sí",(1/DATOS_[[% anualiz]:[% anualiz]]),1)*IF(DATOS!AN$5="Sí",1/DATOS_[[% normaliz]:[% normaliz]],1)*(DATOS_[Conc.Sal.10])))))))),
0)</f>
        <v>0</v>
      </c>
      <c r="T88" s="168">
        <f t="array" ref="T88">IFERROR(
(AVERAGE((IF(DATOS_[[Sexo]:[Sexo]]=$B88,IF(DATOS_[[AGRUP. CLAS. PROF.]:[AGRUP. CLAS. PROF.]]=$B87,IF(DATOS_[[Check Periodo Ref.]:[Check Periodo Ref.]]="Dentro",IF(DATOS_[[Check Equiparado]:[Check Equiparado]]="Sí",IF(DATOS!AO$4="Sí",(1/DATOS_[[% anualiz]:[% anualiz]]),1)*IF(DATOS!AO$5="Sí",1/DATOS_[[% normaliz]:[% normaliz]],1)*(DATOS_[Conc.Sal.11])))))))),
0)</f>
        <v>0</v>
      </c>
      <c r="U88" s="168">
        <f t="array" ref="U88">IFERROR(
(AVERAGE((IF(DATOS_[[Sexo]:[Sexo]]=$B88,IF(DATOS_[[AGRUP. CLAS. PROF.]:[AGRUP. CLAS. PROF.]]=$B87,IF(DATOS_[[Check Periodo Ref.]:[Check Periodo Ref.]]="Dentro",IF(DATOS_[[Check Equiparado]:[Check Equiparado]]="Sí",IF(DATOS!AP$4="Sí",(1/DATOS_[[% anualiz]:[% anualiz]]),1)*IF(DATOS!AP$5="Sí",1/DATOS_[[% normaliz]:[% normaliz]],1)*(DATOS_[Conc.Sal.12])))))))),
0)</f>
        <v>0</v>
      </c>
      <c r="V88" s="168">
        <f t="array" ref="V88">IFERROR(
(AVERAGE((IF(DATOS_[[Sexo]:[Sexo]]=$B88,IF(DATOS_[[AGRUP. CLAS. PROF.]:[AGRUP. CLAS. PROF.]]=$B87,IF(DATOS_[[Check Periodo Ref.]:[Check Periodo Ref.]]="Dentro",IF(DATOS_[[Check Equiparado]:[Check Equiparado]]="Sí",IF(DATOS!AQ$4="Sí",(1/DATOS_[[% anualiz]:[% anualiz]]),1)*IF(DATOS!AQ$5="Sí",1/DATOS_[[% normaliz]:[% normaliz]],1)*(DATOS_[Conc.Sal.13])))))))),
0)</f>
        <v>0</v>
      </c>
      <c r="W88" s="168">
        <f t="array" ref="W88">IFERROR(
(AVERAGE((IF(DATOS_[[Sexo]:[Sexo]]=$B88,IF(DATOS_[[AGRUP. CLAS. PROF.]:[AGRUP. CLAS. PROF.]]=$B87,IF(DATOS_[[Check Periodo Ref.]:[Check Periodo Ref.]]="Dentro",IF(DATOS_[[Check Equiparado]:[Check Equiparado]]="Sí",IF(DATOS!AR$4="Sí",(1/DATOS_[[% anualiz]:[% anualiz]]),1)*IF(DATOS!AR$5="Sí",1/DATOS_[[% normaliz]:[% normaliz]],1)*(DATOS_[Conc.Sal.14])))))))),
0)</f>
        <v>0</v>
      </c>
      <c r="X88" s="168">
        <f t="array" ref="X88">IFERROR(
(AVERAGE((IF(DATOS_[[Sexo]:[Sexo]]=$B88,IF(DATOS_[[AGRUP. CLAS. PROF.]:[AGRUP. CLAS. PROF.]]=$B87,IF(DATOS_[[Check Periodo Ref.]:[Check Periodo Ref.]]="Dentro",IF(DATOS_[[Check Equiparado]:[Check Equiparado]]="Sí",IF(DATOS!AS$4="Sí",(1/DATOS_[[% anualiz]:[% anualiz]]),1)*IF(DATOS!AS$5="Sí",1/DATOS_[[% normaliz]:[% normaliz]],1)*(DATOS_[Conc.Sal.15])))))))),
0)</f>
        <v>0</v>
      </c>
      <c r="Y88" s="168">
        <f t="array" ref="Y88">IFERROR(
(AVERAGE((IF(DATOS_[[Sexo]:[Sexo]]=$B88,IF(DATOS_[[AGRUP. CLAS. PROF.]:[AGRUP. CLAS. PROF.]]=$B87,IF(DATOS_[[Check Periodo Ref.]:[Check Periodo Ref.]]="Dentro",IF(DATOS_[[Check Equiparado]:[Check Equiparado]]="Sí",IF(DATOS!AT$4="Sí",(1/DATOS_[[% anualiz]:[% anualiz]]),1)*IF(DATOS!AT$5="Sí",1/DATOS_[[% normaliz]:[% normaliz]],1)*(DATOS_[Conc.Sal.16])))))))),
0)</f>
        <v>0</v>
      </c>
      <c r="Z88" s="168">
        <f t="array" ref="Z88">IFERROR(
(AVERAGE((IF(DATOS_[[Sexo]:[Sexo]]=$B88,IF(DATOS_[[AGRUP. CLAS. PROF.]:[AGRUP. CLAS. PROF.]]=$B87,IF(DATOS_[[Check Periodo Ref.]:[Check Periodo Ref.]]="Dentro",IF(DATOS_[[Check Equiparado]:[Check Equiparado]]="Sí",IF(DATOS!AU$4="Sí",(1/DATOS_[[% anualiz]:[% anualiz]]),1)*IF(DATOS!AU$5="Sí",1/DATOS_[[% normaliz]:[% normaliz]],1)*(DATOS_[Conc.Sal.17])))))))),
0)</f>
        <v>0</v>
      </c>
      <c r="AA88" s="168">
        <f t="array" ref="AA88">IFERROR(
(AVERAGE((IF(DATOS_[[Sexo]:[Sexo]]=$B88,IF(DATOS_[[AGRUP. CLAS. PROF.]:[AGRUP. CLAS. PROF.]]=$B87,IF(DATOS_[[Check Periodo Ref.]:[Check Periodo Ref.]]="Dentro",IF(DATOS_[[Check Equiparado]:[Check Equiparado]]="Sí",IF(DATOS!AV$4="Sí",(1/DATOS_[[% anualiz]:[% anualiz]]),1)*IF(DATOS!AV$5="Sí",1/DATOS_[[% normaliz]:[% normaliz]],1)*(DATOS_[Conc.Sal.18])))))))),
0)</f>
        <v>0</v>
      </c>
      <c r="AB88" s="168">
        <f t="array" ref="AB88">IFERROR(
(AVERAGE((IF(DATOS_[[Sexo]:[Sexo]]=$B88,IF(DATOS_[[AGRUP. CLAS. PROF.]:[AGRUP. CLAS. PROF.]]=$B87,IF(DATOS_[[Check Periodo Ref.]:[Check Periodo Ref.]]="Dentro",IF(DATOS_[[Check Equiparado]:[Check Equiparado]]="Sí",IF(DATOS!AW$4="Sí",(1/DATOS_[[% anualiz]:[% anualiz]]),1)*IF(DATOS!AW$5="Sí",1/DATOS_[[% normaliz]:[% normaliz]],1)*(DATOS_[Conc.Sal.19])))))))),
0)</f>
        <v>0</v>
      </c>
      <c r="AC88" s="168">
        <f t="array" ref="AC88">IFERROR(
(AVERAGE((IF(DATOS_[[Sexo]:[Sexo]]=$B88,IF(DATOS_[[AGRUP. CLAS. PROF.]:[AGRUP. CLAS. PROF.]]=$B87,IF(DATOS_[[Check Periodo Ref.]:[Check Periodo Ref.]]="Dentro",IF(DATOS_[[Check Equiparado]:[Check Equiparado]]="Sí",IF(DATOS!AX$4="Sí",(1/DATOS_[[% anualiz]:[% anualiz]]),1)*IF(DATOS!AX$5="Sí",1/DATOS_[[% normaliz]:[% normaliz]],1)*(DATOS_[Conc.Sal.20])))))))),
0)</f>
        <v>0</v>
      </c>
      <c r="AD88" s="168">
        <f t="array" ref="AD88">IFERROR(
(AVERAGE((IF(DATOS_[[Sexo]:[Sexo]]=$B88,IF(DATOS_[[AGRUP. CLAS. PROF.]:[AGRUP. CLAS. PROF.]]=$B87,IF(DATOS_[[Check Periodo Ref.]:[Check Periodo Ref.]]="Dentro",IF(DATOS_[[Check Equiparado]:[Check Equiparado]]="Sí",IF(DATOS!AY$4="Sí",(1/DATOS_[[% anualiz]:[% anualiz]]),1)*IF(DATOS!AY$5="Sí",1/DATOS_[[% normaliz]:[% normaliz]],1)*(DATOS_[Conc.Sal.21])))))))),
0)</f>
        <v>0</v>
      </c>
      <c r="AE88" s="168">
        <f t="array" ref="AE88">IFERROR(
(AVERAGE((IF(DATOS_[[Sexo]:[Sexo]]=$B88,IF(DATOS_[[AGRUP. CLAS. PROF.]:[AGRUP. CLAS. PROF.]]=$B87,IF(DATOS_[[Check Periodo Ref.]:[Check Periodo Ref.]]="Dentro",IF(DATOS_[[Check Equiparado]:[Check Equiparado]]="Sí",IF(DATOS!AZ$4="Sí",(1/DATOS_[[% anualiz]:[% anualiz]]),1)*IF(DATOS!AZ$5="Sí",1/DATOS_[[% normaliz]:[% normaliz]],1)*(DATOS_[Conc.Sal.22])))))))),
0)</f>
        <v>0</v>
      </c>
      <c r="AF88" s="168">
        <f t="array" ref="AF88">IFERROR(
(AVERAGE((IF(DATOS_[[Sexo]:[Sexo]]=$B88,IF(DATOS_[[AGRUP. CLAS. PROF.]:[AGRUP. CLAS. PROF.]]=$B87,IF(DATOS_[[Check Periodo Ref.]:[Check Periodo Ref.]]="Dentro",IF(DATOS_[[Check Equiparado]:[Check Equiparado]]="Sí",IF(DATOS!BA$4="Sí",(1/DATOS_[[% anualiz]:[% anualiz]]),1)*IF(DATOS!BA$5="Sí",1/DATOS_[[% normaliz]:[% normaliz]],1)*(DATOS_[Conc.Sal.23])))))))),
0)</f>
        <v>0</v>
      </c>
      <c r="AG88" s="168">
        <f t="array" ref="AG88">IFERROR(
(AVERAGE((IF(DATOS_[[Sexo]:[Sexo]]=$B88,IF(DATOS_[[AGRUP. CLAS. PROF.]:[AGRUP. CLAS. PROF.]]=$B87,IF(DATOS_[[Check Periodo Ref.]:[Check Periodo Ref.]]="Dentro",IF(DATOS_[[Check Equiparado]:[Check Equiparado]]="Sí",IF(DATOS!BB$4="Sí",(1/DATOS_[[% anualiz]:[% anualiz]]),1)*IF(DATOS!BB$5="Sí",1/DATOS_[[% normaliz]:[% normaliz]],1)*(DATOS_[Conc.Sal.24])))))))),
0)</f>
        <v>0</v>
      </c>
      <c r="AH88" s="168">
        <f t="array" ref="AH88">IFERROR(
(AVERAGE((IF(DATOS_[[Sexo]:[Sexo]]=$B88,IF(DATOS_[[AGRUP. CLAS. PROF.]:[AGRUP. CLAS. PROF.]]=$B87,IF(DATOS_[[Check Periodo Ref.]:[Check Periodo Ref.]]="Dentro",IF(DATOS_[[Check Equiparado]:[Check Equiparado]]="Sí",IF(DATOS!BC$4="Sí",(1/DATOS_[[% anualiz]:[% anualiz]]),1)*IF(DATOS!BC$5="Sí",1/DATOS_[[% normaliz]:[% normaliz]],1)*(DATOS_[Conc.Sal.25])))))))),
0)</f>
        <v>0</v>
      </c>
      <c r="AI88" s="168">
        <f t="array" ref="AI88">IFERROR(
(AVERAGE((IF(DATOS_[[Sexo]:[Sexo]]=$B88,IF(DATOS_[[AGRUP. CLAS. PROF.]:[AGRUP. CLAS. PROF.]]=$B87,IF(DATOS_[[Check Periodo Ref.]:[Check Periodo Ref.]]="Dentro",IF(DATOS_[[Check Equiparado]:[Check Equiparado]]="Sí",IF(DATOS!BD$4="Sí",(1/DATOS_[[% anualiz]:[% anualiz]]),1)*IF(DATOS!BD$5="Sí",1/DATOS_[[% normaliz]:[% normaliz]],1)*(DATOS_[Conc.Sal.26])))))))),
0)</f>
        <v>0</v>
      </c>
      <c r="AJ88" s="168">
        <f t="array" ref="AJ88">IFERROR(
(AVERAGE((IF(DATOS_[[Sexo]:[Sexo]]=$B88,IF(DATOS_[[AGRUP. CLAS. PROF.]:[AGRUP. CLAS. PROF.]]=$B87,IF(DATOS_[[Check Periodo Ref.]:[Check Periodo Ref.]]="Dentro",IF(DATOS_[[Check Equiparado]:[Check Equiparado]]="Sí",IF(DATOS!BE$4="Sí",(1/DATOS_[[% anualiz]:[% anualiz]]),1)*IF(DATOS!BE$5="Sí",1/DATOS_[[% normaliz]:[% normaliz]],1)*(DATOS_[Conc.Sal.27])))))))),
0)</f>
        <v>0</v>
      </c>
      <c r="AK88" s="168">
        <f t="array" ref="AK88">IFERROR(
(AVERAGE((IF(DATOS_[[Sexo]:[Sexo]]=$B88,IF(DATOS_[[AGRUP. CLAS. PROF.]:[AGRUP. CLAS. PROF.]]=$B87,IF(DATOS_[[Check Periodo Ref.]:[Check Periodo Ref.]]="Dentro",IF(DATOS_[[Check Equiparado]:[Check Equiparado]]="Sí",IF(DATOS!BF$4="Sí",(1/DATOS_[[% anualiz]:[% anualiz]]),1)*IF(DATOS!BF$5="Sí",1/DATOS_[[% normaliz]:[% normaliz]],1)*(DATOS_[Conc.Sal.28])))))))),
0)</f>
        <v>0</v>
      </c>
      <c r="AL88" s="168">
        <f t="array" ref="AL88">IFERROR(
(AVERAGE((IF(DATOS_[[Sexo]:[Sexo]]=$B88,IF(DATOS_[[AGRUP. CLAS. PROF.]:[AGRUP. CLAS. PROF.]]=$B87,IF(DATOS_[[Check Periodo Ref.]:[Check Periodo Ref.]]="Dentro",IF(DATOS_[[Check Equiparado]:[Check Equiparado]]="Sí",IF(DATOS!BG$4="Sí",(1/DATOS_[[% anualiz]:[% anualiz]]),1)*IF(DATOS!BG$5="Sí",1/DATOS_[[% normaliz]:[% normaliz]],1)*(DATOS_[Conc.Sal.29])))))))),
0)</f>
        <v>0</v>
      </c>
      <c r="AM88" s="168">
        <f t="array" ref="AM88">IFERROR(
(AVERAGE((IF(DATOS_[[Sexo]:[Sexo]]=$B88,IF(DATOS_[[AGRUP. CLAS. PROF.]:[AGRUP. CLAS. PROF.]]=$B87,IF(DATOS_[[Check Periodo Ref.]:[Check Periodo Ref.]]="Dentro",IF(DATOS_[[Check Equiparado]:[Check Equiparado]]="Sí",IF(DATOS!BH$4="Sí",(1/DATOS_[[% anualiz]:[% anualiz]]),1)*IF(DATOS!BH$5="Sí",1/DATOS_[[% normaliz]:[% normaliz]],1)*(DATOS_[Conc.Sal.30])))))))),
0)</f>
        <v>0</v>
      </c>
      <c r="AN88" s="169">
        <f t="array" ref="AN88">IFERROR(
AVERAGE(IF(DATOS_[Sexo]=$B88,IF(DATOS_[[AGRUP. CLAS. PROF.]:[AGRUP. CLAS. PROF.]]=$B87,IF(DATOS_[Check Equiparado]="Sí",IF(DATOS_[Check Periodo Ref.]="Dentro",DATOS_[Tot COMPL.SAL Eq],FALSE))))),
0)</f>
        <v>0</v>
      </c>
      <c r="AO88" s="170">
        <f t="array" ref="AO88">IFERROR(
AVERAGE(IF(DATOS_[Sexo]=$B88,IF(DATOS_[[AGRUP. CLAS. PROF.]:[AGRUP. CLAS. PROF.]]=$B87,IF(DATOS_[Check Equiparado]="Sí",IF(DATOS_[Check Periodo Ref.]="Dentro",DATOS_[TOTAL SALARIO Eq],FALSE))))),
0)</f>
        <v>0</v>
      </c>
      <c r="AP88" s="171">
        <f t="array" ref="AP88">IFERROR(
(AVERAGE((IF(DATOS_[[Sexo]:[Sexo]]=$B88,IF(DATOS_[[AGRUP. CLAS. PROF.]:[AGRUP. CLAS. PROF.]]=$B87,IF(DATOS_[[Check Periodo Ref.]:[Check Periodo Ref.]]="Dentro",IF(DATOS_[[Check Equiparado]:[Check Equiparado]]="Sí",IF(DATOS!BI$4="Sí",(1/DATOS_[[% anualiz]:[% anualiz]]),1)*IF(DATOS!BI$5="Sí",1/DATOS_[[% normaliz]:[% normaliz]],1)*(DATOS_[C.Extra.01])))))))),
0)</f>
        <v>0</v>
      </c>
      <c r="AQ88" s="171">
        <f t="array" ref="AQ88">IFERROR(
(AVERAGE((IF(DATOS_[[Sexo]:[Sexo]]=$B88,IF(DATOS_[[AGRUP. CLAS. PROF.]:[AGRUP. CLAS. PROF.]]=$B87,IF(DATOS_[[Check Periodo Ref.]:[Check Periodo Ref.]]="Dentro",IF(DATOS_[[Check Equiparado]:[Check Equiparado]]="Sí",IF(DATOS!BJ$4="Sí",(1/DATOS_[[% anualiz]:[% anualiz]]),1)*IF(DATOS!BJ$5="Sí",1/DATOS_[[% normaliz]:[% normaliz]],1)*(DATOS_[C.Extra.02])))))))),
0)</f>
        <v>0</v>
      </c>
      <c r="AR88" s="171">
        <f t="array" ref="AR88">IFERROR(
(AVERAGE((IF(DATOS_[[Sexo]:[Sexo]]=$B88,IF(DATOS_[[AGRUP. CLAS. PROF.]:[AGRUP. CLAS. PROF.]]=$B87,IF(DATOS_[[Check Periodo Ref.]:[Check Periodo Ref.]]="Dentro",IF(DATOS_[[Check Equiparado]:[Check Equiparado]]="Sí",IF(DATOS!BK$4="Sí",(1/DATOS_[[% anualiz]:[% anualiz]]),1)*IF(DATOS!BK$5="Sí",1/DATOS_[[% normaliz]:[% normaliz]],1)*(DATOS_[C.Extra.03])))))))),
0)</f>
        <v>0</v>
      </c>
      <c r="AS88" s="171">
        <f t="array" ref="AS88">IFERROR(
(AVERAGE((IF(DATOS_[[Sexo]:[Sexo]]=$B88,IF(DATOS_[[AGRUP. CLAS. PROF.]:[AGRUP. CLAS. PROF.]]=$B87,IF(DATOS_[[Check Periodo Ref.]:[Check Periodo Ref.]]="Dentro",IF(DATOS_[[Check Equiparado]:[Check Equiparado]]="Sí",IF(DATOS!BL$4="Sí",(1/DATOS_[[% anualiz]:[% anualiz]]),1)*IF(DATOS!BL$5="Sí",1/DATOS_[[% normaliz]:[% normaliz]],1)*(DATOS_[C.Extra.04])))))))),
0)</f>
        <v>0</v>
      </c>
      <c r="AT88" s="171">
        <f t="array" ref="AT88">IFERROR(
(AVERAGE((IF(DATOS_[[Sexo]:[Sexo]]=$B88,IF(DATOS_[[AGRUP. CLAS. PROF.]:[AGRUP. CLAS. PROF.]]=$B87,IF(DATOS_[[Check Periodo Ref.]:[Check Periodo Ref.]]="Dentro",IF(DATOS_[[Check Equiparado]:[Check Equiparado]]="Sí",IF(DATOS!BM$4="Sí",(1/DATOS_[[% anualiz]:[% anualiz]]),1)*IF(DATOS!BM$5="Sí",1/DATOS_[[% normaliz]:[% normaliz]],1)*(DATOS_[C.Extra.05])))))))),
0)</f>
        <v>0</v>
      </c>
      <c r="AU88" s="172">
        <f t="array" ref="AU88">IFERROR(
AVERAGE(IF(DATOS_[Sexo]=$B88,IF(DATOS_[[AGRUP. CLAS. PROF.]:[AGRUP. CLAS. PROF.]]=$B87,IF(DATOS_[Check Equiparado]="Sí",IF(DATOS_[Check Periodo Ref.]="Dentro",DATOS_[Tot Extrasalarial Eq],FALSE))))),
0)</f>
        <v>0</v>
      </c>
      <c r="AV88" s="173">
        <f t="array" ref="AV88">IFERROR(
AVERAGE(IF(DATOS_[Sexo]=$B88,IF(DATOS_[[AGRUP. CLAS. PROF.]:[AGRUP. CLAS. PROF.]]=$B87,IF(DATOS_[Check Equiparado]="Sí",IF(DATOS_[Check Periodo Ref.]="Dentro",DATOS_[TOTAL Retrib Eq],FALSE))))),
0)</f>
        <v>0</v>
      </c>
    </row>
    <row r="89" spans="1:48" x14ac:dyDescent="0.3">
      <c r="A89" s="119" t="str">
        <f t="shared" ref="A89" si="102">+A88</f>
        <v>[ocultar]</v>
      </c>
      <c r="B89" s="123" t="s">
        <v>163</v>
      </c>
      <c r="C89" s="124">
        <f t="array" ref="C89">SUM(IF($B89=DATOS_[Sexo],
IF($B87=DATOS_[AGRUP. CLAS. PROF.],
IF("Dentro"=DATOS_[Check Periodo Ref.],
1/(COUNTIFS(DATOS_[Sexo],$B89,DATOS_[AGRUP. CLAS. PROF.],$B87,DATOS_[Check Periodo Ref.],"Dentro",DATOS_[id],DATOS_[id]))))))</f>
        <v>0</v>
      </c>
      <c r="D89" s="125">
        <f>COUNTIFS(DATOS_[AGRUP. CLAS. PROF.],$B87,DATOS_[Sexo],$B89,DATOS_[Check Periodo Ref.],"Dentro")</f>
        <v>0</v>
      </c>
      <c r="E89" s="125">
        <f>COUNTIFS(DATOS_[AGRUP. CLAS. PROF.],$B87,DATOS_[Sexo],$B89,DATOS_[Check Periodo Ref.],"Dentro",DATOS_[Check Nº SC Norm],"Sí")</f>
        <v>0</v>
      </c>
      <c r="F89" s="125">
        <f>COUNTIFS(DATOS_[AGRUP. CLAS. PROF.],$B87,DATOS_[Sexo],$B89,DATOS_[Check Periodo Ref.],"Dentro",DATOS_[Check Nº SC Anualiz],"Sí")</f>
        <v>0</v>
      </c>
      <c r="G89" s="125">
        <f>COUNTIFS(DATOS_[AGRUP. CLAS. PROF.],$B87,DATOS_[Sexo],$B89,DATOS_[Check Periodo Ref.],"Dentro",DATOS_[Check Nº SC Norm y Anualiz],"Sí")</f>
        <v>0</v>
      </c>
      <c r="H89" s="125">
        <f>COUNTIFS(DATOS_[AGRUP. CLAS. PROF.],$B87,DATOS_[Sexo],$B89,DATOS_[Check Periodo Ref.],"Dentro",DATOS_[Check Equiparación],"Sí")</f>
        <v>0</v>
      </c>
      <c r="I89" s="167" cm="1">
        <f t="array" ref="I89">IFERROR(
AVERAGE(IF(DATOS_[Sexo]=$B89,IF(DATOS_[[AGRUP. CLAS. PROF.]:[AGRUP. CLAS. PROF.]]=$B87,IF(DATOS_[Check Equiparado]="Sí",IF(DATOS_[Check Periodo Ref.]="Dentro",DATOS_[SALARIO BASE Eq],FALSE))))),
0)</f>
        <v>0</v>
      </c>
      <c r="J89" s="168">
        <f t="array" ref="J89">IFERROR(
(AVERAGE((IF(DATOS_[[Sexo]:[Sexo]]=$B89,IF(DATOS_[[AGRUP. CLAS. PROF.]:[AGRUP. CLAS. PROF.]]=$B87,IF(DATOS_[[Check Periodo Ref.]:[Check Periodo Ref.]]="Dentro",IF(DATOS_[[Check Equiparado]:[Check Equiparado]]="Sí",IF(DATOS!AE$4="Sí",(1/DATOS_[[% anualiz]:[% anualiz]]),1)*IF(DATOS!AE$5="Sí",1/DATOS_[[% normaliz]:[% normaliz]],1)*(DATOS_[Conc.Sal.01])))))))),
0)</f>
        <v>0</v>
      </c>
      <c r="K89" s="168">
        <f t="array" ref="K89">IFERROR(
(AVERAGE((IF(DATOS_[[Sexo]:[Sexo]]=$B89,IF(DATOS_[[AGRUP. CLAS. PROF.]:[AGRUP. CLAS. PROF.]]=$B87,IF(DATOS_[[Check Periodo Ref.]:[Check Periodo Ref.]]="Dentro",IF(DATOS_[[Check Equiparado]:[Check Equiparado]]="Sí",IF(DATOS!AF$4="Sí",(1/DATOS_[[% anualiz]:[% anualiz]]),1)*IF(DATOS!AF$5="Sí",1/DATOS_[[% normaliz]:[% normaliz]],1)*(DATOS_[Conc.Sal.02])))))))),
0)</f>
        <v>0</v>
      </c>
      <c r="L89" s="168">
        <f t="array" ref="L89">IFERROR(
(AVERAGE((IF(DATOS_[[Sexo]:[Sexo]]=$B89,IF(DATOS_[[AGRUP. CLAS. PROF.]:[AGRUP. CLAS. PROF.]]=$B87,IF(DATOS_[[Check Periodo Ref.]:[Check Periodo Ref.]]="Dentro",IF(DATOS_[[Check Equiparado]:[Check Equiparado]]="Sí",IF(DATOS!AG$4="Sí",(1/DATOS_[[% anualiz]:[% anualiz]]),1)*IF(DATOS!AG$5="Sí",1/DATOS_[[% normaliz]:[% normaliz]],1)*(DATOS_[Conc.Sal.03])))))))),
0)</f>
        <v>0</v>
      </c>
      <c r="M89" s="168">
        <f t="array" ref="M89">IFERROR(
(AVERAGE((IF(DATOS_[[Sexo]:[Sexo]]=$B89,IF(DATOS_[[AGRUP. CLAS. PROF.]:[AGRUP. CLAS. PROF.]]=$B87,IF(DATOS_[[Check Periodo Ref.]:[Check Periodo Ref.]]="Dentro",IF(DATOS_[[Check Equiparado]:[Check Equiparado]]="Sí",IF(DATOS!AH$4="Sí",(1/DATOS_[[% anualiz]:[% anualiz]]),1)*IF(DATOS!AH$5="Sí",1/DATOS_[[% normaliz]:[% normaliz]],1)*(DATOS_[Conc.Sal.04])))))))),
0)</f>
        <v>0</v>
      </c>
      <c r="N89" s="168">
        <f t="array" ref="N89">IFERROR(
(AVERAGE((IF(DATOS_[[Sexo]:[Sexo]]=$B89,IF(DATOS_[[AGRUP. CLAS. PROF.]:[AGRUP. CLAS. PROF.]]=$B87,IF(DATOS_[[Check Periodo Ref.]:[Check Periodo Ref.]]="Dentro",IF(DATOS_[[Check Equiparado]:[Check Equiparado]]="Sí",IF(DATOS!AI$4="Sí",(1/DATOS_[[% anualiz]:[% anualiz]]),1)*IF(DATOS!AI$5="Sí",1/DATOS_[[% normaliz]:[% normaliz]],1)*(DATOS_[Conc.Sal.05])))))))),
0)</f>
        <v>0</v>
      </c>
      <c r="O89" s="168">
        <f t="array" ref="O89">IFERROR(
(AVERAGE((IF(DATOS_[[Sexo]:[Sexo]]=$B89,IF(DATOS_[[AGRUP. CLAS. PROF.]:[AGRUP. CLAS. PROF.]]=$B87,IF(DATOS_[[Check Periodo Ref.]:[Check Periodo Ref.]]="Dentro",IF(DATOS_[[Check Equiparado]:[Check Equiparado]]="Sí",IF(DATOS!AJ$4="Sí",(1/DATOS_[[% anualiz]:[% anualiz]]),1)*IF(DATOS!AJ$5="Sí",1/DATOS_[[% normaliz]:[% normaliz]],1)*(DATOS_[Conc.Sal.06])))))))),
0)</f>
        <v>0</v>
      </c>
      <c r="P89" s="168">
        <f t="array" ref="P89">IFERROR(
(AVERAGE((IF(DATOS_[[Sexo]:[Sexo]]=$B89,IF(DATOS_[[AGRUP. CLAS. PROF.]:[AGRUP. CLAS. PROF.]]=$B87,IF(DATOS_[[Check Periodo Ref.]:[Check Periodo Ref.]]="Dentro",IF(DATOS_[[Check Equiparado]:[Check Equiparado]]="Sí",IF(DATOS!AK$4="Sí",(1/DATOS_[[% anualiz]:[% anualiz]]),1)*IF(DATOS!AK$5="Sí",1/DATOS_[[% normaliz]:[% normaliz]],1)*(DATOS_[Conc.Sal.07])))))))),
0)</f>
        <v>0</v>
      </c>
      <c r="Q89" s="168">
        <f t="array" ref="Q89">IFERROR(
(AVERAGE((IF(DATOS_[[Sexo]:[Sexo]]=$B89,IF(DATOS_[[AGRUP. CLAS. PROF.]:[AGRUP. CLAS. PROF.]]=$B87,IF(DATOS_[[Check Periodo Ref.]:[Check Periodo Ref.]]="Dentro",IF(DATOS_[[Check Equiparado]:[Check Equiparado]]="Sí",IF(DATOS!AL$4="Sí",(1/DATOS_[[% anualiz]:[% anualiz]]),1)*IF(DATOS!AL$5="Sí",1/DATOS_[[% normaliz]:[% normaliz]],1)*(DATOS_[Conc.Sal.08])))))))),
0)</f>
        <v>0</v>
      </c>
      <c r="R89" s="168">
        <f t="array" ref="R89">IFERROR(
(AVERAGE((IF(DATOS_[[Sexo]:[Sexo]]=$B89,IF(DATOS_[[AGRUP. CLAS. PROF.]:[AGRUP. CLAS. PROF.]]=$B87,IF(DATOS_[[Check Periodo Ref.]:[Check Periodo Ref.]]="Dentro",IF(DATOS_[[Check Equiparado]:[Check Equiparado]]="Sí",IF(DATOS!AM$4="Sí",(1/DATOS_[[% anualiz]:[% anualiz]]),1)*IF(DATOS!AM$5="Sí",1/DATOS_[[% normaliz]:[% normaliz]],1)*(DATOS_[Conc.Sal.09])))))))),
0)</f>
        <v>0</v>
      </c>
      <c r="S89" s="168">
        <f t="array" ref="S89">IFERROR(
(AVERAGE((IF(DATOS_[[Sexo]:[Sexo]]=$B89,IF(DATOS_[[AGRUP. CLAS. PROF.]:[AGRUP. CLAS. PROF.]]=$B87,IF(DATOS_[[Check Periodo Ref.]:[Check Periodo Ref.]]="Dentro",IF(DATOS_[[Check Equiparado]:[Check Equiparado]]="Sí",IF(DATOS!AN$4="Sí",(1/DATOS_[[% anualiz]:[% anualiz]]),1)*IF(DATOS!AN$5="Sí",1/DATOS_[[% normaliz]:[% normaliz]],1)*(DATOS_[Conc.Sal.10])))))))),
0)</f>
        <v>0</v>
      </c>
      <c r="T89" s="168">
        <f t="array" ref="T89">IFERROR(
(AVERAGE((IF(DATOS_[[Sexo]:[Sexo]]=$B89,IF(DATOS_[[AGRUP. CLAS. PROF.]:[AGRUP. CLAS. PROF.]]=$B87,IF(DATOS_[[Check Periodo Ref.]:[Check Periodo Ref.]]="Dentro",IF(DATOS_[[Check Equiparado]:[Check Equiparado]]="Sí",IF(DATOS!AO$4="Sí",(1/DATOS_[[% anualiz]:[% anualiz]]),1)*IF(DATOS!AO$5="Sí",1/DATOS_[[% normaliz]:[% normaliz]],1)*(DATOS_[Conc.Sal.11])))))))),
0)</f>
        <v>0</v>
      </c>
      <c r="U89" s="168">
        <f t="array" ref="U89">IFERROR(
(AVERAGE((IF(DATOS_[[Sexo]:[Sexo]]=$B89,IF(DATOS_[[AGRUP. CLAS. PROF.]:[AGRUP. CLAS. PROF.]]=$B87,IF(DATOS_[[Check Periodo Ref.]:[Check Periodo Ref.]]="Dentro",IF(DATOS_[[Check Equiparado]:[Check Equiparado]]="Sí",IF(DATOS!AP$4="Sí",(1/DATOS_[[% anualiz]:[% anualiz]]),1)*IF(DATOS!AP$5="Sí",1/DATOS_[[% normaliz]:[% normaliz]],1)*(DATOS_[Conc.Sal.12])))))))),
0)</f>
        <v>0</v>
      </c>
      <c r="V89" s="168">
        <f t="array" ref="V89">IFERROR(
(AVERAGE((IF(DATOS_[[Sexo]:[Sexo]]=$B89,IF(DATOS_[[AGRUP. CLAS. PROF.]:[AGRUP. CLAS. PROF.]]=$B87,IF(DATOS_[[Check Periodo Ref.]:[Check Periodo Ref.]]="Dentro",IF(DATOS_[[Check Equiparado]:[Check Equiparado]]="Sí",IF(DATOS!AQ$4="Sí",(1/DATOS_[[% anualiz]:[% anualiz]]),1)*IF(DATOS!AQ$5="Sí",1/DATOS_[[% normaliz]:[% normaliz]],1)*(DATOS_[Conc.Sal.13])))))))),
0)</f>
        <v>0</v>
      </c>
      <c r="W89" s="168">
        <f t="array" ref="W89">IFERROR(
(AVERAGE((IF(DATOS_[[Sexo]:[Sexo]]=$B89,IF(DATOS_[[AGRUP. CLAS. PROF.]:[AGRUP. CLAS. PROF.]]=$B87,IF(DATOS_[[Check Periodo Ref.]:[Check Periodo Ref.]]="Dentro",IF(DATOS_[[Check Equiparado]:[Check Equiparado]]="Sí",IF(DATOS!AR$4="Sí",(1/DATOS_[[% anualiz]:[% anualiz]]),1)*IF(DATOS!AR$5="Sí",1/DATOS_[[% normaliz]:[% normaliz]],1)*(DATOS_[Conc.Sal.14])))))))),
0)</f>
        <v>0</v>
      </c>
      <c r="X89" s="168">
        <f t="array" ref="X89">IFERROR(
(AVERAGE((IF(DATOS_[[Sexo]:[Sexo]]=$B89,IF(DATOS_[[AGRUP. CLAS. PROF.]:[AGRUP. CLAS. PROF.]]=$B87,IF(DATOS_[[Check Periodo Ref.]:[Check Periodo Ref.]]="Dentro",IF(DATOS_[[Check Equiparado]:[Check Equiparado]]="Sí",IF(DATOS!AS$4="Sí",(1/DATOS_[[% anualiz]:[% anualiz]]),1)*IF(DATOS!AS$5="Sí",1/DATOS_[[% normaliz]:[% normaliz]],1)*(DATOS_[Conc.Sal.15])))))))),
0)</f>
        <v>0</v>
      </c>
      <c r="Y89" s="168">
        <f t="array" ref="Y89">IFERROR(
(AVERAGE((IF(DATOS_[[Sexo]:[Sexo]]=$B89,IF(DATOS_[[AGRUP. CLAS. PROF.]:[AGRUP. CLAS. PROF.]]=$B87,IF(DATOS_[[Check Periodo Ref.]:[Check Periodo Ref.]]="Dentro",IF(DATOS_[[Check Equiparado]:[Check Equiparado]]="Sí",IF(DATOS!AT$4="Sí",(1/DATOS_[[% anualiz]:[% anualiz]]),1)*IF(DATOS!AT$5="Sí",1/DATOS_[[% normaliz]:[% normaliz]],1)*(DATOS_[Conc.Sal.16])))))))),
0)</f>
        <v>0</v>
      </c>
      <c r="Z89" s="168">
        <f t="array" ref="Z89">IFERROR(
(AVERAGE((IF(DATOS_[[Sexo]:[Sexo]]=$B89,IF(DATOS_[[AGRUP. CLAS. PROF.]:[AGRUP. CLAS. PROF.]]=$B87,IF(DATOS_[[Check Periodo Ref.]:[Check Periodo Ref.]]="Dentro",IF(DATOS_[[Check Equiparado]:[Check Equiparado]]="Sí",IF(DATOS!AU$4="Sí",(1/DATOS_[[% anualiz]:[% anualiz]]),1)*IF(DATOS!AU$5="Sí",1/DATOS_[[% normaliz]:[% normaliz]],1)*(DATOS_[Conc.Sal.17])))))))),
0)</f>
        <v>0</v>
      </c>
      <c r="AA89" s="168">
        <f t="array" ref="AA89">IFERROR(
(AVERAGE((IF(DATOS_[[Sexo]:[Sexo]]=$B89,IF(DATOS_[[AGRUP. CLAS. PROF.]:[AGRUP. CLAS. PROF.]]=$B87,IF(DATOS_[[Check Periodo Ref.]:[Check Periodo Ref.]]="Dentro",IF(DATOS_[[Check Equiparado]:[Check Equiparado]]="Sí",IF(DATOS!AV$4="Sí",(1/DATOS_[[% anualiz]:[% anualiz]]),1)*IF(DATOS!AV$5="Sí",1/DATOS_[[% normaliz]:[% normaliz]],1)*(DATOS_[Conc.Sal.18])))))))),
0)</f>
        <v>0</v>
      </c>
      <c r="AB89" s="168">
        <f t="array" ref="AB89">IFERROR(
(AVERAGE((IF(DATOS_[[Sexo]:[Sexo]]=$B89,IF(DATOS_[[AGRUP. CLAS. PROF.]:[AGRUP. CLAS. PROF.]]=$B87,IF(DATOS_[[Check Periodo Ref.]:[Check Periodo Ref.]]="Dentro",IF(DATOS_[[Check Equiparado]:[Check Equiparado]]="Sí",IF(DATOS!AW$4="Sí",(1/DATOS_[[% anualiz]:[% anualiz]]),1)*IF(DATOS!AW$5="Sí",1/DATOS_[[% normaliz]:[% normaliz]],1)*(DATOS_[Conc.Sal.19])))))))),
0)</f>
        <v>0</v>
      </c>
      <c r="AC89" s="168">
        <f t="array" ref="AC89">IFERROR(
(AVERAGE((IF(DATOS_[[Sexo]:[Sexo]]=$B89,IF(DATOS_[[AGRUP. CLAS. PROF.]:[AGRUP. CLAS. PROF.]]=$B87,IF(DATOS_[[Check Periodo Ref.]:[Check Periodo Ref.]]="Dentro",IF(DATOS_[[Check Equiparado]:[Check Equiparado]]="Sí",IF(DATOS!AX$4="Sí",(1/DATOS_[[% anualiz]:[% anualiz]]),1)*IF(DATOS!AX$5="Sí",1/DATOS_[[% normaliz]:[% normaliz]],1)*(DATOS_[Conc.Sal.20])))))))),
0)</f>
        <v>0</v>
      </c>
      <c r="AD89" s="168">
        <f t="array" ref="AD89">IFERROR(
(AVERAGE((IF(DATOS_[[Sexo]:[Sexo]]=$B89,IF(DATOS_[[AGRUP. CLAS. PROF.]:[AGRUP. CLAS. PROF.]]=$B87,IF(DATOS_[[Check Periodo Ref.]:[Check Periodo Ref.]]="Dentro",IF(DATOS_[[Check Equiparado]:[Check Equiparado]]="Sí",IF(DATOS!AY$4="Sí",(1/DATOS_[[% anualiz]:[% anualiz]]),1)*IF(DATOS!AY$5="Sí",1/DATOS_[[% normaliz]:[% normaliz]],1)*(DATOS_[Conc.Sal.21])))))))),
0)</f>
        <v>0</v>
      </c>
      <c r="AE89" s="168">
        <f t="array" ref="AE89">IFERROR(
(AVERAGE((IF(DATOS_[[Sexo]:[Sexo]]=$B89,IF(DATOS_[[AGRUP. CLAS. PROF.]:[AGRUP. CLAS. PROF.]]=$B87,IF(DATOS_[[Check Periodo Ref.]:[Check Periodo Ref.]]="Dentro",IF(DATOS_[[Check Equiparado]:[Check Equiparado]]="Sí",IF(DATOS!AZ$4="Sí",(1/DATOS_[[% anualiz]:[% anualiz]]),1)*IF(DATOS!AZ$5="Sí",1/DATOS_[[% normaliz]:[% normaliz]],1)*(DATOS_[Conc.Sal.22])))))))),
0)</f>
        <v>0</v>
      </c>
      <c r="AF89" s="168">
        <f t="array" ref="AF89">IFERROR(
(AVERAGE((IF(DATOS_[[Sexo]:[Sexo]]=$B89,IF(DATOS_[[AGRUP. CLAS. PROF.]:[AGRUP. CLAS. PROF.]]=$B87,IF(DATOS_[[Check Periodo Ref.]:[Check Periodo Ref.]]="Dentro",IF(DATOS_[[Check Equiparado]:[Check Equiparado]]="Sí",IF(DATOS!BA$4="Sí",(1/DATOS_[[% anualiz]:[% anualiz]]),1)*IF(DATOS!BA$5="Sí",1/DATOS_[[% normaliz]:[% normaliz]],1)*(DATOS_[Conc.Sal.23])))))))),
0)</f>
        <v>0</v>
      </c>
      <c r="AG89" s="168">
        <f t="array" ref="AG89">IFERROR(
(AVERAGE((IF(DATOS_[[Sexo]:[Sexo]]=$B89,IF(DATOS_[[AGRUP. CLAS. PROF.]:[AGRUP. CLAS. PROF.]]=$B87,IF(DATOS_[[Check Periodo Ref.]:[Check Periodo Ref.]]="Dentro",IF(DATOS_[[Check Equiparado]:[Check Equiparado]]="Sí",IF(DATOS!BB$4="Sí",(1/DATOS_[[% anualiz]:[% anualiz]]),1)*IF(DATOS!BB$5="Sí",1/DATOS_[[% normaliz]:[% normaliz]],1)*(DATOS_[Conc.Sal.24])))))))),
0)</f>
        <v>0</v>
      </c>
      <c r="AH89" s="168">
        <f t="array" ref="AH89">IFERROR(
(AVERAGE((IF(DATOS_[[Sexo]:[Sexo]]=$B89,IF(DATOS_[[AGRUP. CLAS. PROF.]:[AGRUP. CLAS. PROF.]]=$B87,IF(DATOS_[[Check Periodo Ref.]:[Check Periodo Ref.]]="Dentro",IF(DATOS_[[Check Equiparado]:[Check Equiparado]]="Sí",IF(DATOS!BC$4="Sí",(1/DATOS_[[% anualiz]:[% anualiz]]),1)*IF(DATOS!BC$5="Sí",1/DATOS_[[% normaliz]:[% normaliz]],1)*(DATOS_[Conc.Sal.25])))))))),
0)</f>
        <v>0</v>
      </c>
      <c r="AI89" s="168">
        <f t="array" ref="AI89">IFERROR(
(AVERAGE((IF(DATOS_[[Sexo]:[Sexo]]=$B89,IF(DATOS_[[AGRUP. CLAS. PROF.]:[AGRUP. CLAS. PROF.]]=$B87,IF(DATOS_[[Check Periodo Ref.]:[Check Periodo Ref.]]="Dentro",IF(DATOS_[[Check Equiparado]:[Check Equiparado]]="Sí",IF(DATOS!BD$4="Sí",(1/DATOS_[[% anualiz]:[% anualiz]]),1)*IF(DATOS!BD$5="Sí",1/DATOS_[[% normaliz]:[% normaliz]],1)*(DATOS_[Conc.Sal.26])))))))),
0)</f>
        <v>0</v>
      </c>
      <c r="AJ89" s="168">
        <f t="array" ref="AJ89">IFERROR(
(AVERAGE((IF(DATOS_[[Sexo]:[Sexo]]=$B89,IF(DATOS_[[AGRUP. CLAS. PROF.]:[AGRUP. CLAS. PROF.]]=$B87,IF(DATOS_[[Check Periodo Ref.]:[Check Periodo Ref.]]="Dentro",IF(DATOS_[[Check Equiparado]:[Check Equiparado]]="Sí",IF(DATOS!BE$4="Sí",(1/DATOS_[[% anualiz]:[% anualiz]]),1)*IF(DATOS!BE$5="Sí",1/DATOS_[[% normaliz]:[% normaliz]],1)*(DATOS_[Conc.Sal.27])))))))),
0)</f>
        <v>0</v>
      </c>
      <c r="AK89" s="168">
        <f t="array" ref="AK89">IFERROR(
(AVERAGE((IF(DATOS_[[Sexo]:[Sexo]]=$B89,IF(DATOS_[[AGRUP. CLAS. PROF.]:[AGRUP. CLAS. PROF.]]=$B87,IF(DATOS_[[Check Periodo Ref.]:[Check Periodo Ref.]]="Dentro",IF(DATOS_[[Check Equiparado]:[Check Equiparado]]="Sí",IF(DATOS!BF$4="Sí",(1/DATOS_[[% anualiz]:[% anualiz]]),1)*IF(DATOS!BF$5="Sí",1/DATOS_[[% normaliz]:[% normaliz]],1)*(DATOS_[Conc.Sal.28])))))))),
0)</f>
        <v>0</v>
      </c>
      <c r="AL89" s="168">
        <f t="array" ref="AL89">IFERROR(
(AVERAGE((IF(DATOS_[[Sexo]:[Sexo]]=$B89,IF(DATOS_[[AGRUP. CLAS. PROF.]:[AGRUP. CLAS. PROF.]]=$B87,IF(DATOS_[[Check Periodo Ref.]:[Check Periodo Ref.]]="Dentro",IF(DATOS_[[Check Equiparado]:[Check Equiparado]]="Sí",IF(DATOS!BG$4="Sí",(1/DATOS_[[% anualiz]:[% anualiz]]),1)*IF(DATOS!BG$5="Sí",1/DATOS_[[% normaliz]:[% normaliz]],1)*(DATOS_[Conc.Sal.29])))))))),
0)</f>
        <v>0</v>
      </c>
      <c r="AM89" s="168">
        <f t="array" ref="AM89">IFERROR(
(AVERAGE((IF(DATOS_[[Sexo]:[Sexo]]=$B89,IF(DATOS_[[AGRUP. CLAS. PROF.]:[AGRUP. CLAS. PROF.]]=$B87,IF(DATOS_[[Check Periodo Ref.]:[Check Periodo Ref.]]="Dentro",IF(DATOS_[[Check Equiparado]:[Check Equiparado]]="Sí",IF(DATOS!BH$4="Sí",(1/DATOS_[[% anualiz]:[% anualiz]]),1)*IF(DATOS!BH$5="Sí",1/DATOS_[[% normaliz]:[% normaliz]],1)*(DATOS_[Conc.Sal.30])))))))),
0)</f>
        <v>0</v>
      </c>
      <c r="AN89" s="169">
        <f t="array" ref="AN89">IFERROR(
AVERAGE(IF(DATOS_[Sexo]=$B89,IF(DATOS_[[AGRUP. CLAS. PROF.]:[AGRUP. CLAS. PROF.]]=$B87,IF(DATOS_[Check Equiparado]="Sí",IF(DATOS_[Check Periodo Ref.]="Dentro",DATOS_[Tot COMPL.SAL Eq],FALSE))))),
0)</f>
        <v>0</v>
      </c>
      <c r="AO89" s="170">
        <f t="array" ref="AO89">IFERROR(
AVERAGE(IF(DATOS_[Sexo]=$B89,IF(DATOS_[[AGRUP. CLAS. PROF.]:[AGRUP. CLAS. PROF.]]=$B87,IF(DATOS_[Check Equiparado]="Sí",IF(DATOS_[Check Periodo Ref.]="Dentro",DATOS_[TOTAL SALARIO Eq],FALSE))))),
0)</f>
        <v>0</v>
      </c>
      <c r="AP89" s="171">
        <f t="array" ref="AP89">IFERROR(
(AVERAGE((IF(DATOS_[[Sexo]:[Sexo]]=$B89,IF(DATOS_[[AGRUP. CLAS. PROF.]:[AGRUP. CLAS. PROF.]]=$B88,IF(DATOS_[[Check Periodo Ref.]:[Check Periodo Ref.]]="Dentro",IF(DATOS_[[Check Equiparado]:[Check Equiparado]]="Sí",IF(DATOS!BI$4="Sí",(1/DATOS_[[% anualiz]:[% anualiz]]),1)*IF(DATOS!BI$5="Sí",1/DATOS_[[% normaliz]:[% normaliz]],1)*(DATOS_[C.Extra.01])))))))),
0)</f>
        <v>0</v>
      </c>
      <c r="AQ89" s="171">
        <f t="array" ref="AQ89">IFERROR(
(AVERAGE((IF(DATOS_[[Sexo]:[Sexo]]=$B89,IF(DATOS_[[AGRUP. CLAS. PROF.]:[AGRUP. CLAS. PROF.]]=$B88,IF(DATOS_[[Check Periodo Ref.]:[Check Periodo Ref.]]="Dentro",IF(DATOS_[[Check Equiparado]:[Check Equiparado]]="Sí",IF(DATOS!BJ$4="Sí",(1/DATOS_[[% anualiz]:[% anualiz]]),1)*IF(DATOS!BJ$5="Sí",1/DATOS_[[% normaliz]:[% normaliz]],1)*(DATOS_[C.Extra.02])))))))),
0)</f>
        <v>0</v>
      </c>
      <c r="AR89" s="171">
        <f t="array" ref="AR89">IFERROR(
(AVERAGE((IF(DATOS_[[Sexo]:[Sexo]]=$B89,IF(DATOS_[[AGRUP. CLAS. PROF.]:[AGRUP. CLAS. PROF.]]=$B88,IF(DATOS_[[Check Periodo Ref.]:[Check Periodo Ref.]]="Dentro",IF(DATOS_[[Check Equiparado]:[Check Equiparado]]="Sí",IF(DATOS!BK$4="Sí",(1/DATOS_[[% anualiz]:[% anualiz]]),1)*IF(DATOS!BK$5="Sí",1/DATOS_[[% normaliz]:[% normaliz]],1)*(DATOS_[C.Extra.03])))))))),
0)</f>
        <v>0</v>
      </c>
      <c r="AS89" s="171">
        <f t="array" ref="AS89">IFERROR(
(AVERAGE((IF(DATOS_[[Sexo]:[Sexo]]=$B89,IF(DATOS_[[AGRUP. CLAS. PROF.]:[AGRUP. CLAS. PROF.]]=$B88,IF(DATOS_[[Check Periodo Ref.]:[Check Periodo Ref.]]="Dentro",IF(DATOS_[[Check Equiparado]:[Check Equiparado]]="Sí",IF(DATOS!BL$4="Sí",(1/DATOS_[[% anualiz]:[% anualiz]]),1)*IF(DATOS!BL$5="Sí",1/DATOS_[[% normaliz]:[% normaliz]],1)*(DATOS_[C.Extra.04])))))))),
0)</f>
        <v>0</v>
      </c>
      <c r="AT89" s="171">
        <f t="array" ref="AT89">IFERROR(
(AVERAGE((IF(DATOS_[[Sexo]:[Sexo]]=$B89,IF(DATOS_[[AGRUP. CLAS. PROF.]:[AGRUP. CLAS. PROF.]]=$B88,IF(DATOS_[[Check Periodo Ref.]:[Check Periodo Ref.]]="Dentro",IF(DATOS_[[Check Equiparado]:[Check Equiparado]]="Sí",IF(DATOS!BM$4="Sí",(1/DATOS_[[% anualiz]:[% anualiz]]),1)*IF(DATOS!BM$5="Sí",1/DATOS_[[% normaliz]:[% normaliz]],1)*(DATOS_[C.Extra.05])))))))),
0)</f>
        <v>0</v>
      </c>
      <c r="AU89" s="172">
        <f t="array" ref="AU89">IFERROR(
AVERAGE(IF(DATOS_[Sexo]=$B89,IF(DATOS_[[AGRUP. CLAS. PROF.]:[AGRUP. CLAS. PROF.]]=$B87,IF(DATOS_[Check Equiparado]="Sí",IF(DATOS_[Check Periodo Ref.]="Dentro",DATOS_[Tot Extrasalarial Eq],FALSE))))),
0)</f>
        <v>0</v>
      </c>
      <c r="AV89" s="173">
        <f t="array" ref="AV89">IFERROR(
AVERAGE(IF(DATOS_[Sexo]=$B89,IF(DATOS_[[AGRUP. CLAS. PROF.]:[AGRUP. CLAS. PROF.]]=$B87,IF(DATOS_[Check Equiparado]="Sí",IF(DATOS_[Check Periodo Ref.]="Dentro",DATOS_[TOTAL Retrib Eq],FALSE))))),
0)</f>
        <v>0</v>
      </c>
    </row>
    <row r="90" spans="1:48" ht="17.25" thickBot="1" x14ac:dyDescent="0.35">
      <c r="A90" s="119" t="str">
        <f t="shared" ref="A90" si="103">+A91</f>
        <v>[ocultar]</v>
      </c>
      <c r="B90" s="129" t="s">
        <v>242</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CLAS. PROF.],
IF("Dentro"=DATOS_[Check Periodo Ref.],
1/(COUNTIFS(DATOS_[Sexo],$B91,DATOS_[AGRUP. CLAS. PROF.],$B90,DATOS_[Check Periodo Ref.],"Dentro",DATOS_[id],DATOS_[id]))))))</f>
        <v>0</v>
      </c>
      <c r="D91" s="125">
        <f>COUNTIFS(DATOS_[AGRUP. CLAS. PROF.],$B90,DATOS_[Sexo],$B91,DATOS_[Check Periodo Ref.],"Dentro")</f>
        <v>0</v>
      </c>
      <c r="E91" s="125">
        <f>COUNTIFS(DATOS_[AGRUP. CLAS. PROF.],$B90,DATOS_[Sexo],$B91,DATOS_[Check Periodo Ref.],"Dentro",DATOS_[Check Nº SC Norm],"Sí")</f>
        <v>0</v>
      </c>
      <c r="F91" s="125">
        <f>COUNTIFS(DATOS_[AGRUP. CLAS. PROF.],$B90,DATOS_[Sexo],$B91,DATOS_[Check Periodo Ref.],"Dentro",DATOS_[Check Nº SC Anualiz],"Sí")</f>
        <v>0</v>
      </c>
      <c r="G91" s="125">
        <f>COUNTIFS(DATOS_[AGRUP. CLAS. PROF.],$B90,DATOS_[Sexo],$B91,DATOS_[Check Periodo Ref.],"Dentro",DATOS_[Check Nº SC Norm y Anualiz],"Sí")</f>
        <v>0</v>
      </c>
      <c r="H91" s="125">
        <f>COUNTIFS(DATOS_[AGRUP. CLAS. PROF.],$B90,DATOS_[Sexo],$B91,DATOS_[Check Periodo Ref.],"Dentro",DATOS_[Check Equiparación],"Sí")</f>
        <v>0</v>
      </c>
      <c r="I91" s="167">
        <f t="array" ref="I91">IFERROR(
AVERAGE(IF(DATOS_[Sexo]=$B91,IF(DATOS_[[AGRUP. CLAS. PROF.]:[AGRUP. CLAS. PROF.]]=$B90,IF(DATOS_[Check Equiparado]="Sí",IF(DATOS_[Check Periodo Ref.]="Dentro",DATOS_[SALARIO BASE Eq],FALSE))))),
0)</f>
        <v>0</v>
      </c>
      <c r="J91" s="168">
        <f t="array" ref="J91">IFERROR(
(AVERAGE((IF(DATOS_[[Sexo]:[Sexo]]=$B91,IF(DATOS_[[AGRUP. CLAS. PROF.]:[AGRUP. CLAS. PROF.]]=$B90,IF(DATOS_[[Check Periodo Ref.]:[Check Periodo Ref.]]="Dentro",IF(DATOS_[[Check Equiparado]:[Check Equiparado]]="Sí",IF(DATOS!AE$4="Sí",(1/DATOS_[[% anualiz]:[% anualiz]]),1)*IF(DATOS!AE$5="Sí",1/DATOS_[[% normaliz]:[% normaliz]],1)*(DATOS_[Conc.Sal.01])))))))),
0)</f>
        <v>0</v>
      </c>
      <c r="K91" s="168">
        <f t="array" ref="K91">IFERROR(
(AVERAGE((IF(DATOS_[[Sexo]:[Sexo]]=$B91,IF(DATOS_[[AGRUP. CLAS. PROF.]:[AGRUP. CLAS. PROF.]]=$B90,IF(DATOS_[[Check Periodo Ref.]:[Check Periodo Ref.]]="Dentro",IF(DATOS_[[Check Equiparado]:[Check Equiparado]]="Sí",IF(DATOS!AF$4="Sí",(1/DATOS_[[% anualiz]:[% anualiz]]),1)*IF(DATOS!AF$5="Sí",1/DATOS_[[% normaliz]:[% normaliz]],1)*(DATOS_[Conc.Sal.02])))))))),
0)</f>
        <v>0</v>
      </c>
      <c r="L91" s="168">
        <f t="array" ref="L91">IFERROR(
(AVERAGE((IF(DATOS_[[Sexo]:[Sexo]]=$B91,IF(DATOS_[[AGRUP. CLAS. PROF.]:[AGRUP. CLAS. PROF.]]=$B90,IF(DATOS_[[Check Periodo Ref.]:[Check Periodo Ref.]]="Dentro",IF(DATOS_[[Check Equiparado]:[Check Equiparado]]="Sí",IF(DATOS!AG$4="Sí",(1/DATOS_[[% anualiz]:[% anualiz]]),1)*IF(DATOS!AG$5="Sí",1/DATOS_[[% normaliz]:[% normaliz]],1)*(DATOS_[Conc.Sal.03])))))))),
0)</f>
        <v>0</v>
      </c>
      <c r="M91" s="168">
        <f t="array" ref="M91">IFERROR(
(AVERAGE((IF(DATOS_[[Sexo]:[Sexo]]=$B91,IF(DATOS_[[AGRUP. CLAS. PROF.]:[AGRUP. CLAS. PROF.]]=$B90,IF(DATOS_[[Check Periodo Ref.]:[Check Periodo Ref.]]="Dentro",IF(DATOS_[[Check Equiparado]:[Check Equiparado]]="Sí",IF(DATOS!AH$4="Sí",(1/DATOS_[[% anualiz]:[% anualiz]]),1)*IF(DATOS!AH$5="Sí",1/DATOS_[[% normaliz]:[% normaliz]],1)*(DATOS_[Conc.Sal.04])))))))),
0)</f>
        <v>0</v>
      </c>
      <c r="N91" s="168">
        <f t="array" ref="N91">IFERROR(
(AVERAGE((IF(DATOS_[[Sexo]:[Sexo]]=$B91,IF(DATOS_[[AGRUP. CLAS. PROF.]:[AGRUP. CLAS. PROF.]]=$B90,IF(DATOS_[[Check Periodo Ref.]:[Check Periodo Ref.]]="Dentro",IF(DATOS_[[Check Equiparado]:[Check Equiparado]]="Sí",IF(DATOS!AI$4="Sí",(1/DATOS_[[% anualiz]:[% anualiz]]),1)*IF(DATOS!AI$5="Sí",1/DATOS_[[% normaliz]:[% normaliz]],1)*(DATOS_[Conc.Sal.05])))))))),
0)</f>
        <v>0</v>
      </c>
      <c r="O91" s="168">
        <f t="array" ref="O91">IFERROR(
(AVERAGE((IF(DATOS_[[Sexo]:[Sexo]]=$B91,IF(DATOS_[[AGRUP. CLAS. PROF.]:[AGRUP. CLAS. PROF.]]=$B90,IF(DATOS_[[Check Periodo Ref.]:[Check Periodo Ref.]]="Dentro",IF(DATOS_[[Check Equiparado]:[Check Equiparado]]="Sí",IF(DATOS!AJ$4="Sí",(1/DATOS_[[% anualiz]:[% anualiz]]),1)*IF(DATOS!AJ$5="Sí",1/DATOS_[[% normaliz]:[% normaliz]],1)*(DATOS_[Conc.Sal.06])))))))),
0)</f>
        <v>0</v>
      </c>
      <c r="P91" s="168">
        <f t="array" ref="P91">IFERROR(
(AVERAGE((IF(DATOS_[[Sexo]:[Sexo]]=$B91,IF(DATOS_[[AGRUP. CLAS. PROF.]:[AGRUP. CLAS. PROF.]]=$B90,IF(DATOS_[[Check Periodo Ref.]:[Check Periodo Ref.]]="Dentro",IF(DATOS_[[Check Equiparado]:[Check Equiparado]]="Sí",IF(DATOS!AK$4="Sí",(1/DATOS_[[% anualiz]:[% anualiz]]),1)*IF(DATOS!AK$5="Sí",1/DATOS_[[% normaliz]:[% normaliz]],1)*(DATOS_[Conc.Sal.07])))))))),
0)</f>
        <v>0</v>
      </c>
      <c r="Q91" s="168">
        <f t="array" ref="Q91">IFERROR(
(AVERAGE((IF(DATOS_[[Sexo]:[Sexo]]=$B91,IF(DATOS_[[AGRUP. CLAS. PROF.]:[AGRUP. CLAS. PROF.]]=$B90,IF(DATOS_[[Check Periodo Ref.]:[Check Periodo Ref.]]="Dentro",IF(DATOS_[[Check Equiparado]:[Check Equiparado]]="Sí",IF(DATOS!AL$4="Sí",(1/DATOS_[[% anualiz]:[% anualiz]]),1)*IF(DATOS!AL$5="Sí",1/DATOS_[[% normaliz]:[% normaliz]],1)*(DATOS_[Conc.Sal.08])))))))),
0)</f>
        <v>0</v>
      </c>
      <c r="R91" s="168">
        <f t="array" ref="R91">IFERROR(
(AVERAGE((IF(DATOS_[[Sexo]:[Sexo]]=$B91,IF(DATOS_[[AGRUP. CLAS. PROF.]:[AGRUP. CLAS. PROF.]]=$B90,IF(DATOS_[[Check Periodo Ref.]:[Check Periodo Ref.]]="Dentro",IF(DATOS_[[Check Equiparado]:[Check Equiparado]]="Sí",IF(DATOS!AM$4="Sí",(1/DATOS_[[% anualiz]:[% anualiz]]),1)*IF(DATOS!AM$5="Sí",1/DATOS_[[% normaliz]:[% normaliz]],1)*(DATOS_[Conc.Sal.09])))))))),
0)</f>
        <v>0</v>
      </c>
      <c r="S91" s="168">
        <f t="array" ref="S91">IFERROR(
(AVERAGE((IF(DATOS_[[Sexo]:[Sexo]]=$B91,IF(DATOS_[[AGRUP. CLAS. PROF.]:[AGRUP. CLAS. PROF.]]=$B90,IF(DATOS_[[Check Periodo Ref.]:[Check Periodo Ref.]]="Dentro",IF(DATOS_[[Check Equiparado]:[Check Equiparado]]="Sí",IF(DATOS!AN$4="Sí",(1/DATOS_[[% anualiz]:[% anualiz]]),1)*IF(DATOS!AN$5="Sí",1/DATOS_[[% normaliz]:[% normaliz]],1)*(DATOS_[Conc.Sal.10])))))))),
0)</f>
        <v>0</v>
      </c>
      <c r="T91" s="168">
        <f t="array" ref="T91">IFERROR(
(AVERAGE((IF(DATOS_[[Sexo]:[Sexo]]=$B91,IF(DATOS_[[AGRUP. CLAS. PROF.]:[AGRUP. CLAS. PROF.]]=$B90,IF(DATOS_[[Check Periodo Ref.]:[Check Periodo Ref.]]="Dentro",IF(DATOS_[[Check Equiparado]:[Check Equiparado]]="Sí",IF(DATOS!AO$4="Sí",(1/DATOS_[[% anualiz]:[% anualiz]]),1)*IF(DATOS!AO$5="Sí",1/DATOS_[[% normaliz]:[% normaliz]],1)*(DATOS_[Conc.Sal.11])))))))),
0)</f>
        <v>0</v>
      </c>
      <c r="U91" s="168">
        <f t="array" ref="U91">IFERROR(
(AVERAGE((IF(DATOS_[[Sexo]:[Sexo]]=$B91,IF(DATOS_[[AGRUP. CLAS. PROF.]:[AGRUP. CLAS. PROF.]]=$B90,IF(DATOS_[[Check Periodo Ref.]:[Check Periodo Ref.]]="Dentro",IF(DATOS_[[Check Equiparado]:[Check Equiparado]]="Sí",IF(DATOS!AP$4="Sí",(1/DATOS_[[% anualiz]:[% anualiz]]),1)*IF(DATOS!AP$5="Sí",1/DATOS_[[% normaliz]:[% normaliz]],1)*(DATOS_[Conc.Sal.12])))))))),
0)</f>
        <v>0</v>
      </c>
      <c r="V91" s="168">
        <f t="array" ref="V91">IFERROR(
(AVERAGE((IF(DATOS_[[Sexo]:[Sexo]]=$B91,IF(DATOS_[[AGRUP. CLAS. PROF.]:[AGRUP. CLAS. PROF.]]=$B90,IF(DATOS_[[Check Periodo Ref.]:[Check Periodo Ref.]]="Dentro",IF(DATOS_[[Check Equiparado]:[Check Equiparado]]="Sí",IF(DATOS!AQ$4="Sí",(1/DATOS_[[% anualiz]:[% anualiz]]),1)*IF(DATOS!AQ$5="Sí",1/DATOS_[[% normaliz]:[% normaliz]],1)*(DATOS_[Conc.Sal.13])))))))),
0)</f>
        <v>0</v>
      </c>
      <c r="W91" s="168">
        <f t="array" ref="W91">IFERROR(
(AVERAGE((IF(DATOS_[[Sexo]:[Sexo]]=$B91,IF(DATOS_[[AGRUP. CLAS. PROF.]:[AGRUP. CLAS. PROF.]]=$B90,IF(DATOS_[[Check Periodo Ref.]:[Check Periodo Ref.]]="Dentro",IF(DATOS_[[Check Equiparado]:[Check Equiparado]]="Sí",IF(DATOS!AR$4="Sí",(1/DATOS_[[% anualiz]:[% anualiz]]),1)*IF(DATOS!AR$5="Sí",1/DATOS_[[% normaliz]:[% normaliz]],1)*(DATOS_[Conc.Sal.14])))))))),
0)</f>
        <v>0</v>
      </c>
      <c r="X91" s="168">
        <f t="array" ref="X91">IFERROR(
(AVERAGE((IF(DATOS_[[Sexo]:[Sexo]]=$B91,IF(DATOS_[[AGRUP. CLAS. PROF.]:[AGRUP. CLAS. PROF.]]=$B90,IF(DATOS_[[Check Periodo Ref.]:[Check Periodo Ref.]]="Dentro",IF(DATOS_[[Check Equiparado]:[Check Equiparado]]="Sí",IF(DATOS!AS$4="Sí",(1/DATOS_[[% anualiz]:[% anualiz]]),1)*IF(DATOS!AS$5="Sí",1/DATOS_[[% normaliz]:[% normaliz]],1)*(DATOS_[Conc.Sal.15])))))))),
0)</f>
        <v>0</v>
      </c>
      <c r="Y91" s="168">
        <f t="array" ref="Y91">IFERROR(
(AVERAGE((IF(DATOS_[[Sexo]:[Sexo]]=$B91,IF(DATOS_[[AGRUP. CLAS. PROF.]:[AGRUP. CLAS. PROF.]]=$B90,IF(DATOS_[[Check Periodo Ref.]:[Check Periodo Ref.]]="Dentro",IF(DATOS_[[Check Equiparado]:[Check Equiparado]]="Sí",IF(DATOS!AT$4="Sí",(1/DATOS_[[% anualiz]:[% anualiz]]),1)*IF(DATOS!AT$5="Sí",1/DATOS_[[% normaliz]:[% normaliz]],1)*(DATOS_[Conc.Sal.16])))))))),
0)</f>
        <v>0</v>
      </c>
      <c r="Z91" s="168">
        <f t="array" ref="Z91">IFERROR(
(AVERAGE((IF(DATOS_[[Sexo]:[Sexo]]=$B91,IF(DATOS_[[AGRUP. CLAS. PROF.]:[AGRUP. CLAS. PROF.]]=$B90,IF(DATOS_[[Check Periodo Ref.]:[Check Periodo Ref.]]="Dentro",IF(DATOS_[[Check Equiparado]:[Check Equiparado]]="Sí",IF(DATOS!AU$4="Sí",(1/DATOS_[[% anualiz]:[% anualiz]]),1)*IF(DATOS!AU$5="Sí",1/DATOS_[[% normaliz]:[% normaliz]],1)*(DATOS_[Conc.Sal.17])))))))),
0)</f>
        <v>0</v>
      </c>
      <c r="AA91" s="168">
        <f t="array" ref="AA91">IFERROR(
(AVERAGE((IF(DATOS_[[Sexo]:[Sexo]]=$B91,IF(DATOS_[[AGRUP. CLAS. PROF.]:[AGRUP. CLAS. PROF.]]=$B90,IF(DATOS_[[Check Periodo Ref.]:[Check Periodo Ref.]]="Dentro",IF(DATOS_[[Check Equiparado]:[Check Equiparado]]="Sí",IF(DATOS!AV$4="Sí",(1/DATOS_[[% anualiz]:[% anualiz]]),1)*IF(DATOS!AV$5="Sí",1/DATOS_[[% normaliz]:[% normaliz]],1)*(DATOS_[Conc.Sal.18])))))))),
0)</f>
        <v>0</v>
      </c>
      <c r="AB91" s="168">
        <f t="array" ref="AB91">IFERROR(
(AVERAGE((IF(DATOS_[[Sexo]:[Sexo]]=$B91,IF(DATOS_[[AGRUP. CLAS. PROF.]:[AGRUP. CLAS. PROF.]]=$B90,IF(DATOS_[[Check Periodo Ref.]:[Check Periodo Ref.]]="Dentro",IF(DATOS_[[Check Equiparado]:[Check Equiparado]]="Sí",IF(DATOS!AW$4="Sí",(1/DATOS_[[% anualiz]:[% anualiz]]),1)*IF(DATOS!AW$5="Sí",1/DATOS_[[% normaliz]:[% normaliz]],1)*(DATOS_[Conc.Sal.19])))))))),
0)</f>
        <v>0</v>
      </c>
      <c r="AC91" s="168">
        <f t="array" ref="AC91">IFERROR(
(AVERAGE((IF(DATOS_[[Sexo]:[Sexo]]=$B91,IF(DATOS_[[AGRUP. CLAS. PROF.]:[AGRUP. CLAS. PROF.]]=$B90,IF(DATOS_[[Check Periodo Ref.]:[Check Periodo Ref.]]="Dentro",IF(DATOS_[[Check Equiparado]:[Check Equiparado]]="Sí",IF(DATOS!AX$4="Sí",(1/DATOS_[[% anualiz]:[% anualiz]]),1)*IF(DATOS!AX$5="Sí",1/DATOS_[[% normaliz]:[% normaliz]],1)*(DATOS_[Conc.Sal.20])))))))),
0)</f>
        <v>0</v>
      </c>
      <c r="AD91" s="168">
        <f t="array" ref="AD91">IFERROR(
(AVERAGE((IF(DATOS_[[Sexo]:[Sexo]]=$B91,IF(DATOS_[[AGRUP. CLAS. PROF.]:[AGRUP. CLAS. PROF.]]=$B90,IF(DATOS_[[Check Periodo Ref.]:[Check Periodo Ref.]]="Dentro",IF(DATOS_[[Check Equiparado]:[Check Equiparado]]="Sí",IF(DATOS!AY$4="Sí",(1/DATOS_[[% anualiz]:[% anualiz]]),1)*IF(DATOS!AY$5="Sí",1/DATOS_[[% normaliz]:[% normaliz]],1)*(DATOS_[Conc.Sal.21])))))))),
0)</f>
        <v>0</v>
      </c>
      <c r="AE91" s="168">
        <f t="array" ref="AE91">IFERROR(
(AVERAGE((IF(DATOS_[[Sexo]:[Sexo]]=$B91,IF(DATOS_[[AGRUP. CLAS. PROF.]:[AGRUP. CLAS. PROF.]]=$B90,IF(DATOS_[[Check Periodo Ref.]:[Check Periodo Ref.]]="Dentro",IF(DATOS_[[Check Equiparado]:[Check Equiparado]]="Sí",IF(DATOS!AZ$4="Sí",(1/DATOS_[[% anualiz]:[% anualiz]]),1)*IF(DATOS!AZ$5="Sí",1/DATOS_[[% normaliz]:[% normaliz]],1)*(DATOS_[Conc.Sal.22])))))))),
0)</f>
        <v>0</v>
      </c>
      <c r="AF91" s="168">
        <f t="array" ref="AF91">IFERROR(
(AVERAGE((IF(DATOS_[[Sexo]:[Sexo]]=$B91,IF(DATOS_[[AGRUP. CLAS. PROF.]:[AGRUP. CLAS. PROF.]]=$B90,IF(DATOS_[[Check Periodo Ref.]:[Check Periodo Ref.]]="Dentro",IF(DATOS_[[Check Equiparado]:[Check Equiparado]]="Sí",IF(DATOS!BA$4="Sí",(1/DATOS_[[% anualiz]:[% anualiz]]),1)*IF(DATOS!BA$5="Sí",1/DATOS_[[% normaliz]:[% normaliz]],1)*(DATOS_[Conc.Sal.23])))))))),
0)</f>
        <v>0</v>
      </c>
      <c r="AG91" s="168">
        <f t="array" ref="AG91">IFERROR(
(AVERAGE((IF(DATOS_[[Sexo]:[Sexo]]=$B91,IF(DATOS_[[AGRUP. CLAS. PROF.]:[AGRUP. CLAS. PROF.]]=$B90,IF(DATOS_[[Check Periodo Ref.]:[Check Periodo Ref.]]="Dentro",IF(DATOS_[[Check Equiparado]:[Check Equiparado]]="Sí",IF(DATOS!BB$4="Sí",(1/DATOS_[[% anualiz]:[% anualiz]]),1)*IF(DATOS!BB$5="Sí",1/DATOS_[[% normaliz]:[% normaliz]],1)*(DATOS_[Conc.Sal.24])))))))),
0)</f>
        <v>0</v>
      </c>
      <c r="AH91" s="168">
        <f t="array" ref="AH91">IFERROR(
(AVERAGE((IF(DATOS_[[Sexo]:[Sexo]]=$B91,IF(DATOS_[[AGRUP. CLAS. PROF.]:[AGRUP. CLAS. PROF.]]=$B90,IF(DATOS_[[Check Periodo Ref.]:[Check Periodo Ref.]]="Dentro",IF(DATOS_[[Check Equiparado]:[Check Equiparado]]="Sí",IF(DATOS!BC$4="Sí",(1/DATOS_[[% anualiz]:[% anualiz]]),1)*IF(DATOS!BC$5="Sí",1/DATOS_[[% normaliz]:[% normaliz]],1)*(DATOS_[Conc.Sal.25])))))))),
0)</f>
        <v>0</v>
      </c>
      <c r="AI91" s="168">
        <f t="array" ref="AI91">IFERROR(
(AVERAGE((IF(DATOS_[[Sexo]:[Sexo]]=$B91,IF(DATOS_[[AGRUP. CLAS. PROF.]:[AGRUP. CLAS. PROF.]]=$B90,IF(DATOS_[[Check Periodo Ref.]:[Check Periodo Ref.]]="Dentro",IF(DATOS_[[Check Equiparado]:[Check Equiparado]]="Sí",IF(DATOS!BD$4="Sí",(1/DATOS_[[% anualiz]:[% anualiz]]),1)*IF(DATOS!BD$5="Sí",1/DATOS_[[% normaliz]:[% normaliz]],1)*(DATOS_[Conc.Sal.26])))))))),
0)</f>
        <v>0</v>
      </c>
      <c r="AJ91" s="168">
        <f t="array" ref="AJ91">IFERROR(
(AVERAGE((IF(DATOS_[[Sexo]:[Sexo]]=$B91,IF(DATOS_[[AGRUP. CLAS. PROF.]:[AGRUP. CLAS. PROF.]]=$B90,IF(DATOS_[[Check Periodo Ref.]:[Check Periodo Ref.]]="Dentro",IF(DATOS_[[Check Equiparado]:[Check Equiparado]]="Sí",IF(DATOS!BE$4="Sí",(1/DATOS_[[% anualiz]:[% anualiz]]),1)*IF(DATOS!BE$5="Sí",1/DATOS_[[% normaliz]:[% normaliz]],1)*(DATOS_[Conc.Sal.27])))))))),
0)</f>
        <v>0</v>
      </c>
      <c r="AK91" s="168">
        <f t="array" ref="AK91">IFERROR(
(AVERAGE((IF(DATOS_[[Sexo]:[Sexo]]=$B91,IF(DATOS_[[AGRUP. CLAS. PROF.]:[AGRUP. CLAS. PROF.]]=$B90,IF(DATOS_[[Check Periodo Ref.]:[Check Periodo Ref.]]="Dentro",IF(DATOS_[[Check Equiparado]:[Check Equiparado]]="Sí",IF(DATOS!BF$4="Sí",(1/DATOS_[[% anualiz]:[% anualiz]]),1)*IF(DATOS!BF$5="Sí",1/DATOS_[[% normaliz]:[% normaliz]],1)*(DATOS_[Conc.Sal.28])))))))),
0)</f>
        <v>0</v>
      </c>
      <c r="AL91" s="168">
        <f t="array" ref="AL91">IFERROR(
(AVERAGE((IF(DATOS_[[Sexo]:[Sexo]]=$B91,IF(DATOS_[[AGRUP. CLAS. PROF.]:[AGRUP. CLAS. PROF.]]=$B90,IF(DATOS_[[Check Periodo Ref.]:[Check Periodo Ref.]]="Dentro",IF(DATOS_[[Check Equiparado]:[Check Equiparado]]="Sí",IF(DATOS!BG$4="Sí",(1/DATOS_[[% anualiz]:[% anualiz]]),1)*IF(DATOS!BG$5="Sí",1/DATOS_[[% normaliz]:[% normaliz]],1)*(DATOS_[Conc.Sal.29])))))))),
0)</f>
        <v>0</v>
      </c>
      <c r="AM91" s="168">
        <f t="array" ref="AM91">IFERROR(
(AVERAGE((IF(DATOS_[[Sexo]:[Sexo]]=$B91,IF(DATOS_[[AGRUP. CLAS. PROF.]:[AGRUP. CLAS. PROF.]]=$B90,IF(DATOS_[[Check Periodo Ref.]:[Check Periodo Ref.]]="Dentro",IF(DATOS_[[Check Equiparado]:[Check Equiparado]]="Sí",IF(DATOS!BH$4="Sí",(1/DATOS_[[% anualiz]:[% anualiz]]),1)*IF(DATOS!BH$5="Sí",1/DATOS_[[% normaliz]:[% normaliz]],1)*(DATOS_[Conc.Sal.30])))))))),
0)</f>
        <v>0</v>
      </c>
      <c r="AN91" s="169">
        <f t="array" ref="AN91">IFERROR(
AVERAGE(IF(DATOS_[Sexo]=$B91,IF(DATOS_[[AGRUP. CLAS. PROF.]:[AGRUP. CLAS. PROF.]]=$B90,IF(DATOS_[Check Equiparado]="Sí",IF(DATOS_[Check Periodo Ref.]="Dentro",DATOS_[Tot COMPL.SAL Eq],FALSE))))),
0)</f>
        <v>0</v>
      </c>
      <c r="AO91" s="170">
        <f t="array" ref="AO91">IFERROR(
AVERAGE(IF(DATOS_[Sexo]=$B91,IF(DATOS_[[AGRUP. CLAS. PROF.]:[AGRUP. CLAS. PROF.]]=$B90,IF(DATOS_[Check Equiparado]="Sí",IF(DATOS_[Check Periodo Ref.]="Dentro",DATOS_[TOTAL SALARIO Eq],FALSE))))),
0)</f>
        <v>0</v>
      </c>
      <c r="AP91" s="171">
        <f t="array" ref="AP91">IFERROR(
(AVERAGE((IF(DATOS_[[Sexo]:[Sexo]]=$B91,IF(DATOS_[[AGRUP. CLAS. PROF.]:[AGRUP. CLAS. PROF.]]=$B90,IF(DATOS_[[Check Periodo Ref.]:[Check Periodo Ref.]]="Dentro",IF(DATOS_[[Check Equiparado]:[Check Equiparado]]="Sí",IF(DATOS!BI$4="Sí",(1/DATOS_[[% anualiz]:[% anualiz]]),1)*IF(DATOS!BI$5="Sí",1/DATOS_[[% normaliz]:[% normaliz]],1)*(DATOS_[C.Extra.01])))))))),
0)</f>
        <v>0</v>
      </c>
      <c r="AQ91" s="171">
        <f t="array" ref="AQ91">IFERROR(
(AVERAGE((IF(DATOS_[[Sexo]:[Sexo]]=$B91,IF(DATOS_[[AGRUP. CLAS. PROF.]:[AGRUP. CLAS. PROF.]]=$B90,IF(DATOS_[[Check Periodo Ref.]:[Check Periodo Ref.]]="Dentro",IF(DATOS_[[Check Equiparado]:[Check Equiparado]]="Sí",IF(DATOS!BJ$4="Sí",(1/DATOS_[[% anualiz]:[% anualiz]]),1)*IF(DATOS!BJ$5="Sí",1/DATOS_[[% normaliz]:[% normaliz]],1)*(DATOS_[C.Extra.02])))))))),
0)</f>
        <v>0</v>
      </c>
      <c r="AR91" s="171">
        <f t="array" ref="AR91">IFERROR(
(AVERAGE((IF(DATOS_[[Sexo]:[Sexo]]=$B91,IF(DATOS_[[AGRUP. CLAS. PROF.]:[AGRUP. CLAS. PROF.]]=$B90,IF(DATOS_[[Check Periodo Ref.]:[Check Periodo Ref.]]="Dentro",IF(DATOS_[[Check Equiparado]:[Check Equiparado]]="Sí",IF(DATOS!BK$4="Sí",(1/DATOS_[[% anualiz]:[% anualiz]]),1)*IF(DATOS!BK$5="Sí",1/DATOS_[[% normaliz]:[% normaliz]],1)*(DATOS_[C.Extra.03])))))))),
0)</f>
        <v>0</v>
      </c>
      <c r="AS91" s="171">
        <f t="array" ref="AS91">IFERROR(
(AVERAGE((IF(DATOS_[[Sexo]:[Sexo]]=$B91,IF(DATOS_[[AGRUP. CLAS. PROF.]:[AGRUP. CLAS. PROF.]]=$B90,IF(DATOS_[[Check Periodo Ref.]:[Check Periodo Ref.]]="Dentro",IF(DATOS_[[Check Equiparado]:[Check Equiparado]]="Sí",IF(DATOS!BL$4="Sí",(1/DATOS_[[% anualiz]:[% anualiz]]),1)*IF(DATOS!BL$5="Sí",1/DATOS_[[% normaliz]:[% normaliz]],1)*(DATOS_[C.Extra.04])))))))),
0)</f>
        <v>0</v>
      </c>
      <c r="AT91" s="171">
        <f t="array" ref="AT91">IFERROR(
(AVERAGE((IF(DATOS_[[Sexo]:[Sexo]]=$B91,IF(DATOS_[[AGRUP. CLAS. PROF.]:[AGRUP. CLAS. PROF.]]=$B90,IF(DATOS_[[Check Periodo Ref.]:[Check Periodo Ref.]]="Dentro",IF(DATOS_[[Check Equiparado]:[Check Equiparado]]="Sí",IF(DATOS!BM$4="Sí",(1/DATOS_[[% anualiz]:[% anualiz]]),1)*IF(DATOS!BM$5="Sí",1/DATOS_[[% normaliz]:[% normaliz]],1)*(DATOS_[C.Extra.05])))))))),
0)</f>
        <v>0</v>
      </c>
      <c r="AU91" s="172">
        <f t="array" ref="AU91">IFERROR(
AVERAGE(IF(DATOS_[Sexo]=$B91,IF(DATOS_[[AGRUP. CLAS. PROF.]:[AGRUP. CLAS. PROF.]]=$B90,IF(DATOS_[Check Equiparado]="Sí",IF(DATOS_[Check Periodo Ref.]="Dentro",DATOS_[Tot Extrasalarial Eq],FALSE))))),
0)</f>
        <v>0</v>
      </c>
      <c r="AV91" s="173">
        <f t="array" ref="AV91">IFERROR(
AVERAGE(IF(DATOS_[Sexo]=$B91,IF(DATOS_[[AGRUP. CLAS. PROF.]:[AGRUP. CLAS. PROF.]]=$B90,IF(DATOS_[Check Equiparado]="Sí",IF(DATOS_[Check Periodo Ref.]="Dentro",DATOS_[TOTAL Retrib Eq],FALSE))))),
0)</f>
        <v>0</v>
      </c>
    </row>
    <row r="92" spans="1:48" x14ac:dyDescent="0.3">
      <c r="A92" s="119" t="str">
        <f t="shared" ref="A92" si="106">+A91</f>
        <v>[ocultar]</v>
      </c>
      <c r="B92" s="123" t="s">
        <v>163</v>
      </c>
      <c r="C92" s="124">
        <f t="array" ref="C92">SUM(IF($B92=DATOS_[Sexo],
IF($B90=DATOS_[AGRUP. CLAS. PROF.],
IF("Dentro"=DATOS_[Check Periodo Ref.],
1/(COUNTIFS(DATOS_[Sexo],$B92,DATOS_[AGRUP. CLAS. PROF.],$B90,DATOS_[Check Periodo Ref.],"Dentro",DATOS_[id],DATOS_[id]))))))</f>
        <v>0</v>
      </c>
      <c r="D92" s="125">
        <f>COUNTIFS(DATOS_[AGRUP. CLAS. PROF.],$B90,DATOS_[Sexo],$B92,DATOS_[Check Periodo Ref.],"Dentro")</f>
        <v>0</v>
      </c>
      <c r="E92" s="125">
        <f>COUNTIFS(DATOS_[AGRUP. CLAS. PROF.],$B90,DATOS_[Sexo],$B92,DATOS_[Check Periodo Ref.],"Dentro",DATOS_[Check Nº SC Norm],"Sí")</f>
        <v>0</v>
      </c>
      <c r="F92" s="125">
        <f>COUNTIFS(DATOS_[AGRUP. CLAS. PROF.],$B90,DATOS_[Sexo],$B92,DATOS_[Check Periodo Ref.],"Dentro",DATOS_[Check Nº SC Anualiz],"Sí")</f>
        <v>0</v>
      </c>
      <c r="G92" s="125">
        <f>COUNTIFS(DATOS_[AGRUP. CLAS. PROF.],$B90,DATOS_[Sexo],$B92,DATOS_[Check Periodo Ref.],"Dentro",DATOS_[Check Nº SC Norm y Anualiz],"Sí")</f>
        <v>0</v>
      </c>
      <c r="H92" s="125">
        <f>COUNTIFS(DATOS_[AGRUP. CLAS. PROF.],$B90,DATOS_[Sexo],$B92,DATOS_[Check Periodo Ref.],"Dentro",DATOS_[Check Equiparación],"Sí")</f>
        <v>0</v>
      </c>
      <c r="I92" s="167" cm="1">
        <f t="array" ref="I92">IFERROR(
AVERAGE(IF(DATOS_[Sexo]=$B92,IF(DATOS_[[AGRUP. CLAS. PROF.]:[AGRUP. CLAS. PROF.]]=$B90,IF(DATOS_[Check Equiparado]="Sí",IF(DATOS_[Check Periodo Ref.]="Dentro",DATOS_[SALARIO BASE Eq],FALSE))))),
0)</f>
        <v>0</v>
      </c>
      <c r="J92" s="168">
        <f t="array" ref="J92">IFERROR(
(AVERAGE((IF(DATOS_[[Sexo]:[Sexo]]=$B92,IF(DATOS_[[AGRUP. CLAS. PROF.]:[AGRUP. CLAS. PROF.]]=$B90,IF(DATOS_[[Check Periodo Ref.]:[Check Periodo Ref.]]="Dentro",IF(DATOS_[[Check Equiparado]:[Check Equiparado]]="Sí",IF(DATOS!AE$4="Sí",(1/DATOS_[[% anualiz]:[% anualiz]]),1)*IF(DATOS!AE$5="Sí",1/DATOS_[[% normaliz]:[% normaliz]],1)*(DATOS_[Conc.Sal.01])))))))),
0)</f>
        <v>0</v>
      </c>
      <c r="K92" s="168">
        <f t="array" ref="K92">IFERROR(
(AVERAGE((IF(DATOS_[[Sexo]:[Sexo]]=$B92,IF(DATOS_[[AGRUP. CLAS. PROF.]:[AGRUP. CLAS. PROF.]]=$B90,IF(DATOS_[[Check Periodo Ref.]:[Check Periodo Ref.]]="Dentro",IF(DATOS_[[Check Equiparado]:[Check Equiparado]]="Sí",IF(DATOS!AF$4="Sí",(1/DATOS_[[% anualiz]:[% anualiz]]),1)*IF(DATOS!AF$5="Sí",1/DATOS_[[% normaliz]:[% normaliz]],1)*(DATOS_[Conc.Sal.02])))))))),
0)</f>
        <v>0</v>
      </c>
      <c r="L92" s="168">
        <f t="array" ref="L92">IFERROR(
(AVERAGE((IF(DATOS_[[Sexo]:[Sexo]]=$B92,IF(DATOS_[[AGRUP. CLAS. PROF.]:[AGRUP. CLAS. PROF.]]=$B90,IF(DATOS_[[Check Periodo Ref.]:[Check Periodo Ref.]]="Dentro",IF(DATOS_[[Check Equiparado]:[Check Equiparado]]="Sí",IF(DATOS!AG$4="Sí",(1/DATOS_[[% anualiz]:[% anualiz]]),1)*IF(DATOS!AG$5="Sí",1/DATOS_[[% normaliz]:[% normaliz]],1)*(DATOS_[Conc.Sal.03])))))))),
0)</f>
        <v>0</v>
      </c>
      <c r="M92" s="168">
        <f t="array" ref="M92">IFERROR(
(AVERAGE((IF(DATOS_[[Sexo]:[Sexo]]=$B92,IF(DATOS_[[AGRUP. CLAS. PROF.]:[AGRUP. CLAS. PROF.]]=$B90,IF(DATOS_[[Check Periodo Ref.]:[Check Periodo Ref.]]="Dentro",IF(DATOS_[[Check Equiparado]:[Check Equiparado]]="Sí",IF(DATOS!AH$4="Sí",(1/DATOS_[[% anualiz]:[% anualiz]]),1)*IF(DATOS!AH$5="Sí",1/DATOS_[[% normaliz]:[% normaliz]],1)*(DATOS_[Conc.Sal.04])))))))),
0)</f>
        <v>0</v>
      </c>
      <c r="N92" s="168">
        <f t="array" ref="N92">IFERROR(
(AVERAGE((IF(DATOS_[[Sexo]:[Sexo]]=$B92,IF(DATOS_[[AGRUP. CLAS. PROF.]:[AGRUP. CLAS. PROF.]]=$B90,IF(DATOS_[[Check Periodo Ref.]:[Check Periodo Ref.]]="Dentro",IF(DATOS_[[Check Equiparado]:[Check Equiparado]]="Sí",IF(DATOS!AI$4="Sí",(1/DATOS_[[% anualiz]:[% anualiz]]),1)*IF(DATOS!AI$5="Sí",1/DATOS_[[% normaliz]:[% normaliz]],1)*(DATOS_[Conc.Sal.05])))))))),
0)</f>
        <v>0</v>
      </c>
      <c r="O92" s="168">
        <f t="array" ref="O92">IFERROR(
(AVERAGE((IF(DATOS_[[Sexo]:[Sexo]]=$B92,IF(DATOS_[[AGRUP. CLAS. PROF.]:[AGRUP. CLAS. PROF.]]=$B90,IF(DATOS_[[Check Periodo Ref.]:[Check Periodo Ref.]]="Dentro",IF(DATOS_[[Check Equiparado]:[Check Equiparado]]="Sí",IF(DATOS!AJ$4="Sí",(1/DATOS_[[% anualiz]:[% anualiz]]),1)*IF(DATOS!AJ$5="Sí",1/DATOS_[[% normaliz]:[% normaliz]],1)*(DATOS_[Conc.Sal.06])))))))),
0)</f>
        <v>0</v>
      </c>
      <c r="P92" s="168">
        <f t="array" ref="P92">IFERROR(
(AVERAGE((IF(DATOS_[[Sexo]:[Sexo]]=$B92,IF(DATOS_[[AGRUP. CLAS. PROF.]:[AGRUP. CLAS. PROF.]]=$B90,IF(DATOS_[[Check Periodo Ref.]:[Check Periodo Ref.]]="Dentro",IF(DATOS_[[Check Equiparado]:[Check Equiparado]]="Sí",IF(DATOS!AK$4="Sí",(1/DATOS_[[% anualiz]:[% anualiz]]),1)*IF(DATOS!AK$5="Sí",1/DATOS_[[% normaliz]:[% normaliz]],1)*(DATOS_[Conc.Sal.07])))))))),
0)</f>
        <v>0</v>
      </c>
      <c r="Q92" s="168">
        <f t="array" ref="Q92">IFERROR(
(AVERAGE((IF(DATOS_[[Sexo]:[Sexo]]=$B92,IF(DATOS_[[AGRUP. CLAS. PROF.]:[AGRUP. CLAS. PROF.]]=$B90,IF(DATOS_[[Check Periodo Ref.]:[Check Periodo Ref.]]="Dentro",IF(DATOS_[[Check Equiparado]:[Check Equiparado]]="Sí",IF(DATOS!AL$4="Sí",(1/DATOS_[[% anualiz]:[% anualiz]]),1)*IF(DATOS!AL$5="Sí",1/DATOS_[[% normaliz]:[% normaliz]],1)*(DATOS_[Conc.Sal.08])))))))),
0)</f>
        <v>0</v>
      </c>
      <c r="R92" s="168">
        <f t="array" ref="R92">IFERROR(
(AVERAGE((IF(DATOS_[[Sexo]:[Sexo]]=$B92,IF(DATOS_[[AGRUP. CLAS. PROF.]:[AGRUP. CLAS. PROF.]]=$B90,IF(DATOS_[[Check Periodo Ref.]:[Check Periodo Ref.]]="Dentro",IF(DATOS_[[Check Equiparado]:[Check Equiparado]]="Sí",IF(DATOS!AM$4="Sí",(1/DATOS_[[% anualiz]:[% anualiz]]),1)*IF(DATOS!AM$5="Sí",1/DATOS_[[% normaliz]:[% normaliz]],1)*(DATOS_[Conc.Sal.09])))))))),
0)</f>
        <v>0</v>
      </c>
      <c r="S92" s="168">
        <f t="array" ref="S92">IFERROR(
(AVERAGE((IF(DATOS_[[Sexo]:[Sexo]]=$B92,IF(DATOS_[[AGRUP. CLAS. PROF.]:[AGRUP. CLAS. PROF.]]=$B90,IF(DATOS_[[Check Periodo Ref.]:[Check Periodo Ref.]]="Dentro",IF(DATOS_[[Check Equiparado]:[Check Equiparado]]="Sí",IF(DATOS!AN$4="Sí",(1/DATOS_[[% anualiz]:[% anualiz]]),1)*IF(DATOS!AN$5="Sí",1/DATOS_[[% normaliz]:[% normaliz]],1)*(DATOS_[Conc.Sal.10])))))))),
0)</f>
        <v>0</v>
      </c>
      <c r="T92" s="168">
        <f t="array" ref="T92">IFERROR(
(AVERAGE((IF(DATOS_[[Sexo]:[Sexo]]=$B92,IF(DATOS_[[AGRUP. CLAS. PROF.]:[AGRUP. CLAS. PROF.]]=$B90,IF(DATOS_[[Check Periodo Ref.]:[Check Periodo Ref.]]="Dentro",IF(DATOS_[[Check Equiparado]:[Check Equiparado]]="Sí",IF(DATOS!AO$4="Sí",(1/DATOS_[[% anualiz]:[% anualiz]]),1)*IF(DATOS!AO$5="Sí",1/DATOS_[[% normaliz]:[% normaliz]],1)*(DATOS_[Conc.Sal.11])))))))),
0)</f>
        <v>0</v>
      </c>
      <c r="U92" s="168">
        <f t="array" ref="U92">IFERROR(
(AVERAGE((IF(DATOS_[[Sexo]:[Sexo]]=$B92,IF(DATOS_[[AGRUP. CLAS. PROF.]:[AGRUP. CLAS. PROF.]]=$B90,IF(DATOS_[[Check Periodo Ref.]:[Check Periodo Ref.]]="Dentro",IF(DATOS_[[Check Equiparado]:[Check Equiparado]]="Sí",IF(DATOS!AP$4="Sí",(1/DATOS_[[% anualiz]:[% anualiz]]),1)*IF(DATOS!AP$5="Sí",1/DATOS_[[% normaliz]:[% normaliz]],1)*(DATOS_[Conc.Sal.12])))))))),
0)</f>
        <v>0</v>
      </c>
      <c r="V92" s="168">
        <f t="array" ref="V92">IFERROR(
(AVERAGE((IF(DATOS_[[Sexo]:[Sexo]]=$B92,IF(DATOS_[[AGRUP. CLAS. PROF.]:[AGRUP. CLAS. PROF.]]=$B90,IF(DATOS_[[Check Periodo Ref.]:[Check Periodo Ref.]]="Dentro",IF(DATOS_[[Check Equiparado]:[Check Equiparado]]="Sí",IF(DATOS!AQ$4="Sí",(1/DATOS_[[% anualiz]:[% anualiz]]),1)*IF(DATOS!AQ$5="Sí",1/DATOS_[[% normaliz]:[% normaliz]],1)*(DATOS_[Conc.Sal.13])))))))),
0)</f>
        <v>0</v>
      </c>
      <c r="W92" s="168">
        <f t="array" ref="W92">IFERROR(
(AVERAGE((IF(DATOS_[[Sexo]:[Sexo]]=$B92,IF(DATOS_[[AGRUP. CLAS. PROF.]:[AGRUP. CLAS. PROF.]]=$B90,IF(DATOS_[[Check Periodo Ref.]:[Check Periodo Ref.]]="Dentro",IF(DATOS_[[Check Equiparado]:[Check Equiparado]]="Sí",IF(DATOS!AR$4="Sí",(1/DATOS_[[% anualiz]:[% anualiz]]),1)*IF(DATOS!AR$5="Sí",1/DATOS_[[% normaliz]:[% normaliz]],1)*(DATOS_[Conc.Sal.14])))))))),
0)</f>
        <v>0</v>
      </c>
      <c r="X92" s="168">
        <f t="array" ref="X92">IFERROR(
(AVERAGE((IF(DATOS_[[Sexo]:[Sexo]]=$B92,IF(DATOS_[[AGRUP. CLAS. PROF.]:[AGRUP. CLAS. PROF.]]=$B90,IF(DATOS_[[Check Periodo Ref.]:[Check Periodo Ref.]]="Dentro",IF(DATOS_[[Check Equiparado]:[Check Equiparado]]="Sí",IF(DATOS!AS$4="Sí",(1/DATOS_[[% anualiz]:[% anualiz]]),1)*IF(DATOS!AS$5="Sí",1/DATOS_[[% normaliz]:[% normaliz]],1)*(DATOS_[Conc.Sal.15])))))))),
0)</f>
        <v>0</v>
      </c>
      <c r="Y92" s="168">
        <f t="array" ref="Y92">IFERROR(
(AVERAGE((IF(DATOS_[[Sexo]:[Sexo]]=$B92,IF(DATOS_[[AGRUP. CLAS. PROF.]:[AGRUP. CLAS. PROF.]]=$B90,IF(DATOS_[[Check Periodo Ref.]:[Check Periodo Ref.]]="Dentro",IF(DATOS_[[Check Equiparado]:[Check Equiparado]]="Sí",IF(DATOS!AT$4="Sí",(1/DATOS_[[% anualiz]:[% anualiz]]),1)*IF(DATOS!AT$5="Sí",1/DATOS_[[% normaliz]:[% normaliz]],1)*(DATOS_[Conc.Sal.16])))))))),
0)</f>
        <v>0</v>
      </c>
      <c r="Z92" s="168">
        <f t="array" ref="Z92">IFERROR(
(AVERAGE((IF(DATOS_[[Sexo]:[Sexo]]=$B92,IF(DATOS_[[AGRUP. CLAS. PROF.]:[AGRUP. CLAS. PROF.]]=$B90,IF(DATOS_[[Check Periodo Ref.]:[Check Periodo Ref.]]="Dentro",IF(DATOS_[[Check Equiparado]:[Check Equiparado]]="Sí",IF(DATOS!AU$4="Sí",(1/DATOS_[[% anualiz]:[% anualiz]]),1)*IF(DATOS!AU$5="Sí",1/DATOS_[[% normaliz]:[% normaliz]],1)*(DATOS_[Conc.Sal.17])))))))),
0)</f>
        <v>0</v>
      </c>
      <c r="AA92" s="168">
        <f t="array" ref="AA92">IFERROR(
(AVERAGE((IF(DATOS_[[Sexo]:[Sexo]]=$B92,IF(DATOS_[[AGRUP. CLAS. PROF.]:[AGRUP. CLAS. PROF.]]=$B90,IF(DATOS_[[Check Periodo Ref.]:[Check Periodo Ref.]]="Dentro",IF(DATOS_[[Check Equiparado]:[Check Equiparado]]="Sí",IF(DATOS!AV$4="Sí",(1/DATOS_[[% anualiz]:[% anualiz]]),1)*IF(DATOS!AV$5="Sí",1/DATOS_[[% normaliz]:[% normaliz]],1)*(DATOS_[Conc.Sal.18])))))))),
0)</f>
        <v>0</v>
      </c>
      <c r="AB92" s="168">
        <f t="array" ref="AB92">IFERROR(
(AVERAGE((IF(DATOS_[[Sexo]:[Sexo]]=$B92,IF(DATOS_[[AGRUP. CLAS. PROF.]:[AGRUP. CLAS. PROF.]]=$B90,IF(DATOS_[[Check Periodo Ref.]:[Check Periodo Ref.]]="Dentro",IF(DATOS_[[Check Equiparado]:[Check Equiparado]]="Sí",IF(DATOS!AW$4="Sí",(1/DATOS_[[% anualiz]:[% anualiz]]),1)*IF(DATOS!AW$5="Sí",1/DATOS_[[% normaliz]:[% normaliz]],1)*(DATOS_[Conc.Sal.19])))))))),
0)</f>
        <v>0</v>
      </c>
      <c r="AC92" s="168">
        <f t="array" ref="AC92">IFERROR(
(AVERAGE((IF(DATOS_[[Sexo]:[Sexo]]=$B92,IF(DATOS_[[AGRUP. CLAS. PROF.]:[AGRUP. CLAS. PROF.]]=$B90,IF(DATOS_[[Check Periodo Ref.]:[Check Periodo Ref.]]="Dentro",IF(DATOS_[[Check Equiparado]:[Check Equiparado]]="Sí",IF(DATOS!AX$4="Sí",(1/DATOS_[[% anualiz]:[% anualiz]]),1)*IF(DATOS!AX$5="Sí",1/DATOS_[[% normaliz]:[% normaliz]],1)*(DATOS_[Conc.Sal.20])))))))),
0)</f>
        <v>0</v>
      </c>
      <c r="AD92" s="168">
        <f t="array" ref="AD92">IFERROR(
(AVERAGE((IF(DATOS_[[Sexo]:[Sexo]]=$B92,IF(DATOS_[[AGRUP. CLAS. PROF.]:[AGRUP. CLAS. PROF.]]=$B90,IF(DATOS_[[Check Periodo Ref.]:[Check Periodo Ref.]]="Dentro",IF(DATOS_[[Check Equiparado]:[Check Equiparado]]="Sí",IF(DATOS!AY$4="Sí",(1/DATOS_[[% anualiz]:[% anualiz]]),1)*IF(DATOS!AY$5="Sí",1/DATOS_[[% normaliz]:[% normaliz]],1)*(DATOS_[Conc.Sal.21])))))))),
0)</f>
        <v>0</v>
      </c>
      <c r="AE92" s="168">
        <f t="array" ref="AE92">IFERROR(
(AVERAGE((IF(DATOS_[[Sexo]:[Sexo]]=$B92,IF(DATOS_[[AGRUP. CLAS. PROF.]:[AGRUP. CLAS. PROF.]]=$B90,IF(DATOS_[[Check Periodo Ref.]:[Check Periodo Ref.]]="Dentro",IF(DATOS_[[Check Equiparado]:[Check Equiparado]]="Sí",IF(DATOS!AZ$4="Sí",(1/DATOS_[[% anualiz]:[% anualiz]]),1)*IF(DATOS!AZ$5="Sí",1/DATOS_[[% normaliz]:[% normaliz]],1)*(DATOS_[Conc.Sal.22])))))))),
0)</f>
        <v>0</v>
      </c>
      <c r="AF92" s="168">
        <f t="array" ref="AF92">IFERROR(
(AVERAGE((IF(DATOS_[[Sexo]:[Sexo]]=$B92,IF(DATOS_[[AGRUP. CLAS. PROF.]:[AGRUP. CLAS. PROF.]]=$B90,IF(DATOS_[[Check Periodo Ref.]:[Check Periodo Ref.]]="Dentro",IF(DATOS_[[Check Equiparado]:[Check Equiparado]]="Sí",IF(DATOS!BA$4="Sí",(1/DATOS_[[% anualiz]:[% anualiz]]),1)*IF(DATOS!BA$5="Sí",1/DATOS_[[% normaliz]:[% normaliz]],1)*(DATOS_[Conc.Sal.23])))))))),
0)</f>
        <v>0</v>
      </c>
      <c r="AG92" s="168">
        <f t="array" ref="AG92">IFERROR(
(AVERAGE((IF(DATOS_[[Sexo]:[Sexo]]=$B92,IF(DATOS_[[AGRUP. CLAS. PROF.]:[AGRUP. CLAS. PROF.]]=$B90,IF(DATOS_[[Check Periodo Ref.]:[Check Periodo Ref.]]="Dentro",IF(DATOS_[[Check Equiparado]:[Check Equiparado]]="Sí",IF(DATOS!BB$4="Sí",(1/DATOS_[[% anualiz]:[% anualiz]]),1)*IF(DATOS!BB$5="Sí",1/DATOS_[[% normaliz]:[% normaliz]],1)*(DATOS_[Conc.Sal.24])))))))),
0)</f>
        <v>0</v>
      </c>
      <c r="AH92" s="168">
        <f t="array" ref="AH92">IFERROR(
(AVERAGE((IF(DATOS_[[Sexo]:[Sexo]]=$B92,IF(DATOS_[[AGRUP. CLAS. PROF.]:[AGRUP. CLAS. PROF.]]=$B90,IF(DATOS_[[Check Periodo Ref.]:[Check Periodo Ref.]]="Dentro",IF(DATOS_[[Check Equiparado]:[Check Equiparado]]="Sí",IF(DATOS!BC$4="Sí",(1/DATOS_[[% anualiz]:[% anualiz]]),1)*IF(DATOS!BC$5="Sí",1/DATOS_[[% normaliz]:[% normaliz]],1)*(DATOS_[Conc.Sal.25])))))))),
0)</f>
        <v>0</v>
      </c>
      <c r="AI92" s="168">
        <f t="array" ref="AI92">IFERROR(
(AVERAGE((IF(DATOS_[[Sexo]:[Sexo]]=$B92,IF(DATOS_[[AGRUP. CLAS. PROF.]:[AGRUP. CLAS. PROF.]]=$B90,IF(DATOS_[[Check Periodo Ref.]:[Check Periodo Ref.]]="Dentro",IF(DATOS_[[Check Equiparado]:[Check Equiparado]]="Sí",IF(DATOS!BD$4="Sí",(1/DATOS_[[% anualiz]:[% anualiz]]),1)*IF(DATOS!BD$5="Sí",1/DATOS_[[% normaliz]:[% normaliz]],1)*(DATOS_[Conc.Sal.26])))))))),
0)</f>
        <v>0</v>
      </c>
      <c r="AJ92" s="168">
        <f t="array" ref="AJ92">IFERROR(
(AVERAGE((IF(DATOS_[[Sexo]:[Sexo]]=$B92,IF(DATOS_[[AGRUP. CLAS. PROF.]:[AGRUP. CLAS. PROF.]]=$B90,IF(DATOS_[[Check Periodo Ref.]:[Check Periodo Ref.]]="Dentro",IF(DATOS_[[Check Equiparado]:[Check Equiparado]]="Sí",IF(DATOS!BE$4="Sí",(1/DATOS_[[% anualiz]:[% anualiz]]),1)*IF(DATOS!BE$5="Sí",1/DATOS_[[% normaliz]:[% normaliz]],1)*(DATOS_[Conc.Sal.27])))))))),
0)</f>
        <v>0</v>
      </c>
      <c r="AK92" s="168">
        <f t="array" ref="AK92">IFERROR(
(AVERAGE((IF(DATOS_[[Sexo]:[Sexo]]=$B92,IF(DATOS_[[AGRUP. CLAS. PROF.]:[AGRUP. CLAS. PROF.]]=$B90,IF(DATOS_[[Check Periodo Ref.]:[Check Periodo Ref.]]="Dentro",IF(DATOS_[[Check Equiparado]:[Check Equiparado]]="Sí",IF(DATOS!BF$4="Sí",(1/DATOS_[[% anualiz]:[% anualiz]]),1)*IF(DATOS!BF$5="Sí",1/DATOS_[[% normaliz]:[% normaliz]],1)*(DATOS_[Conc.Sal.28])))))))),
0)</f>
        <v>0</v>
      </c>
      <c r="AL92" s="168">
        <f t="array" ref="AL92">IFERROR(
(AVERAGE((IF(DATOS_[[Sexo]:[Sexo]]=$B92,IF(DATOS_[[AGRUP. CLAS. PROF.]:[AGRUP. CLAS. PROF.]]=$B90,IF(DATOS_[[Check Periodo Ref.]:[Check Periodo Ref.]]="Dentro",IF(DATOS_[[Check Equiparado]:[Check Equiparado]]="Sí",IF(DATOS!BG$4="Sí",(1/DATOS_[[% anualiz]:[% anualiz]]),1)*IF(DATOS!BG$5="Sí",1/DATOS_[[% normaliz]:[% normaliz]],1)*(DATOS_[Conc.Sal.29])))))))),
0)</f>
        <v>0</v>
      </c>
      <c r="AM92" s="168">
        <f t="array" ref="AM92">IFERROR(
(AVERAGE((IF(DATOS_[[Sexo]:[Sexo]]=$B92,IF(DATOS_[[AGRUP. CLAS. PROF.]:[AGRUP. CLAS. PROF.]]=$B90,IF(DATOS_[[Check Periodo Ref.]:[Check Periodo Ref.]]="Dentro",IF(DATOS_[[Check Equiparado]:[Check Equiparado]]="Sí",IF(DATOS!BH$4="Sí",(1/DATOS_[[% anualiz]:[% anualiz]]),1)*IF(DATOS!BH$5="Sí",1/DATOS_[[% normaliz]:[% normaliz]],1)*(DATOS_[Conc.Sal.30])))))))),
0)</f>
        <v>0</v>
      </c>
      <c r="AN92" s="169">
        <f t="array" ref="AN92">IFERROR(
AVERAGE(IF(DATOS_[Sexo]=$B92,IF(DATOS_[[AGRUP. CLAS. PROF.]:[AGRUP. CLAS. PROF.]]=$B90,IF(DATOS_[Check Equiparado]="Sí",IF(DATOS_[Check Periodo Ref.]="Dentro",DATOS_[Tot COMPL.SAL Eq],FALSE))))),
0)</f>
        <v>0</v>
      </c>
      <c r="AO92" s="170">
        <f t="array" ref="AO92">IFERROR(
AVERAGE(IF(DATOS_[Sexo]=$B92,IF(DATOS_[[AGRUP. CLAS. PROF.]:[AGRUP. CLAS. PROF.]]=$B90,IF(DATOS_[Check Equiparado]="Sí",IF(DATOS_[Check Periodo Ref.]="Dentro",DATOS_[TOTAL SALARIO Eq],FALSE))))),
0)</f>
        <v>0</v>
      </c>
      <c r="AP92" s="171">
        <f t="array" ref="AP92">IFERROR(
(AVERAGE((IF(DATOS_[[Sexo]:[Sexo]]=$B92,IF(DATOS_[[AGRUP. CLAS. PROF.]:[AGRUP. CLAS. PROF.]]=$B91,IF(DATOS_[[Check Periodo Ref.]:[Check Periodo Ref.]]="Dentro",IF(DATOS_[[Check Equiparado]:[Check Equiparado]]="Sí",IF(DATOS!BI$4="Sí",(1/DATOS_[[% anualiz]:[% anualiz]]),1)*IF(DATOS!BI$5="Sí",1/DATOS_[[% normaliz]:[% normaliz]],1)*(DATOS_[C.Extra.01])))))))),
0)</f>
        <v>0</v>
      </c>
      <c r="AQ92" s="171">
        <f t="array" ref="AQ92">IFERROR(
(AVERAGE((IF(DATOS_[[Sexo]:[Sexo]]=$B92,IF(DATOS_[[AGRUP. CLAS. PROF.]:[AGRUP. CLAS. PROF.]]=$B91,IF(DATOS_[[Check Periodo Ref.]:[Check Periodo Ref.]]="Dentro",IF(DATOS_[[Check Equiparado]:[Check Equiparado]]="Sí",IF(DATOS!BJ$4="Sí",(1/DATOS_[[% anualiz]:[% anualiz]]),1)*IF(DATOS!BJ$5="Sí",1/DATOS_[[% normaliz]:[% normaliz]],1)*(DATOS_[C.Extra.02])))))))),
0)</f>
        <v>0</v>
      </c>
      <c r="AR92" s="171">
        <f t="array" ref="AR92">IFERROR(
(AVERAGE((IF(DATOS_[[Sexo]:[Sexo]]=$B92,IF(DATOS_[[AGRUP. CLAS. PROF.]:[AGRUP. CLAS. PROF.]]=$B91,IF(DATOS_[[Check Periodo Ref.]:[Check Periodo Ref.]]="Dentro",IF(DATOS_[[Check Equiparado]:[Check Equiparado]]="Sí",IF(DATOS!BK$4="Sí",(1/DATOS_[[% anualiz]:[% anualiz]]),1)*IF(DATOS!BK$5="Sí",1/DATOS_[[% normaliz]:[% normaliz]],1)*(DATOS_[C.Extra.03])))))))),
0)</f>
        <v>0</v>
      </c>
      <c r="AS92" s="171">
        <f t="array" ref="AS92">IFERROR(
(AVERAGE((IF(DATOS_[[Sexo]:[Sexo]]=$B92,IF(DATOS_[[AGRUP. CLAS. PROF.]:[AGRUP. CLAS. PROF.]]=$B91,IF(DATOS_[[Check Periodo Ref.]:[Check Periodo Ref.]]="Dentro",IF(DATOS_[[Check Equiparado]:[Check Equiparado]]="Sí",IF(DATOS!BL$4="Sí",(1/DATOS_[[% anualiz]:[% anualiz]]),1)*IF(DATOS!BL$5="Sí",1/DATOS_[[% normaliz]:[% normaliz]],1)*(DATOS_[C.Extra.04])))))))),
0)</f>
        <v>0</v>
      </c>
      <c r="AT92" s="171">
        <f t="array" ref="AT92">IFERROR(
(AVERAGE((IF(DATOS_[[Sexo]:[Sexo]]=$B92,IF(DATOS_[[AGRUP. CLAS. PROF.]:[AGRUP. CLAS. PROF.]]=$B91,IF(DATOS_[[Check Periodo Ref.]:[Check Periodo Ref.]]="Dentro",IF(DATOS_[[Check Equiparado]:[Check Equiparado]]="Sí",IF(DATOS!BM$4="Sí",(1/DATOS_[[% anualiz]:[% anualiz]]),1)*IF(DATOS!BM$5="Sí",1/DATOS_[[% normaliz]:[% normaliz]],1)*(DATOS_[C.Extra.05])))))))),
0)</f>
        <v>0</v>
      </c>
      <c r="AU92" s="172">
        <f t="array" ref="AU92">IFERROR(
AVERAGE(IF(DATOS_[Sexo]=$B92,IF(DATOS_[[AGRUP. CLAS. PROF.]:[AGRUP. CLAS. PROF.]]=$B90,IF(DATOS_[Check Equiparado]="Sí",IF(DATOS_[Check Periodo Ref.]="Dentro",DATOS_[Tot Extrasalarial Eq],FALSE))))),
0)</f>
        <v>0</v>
      </c>
      <c r="AV92" s="173">
        <f t="array" ref="AV92">IFERROR(
AVERAGE(IF(DATOS_[Sexo]=$B92,IF(DATOS_[[AGRUP. CLAS. PROF.]:[AGRUP. CLAS. PROF.]]=$B90,IF(DATOS_[Check Equiparado]="Sí",IF(DATOS_[Check Periodo Ref.]="Dentro",DATOS_[TOTAL Retrib Eq],FALSE))))),
0)</f>
        <v>0</v>
      </c>
    </row>
    <row r="93" spans="1:48" ht="17.25" thickBot="1" x14ac:dyDescent="0.35">
      <c r="A93" s="119" t="str">
        <f t="shared" ref="A93" si="107">+A94</f>
        <v>[ocultar]</v>
      </c>
      <c r="B93" s="129" t="s">
        <v>243</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CLAS. PROF.],
IF("Dentro"=DATOS_[Check Periodo Ref.],
1/(COUNTIFS(DATOS_[Sexo],$B94,DATOS_[AGRUP. CLAS. PROF.],$B93,DATOS_[Check Periodo Ref.],"Dentro",DATOS_[id],DATOS_[id]))))))</f>
        <v>0</v>
      </c>
      <c r="D94" s="125">
        <f>COUNTIFS(DATOS_[AGRUP. CLAS. PROF.],$B93,DATOS_[Sexo],$B94,DATOS_[Check Periodo Ref.],"Dentro")</f>
        <v>0</v>
      </c>
      <c r="E94" s="125">
        <f>COUNTIFS(DATOS_[AGRUP. CLAS. PROF.],$B93,DATOS_[Sexo],$B94,DATOS_[Check Periodo Ref.],"Dentro",DATOS_[Check Nº SC Norm],"Sí")</f>
        <v>0</v>
      </c>
      <c r="F94" s="125">
        <f>COUNTIFS(DATOS_[AGRUP. CLAS. PROF.],$B93,DATOS_[Sexo],$B94,DATOS_[Check Periodo Ref.],"Dentro",DATOS_[Check Nº SC Anualiz],"Sí")</f>
        <v>0</v>
      </c>
      <c r="G94" s="125">
        <f>COUNTIFS(DATOS_[AGRUP. CLAS. PROF.],$B93,DATOS_[Sexo],$B94,DATOS_[Check Periodo Ref.],"Dentro",DATOS_[Check Nº SC Norm y Anualiz],"Sí")</f>
        <v>0</v>
      </c>
      <c r="H94" s="125">
        <f>COUNTIFS(DATOS_[AGRUP. CLAS. PROF.],$B93,DATOS_[Sexo],$B94,DATOS_[Check Periodo Ref.],"Dentro",DATOS_[Check Equiparación],"Sí")</f>
        <v>0</v>
      </c>
      <c r="I94" s="167">
        <f t="array" ref="I94">IFERROR(
AVERAGE(IF(DATOS_[Sexo]=$B94,IF(DATOS_[[AGRUP. CLAS. PROF.]:[AGRUP. CLAS. PROF.]]=$B93,IF(DATOS_[Check Equiparado]="Sí",IF(DATOS_[Check Periodo Ref.]="Dentro",DATOS_[SALARIO BASE Eq],FALSE))))),
0)</f>
        <v>0</v>
      </c>
      <c r="J94" s="168">
        <f t="array" ref="J94">IFERROR(
(AVERAGE((IF(DATOS_[[Sexo]:[Sexo]]=$B94,IF(DATOS_[[AGRUP. CLAS. PROF.]:[AGRUP. CLAS. PROF.]]=$B93,IF(DATOS_[[Check Periodo Ref.]:[Check Periodo Ref.]]="Dentro",IF(DATOS_[[Check Equiparado]:[Check Equiparado]]="Sí",IF(DATOS!AE$4="Sí",(1/DATOS_[[% anualiz]:[% anualiz]]),1)*IF(DATOS!AE$5="Sí",1/DATOS_[[% normaliz]:[% normaliz]],1)*(DATOS_[Conc.Sal.01])))))))),
0)</f>
        <v>0</v>
      </c>
      <c r="K94" s="168">
        <f t="array" ref="K94">IFERROR(
(AVERAGE((IF(DATOS_[[Sexo]:[Sexo]]=$B94,IF(DATOS_[[AGRUP. CLAS. PROF.]:[AGRUP. CLAS. PROF.]]=$B93,IF(DATOS_[[Check Periodo Ref.]:[Check Periodo Ref.]]="Dentro",IF(DATOS_[[Check Equiparado]:[Check Equiparado]]="Sí",IF(DATOS!AF$4="Sí",(1/DATOS_[[% anualiz]:[% anualiz]]),1)*IF(DATOS!AF$5="Sí",1/DATOS_[[% normaliz]:[% normaliz]],1)*(DATOS_[Conc.Sal.02])))))))),
0)</f>
        <v>0</v>
      </c>
      <c r="L94" s="168">
        <f t="array" ref="L94">IFERROR(
(AVERAGE((IF(DATOS_[[Sexo]:[Sexo]]=$B94,IF(DATOS_[[AGRUP. CLAS. PROF.]:[AGRUP. CLAS. PROF.]]=$B93,IF(DATOS_[[Check Periodo Ref.]:[Check Periodo Ref.]]="Dentro",IF(DATOS_[[Check Equiparado]:[Check Equiparado]]="Sí",IF(DATOS!AG$4="Sí",(1/DATOS_[[% anualiz]:[% anualiz]]),1)*IF(DATOS!AG$5="Sí",1/DATOS_[[% normaliz]:[% normaliz]],1)*(DATOS_[Conc.Sal.03])))))))),
0)</f>
        <v>0</v>
      </c>
      <c r="M94" s="168">
        <f t="array" ref="M94">IFERROR(
(AVERAGE((IF(DATOS_[[Sexo]:[Sexo]]=$B94,IF(DATOS_[[AGRUP. CLAS. PROF.]:[AGRUP. CLAS. PROF.]]=$B93,IF(DATOS_[[Check Periodo Ref.]:[Check Periodo Ref.]]="Dentro",IF(DATOS_[[Check Equiparado]:[Check Equiparado]]="Sí",IF(DATOS!AH$4="Sí",(1/DATOS_[[% anualiz]:[% anualiz]]),1)*IF(DATOS!AH$5="Sí",1/DATOS_[[% normaliz]:[% normaliz]],1)*(DATOS_[Conc.Sal.04])))))))),
0)</f>
        <v>0</v>
      </c>
      <c r="N94" s="168">
        <f t="array" ref="N94">IFERROR(
(AVERAGE((IF(DATOS_[[Sexo]:[Sexo]]=$B94,IF(DATOS_[[AGRUP. CLAS. PROF.]:[AGRUP. CLAS. PROF.]]=$B93,IF(DATOS_[[Check Periodo Ref.]:[Check Periodo Ref.]]="Dentro",IF(DATOS_[[Check Equiparado]:[Check Equiparado]]="Sí",IF(DATOS!AI$4="Sí",(1/DATOS_[[% anualiz]:[% anualiz]]),1)*IF(DATOS!AI$5="Sí",1/DATOS_[[% normaliz]:[% normaliz]],1)*(DATOS_[Conc.Sal.05])))))))),
0)</f>
        <v>0</v>
      </c>
      <c r="O94" s="168">
        <f t="array" ref="O94">IFERROR(
(AVERAGE((IF(DATOS_[[Sexo]:[Sexo]]=$B94,IF(DATOS_[[AGRUP. CLAS. PROF.]:[AGRUP. CLAS. PROF.]]=$B93,IF(DATOS_[[Check Periodo Ref.]:[Check Periodo Ref.]]="Dentro",IF(DATOS_[[Check Equiparado]:[Check Equiparado]]="Sí",IF(DATOS!AJ$4="Sí",(1/DATOS_[[% anualiz]:[% anualiz]]),1)*IF(DATOS!AJ$5="Sí",1/DATOS_[[% normaliz]:[% normaliz]],1)*(DATOS_[Conc.Sal.06])))))))),
0)</f>
        <v>0</v>
      </c>
      <c r="P94" s="168">
        <f t="array" ref="P94">IFERROR(
(AVERAGE((IF(DATOS_[[Sexo]:[Sexo]]=$B94,IF(DATOS_[[AGRUP. CLAS. PROF.]:[AGRUP. CLAS. PROF.]]=$B93,IF(DATOS_[[Check Periodo Ref.]:[Check Periodo Ref.]]="Dentro",IF(DATOS_[[Check Equiparado]:[Check Equiparado]]="Sí",IF(DATOS!AK$4="Sí",(1/DATOS_[[% anualiz]:[% anualiz]]),1)*IF(DATOS!AK$5="Sí",1/DATOS_[[% normaliz]:[% normaliz]],1)*(DATOS_[Conc.Sal.07])))))))),
0)</f>
        <v>0</v>
      </c>
      <c r="Q94" s="168">
        <f t="array" ref="Q94">IFERROR(
(AVERAGE((IF(DATOS_[[Sexo]:[Sexo]]=$B94,IF(DATOS_[[AGRUP. CLAS. PROF.]:[AGRUP. CLAS. PROF.]]=$B93,IF(DATOS_[[Check Periodo Ref.]:[Check Periodo Ref.]]="Dentro",IF(DATOS_[[Check Equiparado]:[Check Equiparado]]="Sí",IF(DATOS!AL$4="Sí",(1/DATOS_[[% anualiz]:[% anualiz]]),1)*IF(DATOS!AL$5="Sí",1/DATOS_[[% normaliz]:[% normaliz]],1)*(DATOS_[Conc.Sal.08])))))))),
0)</f>
        <v>0</v>
      </c>
      <c r="R94" s="168">
        <f t="array" ref="R94">IFERROR(
(AVERAGE((IF(DATOS_[[Sexo]:[Sexo]]=$B94,IF(DATOS_[[AGRUP. CLAS. PROF.]:[AGRUP. CLAS. PROF.]]=$B93,IF(DATOS_[[Check Periodo Ref.]:[Check Periodo Ref.]]="Dentro",IF(DATOS_[[Check Equiparado]:[Check Equiparado]]="Sí",IF(DATOS!AM$4="Sí",(1/DATOS_[[% anualiz]:[% anualiz]]),1)*IF(DATOS!AM$5="Sí",1/DATOS_[[% normaliz]:[% normaliz]],1)*(DATOS_[Conc.Sal.09])))))))),
0)</f>
        <v>0</v>
      </c>
      <c r="S94" s="168">
        <f t="array" ref="S94">IFERROR(
(AVERAGE((IF(DATOS_[[Sexo]:[Sexo]]=$B94,IF(DATOS_[[AGRUP. CLAS. PROF.]:[AGRUP. CLAS. PROF.]]=$B93,IF(DATOS_[[Check Periodo Ref.]:[Check Periodo Ref.]]="Dentro",IF(DATOS_[[Check Equiparado]:[Check Equiparado]]="Sí",IF(DATOS!AN$4="Sí",(1/DATOS_[[% anualiz]:[% anualiz]]),1)*IF(DATOS!AN$5="Sí",1/DATOS_[[% normaliz]:[% normaliz]],1)*(DATOS_[Conc.Sal.10])))))))),
0)</f>
        <v>0</v>
      </c>
      <c r="T94" s="168">
        <f t="array" ref="T94">IFERROR(
(AVERAGE((IF(DATOS_[[Sexo]:[Sexo]]=$B94,IF(DATOS_[[AGRUP. CLAS. PROF.]:[AGRUP. CLAS. PROF.]]=$B93,IF(DATOS_[[Check Periodo Ref.]:[Check Periodo Ref.]]="Dentro",IF(DATOS_[[Check Equiparado]:[Check Equiparado]]="Sí",IF(DATOS!AO$4="Sí",(1/DATOS_[[% anualiz]:[% anualiz]]),1)*IF(DATOS!AO$5="Sí",1/DATOS_[[% normaliz]:[% normaliz]],1)*(DATOS_[Conc.Sal.11])))))))),
0)</f>
        <v>0</v>
      </c>
      <c r="U94" s="168">
        <f t="array" ref="U94">IFERROR(
(AVERAGE((IF(DATOS_[[Sexo]:[Sexo]]=$B94,IF(DATOS_[[AGRUP. CLAS. PROF.]:[AGRUP. CLAS. PROF.]]=$B93,IF(DATOS_[[Check Periodo Ref.]:[Check Periodo Ref.]]="Dentro",IF(DATOS_[[Check Equiparado]:[Check Equiparado]]="Sí",IF(DATOS!AP$4="Sí",(1/DATOS_[[% anualiz]:[% anualiz]]),1)*IF(DATOS!AP$5="Sí",1/DATOS_[[% normaliz]:[% normaliz]],1)*(DATOS_[Conc.Sal.12])))))))),
0)</f>
        <v>0</v>
      </c>
      <c r="V94" s="168">
        <f t="array" ref="V94">IFERROR(
(AVERAGE((IF(DATOS_[[Sexo]:[Sexo]]=$B94,IF(DATOS_[[AGRUP. CLAS. PROF.]:[AGRUP. CLAS. PROF.]]=$B93,IF(DATOS_[[Check Periodo Ref.]:[Check Periodo Ref.]]="Dentro",IF(DATOS_[[Check Equiparado]:[Check Equiparado]]="Sí",IF(DATOS!AQ$4="Sí",(1/DATOS_[[% anualiz]:[% anualiz]]),1)*IF(DATOS!AQ$5="Sí",1/DATOS_[[% normaliz]:[% normaliz]],1)*(DATOS_[Conc.Sal.13])))))))),
0)</f>
        <v>0</v>
      </c>
      <c r="W94" s="168">
        <f t="array" ref="W94">IFERROR(
(AVERAGE((IF(DATOS_[[Sexo]:[Sexo]]=$B94,IF(DATOS_[[AGRUP. CLAS. PROF.]:[AGRUP. CLAS. PROF.]]=$B93,IF(DATOS_[[Check Periodo Ref.]:[Check Periodo Ref.]]="Dentro",IF(DATOS_[[Check Equiparado]:[Check Equiparado]]="Sí",IF(DATOS!AR$4="Sí",(1/DATOS_[[% anualiz]:[% anualiz]]),1)*IF(DATOS!AR$5="Sí",1/DATOS_[[% normaliz]:[% normaliz]],1)*(DATOS_[Conc.Sal.14])))))))),
0)</f>
        <v>0</v>
      </c>
      <c r="X94" s="168">
        <f t="array" ref="X94">IFERROR(
(AVERAGE((IF(DATOS_[[Sexo]:[Sexo]]=$B94,IF(DATOS_[[AGRUP. CLAS. PROF.]:[AGRUP. CLAS. PROF.]]=$B93,IF(DATOS_[[Check Periodo Ref.]:[Check Periodo Ref.]]="Dentro",IF(DATOS_[[Check Equiparado]:[Check Equiparado]]="Sí",IF(DATOS!AS$4="Sí",(1/DATOS_[[% anualiz]:[% anualiz]]),1)*IF(DATOS!AS$5="Sí",1/DATOS_[[% normaliz]:[% normaliz]],1)*(DATOS_[Conc.Sal.15])))))))),
0)</f>
        <v>0</v>
      </c>
      <c r="Y94" s="168">
        <f t="array" ref="Y94">IFERROR(
(AVERAGE((IF(DATOS_[[Sexo]:[Sexo]]=$B94,IF(DATOS_[[AGRUP. CLAS. PROF.]:[AGRUP. CLAS. PROF.]]=$B93,IF(DATOS_[[Check Periodo Ref.]:[Check Periodo Ref.]]="Dentro",IF(DATOS_[[Check Equiparado]:[Check Equiparado]]="Sí",IF(DATOS!AT$4="Sí",(1/DATOS_[[% anualiz]:[% anualiz]]),1)*IF(DATOS!AT$5="Sí",1/DATOS_[[% normaliz]:[% normaliz]],1)*(DATOS_[Conc.Sal.16])))))))),
0)</f>
        <v>0</v>
      </c>
      <c r="Z94" s="168">
        <f t="array" ref="Z94">IFERROR(
(AVERAGE((IF(DATOS_[[Sexo]:[Sexo]]=$B94,IF(DATOS_[[AGRUP. CLAS. PROF.]:[AGRUP. CLAS. PROF.]]=$B93,IF(DATOS_[[Check Periodo Ref.]:[Check Periodo Ref.]]="Dentro",IF(DATOS_[[Check Equiparado]:[Check Equiparado]]="Sí",IF(DATOS!AU$4="Sí",(1/DATOS_[[% anualiz]:[% anualiz]]),1)*IF(DATOS!AU$5="Sí",1/DATOS_[[% normaliz]:[% normaliz]],1)*(DATOS_[Conc.Sal.17])))))))),
0)</f>
        <v>0</v>
      </c>
      <c r="AA94" s="168">
        <f t="array" ref="AA94">IFERROR(
(AVERAGE((IF(DATOS_[[Sexo]:[Sexo]]=$B94,IF(DATOS_[[AGRUP. CLAS. PROF.]:[AGRUP. CLAS. PROF.]]=$B93,IF(DATOS_[[Check Periodo Ref.]:[Check Periodo Ref.]]="Dentro",IF(DATOS_[[Check Equiparado]:[Check Equiparado]]="Sí",IF(DATOS!AV$4="Sí",(1/DATOS_[[% anualiz]:[% anualiz]]),1)*IF(DATOS!AV$5="Sí",1/DATOS_[[% normaliz]:[% normaliz]],1)*(DATOS_[Conc.Sal.18])))))))),
0)</f>
        <v>0</v>
      </c>
      <c r="AB94" s="168">
        <f t="array" ref="AB94">IFERROR(
(AVERAGE((IF(DATOS_[[Sexo]:[Sexo]]=$B94,IF(DATOS_[[AGRUP. CLAS. PROF.]:[AGRUP. CLAS. PROF.]]=$B93,IF(DATOS_[[Check Periodo Ref.]:[Check Periodo Ref.]]="Dentro",IF(DATOS_[[Check Equiparado]:[Check Equiparado]]="Sí",IF(DATOS!AW$4="Sí",(1/DATOS_[[% anualiz]:[% anualiz]]),1)*IF(DATOS!AW$5="Sí",1/DATOS_[[% normaliz]:[% normaliz]],1)*(DATOS_[Conc.Sal.19])))))))),
0)</f>
        <v>0</v>
      </c>
      <c r="AC94" s="168">
        <f t="array" ref="AC94">IFERROR(
(AVERAGE((IF(DATOS_[[Sexo]:[Sexo]]=$B94,IF(DATOS_[[AGRUP. CLAS. PROF.]:[AGRUP. CLAS. PROF.]]=$B93,IF(DATOS_[[Check Periodo Ref.]:[Check Periodo Ref.]]="Dentro",IF(DATOS_[[Check Equiparado]:[Check Equiparado]]="Sí",IF(DATOS!AX$4="Sí",(1/DATOS_[[% anualiz]:[% anualiz]]),1)*IF(DATOS!AX$5="Sí",1/DATOS_[[% normaliz]:[% normaliz]],1)*(DATOS_[Conc.Sal.20])))))))),
0)</f>
        <v>0</v>
      </c>
      <c r="AD94" s="168">
        <f t="array" ref="AD94">IFERROR(
(AVERAGE((IF(DATOS_[[Sexo]:[Sexo]]=$B94,IF(DATOS_[[AGRUP. CLAS. PROF.]:[AGRUP. CLAS. PROF.]]=$B93,IF(DATOS_[[Check Periodo Ref.]:[Check Periodo Ref.]]="Dentro",IF(DATOS_[[Check Equiparado]:[Check Equiparado]]="Sí",IF(DATOS!AY$4="Sí",(1/DATOS_[[% anualiz]:[% anualiz]]),1)*IF(DATOS!AY$5="Sí",1/DATOS_[[% normaliz]:[% normaliz]],1)*(DATOS_[Conc.Sal.21])))))))),
0)</f>
        <v>0</v>
      </c>
      <c r="AE94" s="168">
        <f t="array" ref="AE94">IFERROR(
(AVERAGE((IF(DATOS_[[Sexo]:[Sexo]]=$B94,IF(DATOS_[[AGRUP. CLAS. PROF.]:[AGRUP. CLAS. PROF.]]=$B93,IF(DATOS_[[Check Periodo Ref.]:[Check Periodo Ref.]]="Dentro",IF(DATOS_[[Check Equiparado]:[Check Equiparado]]="Sí",IF(DATOS!AZ$4="Sí",(1/DATOS_[[% anualiz]:[% anualiz]]),1)*IF(DATOS!AZ$5="Sí",1/DATOS_[[% normaliz]:[% normaliz]],1)*(DATOS_[Conc.Sal.22])))))))),
0)</f>
        <v>0</v>
      </c>
      <c r="AF94" s="168">
        <f t="array" ref="AF94">IFERROR(
(AVERAGE((IF(DATOS_[[Sexo]:[Sexo]]=$B94,IF(DATOS_[[AGRUP. CLAS. PROF.]:[AGRUP. CLAS. PROF.]]=$B93,IF(DATOS_[[Check Periodo Ref.]:[Check Periodo Ref.]]="Dentro",IF(DATOS_[[Check Equiparado]:[Check Equiparado]]="Sí",IF(DATOS!BA$4="Sí",(1/DATOS_[[% anualiz]:[% anualiz]]),1)*IF(DATOS!BA$5="Sí",1/DATOS_[[% normaliz]:[% normaliz]],1)*(DATOS_[Conc.Sal.23])))))))),
0)</f>
        <v>0</v>
      </c>
      <c r="AG94" s="168">
        <f t="array" ref="AG94">IFERROR(
(AVERAGE((IF(DATOS_[[Sexo]:[Sexo]]=$B94,IF(DATOS_[[AGRUP. CLAS. PROF.]:[AGRUP. CLAS. PROF.]]=$B93,IF(DATOS_[[Check Periodo Ref.]:[Check Periodo Ref.]]="Dentro",IF(DATOS_[[Check Equiparado]:[Check Equiparado]]="Sí",IF(DATOS!BB$4="Sí",(1/DATOS_[[% anualiz]:[% anualiz]]),1)*IF(DATOS!BB$5="Sí",1/DATOS_[[% normaliz]:[% normaliz]],1)*(DATOS_[Conc.Sal.24])))))))),
0)</f>
        <v>0</v>
      </c>
      <c r="AH94" s="168">
        <f t="array" ref="AH94">IFERROR(
(AVERAGE((IF(DATOS_[[Sexo]:[Sexo]]=$B94,IF(DATOS_[[AGRUP. CLAS. PROF.]:[AGRUP. CLAS. PROF.]]=$B93,IF(DATOS_[[Check Periodo Ref.]:[Check Periodo Ref.]]="Dentro",IF(DATOS_[[Check Equiparado]:[Check Equiparado]]="Sí",IF(DATOS!BC$4="Sí",(1/DATOS_[[% anualiz]:[% anualiz]]),1)*IF(DATOS!BC$5="Sí",1/DATOS_[[% normaliz]:[% normaliz]],1)*(DATOS_[Conc.Sal.25])))))))),
0)</f>
        <v>0</v>
      </c>
      <c r="AI94" s="168">
        <f t="array" ref="AI94">IFERROR(
(AVERAGE((IF(DATOS_[[Sexo]:[Sexo]]=$B94,IF(DATOS_[[AGRUP. CLAS. PROF.]:[AGRUP. CLAS. PROF.]]=$B93,IF(DATOS_[[Check Periodo Ref.]:[Check Periodo Ref.]]="Dentro",IF(DATOS_[[Check Equiparado]:[Check Equiparado]]="Sí",IF(DATOS!BD$4="Sí",(1/DATOS_[[% anualiz]:[% anualiz]]),1)*IF(DATOS!BD$5="Sí",1/DATOS_[[% normaliz]:[% normaliz]],1)*(DATOS_[Conc.Sal.26])))))))),
0)</f>
        <v>0</v>
      </c>
      <c r="AJ94" s="168">
        <f t="array" ref="AJ94">IFERROR(
(AVERAGE((IF(DATOS_[[Sexo]:[Sexo]]=$B94,IF(DATOS_[[AGRUP. CLAS. PROF.]:[AGRUP. CLAS. PROF.]]=$B93,IF(DATOS_[[Check Periodo Ref.]:[Check Periodo Ref.]]="Dentro",IF(DATOS_[[Check Equiparado]:[Check Equiparado]]="Sí",IF(DATOS!BE$4="Sí",(1/DATOS_[[% anualiz]:[% anualiz]]),1)*IF(DATOS!BE$5="Sí",1/DATOS_[[% normaliz]:[% normaliz]],1)*(DATOS_[Conc.Sal.27])))))))),
0)</f>
        <v>0</v>
      </c>
      <c r="AK94" s="168">
        <f t="array" ref="AK94">IFERROR(
(AVERAGE((IF(DATOS_[[Sexo]:[Sexo]]=$B94,IF(DATOS_[[AGRUP. CLAS. PROF.]:[AGRUP. CLAS. PROF.]]=$B93,IF(DATOS_[[Check Periodo Ref.]:[Check Periodo Ref.]]="Dentro",IF(DATOS_[[Check Equiparado]:[Check Equiparado]]="Sí",IF(DATOS!BF$4="Sí",(1/DATOS_[[% anualiz]:[% anualiz]]),1)*IF(DATOS!BF$5="Sí",1/DATOS_[[% normaliz]:[% normaliz]],1)*(DATOS_[Conc.Sal.28])))))))),
0)</f>
        <v>0</v>
      </c>
      <c r="AL94" s="168">
        <f t="array" ref="AL94">IFERROR(
(AVERAGE((IF(DATOS_[[Sexo]:[Sexo]]=$B94,IF(DATOS_[[AGRUP. CLAS. PROF.]:[AGRUP. CLAS. PROF.]]=$B93,IF(DATOS_[[Check Periodo Ref.]:[Check Periodo Ref.]]="Dentro",IF(DATOS_[[Check Equiparado]:[Check Equiparado]]="Sí",IF(DATOS!BG$4="Sí",(1/DATOS_[[% anualiz]:[% anualiz]]),1)*IF(DATOS!BG$5="Sí",1/DATOS_[[% normaliz]:[% normaliz]],1)*(DATOS_[Conc.Sal.29])))))))),
0)</f>
        <v>0</v>
      </c>
      <c r="AM94" s="168">
        <f t="array" ref="AM94">IFERROR(
(AVERAGE((IF(DATOS_[[Sexo]:[Sexo]]=$B94,IF(DATOS_[[AGRUP. CLAS. PROF.]:[AGRUP. CLAS. PROF.]]=$B93,IF(DATOS_[[Check Periodo Ref.]:[Check Periodo Ref.]]="Dentro",IF(DATOS_[[Check Equiparado]:[Check Equiparado]]="Sí",IF(DATOS!BH$4="Sí",(1/DATOS_[[% anualiz]:[% anualiz]]),1)*IF(DATOS!BH$5="Sí",1/DATOS_[[% normaliz]:[% normaliz]],1)*(DATOS_[Conc.Sal.30])))))))),
0)</f>
        <v>0</v>
      </c>
      <c r="AN94" s="169">
        <f t="array" ref="AN94">IFERROR(
AVERAGE(IF(DATOS_[Sexo]=$B94,IF(DATOS_[[AGRUP. CLAS. PROF.]:[AGRUP. CLAS. PROF.]]=$B93,IF(DATOS_[Check Equiparado]="Sí",IF(DATOS_[Check Periodo Ref.]="Dentro",DATOS_[Tot COMPL.SAL Eq],FALSE))))),
0)</f>
        <v>0</v>
      </c>
      <c r="AO94" s="170">
        <f t="array" ref="AO94">IFERROR(
AVERAGE(IF(DATOS_[Sexo]=$B94,IF(DATOS_[[AGRUP. CLAS. PROF.]:[AGRUP. CLAS. PROF.]]=$B93,IF(DATOS_[Check Equiparado]="Sí",IF(DATOS_[Check Periodo Ref.]="Dentro",DATOS_[TOTAL SALARIO Eq],FALSE))))),
0)</f>
        <v>0</v>
      </c>
      <c r="AP94" s="171">
        <f t="array" ref="AP94">IFERROR(
(AVERAGE((IF(DATOS_[[Sexo]:[Sexo]]=$B94,IF(DATOS_[[AGRUP. CLAS. PROF.]:[AGRUP. CLAS. PROF.]]=$B93,IF(DATOS_[[Check Periodo Ref.]:[Check Periodo Ref.]]="Dentro",IF(DATOS_[[Check Equiparado]:[Check Equiparado]]="Sí",IF(DATOS!BI$4="Sí",(1/DATOS_[[% anualiz]:[% anualiz]]),1)*IF(DATOS!BI$5="Sí",1/DATOS_[[% normaliz]:[% normaliz]],1)*(DATOS_[C.Extra.01])))))))),
0)</f>
        <v>0</v>
      </c>
      <c r="AQ94" s="171">
        <f t="array" ref="AQ94">IFERROR(
(AVERAGE((IF(DATOS_[[Sexo]:[Sexo]]=$B94,IF(DATOS_[[AGRUP. CLAS. PROF.]:[AGRUP. CLAS. PROF.]]=$B93,IF(DATOS_[[Check Periodo Ref.]:[Check Periodo Ref.]]="Dentro",IF(DATOS_[[Check Equiparado]:[Check Equiparado]]="Sí",IF(DATOS!BJ$4="Sí",(1/DATOS_[[% anualiz]:[% anualiz]]),1)*IF(DATOS!BJ$5="Sí",1/DATOS_[[% normaliz]:[% normaliz]],1)*(DATOS_[C.Extra.02])))))))),
0)</f>
        <v>0</v>
      </c>
      <c r="AR94" s="171">
        <f t="array" ref="AR94">IFERROR(
(AVERAGE((IF(DATOS_[[Sexo]:[Sexo]]=$B94,IF(DATOS_[[AGRUP. CLAS. PROF.]:[AGRUP. CLAS. PROF.]]=$B93,IF(DATOS_[[Check Periodo Ref.]:[Check Periodo Ref.]]="Dentro",IF(DATOS_[[Check Equiparado]:[Check Equiparado]]="Sí",IF(DATOS!BK$4="Sí",(1/DATOS_[[% anualiz]:[% anualiz]]),1)*IF(DATOS!BK$5="Sí",1/DATOS_[[% normaliz]:[% normaliz]],1)*(DATOS_[C.Extra.03])))))))),
0)</f>
        <v>0</v>
      </c>
      <c r="AS94" s="171">
        <f t="array" ref="AS94">IFERROR(
(AVERAGE((IF(DATOS_[[Sexo]:[Sexo]]=$B94,IF(DATOS_[[AGRUP. CLAS. PROF.]:[AGRUP. CLAS. PROF.]]=$B93,IF(DATOS_[[Check Periodo Ref.]:[Check Periodo Ref.]]="Dentro",IF(DATOS_[[Check Equiparado]:[Check Equiparado]]="Sí",IF(DATOS!BL$4="Sí",(1/DATOS_[[% anualiz]:[% anualiz]]),1)*IF(DATOS!BL$5="Sí",1/DATOS_[[% normaliz]:[% normaliz]],1)*(DATOS_[C.Extra.04])))))))),
0)</f>
        <v>0</v>
      </c>
      <c r="AT94" s="171">
        <f t="array" ref="AT94">IFERROR(
(AVERAGE((IF(DATOS_[[Sexo]:[Sexo]]=$B94,IF(DATOS_[[AGRUP. CLAS. PROF.]:[AGRUP. CLAS. PROF.]]=$B93,IF(DATOS_[[Check Periodo Ref.]:[Check Periodo Ref.]]="Dentro",IF(DATOS_[[Check Equiparado]:[Check Equiparado]]="Sí",IF(DATOS!BM$4="Sí",(1/DATOS_[[% anualiz]:[% anualiz]]),1)*IF(DATOS!BM$5="Sí",1/DATOS_[[% normaliz]:[% normaliz]],1)*(DATOS_[C.Extra.05])))))))),
0)</f>
        <v>0</v>
      </c>
      <c r="AU94" s="172">
        <f t="array" ref="AU94">IFERROR(
AVERAGE(IF(DATOS_[Sexo]=$B94,IF(DATOS_[[AGRUP. CLAS. PROF.]:[AGRUP. CLAS. PROF.]]=$B93,IF(DATOS_[Check Equiparado]="Sí",IF(DATOS_[Check Periodo Ref.]="Dentro",DATOS_[Tot Extrasalarial Eq],FALSE))))),
0)</f>
        <v>0</v>
      </c>
      <c r="AV94" s="173">
        <f t="array" ref="AV94">IFERROR(
AVERAGE(IF(DATOS_[Sexo]=$B94,IF(DATOS_[[AGRUP. CLAS. PROF.]:[AGRUP. CLAS. PROF.]]=$B93,IF(DATOS_[Check Equiparado]="Sí",IF(DATOS_[Check Periodo Ref.]="Dentro",DATOS_[TOTAL Retrib Eq],FALSE))))),
0)</f>
        <v>0</v>
      </c>
    </row>
    <row r="95" spans="1:48" x14ac:dyDescent="0.3">
      <c r="A95" s="119" t="str">
        <f t="shared" ref="A95" si="110">+A94</f>
        <v>[ocultar]</v>
      </c>
      <c r="B95" s="123" t="s">
        <v>163</v>
      </c>
      <c r="C95" s="124">
        <f t="array" ref="C95">SUM(IF($B95=DATOS_[Sexo],
IF($B93=DATOS_[AGRUP. CLAS. PROF.],
IF("Dentro"=DATOS_[Check Periodo Ref.],
1/(COUNTIFS(DATOS_[Sexo],$B95,DATOS_[AGRUP. CLAS. PROF.],$B93,DATOS_[Check Periodo Ref.],"Dentro",DATOS_[id],DATOS_[id]))))))</f>
        <v>0</v>
      </c>
      <c r="D95" s="125">
        <f>COUNTIFS(DATOS_[AGRUP. CLAS. PROF.],$B93,DATOS_[Sexo],$B95,DATOS_[Check Periodo Ref.],"Dentro")</f>
        <v>0</v>
      </c>
      <c r="E95" s="125">
        <f>COUNTIFS(DATOS_[AGRUP. CLAS. PROF.],$B93,DATOS_[Sexo],$B95,DATOS_[Check Periodo Ref.],"Dentro",DATOS_[Check Nº SC Norm],"Sí")</f>
        <v>0</v>
      </c>
      <c r="F95" s="125">
        <f>COUNTIFS(DATOS_[AGRUP. CLAS. PROF.],$B93,DATOS_[Sexo],$B95,DATOS_[Check Periodo Ref.],"Dentro",DATOS_[Check Nº SC Anualiz],"Sí")</f>
        <v>0</v>
      </c>
      <c r="G95" s="125">
        <f>COUNTIFS(DATOS_[AGRUP. CLAS. PROF.],$B93,DATOS_[Sexo],$B95,DATOS_[Check Periodo Ref.],"Dentro",DATOS_[Check Nº SC Norm y Anualiz],"Sí")</f>
        <v>0</v>
      </c>
      <c r="H95" s="125">
        <f>COUNTIFS(DATOS_[AGRUP. CLAS. PROF.],$B93,DATOS_[Sexo],$B95,DATOS_[Check Periodo Ref.],"Dentro",DATOS_[Check Equiparación],"Sí")</f>
        <v>0</v>
      </c>
      <c r="I95" s="167" cm="1">
        <f t="array" ref="I95">IFERROR(
AVERAGE(IF(DATOS_[Sexo]=$B95,IF(DATOS_[[AGRUP. CLAS. PROF.]:[AGRUP. CLAS. PROF.]]=$B93,IF(DATOS_[Check Equiparado]="Sí",IF(DATOS_[Check Periodo Ref.]="Dentro",DATOS_[SALARIO BASE Eq],FALSE))))),
0)</f>
        <v>0</v>
      </c>
      <c r="J95" s="168">
        <f t="array" ref="J95">IFERROR(
(AVERAGE((IF(DATOS_[[Sexo]:[Sexo]]=$B95,IF(DATOS_[[AGRUP. CLAS. PROF.]:[AGRUP. CLAS. PROF.]]=$B93,IF(DATOS_[[Check Periodo Ref.]:[Check Periodo Ref.]]="Dentro",IF(DATOS_[[Check Equiparado]:[Check Equiparado]]="Sí",IF(DATOS!AE$4="Sí",(1/DATOS_[[% anualiz]:[% anualiz]]),1)*IF(DATOS!AE$5="Sí",1/DATOS_[[% normaliz]:[% normaliz]],1)*(DATOS_[Conc.Sal.01])))))))),
0)</f>
        <v>0</v>
      </c>
      <c r="K95" s="168">
        <f t="array" ref="K95">IFERROR(
(AVERAGE((IF(DATOS_[[Sexo]:[Sexo]]=$B95,IF(DATOS_[[AGRUP. CLAS. PROF.]:[AGRUP. CLAS. PROF.]]=$B93,IF(DATOS_[[Check Periodo Ref.]:[Check Periodo Ref.]]="Dentro",IF(DATOS_[[Check Equiparado]:[Check Equiparado]]="Sí",IF(DATOS!AF$4="Sí",(1/DATOS_[[% anualiz]:[% anualiz]]),1)*IF(DATOS!AF$5="Sí",1/DATOS_[[% normaliz]:[% normaliz]],1)*(DATOS_[Conc.Sal.02])))))))),
0)</f>
        <v>0</v>
      </c>
      <c r="L95" s="168">
        <f t="array" ref="L95">IFERROR(
(AVERAGE((IF(DATOS_[[Sexo]:[Sexo]]=$B95,IF(DATOS_[[AGRUP. CLAS. PROF.]:[AGRUP. CLAS. PROF.]]=$B93,IF(DATOS_[[Check Periodo Ref.]:[Check Periodo Ref.]]="Dentro",IF(DATOS_[[Check Equiparado]:[Check Equiparado]]="Sí",IF(DATOS!AG$4="Sí",(1/DATOS_[[% anualiz]:[% anualiz]]),1)*IF(DATOS!AG$5="Sí",1/DATOS_[[% normaliz]:[% normaliz]],1)*(DATOS_[Conc.Sal.03])))))))),
0)</f>
        <v>0</v>
      </c>
      <c r="M95" s="168">
        <f t="array" ref="M95">IFERROR(
(AVERAGE((IF(DATOS_[[Sexo]:[Sexo]]=$B95,IF(DATOS_[[AGRUP. CLAS. PROF.]:[AGRUP. CLAS. PROF.]]=$B93,IF(DATOS_[[Check Periodo Ref.]:[Check Periodo Ref.]]="Dentro",IF(DATOS_[[Check Equiparado]:[Check Equiparado]]="Sí",IF(DATOS!AH$4="Sí",(1/DATOS_[[% anualiz]:[% anualiz]]),1)*IF(DATOS!AH$5="Sí",1/DATOS_[[% normaliz]:[% normaliz]],1)*(DATOS_[Conc.Sal.04])))))))),
0)</f>
        <v>0</v>
      </c>
      <c r="N95" s="168">
        <f t="array" ref="N95">IFERROR(
(AVERAGE((IF(DATOS_[[Sexo]:[Sexo]]=$B95,IF(DATOS_[[AGRUP. CLAS. PROF.]:[AGRUP. CLAS. PROF.]]=$B93,IF(DATOS_[[Check Periodo Ref.]:[Check Periodo Ref.]]="Dentro",IF(DATOS_[[Check Equiparado]:[Check Equiparado]]="Sí",IF(DATOS!AI$4="Sí",(1/DATOS_[[% anualiz]:[% anualiz]]),1)*IF(DATOS!AI$5="Sí",1/DATOS_[[% normaliz]:[% normaliz]],1)*(DATOS_[Conc.Sal.05])))))))),
0)</f>
        <v>0</v>
      </c>
      <c r="O95" s="168">
        <f t="array" ref="O95">IFERROR(
(AVERAGE((IF(DATOS_[[Sexo]:[Sexo]]=$B95,IF(DATOS_[[AGRUP. CLAS. PROF.]:[AGRUP. CLAS. PROF.]]=$B93,IF(DATOS_[[Check Periodo Ref.]:[Check Periodo Ref.]]="Dentro",IF(DATOS_[[Check Equiparado]:[Check Equiparado]]="Sí",IF(DATOS!AJ$4="Sí",(1/DATOS_[[% anualiz]:[% anualiz]]),1)*IF(DATOS!AJ$5="Sí",1/DATOS_[[% normaliz]:[% normaliz]],1)*(DATOS_[Conc.Sal.06])))))))),
0)</f>
        <v>0</v>
      </c>
      <c r="P95" s="168">
        <f t="array" ref="P95">IFERROR(
(AVERAGE((IF(DATOS_[[Sexo]:[Sexo]]=$B95,IF(DATOS_[[AGRUP. CLAS. PROF.]:[AGRUP. CLAS. PROF.]]=$B93,IF(DATOS_[[Check Periodo Ref.]:[Check Periodo Ref.]]="Dentro",IF(DATOS_[[Check Equiparado]:[Check Equiparado]]="Sí",IF(DATOS!AK$4="Sí",(1/DATOS_[[% anualiz]:[% anualiz]]),1)*IF(DATOS!AK$5="Sí",1/DATOS_[[% normaliz]:[% normaliz]],1)*(DATOS_[Conc.Sal.07])))))))),
0)</f>
        <v>0</v>
      </c>
      <c r="Q95" s="168">
        <f t="array" ref="Q95">IFERROR(
(AVERAGE((IF(DATOS_[[Sexo]:[Sexo]]=$B95,IF(DATOS_[[AGRUP. CLAS. PROF.]:[AGRUP. CLAS. PROF.]]=$B93,IF(DATOS_[[Check Periodo Ref.]:[Check Periodo Ref.]]="Dentro",IF(DATOS_[[Check Equiparado]:[Check Equiparado]]="Sí",IF(DATOS!AL$4="Sí",(1/DATOS_[[% anualiz]:[% anualiz]]),1)*IF(DATOS!AL$5="Sí",1/DATOS_[[% normaliz]:[% normaliz]],1)*(DATOS_[Conc.Sal.08])))))))),
0)</f>
        <v>0</v>
      </c>
      <c r="R95" s="168">
        <f t="array" ref="R95">IFERROR(
(AVERAGE((IF(DATOS_[[Sexo]:[Sexo]]=$B95,IF(DATOS_[[AGRUP. CLAS. PROF.]:[AGRUP. CLAS. PROF.]]=$B93,IF(DATOS_[[Check Periodo Ref.]:[Check Periodo Ref.]]="Dentro",IF(DATOS_[[Check Equiparado]:[Check Equiparado]]="Sí",IF(DATOS!AM$4="Sí",(1/DATOS_[[% anualiz]:[% anualiz]]),1)*IF(DATOS!AM$5="Sí",1/DATOS_[[% normaliz]:[% normaliz]],1)*(DATOS_[Conc.Sal.09])))))))),
0)</f>
        <v>0</v>
      </c>
      <c r="S95" s="168">
        <f t="array" ref="S95">IFERROR(
(AVERAGE((IF(DATOS_[[Sexo]:[Sexo]]=$B95,IF(DATOS_[[AGRUP. CLAS. PROF.]:[AGRUP. CLAS. PROF.]]=$B93,IF(DATOS_[[Check Periodo Ref.]:[Check Periodo Ref.]]="Dentro",IF(DATOS_[[Check Equiparado]:[Check Equiparado]]="Sí",IF(DATOS!AN$4="Sí",(1/DATOS_[[% anualiz]:[% anualiz]]),1)*IF(DATOS!AN$5="Sí",1/DATOS_[[% normaliz]:[% normaliz]],1)*(DATOS_[Conc.Sal.10])))))))),
0)</f>
        <v>0</v>
      </c>
      <c r="T95" s="168">
        <f t="array" ref="T95">IFERROR(
(AVERAGE((IF(DATOS_[[Sexo]:[Sexo]]=$B95,IF(DATOS_[[AGRUP. CLAS. PROF.]:[AGRUP. CLAS. PROF.]]=$B93,IF(DATOS_[[Check Periodo Ref.]:[Check Periodo Ref.]]="Dentro",IF(DATOS_[[Check Equiparado]:[Check Equiparado]]="Sí",IF(DATOS!AO$4="Sí",(1/DATOS_[[% anualiz]:[% anualiz]]),1)*IF(DATOS!AO$5="Sí",1/DATOS_[[% normaliz]:[% normaliz]],1)*(DATOS_[Conc.Sal.11])))))))),
0)</f>
        <v>0</v>
      </c>
      <c r="U95" s="168">
        <f t="array" ref="U95">IFERROR(
(AVERAGE((IF(DATOS_[[Sexo]:[Sexo]]=$B95,IF(DATOS_[[AGRUP. CLAS. PROF.]:[AGRUP. CLAS. PROF.]]=$B93,IF(DATOS_[[Check Periodo Ref.]:[Check Periodo Ref.]]="Dentro",IF(DATOS_[[Check Equiparado]:[Check Equiparado]]="Sí",IF(DATOS!AP$4="Sí",(1/DATOS_[[% anualiz]:[% anualiz]]),1)*IF(DATOS!AP$5="Sí",1/DATOS_[[% normaliz]:[% normaliz]],1)*(DATOS_[Conc.Sal.12])))))))),
0)</f>
        <v>0</v>
      </c>
      <c r="V95" s="168">
        <f t="array" ref="V95">IFERROR(
(AVERAGE((IF(DATOS_[[Sexo]:[Sexo]]=$B95,IF(DATOS_[[AGRUP. CLAS. PROF.]:[AGRUP. CLAS. PROF.]]=$B93,IF(DATOS_[[Check Periodo Ref.]:[Check Periodo Ref.]]="Dentro",IF(DATOS_[[Check Equiparado]:[Check Equiparado]]="Sí",IF(DATOS!AQ$4="Sí",(1/DATOS_[[% anualiz]:[% anualiz]]),1)*IF(DATOS!AQ$5="Sí",1/DATOS_[[% normaliz]:[% normaliz]],1)*(DATOS_[Conc.Sal.13])))))))),
0)</f>
        <v>0</v>
      </c>
      <c r="W95" s="168">
        <f t="array" ref="W95">IFERROR(
(AVERAGE((IF(DATOS_[[Sexo]:[Sexo]]=$B95,IF(DATOS_[[AGRUP. CLAS. PROF.]:[AGRUP. CLAS. PROF.]]=$B93,IF(DATOS_[[Check Periodo Ref.]:[Check Periodo Ref.]]="Dentro",IF(DATOS_[[Check Equiparado]:[Check Equiparado]]="Sí",IF(DATOS!AR$4="Sí",(1/DATOS_[[% anualiz]:[% anualiz]]),1)*IF(DATOS!AR$5="Sí",1/DATOS_[[% normaliz]:[% normaliz]],1)*(DATOS_[Conc.Sal.14])))))))),
0)</f>
        <v>0</v>
      </c>
      <c r="X95" s="168">
        <f t="array" ref="X95">IFERROR(
(AVERAGE((IF(DATOS_[[Sexo]:[Sexo]]=$B95,IF(DATOS_[[AGRUP. CLAS. PROF.]:[AGRUP. CLAS. PROF.]]=$B93,IF(DATOS_[[Check Periodo Ref.]:[Check Periodo Ref.]]="Dentro",IF(DATOS_[[Check Equiparado]:[Check Equiparado]]="Sí",IF(DATOS!AS$4="Sí",(1/DATOS_[[% anualiz]:[% anualiz]]),1)*IF(DATOS!AS$5="Sí",1/DATOS_[[% normaliz]:[% normaliz]],1)*(DATOS_[Conc.Sal.15])))))))),
0)</f>
        <v>0</v>
      </c>
      <c r="Y95" s="168">
        <f t="array" ref="Y95">IFERROR(
(AVERAGE((IF(DATOS_[[Sexo]:[Sexo]]=$B95,IF(DATOS_[[AGRUP. CLAS. PROF.]:[AGRUP. CLAS. PROF.]]=$B93,IF(DATOS_[[Check Periodo Ref.]:[Check Periodo Ref.]]="Dentro",IF(DATOS_[[Check Equiparado]:[Check Equiparado]]="Sí",IF(DATOS!AT$4="Sí",(1/DATOS_[[% anualiz]:[% anualiz]]),1)*IF(DATOS!AT$5="Sí",1/DATOS_[[% normaliz]:[% normaliz]],1)*(DATOS_[Conc.Sal.16])))))))),
0)</f>
        <v>0</v>
      </c>
      <c r="Z95" s="168">
        <f t="array" ref="Z95">IFERROR(
(AVERAGE((IF(DATOS_[[Sexo]:[Sexo]]=$B95,IF(DATOS_[[AGRUP. CLAS. PROF.]:[AGRUP. CLAS. PROF.]]=$B93,IF(DATOS_[[Check Periodo Ref.]:[Check Periodo Ref.]]="Dentro",IF(DATOS_[[Check Equiparado]:[Check Equiparado]]="Sí",IF(DATOS!AU$4="Sí",(1/DATOS_[[% anualiz]:[% anualiz]]),1)*IF(DATOS!AU$5="Sí",1/DATOS_[[% normaliz]:[% normaliz]],1)*(DATOS_[Conc.Sal.17])))))))),
0)</f>
        <v>0</v>
      </c>
      <c r="AA95" s="168">
        <f t="array" ref="AA95">IFERROR(
(AVERAGE((IF(DATOS_[[Sexo]:[Sexo]]=$B95,IF(DATOS_[[AGRUP. CLAS. PROF.]:[AGRUP. CLAS. PROF.]]=$B93,IF(DATOS_[[Check Periodo Ref.]:[Check Periodo Ref.]]="Dentro",IF(DATOS_[[Check Equiparado]:[Check Equiparado]]="Sí",IF(DATOS!AV$4="Sí",(1/DATOS_[[% anualiz]:[% anualiz]]),1)*IF(DATOS!AV$5="Sí",1/DATOS_[[% normaliz]:[% normaliz]],1)*(DATOS_[Conc.Sal.18])))))))),
0)</f>
        <v>0</v>
      </c>
      <c r="AB95" s="168">
        <f t="array" ref="AB95">IFERROR(
(AVERAGE((IF(DATOS_[[Sexo]:[Sexo]]=$B95,IF(DATOS_[[AGRUP. CLAS. PROF.]:[AGRUP. CLAS. PROF.]]=$B93,IF(DATOS_[[Check Periodo Ref.]:[Check Periodo Ref.]]="Dentro",IF(DATOS_[[Check Equiparado]:[Check Equiparado]]="Sí",IF(DATOS!AW$4="Sí",(1/DATOS_[[% anualiz]:[% anualiz]]),1)*IF(DATOS!AW$5="Sí",1/DATOS_[[% normaliz]:[% normaliz]],1)*(DATOS_[Conc.Sal.19])))))))),
0)</f>
        <v>0</v>
      </c>
      <c r="AC95" s="168">
        <f t="array" ref="AC95">IFERROR(
(AVERAGE((IF(DATOS_[[Sexo]:[Sexo]]=$B95,IF(DATOS_[[AGRUP. CLAS. PROF.]:[AGRUP. CLAS. PROF.]]=$B93,IF(DATOS_[[Check Periodo Ref.]:[Check Periodo Ref.]]="Dentro",IF(DATOS_[[Check Equiparado]:[Check Equiparado]]="Sí",IF(DATOS!AX$4="Sí",(1/DATOS_[[% anualiz]:[% anualiz]]),1)*IF(DATOS!AX$5="Sí",1/DATOS_[[% normaliz]:[% normaliz]],1)*(DATOS_[Conc.Sal.20])))))))),
0)</f>
        <v>0</v>
      </c>
      <c r="AD95" s="168">
        <f t="array" ref="AD95">IFERROR(
(AVERAGE((IF(DATOS_[[Sexo]:[Sexo]]=$B95,IF(DATOS_[[AGRUP. CLAS. PROF.]:[AGRUP. CLAS. PROF.]]=$B93,IF(DATOS_[[Check Periodo Ref.]:[Check Periodo Ref.]]="Dentro",IF(DATOS_[[Check Equiparado]:[Check Equiparado]]="Sí",IF(DATOS!AY$4="Sí",(1/DATOS_[[% anualiz]:[% anualiz]]),1)*IF(DATOS!AY$5="Sí",1/DATOS_[[% normaliz]:[% normaliz]],1)*(DATOS_[Conc.Sal.21])))))))),
0)</f>
        <v>0</v>
      </c>
      <c r="AE95" s="168">
        <f t="array" ref="AE95">IFERROR(
(AVERAGE((IF(DATOS_[[Sexo]:[Sexo]]=$B95,IF(DATOS_[[AGRUP. CLAS. PROF.]:[AGRUP. CLAS. PROF.]]=$B93,IF(DATOS_[[Check Periodo Ref.]:[Check Periodo Ref.]]="Dentro",IF(DATOS_[[Check Equiparado]:[Check Equiparado]]="Sí",IF(DATOS!AZ$4="Sí",(1/DATOS_[[% anualiz]:[% anualiz]]),1)*IF(DATOS!AZ$5="Sí",1/DATOS_[[% normaliz]:[% normaliz]],1)*(DATOS_[Conc.Sal.22])))))))),
0)</f>
        <v>0</v>
      </c>
      <c r="AF95" s="168">
        <f t="array" ref="AF95">IFERROR(
(AVERAGE((IF(DATOS_[[Sexo]:[Sexo]]=$B95,IF(DATOS_[[AGRUP. CLAS. PROF.]:[AGRUP. CLAS. PROF.]]=$B93,IF(DATOS_[[Check Periodo Ref.]:[Check Periodo Ref.]]="Dentro",IF(DATOS_[[Check Equiparado]:[Check Equiparado]]="Sí",IF(DATOS!BA$4="Sí",(1/DATOS_[[% anualiz]:[% anualiz]]),1)*IF(DATOS!BA$5="Sí",1/DATOS_[[% normaliz]:[% normaliz]],1)*(DATOS_[Conc.Sal.23])))))))),
0)</f>
        <v>0</v>
      </c>
      <c r="AG95" s="168">
        <f t="array" ref="AG95">IFERROR(
(AVERAGE((IF(DATOS_[[Sexo]:[Sexo]]=$B95,IF(DATOS_[[AGRUP. CLAS. PROF.]:[AGRUP. CLAS. PROF.]]=$B93,IF(DATOS_[[Check Periodo Ref.]:[Check Periodo Ref.]]="Dentro",IF(DATOS_[[Check Equiparado]:[Check Equiparado]]="Sí",IF(DATOS!BB$4="Sí",(1/DATOS_[[% anualiz]:[% anualiz]]),1)*IF(DATOS!BB$5="Sí",1/DATOS_[[% normaliz]:[% normaliz]],1)*(DATOS_[Conc.Sal.24])))))))),
0)</f>
        <v>0</v>
      </c>
      <c r="AH95" s="168">
        <f t="array" ref="AH95">IFERROR(
(AVERAGE((IF(DATOS_[[Sexo]:[Sexo]]=$B95,IF(DATOS_[[AGRUP. CLAS. PROF.]:[AGRUP. CLAS. PROF.]]=$B93,IF(DATOS_[[Check Periodo Ref.]:[Check Periodo Ref.]]="Dentro",IF(DATOS_[[Check Equiparado]:[Check Equiparado]]="Sí",IF(DATOS!BC$4="Sí",(1/DATOS_[[% anualiz]:[% anualiz]]),1)*IF(DATOS!BC$5="Sí",1/DATOS_[[% normaliz]:[% normaliz]],1)*(DATOS_[Conc.Sal.25])))))))),
0)</f>
        <v>0</v>
      </c>
      <c r="AI95" s="168">
        <f t="array" ref="AI95">IFERROR(
(AVERAGE((IF(DATOS_[[Sexo]:[Sexo]]=$B95,IF(DATOS_[[AGRUP. CLAS. PROF.]:[AGRUP. CLAS. PROF.]]=$B93,IF(DATOS_[[Check Periodo Ref.]:[Check Periodo Ref.]]="Dentro",IF(DATOS_[[Check Equiparado]:[Check Equiparado]]="Sí",IF(DATOS!BD$4="Sí",(1/DATOS_[[% anualiz]:[% anualiz]]),1)*IF(DATOS!BD$5="Sí",1/DATOS_[[% normaliz]:[% normaliz]],1)*(DATOS_[Conc.Sal.26])))))))),
0)</f>
        <v>0</v>
      </c>
      <c r="AJ95" s="168">
        <f t="array" ref="AJ95">IFERROR(
(AVERAGE((IF(DATOS_[[Sexo]:[Sexo]]=$B95,IF(DATOS_[[AGRUP. CLAS. PROF.]:[AGRUP. CLAS. PROF.]]=$B93,IF(DATOS_[[Check Periodo Ref.]:[Check Periodo Ref.]]="Dentro",IF(DATOS_[[Check Equiparado]:[Check Equiparado]]="Sí",IF(DATOS!BE$4="Sí",(1/DATOS_[[% anualiz]:[% anualiz]]),1)*IF(DATOS!BE$5="Sí",1/DATOS_[[% normaliz]:[% normaliz]],1)*(DATOS_[Conc.Sal.27])))))))),
0)</f>
        <v>0</v>
      </c>
      <c r="AK95" s="168">
        <f t="array" ref="AK95">IFERROR(
(AVERAGE((IF(DATOS_[[Sexo]:[Sexo]]=$B95,IF(DATOS_[[AGRUP. CLAS. PROF.]:[AGRUP. CLAS. PROF.]]=$B93,IF(DATOS_[[Check Periodo Ref.]:[Check Periodo Ref.]]="Dentro",IF(DATOS_[[Check Equiparado]:[Check Equiparado]]="Sí",IF(DATOS!BF$4="Sí",(1/DATOS_[[% anualiz]:[% anualiz]]),1)*IF(DATOS!BF$5="Sí",1/DATOS_[[% normaliz]:[% normaliz]],1)*(DATOS_[Conc.Sal.28])))))))),
0)</f>
        <v>0</v>
      </c>
      <c r="AL95" s="168">
        <f t="array" ref="AL95">IFERROR(
(AVERAGE((IF(DATOS_[[Sexo]:[Sexo]]=$B95,IF(DATOS_[[AGRUP. CLAS. PROF.]:[AGRUP. CLAS. PROF.]]=$B93,IF(DATOS_[[Check Periodo Ref.]:[Check Periodo Ref.]]="Dentro",IF(DATOS_[[Check Equiparado]:[Check Equiparado]]="Sí",IF(DATOS!BG$4="Sí",(1/DATOS_[[% anualiz]:[% anualiz]]),1)*IF(DATOS!BG$5="Sí",1/DATOS_[[% normaliz]:[% normaliz]],1)*(DATOS_[Conc.Sal.29])))))))),
0)</f>
        <v>0</v>
      </c>
      <c r="AM95" s="168">
        <f t="array" ref="AM95">IFERROR(
(AVERAGE((IF(DATOS_[[Sexo]:[Sexo]]=$B95,IF(DATOS_[[AGRUP. CLAS. PROF.]:[AGRUP. CLAS. PROF.]]=$B93,IF(DATOS_[[Check Periodo Ref.]:[Check Periodo Ref.]]="Dentro",IF(DATOS_[[Check Equiparado]:[Check Equiparado]]="Sí",IF(DATOS!BH$4="Sí",(1/DATOS_[[% anualiz]:[% anualiz]]),1)*IF(DATOS!BH$5="Sí",1/DATOS_[[% normaliz]:[% normaliz]],1)*(DATOS_[Conc.Sal.30])))))))),
0)</f>
        <v>0</v>
      </c>
      <c r="AN95" s="169">
        <f t="array" ref="AN95">IFERROR(
AVERAGE(IF(DATOS_[Sexo]=$B95,IF(DATOS_[[AGRUP. CLAS. PROF.]:[AGRUP. CLAS. PROF.]]=$B93,IF(DATOS_[Check Equiparado]="Sí",IF(DATOS_[Check Periodo Ref.]="Dentro",DATOS_[Tot COMPL.SAL Eq],FALSE))))),
0)</f>
        <v>0</v>
      </c>
      <c r="AO95" s="170">
        <f t="array" ref="AO95">IFERROR(
AVERAGE(IF(DATOS_[Sexo]=$B95,IF(DATOS_[[AGRUP. CLAS. PROF.]:[AGRUP. CLAS. PROF.]]=$B93,IF(DATOS_[Check Equiparado]="Sí",IF(DATOS_[Check Periodo Ref.]="Dentro",DATOS_[TOTAL SALARIO Eq],FALSE))))),
0)</f>
        <v>0</v>
      </c>
      <c r="AP95" s="171">
        <f t="array" ref="AP95">IFERROR(
(AVERAGE((IF(DATOS_[[Sexo]:[Sexo]]=$B95,IF(DATOS_[[AGRUP. CLAS. PROF.]:[AGRUP. CLAS. PROF.]]=$B94,IF(DATOS_[[Check Periodo Ref.]:[Check Periodo Ref.]]="Dentro",IF(DATOS_[[Check Equiparado]:[Check Equiparado]]="Sí",IF(DATOS!BI$4="Sí",(1/DATOS_[[% anualiz]:[% anualiz]]),1)*IF(DATOS!BI$5="Sí",1/DATOS_[[% normaliz]:[% normaliz]],1)*(DATOS_[C.Extra.01])))))))),
0)</f>
        <v>0</v>
      </c>
      <c r="AQ95" s="171">
        <f t="array" ref="AQ95">IFERROR(
(AVERAGE((IF(DATOS_[[Sexo]:[Sexo]]=$B95,IF(DATOS_[[AGRUP. CLAS. PROF.]:[AGRUP. CLAS. PROF.]]=$B94,IF(DATOS_[[Check Periodo Ref.]:[Check Periodo Ref.]]="Dentro",IF(DATOS_[[Check Equiparado]:[Check Equiparado]]="Sí",IF(DATOS!BJ$4="Sí",(1/DATOS_[[% anualiz]:[% anualiz]]),1)*IF(DATOS!BJ$5="Sí",1/DATOS_[[% normaliz]:[% normaliz]],1)*(DATOS_[C.Extra.02])))))))),
0)</f>
        <v>0</v>
      </c>
      <c r="AR95" s="171">
        <f t="array" ref="AR95">IFERROR(
(AVERAGE((IF(DATOS_[[Sexo]:[Sexo]]=$B95,IF(DATOS_[[AGRUP. CLAS. PROF.]:[AGRUP. CLAS. PROF.]]=$B94,IF(DATOS_[[Check Periodo Ref.]:[Check Periodo Ref.]]="Dentro",IF(DATOS_[[Check Equiparado]:[Check Equiparado]]="Sí",IF(DATOS!BK$4="Sí",(1/DATOS_[[% anualiz]:[% anualiz]]),1)*IF(DATOS!BK$5="Sí",1/DATOS_[[% normaliz]:[% normaliz]],1)*(DATOS_[C.Extra.03])))))))),
0)</f>
        <v>0</v>
      </c>
      <c r="AS95" s="171">
        <f t="array" ref="AS95">IFERROR(
(AVERAGE((IF(DATOS_[[Sexo]:[Sexo]]=$B95,IF(DATOS_[[AGRUP. CLAS. PROF.]:[AGRUP. CLAS. PROF.]]=$B94,IF(DATOS_[[Check Periodo Ref.]:[Check Periodo Ref.]]="Dentro",IF(DATOS_[[Check Equiparado]:[Check Equiparado]]="Sí",IF(DATOS!BL$4="Sí",(1/DATOS_[[% anualiz]:[% anualiz]]),1)*IF(DATOS!BL$5="Sí",1/DATOS_[[% normaliz]:[% normaliz]],1)*(DATOS_[C.Extra.04])))))))),
0)</f>
        <v>0</v>
      </c>
      <c r="AT95" s="171">
        <f t="array" ref="AT95">IFERROR(
(AVERAGE((IF(DATOS_[[Sexo]:[Sexo]]=$B95,IF(DATOS_[[AGRUP. CLAS. PROF.]:[AGRUP. CLAS. PROF.]]=$B94,IF(DATOS_[[Check Periodo Ref.]:[Check Periodo Ref.]]="Dentro",IF(DATOS_[[Check Equiparado]:[Check Equiparado]]="Sí",IF(DATOS!BM$4="Sí",(1/DATOS_[[% anualiz]:[% anualiz]]),1)*IF(DATOS!BM$5="Sí",1/DATOS_[[% normaliz]:[% normaliz]],1)*(DATOS_[C.Extra.05])))))))),
0)</f>
        <v>0</v>
      </c>
      <c r="AU95" s="172">
        <f t="array" ref="AU95">IFERROR(
AVERAGE(IF(DATOS_[Sexo]=$B95,IF(DATOS_[[AGRUP. CLAS. PROF.]:[AGRUP. CLAS. PROF.]]=$B93,IF(DATOS_[Check Equiparado]="Sí",IF(DATOS_[Check Periodo Ref.]="Dentro",DATOS_[Tot Extrasalarial Eq],FALSE))))),
0)</f>
        <v>0</v>
      </c>
      <c r="AV95" s="173">
        <f t="array" ref="AV95">IFERROR(
AVERAGE(IF(DATOS_[Sexo]=$B95,IF(DATOS_[[AGRUP. CLAS. PROF.]:[AGRUP. CLAS. PROF.]]=$B93,IF(DATOS_[Check Equiparado]="Sí",IF(DATOS_[Check Periodo Ref.]="Dentro",DATOS_[TOTAL Retrib Eq],FALSE))))),
0)</f>
        <v>0</v>
      </c>
    </row>
    <row r="96" spans="1:48" ht="17.25" thickBot="1" x14ac:dyDescent="0.35">
      <c r="A96" s="119" t="str">
        <f t="shared" ref="A96" si="111">+A97</f>
        <v>[ocultar]</v>
      </c>
      <c r="B96" s="129" t="s">
        <v>244</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CLAS. PROF.],
IF("Dentro"=DATOS_[Check Periodo Ref.],
1/(COUNTIFS(DATOS_[Sexo],$B97,DATOS_[AGRUP. CLAS. PROF.],$B96,DATOS_[Check Periodo Ref.],"Dentro",DATOS_[id],DATOS_[id]))))))</f>
        <v>0</v>
      </c>
      <c r="D97" s="125">
        <f>COUNTIFS(DATOS_[AGRUP. CLAS. PROF.],$B96,DATOS_[Sexo],$B97,DATOS_[Check Periodo Ref.],"Dentro")</f>
        <v>0</v>
      </c>
      <c r="E97" s="125">
        <f>COUNTIFS(DATOS_[AGRUP. CLAS. PROF.],$B96,DATOS_[Sexo],$B97,DATOS_[Check Periodo Ref.],"Dentro",DATOS_[Check Nº SC Norm],"Sí")</f>
        <v>0</v>
      </c>
      <c r="F97" s="125">
        <f>COUNTIFS(DATOS_[AGRUP. CLAS. PROF.],$B96,DATOS_[Sexo],$B97,DATOS_[Check Periodo Ref.],"Dentro",DATOS_[Check Nº SC Anualiz],"Sí")</f>
        <v>0</v>
      </c>
      <c r="G97" s="125">
        <f>COUNTIFS(DATOS_[AGRUP. CLAS. PROF.],$B96,DATOS_[Sexo],$B97,DATOS_[Check Periodo Ref.],"Dentro",DATOS_[Check Nº SC Norm y Anualiz],"Sí")</f>
        <v>0</v>
      </c>
      <c r="H97" s="125">
        <f>COUNTIFS(DATOS_[AGRUP. CLAS. PROF.],$B96,DATOS_[Sexo],$B97,DATOS_[Check Periodo Ref.],"Dentro",DATOS_[Check Equiparación],"Sí")</f>
        <v>0</v>
      </c>
      <c r="I97" s="167">
        <f t="array" ref="I97">IFERROR(
AVERAGE(IF(DATOS_[Sexo]=$B97,IF(DATOS_[[AGRUP. CLAS. PROF.]:[AGRUP. CLAS. PROF.]]=$B96,IF(DATOS_[Check Equiparado]="Sí",IF(DATOS_[Check Periodo Ref.]="Dentro",DATOS_[SALARIO BASE Eq],FALSE))))),
0)</f>
        <v>0</v>
      </c>
      <c r="J97" s="168">
        <f t="array" ref="J97">IFERROR(
(AVERAGE((IF(DATOS_[[Sexo]:[Sexo]]=$B97,IF(DATOS_[[AGRUP. CLAS. PROF.]:[AGRUP. CLAS. PROF.]]=$B96,IF(DATOS_[[Check Periodo Ref.]:[Check Periodo Ref.]]="Dentro",IF(DATOS_[[Check Equiparado]:[Check Equiparado]]="Sí",IF(DATOS!AE$4="Sí",(1/DATOS_[[% anualiz]:[% anualiz]]),1)*IF(DATOS!AE$5="Sí",1/DATOS_[[% normaliz]:[% normaliz]],1)*(DATOS_[Conc.Sal.01])))))))),
0)</f>
        <v>0</v>
      </c>
      <c r="K97" s="168">
        <f t="array" ref="K97">IFERROR(
(AVERAGE((IF(DATOS_[[Sexo]:[Sexo]]=$B97,IF(DATOS_[[AGRUP. CLAS. PROF.]:[AGRUP. CLAS. PROF.]]=$B96,IF(DATOS_[[Check Periodo Ref.]:[Check Periodo Ref.]]="Dentro",IF(DATOS_[[Check Equiparado]:[Check Equiparado]]="Sí",IF(DATOS!AF$4="Sí",(1/DATOS_[[% anualiz]:[% anualiz]]),1)*IF(DATOS!AF$5="Sí",1/DATOS_[[% normaliz]:[% normaliz]],1)*(DATOS_[Conc.Sal.02])))))))),
0)</f>
        <v>0</v>
      </c>
      <c r="L97" s="168">
        <f t="array" ref="L97">IFERROR(
(AVERAGE((IF(DATOS_[[Sexo]:[Sexo]]=$B97,IF(DATOS_[[AGRUP. CLAS. PROF.]:[AGRUP. CLAS. PROF.]]=$B96,IF(DATOS_[[Check Periodo Ref.]:[Check Periodo Ref.]]="Dentro",IF(DATOS_[[Check Equiparado]:[Check Equiparado]]="Sí",IF(DATOS!AG$4="Sí",(1/DATOS_[[% anualiz]:[% anualiz]]),1)*IF(DATOS!AG$5="Sí",1/DATOS_[[% normaliz]:[% normaliz]],1)*(DATOS_[Conc.Sal.03])))))))),
0)</f>
        <v>0</v>
      </c>
      <c r="M97" s="168">
        <f t="array" ref="M97">IFERROR(
(AVERAGE((IF(DATOS_[[Sexo]:[Sexo]]=$B97,IF(DATOS_[[AGRUP. CLAS. PROF.]:[AGRUP. CLAS. PROF.]]=$B96,IF(DATOS_[[Check Periodo Ref.]:[Check Periodo Ref.]]="Dentro",IF(DATOS_[[Check Equiparado]:[Check Equiparado]]="Sí",IF(DATOS!AH$4="Sí",(1/DATOS_[[% anualiz]:[% anualiz]]),1)*IF(DATOS!AH$5="Sí",1/DATOS_[[% normaliz]:[% normaliz]],1)*(DATOS_[Conc.Sal.04])))))))),
0)</f>
        <v>0</v>
      </c>
      <c r="N97" s="168">
        <f t="array" ref="N97">IFERROR(
(AVERAGE((IF(DATOS_[[Sexo]:[Sexo]]=$B97,IF(DATOS_[[AGRUP. CLAS. PROF.]:[AGRUP. CLAS. PROF.]]=$B96,IF(DATOS_[[Check Periodo Ref.]:[Check Periodo Ref.]]="Dentro",IF(DATOS_[[Check Equiparado]:[Check Equiparado]]="Sí",IF(DATOS!AI$4="Sí",(1/DATOS_[[% anualiz]:[% anualiz]]),1)*IF(DATOS!AI$5="Sí",1/DATOS_[[% normaliz]:[% normaliz]],1)*(DATOS_[Conc.Sal.05])))))))),
0)</f>
        <v>0</v>
      </c>
      <c r="O97" s="168">
        <f t="array" ref="O97">IFERROR(
(AVERAGE((IF(DATOS_[[Sexo]:[Sexo]]=$B97,IF(DATOS_[[AGRUP. CLAS. PROF.]:[AGRUP. CLAS. PROF.]]=$B96,IF(DATOS_[[Check Periodo Ref.]:[Check Periodo Ref.]]="Dentro",IF(DATOS_[[Check Equiparado]:[Check Equiparado]]="Sí",IF(DATOS!AJ$4="Sí",(1/DATOS_[[% anualiz]:[% anualiz]]),1)*IF(DATOS!AJ$5="Sí",1/DATOS_[[% normaliz]:[% normaliz]],1)*(DATOS_[Conc.Sal.06])))))))),
0)</f>
        <v>0</v>
      </c>
      <c r="P97" s="168">
        <f t="array" ref="P97">IFERROR(
(AVERAGE((IF(DATOS_[[Sexo]:[Sexo]]=$B97,IF(DATOS_[[AGRUP. CLAS. PROF.]:[AGRUP. CLAS. PROF.]]=$B96,IF(DATOS_[[Check Periodo Ref.]:[Check Periodo Ref.]]="Dentro",IF(DATOS_[[Check Equiparado]:[Check Equiparado]]="Sí",IF(DATOS!AK$4="Sí",(1/DATOS_[[% anualiz]:[% anualiz]]),1)*IF(DATOS!AK$5="Sí",1/DATOS_[[% normaliz]:[% normaliz]],1)*(DATOS_[Conc.Sal.07])))))))),
0)</f>
        <v>0</v>
      </c>
      <c r="Q97" s="168">
        <f t="array" ref="Q97">IFERROR(
(AVERAGE((IF(DATOS_[[Sexo]:[Sexo]]=$B97,IF(DATOS_[[AGRUP. CLAS. PROF.]:[AGRUP. CLAS. PROF.]]=$B96,IF(DATOS_[[Check Periodo Ref.]:[Check Periodo Ref.]]="Dentro",IF(DATOS_[[Check Equiparado]:[Check Equiparado]]="Sí",IF(DATOS!AL$4="Sí",(1/DATOS_[[% anualiz]:[% anualiz]]),1)*IF(DATOS!AL$5="Sí",1/DATOS_[[% normaliz]:[% normaliz]],1)*(DATOS_[Conc.Sal.08])))))))),
0)</f>
        <v>0</v>
      </c>
      <c r="R97" s="168">
        <f t="array" ref="R97">IFERROR(
(AVERAGE((IF(DATOS_[[Sexo]:[Sexo]]=$B97,IF(DATOS_[[AGRUP. CLAS. PROF.]:[AGRUP. CLAS. PROF.]]=$B96,IF(DATOS_[[Check Periodo Ref.]:[Check Periodo Ref.]]="Dentro",IF(DATOS_[[Check Equiparado]:[Check Equiparado]]="Sí",IF(DATOS!AM$4="Sí",(1/DATOS_[[% anualiz]:[% anualiz]]),1)*IF(DATOS!AM$5="Sí",1/DATOS_[[% normaliz]:[% normaliz]],1)*(DATOS_[Conc.Sal.09])))))))),
0)</f>
        <v>0</v>
      </c>
      <c r="S97" s="168">
        <f t="array" ref="S97">IFERROR(
(AVERAGE((IF(DATOS_[[Sexo]:[Sexo]]=$B97,IF(DATOS_[[AGRUP. CLAS. PROF.]:[AGRUP. CLAS. PROF.]]=$B96,IF(DATOS_[[Check Periodo Ref.]:[Check Periodo Ref.]]="Dentro",IF(DATOS_[[Check Equiparado]:[Check Equiparado]]="Sí",IF(DATOS!AN$4="Sí",(1/DATOS_[[% anualiz]:[% anualiz]]),1)*IF(DATOS!AN$5="Sí",1/DATOS_[[% normaliz]:[% normaliz]],1)*(DATOS_[Conc.Sal.10])))))))),
0)</f>
        <v>0</v>
      </c>
      <c r="T97" s="168">
        <f t="array" ref="T97">IFERROR(
(AVERAGE((IF(DATOS_[[Sexo]:[Sexo]]=$B97,IF(DATOS_[[AGRUP. CLAS. PROF.]:[AGRUP. CLAS. PROF.]]=$B96,IF(DATOS_[[Check Periodo Ref.]:[Check Periodo Ref.]]="Dentro",IF(DATOS_[[Check Equiparado]:[Check Equiparado]]="Sí",IF(DATOS!AO$4="Sí",(1/DATOS_[[% anualiz]:[% anualiz]]),1)*IF(DATOS!AO$5="Sí",1/DATOS_[[% normaliz]:[% normaliz]],1)*(DATOS_[Conc.Sal.11])))))))),
0)</f>
        <v>0</v>
      </c>
      <c r="U97" s="168">
        <f t="array" ref="U97">IFERROR(
(AVERAGE((IF(DATOS_[[Sexo]:[Sexo]]=$B97,IF(DATOS_[[AGRUP. CLAS. PROF.]:[AGRUP. CLAS. PROF.]]=$B96,IF(DATOS_[[Check Periodo Ref.]:[Check Periodo Ref.]]="Dentro",IF(DATOS_[[Check Equiparado]:[Check Equiparado]]="Sí",IF(DATOS!AP$4="Sí",(1/DATOS_[[% anualiz]:[% anualiz]]),1)*IF(DATOS!AP$5="Sí",1/DATOS_[[% normaliz]:[% normaliz]],1)*(DATOS_[Conc.Sal.12])))))))),
0)</f>
        <v>0</v>
      </c>
      <c r="V97" s="168">
        <f t="array" ref="V97">IFERROR(
(AVERAGE((IF(DATOS_[[Sexo]:[Sexo]]=$B97,IF(DATOS_[[AGRUP. CLAS. PROF.]:[AGRUP. CLAS. PROF.]]=$B96,IF(DATOS_[[Check Periodo Ref.]:[Check Periodo Ref.]]="Dentro",IF(DATOS_[[Check Equiparado]:[Check Equiparado]]="Sí",IF(DATOS!AQ$4="Sí",(1/DATOS_[[% anualiz]:[% anualiz]]),1)*IF(DATOS!AQ$5="Sí",1/DATOS_[[% normaliz]:[% normaliz]],1)*(DATOS_[Conc.Sal.13])))))))),
0)</f>
        <v>0</v>
      </c>
      <c r="W97" s="168">
        <f t="array" ref="W97">IFERROR(
(AVERAGE((IF(DATOS_[[Sexo]:[Sexo]]=$B97,IF(DATOS_[[AGRUP. CLAS. PROF.]:[AGRUP. CLAS. PROF.]]=$B96,IF(DATOS_[[Check Periodo Ref.]:[Check Periodo Ref.]]="Dentro",IF(DATOS_[[Check Equiparado]:[Check Equiparado]]="Sí",IF(DATOS!AR$4="Sí",(1/DATOS_[[% anualiz]:[% anualiz]]),1)*IF(DATOS!AR$5="Sí",1/DATOS_[[% normaliz]:[% normaliz]],1)*(DATOS_[Conc.Sal.14])))))))),
0)</f>
        <v>0</v>
      </c>
      <c r="X97" s="168">
        <f t="array" ref="X97">IFERROR(
(AVERAGE((IF(DATOS_[[Sexo]:[Sexo]]=$B97,IF(DATOS_[[AGRUP. CLAS. PROF.]:[AGRUP. CLAS. PROF.]]=$B96,IF(DATOS_[[Check Periodo Ref.]:[Check Periodo Ref.]]="Dentro",IF(DATOS_[[Check Equiparado]:[Check Equiparado]]="Sí",IF(DATOS!AS$4="Sí",(1/DATOS_[[% anualiz]:[% anualiz]]),1)*IF(DATOS!AS$5="Sí",1/DATOS_[[% normaliz]:[% normaliz]],1)*(DATOS_[Conc.Sal.15])))))))),
0)</f>
        <v>0</v>
      </c>
      <c r="Y97" s="168">
        <f t="array" ref="Y97">IFERROR(
(AVERAGE((IF(DATOS_[[Sexo]:[Sexo]]=$B97,IF(DATOS_[[AGRUP. CLAS. PROF.]:[AGRUP. CLAS. PROF.]]=$B96,IF(DATOS_[[Check Periodo Ref.]:[Check Periodo Ref.]]="Dentro",IF(DATOS_[[Check Equiparado]:[Check Equiparado]]="Sí",IF(DATOS!AT$4="Sí",(1/DATOS_[[% anualiz]:[% anualiz]]),1)*IF(DATOS!AT$5="Sí",1/DATOS_[[% normaliz]:[% normaliz]],1)*(DATOS_[Conc.Sal.16])))))))),
0)</f>
        <v>0</v>
      </c>
      <c r="Z97" s="168">
        <f t="array" ref="Z97">IFERROR(
(AVERAGE((IF(DATOS_[[Sexo]:[Sexo]]=$B97,IF(DATOS_[[AGRUP. CLAS. PROF.]:[AGRUP. CLAS. PROF.]]=$B96,IF(DATOS_[[Check Periodo Ref.]:[Check Periodo Ref.]]="Dentro",IF(DATOS_[[Check Equiparado]:[Check Equiparado]]="Sí",IF(DATOS!AU$4="Sí",(1/DATOS_[[% anualiz]:[% anualiz]]),1)*IF(DATOS!AU$5="Sí",1/DATOS_[[% normaliz]:[% normaliz]],1)*(DATOS_[Conc.Sal.17])))))))),
0)</f>
        <v>0</v>
      </c>
      <c r="AA97" s="168">
        <f t="array" ref="AA97">IFERROR(
(AVERAGE((IF(DATOS_[[Sexo]:[Sexo]]=$B97,IF(DATOS_[[AGRUP. CLAS. PROF.]:[AGRUP. CLAS. PROF.]]=$B96,IF(DATOS_[[Check Periodo Ref.]:[Check Periodo Ref.]]="Dentro",IF(DATOS_[[Check Equiparado]:[Check Equiparado]]="Sí",IF(DATOS!AV$4="Sí",(1/DATOS_[[% anualiz]:[% anualiz]]),1)*IF(DATOS!AV$5="Sí",1/DATOS_[[% normaliz]:[% normaliz]],1)*(DATOS_[Conc.Sal.18])))))))),
0)</f>
        <v>0</v>
      </c>
      <c r="AB97" s="168">
        <f t="array" ref="AB97">IFERROR(
(AVERAGE((IF(DATOS_[[Sexo]:[Sexo]]=$B97,IF(DATOS_[[AGRUP. CLAS. PROF.]:[AGRUP. CLAS. PROF.]]=$B96,IF(DATOS_[[Check Periodo Ref.]:[Check Periodo Ref.]]="Dentro",IF(DATOS_[[Check Equiparado]:[Check Equiparado]]="Sí",IF(DATOS!AW$4="Sí",(1/DATOS_[[% anualiz]:[% anualiz]]),1)*IF(DATOS!AW$5="Sí",1/DATOS_[[% normaliz]:[% normaliz]],1)*(DATOS_[Conc.Sal.19])))))))),
0)</f>
        <v>0</v>
      </c>
      <c r="AC97" s="168">
        <f t="array" ref="AC97">IFERROR(
(AVERAGE((IF(DATOS_[[Sexo]:[Sexo]]=$B97,IF(DATOS_[[AGRUP. CLAS. PROF.]:[AGRUP. CLAS. PROF.]]=$B96,IF(DATOS_[[Check Periodo Ref.]:[Check Periodo Ref.]]="Dentro",IF(DATOS_[[Check Equiparado]:[Check Equiparado]]="Sí",IF(DATOS!AX$4="Sí",(1/DATOS_[[% anualiz]:[% anualiz]]),1)*IF(DATOS!AX$5="Sí",1/DATOS_[[% normaliz]:[% normaliz]],1)*(DATOS_[Conc.Sal.20])))))))),
0)</f>
        <v>0</v>
      </c>
      <c r="AD97" s="168">
        <f t="array" ref="AD97">IFERROR(
(AVERAGE((IF(DATOS_[[Sexo]:[Sexo]]=$B97,IF(DATOS_[[AGRUP. CLAS. PROF.]:[AGRUP. CLAS. PROF.]]=$B96,IF(DATOS_[[Check Periodo Ref.]:[Check Periodo Ref.]]="Dentro",IF(DATOS_[[Check Equiparado]:[Check Equiparado]]="Sí",IF(DATOS!AY$4="Sí",(1/DATOS_[[% anualiz]:[% anualiz]]),1)*IF(DATOS!AY$5="Sí",1/DATOS_[[% normaliz]:[% normaliz]],1)*(DATOS_[Conc.Sal.21])))))))),
0)</f>
        <v>0</v>
      </c>
      <c r="AE97" s="168">
        <f t="array" ref="AE97">IFERROR(
(AVERAGE((IF(DATOS_[[Sexo]:[Sexo]]=$B97,IF(DATOS_[[AGRUP. CLAS. PROF.]:[AGRUP. CLAS. PROF.]]=$B96,IF(DATOS_[[Check Periodo Ref.]:[Check Periodo Ref.]]="Dentro",IF(DATOS_[[Check Equiparado]:[Check Equiparado]]="Sí",IF(DATOS!AZ$4="Sí",(1/DATOS_[[% anualiz]:[% anualiz]]),1)*IF(DATOS!AZ$5="Sí",1/DATOS_[[% normaliz]:[% normaliz]],1)*(DATOS_[Conc.Sal.22])))))))),
0)</f>
        <v>0</v>
      </c>
      <c r="AF97" s="168">
        <f t="array" ref="AF97">IFERROR(
(AVERAGE((IF(DATOS_[[Sexo]:[Sexo]]=$B97,IF(DATOS_[[AGRUP. CLAS. PROF.]:[AGRUP. CLAS. PROF.]]=$B96,IF(DATOS_[[Check Periodo Ref.]:[Check Periodo Ref.]]="Dentro",IF(DATOS_[[Check Equiparado]:[Check Equiparado]]="Sí",IF(DATOS!BA$4="Sí",(1/DATOS_[[% anualiz]:[% anualiz]]),1)*IF(DATOS!BA$5="Sí",1/DATOS_[[% normaliz]:[% normaliz]],1)*(DATOS_[Conc.Sal.23])))))))),
0)</f>
        <v>0</v>
      </c>
      <c r="AG97" s="168">
        <f t="array" ref="AG97">IFERROR(
(AVERAGE((IF(DATOS_[[Sexo]:[Sexo]]=$B97,IF(DATOS_[[AGRUP. CLAS. PROF.]:[AGRUP. CLAS. PROF.]]=$B96,IF(DATOS_[[Check Periodo Ref.]:[Check Periodo Ref.]]="Dentro",IF(DATOS_[[Check Equiparado]:[Check Equiparado]]="Sí",IF(DATOS!BB$4="Sí",(1/DATOS_[[% anualiz]:[% anualiz]]),1)*IF(DATOS!BB$5="Sí",1/DATOS_[[% normaliz]:[% normaliz]],1)*(DATOS_[Conc.Sal.24])))))))),
0)</f>
        <v>0</v>
      </c>
      <c r="AH97" s="168">
        <f t="array" ref="AH97">IFERROR(
(AVERAGE((IF(DATOS_[[Sexo]:[Sexo]]=$B97,IF(DATOS_[[AGRUP. CLAS. PROF.]:[AGRUP. CLAS. PROF.]]=$B96,IF(DATOS_[[Check Periodo Ref.]:[Check Periodo Ref.]]="Dentro",IF(DATOS_[[Check Equiparado]:[Check Equiparado]]="Sí",IF(DATOS!BC$4="Sí",(1/DATOS_[[% anualiz]:[% anualiz]]),1)*IF(DATOS!BC$5="Sí",1/DATOS_[[% normaliz]:[% normaliz]],1)*(DATOS_[Conc.Sal.25])))))))),
0)</f>
        <v>0</v>
      </c>
      <c r="AI97" s="168">
        <f t="array" ref="AI97">IFERROR(
(AVERAGE((IF(DATOS_[[Sexo]:[Sexo]]=$B97,IF(DATOS_[[AGRUP. CLAS. PROF.]:[AGRUP. CLAS. PROF.]]=$B96,IF(DATOS_[[Check Periodo Ref.]:[Check Periodo Ref.]]="Dentro",IF(DATOS_[[Check Equiparado]:[Check Equiparado]]="Sí",IF(DATOS!BD$4="Sí",(1/DATOS_[[% anualiz]:[% anualiz]]),1)*IF(DATOS!BD$5="Sí",1/DATOS_[[% normaliz]:[% normaliz]],1)*(DATOS_[Conc.Sal.26])))))))),
0)</f>
        <v>0</v>
      </c>
      <c r="AJ97" s="168">
        <f t="array" ref="AJ97">IFERROR(
(AVERAGE((IF(DATOS_[[Sexo]:[Sexo]]=$B97,IF(DATOS_[[AGRUP. CLAS. PROF.]:[AGRUP. CLAS. PROF.]]=$B96,IF(DATOS_[[Check Periodo Ref.]:[Check Periodo Ref.]]="Dentro",IF(DATOS_[[Check Equiparado]:[Check Equiparado]]="Sí",IF(DATOS!BE$4="Sí",(1/DATOS_[[% anualiz]:[% anualiz]]),1)*IF(DATOS!BE$5="Sí",1/DATOS_[[% normaliz]:[% normaliz]],1)*(DATOS_[Conc.Sal.27])))))))),
0)</f>
        <v>0</v>
      </c>
      <c r="AK97" s="168">
        <f t="array" ref="AK97">IFERROR(
(AVERAGE((IF(DATOS_[[Sexo]:[Sexo]]=$B97,IF(DATOS_[[AGRUP. CLAS. PROF.]:[AGRUP. CLAS. PROF.]]=$B96,IF(DATOS_[[Check Periodo Ref.]:[Check Periodo Ref.]]="Dentro",IF(DATOS_[[Check Equiparado]:[Check Equiparado]]="Sí",IF(DATOS!BF$4="Sí",(1/DATOS_[[% anualiz]:[% anualiz]]),1)*IF(DATOS!BF$5="Sí",1/DATOS_[[% normaliz]:[% normaliz]],1)*(DATOS_[Conc.Sal.28])))))))),
0)</f>
        <v>0</v>
      </c>
      <c r="AL97" s="168">
        <f t="array" ref="AL97">IFERROR(
(AVERAGE((IF(DATOS_[[Sexo]:[Sexo]]=$B97,IF(DATOS_[[AGRUP. CLAS. PROF.]:[AGRUP. CLAS. PROF.]]=$B96,IF(DATOS_[[Check Periodo Ref.]:[Check Periodo Ref.]]="Dentro",IF(DATOS_[[Check Equiparado]:[Check Equiparado]]="Sí",IF(DATOS!BG$4="Sí",(1/DATOS_[[% anualiz]:[% anualiz]]),1)*IF(DATOS!BG$5="Sí",1/DATOS_[[% normaliz]:[% normaliz]],1)*(DATOS_[Conc.Sal.29])))))))),
0)</f>
        <v>0</v>
      </c>
      <c r="AM97" s="168">
        <f t="array" ref="AM97">IFERROR(
(AVERAGE((IF(DATOS_[[Sexo]:[Sexo]]=$B97,IF(DATOS_[[AGRUP. CLAS. PROF.]:[AGRUP. CLAS. PROF.]]=$B96,IF(DATOS_[[Check Periodo Ref.]:[Check Periodo Ref.]]="Dentro",IF(DATOS_[[Check Equiparado]:[Check Equiparado]]="Sí",IF(DATOS!BH$4="Sí",(1/DATOS_[[% anualiz]:[% anualiz]]),1)*IF(DATOS!BH$5="Sí",1/DATOS_[[% normaliz]:[% normaliz]],1)*(DATOS_[Conc.Sal.30])))))))),
0)</f>
        <v>0</v>
      </c>
      <c r="AN97" s="169">
        <f t="array" ref="AN97">IFERROR(
AVERAGE(IF(DATOS_[Sexo]=$B97,IF(DATOS_[[AGRUP. CLAS. PROF.]:[AGRUP. CLAS. PROF.]]=$B96,IF(DATOS_[Check Equiparado]="Sí",IF(DATOS_[Check Periodo Ref.]="Dentro",DATOS_[Tot COMPL.SAL Eq],FALSE))))),
0)</f>
        <v>0</v>
      </c>
      <c r="AO97" s="170">
        <f t="array" ref="AO97">IFERROR(
AVERAGE(IF(DATOS_[Sexo]=$B97,IF(DATOS_[[AGRUP. CLAS. PROF.]:[AGRUP. CLAS. PROF.]]=$B96,IF(DATOS_[Check Equiparado]="Sí",IF(DATOS_[Check Periodo Ref.]="Dentro",DATOS_[TOTAL SALARIO Eq],FALSE))))),
0)</f>
        <v>0</v>
      </c>
      <c r="AP97" s="171">
        <f t="array" ref="AP97">IFERROR(
(AVERAGE((IF(DATOS_[[Sexo]:[Sexo]]=$B97,IF(DATOS_[[AGRUP. CLAS. PROF.]:[AGRUP. CLAS. PROF.]]=$B96,IF(DATOS_[[Check Periodo Ref.]:[Check Periodo Ref.]]="Dentro",IF(DATOS_[[Check Equiparado]:[Check Equiparado]]="Sí",IF(DATOS!BI$4="Sí",(1/DATOS_[[% anualiz]:[% anualiz]]),1)*IF(DATOS!BI$5="Sí",1/DATOS_[[% normaliz]:[% normaliz]],1)*(DATOS_[C.Extra.01])))))))),
0)</f>
        <v>0</v>
      </c>
      <c r="AQ97" s="171">
        <f t="array" ref="AQ97">IFERROR(
(AVERAGE((IF(DATOS_[[Sexo]:[Sexo]]=$B97,IF(DATOS_[[AGRUP. CLAS. PROF.]:[AGRUP. CLAS. PROF.]]=$B96,IF(DATOS_[[Check Periodo Ref.]:[Check Periodo Ref.]]="Dentro",IF(DATOS_[[Check Equiparado]:[Check Equiparado]]="Sí",IF(DATOS!BJ$4="Sí",(1/DATOS_[[% anualiz]:[% anualiz]]),1)*IF(DATOS!BJ$5="Sí",1/DATOS_[[% normaliz]:[% normaliz]],1)*(DATOS_[C.Extra.02])))))))),
0)</f>
        <v>0</v>
      </c>
      <c r="AR97" s="171">
        <f t="array" ref="AR97">IFERROR(
(AVERAGE((IF(DATOS_[[Sexo]:[Sexo]]=$B97,IF(DATOS_[[AGRUP. CLAS. PROF.]:[AGRUP. CLAS. PROF.]]=$B96,IF(DATOS_[[Check Periodo Ref.]:[Check Periodo Ref.]]="Dentro",IF(DATOS_[[Check Equiparado]:[Check Equiparado]]="Sí",IF(DATOS!BK$4="Sí",(1/DATOS_[[% anualiz]:[% anualiz]]),1)*IF(DATOS!BK$5="Sí",1/DATOS_[[% normaliz]:[% normaliz]],1)*(DATOS_[C.Extra.03])))))))),
0)</f>
        <v>0</v>
      </c>
      <c r="AS97" s="171">
        <f t="array" ref="AS97">IFERROR(
(AVERAGE((IF(DATOS_[[Sexo]:[Sexo]]=$B97,IF(DATOS_[[AGRUP. CLAS. PROF.]:[AGRUP. CLAS. PROF.]]=$B96,IF(DATOS_[[Check Periodo Ref.]:[Check Periodo Ref.]]="Dentro",IF(DATOS_[[Check Equiparado]:[Check Equiparado]]="Sí",IF(DATOS!BL$4="Sí",(1/DATOS_[[% anualiz]:[% anualiz]]),1)*IF(DATOS!BL$5="Sí",1/DATOS_[[% normaliz]:[% normaliz]],1)*(DATOS_[C.Extra.04])))))))),
0)</f>
        <v>0</v>
      </c>
      <c r="AT97" s="171">
        <f t="array" ref="AT97">IFERROR(
(AVERAGE((IF(DATOS_[[Sexo]:[Sexo]]=$B97,IF(DATOS_[[AGRUP. CLAS. PROF.]:[AGRUP. CLAS. PROF.]]=$B96,IF(DATOS_[[Check Periodo Ref.]:[Check Periodo Ref.]]="Dentro",IF(DATOS_[[Check Equiparado]:[Check Equiparado]]="Sí",IF(DATOS!BM$4="Sí",(1/DATOS_[[% anualiz]:[% anualiz]]),1)*IF(DATOS!BM$5="Sí",1/DATOS_[[% normaliz]:[% normaliz]],1)*(DATOS_[C.Extra.05])))))))),
0)</f>
        <v>0</v>
      </c>
      <c r="AU97" s="172">
        <f t="array" ref="AU97">IFERROR(
AVERAGE(IF(DATOS_[Sexo]=$B97,IF(DATOS_[[AGRUP. CLAS. PROF.]:[AGRUP. CLAS. PROF.]]=$B96,IF(DATOS_[Check Equiparado]="Sí",IF(DATOS_[Check Periodo Ref.]="Dentro",DATOS_[Tot Extrasalarial Eq],FALSE))))),
0)</f>
        <v>0</v>
      </c>
      <c r="AV97" s="173">
        <f t="array" ref="AV97">IFERROR(
AVERAGE(IF(DATOS_[Sexo]=$B97,IF(DATOS_[[AGRUP. CLAS. PROF.]:[AGRUP. CLAS. PROF.]]=$B96,IF(DATOS_[Check Equiparado]="Sí",IF(DATOS_[Check Periodo Ref.]="Dentro",DATOS_[TOTAL Retrib Eq],FALSE))))),
0)</f>
        <v>0</v>
      </c>
    </row>
    <row r="98" spans="1:48" x14ac:dyDescent="0.3">
      <c r="A98" s="119" t="str">
        <f t="shared" ref="A98" si="114">+A97</f>
        <v>[ocultar]</v>
      </c>
      <c r="B98" s="123" t="s">
        <v>163</v>
      </c>
      <c r="C98" s="124">
        <f t="array" ref="C98">SUM(IF($B98=DATOS_[Sexo],
IF($B96=DATOS_[AGRUP. CLAS. PROF.],
IF("Dentro"=DATOS_[Check Periodo Ref.],
1/(COUNTIFS(DATOS_[Sexo],$B98,DATOS_[AGRUP. CLAS. PROF.],$B96,DATOS_[Check Periodo Ref.],"Dentro",DATOS_[id],DATOS_[id]))))))</f>
        <v>0</v>
      </c>
      <c r="D98" s="125">
        <f>COUNTIFS(DATOS_[AGRUP. CLAS. PROF.],$B96,DATOS_[Sexo],$B98,DATOS_[Check Periodo Ref.],"Dentro")</f>
        <v>0</v>
      </c>
      <c r="E98" s="125">
        <f>COUNTIFS(DATOS_[AGRUP. CLAS. PROF.],$B96,DATOS_[Sexo],$B98,DATOS_[Check Periodo Ref.],"Dentro",DATOS_[Check Nº SC Norm],"Sí")</f>
        <v>0</v>
      </c>
      <c r="F98" s="125">
        <f>COUNTIFS(DATOS_[AGRUP. CLAS. PROF.],$B96,DATOS_[Sexo],$B98,DATOS_[Check Periodo Ref.],"Dentro",DATOS_[Check Nº SC Anualiz],"Sí")</f>
        <v>0</v>
      </c>
      <c r="G98" s="125">
        <f>COUNTIFS(DATOS_[AGRUP. CLAS. PROF.],$B96,DATOS_[Sexo],$B98,DATOS_[Check Periodo Ref.],"Dentro",DATOS_[Check Nº SC Norm y Anualiz],"Sí")</f>
        <v>0</v>
      </c>
      <c r="H98" s="125">
        <f>COUNTIFS(DATOS_[AGRUP. CLAS. PROF.],$B96,DATOS_[Sexo],$B98,DATOS_[Check Periodo Ref.],"Dentro",DATOS_[Check Equiparación],"Sí")</f>
        <v>0</v>
      </c>
      <c r="I98" s="167" cm="1">
        <f t="array" ref="I98">IFERROR(
AVERAGE(IF(DATOS_[Sexo]=$B98,IF(DATOS_[[AGRUP. CLAS. PROF.]:[AGRUP. CLAS. PROF.]]=$B96,IF(DATOS_[Check Equiparado]="Sí",IF(DATOS_[Check Periodo Ref.]="Dentro",DATOS_[SALARIO BASE Eq],FALSE))))),
0)</f>
        <v>0</v>
      </c>
      <c r="J98" s="168">
        <f t="array" ref="J98">IFERROR(
(AVERAGE((IF(DATOS_[[Sexo]:[Sexo]]=$B98,IF(DATOS_[[AGRUP. CLAS. PROF.]:[AGRUP. CLAS. PROF.]]=$B96,IF(DATOS_[[Check Periodo Ref.]:[Check Periodo Ref.]]="Dentro",IF(DATOS_[[Check Equiparado]:[Check Equiparado]]="Sí",IF(DATOS!AE$4="Sí",(1/DATOS_[[% anualiz]:[% anualiz]]),1)*IF(DATOS!AE$5="Sí",1/DATOS_[[% normaliz]:[% normaliz]],1)*(DATOS_[Conc.Sal.01])))))))),
0)</f>
        <v>0</v>
      </c>
      <c r="K98" s="168">
        <f t="array" ref="K98">IFERROR(
(AVERAGE((IF(DATOS_[[Sexo]:[Sexo]]=$B98,IF(DATOS_[[AGRUP. CLAS. PROF.]:[AGRUP. CLAS. PROF.]]=$B96,IF(DATOS_[[Check Periodo Ref.]:[Check Periodo Ref.]]="Dentro",IF(DATOS_[[Check Equiparado]:[Check Equiparado]]="Sí",IF(DATOS!AF$4="Sí",(1/DATOS_[[% anualiz]:[% anualiz]]),1)*IF(DATOS!AF$5="Sí",1/DATOS_[[% normaliz]:[% normaliz]],1)*(DATOS_[Conc.Sal.02])))))))),
0)</f>
        <v>0</v>
      </c>
      <c r="L98" s="168">
        <f t="array" ref="L98">IFERROR(
(AVERAGE((IF(DATOS_[[Sexo]:[Sexo]]=$B98,IF(DATOS_[[AGRUP. CLAS. PROF.]:[AGRUP. CLAS. PROF.]]=$B96,IF(DATOS_[[Check Periodo Ref.]:[Check Periodo Ref.]]="Dentro",IF(DATOS_[[Check Equiparado]:[Check Equiparado]]="Sí",IF(DATOS!AG$4="Sí",(1/DATOS_[[% anualiz]:[% anualiz]]),1)*IF(DATOS!AG$5="Sí",1/DATOS_[[% normaliz]:[% normaliz]],1)*(DATOS_[Conc.Sal.03])))))))),
0)</f>
        <v>0</v>
      </c>
      <c r="M98" s="168">
        <f t="array" ref="M98">IFERROR(
(AVERAGE((IF(DATOS_[[Sexo]:[Sexo]]=$B98,IF(DATOS_[[AGRUP. CLAS. PROF.]:[AGRUP. CLAS. PROF.]]=$B96,IF(DATOS_[[Check Periodo Ref.]:[Check Periodo Ref.]]="Dentro",IF(DATOS_[[Check Equiparado]:[Check Equiparado]]="Sí",IF(DATOS!AH$4="Sí",(1/DATOS_[[% anualiz]:[% anualiz]]),1)*IF(DATOS!AH$5="Sí",1/DATOS_[[% normaliz]:[% normaliz]],1)*(DATOS_[Conc.Sal.04])))))))),
0)</f>
        <v>0</v>
      </c>
      <c r="N98" s="168">
        <f t="array" ref="N98">IFERROR(
(AVERAGE((IF(DATOS_[[Sexo]:[Sexo]]=$B98,IF(DATOS_[[AGRUP. CLAS. PROF.]:[AGRUP. CLAS. PROF.]]=$B96,IF(DATOS_[[Check Periodo Ref.]:[Check Periodo Ref.]]="Dentro",IF(DATOS_[[Check Equiparado]:[Check Equiparado]]="Sí",IF(DATOS!AI$4="Sí",(1/DATOS_[[% anualiz]:[% anualiz]]),1)*IF(DATOS!AI$5="Sí",1/DATOS_[[% normaliz]:[% normaliz]],1)*(DATOS_[Conc.Sal.05])))))))),
0)</f>
        <v>0</v>
      </c>
      <c r="O98" s="168">
        <f t="array" ref="O98">IFERROR(
(AVERAGE((IF(DATOS_[[Sexo]:[Sexo]]=$B98,IF(DATOS_[[AGRUP. CLAS. PROF.]:[AGRUP. CLAS. PROF.]]=$B96,IF(DATOS_[[Check Periodo Ref.]:[Check Periodo Ref.]]="Dentro",IF(DATOS_[[Check Equiparado]:[Check Equiparado]]="Sí",IF(DATOS!AJ$4="Sí",(1/DATOS_[[% anualiz]:[% anualiz]]),1)*IF(DATOS!AJ$5="Sí",1/DATOS_[[% normaliz]:[% normaliz]],1)*(DATOS_[Conc.Sal.06])))))))),
0)</f>
        <v>0</v>
      </c>
      <c r="P98" s="168">
        <f t="array" ref="P98">IFERROR(
(AVERAGE((IF(DATOS_[[Sexo]:[Sexo]]=$B98,IF(DATOS_[[AGRUP. CLAS. PROF.]:[AGRUP. CLAS. PROF.]]=$B96,IF(DATOS_[[Check Periodo Ref.]:[Check Periodo Ref.]]="Dentro",IF(DATOS_[[Check Equiparado]:[Check Equiparado]]="Sí",IF(DATOS!AK$4="Sí",(1/DATOS_[[% anualiz]:[% anualiz]]),1)*IF(DATOS!AK$5="Sí",1/DATOS_[[% normaliz]:[% normaliz]],1)*(DATOS_[Conc.Sal.07])))))))),
0)</f>
        <v>0</v>
      </c>
      <c r="Q98" s="168">
        <f t="array" ref="Q98">IFERROR(
(AVERAGE((IF(DATOS_[[Sexo]:[Sexo]]=$B98,IF(DATOS_[[AGRUP. CLAS. PROF.]:[AGRUP. CLAS. PROF.]]=$B96,IF(DATOS_[[Check Periodo Ref.]:[Check Periodo Ref.]]="Dentro",IF(DATOS_[[Check Equiparado]:[Check Equiparado]]="Sí",IF(DATOS!AL$4="Sí",(1/DATOS_[[% anualiz]:[% anualiz]]),1)*IF(DATOS!AL$5="Sí",1/DATOS_[[% normaliz]:[% normaliz]],1)*(DATOS_[Conc.Sal.08])))))))),
0)</f>
        <v>0</v>
      </c>
      <c r="R98" s="168">
        <f t="array" ref="R98">IFERROR(
(AVERAGE((IF(DATOS_[[Sexo]:[Sexo]]=$B98,IF(DATOS_[[AGRUP. CLAS. PROF.]:[AGRUP. CLAS. PROF.]]=$B96,IF(DATOS_[[Check Periodo Ref.]:[Check Periodo Ref.]]="Dentro",IF(DATOS_[[Check Equiparado]:[Check Equiparado]]="Sí",IF(DATOS!AM$4="Sí",(1/DATOS_[[% anualiz]:[% anualiz]]),1)*IF(DATOS!AM$5="Sí",1/DATOS_[[% normaliz]:[% normaliz]],1)*(DATOS_[Conc.Sal.09])))))))),
0)</f>
        <v>0</v>
      </c>
      <c r="S98" s="168">
        <f t="array" ref="S98">IFERROR(
(AVERAGE((IF(DATOS_[[Sexo]:[Sexo]]=$B98,IF(DATOS_[[AGRUP. CLAS. PROF.]:[AGRUP. CLAS. PROF.]]=$B96,IF(DATOS_[[Check Periodo Ref.]:[Check Periodo Ref.]]="Dentro",IF(DATOS_[[Check Equiparado]:[Check Equiparado]]="Sí",IF(DATOS!AN$4="Sí",(1/DATOS_[[% anualiz]:[% anualiz]]),1)*IF(DATOS!AN$5="Sí",1/DATOS_[[% normaliz]:[% normaliz]],1)*(DATOS_[Conc.Sal.10])))))))),
0)</f>
        <v>0</v>
      </c>
      <c r="T98" s="168">
        <f t="array" ref="T98">IFERROR(
(AVERAGE((IF(DATOS_[[Sexo]:[Sexo]]=$B98,IF(DATOS_[[AGRUP. CLAS. PROF.]:[AGRUP. CLAS. PROF.]]=$B96,IF(DATOS_[[Check Periodo Ref.]:[Check Periodo Ref.]]="Dentro",IF(DATOS_[[Check Equiparado]:[Check Equiparado]]="Sí",IF(DATOS!AO$4="Sí",(1/DATOS_[[% anualiz]:[% anualiz]]),1)*IF(DATOS!AO$5="Sí",1/DATOS_[[% normaliz]:[% normaliz]],1)*(DATOS_[Conc.Sal.11])))))))),
0)</f>
        <v>0</v>
      </c>
      <c r="U98" s="168">
        <f t="array" ref="U98">IFERROR(
(AVERAGE((IF(DATOS_[[Sexo]:[Sexo]]=$B98,IF(DATOS_[[AGRUP. CLAS. PROF.]:[AGRUP. CLAS. PROF.]]=$B96,IF(DATOS_[[Check Periodo Ref.]:[Check Periodo Ref.]]="Dentro",IF(DATOS_[[Check Equiparado]:[Check Equiparado]]="Sí",IF(DATOS!AP$4="Sí",(1/DATOS_[[% anualiz]:[% anualiz]]),1)*IF(DATOS!AP$5="Sí",1/DATOS_[[% normaliz]:[% normaliz]],1)*(DATOS_[Conc.Sal.12])))))))),
0)</f>
        <v>0</v>
      </c>
      <c r="V98" s="168">
        <f t="array" ref="V98">IFERROR(
(AVERAGE((IF(DATOS_[[Sexo]:[Sexo]]=$B98,IF(DATOS_[[AGRUP. CLAS. PROF.]:[AGRUP. CLAS. PROF.]]=$B96,IF(DATOS_[[Check Periodo Ref.]:[Check Periodo Ref.]]="Dentro",IF(DATOS_[[Check Equiparado]:[Check Equiparado]]="Sí",IF(DATOS!AQ$4="Sí",(1/DATOS_[[% anualiz]:[% anualiz]]),1)*IF(DATOS!AQ$5="Sí",1/DATOS_[[% normaliz]:[% normaliz]],1)*(DATOS_[Conc.Sal.13])))))))),
0)</f>
        <v>0</v>
      </c>
      <c r="W98" s="168">
        <f t="array" ref="W98">IFERROR(
(AVERAGE((IF(DATOS_[[Sexo]:[Sexo]]=$B98,IF(DATOS_[[AGRUP. CLAS. PROF.]:[AGRUP. CLAS. PROF.]]=$B96,IF(DATOS_[[Check Periodo Ref.]:[Check Periodo Ref.]]="Dentro",IF(DATOS_[[Check Equiparado]:[Check Equiparado]]="Sí",IF(DATOS!AR$4="Sí",(1/DATOS_[[% anualiz]:[% anualiz]]),1)*IF(DATOS!AR$5="Sí",1/DATOS_[[% normaliz]:[% normaliz]],1)*(DATOS_[Conc.Sal.14])))))))),
0)</f>
        <v>0</v>
      </c>
      <c r="X98" s="168">
        <f t="array" ref="X98">IFERROR(
(AVERAGE((IF(DATOS_[[Sexo]:[Sexo]]=$B98,IF(DATOS_[[AGRUP. CLAS. PROF.]:[AGRUP. CLAS. PROF.]]=$B96,IF(DATOS_[[Check Periodo Ref.]:[Check Periodo Ref.]]="Dentro",IF(DATOS_[[Check Equiparado]:[Check Equiparado]]="Sí",IF(DATOS!AS$4="Sí",(1/DATOS_[[% anualiz]:[% anualiz]]),1)*IF(DATOS!AS$5="Sí",1/DATOS_[[% normaliz]:[% normaliz]],1)*(DATOS_[Conc.Sal.15])))))))),
0)</f>
        <v>0</v>
      </c>
      <c r="Y98" s="168">
        <f t="array" ref="Y98">IFERROR(
(AVERAGE((IF(DATOS_[[Sexo]:[Sexo]]=$B98,IF(DATOS_[[AGRUP. CLAS. PROF.]:[AGRUP. CLAS. PROF.]]=$B96,IF(DATOS_[[Check Periodo Ref.]:[Check Periodo Ref.]]="Dentro",IF(DATOS_[[Check Equiparado]:[Check Equiparado]]="Sí",IF(DATOS!AT$4="Sí",(1/DATOS_[[% anualiz]:[% anualiz]]),1)*IF(DATOS!AT$5="Sí",1/DATOS_[[% normaliz]:[% normaliz]],1)*(DATOS_[Conc.Sal.16])))))))),
0)</f>
        <v>0</v>
      </c>
      <c r="Z98" s="168">
        <f t="array" ref="Z98">IFERROR(
(AVERAGE((IF(DATOS_[[Sexo]:[Sexo]]=$B98,IF(DATOS_[[AGRUP. CLAS. PROF.]:[AGRUP. CLAS. PROF.]]=$B96,IF(DATOS_[[Check Periodo Ref.]:[Check Periodo Ref.]]="Dentro",IF(DATOS_[[Check Equiparado]:[Check Equiparado]]="Sí",IF(DATOS!AU$4="Sí",(1/DATOS_[[% anualiz]:[% anualiz]]),1)*IF(DATOS!AU$5="Sí",1/DATOS_[[% normaliz]:[% normaliz]],1)*(DATOS_[Conc.Sal.17])))))))),
0)</f>
        <v>0</v>
      </c>
      <c r="AA98" s="168">
        <f t="array" ref="AA98">IFERROR(
(AVERAGE((IF(DATOS_[[Sexo]:[Sexo]]=$B98,IF(DATOS_[[AGRUP. CLAS. PROF.]:[AGRUP. CLAS. PROF.]]=$B96,IF(DATOS_[[Check Periodo Ref.]:[Check Periodo Ref.]]="Dentro",IF(DATOS_[[Check Equiparado]:[Check Equiparado]]="Sí",IF(DATOS!AV$4="Sí",(1/DATOS_[[% anualiz]:[% anualiz]]),1)*IF(DATOS!AV$5="Sí",1/DATOS_[[% normaliz]:[% normaliz]],1)*(DATOS_[Conc.Sal.18])))))))),
0)</f>
        <v>0</v>
      </c>
      <c r="AB98" s="168">
        <f t="array" ref="AB98">IFERROR(
(AVERAGE((IF(DATOS_[[Sexo]:[Sexo]]=$B98,IF(DATOS_[[AGRUP. CLAS. PROF.]:[AGRUP. CLAS. PROF.]]=$B96,IF(DATOS_[[Check Periodo Ref.]:[Check Periodo Ref.]]="Dentro",IF(DATOS_[[Check Equiparado]:[Check Equiparado]]="Sí",IF(DATOS!AW$4="Sí",(1/DATOS_[[% anualiz]:[% anualiz]]),1)*IF(DATOS!AW$5="Sí",1/DATOS_[[% normaliz]:[% normaliz]],1)*(DATOS_[Conc.Sal.19])))))))),
0)</f>
        <v>0</v>
      </c>
      <c r="AC98" s="168">
        <f t="array" ref="AC98">IFERROR(
(AVERAGE((IF(DATOS_[[Sexo]:[Sexo]]=$B98,IF(DATOS_[[AGRUP. CLAS. PROF.]:[AGRUP. CLAS. PROF.]]=$B96,IF(DATOS_[[Check Periodo Ref.]:[Check Periodo Ref.]]="Dentro",IF(DATOS_[[Check Equiparado]:[Check Equiparado]]="Sí",IF(DATOS!AX$4="Sí",(1/DATOS_[[% anualiz]:[% anualiz]]),1)*IF(DATOS!AX$5="Sí",1/DATOS_[[% normaliz]:[% normaliz]],1)*(DATOS_[Conc.Sal.20])))))))),
0)</f>
        <v>0</v>
      </c>
      <c r="AD98" s="168">
        <f t="array" ref="AD98">IFERROR(
(AVERAGE((IF(DATOS_[[Sexo]:[Sexo]]=$B98,IF(DATOS_[[AGRUP. CLAS. PROF.]:[AGRUP. CLAS. PROF.]]=$B96,IF(DATOS_[[Check Periodo Ref.]:[Check Periodo Ref.]]="Dentro",IF(DATOS_[[Check Equiparado]:[Check Equiparado]]="Sí",IF(DATOS!AY$4="Sí",(1/DATOS_[[% anualiz]:[% anualiz]]),1)*IF(DATOS!AY$5="Sí",1/DATOS_[[% normaliz]:[% normaliz]],1)*(DATOS_[Conc.Sal.21])))))))),
0)</f>
        <v>0</v>
      </c>
      <c r="AE98" s="168">
        <f t="array" ref="AE98">IFERROR(
(AVERAGE((IF(DATOS_[[Sexo]:[Sexo]]=$B98,IF(DATOS_[[AGRUP. CLAS. PROF.]:[AGRUP. CLAS. PROF.]]=$B96,IF(DATOS_[[Check Periodo Ref.]:[Check Periodo Ref.]]="Dentro",IF(DATOS_[[Check Equiparado]:[Check Equiparado]]="Sí",IF(DATOS!AZ$4="Sí",(1/DATOS_[[% anualiz]:[% anualiz]]),1)*IF(DATOS!AZ$5="Sí",1/DATOS_[[% normaliz]:[% normaliz]],1)*(DATOS_[Conc.Sal.22])))))))),
0)</f>
        <v>0</v>
      </c>
      <c r="AF98" s="168">
        <f t="array" ref="AF98">IFERROR(
(AVERAGE((IF(DATOS_[[Sexo]:[Sexo]]=$B98,IF(DATOS_[[AGRUP. CLAS. PROF.]:[AGRUP. CLAS. PROF.]]=$B96,IF(DATOS_[[Check Periodo Ref.]:[Check Periodo Ref.]]="Dentro",IF(DATOS_[[Check Equiparado]:[Check Equiparado]]="Sí",IF(DATOS!BA$4="Sí",(1/DATOS_[[% anualiz]:[% anualiz]]),1)*IF(DATOS!BA$5="Sí",1/DATOS_[[% normaliz]:[% normaliz]],1)*(DATOS_[Conc.Sal.23])))))))),
0)</f>
        <v>0</v>
      </c>
      <c r="AG98" s="168">
        <f t="array" ref="AG98">IFERROR(
(AVERAGE((IF(DATOS_[[Sexo]:[Sexo]]=$B98,IF(DATOS_[[AGRUP. CLAS. PROF.]:[AGRUP. CLAS. PROF.]]=$B96,IF(DATOS_[[Check Periodo Ref.]:[Check Periodo Ref.]]="Dentro",IF(DATOS_[[Check Equiparado]:[Check Equiparado]]="Sí",IF(DATOS!BB$4="Sí",(1/DATOS_[[% anualiz]:[% anualiz]]),1)*IF(DATOS!BB$5="Sí",1/DATOS_[[% normaliz]:[% normaliz]],1)*(DATOS_[Conc.Sal.24])))))))),
0)</f>
        <v>0</v>
      </c>
      <c r="AH98" s="168">
        <f t="array" ref="AH98">IFERROR(
(AVERAGE((IF(DATOS_[[Sexo]:[Sexo]]=$B98,IF(DATOS_[[AGRUP. CLAS. PROF.]:[AGRUP. CLAS. PROF.]]=$B96,IF(DATOS_[[Check Periodo Ref.]:[Check Periodo Ref.]]="Dentro",IF(DATOS_[[Check Equiparado]:[Check Equiparado]]="Sí",IF(DATOS!BC$4="Sí",(1/DATOS_[[% anualiz]:[% anualiz]]),1)*IF(DATOS!BC$5="Sí",1/DATOS_[[% normaliz]:[% normaliz]],1)*(DATOS_[Conc.Sal.25])))))))),
0)</f>
        <v>0</v>
      </c>
      <c r="AI98" s="168">
        <f t="array" ref="AI98">IFERROR(
(AVERAGE((IF(DATOS_[[Sexo]:[Sexo]]=$B98,IF(DATOS_[[AGRUP. CLAS. PROF.]:[AGRUP. CLAS. PROF.]]=$B96,IF(DATOS_[[Check Periodo Ref.]:[Check Periodo Ref.]]="Dentro",IF(DATOS_[[Check Equiparado]:[Check Equiparado]]="Sí",IF(DATOS!BD$4="Sí",(1/DATOS_[[% anualiz]:[% anualiz]]),1)*IF(DATOS!BD$5="Sí",1/DATOS_[[% normaliz]:[% normaliz]],1)*(DATOS_[Conc.Sal.26])))))))),
0)</f>
        <v>0</v>
      </c>
      <c r="AJ98" s="168">
        <f t="array" ref="AJ98">IFERROR(
(AVERAGE((IF(DATOS_[[Sexo]:[Sexo]]=$B98,IF(DATOS_[[AGRUP. CLAS. PROF.]:[AGRUP. CLAS. PROF.]]=$B96,IF(DATOS_[[Check Periodo Ref.]:[Check Periodo Ref.]]="Dentro",IF(DATOS_[[Check Equiparado]:[Check Equiparado]]="Sí",IF(DATOS!BE$4="Sí",(1/DATOS_[[% anualiz]:[% anualiz]]),1)*IF(DATOS!BE$5="Sí",1/DATOS_[[% normaliz]:[% normaliz]],1)*(DATOS_[Conc.Sal.27])))))))),
0)</f>
        <v>0</v>
      </c>
      <c r="AK98" s="168">
        <f t="array" ref="AK98">IFERROR(
(AVERAGE((IF(DATOS_[[Sexo]:[Sexo]]=$B98,IF(DATOS_[[AGRUP. CLAS. PROF.]:[AGRUP. CLAS. PROF.]]=$B96,IF(DATOS_[[Check Periodo Ref.]:[Check Periodo Ref.]]="Dentro",IF(DATOS_[[Check Equiparado]:[Check Equiparado]]="Sí",IF(DATOS!BF$4="Sí",(1/DATOS_[[% anualiz]:[% anualiz]]),1)*IF(DATOS!BF$5="Sí",1/DATOS_[[% normaliz]:[% normaliz]],1)*(DATOS_[Conc.Sal.28])))))))),
0)</f>
        <v>0</v>
      </c>
      <c r="AL98" s="168">
        <f t="array" ref="AL98">IFERROR(
(AVERAGE((IF(DATOS_[[Sexo]:[Sexo]]=$B98,IF(DATOS_[[AGRUP. CLAS. PROF.]:[AGRUP. CLAS. PROF.]]=$B96,IF(DATOS_[[Check Periodo Ref.]:[Check Periodo Ref.]]="Dentro",IF(DATOS_[[Check Equiparado]:[Check Equiparado]]="Sí",IF(DATOS!BG$4="Sí",(1/DATOS_[[% anualiz]:[% anualiz]]),1)*IF(DATOS!BG$5="Sí",1/DATOS_[[% normaliz]:[% normaliz]],1)*(DATOS_[Conc.Sal.29])))))))),
0)</f>
        <v>0</v>
      </c>
      <c r="AM98" s="168">
        <f t="array" ref="AM98">IFERROR(
(AVERAGE((IF(DATOS_[[Sexo]:[Sexo]]=$B98,IF(DATOS_[[AGRUP. CLAS. PROF.]:[AGRUP. CLAS. PROF.]]=$B96,IF(DATOS_[[Check Periodo Ref.]:[Check Periodo Ref.]]="Dentro",IF(DATOS_[[Check Equiparado]:[Check Equiparado]]="Sí",IF(DATOS!BH$4="Sí",(1/DATOS_[[% anualiz]:[% anualiz]]),1)*IF(DATOS!BH$5="Sí",1/DATOS_[[% normaliz]:[% normaliz]],1)*(DATOS_[Conc.Sal.30])))))))),
0)</f>
        <v>0</v>
      </c>
      <c r="AN98" s="169">
        <f t="array" ref="AN98">IFERROR(
AVERAGE(IF(DATOS_[Sexo]=$B98,IF(DATOS_[[AGRUP. CLAS. PROF.]:[AGRUP. CLAS. PROF.]]=$B96,IF(DATOS_[Check Equiparado]="Sí",IF(DATOS_[Check Periodo Ref.]="Dentro",DATOS_[Tot COMPL.SAL Eq],FALSE))))),
0)</f>
        <v>0</v>
      </c>
      <c r="AO98" s="170">
        <f t="array" ref="AO98">IFERROR(
AVERAGE(IF(DATOS_[Sexo]=$B98,IF(DATOS_[[AGRUP. CLAS. PROF.]:[AGRUP. CLAS. PROF.]]=$B96,IF(DATOS_[Check Equiparado]="Sí",IF(DATOS_[Check Periodo Ref.]="Dentro",DATOS_[TOTAL SALARIO Eq],FALSE))))),
0)</f>
        <v>0</v>
      </c>
      <c r="AP98" s="171">
        <f t="array" ref="AP98">IFERROR(
(AVERAGE((IF(DATOS_[[Sexo]:[Sexo]]=$B98,IF(DATOS_[[AGRUP. CLAS. PROF.]:[AGRUP. CLAS. PROF.]]=$B97,IF(DATOS_[[Check Periodo Ref.]:[Check Periodo Ref.]]="Dentro",IF(DATOS_[[Check Equiparado]:[Check Equiparado]]="Sí",IF(DATOS!BI$4="Sí",(1/DATOS_[[% anualiz]:[% anualiz]]),1)*IF(DATOS!BI$5="Sí",1/DATOS_[[% normaliz]:[% normaliz]],1)*(DATOS_[C.Extra.01])))))))),
0)</f>
        <v>0</v>
      </c>
      <c r="AQ98" s="171">
        <f t="array" ref="AQ98">IFERROR(
(AVERAGE((IF(DATOS_[[Sexo]:[Sexo]]=$B98,IF(DATOS_[[AGRUP. CLAS. PROF.]:[AGRUP. CLAS. PROF.]]=$B97,IF(DATOS_[[Check Periodo Ref.]:[Check Periodo Ref.]]="Dentro",IF(DATOS_[[Check Equiparado]:[Check Equiparado]]="Sí",IF(DATOS!BJ$4="Sí",(1/DATOS_[[% anualiz]:[% anualiz]]),1)*IF(DATOS!BJ$5="Sí",1/DATOS_[[% normaliz]:[% normaliz]],1)*(DATOS_[C.Extra.02])))))))),
0)</f>
        <v>0</v>
      </c>
      <c r="AR98" s="171">
        <f t="array" ref="AR98">IFERROR(
(AVERAGE((IF(DATOS_[[Sexo]:[Sexo]]=$B98,IF(DATOS_[[AGRUP. CLAS. PROF.]:[AGRUP. CLAS. PROF.]]=$B97,IF(DATOS_[[Check Periodo Ref.]:[Check Periodo Ref.]]="Dentro",IF(DATOS_[[Check Equiparado]:[Check Equiparado]]="Sí",IF(DATOS!BK$4="Sí",(1/DATOS_[[% anualiz]:[% anualiz]]),1)*IF(DATOS!BK$5="Sí",1/DATOS_[[% normaliz]:[% normaliz]],1)*(DATOS_[C.Extra.03])))))))),
0)</f>
        <v>0</v>
      </c>
      <c r="AS98" s="171">
        <f t="array" ref="AS98">IFERROR(
(AVERAGE((IF(DATOS_[[Sexo]:[Sexo]]=$B98,IF(DATOS_[[AGRUP. CLAS. PROF.]:[AGRUP. CLAS. PROF.]]=$B97,IF(DATOS_[[Check Periodo Ref.]:[Check Periodo Ref.]]="Dentro",IF(DATOS_[[Check Equiparado]:[Check Equiparado]]="Sí",IF(DATOS!BL$4="Sí",(1/DATOS_[[% anualiz]:[% anualiz]]),1)*IF(DATOS!BL$5="Sí",1/DATOS_[[% normaliz]:[% normaliz]],1)*(DATOS_[C.Extra.04])))))))),
0)</f>
        <v>0</v>
      </c>
      <c r="AT98" s="171">
        <f t="array" ref="AT98">IFERROR(
(AVERAGE((IF(DATOS_[[Sexo]:[Sexo]]=$B98,IF(DATOS_[[AGRUP. CLAS. PROF.]:[AGRUP. CLAS. PROF.]]=$B97,IF(DATOS_[[Check Periodo Ref.]:[Check Periodo Ref.]]="Dentro",IF(DATOS_[[Check Equiparado]:[Check Equiparado]]="Sí",IF(DATOS!BM$4="Sí",(1/DATOS_[[% anualiz]:[% anualiz]]),1)*IF(DATOS!BM$5="Sí",1/DATOS_[[% normaliz]:[% normaliz]],1)*(DATOS_[C.Extra.05])))))))),
0)</f>
        <v>0</v>
      </c>
      <c r="AU98" s="172">
        <f t="array" ref="AU98">IFERROR(
AVERAGE(IF(DATOS_[Sexo]=$B98,IF(DATOS_[[AGRUP. CLAS. PROF.]:[AGRUP. CLAS. PROF.]]=$B96,IF(DATOS_[Check Equiparado]="Sí",IF(DATOS_[Check Periodo Ref.]="Dentro",DATOS_[Tot Extrasalarial Eq],FALSE))))),
0)</f>
        <v>0</v>
      </c>
      <c r="AV98" s="173">
        <f t="array" ref="AV98">IFERROR(
AVERAGE(IF(DATOS_[Sexo]=$B98,IF(DATOS_[[AGRUP. CLAS. PROF.]:[AGRUP. CLAS. PROF.]]=$B96,IF(DATOS_[Check Equiparado]="Sí",IF(DATOS_[Check Periodo Ref.]="Dentro",DATOS_[TOTAL Retrib Eq],FALSE))))),
0)</f>
        <v>0</v>
      </c>
    </row>
    <row r="99" spans="1:48" ht="17.25" thickBot="1" x14ac:dyDescent="0.35">
      <c r="A99" s="119" t="str">
        <f t="shared" ref="A99" si="115">+A100</f>
        <v>[ocultar]</v>
      </c>
      <c r="B99" s="129" t="s">
        <v>245</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CLAS. PROF.],
IF("Dentro"=DATOS_[Check Periodo Ref.],
1/(COUNTIFS(DATOS_[Sexo],$B100,DATOS_[AGRUP. CLAS. PROF.],$B99,DATOS_[Check Periodo Ref.],"Dentro",DATOS_[id],DATOS_[id]))))))</f>
        <v>0</v>
      </c>
      <c r="D100" s="125">
        <f>COUNTIFS(DATOS_[AGRUP. CLAS. PROF.],$B99,DATOS_[Sexo],$B100,DATOS_[Check Periodo Ref.],"Dentro")</f>
        <v>0</v>
      </c>
      <c r="E100" s="125">
        <f>COUNTIFS(DATOS_[AGRUP. CLAS. PROF.],$B99,DATOS_[Sexo],$B100,DATOS_[Check Periodo Ref.],"Dentro",DATOS_[Check Nº SC Norm],"Sí")</f>
        <v>0</v>
      </c>
      <c r="F100" s="125">
        <f>COUNTIFS(DATOS_[AGRUP. CLAS. PROF.],$B99,DATOS_[Sexo],$B100,DATOS_[Check Periodo Ref.],"Dentro",DATOS_[Check Nº SC Anualiz],"Sí")</f>
        <v>0</v>
      </c>
      <c r="G100" s="125">
        <f>COUNTIFS(DATOS_[AGRUP. CLAS. PROF.],$B99,DATOS_[Sexo],$B100,DATOS_[Check Periodo Ref.],"Dentro",DATOS_[Check Nº SC Norm y Anualiz],"Sí")</f>
        <v>0</v>
      </c>
      <c r="H100" s="125">
        <f>COUNTIFS(DATOS_[AGRUP. CLAS. PROF.],$B99,DATOS_[Sexo],$B100,DATOS_[Check Periodo Ref.],"Dentro",DATOS_[Check Equiparación],"Sí")</f>
        <v>0</v>
      </c>
      <c r="I100" s="167">
        <f t="array" ref="I100">IFERROR(
AVERAGE(IF(DATOS_[Sexo]=$B100,IF(DATOS_[[AGRUP. CLAS. PROF.]:[AGRUP. CLAS. PROF.]]=$B99,IF(DATOS_[Check Equiparado]="Sí",IF(DATOS_[Check Periodo Ref.]="Dentro",DATOS_[SALARIO BASE Eq],FALSE))))),
0)</f>
        <v>0</v>
      </c>
      <c r="J100" s="168">
        <f t="array" ref="J100">IFERROR(
(AVERAGE((IF(DATOS_[[Sexo]:[Sexo]]=$B100,IF(DATOS_[[AGRUP. CLAS. PROF.]:[AGRUP. CLAS. PROF.]]=$B99,IF(DATOS_[[Check Periodo Ref.]:[Check Periodo Ref.]]="Dentro",IF(DATOS_[[Check Equiparado]:[Check Equiparado]]="Sí",IF(DATOS!AE$4="Sí",(1/DATOS_[[% anualiz]:[% anualiz]]),1)*IF(DATOS!AE$5="Sí",1/DATOS_[[% normaliz]:[% normaliz]],1)*(DATOS_[Conc.Sal.01])))))))),
0)</f>
        <v>0</v>
      </c>
      <c r="K100" s="168">
        <f t="array" ref="K100">IFERROR(
(AVERAGE((IF(DATOS_[[Sexo]:[Sexo]]=$B100,IF(DATOS_[[AGRUP. CLAS. PROF.]:[AGRUP. CLAS. PROF.]]=$B99,IF(DATOS_[[Check Periodo Ref.]:[Check Periodo Ref.]]="Dentro",IF(DATOS_[[Check Equiparado]:[Check Equiparado]]="Sí",IF(DATOS!AF$4="Sí",(1/DATOS_[[% anualiz]:[% anualiz]]),1)*IF(DATOS!AF$5="Sí",1/DATOS_[[% normaliz]:[% normaliz]],1)*(DATOS_[Conc.Sal.02])))))))),
0)</f>
        <v>0</v>
      </c>
      <c r="L100" s="168">
        <f t="array" ref="L100">IFERROR(
(AVERAGE((IF(DATOS_[[Sexo]:[Sexo]]=$B100,IF(DATOS_[[AGRUP. CLAS. PROF.]:[AGRUP. CLAS. PROF.]]=$B99,IF(DATOS_[[Check Periodo Ref.]:[Check Periodo Ref.]]="Dentro",IF(DATOS_[[Check Equiparado]:[Check Equiparado]]="Sí",IF(DATOS!AG$4="Sí",(1/DATOS_[[% anualiz]:[% anualiz]]),1)*IF(DATOS!AG$5="Sí",1/DATOS_[[% normaliz]:[% normaliz]],1)*(DATOS_[Conc.Sal.03])))))))),
0)</f>
        <v>0</v>
      </c>
      <c r="M100" s="168">
        <f t="array" ref="M100">IFERROR(
(AVERAGE((IF(DATOS_[[Sexo]:[Sexo]]=$B100,IF(DATOS_[[AGRUP. CLAS. PROF.]:[AGRUP. CLAS. PROF.]]=$B99,IF(DATOS_[[Check Periodo Ref.]:[Check Periodo Ref.]]="Dentro",IF(DATOS_[[Check Equiparado]:[Check Equiparado]]="Sí",IF(DATOS!AH$4="Sí",(1/DATOS_[[% anualiz]:[% anualiz]]),1)*IF(DATOS!AH$5="Sí",1/DATOS_[[% normaliz]:[% normaliz]],1)*(DATOS_[Conc.Sal.04])))))))),
0)</f>
        <v>0</v>
      </c>
      <c r="N100" s="168">
        <f t="array" ref="N100">IFERROR(
(AVERAGE((IF(DATOS_[[Sexo]:[Sexo]]=$B100,IF(DATOS_[[AGRUP. CLAS. PROF.]:[AGRUP. CLAS. PROF.]]=$B99,IF(DATOS_[[Check Periodo Ref.]:[Check Periodo Ref.]]="Dentro",IF(DATOS_[[Check Equiparado]:[Check Equiparado]]="Sí",IF(DATOS!AI$4="Sí",(1/DATOS_[[% anualiz]:[% anualiz]]),1)*IF(DATOS!AI$5="Sí",1/DATOS_[[% normaliz]:[% normaliz]],1)*(DATOS_[Conc.Sal.05])))))))),
0)</f>
        <v>0</v>
      </c>
      <c r="O100" s="168">
        <f t="array" ref="O100">IFERROR(
(AVERAGE((IF(DATOS_[[Sexo]:[Sexo]]=$B100,IF(DATOS_[[AGRUP. CLAS. PROF.]:[AGRUP. CLAS. PROF.]]=$B99,IF(DATOS_[[Check Periodo Ref.]:[Check Periodo Ref.]]="Dentro",IF(DATOS_[[Check Equiparado]:[Check Equiparado]]="Sí",IF(DATOS!AJ$4="Sí",(1/DATOS_[[% anualiz]:[% anualiz]]),1)*IF(DATOS!AJ$5="Sí",1/DATOS_[[% normaliz]:[% normaliz]],1)*(DATOS_[Conc.Sal.06])))))))),
0)</f>
        <v>0</v>
      </c>
      <c r="P100" s="168">
        <f t="array" ref="P100">IFERROR(
(AVERAGE((IF(DATOS_[[Sexo]:[Sexo]]=$B100,IF(DATOS_[[AGRUP. CLAS. PROF.]:[AGRUP. CLAS. PROF.]]=$B99,IF(DATOS_[[Check Periodo Ref.]:[Check Periodo Ref.]]="Dentro",IF(DATOS_[[Check Equiparado]:[Check Equiparado]]="Sí",IF(DATOS!AK$4="Sí",(1/DATOS_[[% anualiz]:[% anualiz]]),1)*IF(DATOS!AK$5="Sí",1/DATOS_[[% normaliz]:[% normaliz]],1)*(DATOS_[Conc.Sal.07])))))))),
0)</f>
        <v>0</v>
      </c>
      <c r="Q100" s="168">
        <f t="array" ref="Q100">IFERROR(
(AVERAGE((IF(DATOS_[[Sexo]:[Sexo]]=$B100,IF(DATOS_[[AGRUP. CLAS. PROF.]:[AGRUP. CLAS. PROF.]]=$B99,IF(DATOS_[[Check Periodo Ref.]:[Check Periodo Ref.]]="Dentro",IF(DATOS_[[Check Equiparado]:[Check Equiparado]]="Sí",IF(DATOS!AL$4="Sí",(1/DATOS_[[% anualiz]:[% anualiz]]),1)*IF(DATOS!AL$5="Sí",1/DATOS_[[% normaliz]:[% normaliz]],1)*(DATOS_[Conc.Sal.08])))))))),
0)</f>
        <v>0</v>
      </c>
      <c r="R100" s="168">
        <f t="array" ref="R100">IFERROR(
(AVERAGE((IF(DATOS_[[Sexo]:[Sexo]]=$B100,IF(DATOS_[[AGRUP. CLAS. PROF.]:[AGRUP. CLAS. PROF.]]=$B99,IF(DATOS_[[Check Periodo Ref.]:[Check Periodo Ref.]]="Dentro",IF(DATOS_[[Check Equiparado]:[Check Equiparado]]="Sí",IF(DATOS!AM$4="Sí",(1/DATOS_[[% anualiz]:[% anualiz]]),1)*IF(DATOS!AM$5="Sí",1/DATOS_[[% normaliz]:[% normaliz]],1)*(DATOS_[Conc.Sal.09])))))))),
0)</f>
        <v>0</v>
      </c>
      <c r="S100" s="168">
        <f t="array" ref="S100">IFERROR(
(AVERAGE((IF(DATOS_[[Sexo]:[Sexo]]=$B100,IF(DATOS_[[AGRUP. CLAS. PROF.]:[AGRUP. CLAS. PROF.]]=$B99,IF(DATOS_[[Check Periodo Ref.]:[Check Periodo Ref.]]="Dentro",IF(DATOS_[[Check Equiparado]:[Check Equiparado]]="Sí",IF(DATOS!AN$4="Sí",(1/DATOS_[[% anualiz]:[% anualiz]]),1)*IF(DATOS!AN$5="Sí",1/DATOS_[[% normaliz]:[% normaliz]],1)*(DATOS_[Conc.Sal.10])))))))),
0)</f>
        <v>0</v>
      </c>
      <c r="T100" s="168">
        <f t="array" ref="T100">IFERROR(
(AVERAGE((IF(DATOS_[[Sexo]:[Sexo]]=$B100,IF(DATOS_[[AGRUP. CLAS. PROF.]:[AGRUP. CLAS. PROF.]]=$B99,IF(DATOS_[[Check Periodo Ref.]:[Check Periodo Ref.]]="Dentro",IF(DATOS_[[Check Equiparado]:[Check Equiparado]]="Sí",IF(DATOS!AO$4="Sí",(1/DATOS_[[% anualiz]:[% anualiz]]),1)*IF(DATOS!AO$5="Sí",1/DATOS_[[% normaliz]:[% normaliz]],1)*(DATOS_[Conc.Sal.11])))))))),
0)</f>
        <v>0</v>
      </c>
      <c r="U100" s="168">
        <f t="array" ref="U100">IFERROR(
(AVERAGE((IF(DATOS_[[Sexo]:[Sexo]]=$B100,IF(DATOS_[[AGRUP. CLAS. PROF.]:[AGRUP. CLAS. PROF.]]=$B99,IF(DATOS_[[Check Periodo Ref.]:[Check Periodo Ref.]]="Dentro",IF(DATOS_[[Check Equiparado]:[Check Equiparado]]="Sí",IF(DATOS!AP$4="Sí",(1/DATOS_[[% anualiz]:[% anualiz]]),1)*IF(DATOS!AP$5="Sí",1/DATOS_[[% normaliz]:[% normaliz]],1)*(DATOS_[Conc.Sal.12])))))))),
0)</f>
        <v>0</v>
      </c>
      <c r="V100" s="168">
        <f t="array" ref="V100">IFERROR(
(AVERAGE((IF(DATOS_[[Sexo]:[Sexo]]=$B100,IF(DATOS_[[AGRUP. CLAS. PROF.]:[AGRUP. CLAS. PROF.]]=$B99,IF(DATOS_[[Check Periodo Ref.]:[Check Periodo Ref.]]="Dentro",IF(DATOS_[[Check Equiparado]:[Check Equiparado]]="Sí",IF(DATOS!AQ$4="Sí",(1/DATOS_[[% anualiz]:[% anualiz]]),1)*IF(DATOS!AQ$5="Sí",1/DATOS_[[% normaliz]:[% normaliz]],1)*(DATOS_[Conc.Sal.13])))))))),
0)</f>
        <v>0</v>
      </c>
      <c r="W100" s="168">
        <f t="array" ref="W100">IFERROR(
(AVERAGE((IF(DATOS_[[Sexo]:[Sexo]]=$B100,IF(DATOS_[[AGRUP. CLAS. PROF.]:[AGRUP. CLAS. PROF.]]=$B99,IF(DATOS_[[Check Periodo Ref.]:[Check Periodo Ref.]]="Dentro",IF(DATOS_[[Check Equiparado]:[Check Equiparado]]="Sí",IF(DATOS!AR$4="Sí",(1/DATOS_[[% anualiz]:[% anualiz]]),1)*IF(DATOS!AR$5="Sí",1/DATOS_[[% normaliz]:[% normaliz]],1)*(DATOS_[Conc.Sal.14])))))))),
0)</f>
        <v>0</v>
      </c>
      <c r="X100" s="168">
        <f t="array" ref="X100">IFERROR(
(AVERAGE((IF(DATOS_[[Sexo]:[Sexo]]=$B100,IF(DATOS_[[AGRUP. CLAS. PROF.]:[AGRUP. CLAS. PROF.]]=$B99,IF(DATOS_[[Check Periodo Ref.]:[Check Periodo Ref.]]="Dentro",IF(DATOS_[[Check Equiparado]:[Check Equiparado]]="Sí",IF(DATOS!AS$4="Sí",(1/DATOS_[[% anualiz]:[% anualiz]]),1)*IF(DATOS!AS$5="Sí",1/DATOS_[[% normaliz]:[% normaliz]],1)*(DATOS_[Conc.Sal.15])))))))),
0)</f>
        <v>0</v>
      </c>
      <c r="Y100" s="168">
        <f t="array" ref="Y100">IFERROR(
(AVERAGE((IF(DATOS_[[Sexo]:[Sexo]]=$B100,IF(DATOS_[[AGRUP. CLAS. PROF.]:[AGRUP. CLAS. PROF.]]=$B99,IF(DATOS_[[Check Periodo Ref.]:[Check Periodo Ref.]]="Dentro",IF(DATOS_[[Check Equiparado]:[Check Equiparado]]="Sí",IF(DATOS!AT$4="Sí",(1/DATOS_[[% anualiz]:[% anualiz]]),1)*IF(DATOS!AT$5="Sí",1/DATOS_[[% normaliz]:[% normaliz]],1)*(DATOS_[Conc.Sal.16])))))))),
0)</f>
        <v>0</v>
      </c>
      <c r="Z100" s="168">
        <f t="array" ref="Z100">IFERROR(
(AVERAGE((IF(DATOS_[[Sexo]:[Sexo]]=$B100,IF(DATOS_[[AGRUP. CLAS. PROF.]:[AGRUP. CLAS. PROF.]]=$B99,IF(DATOS_[[Check Periodo Ref.]:[Check Periodo Ref.]]="Dentro",IF(DATOS_[[Check Equiparado]:[Check Equiparado]]="Sí",IF(DATOS!AU$4="Sí",(1/DATOS_[[% anualiz]:[% anualiz]]),1)*IF(DATOS!AU$5="Sí",1/DATOS_[[% normaliz]:[% normaliz]],1)*(DATOS_[Conc.Sal.17])))))))),
0)</f>
        <v>0</v>
      </c>
      <c r="AA100" s="168">
        <f t="array" ref="AA100">IFERROR(
(AVERAGE((IF(DATOS_[[Sexo]:[Sexo]]=$B100,IF(DATOS_[[AGRUP. CLAS. PROF.]:[AGRUP. CLAS. PROF.]]=$B99,IF(DATOS_[[Check Periodo Ref.]:[Check Periodo Ref.]]="Dentro",IF(DATOS_[[Check Equiparado]:[Check Equiparado]]="Sí",IF(DATOS!AV$4="Sí",(1/DATOS_[[% anualiz]:[% anualiz]]),1)*IF(DATOS!AV$5="Sí",1/DATOS_[[% normaliz]:[% normaliz]],1)*(DATOS_[Conc.Sal.18])))))))),
0)</f>
        <v>0</v>
      </c>
      <c r="AB100" s="168">
        <f t="array" ref="AB100">IFERROR(
(AVERAGE((IF(DATOS_[[Sexo]:[Sexo]]=$B100,IF(DATOS_[[AGRUP. CLAS. PROF.]:[AGRUP. CLAS. PROF.]]=$B99,IF(DATOS_[[Check Periodo Ref.]:[Check Periodo Ref.]]="Dentro",IF(DATOS_[[Check Equiparado]:[Check Equiparado]]="Sí",IF(DATOS!AW$4="Sí",(1/DATOS_[[% anualiz]:[% anualiz]]),1)*IF(DATOS!AW$5="Sí",1/DATOS_[[% normaliz]:[% normaliz]],1)*(DATOS_[Conc.Sal.19])))))))),
0)</f>
        <v>0</v>
      </c>
      <c r="AC100" s="168">
        <f t="array" ref="AC100">IFERROR(
(AVERAGE((IF(DATOS_[[Sexo]:[Sexo]]=$B100,IF(DATOS_[[AGRUP. CLAS. PROF.]:[AGRUP. CLAS. PROF.]]=$B99,IF(DATOS_[[Check Periodo Ref.]:[Check Periodo Ref.]]="Dentro",IF(DATOS_[[Check Equiparado]:[Check Equiparado]]="Sí",IF(DATOS!AX$4="Sí",(1/DATOS_[[% anualiz]:[% anualiz]]),1)*IF(DATOS!AX$5="Sí",1/DATOS_[[% normaliz]:[% normaliz]],1)*(DATOS_[Conc.Sal.20])))))))),
0)</f>
        <v>0</v>
      </c>
      <c r="AD100" s="168">
        <f t="array" ref="AD100">IFERROR(
(AVERAGE((IF(DATOS_[[Sexo]:[Sexo]]=$B100,IF(DATOS_[[AGRUP. CLAS. PROF.]:[AGRUP. CLAS. PROF.]]=$B99,IF(DATOS_[[Check Periodo Ref.]:[Check Periodo Ref.]]="Dentro",IF(DATOS_[[Check Equiparado]:[Check Equiparado]]="Sí",IF(DATOS!AY$4="Sí",(1/DATOS_[[% anualiz]:[% anualiz]]),1)*IF(DATOS!AY$5="Sí",1/DATOS_[[% normaliz]:[% normaliz]],1)*(DATOS_[Conc.Sal.21])))))))),
0)</f>
        <v>0</v>
      </c>
      <c r="AE100" s="168">
        <f t="array" ref="AE100">IFERROR(
(AVERAGE((IF(DATOS_[[Sexo]:[Sexo]]=$B100,IF(DATOS_[[AGRUP. CLAS. PROF.]:[AGRUP. CLAS. PROF.]]=$B99,IF(DATOS_[[Check Periodo Ref.]:[Check Periodo Ref.]]="Dentro",IF(DATOS_[[Check Equiparado]:[Check Equiparado]]="Sí",IF(DATOS!AZ$4="Sí",(1/DATOS_[[% anualiz]:[% anualiz]]),1)*IF(DATOS!AZ$5="Sí",1/DATOS_[[% normaliz]:[% normaliz]],1)*(DATOS_[Conc.Sal.22])))))))),
0)</f>
        <v>0</v>
      </c>
      <c r="AF100" s="168">
        <f t="array" ref="AF100">IFERROR(
(AVERAGE((IF(DATOS_[[Sexo]:[Sexo]]=$B100,IF(DATOS_[[AGRUP. CLAS. PROF.]:[AGRUP. CLAS. PROF.]]=$B99,IF(DATOS_[[Check Periodo Ref.]:[Check Periodo Ref.]]="Dentro",IF(DATOS_[[Check Equiparado]:[Check Equiparado]]="Sí",IF(DATOS!BA$4="Sí",(1/DATOS_[[% anualiz]:[% anualiz]]),1)*IF(DATOS!BA$5="Sí",1/DATOS_[[% normaliz]:[% normaliz]],1)*(DATOS_[Conc.Sal.23])))))))),
0)</f>
        <v>0</v>
      </c>
      <c r="AG100" s="168">
        <f t="array" ref="AG100">IFERROR(
(AVERAGE((IF(DATOS_[[Sexo]:[Sexo]]=$B100,IF(DATOS_[[AGRUP. CLAS. PROF.]:[AGRUP. CLAS. PROF.]]=$B99,IF(DATOS_[[Check Periodo Ref.]:[Check Periodo Ref.]]="Dentro",IF(DATOS_[[Check Equiparado]:[Check Equiparado]]="Sí",IF(DATOS!BB$4="Sí",(1/DATOS_[[% anualiz]:[% anualiz]]),1)*IF(DATOS!BB$5="Sí",1/DATOS_[[% normaliz]:[% normaliz]],1)*(DATOS_[Conc.Sal.24])))))))),
0)</f>
        <v>0</v>
      </c>
      <c r="AH100" s="168">
        <f t="array" ref="AH100">IFERROR(
(AVERAGE((IF(DATOS_[[Sexo]:[Sexo]]=$B100,IF(DATOS_[[AGRUP. CLAS. PROF.]:[AGRUP. CLAS. PROF.]]=$B99,IF(DATOS_[[Check Periodo Ref.]:[Check Periodo Ref.]]="Dentro",IF(DATOS_[[Check Equiparado]:[Check Equiparado]]="Sí",IF(DATOS!BC$4="Sí",(1/DATOS_[[% anualiz]:[% anualiz]]),1)*IF(DATOS!BC$5="Sí",1/DATOS_[[% normaliz]:[% normaliz]],1)*(DATOS_[Conc.Sal.25])))))))),
0)</f>
        <v>0</v>
      </c>
      <c r="AI100" s="168">
        <f t="array" ref="AI100">IFERROR(
(AVERAGE((IF(DATOS_[[Sexo]:[Sexo]]=$B100,IF(DATOS_[[AGRUP. CLAS. PROF.]:[AGRUP. CLAS. PROF.]]=$B99,IF(DATOS_[[Check Periodo Ref.]:[Check Periodo Ref.]]="Dentro",IF(DATOS_[[Check Equiparado]:[Check Equiparado]]="Sí",IF(DATOS!BD$4="Sí",(1/DATOS_[[% anualiz]:[% anualiz]]),1)*IF(DATOS!BD$5="Sí",1/DATOS_[[% normaliz]:[% normaliz]],1)*(DATOS_[Conc.Sal.26])))))))),
0)</f>
        <v>0</v>
      </c>
      <c r="AJ100" s="168">
        <f t="array" ref="AJ100">IFERROR(
(AVERAGE((IF(DATOS_[[Sexo]:[Sexo]]=$B100,IF(DATOS_[[AGRUP. CLAS. PROF.]:[AGRUP. CLAS. PROF.]]=$B99,IF(DATOS_[[Check Periodo Ref.]:[Check Periodo Ref.]]="Dentro",IF(DATOS_[[Check Equiparado]:[Check Equiparado]]="Sí",IF(DATOS!BE$4="Sí",(1/DATOS_[[% anualiz]:[% anualiz]]),1)*IF(DATOS!BE$5="Sí",1/DATOS_[[% normaliz]:[% normaliz]],1)*(DATOS_[Conc.Sal.27])))))))),
0)</f>
        <v>0</v>
      </c>
      <c r="AK100" s="168">
        <f t="array" ref="AK100">IFERROR(
(AVERAGE((IF(DATOS_[[Sexo]:[Sexo]]=$B100,IF(DATOS_[[AGRUP. CLAS. PROF.]:[AGRUP. CLAS. PROF.]]=$B99,IF(DATOS_[[Check Periodo Ref.]:[Check Periodo Ref.]]="Dentro",IF(DATOS_[[Check Equiparado]:[Check Equiparado]]="Sí",IF(DATOS!BF$4="Sí",(1/DATOS_[[% anualiz]:[% anualiz]]),1)*IF(DATOS!BF$5="Sí",1/DATOS_[[% normaliz]:[% normaliz]],1)*(DATOS_[Conc.Sal.28])))))))),
0)</f>
        <v>0</v>
      </c>
      <c r="AL100" s="168">
        <f t="array" ref="AL100">IFERROR(
(AVERAGE((IF(DATOS_[[Sexo]:[Sexo]]=$B100,IF(DATOS_[[AGRUP. CLAS. PROF.]:[AGRUP. CLAS. PROF.]]=$B99,IF(DATOS_[[Check Periodo Ref.]:[Check Periodo Ref.]]="Dentro",IF(DATOS_[[Check Equiparado]:[Check Equiparado]]="Sí",IF(DATOS!BG$4="Sí",(1/DATOS_[[% anualiz]:[% anualiz]]),1)*IF(DATOS!BG$5="Sí",1/DATOS_[[% normaliz]:[% normaliz]],1)*(DATOS_[Conc.Sal.29])))))))),
0)</f>
        <v>0</v>
      </c>
      <c r="AM100" s="168">
        <f t="array" ref="AM100">IFERROR(
(AVERAGE((IF(DATOS_[[Sexo]:[Sexo]]=$B100,IF(DATOS_[[AGRUP. CLAS. PROF.]:[AGRUP. CLAS. PROF.]]=$B99,IF(DATOS_[[Check Periodo Ref.]:[Check Periodo Ref.]]="Dentro",IF(DATOS_[[Check Equiparado]:[Check Equiparado]]="Sí",IF(DATOS!BH$4="Sí",(1/DATOS_[[% anualiz]:[% anualiz]]),1)*IF(DATOS!BH$5="Sí",1/DATOS_[[% normaliz]:[% normaliz]],1)*(DATOS_[Conc.Sal.30])))))))),
0)</f>
        <v>0</v>
      </c>
      <c r="AN100" s="169">
        <f t="array" ref="AN100">IFERROR(
AVERAGE(IF(DATOS_[Sexo]=$B100,IF(DATOS_[[AGRUP. CLAS. PROF.]:[AGRUP. CLAS. PROF.]]=$B99,IF(DATOS_[Check Equiparado]="Sí",IF(DATOS_[Check Periodo Ref.]="Dentro",DATOS_[Tot COMPL.SAL Eq],FALSE))))),
0)</f>
        <v>0</v>
      </c>
      <c r="AO100" s="170">
        <f t="array" ref="AO100">IFERROR(
AVERAGE(IF(DATOS_[Sexo]=$B100,IF(DATOS_[[AGRUP. CLAS. PROF.]:[AGRUP. CLAS. PROF.]]=$B99,IF(DATOS_[Check Equiparado]="Sí",IF(DATOS_[Check Periodo Ref.]="Dentro",DATOS_[TOTAL SALARIO Eq],FALSE))))),
0)</f>
        <v>0</v>
      </c>
      <c r="AP100" s="171">
        <f t="array" ref="AP100">IFERROR(
(AVERAGE((IF(DATOS_[[Sexo]:[Sexo]]=$B100,IF(DATOS_[[AGRUP. CLAS. PROF.]:[AGRUP. CLAS. PROF.]]=$B99,IF(DATOS_[[Check Periodo Ref.]:[Check Periodo Ref.]]="Dentro",IF(DATOS_[[Check Equiparado]:[Check Equiparado]]="Sí",IF(DATOS!BI$4="Sí",(1/DATOS_[[% anualiz]:[% anualiz]]),1)*IF(DATOS!BI$5="Sí",1/DATOS_[[% normaliz]:[% normaliz]],1)*(DATOS_[C.Extra.01])))))))),
0)</f>
        <v>0</v>
      </c>
      <c r="AQ100" s="171">
        <f t="array" ref="AQ100">IFERROR(
(AVERAGE((IF(DATOS_[[Sexo]:[Sexo]]=$B100,IF(DATOS_[[AGRUP. CLAS. PROF.]:[AGRUP. CLAS. PROF.]]=$B99,IF(DATOS_[[Check Periodo Ref.]:[Check Periodo Ref.]]="Dentro",IF(DATOS_[[Check Equiparado]:[Check Equiparado]]="Sí",IF(DATOS!BJ$4="Sí",(1/DATOS_[[% anualiz]:[% anualiz]]),1)*IF(DATOS!BJ$5="Sí",1/DATOS_[[% normaliz]:[% normaliz]],1)*(DATOS_[C.Extra.02])))))))),
0)</f>
        <v>0</v>
      </c>
      <c r="AR100" s="171">
        <f t="array" ref="AR100">IFERROR(
(AVERAGE((IF(DATOS_[[Sexo]:[Sexo]]=$B100,IF(DATOS_[[AGRUP. CLAS. PROF.]:[AGRUP. CLAS. PROF.]]=$B99,IF(DATOS_[[Check Periodo Ref.]:[Check Periodo Ref.]]="Dentro",IF(DATOS_[[Check Equiparado]:[Check Equiparado]]="Sí",IF(DATOS!BK$4="Sí",(1/DATOS_[[% anualiz]:[% anualiz]]),1)*IF(DATOS!BK$5="Sí",1/DATOS_[[% normaliz]:[% normaliz]],1)*(DATOS_[C.Extra.03])))))))),
0)</f>
        <v>0</v>
      </c>
      <c r="AS100" s="171">
        <f t="array" ref="AS100">IFERROR(
(AVERAGE((IF(DATOS_[[Sexo]:[Sexo]]=$B100,IF(DATOS_[[AGRUP. CLAS. PROF.]:[AGRUP. CLAS. PROF.]]=$B99,IF(DATOS_[[Check Periodo Ref.]:[Check Periodo Ref.]]="Dentro",IF(DATOS_[[Check Equiparado]:[Check Equiparado]]="Sí",IF(DATOS!BL$4="Sí",(1/DATOS_[[% anualiz]:[% anualiz]]),1)*IF(DATOS!BL$5="Sí",1/DATOS_[[% normaliz]:[% normaliz]],1)*(DATOS_[C.Extra.04])))))))),
0)</f>
        <v>0</v>
      </c>
      <c r="AT100" s="171">
        <f t="array" ref="AT100">IFERROR(
(AVERAGE((IF(DATOS_[[Sexo]:[Sexo]]=$B100,IF(DATOS_[[AGRUP. CLAS. PROF.]:[AGRUP. CLAS. PROF.]]=$B99,IF(DATOS_[[Check Periodo Ref.]:[Check Periodo Ref.]]="Dentro",IF(DATOS_[[Check Equiparado]:[Check Equiparado]]="Sí",IF(DATOS!BM$4="Sí",(1/DATOS_[[% anualiz]:[% anualiz]]),1)*IF(DATOS!BM$5="Sí",1/DATOS_[[% normaliz]:[% normaliz]],1)*(DATOS_[C.Extra.05])))))))),
0)</f>
        <v>0</v>
      </c>
      <c r="AU100" s="172">
        <f t="array" ref="AU100">IFERROR(
AVERAGE(IF(DATOS_[Sexo]=$B100,IF(DATOS_[[AGRUP. CLAS. PROF.]:[AGRUP. CLAS. PROF.]]=$B99,IF(DATOS_[Check Equiparado]="Sí",IF(DATOS_[Check Periodo Ref.]="Dentro",DATOS_[Tot Extrasalarial Eq],FALSE))))),
0)</f>
        <v>0</v>
      </c>
      <c r="AV100" s="173">
        <f t="array" ref="AV100">IFERROR(
AVERAGE(IF(DATOS_[Sexo]=$B100,IF(DATOS_[[AGRUP. CLAS. PROF.]:[AGRUP. CLAS. PROF.]]=$B99,IF(DATOS_[Check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CLAS. PROF.],
IF("Dentro"=DATOS_[Check Periodo Ref.],
1/(COUNTIFS(DATOS_[Sexo],$B101,DATOS_[AGRUP. CLAS. PROF.],$B99,DATOS_[Check Periodo Ref.],"Dentro",DATOS_[id],DATOS_[id]))))))</f>
        <v>0</v>
      </c>
      <c r="D101" s="125">
        <f>COUNTIFS(DATOS_[AGRUP. CLAS. PROF.],$B99,DATOS_[Sexo],$B101,DATOS_[Check Periodo Ref.],"Dentro")</f>
        <v>0</v>
      </c>
      <c r="E101" s="125">
        <f>COUNTIFS(DATOS_[AGRUP. CLAS. PROF.],$B99,DATOS_[Sexo],$B101,DATOS_[Check Periodo Ref.],"Dentro",DATOS_[Check Nº SC Norm],"Sí")</f>
        <v>0</v>
      </c>
      <c r="F101" s="125">
        <f>COUNTIFS(DATOS_[AGRUP. CLAS. PROF.],$B99,DATOS_[Sexo],$B101,DATOS_[Check Periodo Ref.],"Dentro",DATOS_[Check Nº SC Anualiz],"Sí")</f>
        <v>0</v>
      </c>
      <c r="G101" s="125">
        <f>COUNTIFS(DATOS_[AGRUP. CLAS. PROF.],$B99,DATOS_[Sexo],$B101,DATOS_[Check Periodo Ref.],"Dentro",DATOS_[Check Nº SC Norm y Anualiz],"Sí")</f>
        <v>0</v>
      </c>
      <c r="H101" s="125">
        <f>COUNTIFS(DATOS_[AGRUP. CLAS. PROF.],$B99,DATOS_[Sexo],$B101,DATOS_[Check Periodo Ref.],"Dentro",DATOS_[Check Equiparación],"Sí")</f>
        <v>0</v>
      </c>
      <c r="I101" s="167" cm="1">
        <f t="array" ref="I101">IFERROR(
AVERAGE(IF(DATOS_[Sexo]=$B101,IF(DATOS_[[AGRUP. CLAS. PROF.]:[AGRUP. CLAS. PROF.]]=$B99,IF(DATOS_[Check Equiparado]="Sí",IF(DATOS_[Check Periodo Ref.]="Dentro",DATOS_[SALARIO BASE Eq],FALSE))))),
0)</f>
        <v>0</v>
      </c>
      <c r="J101" s="168">
        <f t="array" ref="J101">IFERROR(
(AVERAGE((IF(DATOS_[[Sexo]:[Sexo]]=$B101,IF(DATOS_[[AGRUP. CLAS. PROF.]:[AGRUP. CLAS. PROF.]]=$B99,IF(DATOS_[[Check Periodo Ref.]:[Check Periodo Ref.]]="Dentro",IF(DATOS_[[Check Equiparado]:[Check Equiparado]]="Sí",IF(DATOS!AE$4="Sí",(1/DATOS_[[% anualiz]:[% anualiz]]),1)*IF(DATOS!AE$5="Sí",1/DATOS_[[% normaliz]:[% normaliz]],1)*(DATOS_[Conc.Sal.01])))))))),
0)</f>
        <v>0</v>
      </c>
      <c r="K101" s="168">
        <f t="array" ref="K101">IFERROR(
(AVERAGE((IF(DATOS_[[Sexo]:[Sexo]]=$B101,IF(DATOS_[[AGRUP. CLAS. PROF.]:[AGRUP. CLAS. PROF.]]=$B99,IF(DATOS_[[Check Periodo Ref.]:[Check Periodo Ref.]]="Dentro",IF(DATOS_[[Check Equiparado]:[Check Equiparado]]="Sí",IF(DATOS!AF$4="Sí",(1/DATOS_[[% anualiz]:[% anualiz]]),1)*IF(DATOS!AF$5="Sí",1/DATOS_[[% normaliz]:[% normaliz]],1)*(DATOS_[Conc.Sal.02])))))))),
0)</f>
        <v>0</v>
      </c>
      <c r="L101" s="168">
        <f t="array" ref="L101">IFERROR(
(AVERAGE((IF(DATOS_[[Sexo]:[Sexo]]=$B101,IF(DATOS_[[AGRUP. CLAS. PROF.]:[AGRUP. CLAS. PROF.]]=$B99,IF(DATOS_[[Check Periodo Ref.]:[Check Periodo Ref.]]="Dentro",IF(DATOS_[[Check Equiparado]:[Check Equiparado]]="Sí",IF(DATOS!AG$4="Sí",(1/DATOS_[[% anualiz]:[% anualiz]]),1)*IF(DATOS!AG$5="Sí",1/DATOS_[[% normaliz]:[% normaliz]],1)*(DATOS_[Conc.Sal.03])))))))),
0)</f>
        <v>0</v>
      </c>
      <c r="M101" s="168">
        <f t="array" ref="M101">IFERROR(
(AVERAGE((IF(DATOS_[[Sexo]:[Sexo]]=$B101,IF(DATOS_[[AGRUP. CLAS. PROF.]:[AGRUP. CLAS. PROF.]]=$B99,IF(DATOS_[[Check Periodo Ref.]:[Check Periodo Ref.]]="Dentro",IF(DATOS_[[Check Equiparado]:[Check Equiparado]]="Sí",IF(DATOS!AH$4="Sí",(1/DATOS_[[% anualiz]:[% anualiz]]),1)*IF(DATOS!AH$5="Sí",1/DATOS_[[% normaliz]:[% normaliz]],1)*(DATOS_[Conc.Sal.04])))))))),
0)</f>
        <v>0</v>
      </c>
      <c r="N101" s="168">
        <f t="array" ref="N101">IFERROR(
(AVERAGE((IF(DATOS_[[Sexo]:[Sexo]]=$B101,IF(DATOS_[[AGRUP. CLAS. PROF.]:[AGRUP. CLAS. PROF.]]=$B99,IF(DATOS_[[Check Periodo Ref.]:[Check Periodo Ref.]]="Dentro",IF(DATOS_[[Check Equiparado]:[Check Equiparado]]="Sí",IF(DATOS!AI$4="Sí",(1/DATOS_[[% anualiz]:[% anualiz]]),1)*IF(DATOS!AI$5="Sí",1/DATOS_[[% normaliz]:[% normaliz]],1)*(DATOS_[Conc.Sal.05])))))))),
0)</f>
        <v>0</v>
      </c>
      <c r="O101" s="168">
        <f t="array" ref="O101">IFERROR(
(AVERAGE((IF(DATOS_[[Sexo]:[Sexo]]=$B101,IF(DATOS_[[AGRUP. CLAS. PROF.]:[AGRUP. CLAS. PROF.]]=$B99,IF(DATOS_[[Check Periodo Ref.]:[Check Periodo Ref.]]="Dentro",IF(DATOS_[[Check Equiparado]:[Check Equiparado]]="Sí",IF(DATOS!AJ$4="Sí",(1/DATOS_[[% anualiz]:[% anualiz]]),1)*IF(DATOS!AJ$5="Sí",1/DATOS_[[% normaliz]:[% normaliz]],1)*(DATOS_[Conc.Sal.06])))))))),
0)</f>
        <v>0</v>
      </c>
      <c r="P101" s="168">
        <f t="array" ref="P101">IFERROR(
(AVERAGE((IF(DATOS_[[Sexo]:[Sexo]]=$B101,IF(DATOS_[[AGRUP. CLAS. PROF.]:[AGRUP. CLAS. PROF.]]=$B99,IF(DATOS_[[Check Periodo Ref.]:[Check Periodo Ref.]]="Dentro",IF(DATOS_[[Check Equiparado]:[Check Equiparado]]="Sí",IF(DATOS!AK$4="Sí",(1/DATOS_[[% anualiz]:[% anualiz]]),1)*IF(DATOS!AK$5="Sí",1/DATOS_[[% normaliz]:[% normaliz]],1)*(DATOS_[Conc.Sal.07])))))))),
0)</f>
        <v>0</v>
      </c>
      <c r="Q101" s="168">
        <f t="array" ref="Q101">IFERROR(
(AVERAGE((IF(DATOS_[[Sexo]:[Sexo]]=$B101,IF(DATOS_[[AGRUP. CLAS. PROF.]:[AGRUP. CLAS. PROF.]]=$B99,IF(DATOS_[[Check Periodo Ref.]:[Check Periodo Ref.]]="Dentro",IF(DATOS_[[Check Equiparado]:[Check Equiparado]]="Sí",IF(DATOS!AL$4="Sí",(1/DATOS_[[% anualiz]:[% anualiz]]),1)*IF(DATOS!AL$5="Sí",1/DATOS_[[% normaliz]:[% normaliz]],1)*(DATOS_[Conc.Sal.08])))))))),
0)</f>
        <v>0</v>
      </c>
      <c r="R101" s="168">
        <f t="array" ref="R101">IFERROR(
(AVERAGE((IF(DATOS_[[Sexo]:[Sexo]]=$B101,IF(DATOS_[[AGRUP. CLAS. PROF.]:[AGRUP. CLAS. PROF.]]=$B99,IF(DATOS_[[Check Periodo Ref.]:[Check Periodo Ref.]]="Dentro",IF(DATOS_[[Check Equiparado]:[Check Equiparado]]="Sí",IF(DATOS!AM$4="Sí",(1/DATOS_[[% anualiz]:[% anualiz]]),1)*IF(DATOS!AM$5="Sí",1/DATOS_[[% normaliz]:[% normaliz]],1)*(DATOS_[Conc.Sal.09])))))))),
0)</f>
        <v>0</v>
      </c>
      <c r="S101" s="168">
        <f t="array" ref="S101">IFERROR(
(AVERAGE((IF(DATOS_[[Sexo]:[Sexo]]=$B101,IF(DATOS_[[AGRUP. CLAS. PROF.]:[AGRUP. CLAS. PROF.]]=$B99,IF(DATOS_[[Check Periodo Ref.]:[Check Periodo Ref.]]="Dentro",IF(DATOS_[[Check Equiparado]:[Check Equiparado]]="Sí",IF(DATOS!AN$4="Sí",(1/DATOS_[[% anualiz]:[% anualiz]]),1)*IF(DATOS!AN$5="Sí",1/DATOS_[[% normaliz]:[% normaliz]],1)*(DATOS_[Conc.Sal.10])))))))),
0)</f>
        <v>0</v>
      </c>
      <c r="T101" s="168">
        <f t="array" ref="T101">IFERROR(
(AVERAGE((IF(DATOS_[[Sexo]:[Sexo]]=$B101,IF(DATOS_[[AGRUP. CLAS. PROF.]:[AGRUP. CLAS. PROF.]]=$B99,IF(DATOS_[[Check Periodo Ref.]:[Check Periodo Ref.]]="Dentro",IF(DATOS_[[Check Equiparado]:[Check Equiparado]]="Sí",IF(DATOS!AO$4="Sí",(1/DATOS_[[% anualiz]:[% anualiz]]),1)*IF(DATOS!AO$5="Sí",1/DATOS_[[% normaliz]:[% normaliz]],1)*(DATOS_[Conc.Sal.11])))))))),
0)</f>
        <v>0</v>
      </c>
      <c r="U101" s="168">
        <f t="array" ref="U101">IFERROR(
(AVERAGE((IF(DATOS_[[Sexo]:[Sexo]]=$B101,IF(DATOS_[[AGRUP. CLAS. PROF.]:[AGRUP. CLAS. PROF.]]=$B99,IF(DATOS_[[Check Periodo Ref.]:[Check Periodo Ref.]]="Dentro",IF(DATOS_[[Check Equiparado]:[Check Equiparado]]="Sí",IF(DATOS!AP$4="Sí",(1/DATOS_[[% anualiz]:[% anualiz]]),1)*IF(DATOS!AP$5="Sí",1/DATOS_[[% normaliz]:[% normaliz]],1)*(DATOS_[Conc.Sal.12])))))))),
0)</f>
        <v>0</v>
      </c>
      <c r="V101" s="168">
        <f t="array" ref="V101">IFERROR(
(AVERAGE((IF(DATOS_[[Sexo]:[Sexo]]=$B101,IF(DATOS_[[AGRUP. CLAS. PROF.]:[AGRUP. CLAS. PROF.]]=$B99,IF(DATOS_[[Check Periodo Ref.]:[Check Periodo Ref.]]="Dentro",IF(DATOS_[[Check Equiparado]:[Check Equiparado]]="Sí",IF(DATOS!AQ$4="Sí",(1/DATOS_[[% anualiz]:[% anualiz]]),1)*IF(DATOS!AQ$5="Sí",1/DATOS_[[% normaliz]:[% normaliz]],1)*(DATOS_[Conc.Sal.13])))))))),
0)</f>
        <v>0</v>
      </c>
      <c r="W101" s="168">
        <f t="array" ref="W101">IFERROR(
(AVERAGE((IF(DATOS_[[Sexo]:[Sexo]]=$B101,IF(DATOS_[[AGRUP. CLAS. PROF.]:[AGRUP. CLAS. PROF.]]=$B99,IF(DATOS_[[Check Periodo Ref.]:[Check Periodo Ref.]]="Dentro",IF(DATOS_[[Check Equiparado]:[Check Equiparado]]="Sí",IF(DATOS!AR$4="Sí",(1/DATOS_[[% anualiz]:[% anualiz]]),1)*IF(DATOS!AR$5="Sí",1/DATOS_[[% normaliz]:[% normaliz]],1)*(DATOS_[Conc.Sal.14])))))))),
0)</f>
        <v>0</v>
      </c>
      <c r="X101" s="168">
        <f t="array" ref="X101">IFERROR(
(AVERAGE((IF(DATOS_[[Sexo]:[Sexo]]=$B101,IF(DATOS_[[AGRUP. CLAS. PROF.]:[AGRUP. CLAS. PROF.]]=$B99,IF(DATOS_[[Check Periodo Ref.]:[Check Periodo Ref.]]="Dentro",IF(DATOS_[[Check Equiparado]:[Check Equiparado]]="Sí",IF(DATOS!AS$4="Sí",(1/DATOS_[[% anualiz]:[% anualiz]]),1)*IF(DATOS!AS$5="Sí",1/DATOS_[[% normaliz]:[% normaliz]],1)*(DATOS_[Conc.Sal.15])))))))),
0)</f>
        <v>0</v>
      </c>
      <c r="Y101" s="168">
        <f t="array" ref="Y101">IFERROR(
(AVERAGE((IF(DATOS_[[Sexo]:[Sexo]]=$B101,IF(DATOS_[[AGRUP. CLAS. PROF.]:[AGRUP. CLAS. PROF.]]=$B99,IF(DATOS_[[Check Periodo Ref.]:[Check Periodo Ref.]]="Dentro",IF(DATOS_[[Check Equiparado]:[Check Equiparado]]="Sí",IF(DATOS!AT$4="Sí",(1/DATOS_[[% anualiz]:[% anualiz]]),1)*IF(DATOS!AT$5="Sí",1/DATOS_[[% normaliz]:[% normaliz]],1)*(DATOS_[Conc.Sal.16])))))))),
0)</f>
        <v>0</v>
      </c>
      <c r="Z101" s="168">
        <f t="array" ref="Z101">IFERROR(
(AVERAGE((IF(DATOS_[[Sexo]:[Sexo]]=$B101,IF(DATOS_[[AGRUP. CLAS. PROF.]:[AGRUP. CLAS. PROF.]]=$B99,IF(DATOS_[[Check Periodo Ref.]:[Check Periodo Ref.]]="Dentro",IF(DATOS_[[Check Equiparado]:[Check Equiparado]]="Sí",IF(DATOS!AU$4="Sí",(1/DATOS_[[% anualiz]:[% anualiz]]),1)*IF(DATOS!AU$5="Sí",1/DATOS_[[% normaliz]:[% normaliz]],1)*(DATOS_[Conc.Sal.17])))))))),
0)</f>
        <v>0</v>
      </c>
      <c r="AA101" s="168">
        <f t="array" ref="AA101">IFERROR(
(AVERAGE((IF(DATOS_[[Sexo]:[Sexo]]=$B101,IF(DATOS_[[AGRUP. CLAS. PROF.]:[AGRUP. CLAS. PROF.]]=$B99,IF(DATOS_[[Check Periodo Ref.]:[Check Periodo Ref.]]="Dentro",IF(DATOS_[[Check Equiparado]:[Check Equiparado]]="Sí",IF(DATOS!AV$4="Sí",(1/DATOS_[[% anualiz]:[% anualiz]]),1)*IF(DATOS!AV$5="Sí",1/DATOS_[[% normaliz]:[% normaliz]],1)*(DATOS_[Conc.Sal.18])))))))),
0)</f>
        <v>0</v>
      </c>
      <c r="AB101" s="168">
        <f t="array" ref="AB101">IFERROR(
(AVERAGE((IF(DATOS_[[Sexo]:[Sexo]]=$B101,IF(DATOS_[[AGRUP. CLAS. PROF.]:[AGRUP. CLAS. PROF.]]=$B99,IF(DATOS_[[Check Periodo Ref.]:[Check Periodo Ref.]]="Dentro",IF(DATOS_[[Check Equiparado]:[Check Equiparado]]="Sí",IF(DATOS!AW$4="Sí",(1/DATOS_[[% anualiz]:[% anualiz]]),1)*IF(DATOS!AW$5="Sí",1/DATOS_[[% normaliz]:[% normaliz]],1)*(DATOS_[Conc.Sal.19])))))))),
0)</f>
        <v>0</v>
      </c>
      <c r="AC101" s="168">
        <f t="array" ref="AC101">IFERROR(
(AVERAGE((IF(DATOS_[[Sexo]:[Sexo]]=$B101,IF(DATOS_[[AGRUP. CLAS. PROF.]:[AGRUP. CLAS. PROF.]]=$B99,IF(DATOS_[[Check Periodo Ref.]:[Check Periodo Ref.]]="Dentro",IF(DATOS_[[Check Equiparado]:[Check Equiparado]]="Sí",IF(DATOS!AX$4="Sí",(1/DATOS_[[% anualiz]:[% anualiz]]),1)*IF(DATOS!AX$5="Sí",1/DATOS_[[% normaliz]:[% normaliz]],1)*(DATOS_[Conc.Sal.20])))))))),
0)</f>
        <v>0</v>
      </c>
      <c r="AD101" s="168">
        <f t="array" ref="AD101">IFERROR(
(AVERAGE((IF(DATOS_[[Sexo]:[Sexo]]=$B101,IF(DATOS_[[AGRUP. CLAS. PROF.]:[AGRUP. CLAS. PROF.]]=$B99,IF(DATOS_[[Check Periodo Ref.]:[Check Periodo Ref.]]="Dentro",IF(DATOS_[[Check Equiparado]:[Check Equiparado]]="Sí",IF(DATOS!AY$4="Sí",(1/DATOS_[[% anualiz]:[% anualiz]]),1)*IF(DATOS!AY$5="Sí",1/DATOS_[[% normaliz]:[% normaliz]],1)*(DATOS_[Conc.Sal.21])))))))),
0)</f>
        <v>0</v>
      </c>
      <c r="AE101" s="168">
        <f t="array" ref="AE101">IFERROR(
(AVERAGE((IF(DATOS_[[Sexo]:[Sexo]]=$B101,IF(DATOS_[[AGRUP. CLAS. PROF.]:[AGRUP. CLAS. PROF.]]=$B99,IF(DATOS_[[Check Periodo Ref.]:[Check Periodo Ref.]]="Dentro",IF(DATOS_[[Check Equiparado]:[Check Equiparado]]="Sí",IF(DATOS!AZ$4="Sí",(1/DATOS_[[% anualiz]:[% anualiz]]),1)*IF(DATOS!AZ$5="Sí",1/DATOS_[[% normaliz]:[% normaliz]],1)*(DATOS_[Conc.Sal.22])))))))),
0)</f>
        <v>0</v>
      </c>
      <c r="AF101" s="168">
        <f t="array" ref="AF101">IFERROR(
(AVERAGE((IF(DATOS_[[Sexo]:[Sexo]]=$B101,IF(DATOS_[[AGRUP. CLAS. PROF.]:[AGRUP. CLAS. PROF.]]=$B99,IF(DATOS_[[Check Periodo Ref.]:[Check Periodo Ref.]]="Dentro",IF(DATOS_[[Check Equiparado]:[Check Equiparado]]="Sí",IF(DATOS!BA$4="Sí",(1/DATOS_[[% anualiz]:[% anualiz]]),1)*IF(DATOS!BA$5="Sí",1/DATOS_[[% normaliz]:[% normaliz]],1)*(DATOS_[Conc.Sal.23])))))))),
0)</f>
        <v>0</v>
      </c>
      <c r="AG101" s="168">
        <f t="array" ref="AG101">IFERROR(
(AVERAGE((IF(DATOS_[[Sexo]:[Sexo]]=$B101,IF(DATOS_[[AGRUP. CLAS. PROF.]:[AGRUP. CLAS. PROF.]]=$B99,IF(DATOS_[[Check Periodo Ref.]:[Check Periodo Ref.]]="Dentro",IF(DATOS_[[Check Equiparado]:[Check Equiparado]]="Sí",IF(DATOS!BB$4="Sí",(1/DATOS_[[% anualiz]:[% anualiz]]),1)*IF(DATOS!BB$5="Sí",1/DATOS_[[% normaliz]:[% normaliz]],1)*(DATOS_[Conc.Sal.24])))))))),
0)</f>
        <v>0</v>
      </c>
      <c r="AH101" s="168">
        <f t="array" ref="AH101">IFERROR(
(AVERAGE((IF(DATOS_[[Sexo]:[Sexo]]=$B101,IF(DATOS_[[AGRUP. CLAS. PROF.]:[AGRUP. CLAS. PROF.]]=$B99,IF(DATOS_[[Check Periodo Ref.]:[Check Periodo Ref.]]="Dentro",IF(DATOS_[[Check Equiparado]:[Check Equiparado]]="Sí",IF(DATOS!BC$4="Sí",(1/DATOS_[[% anualiz]:[% anualiz]]),1)*IF(DATOS!BC$5="Sí",1/DATOS_[[% normaliz]:[% normaliz]],1)*(DATOS_[Conc.Sal.25])))))))),
0)</f>
        <v>0</v>
      </c>
      <c r="AI101" s="168">
        <f t="array" ref="AI101">IFERROR(
(AVERAGE((IF(DATOS_[[Sexo]:[Sexo]]=$B101,IF(DATOS_[[AGRUP. CLAS. PROF.]:[AGRUP. CLAS. PROF.]]=$B99,IF(DATOS_[[Check Periodo Ref.]:[Check Periodo Ref.]]="Dentro",IF(DATOS_[[Check Equiparado]:[Check Equiparado]]="Sí",IF(DATOS!BD$4="Sí",(1/DATOS_[[% anualiz]:[% anualiz]]),1)*IF(DATOS!BD$5="Sí",1/DATOS_[[% normaliz]:[% normaliz]],1)*(DATOS_[Conc.Sal.26])))))))),
0)</f>
        <v>0</v>
      </c>
      <c r="AJ101" s="168">
        <f t="array" ref="AJ101">IFERROR(
(AVERAGE((IF(DATOS_[[Sexo]:[Sexo]]=$B101,IF(DATOS_[[AGRUP. CLAS. PROF.]:[AGRUP. CLAS. PROF.]]=$B99,IF(DATOS_[[Check Periodo Ref.]:[Check Periodo Ref.]]="Dentro",IF(DATOS_[[Check Equiparado]:[Check Equiparado]]="Sí",IF(DATOS!BE$4="Sí",(1/DATOS_[[% anualiz]:[% anualiz]]),1)*IF(DATOS!BE$5="Sí",1/DATOS_[[% normaliz]:[% normaliz]],1)*(DATOS_[Conc.Sal.27])))))))),
0)</f>
        <v>0</v>
      </c>
      <c r="AK101" s="168">
        <f t="array" ref="AK101">IFERROR(
(AVERAGE((IF(DATOS_[[Sexo]:[Sexo]]=$B101,IF(DATOS_[[AGRUP. CLAS. PROF.]:[AGRUP. CLAS. PROF.]]=$B99,IF(DATOS_[[Check Periodo Ref.]:[Check Periodo Ref.]]="Dentro",IF(DATOS_[[Check Equiparado]:[Check Equiparado]]="Sí",IF(DATOS!BF$4="Sí",(1/DATOS_[[% anualiz]:[% anualiz]]),1)*IF(DATOS!BF$5="Sí",1/DATOS_[[% normaliz]:[% normaliz]],1)*(DATOS_[Conc.Sal.28])))))))),
0)</f>
        <v>0</v>
      </c>
      <c r="AL101" s="168">
        <f t="array" ref="AL101">IFERROR(
(AVERAGE((IF(DATOS_[[Sexo]:[Sexo]]=$B101,IF(DATOS_[[AGRUP. CLAS. PROF.]:[AGRUP. CLAS. PROF.]]=$B99,IF(DATOS_[[Check Periodo Ref.]:[Check Periodo Ref.]]="Dentro",IF(DATOS_[[Check Equiparado]:[Check Equiparado]]="Sí",IF(DATOS!BG$4="Sí",(1/DATOS_[[% anualiz]:[% anualiz]]),1)*IF(DATOS!BG$5="Sí",1/DATOS_[[% normaliz]:[% normaliz]],1)*(DATOS_[Conc.Sal.29])))))))),
0)</f>
        <v>0</v>
      </c>
      <c r="AM101" s="168">
        <f t="array" ref="AM101">IFERROR(
(AVERAGE((IF(DATOS_[[Sexo]:[Sexo]]=$B101,IF(DATOS_[[AGRUP. CLAS. PROF.]:[AGRUP. CLAS. PROF.]]=$B99,IF(DATOS_[[Check Periodo Ref.]:[Check Periodo Ref.]]="Dentro",IF(DATOS_[[Check Equiparado]:[Check Equiparado]]="Sí",IF(DATOS!BH$4="Sí",(1/DATOS_[[% anualiz]:[% anualiz]]),1)*IF(DATOS!BH$5="Sí",1/DATOS_[[% normaliz]:[% normaliz]],1)*(DATOS_[Conc.Sal.30])))))))),
0)</f>
        <v>0</v>
      </c>
      <c r="AN101" s="169">
        <f t="array" ref="AN101">IFERROR(
AVERAGE(IF(DATOS_[Sexo]=$B101,IF(DATOS_[[AGRUP. CLAS. PROF.]:[AGRUP. CLAS. PROF.]]=$B99,IF(DATOS_[Check Equiparado]="Sí",IF(DATOS_[Check Periodo Ref.]="Dentro",DATOS_[Tot COMPL.SAL Eq],FALSE))))),
0)</f>
        <v>0</v>
      </c>
      <c r="AO101" s="170">
        <f t="array" ref="AO101">IFERROR(
AVERAGE(IF(DATOS_[Sexo]=$B101,IF(DATOS_[[AGRUP. CLAS. PROF.]:[AGRUP. CLAS. PROF.]]=$B99,IF(DATOS_[Check Equiparado]="Sí",IF(DATOS_[Check Periodo Ref.]="Dentro",DATOS_[TOTAL SALARIO Eq],FALSE))))),
0)</f>
        <v>0</v>
      </c>
      <c r="AP101" s="171">
        <f t="array" ref="AP101">IFERROR(
(AVERAGE((IF(DATOS_[[Sexo]:[Sexo]]=$B101,IF(DATOS_[[AGRUP. CLAS. PROF.]:[AGRUP. CLAS. PROF.]]=$B100,IF(DATOS_[[Check Periodo Ref.]:[Check Periodo Ref.]]="Dentro",IF(DATOS_[[Check Equiparado]:[Check Equiparado]]="Sí",IF(DATOS!BI$4="Sí",(1/DATOS_[[% anualiz]:[% anualiz]]),1)*IF(DATOS!BI$5="Sí",1/DATOS_[[% normaliz]:[% normaliz]],1)*(DATOS_[C.Extra.01])))))))),
0)</f>
        <v>0</v>
      </c>
      <c r="AQ101" s="171">
        <f t="array" ref="AQ101">IFERROR(
(AVERAGE((IF(DATOS_[[Sexo]:[Sexo]]=$B101,IF(DATOS_[[AGRUP. CLAS. PROF.]:[AGRUP. CLAS. PROF.]]=$B100,IF(DATOS_[[Check Periodo Ref.]:[Check Periodo Ref.]]="Dentro",IF(DATOS_[[Check Equiparado]:[Check Equiparado]]="Sí",IF(DATOS!BJ$4="Sí",(1/DATOS_[[% anualiz]:[% anualiz]]),1)*IF(DATOS!BJ$5="Sí",1/DATOS_[[% normaliz]:[% normaliz]],1)*(DATOS_[C.Extra.02])))))))),
0)</f>
        <v>0</v>
      </c>
      <c r="AR101" s="171">
        <f t="array" ref="AR101">IFERROR(
(AVERAGE((IF(DATOS_[[Sexo]:[Sexo]]=$B101,IF(DATOS_[[AGRUP. CLAS. PROF.]:[AGRUP. CLAS. PROF.]]=$B100,IF(DATOS_[[Check Periodo Ref.]:[Check Periodo Ref.]]="Dentro",IF(DATOS_[[Check Equiparado]:[Check Equiparado]]="Sí",IF(DATOS!BK$4="Sí",(1/DATOS_[[% anualiz]:[% anualiz]]),1)*IF(DATOS!BK$5="Sí",1/DATOS_[[% normaliz]:[% normaliz]],1)*(DATOS_[C.Extra.03])))))))),
0)</f>
        <v>0</v>
      </c>
      <c r="AS101" s="171">
        <f t="array" ref="AS101">IFERROR(
(AVERAGE((IF(DATOS_[[Sexo]:[Sexo]]=$B101,IF(DATOS_[[AGRUP. CLAS. PROF.]:[AGRUP. CLAS. PROF.]]=$B100,IF(DATOS_[[Check Periodo Ref.]:[Check Periodo Ref.]]="Dentro",IF(DATOS_[[Check Equiparado]:[Check Equiparado]]="Sí",IF(DATOS!BL$4="Sí",(1/DATOS_[[% anualiz]:[% anualiz]]),1)*IF(DATOS!BL$5="Sí",1/DATOS_[[% normaliz]:[% normaliz]],1)*(DATOS_[C.Extra.04])))))))),
0)</f>
        <v>0</v>
      </c>
      <c r="AT101" s="171">
        <f t="array" ref="AT101">IFERROR(
(AVERAGE((IF(DATOS_[[Sexo]:[Sexo]]=$B101,IF(DATOS_[[AGRUP. CLAS. PROF.]:[AGRUP. CLAS. PROF.]]=$B100,IF(DATOS_[[Check Periodo Ref.]:[Check Periodo Ref.]]="Dentro",IF(DATOS_[[Check Equiparado]:[Check Equiparado]]="Sí",IF(DATOS!BM$4="Sí",(1/DATOS_[[% anualiz]:[% anualiz]]),1)*IF(DATOS!BM$5="Sí",1/DATOS_[[% normaliz]:[% normaliz]],1)*(DATOS_[C.Extra.05])))))))),
0)</f>
        <v>0</v>
      </c>
      <c r="AU101" s="172">
        <f t="array" ref="AU101">IFERROR(
AVERAGE(IF(DATOS_[Sexo]=$B101,IF(DATOS_[[AGRUP. CLAS. PROF.]:[AGRUP. CLAS. PROF.]]=$B99,IF(DATOS_[Check Equiparado]="Sí",IF(DATOS_[Check Periodo Ref.]="Dentro",DATOS_[Tot Extrasalarial Eq],FALSE))))),
0)</f>
        <v>0</v>
      </c>
      <c r="AV101" s="173">
        <f t="array" ref="AV101">IFERROR(
AVERAGE(IF(DATOS_[Sexo]=$B101,IF(DATOS_[[AGRUP. CLAS. PROF.]:[AGRUP. CLAS. PROF.]]=$B99,IF(DATOS_[Check Equiparado]="Sí",IF(DATOS_[Check Periodo Ref.]="Dentro",DATOS_[TOTAL Retrib Eq],FALSE))))),
0)</f>
        <v>0</v>
      </c>
    </row>
    <row r="102" spans="1:48" ht="17.25" thickBot="1" x14ac:dyDescent="0.35">
      <c r="A102" s="119" t="str">
        <f t="shared" ref="A102" si="119">+A103</f>
        <v>[ocultar]</v>
      </c>
      <c r="B102" s="129" t="s">
        <v>246</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CLAS. PROF.],
IF("Dentro"=DATOS_[Check Periodo Ref.],
1/(COUNTIFS(DATOS_[Sexo],$B103,DATOS_[AGRUP. CLAS. PROF.],$B102,DATOS_[Check Periodo Ref.],"Dentro",DATOS_[id],DATOS_[id]))))))</f>
        <v>0</v>
      </c>
      <c r="D103" s="125">
        <f>COUNTIFS(DATOS_[AGRUP. CLAS. PROF.],$B102,DATOS_[Sexo],$B103,DATOS_[Check Periodo Ref.],"Dentro")</f>
        <v>0</v>
      </c>
      <c r="E103" s="125">
        <f>COUNTIFS(DATOS_[AGRUP. CLAS. PROF.],$B102,DATOS_[Sexo],$B103,DATOS_[Check Periodo Ref.],"Dentro",DATOS_[Check Nº SC Norm],"Sí")</f>
        <v>0</v>
      </c>
      <c r="F103" s="125">
        <f>COUNTIFS(DATOS_[AGRUP. CLAS. PROF.],$B102,DATOS_[Sexo],$B103,DATOS_[Check Periodo Ref.],"Dentro",DATOS_[Check Nº SC Anualiz],"Sí")</f>
        <v>0</v>
      </c>
      <c r="G103" s="125">
        <f>COUNTIFS(DATOS_[AGRUP. CLAS. PROF.],$B102,DATOS_[Sexo],$B103,DATOS_[Check Periodo Ref.],"Dentro",DATOS_[Check Nº SC Norm y Anualiz],"Sí")</f>
        <v>0</v>
      </c>
      <c r="H103" s="125">
        <f>COUNTIFS(DATOS_[AGRUP. CLAS. PROF.],$B102,DATOS_[Sexo],$B103,DATOS_[Check Periodo Ref.],"Dentro",DATOS_[Check Equiparación],"Sí")</f>
        <v>0</v>
      </c>
      <c r="I103" s="167">
        <f t="array" ref="I103">IFERROR(
AVERAGE(IF(DATOS_[Sexo]=$B103,IF(DATOS_[[AGRUP. CLAS. PROF.]:[AGRUP. CLAS. PROF.]]=$B102,IF(DATOS_[Check Equiparado]="Sí",IF(DATOS_[Check Periodo Ref.]="Dentro",DATOS_[SALARIO BASE Eq],FALSE))))),
0)</f>
        <v>0</v>
      </c>
      <c r="J103" s="168">
        <f t="array" ref="J103">IFERROR(
(AVERAGE((IF(DATOS_[[Sexo]:[Sexo]]=$B103,IF(DATOS_[[AGRUP. CLAS. PROF.]:[AGRUP. CLAS. PROF.]]=$B102,IF(DATOS_[[Check Periodo Ref.]:[Check Periodo Ref.]]="Dentro",IF(DATOS_[[Check Equiparado]:[Check Equiparado]]="Sí",IF(DATOS!AE$4="Sí",(1/DATOS_[[% anualiz]:[% anualiz]]),1)*IF(DATOS!AE$5="Sí",1/DATOS_[[% normaliz]:[% normaliz]],1)*(DATOS_[Conc.Sal.01])))))))),
0)</f>
        <v>0</v>
      </c>
      <c r="K103" s="168">
        <f t="array" ref="K103">IFERROR(
(AVERAGE((IF(DATOS_[[Sexo]:[Sexo]]=$B103,IF(DATOS_[[AGRUP. CLAS. PROF.]:[AGRUP. CLAS. PROF.]]=$B102,IF(DATOS_[[Check Periodo Ref.]:[Check Periodo Ref.]]="Dentro",IF(DATOS_[[Check Equiparado]:[Check Equiparado]]="Sí",IF(DATOS!AF$4="Sí",(1/DATOS_[[% anualiz]:[% anualiz]]),1)*IF(DATOS!AF$5="Sí",1/DATOS_[[% normaliz]:[% normaliz]],1)*(DATOS_[Conc.Sal.02])))))))),
0)</f>
        <v>0</v>
      </c>
      <c r="L103" s="168">
        <f t="array" ref="L103">IFERROR(
(AVERAGE((IF(DATOS_[[Sexo]:[Sexo]]=$B103,IF(DATOS_[[AGRUP. CLAS. PROF.]:[AGRUP. CLAS. PROF.]]=$B102,IF(DATOS_[[Check Periodo Ref.]:[Check Periodo Ref.]]="Dentro",IF(DATOS_[[Check Equiparado]:[Check Equiparado]]="Sí",IF(DATOS!AG$4="Sí",(1/DATOS_[[% anualiz]:[% anualiz]]),1)*IF(DATOS!AG$5="Sí",1/DATOS_[[% normaliz]:[% normaliz]],1)*(DATOS_[Conc.Sal.03])))))))),
0)</f>
        <v>0</v>
      </c>
      <c r="M103" s="168">
        <f t="array" ref="M103">IFERROR(
(AVERAGE((IF(DATOS_[[Sexo]:[Sexo]]=$B103,IF(DATOS_[[AGRUP. CLAS. PROF.]:[AGRUP. CLAS. PROF.]]=$B102,IF(DATOS_[[Check Periodo Ref.]:[Check Periodo Ref.]]="Dentro",IF(DATOS_[[Check Equiparado]:[Check Equiparado]]="Sí",IF(DATOS!AH$4="Sí",(1/DATOS_[[% anualiz]:[% anualiz]]),1)*IF(DATOS!AH$5="Sí",1/DATOS_[[% normaliz]:[% normaliz]],1)*(DATOS_[Conc.Sal.04])))))))),
0)</f>
        <v>0</v>
      </c>
      <c r="N103" s="168">
        <f t="array" ref="N103">IFERROR(
(AVERAGE((IF(DATOS_[[Sexo]:[Sexo]]=$B103,IF(DATOS_[[AGRUP. CLAS. PROF.]:[AGRUP. CLAS. PROF.]]=$B102,IF(DATOS_[[Check Periodo Ref.]:[Check Periodo Ref.]]="Dentro",IF(DATOS_[[Check Equiparado]:[Check Equiparado]]="Sí",IF(DATOS!AI$4="Sí",(1/DATOS_[[% anualiz]:[% anualiz]]),1)*IF(DATOS!AI$5="Sí",1/DATOS_[[% normaliz]:[% normaliz]],1)*(DATOS_[Conc.Sal.05])))))))),
0)</f>
        <v>0</v>
      </c>
      <c r="O103" s="168">
        <f t="array" ref="O103">IFERROR(
(AVERAGE((IF(DATOS_[[Sexo]:[Sexo]]=$B103,IF(DATOS_[[AGRUP. CLAS. PROF.]:[AGRUP. CLAS. PROF.]]=$B102,IF(DATOS_[[Check Periodo Ref.]:[Check Periodo Ref.]]="Dentro",IF(DATOS_[[Check Equiparado]:[Check Equiparado]]="Sí",IF(DATOS!AJ$4="Sí",(1/DATOS_[[% anualiz]:[% anualiz]]),1)*IF(DATOS!AJ$5="Sí",1/DATOS_[[% normaliz]:[% normaliz]],1)*(DATOS_[Conc.Sal.06])))))))),
0)</f>
        <v>0</v>
      </c>
      <c r="P103" s="168">
        <f t="array" ref="P103">IFERROR(
(AVERAGE((IF(DATOS_[[Sexo]:[Sexo]]=$B103,IF(DATOS_[[AGRUP. CLAS. PROF.]:[AGRUP. CLAS. PROF.]]=$B102,IF(DATOS_[[Check Periodo Ref.]:[Check Periodo Ref.]]="Dentro",IF(DATOS_[[Check Equiparado]:[Check Equiparado]]="Sí",IF(DATOS!AK$4="Sí",(1/DATOS_[[% anualiz]:[% anualiz]]),1)*IF(DATOS!AK$5="Sí",1/DATOS_[[% normaliz]:[% normaliz]],1)*(DATOS_[Conc.Sal.07])))))))),
0)</f>
        <v>0</v>
      </c>
      <c r="Q103" s="168">
        <f t="array" ref="Q103">IFERROR(
(AVERAGE((IF(DATOS_[[Sexo]:[Sexo]]=$B103,IF(DATOS_[[AGRUP. CLAS. PROF.]:[AGRUP. CLAS. PROF.]]=$B102,IF(DATOS_[[Check Periodo Ref.]:[Check Periodo Ref.]]="Dentro",IF(DATOS_[[Check Equiparado]:[Check Equiparado]]="Sí",IF(DATOS!AL$4="Sí",(1/DATOS_[[% anualiz]:[% anualiz]]),1)*IF(DATOS!AL$5="Sí",1/DATOS_[[% normaliz]:[% normaliz]],1)*(DATOS_[Conc.Sal.08])))))))),
0)</f>
        <v>0</v>
      </c>
      <c r="R103" s="168">
        <f t="array" ref="R103">IFERROR(
(AVERAGE((IF(DATOS_[[Sexo]:[Sexo]]=$B103,IF(DATOS_[[AGRUP. CLAS. PROF.]:[AGRUP. CLAS. PROF.]]=$B102,IF(DATOS_[[Check Periodo Ref.]:[Check Periodo Ref.]]="Dentro",IF(DATOS_[[Check Equiparado]:[Check Equiparado]]="Sí",IF(DATOS!AM$4="Sí",(1/DATOS_[[% anualiz]:[% anualiz]]),1)*IF(DATOS!AM$5="Sí",1/DATOS_[[% normaliz]:[% normaliz]],1)*(DATOS_[Conc.Sal.09])))))))),
0)</f>
        <v>0</v>
      </c>
      <c r="S103" s="168">
        <f t="array" ref="S103">IFERROR(
(AVERAGE((IF(DATOS_[[Sexo]:[Sexo]]=$B103,IF(DATOS_[[AGRUP. CLAS. PROF.]:[AGRUP. CLAS. PROF.]]=$B102,IF(DATOS_[[Check Periodo Ref.]:[Check Periodo Ref.]]="Dentro",IF(DATOS_[[Check Equiparado]:[Check Equiparado]]="Sí",IF(DATOS!AN$4="Sí",(1/DATOS_[[% anualiz]:[% anualiz]]),1)*IF(DATOS!AN$5="Sí",1/DATOS_[[% normaliz]:[% normaliz]],1)*(DATOS_[Conc.Sal.10])))))))),
0)</f>
        <v>0</v>
      </c>
      <c r="T103" s="168">
        <f t="array" ref="T103">IFERROR(
(AVERAGE((IF(DATOS_[[Sexo]:[Sexo]]=$B103,IF(DATOS_[[AGRUP. CLAS. PROF.]:[AGRUP. CLAS. PROF.]]=$B102,IF(DATOS_[[Check Periodo Ref.]:[Check Periodo Ref.]]="Dentro",IF(DATOS_[[Check Equiparado]:[Check Equiparado]]="Sí",IF(DATOS!AO$4="Sí",(1/DATOS_[[% anualiz]:[% anualiz]]),1)*IF(DATOS!AO$5="Sí",1/DATOS_[[% normaliz]:[% normaliz]],1)*(DATOS_[Conc.Sal.11])))))))),
0)</f>
        <v>0</v>
      </c>
      <c r="U103" s="168">
        <f t="array" ref="U103">IFERROR(
(AVERAGE((IF(DATOS_[[Sexo]:[Sexo]]=$B103,IF(DATOS_[[AGRUP. CLAS. PROF.]:[AGRUP. CLAS. PROF.]]=$B102,IF(DATOS_[[Check Periodo Ref.]:[Check Periodo Ref.]]="Dentro",IF(DATOS_[[Check Equiparado]:[Check Equiparado]]="Sí",IF(DATOS!AP$4="Sí",(1/DATOS_[[% anualiz]:[% anualiz]]),1)*IF(DATOS!AP$5="Sí",1/DATOS_[[% normaliz]:[% normaliz]],1)*(DATOS_[Conc.Sal.12])))))))),
0)</f>
        <v>0</v>
      </c>
      <c r="V103" s="168">
        <f t="array" ref="V103">IFERROR(
(AVERAGE((IF(DATOS_[[Sexo]:[Sexo]]=$B103,IF(DATOS_[[AGRUP. CLAS. PROF.]:[AGRUP. CLAS. PROF.]]=$B102,IF(DATOS_[[Check Periodo Ref.]:[Check Periodo Ref.]]="Dentro",IF(DATOS_[[Check Equiparado]:[Check Equiparado]]="Sí",IF(DATOS!AQ$4="Sí",(1/DATOS_[[% anualiz]:[% anualiz]]),1)*IF(DATOS!AQ$5="Sí",1/DATOS_[[% normaliz]:[% normaliz]],1)*(DATOS_[Conc.Sal.13])))))))),
0)</f>
        <v>0</v>
      </c>
      <c r="W103" s="168">
        <f t="array" ref="W103">IFERROR(
(AVERAGE((IF(DATOS_[[Sexo]:[Sexo]]=$B103,IF(DATOS_[[AGRUP. CLAS. PROF.]:[AGRUP. CLAS. PROF.]]=$B102,IF(DATOS_[[Check Periodo Ref.]:[Check Periodo Ref.]]="Dentro",IF(DATOS_[[Check Equiparado]:[Check Equiparado]]="Sí",IF(DATOS!AR$4="Sí",(1/DATOS_[[% anualiz]:[% anualiz]]),1)*IF(DATOS!AR$5="Sí",1/DATOS_[[% normaliz]:[% normaliz]],1)*(DATOS_[Conc.Sal.14])))))))),
0)</f>
        <v>0</v>
      </c>
      <c r="X103" s="168">
        <f t="array" ref="X103">IFERROR(
(AVERAGE((IF(DATOS_[[Sexo]:[Sexo]]=$B103,IF(DATOS_[[AGRUP. CLAS. PROF.]:[AGRUP. CLAS. PROF.]]=$B102,IF(DATOS_[[Check Periodo Ref.]:[Check Periodo Ref.]]="Dentro",IF(DATOS_[[Check Equiparado]:[Check Equiparado]]="Sí",IF(DATOS!AS$4="Sí",(1/DATOS_[[% anualiz]:[% anualiz]]),1)*IF(DATOS!AS$5="Sí",1/DATOS_[[% normaliz]:[% normaliz]],1)*(DATOS_[Conc.Sal.15])))))))),
0)</f>
        <v>0</v>
      </c>
      <c r="Y103" s="168">
        <f t="array" ref="Y103">IFERROR(
(AVERAGE((IF(DATOS_[[Sexo]:[Sexo]]=$B103,IF(DATOS_[[AGRUP. CLAS. PROF.]:[AGRUP. CLAS. PROF.]]=$B102,IF(DATOS_[[Check Periodo Ref.]:[Check Periodo Ref.]]="Dentro",IF(DATOS_[[Check Equiparado]:[Check Equiparado]]="Sí",IF(DATOS!AT$4="Sí",(1/DATOS_[[% anualiz]:[% anualiz]]),1)*IF(DATOS!AT$5="Sí",1/DATOS_[[% normaliz]:[% normaliz]],1)*(DATOS_[Conc.Sal.16])))))))),
0)</f>
        <v>0</v>
      </c>
      <c r="Z103" s="168">
        <f t="array" ref="Z103">IFERROR(
(AVERAGE((IF(DATOS_[[Sexo]:[Sexo]]=$B103,IF(DATOS_[[AGRUP. CLAS. PROF.]:[AGRUP. CLAS. PROF.]]=$B102,IF(DATOS_[[Check Periodo Ref.]:[Check Periodo Ref.]]="Dentro",IF(DATOS_[[Check Equiparado]:[Check Equiparado]]="Sí",IF(DATOS!AU$4="Sí",(1/DATOS_[[% anualiz]:[% anualiz]]),1)*IF(DATOS!AU$5="Sí",1/DATOS_[[% normaliz]:[% normaliz]],1)*(DATOS_[Conc.Sal.17])))))))),
0)</f>
        <v>0</v>
      </c>
      <c r="AA103" s="168">
        <f t="array" ref="AA103">IFERROR(
(AVERAGE((IF(DATOS_[[Sexo]:[Sexo]]=$B103,IF(DATOS_[[AGRUP. CLAS. PROF.]:[AGRUP. CLAS. PROF.]]=$B102,IF(DATOS_[[Check Periodo Ref.]:[Check Periodo Ref.]]="Dentro",IF(DATOS_[[Check Equiparado]:[Check Equiparado]]="Sí",IF(DATOS!AV$4="Sí",(1/DATOS_[[% anualiz]:[% anualiz]]),1)*IF(DATOS!AV$5="Sí",1/DATOS_[[% normaliz]:[% normaliz]],1)*(DATOS_[Conc.Sal.18])))))))),
0)</f>
        <v>0</v>
      </c>
      <c r="AB103" s="168">
        <f t="array" ref="AB103">IFERROR(
(AVERAGE((IF(DATOS_[[Sexo]:[Sexo]]=$B103,IF(DATOS_[[AGRUP. CLAS. PROF.]:[AGRUP. CLAS. PROF.]]=$B102,IF(DATOS_[[Check Periodo Ref.]:[Check Periodo Ref.]]="Dentro",IF(DATOS_[[Check Equiparado]:[Check Equiparado]]="Sí",IF(DATOS!AW$4="Sí",(1/DATOS_[[% anualiz]:[% anualiz]]),1)*IF(DATOS!AW$5="Sí",1/DATOS_[[% normaliz]:[% normaliz]],1)*(DATOS_[Conc.Sal.19])))))))),
0)</f>
        <v>0</v>
      </c>
      <c r="AC103" s="168">
        <f t="array" ref="AC103">IFERROR(
(AVERAGE((IF(DATOS_[[Sexo]:[Sexo]]=$B103,IF(DATOS_[[AGRUP. CLAS. PROF.]:[AGRUP. CLAS. PROF.]]=$B102,IF(DATOS_[[Check Periodo Ref.]:[Check Periodo Ref.]]="Dentro",IF(DATOS_[[Check Equiparado]:[Check Equiparado]]="Sí",IF(DATOS!AX$4="Sí",(1/DATOS_[[% anualiz]:[% anualiz]]),1)*IF(DATOS!AX$5="Sí",1/DATOS_[[% normaliz]:[% normaliz]],1)*(DATOS_[Conc.Sal.20])))))))),
0)</f>
        <v>0</v>
      </c>
      <c r="AD103" s="168">
        <f t="array" ref="AD103">IFERROR(
(AVERAGE((IF(DATOS_[[Sexo]:[Sexo]]=$B103,IF(DATOS_[[AGRUP. CLAS. PROF.]:[AGRUP. CLAS. PROF.]]=$B102,IF(DATOS_[[Check Periodo Ref.]:[Check Periodo Ref.]]="Dentro",IF(DATOS_[[Check Equiparado]:[Check Equiparado]]="Sí",IF(DATOS!AY$4="Sí",(1/DATOS_[[% anualiz]:[% anualiz]]),1)*IF(DATOS!AY$5="Sí",1/DATOS_[[% normaliz]:[% normaliz]],1)*(DATOS_[Conc.Sal.21])))))))),
0)</f>
        <v>0</v>
      </c>
      <c r="AE103" s="168">
        <f t="array" ref="AE103">IFERROR(
(AVERAGE((IF(DATOS_[[Sexo]:[Sexo]]=$B103,IF(DATOS_[[AGRUP. CLAS. PROF.]:[AGRUP. CLAS. PROF.]]=$B102,IF(DATOS_[[Check Periodo Ref.]:[Check Periodo Ref.]]="Dentro",IF(DATOS_[[Check Equiparado]:[Check Equiparado]]="Sí",IF(DATOS!AZ$4="Sí",(1/DATOS_[[% anualiz]:[% anualiz]]),1)*IF(DATOS!AZ$5="Sí",1/DATOS_[[% normaliz]:[% normaliz]],1)*(DATOS_[Conc.Sal.22])))))))),
0)</f>
        <v>0</v>
      </c>
      <c r="AF103" s="168">
        <f t="array" ref="AF103">IFERROR(
(AVERAGE((IF(DATOS_[[Sexo]:[Sexo]]=$B103,IF(DATOS_[[AGRUP. CLAS. PROF.]:[AGRUP. CLAS. PROF.]]=$B102,IF(DATOS_[[Check Periodo Ref.]:[Check Periodo Ref.]]="Dentro",IF(DATOS_[[Check Equiparado]:[Check Equiparado]]="Sí",IF(DATOS!BA$4="Sí",(1/DATOS_[[% anualiz]:[% anualiz]]),1)*IF(DATOS!BA$5="Sí",1/DATOS_[[% normaliz]:[% normaliz]],1)*(DATOS_[Conc.Sal.23])))))))),
0)</f>
        <v>0</v>
      </c>
      <c r="AG103" s="168">
        <f t="array" ref="AG103">IFERROR(
(AVERAGE((IF(DATOS_[[Sexo]:[Sexo]]=$B103,IF(DATOS_[[AGRUP. CLAS. PROF.]:[AGRUP. CLAS. PROF.]]=$B102,IF(DATOS_[[Check Periodo Ref.]:[Check Periodo Ref.]]="Dentro",IF(DATOS_[[Check Equiparado]:[Check Equiparado]]="Sí",IF(DATOS!BB$4="Sí",(1/DATOS_[[% anualiz]:[% anualiz]]),1)*IF(DATOS!BB$5="Sí",1/DATOS_[[% normaliz]:[% normaliz]],1)*(DATOS_[Conc.Sal.24])))))))),
0)</f>
        <v>0</v>
      </c>
      <c r="AH103" s="168">
        <f t="array" ref="AH103">IFERROR(
(AVERAGE((IF(DATOS_[[Sexo]:[Sexo]]=$B103,IF(DATOS_[[AGRUP. CLAS. PROF.]:[AGRUP. CLAS. PROF.]]=$B102,IF(DATOS_[[Check Periodo Ref.]:[Check Periodo Ref.]]="Dentro",IF(DATOS_[[Check Equiparado]:[Check Equiparado]]="Sí",IF(DATOS!BC$4="Sí",(1/DATOS_[[% anualiz]:[% anualiz]]),1)*IF(DATOS!BC$5="Sí",1/DATOS_[[% normaliz]:[% normaliz]],1)*(DATOS_[Conc.Sal.25])))))))),
0)</f>
        <v>0</v>
      </c>
      <c r="AI103" s="168">
        <f t="array" ref="AI103">IFERROR(
(AVERAGE((IF(DATOS_[[Sexo]:[Sexo]]=$B103,IF(DATOS_[[AGRUP. CLAS. PROF.]:[AGRUP. CLAS. PROF.]]=$B102,IF(DATOS_[[Check Periodo Ref.]:[Check Periodo Ref.]]="Dentro",IF(DATOS_[[Check Equiparado]:[Check Equiparado]]="Sí",IF(DATOS!BD$4="Sí",(1/DATOS_[[% anualiz]:[% anualiz]]),1)*IF(DATOS!BD$5="Sí",1/DATOS_[[% normaliz]:[% normaliz]],1)*(DATOS_[Conc.Sal.26])))))))),
0)</f>
        <v>0</v>
      </c>
      <c r="AJ103" s="168">
        <f t="array" ref="AJ103">IFERROR(
(AVERAGE((IF(DATOS_[[Sexo]:[Sexo]]=$B103,IF(DATOS_[[AGRUP. CLAS. PROF.]:[AGRUP. CLAS. PROF.]]=$B102,IF(DATOS_[[Check Periodo Ref.]:[Check Periodo Ref.]]="Dentro",IF(DATOS_[[Check Equiparado]:[Check Equiparado]]="Sí",IF(DATOS!BE$4="Sí",(1/DATOS_[[% anualiz]:[% anualiz]]),1)*IF(DATOS!BE$5="Sí",1/DATOS_[[% normaliz]:[% normaliz]],1)*(DATOS_[Conc.Sal.27])))))))),
0)</f>
        <v>0</v>
      </c>
      <c r="AK103" s="168">
        <f t="array" ref="AK103">IFERROR(
(AVERAGE((IF(DATOS_[[Sexo]:[Sexo]]=$B103,IF(DATOS_[[AGRUP. CLAS. PROF.]:[AGRUP. CLAS. PROF.]]=$B102,IF(DATOS_[[Check Periodo Ref.]:[Check Periodo Ref.]]="Dentro",IF(DATOS_[[Check Equiparado]:[Check Equiparado]]="Sí",IF(DATOS!BF$4="Sí",(1/DATOS_[[% anualiz]:[% anualiz]]),1)*IF(DATOS!BF$5="Sí",1/DATOS_[[% normaliz]:[% normaliz]],1)*(DATOS_[Conc.Sal.28])))))))),
0)</f>
        <v>0</v>
      </c>
      <c r="AL103" s="168">
        <f t="array" ref="AL103">IFERROR(
(AVERAGE((IF(DATOS_[[Sexo]:[Sexo]]=$B103,IF(DATOS_[[AGRUP. CLAS. PROF.]:[AGRUP. CLAS. PROF.]]=$B102,IF(DATOS_[[Check Periodo Ref.]:[Check Periodo Ref.]]="Dentro",IF(DATOS_[[Check Equiparado]:[Check Equiparado]]="Sí",IF(DATOS!BG$4="Sí",(1/DATOS_[[% anualiz]:[% anualiz]]),1)*IF(DATOS!BG$5="Sí",1/DATOS_[[% normaliz]:[% normaliz]],1)*(DATOS_[Conc.Sal.29])))))))),
0)</f>
        <v>0</v>
      </c>
      <c r="AM103" s="168">
        <f t="array" ref="AM103">IFERROR(
(AVERAGE((IF(DATOS_[[Sexo]:[Sexo]]=$B103,IF(DATOS_[[AGRUP. CLAS. PROF.]:[AGRUP. CLAS. PROF.]]=$B102,IF(DATOS_[[Check Periodo Ref.]:[Check Periodo Ref.]]="Dentro",IF(DATOS_[[Check Equiparado]:[Check Equiparado]]="Sí",IF(DATOS!BH$4="Sí",(1/DATOS_[[% anualiz]:[% anualiz]]),1)*IF(DATOS!BH$5="Sí",1/DATOS_[[% normaliz]:[% normaliz]],1)*(DATOS_[Conc.Sal.30])))))))),
0)</f>
        <v>0</v>
      </c>
      <c r="AN103" s="169">
        <f t="array" ref="AN103">IFERROR(
AVERAGE(IF(DATOS_[Sexo]=$B103,IF(DATOS_[[AGRUP. CLAS. PROF.]:[AGRUP. CLAS. PROF.]]=$B102,IF(DATOS_[Check Equiparado]="Sí",IF(DATOS_[Check Periodo Ref.]="Dentro",DATOS_[Tot COMPL.SAL Eq],FALSE))))),
0)</f>
        <v>0</v>
      </c>
      <c r="AO103" s="170">
        <f t="array" ref="AO103">IFERROR(
AVERAGE(IF(DATOS_[Sexo]=$B103,IF(DATOS_[[AGRUP. CLAS. PROF.]:[AGRUP. CLAS. PROF.]]=$B102,IF(DATOS_[Check Equiparado]="Sí",IF(DATOS_[Check Periodo Ref.]="Dentro",DATOS_[TOTAL SALARIO Eq],FALSE))))),
0)</f>
        <v>0</v>
      </c>
      <c r="AP103" s="171">
        <f t="array" ref="AP103">IFERROR(
(AVERAGE((IF(DATOS_[[Sexo]:[Sexo]]=$B103,IF(DATOS_[[AGRUP. CLAS. PROF.]:[AGRUP. CLAS. PROF.]]=$B102,IF(DATOS_[[Check Periodo Ref.]:[Check Periodo Ref.]]="Dentro",IF(DATOS_[[Check Equiparado]:[Check Equiparado]]="Sí",IF(DATOS!BI$4="Sí",(1/DATOS_[[% anualiz]:[% anualiz]]),1)*IF(DATOS!BI$5="Sí",1/DATOS_[[% normaliz]:[% normaliz]],1)*(DATOS_[C.Extra.01])))))))),
0)</f>
        <v>0</v>
      </c>
      <c r="AQ103" s="171">
        <f t="array" ref="AQ103">IFERROR(
(AVERAGE((IF(DATOS_[[Sexo]:[Sexo]]=$B103,IF(DATOS_[[AGRUP. CLAS. PROF.]:[AGRUP. CLAS. PROF.]]=$B102,IF(DATOS_[[Check Periodo Ref.]:[Check Periodo Ref.]]="Dentro",IF(DATOS_[[Check Equiparado]:[Check Equiparado]]="Sí",IF(DATOS!BJ$4="Sí",(1/DATOS_[[% anualiz]:[% anualiz]]),1)*IF(DATOS!BJ$5="Sí",1/DATOS_[[% normaliz]:[% normaliz]],1)*(DATOS_[C.Extra.02])))))))),
0)</f>
        <v>0</v>
      </c>
      <c r="AR103" s="171">
        <f t="array" ref="AR103">IFERROR(
(AVERAGE((IF(DATOS_[[Sexo]:[Sexo]]=$B103,IF(DATOS_[[AGRUP. CLAS. PROF.]:[AGRUP. CLAS. PROF.]]=$B102,IF(DATOS_[[Check Periodo Ref.]:[Check Periodo Ref.]]="Dentro",IF(DATOS_[[Check Equiparado]:[Check Equiparado]]="Sí",IF(DATOS!BK$4="Sí",(1/DATOS_[[% anualiz]:[% anualiz]]),1)*IF(DATOS!BK$5="Sí",1/DATOS_[[% normaliz]:[% normaliz]],1)*(DATOS_[C.Extra.03])))))))),
0)</f>
        <v>0</v>
      </c>
      <c r="AS103" s="171">
        <f t="array" ref="AS103">IFERROR(
(AVERAGE((IF(DATOS_[[Sexo]:[Sexo]]=$B103,IF(DATOS_[[AGRUP. CLAS. PROF.]:[AGRUP. CLAS. PROF.]]=$B102,IF(DATOS_[[Check Periodo Ref.]:[Check Periodo Ref.]]="Dentro",IF(DATOS_[[Check Equiparado]:[Check Equiparado]]="Sí",IF(DATOS!BL$4="Sí",(1/DATOS_[[% anualiz]:[% anualiz]]),1)*IF(DATOS!BL$5="Sí",1/DATOS_[[% normaliz]:[% normaliz]],1)*(DATOS_[C.Extra.04])))))))),
0)</f>
        <v>0</v>
      </c>
      <c r="AT103" s="171">
        <f t="array" ref="AT103">IFERROR(
(AVERAGE((IF(DATOS_[[Sexo]:[Sexo]]=$B103,IF(DATOS_[[AGRUP. CLAS. PROF.]:[AGRUP. CLAS. PROF.]]=$B102,IF(DATOS_[[Check Periodo Ref.]:[Check Periodo Ref.]]="Dentro",IF(DATOS_[[Check Equiparado]:[Check Equiparado]]="Sí",IF(DATOS!BM$4="Sí",(1/DATOS_[[% anualiz]:[% anualiz]]),1)*IF(DATOS!BM$5="Sí",1/DATOS_[[% normaliz]:[% normaliz]],1)*(DATOS_[C.Extra.05])))))))),
0)</f>
        <v>0</v>
      </c>
      <c r="AU103" s="172">
        <f t="array" ref="AU103">IFERROR(
AVERAGE(IF(DATOS_[Sexo]=$B103,IF(DATOS_[[AGRUP. CLAS. PROF.]:[AGRUP. CLAS. PROF.]]=$B102,IF(DATOS_[Check Equiparado]="Sí",IF(DATOS_[Check Periodo Ref.]="Dentro",DATOS_[Tot Extrasalarial Eq],FALSE))))),
0)</f>
        <v>0</v>
      </c>
      <c r="AV103" s="173">
        <f t="array" ref="AV103">IFERROR(
AVERAGE(IF(DATOS_[Sexo]=$B103,IF(DATOS_[[AGRUP. CLAS. PROF.]:[AGRUP. CLAS. PROF.]]=$B102,IF(DATOS_[Check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CLAS. PROF.],
IF("Dentro"=DATOS_[Check Periodo Ref.],
1/(COUNTIFS(DATOS_[Sexo],$B104,DATOS_[AGRUP. CLAS. PROF.],$B102,DATOS_[Check Periodo Ref.],"Dentro",DATOS_[id],DATOS_[id]))))))</f>
        <v>0</v>
      </c>
      <c r="D104" s="125">
        <f>COUNTIFS(DATOS_[AGRUP. CLAS. PROF.],$B102,DATOS_[Sexo],$B104,DATOS_[Check Periodo Ref.],"Dentro")</f>
        <v>0</v>
      </c>
      <c r="E104" s="125">
        <f>COUNTIFS(DATOS_[AGRUP. CLAS. PROF.],$B102,DATOS_[Sexo],$B104,DATOS_[Check Periodo Ref.],"Dentro",DATOS_[Check Nº SC Norm],"Sí")</f>
        <v>0</v>
      </c>
      <c r="F104" s="125">
        <f>COUNTIFS(DATOS_[AGRUP. CLAS. PROF.],$B102,DATOS_[Sexo],$B104,DATOS_[Check Periodo Ref.],"Dentro",DATOS_[Check Nº SC Anualiz],"Sí")</f>
        <v>0</v>
      </c>
      <c r="G104" s="125">
        <f>COUNTIFS(DATOS_[AGRUP. CLAS. PROF.],$B102,DATOS_[Sexo],$B104,DATOS_[Check Periodo Ref.],"Dentro",DATOS_[Check Nº SC Norm y Anualiz],"Sí")</f>
        <v>0</v>
      </c>
      <c r="H104" s="125">
        <f>COUNTIFS(DATOS_[AGRUP. CLAS. PROF.],$B102,DATOS_[Sexo],$B104,DATOS_[Check Periodo Ref.],"Dentro",DATOS_[Check Equiparación],"Sí")</f>
        <v>0</v>
      </c>
      <c r="I104" s="167" cm="1">
        <f t="array" ref="I104">IFERROR(
AVERAGE(IF(DATOS_[Sexo]=$B104,IF(DATOS_[[AGRUP. CLAS. PROF.]:[AGRUP. CLAS. PROF.]]=$B102,IF(DATOS_[Check Equiparado]="Sí",IF(DATOS_[Check Periodo Ref.]="Dentro",DATOS_[SALARIO BASE Eq],FALSE))))),
0)</f>
        <v>0</v>
      </c>
      <c r="J104" s="168">
        <f t="array" ref="J104">IFERROR(
(AVERAGE((IF(DATOS_[[Sexo]:[Sexo]]=$B104,IF(DATOS_[[AGRUP. CLAS. PROF.]:[AGRUP. CLAS. PROF.]]=$B102,IF(DATOS_[[Check Periodo Ref.]:[Check Periodo Ref.]]="Dentro",IF(DATOS_[[Check Equiparado]:[Check Equiparado]]="Sí",IF(DATOS!AE$4="Sí",(1/DATOS_[[% anualiz]:[% anualiz]]),1)*IF(DATOS!AE$5="Sí",1/DATOS_[[% normaliz]:[% normaliz]],1)*(DATOS_[Conc.Sal.01])))))))),
0)</f>
        <v>0</v>
      </c>
      <c r="K104" s="168">
        <f t="array" ref="K104">IFERROR(
(AVERAGE((IF(DATOS_[[Sexo]:[Sexo]]=$B104,IF(DATOS_[[AGRUP. CLAS. PROF.]:[AGRUP. CLAS. PROF.]]=$B102,IF(DATOS_[[Check Periodo Ref.]:[Check Periodo Ref.]]="Dentro",IF(DATOS_[[Check Equiparado]:[Check Equiparado]]="Sí",IF(DATOS!AF$4="Sí",(1/DATOS_[[% anualiz]:[% anualiz]]),1)*IF(DATOS!AF$5="Sí",1/DATOS_[[% normaliz]:[% normaliz]],1)*(DATOS_[Conc.Sal.02])))))))),
0)</f>
        <v>0</v>
      </c>
      <c r="L104" s="168">
        <f t="array" ref="L104">IFERROR(
(AVERAGE((IF(DATOS_[[Sexo]:[Sexo]]=$B104,IF(DATOS_[[AGRUP. CLAS. PROF.]:[AGRUP. CLAS. PROF.]]=$B102,IF(DATOS_[[Check Periodo Ref.]:[Check Periodo Ref.]]="Dentro",IF(DATOS_[[Check Equiparado]:[Check Equiparado]]="Sí",IF(DATOS!AG$4="Sí",(1/DATOS_[[% anualiz]:[% anualiz]]),1)*IF(DATOS!AG$5="Sí",1/DATOS_[[% normaliz]:[% normaliz]],1)*(DATOS_[Conc.Sal.03])))))))),
0)</f>
        <v>0</v>
      </c>
      <c r="M104" s="168">
        <f t="array" ref="M104">IFERROR(
(AVERAGE((IF(DATOS_[[Sexo]:[Sexo]]=$B104,IF(DATOS_[[AGRUP. CLAS. PROF.]:[AGRUP. CLAS. PROF.]]=$B102,IF(DATOS_[[Check Periodo Ref.]:[Check Periodo Ref.]]="Dentro",IF(DATOS_[[Check Equiparado]:[Check Equiparado]]="Sí",IF(DATOS!AH$4="Sí",(1/DATOS_[[% anualiz]:[% anualiz]]),1)*IF(DATOS!AH$5="Sí",1/DATOS_[[% normaliz]:[% normaliz]],1)*(DATOS_[Conc.Sal.04])))))))),
0)</f>
        <v>0</v>
      </c>
      <c r="N104" s="168">
        <f t="array" ref="N104">IFERROR(
(AVERAGE((IF(DATOS_[[Sexo]:[Sexo]]=$B104,IF(DATOS_[[AGRUP. CLAS. PROF.]:[AGRUP. CLAS. PROF.]]=$B102,IF(DATOS_[[Check Periodo Ref.]:[Check Periodo Ref.]]="Dentro",IF(DATOS_[[Check Equiparado]:[Check Equiparado]]="Sí",IF(DATOS!AI$4="Sí",(1/DATOS_[[% anualiz]:[% anualiz]]),1)*IF(DATOS!AI$5="Sí",1/DATOS_[[% normaliz]:[% normaliz]],1)*(DATOS_[Conc.Sal.05])))))))),
0)</f>
        <v>0</v>
      </c>
      <c r="O104" s="168">
        <f t="array" ref="O104">IFERROR(
(AVERAGE((IF(DATOS_[[Sexo]:[Sexo]]=$B104,IF(DATOS_[[AGRUP. CLAS. PROF.]:[AGRUP. CLAS. PROF.]]=$B102,IF(DATOS_[[Check Periodo Ref.]:[Check Periodo Ref.]]="Dentro",IF(DATOS_[[Check Equiparado]:[Check Equiparado]]="Sí",IF(DATOS!AJ$4="Sí",(1/DATOS_[[% anualiz]:[% anualiz]]),1)*IF(DATOS!AJ$5="Sí",1/DATOS_[[% normaliz]:[% normaliz]],1)*(DATOS_[Conc.Sal.06])))))))),
0)</f>
        <v>0</v>
      </c>
      <c r="P104" s="168">
        <f t="array" ref="P104">IFERROR(
(AVERAGE((IF(DATOS_[[Sexo]:[Sexo]]=$B104,IF(DATOS_[[AGRUP. CLAS. PROF.]:[AGRUP. CLAS. PROF.]]=$B102,IF(DATOS_[[Check Periodo Ref.]:[Check Periodo Ref.]]="Dentro",IF(DATOS_[[Check Equiparado]:[Check Equiparado]]="Sí",IF(DATOS!AK$4="Sí",(1/DATOS_[[% anualiz]:[% anualiz]]),1)*IF(DATOS!AK$5="Sí",1/DATOS_[[% normaliz]:[% normaliz]],1)*(DATOS_[Conc.Sal.07])))))))),
0)</f>
        <v>0</v>
      </c>
      <c r="Q104" s="168">
        <f t="array" ref="Q104">IFERROR(
(AVERAGE((IF(DATOS_[[Sexo]:[Sexo]]=$B104,IF(DATOS_[[AGRUP. CLAS. PROF.]:[AGRUP. CLAS. PROF.]]=$B102,IF(DATOS_[[Check Periodo Ref.]:[Check Periodo Ref.]]="Dentro",IF(DATOS_[[Check Equiparado]:[Check Equiparado]]="Sí",IF(DATOS!AL$4="Sí",(1/DATOS_[[% anualiz]:[% anualiz]]),1)*IF(DATOS!AL$5="Sí",1/DATOS_[[% normaliz]:[% normaliz]],1)*(DATOS_[Conc.Sal.08])))))))),
0)</f>
        <v>0</v>
      </c>
      <c r="R104" s="168">
        <f t="array" ref="R104">IFERROR(
(AVERAGE((IF(DATOS_[[Sexo]:[Sexo]]=$B104,IF(DATOS_[[AGRUP. CLAS. PROF.]:[AGRUP. CLAS. PROF.]]=$B102,IF(DATOS_[[Check Periodo Ref.]:[Check Periodo Ref.]]="Dentro",IF(DATOS_[[Check Equiparado]:[Check Equiparado]]="Sí",IF(DATOS!AM$4="Sí",(1/DATOS_[[% anualiz]:[% anualiz]]),1)*IF(DATOS!AM$5="Sí",1/DATOS_[[% normaliz]:[% normaliz]],1)*(DATOS_[Conc.Sal.09])))))))),
0)</f>
        <v>0</v>
      </c>
      <c r="S104" s="168">
        <f t="array" ref="S104">IFERROR(
(AVERAGE((IF(DATOS_[[Sexo]:[Sexo]]=$B104,IF(DATOS_[[AGRUP. CLAS. PROF.]:[AGRUP. CLAS. PROF.]]=$B102,IF(DATOS_[[Check Periodo Ref.]:[Check Periodo Ref.]]="Dentro",IF(DATOS_[[Check Equiparado]:[Check Equiparado]]="Sí",IF(DATOS!AN$4="Sí",(1/DATOS_[[% anualiz]:[% anualiz]]),1)*IF(DATOS!AN$5="Sí",1/DATOS_[[% normaliz]:[% normaliz]],1)*(DATOS_[Conc.Sal.10])))))))),
0)</f>
        <v>0</v>
      </c>
      <c r="T104" s="168">
        <f t="array" ref="T104">IFERROR(
(AVERAGE((IF(DATOS_[[Sexo]:[Sexo]]=$B104,IF(DATOS_[[AGRUP. CLAS. PROF.]:[AGRUP. CLAS. PROF.]]=$B102,IF(DATOS_[[Check Periodo Ref.]:[Check Periodo Ref.]]="Dentro",IF(DATOS_[[Check Equiparado]:[Check Equiparado]]="Sí",IF(DATOS!AO$4="Sí",(1/DATOS_[[% anualiz]:[% anualiz]]),1)*IF(DATOS!AO$5="Sí",1/DATOS_[[% normaliz]:[% normaliz]],1)*(DATOS_[Conc.Sal.11])))))))),
0)</f>
        <v>0</v>
      </c>
      <c r="U104" s="168">
        <f t="array" ref="U104">IFERROR(
(AVERAGE((IF(DATOS_[[Sexo]:[Sexo]]=$B104,IF(DATOS_[[AGRUP. CLAS. PROF.]:[AGRUP. CLAS. PROF.]]=$B102,IF(DATOS_[[Check Periodo Ref.]:[Check Periodo Ref.]]="Dentro",IF(DATOS_[[Check Equiparado]:[Check Equiparado]]="Sí",IF(DATOS!AP$4="Sí",(1/DATOS_[[% anualiz]:[% anualiz]]),1)*IF(DATOS!AP$5="Sí",1/DATOS_[[% normaliz]:[% normaliz]],1)*(DATOS_[Conc.Sal.12])))))))),
0)</f>
        <v>0</v>
      </c>
      <c r="V104" s="168">
        <f t="array" ref="V104">IFERROR(
(AVERAGE((IF(DATOS_[[Sexo]:[Sexo]]=$B104,IF(DATOS_[[AGRUP. CLAS. PROF.]:[AGRUP. CLAS. PROF.]]=$B102,IF(DATOS_[[Check Periodo Ref.]:[Check Periodo Ref.]]="Dentro",IF(DATOS_[[Check Equiparado]:[Check Equiparado]]="Sí",IF(DATOS!AQ$4="Sí",(1/DATOS_[[% anualiz]:[% anualiz]]),1)*IF(DATOS!AQ$5="Sí",1/DATOS_[[% normaliz]:[% normaliz]],1)*(DATOS_[Conc.Sal.13])))))))),
0)</f>
        <v>0</v>
      </c>
      <c r="W104" s="168">
        <f t="array" ref="W104">IFERROR(
(AVERAGE((IF(DATOS_[[Sexo]:[Sexo]]=$B104,IF(DATOS_[[AGRUP. CLAS. PROF.]:[AGRUP. CLAS. PROF.]]=$B102,IF(DATOS_[[Check Periodo Ref.]:[Check Periodo Ref.]]="Dentro",IF(DATOS_[[Check Equiparado]:[Check Equiparado]]="Sí",IF(DATOS!AR$4="Sí",(1/DATOS_[[% anualiz]:[% anualiz]]),1)*IF(DATOS!AR$5="Sí",1/DATOS_[[% normaliz]:[% normaliz]],1)*(DATOS_[Conc.Sal.14])))))))),
0)</f>
        <v>0</v>
      </c>
      <c r="X104" s="168">
        <f t="array" ref="X104">IFERROR(
(AVERAGE((IF(DATOS_[[Sexo]:[Sexo]]=$B104,IF(DATOS_[[AGRUP. CLAS. PROF.]:[AGRUP. CLAS. PROF.]]=$B102,IF(DATOS_[[Check Periodo Ref.]:[Check Periodo Ref.]]="Dentro",IF(DATOS_[[Check Equiparado]:[Check Equiparado]]="Sí",IF(DATOS!AS$4="Sí",(1/DATOS_[[% anualiz]:[% anualiz]]),1)*IF(DATOS!AS$5="Sí",1/DATOS_[[% normaliz]:[% normaliz]],1)*(DATOS_[Conc.Sal.15])))))))),
0)</f>
        <v>0</v>
      </c>
      <c r="Y104" s="168">
        <f t="array" ref="Y104">IFERROR(
(AVERAGE((IF(DATOS_[[Sexo]:[Sexo]]=$B104,IF(DATOS_[[AGRUP. CLAS. PROF.]:[AGRUP. CLAS. PROF.]]=$B102,IF(DATOS_[[Check Periodo Ref.]:[Check Periodo Ref.]]="Dentro",IF(DATOS_[[Check Equiparado]:[Check Equiparado]]="Sí",IF(DATOS!AT$4="Sí",(1/DATOS_[[% anualiz]:[% anualiz]]),1)*IF(DATOS!AT$5="Sí",1/DATOS_[[% normaliz]:[% normaliz]],1)*(DATOS_[Conc.Sal.16])))))))),
0)</f>
        <v>0</v>
      </c>
      <c r="Z104" s="168">
        <f t="array" ref="Z104">IFERROR(
(AVERAGE((IF(DATOS_[[Sexo]:[Sexo]]=$B104,IF(DATOS_[[AGRUP. CLAS. PROF.]:[AGRUP. CLAS. PROF.]]=$B102,IF(DATOS_[[Check Periodo Ref.]:[Check Periodo Ref.]]="Dentro",IF(DATOS_[[Check Equiparado]:[Check Equiparado]]="Sí",IF(DATOS!AU$4="Sí",(1/DATOS_[[% anualiz]:[% anualiz]]),1)*IF(DATOS!AU$5="Sí",1/DATOS_[[% normaliz]:[% normaliz]],1)*(DATOS_[Conc.Sal.17])))))))),
0)</f>
        <v>0</v>
      </c>
      <c r="AA104" s="168">
        <f t="array" ref="AA104">IFERROR(
(AVERAGE((IF(DATOS_[[Sexo]:[Sexo]]=$B104,IF(DATOS_[[AGRUP. CLAS. PROF.]:[AGRUP. CLAS. PROF.]]=$B102,IF(DATOS_[[Check Periodo Ref.]:[Check Periodo Ref.]]="Dentro",IF(DATOS_[[Check Equiparado]:[Check Equiparado]]="Sí",IF(DATOS!AV$4="Sí",(1/DATOS_[[% anualiz]:[% anualiz]]),1)*IF(DATOS!AV$5="Sí",1/DATOS_[[% normaliz]:[% normaliz]],1)*(DATOS_[Conc.Sal.18])))))))),
0)</f>
        <v>0</v>
      </c>
      <c r="AB104" s="168">
        <f t="array" ref="AB104">IFERROR(
(AVERAGE((IF(DATOS_[[Sexo]:[Sexo]]=$B104,IF(DATOS_[[AGRUP. CLAS. PROF.]:[AGRUP. CLAS. PROF.]]=$B102,IF(DATOS_[[Check Periodo Ref.]:[Check Periodo Ref.]]="Dentro",IF(DATOS_[[Check Equiparado]:[Check Equiparado]]="Sí",IF(DATOS!AW$4="Sí",(1/DATOS_[[% anualiz]:[% anualiz]]),1)*IF(DATOS!AW$5="Sí",1/DATOS_[[% normaliz]:[% normaliz]],1)*(DATOS_[Conc.Sal.19])))))))),
0)</f>
        <v>0</v>
      </c>
      <c r="AC104" s="168">
        <f t="array" ref="AC104">IFERROR(
(AVERAGE((IF(DATOS_[[Sexo]:[Sexo]]=$B104,IF(DATOS_[[AGRUP. CLAS. PROF.]:[AGRUP. CLAS. PROF.]]=$B102,IF(DATOS_[[Check Periodo Ref.]:[Check Periodo Ref.]]="Dentro",IF(DATOS_[[Check Equiparado]:[Check Equiparado]]="Sí",IF(DATOS!AX$4="Sí",(1/DATOS_[[% anualiz]:[% anualiz]]),1)*IF(DATOS!AX$5="Sí",1/DATOS_[[% normaliz]:[% normaliz]],1)*(DATOS_[Conc.Sal.20])))))))),
0)</f>
        <v>0</v>
      </c>
      <c r="AD104" s="168">
        <f t="array" ref="AD104">IFERROR(
(AVERAGE((IF(DATOS_[[Sexo]:[Sexo]]=$B104,IF(DATOS_[[AGRUP. CLAS. PROF.]:[AGRUP. CLAS. PROF.]]=$B102,IF(DATOS_[[Check Periodo Ref.]:[Check Periodo Ref.]]="Dentro",IF(DATOS_[[Check Equiparado]:[Check Equiparado]]="Sí",IF(DATOS!AY$4="Sí",(1/DATOS_[[% anualiz]:[% anualiz]]),1)*IF(DATOS!AY$5="Sí",1/DATOS_[[% normaliz]:[% normaliz]],1)*(DATOS_[Conc.Sal.21])))))))),
0)</f>
        <v>0</v>
      </c>
      <c r="AE104" s="168">
        <f t="array" ref="AE104">IFERROR(
(AVERAGE((IF(DATOS_[[Sexo]:[Sexo]]=$B104,IF(DATOS_[[AGRUP. CLAS. PROF.]:[AGRUP. CLAS. PROF.]]=$B102,IF(DATOS_[[Check Periodo Ref.]:[Check Periodo Ref.]]="Dentro",IF(DATOS_[[Check Equiparado]:[Check Equiparado]]="Sí",IF(DATOS!AZ$4="Sí",(1/DATOS_[[% anualiz]:[% anualiz]]),1)*IF(DATOS!AZ$5="Sí",1/DATOS_[[% normaliz]:[% normaliz]],1)*(DATOS_[Conc.Sal.22])))))))),
0)</f>
        <v>0</v>
      </c>
      <c r="AF104" s="168">
        <f t="array" ref="AF104">IFERROR(
(AVERAGE((IF(DATOS_[[Sexo]:[Sexo]]=$B104,IF(DATOS_[[AGRUP. CLAS. PROF.]:[AGRUP. CLAS. PROF.]]=$B102,IF(DATOS_[[Check Periodo Ref.]:[Check Periodo Ref.]]="Dentro",IF(DATOS_[[Check Equiparado]:[Check Equiparado]]="Sí",IF(DATOS!BA$4="Sí",(1/DATOS_[[% anualiz]:[% anualiz]]),1)*IF(DATOS!BA$5="Sí",1/DATOS_[[% normaliz]:[% normaliz]],1)*(DATOS_[Conc.Sal.23])))))))),
0)</f>
        <v>0</v>
      </c>
      <c r="AG104" s="168">
        <f t="array" ref="AG104">IFERROR(
(AVERAGE((IF(DATOS_[[Sexo]:[Sexo]]=$B104,IF(DATOS_[[AGRUP. CLAS. PROF.]:[AGRUP. CLAS. PROF.]]=$B102,IF(DATOS_[[Check Periodo Ref.]:[Check Periodo Ref.]]="Dentro",IF(DATOS_[[Check Equiparado]:[Check Equiparado]]="Sí",IF(DATOS!BB$4="Sí",(1/DATOS_[[% anualiz]:[% anualiz]]),1)*IF(DATOS!BB$5="Sí",1/DATOS_[[% normaliz]:[% normaliz]],1)*(DATOS_[Conc.Sal.24])))))))),
0)</f>
        <v>0</v>
      </c>
      <c r="AH104" s="168">
        <f t="array" ref="AH104">IFERROR(
(AVERAGE((IF(DATOS_[[Sexo]:[Sexo]]=$B104,IF(DATOS_[[AGRUP. CLAS. PROF.]:[AGRUP. CLAS. PROF.]]=$B102,IF(DATOS_[[Check Periodo Ref.]:[Check Periodo Ref.]]="Dentro",IF(DATOS_[[Check Equiparado]:[Check Equiparado]]="Sí",IF(DATOS!BC$4="Sí",(1/DATOS_[[% anualiz]:[% anualiz]]),1)*IF(DATOS!BC$5="Sí",1/DATOS_[[% normaliz]:[% normaliz]],1)*(DATOS_[Conc.Sal.25])))))))),
0)</f>
        <v>0</v>
      </c>
      <c r="AI104" s="168">
        <f t="array" ref="AI104">IFERROR(
(AVERAGE((IF(DATOS_[[Sexo]:[Sexo]]=$B104,IF(DATOS_[[AGRUP. CLAS. PROF.]:[AGRUP. CLAS. PROF.]]=$B102,IF(DATOS_[[Check Periodo Ref.]:[Check Periodo Ref.]]="Dentro",IF(DATOS_[[Check Equiparado]:[Check Equiparado]]="Sí",IF(DATOS!BD$4="Sí",(1/DATOS_[[% anualiz]:[% anualiz]]),1)*IF(DATOS!BD$5="Sí",1/DATOS_[[% normaliz]:[% normaliz]],1)*(DATOS_[Conc.Sal.26])))))))),
0)</f>
        <v>0</v>
      </c>
      <c r="AJ104" s="168">
        <f t="array" ref="AJ104">IFERROR(
(AVERAGE((IF(DATOS_[[Sexo]:[Sexo]]=$B104,IF(DATOS_[[AGRUP. CLAS. PROF.]:[AGRUP. CLAS. PROF.]]=$B102,IF(DATOS_[[Check Periodo Ref.]:[Check Periodo Ref.]]="Dentro",IF(DATOS_[[Check Equiparado]:[Check Equiparado]]="Sí",IF(DATOS!BE$4="Sí",(1/DATOS_[[% anualiz]:[% anualiz]]),1)*IF(DATOS!BE$5="Sí",1/DATOS_[[% normaliz]:[% normaliz]],1)*(DATOS_[Conc.Sal.27])))))))),
0)</f>
        <v>0</v>
      </c>
      <c r="AK104" s="168">
        <f t="array" ref="AK104">IFERROR(
(AVERAGE((IF(DATOS_[[Sexo]:[Sexo]]=$B104,IF(DATOS_[[AGRUP. CLAS. PROF.]:[AGRUP. CLAS. PROF.]]=$B102,IF(DATOS_[[Check Periodo Ref.]:[Check Periodo Ref.]]="Dentro",IF(DATOS_[[Check Equiparado]:[Check Equiparado]]="Sí",IF(DATOS!BF$4="Sí",(1/DATOS_[[% anualiz]:[% anualiz]]),1)*IF(DATOS!BF$5="Sí",1/DATOS_[[% normaliz]:[% normaliz]],1)*(DATOS_[Conc.Sal.28])))))))),
0)</f>
        <v>0</v>
      </c>
      <c r="AL104" s="168">
        <f t="array" ref="AL104">IFERROR(
(AVERAGE((IF(DATOS_[[Sexo]:[Sexo]]=$B104,IF(DATOS_[[AGRUP. CLAS. PROF.]:[AGRUP. CLAS. PROF.]]=$B102,IF(DATOS_[[Check Periodo Ref.]:[Check Periodo Ref.]]="Dentro",IF(DATOS_[[Check Equiparado]:[Check Equiparado]]="Sí",IF(DATOS!BG$4="Sí",(1/DATOS_[[% anualiz]:[% anualiz]]),1)*IF(DATOS!BG$5="Sí",1/DATOS_[[% normaliz]:[% normaliz]],1)*(DATOS_[Conc.Sal.29])))))))),
0)</f>
        <v>0</v>
      </c>
      <c r="AM104" s="168">
        <f t="array" ref="AM104">IFERROR(
(AVERAGE((IF(DATOS_[[Sexo]:[Sexo]]=$B104,IF(DATOS_[[AGRUP. CLAS. PROF.]:[AGRUP. CLAS. PROF.]]=$B102,IF(DATOS_[[Check Periodo Ref.]:[Check Periodo Ref.]]="Dentro",IF(DATOS_[[Check Equiparado]:[Check Equiparado]]="Sí",IF(DATOS!BH$4="Sí",(1/DATOS_[[% anualiz]:[% anualiz]]),1)*IF(DATOS!BH$5="Sí",1/DATOS_[[% normaliz]:[% normaliz]],1)*(DATOS_[Conc.Sal.30])))))))),
0)</f>
        <v>0</v>
      </c>
      <c r="AN104" s="169">
        <f t="array" ref="AN104">IFERROR(
AVERAGE(IF(DATOS_[Sexo]=$B104,IF(DATOS_[[AGRUP. CLAS. PROF.]:[AGRUP. CLAS. PROF.]]=$B102,IF(DATOS_[Check Equiparado]="Sí",IF(DATOS_[Check Periodo Ref.]="Dentro",DATOS_[Tot COMPL.SAL Eq],FALSE))))),
0)</f>
        <v>0</v>
      </c>
      <c r="AO104" s="170">
        <f t="array" ref="AO104">IFERROR(
AVERAGE(IF(DATOS_[Sexo]=$B104,IF(DATOS_[[AGRUP. CLAS. PROF.]:[AGRUP. CLAS. PROF.]]=$B102,IF(DATOS_[Check Equiparado]="Sí",IF(DATOS_[Check Periodo Ref.]="Dentro",DATOS_[TOTAL SALARIO Eq],FALSE))))),
0)</f>
        <v>0</v>
      </c>
      <c r="AP104" s="171">
        <f t="array" ref="AP104">IFERROR(
(AVERAGE((IF(DATOS_[[Sexo]:[Sexo]]=$B104,IF(DATOS_[[AGRUP. CLAS. PROF.]:[AGRUP. CLAS. PROF.]]=$B103,IF(DATOS_[[Check Periodo Ref.]:[Check Periodo Ref.]]="Dentro",IF(DATOS_[[Check Equiparado]:[Check Equiparado]]="Sí",IF(DATOS!BI$4="Sí",(1/DATOS_[[% anualiz]:[% anualiz]]),1)*IF(DATOS!BI$5="Sí",1/DATOS_[[% normaliz]:[% normaliz]],1)*(DATOS_[C.Extra.01])))))))),
0)</f>
        <v>0</v>
      </c>
      <c r="AQ104" s="171">
        <f t="array" ref="AQ104">IFERROR(
(AVERAGE((IF(DATOS_[[Sexo]:[Sexo]]=$B104,IF(DATOS_[[AGRUP. CLAS. PROF.]:[AGRUP. CLAS. PROF.]]=$B103,IF(DATOS_[[Check Periodo Ref.]:[Check Periodo Ref.]]="Dentro",IF(DATOS_[[Check Equiparado]:[Check Equiparado]]="Sí",IF(DATOS!BJ$4="Sí",(1/DATOS_[[% anualiz]:[% anualiz]]),1)*IF(DATOS!BJ$5="Sí",1/DATOS_[[% normaliz]:[% normaliz]],1)*(DATOS_[C.Extra.02])))))))),
0)</f>
        <v>0</v>
      </c>
      <c r="AR104" s="171">
        <f t="array" ref="AR104">IFERROR(
(AVERAGE((IF(DATOS_[[Sexo]:[Sexo]]=$B104,IF(DATOS_[[AGRUP. CLAS. PROF.]:[AGRUP. CLAS. PROF.]]=$B103,IF(DATOS_[[Check Periodo Ref.]:[Check Periodo Ref.]]="Dentro",IF(DATOS_[[Check Equiparado]:[Check Equiparado]]="Sí",IF(DATOS!BK$4="Sí",(1/DATOS_[[% anualiz]:[% anualiz]]),1)*IF(DATOS!BK$5="Sí",1/DATOS_[[% normaliz]:[% normaliz]],1)*(DATOS_[C.Extra.03])))))))),
0)</f>
        <v>0</v>
      </c>
      <c r="AS104" s="171">
        <f t="array" ref="AS104">IFERROR(
(AVERAGE((IF(DATOS_[[Sexo]:[Sexo]]=$B104,IF(DATOS_[[AGRUP. CLAS. PROF.]:[AGRUP. CLAS. PROF.]]=$B103,IF(DATOS_[[Check Periodo Ref.]:[Check Periodo Ref.]]="Dentro",IF(DATOS_[[Check Equiparado]:[Check Equiparado]]="Sí",IF(DATOS!BL$4="Sí",(1/DATOS_[[% anualiz]:[% anualiz]]),1)*IF(DATOS!BL$5="Sí",1/DATOS_[[% normaliz]:[% normaliz]],1)*(DATOS_[C.Extra.04])))))))),
0)</f>
        <v>0</v>
      </c>
      <c r="AT104" s="171">
        <f t="array" ref="AT104">IFERROR(
(AVERAGE((IF(DATOS_[[Sexo]:[Sexo]]=$B104,IF(DATOS_[[AGRUP. CLAS. PROF.]:[AGRUP. CLAS. PROF.]]=$B103,IF(DATOS_[[Check Periodo Ref.]:[Check Periodo Ref.]]="Dentro",IF(DATOS_[[Check Equiparado]:[Check Equiparado]]="Sí",IF(DATOS!BM$4="Sí",(1/DATOS_[[% anualiz]:[% anualiz]]),1)*IF(DATOS!BM$5="Sí",1/DATOS_[[% normaliz]:[% normaliz]],1)*(DATOS_[C.Extra.05])))))))),
0)</f>
        <v>0</v>
      </c>
      <c r="AU104" s="172">
        <f t="array" ref="AU104">IFERROR(
AVERAGE(IF(DATOS_[Sexo]=$B104,IF(DATOS_[[AGRUP. CLAS. PROF.]:[AGRUP. CLAS. PROF.]]=$B102,IF(DATOS_[Check Equiparado]="Sí",IF(DATOS_[Check Periodo Ref.]="Dentro",DATOS_[Tot Extrasalarial Eq],FALSE))))),
0)</f>
        <v>0</v>
      </c>
      <c r="AV104" s="173">
        <f t="array" ref="AV104">IFERROR(
AVERAGE(IF(DATOS_[Sexo]=$B104,IF(DATOS_[[AGRUP. CLAS. PROF.]:[AGRUP. CLAS. PROF.]]=$B102,IF(DATOS_[Check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4" tint="0.59999389629810485"/>
    <pageSetUpPr fitToPage="1"/>
  </sheetPr>
  <dimension ref="A1:AV104"/>
  <sheetViews>
    <sheetView workbookViewId="0">
      <selection sqref="A1:XFD1"/>
    </sheetView>
  </sheetViews>
  <sheetFormatPr baseColWidth="10" defaultColWidth="7.28515625" defaultRowHeight="16.5" outlineLevelCol="1" x14ac:dyDescent="0.3"/>
  <cols>
    <col min="1" max="2" width="8.85546875" style="107" customWidth="1"/>
    <col min="3" max="7" width="7.28515625" style="107" customWidth="1"/>
    <col min="8" max="8" width="7.28515625" style="107"/>
    <col min="9" max="9" width="10.42578125" style="107" customWidth="1"/>
    <col min="10" max="12" width="7.42578125" style="107" bestFit="1" customWidth="1"/>
    <col min="13" max="13" width="7.5703125" style="107" bestFit="1" customWidth="1"/>
    <col min="14" max="18" width="7.28515625" style="107"/>
    <col min="19" max="19" width="0" style="107" hidden="1" customWidth="1"/>
    <col min="20" max="39" width="7.28515625" style="107" hidden="1" customWidth="1" outlineLevel="1"/>
    <col min="40" max="40" width="8.85546875" style="107" customWidth="1" collapsed="1"/>
    <col min="41" max="41" width="8.85546875" style="107" customWidth="1"/>
    <col min="42" max="42" width="9" style="107" bestFit="1" customWidth="1"/>
    <col min="43" max="46" width="0" style="107" hidden="1" customWidth="1"/>
    <col min="47" max="48" width="8.85546875" style="107" customWidth="1"/>
    <col min="49" max="16384" width="7.28515625" style="107"/>
  </cols>
  <sheetData>
    <row r="1" spans="1:48" s="119" customFormat="1" ht="42.6" customHeight="1" x14ac:dyDescent="0.3">
      <c r="E1" s="335" t="s">
        <v>373</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25"/>
    <row r="8" spans="1:48" s="152" customFormat="1" ht="46.15" customHeight="1" x14ac:dyDescent="0.2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7.25"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CLAS. PROF.],"&lt;&gt;",DATOS_[Sexo],$B10,DATOS_[Check Periodo Ref.],"Dentro")</f>
        <v>0</v>
      </c>
      <c r="E10" s="100">
        <f>COUNTIFS(DATOS_[AGRUP. CLAS. PROF.],"&lt;&gt;",DATOS_[Sexo],$B10,DATOS_[Check Periodo Ref.],"Dentro",DATOS_[Check Nº SC Norm],"Sí")</f>
        <v>0</v>
      </c>
      <c r="F10" s="100">
        <f>COUNTIFS(DATOS_[AGRUP. CLAS. PROF.],"&lt;&gt;",DATOS_[Sexo],$B10,DATOS_[Check Periodo Ref.],"Dentro",DATOS_[Check Nº SC Anualiz],"Sí")</f>
        <v>0</v>
      </c>
      <c r="G10" s="100">
        <f>COUNTIFS(DATOS_[AGRUP. CLAS. PROF.],"&lt;&gt;",DATOS_[Sexo],$B10,DATOS_[Check Periodo Ref.],"Dentro",DATOS_[Check Nº SC Norm y Anualiz],"Sí")</f>
        <v>0</v>
      </c>
      <c r="H10" s="100">
        <f>COUNTIFS(DATOS_[AGRUP. CLAS. PROF.],"&lt;&gt;",DATOS_[Sexo],$B10,DATOS_[Check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CLAS. PROF.],"&lt;&gt;",DATOS_[Sexo],$B11,DATOS_[Check Periodo Ref.],"Dentro")</f>
        <v>0</v>
      </c>
      <c r="E11" s="100">
        <f>COUNTIFS(DATOS_[AGRUP. CLAS. PROF.],"&lt;&gt;",DATOS_[Sexo],$B11,DATOS_[Check Periodo Ref.],"Dentro",DATOS_[Check Nº SC Norm],"Sí")</f>
        <v>0</v>
      </c>
      <c r="F11" s="100">
        <f>COUNTIFS(DATOS_[AGRUP. CLAS. PROF.],"&lt;&gt;",DATOS_[Sexo],$B11,DATOS_[Check Periodo Ref.],"Dentro",DATOS_[Check Nº SC Anualiz],"Sí")</f>
        <v>0</v>
      </c>
      <c r="G11" s="100">
        <f>COUNTIFS(DATOS_[AGRUP. CLAS. PROF.],"&lt;&gt;",DATOS_[Sexo],$B11,DATOS_[Check Periodo Ref.],"Dentro",DATOS_[Check Nº SC Norm y Anualiz],"Sí")</f>
        <v>0</v>
      </c>
      <c r="H11" s="100">
        <f>COUNTIFS(DATOS_[AGRUP. CLAS. PROF.],"&lt;&gt;",DATOS_[Sexo],$B11,DATOS_[Check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2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7.25" thickBot="1" x14ac:dyDescent="0.35">
      <c r="A15" s="107" t="str">
        <f>+A16</f>
        <v>[ocultar]</v>
      </c>
      <c r="B15" s="157" t="s">
        <v>298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CLAS. PROF.],
IF("Dentro"=DATOS_[Check Periodo Ref.],
1/(COUNTIFS(DATOS_[Sexo],$B16,DATOS_[AGRUP. CLAS. PROF.],$B15,DATOS_[Check Periodo Ref.],"Dentro",DATOS_[id],DATOS_[id]))))))</f>
        <v>0</v>
      </c>
      <c r="D16" s="100">
        <f>COUNTIFS(DATOS_[AGRUP. CLAS. PROF.],$B15,DATOS_[Sexo],$B16,DATOS_[Check Periodo Ref.],"Dentro")</f>
        <v>0</v>
      </c>
      <c r="E16" s="100">
        <f>COUNTIFS(DATOS_[AGRUP. CLAS. PROF.],$B15,DATOS_[Sexo],$B16,DATOS_[Check Periodo Ref.],"Dentro",DATOS_[Check Nº SC Norm],"Sí")</f>
        <v>0</v>
      </c>
      <c r="F16" s="100">
        <f>COUNTIFS(DATOS_[AGRUP. CLAS. PROF.],$B15,DATOS_[Sexo],$B16,DATOS_[Check Periodo Ref.],"Dentro",DATOS_[Check Nº SC Anualiz],"Sí")</f>
        <v>0</v>
      </c>
      <c r="G16" s="100">
        <f>COUNTIFS(DATOS_[AGRUP. CLAS. PROF.],$B15,DATOS_[Sexo],$B16,DATOS_[Check Periodo Ref.],"Dentro",DATOS_[Check Nº SC Norm y Anualiz],"Sí")</f>
        <v>0</v>
      </c>
      <c r="H16" s="100">
        <f>COUNTIFS(DATOS_[AGRUP. CLAS. PROF.],$B15,DATOS_[Sexo],$B16,DATOS_[Check Periodo Ref.],"Dentro",DATOS_[Check Equiparación],"Sí")</f>
        <v>0</v>
      </c>
      <c r="I16" s="177">
        <f t="array" ref="I16">IFERROR(
MEDIAN(IF(DATOS_[Sexo]=$B16,IF(DATOS_[[AGRUP. CLAS. PROF.]:[AGRUP. CLAS. PROF.]]=$B15,IF(DATOS_[Check Equiparado]="Sí",IF(DATOS_[Check Periodo Ref.]="Dentro",DATOS_[SALARIO BASE Eq],FALSE))))),
0)</f>
        <v>0</v>
      </c>
      <c r="J16" s="178">
        <f t="array" ref="J16">IFERROR(
(MEDIAN((IF(DATOS_[[Sexo]:[Sexo]]=$B16,IF(DATOS_[[AGRUP. CLAS. PROF.]:[AGRUP. CLAS. PROF.]]=$B15,IF(DATOS_[[Check Periodo Ref.]:[Check Periodo Ref.]]="Dentro",IF(DATOS_[[Check Equiparado]:[Check Equiparado]]="Sí",IF(DATOS!AE$4="Sí",(1/DATOS_[[% anualiz]:[% anualiz]]),1)*IF(DATOS!AE$5="Sí",1/DATOS_[[% normaliz]:[% normaliz]],1)*(DATOS_[Conc.Sal.01])))))))),
0)</f>
        <v>0</v>
      </c>
      <c r="K16" s="178">
        <f t="array" ref="K16">IFERROR(
(MEDIAN((IF(DATOS_[[Sexo]:[Sexo]]=$B16,IF(DATOS_[[AGRUP. CLAS. PROF.]:[AGRUP. CLAS. PROF.]]=$B15,IF(DATOS_[[Check Periodo Ref.]:[Check Periodo Ref.]]="Dentro",IF(DATOS_[[Check Equiparado]:[Check Equiparado]]="Sí",IF(DATOS!AF$4="Sí",(1/DATOS_[[% anualiz]:[% anualiz]]),1)*IF(DATOS!AF$5="Sí",1/DATOS_[[% normaliz]:[% normaliz]],1)*(DATOS_[Conc.Sal.02])))))))),
0)</f>
        <v>0</v>
      </c>
      <c r="L16" s="178">
        <f t="array" ref="L16">IFERROR(
(MEDIAN((IF(DATOS_[[Sexo]:[Sexo]]=$B16,IF(DATOS_[[AGRUP. CLAS. PROF.]:[AGRUP. CLAS. PROF.]]=$B15,IF(DATOS_[[Check Periodo Ref.]:[Check Periodo Ref.]]="Dentro",IF(DATOS_[[Check Equiparado]:[Check Equiparado]]="Sí",IF(DATOS!AG$4="Sí",(1/DATOS_[[% anualiz]:[% anualiz]]),1)*IF(DATOS!AG$5="Sí",1/DATOS_[[% normaliz]:[% normaliz]],1)*(DATOS_[Conc.Sal.03])))))))),
0)</f>
        <v>0</v>
      </c>
      <c r="M16" s="178">
        <f t="array" ref="M16">IFERROR(
(MEDIAN((IF(DATOS_[[Sexo]:[Sexo]]=$B16,IF(DATOS_[[AGRUP. CLAS. PROF.]:[AGRUP. CLAS. PROF.]]=$B15,IF(DATOS_[[Check Periodo Ref.]:[Check Periodo Ref.]]="Dentro",IF(DATOS_[[Check Equiparado]:[Check Equiparado]]="Sí",IF(DATOS!AH$4="Sí",(1/DATOS_[[% anualiz]:[% anualiz]]),1)*IF(DATOS!AH$5="Sí",1/DATOS_[[% normaliz]:[% normaliz]],1)*(DATOS_[Conc.Sal.04])))))))),
0)</f>
        <v>0</v>
      </c>
      <c r="N16" s="178">
        <f t="array" ref="N16">IFERROR(
(MEDIAN((IF(DATOS_[[Sexo]:[Sexo]]=$B16,IF(DATOS_[[AGRUP. CLAS. PROF.]:[AGRUP. CLAS. PROF.]]=$B15,IF(DATOS_[[Check Periodo Ref.]:[Check Periodo Ref.]]="Dentro",IF(DATOS_[[Check Equiparado]:[Check Equiparado]]="Sí",IF(DATOS!AI$4="Sí",(1/DATOS_[[% anualiz]:[% anualiz]]),1)*IF(DATOS!AI$5="Sí",1/DATOS_[[% normaliz]:[% normaliz]],1)*(DATOS_[Conc.Sal.05])))))))),
0)</f>
        <v>0</v>
      </c>
      <c r="O16" s="178">
        <f t="array" ref="O16">IFERROR(
(MEDIAN((IF(DATOS_[[Sexo]:[Sexo]]=$B16,IF(DATOS_[[AGRUP. CLAS. PROF.]:[AGRUP. CLAS. PROF.]]=$B15,IF(DATOS_[[Check Periodo Ref.]:[Check Periodo Ref.]]="Dentro",IF(DATOS_[[Check Equiparado]:[Check Equiparado]]="Sí",IF(DATOS!AJ$4="Sí",(1/DATOS_[[% anualiz]:[% anualiz]]),1)*IF(DATOS!AJ$5="Sí",1/DATOS_[[% normaliz]:[% normaliz]],1)*(DATOS_[Conc.Sal.06])))))))),
0)</f>
        <v>0</v>
      </c>
      <c r="P16" s="178">
        <f t="array" ref="P16">IFERROR(
(MEDIAN((IF(DATOS_[[Sexo]:[Sexo]]=$B16,IF(DATOS_[[AGRUP. CLAS. PROF.]:[AGRUP. CLAS. PROF.]]=$B15,IF(DATOS_[[Check Periodo Ref.]:[Check Periodo Ref.]]="Dentro",IF(DATOS_[[Check Equiparado]:[Check Equiparado]]="Sí",IF(DATOS!AK$4="Sí",(1/DATOS_[[% anualiz]:[% anualiz]]),1)*IF(DATOS!AK$5="Sí",1/DATOS_[[% normaliz]:[% normaliz]],1)*(DATOS_[Conc.Sal.07])))))))),
0)</f>
        <v>0</v>
      </c>
      <c r="Q16" s="178">
        <f t="array" ref="Q16">IFERROR(
(MEDIAN((IF(DATOS_[[Sexo]:[Sexo]]=$B16,IF(DATOS_[[AGRUP. CLAS. PROF.]:[AGRUP. CLAS. PROF.]]=$B15,IF(DATOS_[[Check Periodo Ref.]:[Check Periodo Ref.]]="Dentro",IF(DATOS_[[Check Equiparado]:[Check Equiparado]]="Sí",IF(DATOS!AL$4="Sí",(1/DATOS_[[% anualiz]:[% anualiz]]),1)*IF(DATOS!AL$5="Sí",1/DATOS_[[% normaliz]:[% normaliz]],1)*(DATOS_[Conc.Sal.08])))))))),
0)</f>
        <v>0</v>
      </c>
      <c r="R16" s="178">
        <f t="array" ref="R16">IFERROR(
(MEDIAN((IF(DATOS_[[Sexo]:[Sexo]]=$B16,IF(DATOS_[[AGRUP. CLAS. PROF.]:[AGRUP. CLAS. PROF.]]=$B15,IF(DATOS_[[Check Periodo Ref.]:[Check Periodo Ref.]]="Dentro",IF(DATOS_[[Check Equiparado]:[Check Equiparado]]="Sí",IF(DATOS!AM$4="Sí",(1/DATOS_[[% anualiz]:[% anualiz]]),1)*IF(DATOS!AM$5="Sí",1/DATOS_[[% normaliz]:[% normaliz]],1)*(DATOS_[Conc.Sal.09])))))))),
0)</f>
        <v>0</v>
      </c>
      <c r="S16" s="178">
        <f t="array" ref="S16">IFERROR(
(MEDIAN((IF(DATOS_[[Sexo]:[Sexo]]=$B16,IF(DATOS_[[AGRUP. CLAS. PROF.]:[AGRUP. CLAS. PROF.]]=$B15,IF(DATOS_[[Check Periodo Ref.]:[Check Periodo Ref.]]="Dentro",IF(DATOS_[[Check Equiparado]:[Check Equiparado]]="Sí",IF(DATOS!AN$4="Sí",(1/DATOS_[[% anualiz]:[% anualiz]]),1)*IF(DATOS!AN$5="Sí",1/DATOS_[[% normaliz]:[% normaliz]],1)*(DATOS_[Conc.Sal.10])))))))),
0)</f>
        <v>0</v>
      </c>
      <c r="T16" s="178">
        <f t="array" ref="T16">IFERROR(
(MEDIAN((IF(DATOS_[[Sexo]:[Sexo]]=$B16,IF(DATOS_[[AGRUP. CLAS. PROF.]:[AGRUP. CLAS. PROF.]]=$B15,IF(DATOS_[[Check Periodo Ref.]:[Check Periodo Ref.]]="Dentro",IF(DATOS_[[Check Equiparado]:[Check Equiparado]]="Sí",IF(DATOS!AO$4="Sí",(1/DATOS_[[% anualiz]:[% anualiz]]),1)*IF(DATOS!AO$5="Sí",1/DATOS_[[% normaliz]:[% normaliz]],1)*(DATOS_[Conc.Sal.11])))))))),
0)</f>
        <v>0</v>
      </c>
      <c r="U16" s="178">
        <f t="array" ref="U16">IFERROR(
(MEDIAN((IF(DATOS_[[Sexo]:[Sexo]]=$B16,IF(DATOS_[[AGRUP. CLAS. PROF.]:[AGRUP. CLAS. PROF.]]=$B15,IF(DATOS_[[Check Periodo Ref.]:[Check Periodo Ref.]]="Dentro",IF(DATOS_[[Check Equiparado]:[Check Equiparado]]="Sí",IF(DATOS!AP$4="Sí",(1/DATOS_[[% anualiz]:[% anualiz]]),1)*IF(DATOS!AP$5="Sí",1/DATOS_[[% normaliz]:[% normaliz]],1)*(DATOS_[Conc.Sal.12])))))))),
0)</f>
        <v>0</v>
      </c>
      <c r="V16" s="178">
        <f t="array" ref="V16">IFERROR(
(MEDIAN((IF(DATOS_[[Sexo]:[Sexo]]=$B16,IF(DATOS_[[AGRUP. CLAS. PROF.]:[AGRUP. CLAS. PROF.]]=$B15,IF(DATOS_[[Check Periodo Ref.]:[Check Periodo Ref.]]="Dentro",IF(DATOS_[[Check Equiparado]:[Check Equiparado]]="Sí",IF(DATOS!AQ$4="Sí",(1/DATOS_[[% anualiz]:[% anualiz]]),1)*IF(DATOS!AQ$5="Sí",1/DATOS_[[% normaliz]:[% normaliz]],1)*(DATOS_[Conc.Sal.13])))))))),
0)</f>
        <v>0</v>
      </c>
      <c r="W16" s="178">
        <f t="array" ref="W16">IFERROR(
(MEDIAN((IF(DATOS_[[Sexo]:[Sexo]]=$B16,IF(DATOS_[[AGRUP. CLAS. PROF.]:[AGRUP. CLAS. PROF.]]=$B15,IF(DATOS_[[Check Periodo Ref.]:[Check Periodo Ref.]]="Dentro",IF(DATOS_[[Check Equiparado]:[Check Equiparado]]="Sí",IF(DATOS!AR$4="Sí",(1/DATOS_[[% anualiz]:[% anualiz]]),1)*IF(DATOS!AR$5="Sí",1/DATOS_[[% normaliz]:[% normaliz]],1)*(DATOS_[Conc.Sal.14])))))))),
0)</f>
        <v>0</v>
      </c>
      <c r="X16" s="178">
        <f t="array" ref="X16">IFERROR(
(MEDIAN((IF(DATOS_[[Sexo]:[Sexo]]=$B16,IF(DATOS_[[AGRUP. CLAS. PROF.]:[AGRUP. CLAS. PROF.]]=$B15,IF(DATOS_[[Check Periodo Ref.]:[Check Periodo Ref.]]="Dentro",IF(DATOS_[[Check Equiparado]:[Check Equiparado]]="Sí",IF(DATOS!AS$4="Sí",(1/DATOS_[[% anualiz]:[% anualiz]]),1)*IF(DATOS!AS$5="Sí",1/DATOS_[[% normaliz]:[% normaliz]],1)*(DATOS_[Conc.Sal.15])))))))),
0)</f>
        <v>0</v>
      </c>
      <c r="Y16" s="178">
        <f t="array" ref="Y16">IFERROR(
(MEDIAN((IF(DATOS_[[Sexo]:[Sexo]]=$B16,IF(DATOS_[[AGRUP. CLAS. PROF.]:[AGRUP. CLAS. PROF.]]=$B15,IF(DATOS_[[Check Periodo Ref.]:[Check Periodo Ref.]]="Dentro",IF(DATOS_[[Check Equiparado]:[Check Equiparado]]="Sí",IF(DATOS!AT$4="Sí",(1/DATOS_[[% anualiz]:[% anualiz]]),1)*IF(DATOS!AT$5="Sí",1/DATOS_[[% normaliz]:[% normaliz]],1)*(DATOS_[Conc.Sal.16])))))))),
0)</f>
        <v>0</v>
      </c>
      <c r="Z16" s="178">
        <f t="array" ref="Z16">IFERROR(
(MEDIAN((IF(DATOS_[[Sexo]:[Sexo]]=$B16,IF(DATOS_[[AGRUP. CLAS. PROF.]:[AGRUP. CLAS. PROF.]]=$B15,IF(DATOS_[[Check Periodo Ref.]:[Check Periodo Ref.]]="Dentro",IF(DATOS_[[Check Equiparado]:[Check Equiparado]]="Sí",IF(DATOS!AU$4="Sí",(1/DATOS_[[% anualiz]:[% anualiz]]),1)*IF(DATOS!AU$5="Sí",1/DATOS_[[% normaliz]:[% normaliz]],1)*(DATOS_[Conc.Sal.17])))))))),
0)</f>
        <v>0</v>
      </c>
      <c r="AA16" s="178">
        <f t="array" ref="AA16">IFERROR(
(MEDIAN((IF(DATOS_[[Sexo]:[Sexo]]=$B16,IF(DATOS_[[AGRUP. CLAS. PROF.]:[AGRUP. CLAS. PROF.]]=$B15,IF(DATOS_[[Check Periodo Ref.]:[Check Periodo Ref.]]="Dentro",IF(DATOS_[[Check Equiparado]:[Check Equiparado]]="Sí",IF(DATOS!AV$4="Sí",(1/DATOS_[[% anualiz]:[% anualiz]]),1)*IF(DATOS!AV$5="Sí",1/DATOS_[[% normaliz]:[% normaliz]],1)*(DATOS_[Conc.Sal.18])))))))),
0)</f>
        <v>0</v>
      </c>
      <c r="AB16" s="178">
        <f t="array" ref="AB16">IFERROR(
(MEDIAN((IF(DATOS_[[Sexo]:[Sexo]]=$B16,IF(DATOS_[[AGRUP. CLAS. PROF.]:[AGRUP. CLAS. PROF.]]=$B15,IF(DATOS_[[Check Periodo Ref.]:[Check Periodo Ref.]]="Dentro",IF(DATOS_[[Check Equiparado]:[Check Equiparado]]="Sí",IF(DATOS!AW$4="Sí",(1/DATOS_[[% anualiz]:[% anualiz]]),1)*IF(DATOS!AW$5="Sí",1/DATOS_[[% normaliz]:[% normaliz]],1)*(DATOS_[Conc.Sal.19])))))))),
0)</f>
        <v>0</v>
      </c>
      <c r="AC16" s="178">
        <f t="array" ref="AC16">IFERROR(
(MEDIAN((IF(DATOS_[[Sexo]:[Sexo]]=$B16,IF(DATOS_[[AGRUP. CLAS. PROF.]:[AGRUP. CLAS. PROF.]]=$B15,IF(DATOS_[[Check Periodo Ref.]:[Check Periodo Ref.]]="Dentro",IF(DATOS_[[Check Equiparado]:[Check Equiparado]]="Sí",IF(DATOS!AX$4="Sí",(1/DATOS_[[% anualiz]:[% anualiz]]),1)*IF(DATOS!AX$5="Sí",1/DATOS_[[% normaliz]:[% normaliz]],1)*(DATOS_[Conc.Sal.20])))))))),
0)</f>
        <v>0</v>
      </c>
      <c r="AD16" s="178">
        <f t="array" ref="AD16">IFERROR(
(MEDIAN((IF(DATOS_[[Sexo]:[Sexo]]=$B16,IF(DATOS_[[AGRUP. CLAS. PROF.]:[AGRUP. CLAS. PROF.]]=$B15,IF(DATOS_[[Check Periodo Ref.]:[Check Periodo Ref.]]="Dentro",IF(DATOS_[[Check Equiparado]:[Check Equiparado]]="Sí",IF(DATOS!AY$4="Sí",(1/DATOS_[[% anualiz]:[% anualiz]]),1)*IF(DATOS!AY$5="Sí",1/DATOS_[[% normaliz]:[% normaliz]],1)*(DATOS_[Conc.Sal.21])))))))),
0)</f>
        <v>0</v>
      </c>
      <c r="AE16" s="178">
        <f t="array" ref="AE16">IFERROR(
(MEDIAN((IF(DATOS_[[Sexo]:[Sexo]]=$B16,IF(DATOS_[[AGRUP. CLAS. PROF.]:[AGRUP. CLAS. PROF.]]=$B15,IF(DATOS_[[Check Periodo Ref.]:[Check Periodo Ref.]]="Dentro",IF(DATOS_[[Check Equiparado]:[Check Equiparado]]="Sí",IF(DATOS!AZ$4="Sí",(1/DATOS_[[% anualiz]:[% anualiz]]),1)*IF(DATOS!AZ$5="Sí",1/DATOS_[[% normaliz]:[% normaliz]],1)*(DATOS_[Conc.Sal.22])))))))),
0)</f>
        <v>0</v>
      </c>
      <c r="AF16" s="178">
        <f t="array" ref="AF16">IFERROR(
(MEDIAN((IF(DATOS_[[Sexo]:[Sexo]]=$B16,IF(DATOS_[[AGRUP. CLAS. PROF.]:[AGRUP. CLAS. PROF.]]=$B15,IF(DATOS_[[Check Periodo Ref.]:[Check Periodo Ref.]]="Dentro",IF(DATOS_[[Check Equiparado]:[Check Equiparado]]="Sí",IF(DATOS!BA$4="Sí",(1/DATOS_[[% anualiz]:[% anualiz]]),1)*IF(DATOS!BA$5="Sí",1/DATOS_[[% normaliz]:[% normaliz]],1)*(DATOS_[Conc.Sal.23])))))))),
0)</f>
        <v>0</v>
      </c>
      <c r="AG16" s="178">
        <f t="array" ref="AG16">IFERROR(
(MEDIAN((IF(DATOS_[[Sexo]:[Sexo]]=$B16,IF(DATOS_[[AGRUP. CLAS. PROF.]:[AGRUP. CLAS. PROF.]]=$B15,IF(DATOS_[[Check Periodo Ref.]:[Check Periodo Ref.]]="Dentro",IF(DATOS_[[Check Equiparado]:[Check Equiparado]]="Sí",IF(DATOS!BB$4="Sí",(1/DATOS_[[% anualiz]:[% anualiz]]),1)*IF(DATOS!BB$5="Sí",1/DATOS_[[% normaliz]:[% normaliz]],1)*(DATOS_[Conc.Sal.24])))))))),
0)</f>
        <v>0</v>
      </c>
      <c r="AH16" s="178">
        <f t="array" ref="AH16">IFERROR(
(MEDIAN((IF(DATOS_[[Sexo]:[Sexo]]=$B16,IF(DATOS_[[AGRUP. CLAS. PROF.]:[AGRUP. CLAS. PROF.]]=$B15,IF(DATOS_[[Check Periodo Ref.]:[Check Periodo Ref.]]="Dentro",IF(DATOS_[[Check Equiparado]:[Check Equiparado]]="Sí",IF(DATOS!BC$4="Sí",(1/DATOS_[[% anualiz]:[% anualiz]]),1)*IF(DATOS!BC$5="Sí",1/DATOS_[[% normaliz]:[% normaliz]],1)*(DATOS_[Conc.Sal.25])))))))),
0)</f>
        <v>0</v>
      </c>
      <c r="AI16" s="178">
        <f t="array" ref="AI16">IFERROR(
(MEDIAN((IF(DATOS_[[Sexo]:[Sexo]]=$B16,IF(DATOS_[[AGRUP. CLAS. PROF.]:[AGRUP. CLAS. PROF.]]=$B15,IF(DATOS_[[Check Periodo Ref.]:[Check Periodo Ref.]]="Dentro",IF(DATOS_[[Check Equiparado]:[Check Equiparado]]="Sí",IF(DATOS!BD$4="Sí",(1/DATOS_[[% anualiz]:[% anualiz]]),1)*IF(DATOS!BD$5="Sí",1/DATOS_[[% normaliz]:[% normaliz]],1)*(DATOS_[Conc.Sal.26])))))))),
0)</f>
        <v>0</v>
      </c>
      <c r="AJ16" s="178">
        <f t="array" ref="AJ16">IFERROR(
(MEDIAN((IF(DATOS_[[Sexo]:[Sexo]]=$B16,IF(DATOS_[[AGRUP. CLAS. PROF.]:[AGRUP. CLAS. PROF.]]=$B15,IF(DATOS_[[Check Periodo Ref.]:[Check Periodo Ref.]]="Dentro",IF(DATOS_[[Check Equiparado]:[Check Equiparado]]="Sí",IF(DATOS!BE$4="Sí",(1/DATOS_[[% anualiz]:[% anualiz]]),1)*IF(DATOS!BE$5="Sí",1/DATOS_[[% normaliz]:[% normaliz]],1)*(DATOS_[Conc.Sal.27])))))))),
0)</f>
        <v>0</v>
      </c>
      <c r="AK16" s="178">
        <f t="array" ref="AK16">IFERROR(
(MEDIAN((IF(DATOS_[[Sexo]:[Sexo]]=$B16,IF(DATOS_[[AGRUP. CLAS. PROF.]:[AGRUP. CLAS. PROF.]]=$B15,IF(DATOS_[[Check Periodo Ref.]:[Check Periodo Ref.]]="Dentro",IF(DATOS_[[Check Equiparado]:[Check Equiparado]]="Sí",IF(DATOS!BF$4="Sí",(1/DATOS_[[% anualiz]:[% anualiz]]),1)*IF(DATOS!BF$5="Sí",1/DATOS_[[% normaliz]:[% normaliz]],1)*(DATOS_[Conc.Sal.28])))))))),
0)</f>
        <v>0</v>
      </c>
      <c r="AL16" s="178">
        <f t="array" ref="AL16">IFERROR(
(MEDIAN((IF(DATOS_[[Sexo]:[Sexo]]=$B16,IF(DATOS_[[AGRUP. CLAS. PROF.]:[AGRUP. CLAS. PROF.]]=$B15,IF(DATOS_[[Check Periodo Ref.]:[Check Periodo Ref.]]="Dentro",IF(DATOS_[[Check Equiparado]:[Check Equiparado]]="Sí",IF(DATOS!BG$4="Sí",(1/DATOS_[[% anualiz]:[% anualiz]]),1)*IF(DATOS!BG$5="Sí",1/DATOS_[[% normaliz]:[% normaliz]],1)*(DATOS_[Conc.Sal.29])))))))),
0)</f>
        <v>0</v>
      </c>
      <c r="AM16" s="178">
        <f t="array" ref="AM16">IFERROR(
(MEDIAN((IF(DATOS_[[Sexo]:[Sexo]]=$B16,IF(DATOS_[[AGRUP. CLAS. PROF.]:[AGRUP. CLAS. PROF.]]=$B15,IF(DATOS_[[Check Periodo Ref.]:[Check Periodo Ref.]]="Dentro",IF(DATOS_[[Check Equiparado]:[Check Equiparado]]="Sí",IF(DATOS!BH$4="Sí",(1/DATOS_[[% anualiz]:[% anualiz]]),1)*IF(DATOS!BH$5="Sí",1/DATOS_[[% normaliz]:[% normaliz]],1)*(DATOS_[Conc.Sal.30])))))))),
0)</f>
        <v>0</v>
      </c>
      <c r="AN16" s="179">
        <f t="array" ref="AN16">IFERROR(
MEDIAN(IF(DATOS_[Sexo]=$B16,IF(DATOS_[[AGRUP. CLAS. PROF.]:[AGRUP. CLAS. PROF.]]=$B15,IF(DATOS_[Check Equiparado]="Sí",IF(DATOS_[Check Periodo Ref.]="Dentro",DATOS_[Tot COMPL.SAL Eq],FALSE))))),
0)</f>
        <v>0</v>
      </c>
      <c r="AO16" s="180">
        <f t="array" ref="AO16">IFERROR(
MEDIAN(IF(DATOS_[Sexo]=$B16,IF(DATOS_[[AGRUP. CLAS. PROF.]:[AGRUP. CLAS. PROF.]]=$B15,IF(DATOS_[Check Equiparado]="Sí",IF(DATOS_[Check Periodo Ref.]="Dentro",DATOS_[TOTAL SALARIO Eq],FALSE))))),
0)</f>
        <v>0</v>
      </c>
      <c r="AP16" s="181">
        <f t="array" ref="AP16">IFERROR(
(MEDIAN((IF(DATOS_[[Sexo]:[Sexo]]=$B16,IF(DATOS_[[AGRUP. CLAS. PROF.]:[AGRUP. CLAS. PROF.]]=$B15,IF(DATOS_[[Check Periodo Ref.]:[Check Periodo Ref.]]="Dentro",IF(DATOS_[[Check Equiparado]:[Check Equiparado]]="Sí",IF(DATOS!BI$4="Sí",(1/DATOS_[[% anualiz]:[% anualiz]]),1)*IF(DATOS!BI$5="Sí",1/DATOS_[[% normaliz]:[% normaliz]],1)*(DATOS_[C.Extra.01])))))))),
0)</f>
        <v>0</v>
      </c>
      <c r="AQ16" s="181">
        <f t="array" ref="AQ16">IFERROR(
(MEDIAN((IF(DATOS_[[Sexo]:[Sexo]]=$B16,IF(DATOS_[[AGRUP. CLAS. PROF.]:[AGRUP. CLAS. PROF.]]=$B15,IF(DATOS_[[Check Periodo Ref.]:[Check Periodo Ref.]]="Dentro",IF(DATOS_[[Check Equiparado]:[Check Equiparado]]="Sí",IF(DATOS!BJ$4="Sí",(1/DATOS_[[% anualiz]:[% anualiz]]),1)*IF(DATOS!BJ$5="Sí",1/DATOS_[[% normaliz]:[% normaliz]],1)*(DATOS_[C.Extra.02])))))))),
0)</f>
        <v>0</v>
      </c>
      <c r="AR16" s="181">
        <f t="array" ref="AR16">IFERROR(
(MEDIAN((IF(DATOS_[[Sexo]:[Sexo]]=$B16,IF(DATOS_[[AGRUP. CLAS. PROF.]:[AGRUP. CLAS. PROF.]]=$B15,IF(DATOS_[[Check Periodo Ref.]:[Check Periodo Ref.]]="Dentro",IF(DATOS_[[Check Equiparado]:[Check Equiparado]]="Sí",IF(DATOS!BK$4="Sí",(1/DATOS_[[% anualiz]:[% anualiz]]),1)*IF(DATOS!BK$5="Sí",1/DATOS_[[% normaliz]:[% normaliz]],1)*(DATOS_[C.Extra.03])))))))),
0)</f>
        <v>0</v>
      </c>
      <c r="AS16" s="181">
        <f t="array" ref="AS16">IFERROR(
(MEDIAN((IF(DATOS_[[Sexo]:[Sexo]]=$B16,IF(DATOS_[[AGRUP. CLAS. PROF.]:[AGRUP. CLAS. PROF.]]=$B15,IF(DATOS_[[Check Periodo Ref.]:[Check Periodo Ref.]]="Dentro",IF(DATOS_[[Check Equiparado]:[Check Equiparado]]="Sí",IF(DATOS!BL$4="Sí",(1/DATOS_[[% anualiz]:[% anualiz]]),1)*IF(DATOS!BL$5="Sí",1/DATOS_[[% normaliz]:[% normaliz]],1)*(DATOS_[C.Extra.04])))))))),
0)</f>
        <v>0</v>
      </c>
      <c r="AT16" s="181">
        <f t="array" ref="AT16">IFERROR(
(MEDIAN((IF(DATOS_[[Sexo]:[Sexo]]=$B16,IF(DATOS_[[AGRUP. CLAS. PROF.]:[AGRUP. CLAS. PROF.]]=$B15,IF(DATOS_[[Check Periodo Ref.]:[Check Periodo Ref.]]="Dentro",IF(DATOS_[[Check Equiparado]:[Check Equiparado]]="Sí",IF(DATOS!BM$4="Sí",(1/DATOS_[[% anualiz]:[% anualiz]]),1)*IF(DATOS!BM$5="Sí",1/DATOS_[[% normaliz]:[% normaliz]],1)*(DATOS_[C.Extra.05])))))))),
0)</f>
        <v>0</v>
      </c>
      <c r="AU16" s="182">
        <f t="array" ref="AU16">IFERROR(
MEDIAN(IF(DATOS_[Sexo]=$B16,IF(DATOS_[[AGRUP. CLAS. PROF.]:[AGRUP. CLAS. PROF.]]=$B15,IF(DATOS_[Check Equiparado]="Sí",IF(DATOS_[Check Periodo Ref.]="Dentro",DATOS_[Tot Extrasalarial Eq],FALSE))))),
0)</f>
        <v>0</v>
      </c>
      <c r="AV16" s="183">
        <f t="array" ref="AV16">IFERROR(
MEDIAN(IF(DATOS_[Sexo]=$B16,IF(DATOS_[[AGRUP. CLAS. PROF.]:[AGRUP. CLAS. PROF.]]=$B15,IF(DATOS_[Check Equiparado]="Sí",IF(DATOS_[Check Periodo Ref.]="Dentro",DATOS_[TOTAL Retrib Eq],FALSE))))),
0)</f>
        <v>0</v>
      </c>
    </row>
    <row r="17" spans="1:48" x14ac:dyDescent="0.3">
      <c r="A17" s="107" t="str">
        <f>+A16</f>
        <v>[ocultar]</v>
      </c>
      <c r="B17" s="153" t="s">
        <v>163</v>
      </c>
      <c r="C17" s="99">
        <f t="array" ref="C17">SUM(IF($B17=DATOS_[Sexo],
IF($B15=DATOS_[AGRUP. CLAS. PROF.],
IF("Dentro"=DATOS_[Check Periodo Ref.],
1/(COUNTIFS(DATOS_[Sexo],$B17,DATOS_[AGRUP. CLAS. PROF.],$B15,DATOS_[Check Periodo Ref.],"Dentro",DATOS_[id],DATOS_[id]))))))</f>
        <v>0</v>
      </c>
      <c r="D17" s="100">
        <f>COUNTIFS(DATOS_[AGRUP. CLAS. PROF.],$B15,DATOS_[Sexo],$B17,DATOS_[Check Periodo Ref.],"Dentro")</f>
        <v>0</v>
      </c>
      <c r="E17" s="100">
        <f>COUNTIFS(DATOS_[AGRUP. CLAS. PROF.],$B15,DATOS_[Sexo],$B17,DATOS_[Check Periodo Ref.],"Dentro",DATOS_[Check Nº SC Norm],"Sí")</f>
        <v>0</v>
      </c>
      <c r="F17" s="100">
        <f>COUNTIFS(DATOS_[AGRUP. CLAS. PROF.],$B15,DATOS_[Sexo],$B17,DATOS_[Check Periodo Ref.],"Dentro",DATOS_[Check Nº SC Anualiz],"Sí")</f>
        <v>0</v>
      </c>
      <c r="G17" s="100">
        <f>COUNTIFS(DATOS_[AGRUP. CLAS. PROF.],$B15,DATOS_[Sexo],$B17,DATOS_[Check Periodo Ref.],"Dentro",DATOS_[Check Nº SC Norm y Anualiz],"Sí")</f>
        <v>0</v>
      </c>
      <c r="H17" s="100">
        <f>COUNTIFS(DATOS_[AGRUP. CLAS. PROF.],$B15,DATOS_[Sexo],$B17,DATOS_[Check Periodo Ref.],"Dentro",DATOS_[Check Equiparación],"Sí")</f>
        <v>0</v>
      </c>
      <c r="I17" s="177" cm="1">
        <f t="array" ref="I17">IFERROR(
MEDIAN(IF(DATOS_[Sexo]=$B17,IF(DATOS_[[AGRUP. CLAS. PROF.]:[AGRUP. CLAS. PROF.]]=$B15,IF(DATOS_[Check Equiparado]="Sí",IF(DATOS_[Check Periodo Ref.]="Dentro",DATOS_[SALARIO BASE Eq],FALSE))))),
0)</f>
        <v>0</v>
      </c>
      <c r="J17" s="178">
        <f t="array" ref="J17">IFERROR(
(MEDIAN((IF(DATOS_[[Sexo]:[Sexo]]=$B17,IF(DATOS_[[AGRUP. CLAS. PROF.]:[AGRUP. CLAS. PROF.]]=$B15,IF(DATOS_[[Check Periodo Ref.]:[Check Periodo Ref.]]="Dentro",IF(DATOS_[[Check Equiparado]:[Check Equiparado]]="Sí",IF(DATOS!AE$4="Sí",(1/DATOS_[[% anualiz]:[% anualiz]]),1)*IF(DATOS!AE$5="Sí",1/DATOS_[[% normaliz]:[% normaliz]],1)*(DATOS_[Conc.Sal.01])))))))),
0)</f>
        <v>0</v>
      </c>
      <c r="K17" s="178">
        <f t="array" ref="K17">IFERROR(
(MEDIAN((IF(DATOS_[[Sexo]:[Sexo]]=$B17,IF(DATOS_[[AGRUP. CLAS. PROF.]:[AGRUP. CLAS. PROF.]]=$B15,IF(DATOS_[[Check Periodo Ref.]:[Check Periodo Ref.]]="Dentro",IF(DATOS_[[Check Equiparado]:[Check Equiparado]]="Sí",IF(DATOS!AF$4="Sí",(1/DATOS_[[% anualiz]:[% anualiz]]),1)*IF(DATOS!AF$5="Sí",1/DATOS_[[% normaliz]:[% normaliz]],1)*(DATOS_[Conc.Sal.02])))))))),
0)</f>
        <v>0</v>
      </c>
      <c r="L17" s="178">
        <f t="array" ref="L17">IFERROR(
(MEDIAN((IF(DATOS_[[Sexo]:[Sexo]]=$B17,IF(DATOS_[[AGRUP. CLAS. PROF.]:[AGRUP. CLAS. PROF.]]=$B15,IF(DATOS_[[Check Periodo Ref.]:[Check Periodo Ref.]]="Dentro",IF(DATOS_[[Check Equiparado]:[Check Equiparado]]="Sí",IF(DATOS!AG$4="Sí",(1/DATOS_[[% anualiz]:[% anualiz]]),1)*IF(DATOS!AG$5="Sí",1/DATOS_[[% normaliz]:[% normaliz]],1)*(DATOS_[Conc.Sal.03])))))))),
0)</f>
        <v>0</v>
      </c>
      <c r="M17" s="178">
        <f t="array" ref="M17">IFERROR(
(MEDIAN((IF(DATOS_[[Sexo]:[Sexo]]=$B17,IF(DATOS_[[AGRUP. CLAS. PROF.]:[AGRUP. CLAS. PROF.]]=$B15,IF(DATOS_[[Check Periodo Ref.]:[Check Periodo Ref.]]="Dentro",IF(DATOS_[[Check Equiparado]:[Check Equiparado]]="Sí",IF(DATOS!AH$4="Sí",(1/DATOS_[[% anualiz]:[% anualiz]]),1)*IF(DATOS!AH$5="Sí",1/DATOS_[[% normaliz]:[% normaliz]],1)*(DATOS_[Conc.Sal.04])))))))),
0)</f>
        <v>0</v>
      </c>
      <c r="N17" s="178">
        <f t="array" ref="N17">IFERROR(
(MEDIAN((IF(DATOS_[[Sexo]:[Sexo]]=$B17,IF(DATOS_[[AGRUP. CLAS. PROF.]:[AGRUP. CLAS. PROF.]]=$B15,IF(DATOS_[[Check Periodo Ref.]:[Check Periodo Ref.]]="Dentro",IF(DATOS_[[Check Equiparado]:[Check Equiparado]]="Sí",IF(DATOS!AI$4="Sí",(1/DATOS_[[% anualiz]:[% anualiz]]),1)*IF(DATOS!AI$5="Sí",1/DATOS_[[% normaliz]:[% normaliz]],1)*(DATOS_[Conc.Sal.05])))))))),
0)</f>
        <v>0</v>
      </c>
      <c r="O17" s="178">
        <f t="array" ref="O17">IFERROR(
(MEDIAN((IF(DATOS_[[Sexo]:[Sexo]]=$B17,IF(DATOS_[[AGRUP. CLAS. PROF.]:[AGRUP. CLAS. PROF.]]=$B15,IF(DATOS_[[Check Periodo Ref.]:[Check Periodo Ref.]]="Dentro",IF(DATOS_[[Check Equiparado]:[Check Equiparado]]="Sí",IF(DATOS!AJ$4="Sí",(1/DATOS_[[% anualiz]:[% anualiz]]),1)*IF(DATOS!AJ$5="Sí",1/DATOS_[[% normaliz]:[% normaliz]],1)*(DATOS_[Conc.Sal.06])))))))),
0)</f>
        <v>0</v>
      </c>
      <c r="P17" s="178">
        <f t="array" ref="P17">IFERROR(
(MEDIAN((IF(DATOS_[[Sexo]:[Sexo]]=$B17,IF(DATOS_[[AGRUP. CLAS. PROF.]:[AGRUP. CLAS. PROF.]]=$B15,IF(DATOS_[[Check Periodo Ref.]:[Check Periodo Ref.]]="Dentro",IF(DATOS_[[Check Equiparado]:[Check Equiparado]]="Sí",IF(DATOS!AK$4="Sí",(1/DATOS_[[% anualiz]:[% anualiz]]),1)*IF(DATOS!AK$5="Sí",1/DATOS_[[% normaliz]:[% normaliz]],1)*(DATOS_[Conc.Sal.07])))))))),
0)</f>
        <v>0</v>
      </c>
      <c r="Q17" s="178">
        <f t="array" ref="Q17">IFERROR(
(MEDIAN((IF(DATOS_[[Sexo]:[Sexo]]=$B17,IF(DATOS_[[AGRUP. CLAS. PROF.]:[AGRUP. CLAS. PROF.]]=$B15,IF(DATOS_[[Check Periodo Ref.]:[Check Periodo Ref.]]="Dentro",IF(DATOS_[[Check Equiparado]:[Check Equiparado]]="Sí",IF(DATOS!AL$4="Sí",(1/DATOS_[[% anualiz]:[% anualiz]]),1)*IF(DATOS!AL$5="Sí",1/DATOS_[[% normaliz]:[% normaliz]],1)*(DATOS_[Conc.Sal.08])))))))),
0)</f>
        <v>0</v>
      </c>
      <c r="R17" s="178">
        <f t="array" ref="R17">IFERROR(
(MEDIAN((IF(DATOS_[[Sexo]:[Sexo]]=$B17,IF(DATOS_[[AGRUP. CLAS. PROF.]:[AGRUP. CLAS. PROF.]]=$B15,IF(DATOS_[[Check Periodo Ref.]:[Check Periodo Ref.]]="Dentro",IF(DATOS_[[Check Equiparado]:[Check Equiparado]]="Sí",IF(DATOS!AM$4="Sí",(1/DATOS_[[% anualiz]:[% anualiz]]),1)*IF(DATOS!AM$5="Sí",1/DATOS_[[% normaliz]:[% normaliz]],1)*(DATOS_[Conc.Sal.09])))))))),
0)</f>
        <v>0</v>
      </c>
      <c r="S17" s="178">
        <f t="array" ref="S17">IFERROR(
(MEDIAN((IF(DATOS_[[Sexo]:[Sexo]]=$B17,IF(DATOS_[[AGRUP. CLAS. PROF.]:[AGRUP. CLAS. PROF.]]=$B15,IF(DATOS_[[Check Periodo Ref.]:[Check Periodo Ref.]]="Dentro",IF(DATOS_[[Check Equiparado]:[Check Equiparado]]="Sí",IF(DATOS!AN$4="Sí",(1/DATOS_[[% anualiz]:[% anualiz]]),1)*IF(DATOS!AN$5="Sí",1/DATOS_[[% normaliz]:[% normaliz]],1)*(DATOS_[Conc.Sal.10])))))))),
0)</f>
        <v>0</v>
      </c>
      <c r="T17" s="178">
        <f t="array" ref="T17">IFERROR(
(MEDIAN((IF(DATOS_[[Sexo]:[Sexo]]=$B17,IF(DATOS_[[AGRUP. CLAS. PROF.]:[AGRUP. CLAS. PROF.]]=$B15,IF(DATOS_[[Check Periodo Ref.]:[Check Periodo Ref.]]="Dentro",IF(DATOS_[[Check Equiparado]:[Check Equiparado]]="Sí",IF(DATOS!AO$4="Sí",(1/DATOS_[[% anualiz]:[% anualiz]]),1)*IF(DATOS!AO$5="Sí",1/DATOS_[[% normaliz]:[% normaliz]],1)*(DATOS_[Conc.Sal.11])))))))),
0)</f>
        <v>0</v>
      </c>
      <c r="U17" s="178">
        <f t="array" ref="U17">IFERROR(
(MEDIAN((IF(DATOS_[[Sexo]:[Sexo]]=$B17,IF(DATOS_[[AGRUP. CLAS. PROF.]:[AGRUP. CLAS. PROF.]]=$B15,IF(DATOS_[[Check Periodo Ref.]:[Check Periodo Ref.]]="Dentro",IF(DATOS_[[Check Equiparado]:[Check Equiparado]]="Sí",IF(DATOS!AP$4="Sí",(1/DATOS_[[% anualiz]:[% anualiz]]),1)*IF(DATOS!AP$5="Sí",1/DATOS_[[% normaliz]:[% normaliz]],1)*(DATOS_[Conc.Sal.12])))))))),
0)</f>
        <v>0</v>
      </c>
      <c r="V17" s="178">
        <f t="array" ref="V17">IFERROR(
(MEDIAN((IF(DATOS_[[Sexo]:[Sexo]]=$B17,IF(DATOS_[[AGRUP. CLAS. PROF.]:[AGRUP. CLAS. PROF.]]=$B15,IF(DATOS_[[Check Periodo Ref.]:[Check Periodo Ref.]]="Dentro",IF(DATOS_[[Check Equiparado]:[Check Equiparado]]="Sí",IF(DATOS!AQ$4="Sí",(1/DATOS_[[% anualiz]:[% anualiz]]),1)*IF(DATOS!AQ$5="Sí",1/DATOS_[[% normaliz]:[% normaliz]],1)*(DATOS_[Conc.Sal.13])))))))),
0)</f>
        <v>0</v>
      </c>
      <c r="W17" s="178">
        <f t="array" ref="W17">IFERROR(
(MEDIAN((IF(DATOS_[[Sexo]:[Sexo]]=$B17,IF(DATOS_[[AGRUP. CLAS. PROF.]:[AGRUP. CLAS. PROF.]]=$B15,IF(DATOS_[[Check Periodo Ref.]:[Check Periodo Ref.]]="Dentro",IF(DATOS_[[Check Equiparado]:[Check Equiparado]]="Sí",IF(DATOS!AR$4="Sí",(1/DATOS_[[% anualiz]:[% anualiz]]),1)*IF(DATOS!AR$5="Sí",1/DATOS_[[% normaliz]:[% normaliz]],1)*(DATOS_[Conc.Sal.14])))))))),
0)</f>
        <v>0</v>
      </c>
      <c r="X17" s="178">
        <f t="array" ref="X17">IFERROR(
(MEDIAN((IF(DATOS_[[Sexo]:[Sexo]]=$B17,IF(DATOS_[[AGRUP. CLAS. PROF.]:[AGRUP. CLAS. PROF.]]=$B15,IF(DATOS_[[Check Periodo Ref.]:[Check Periodo Ref.]]="Dentro",IF(DATOS_[[Check Equiparado]:[Check Equiparado]]="Sí",IF(DATOS!AS$4="Sí",(1/DATOS_[[% anualiz]:[% anualiz]]),1)*IF(DATOS!AS$5="Sí",1/DATOS_[[% normaliz]:[% normaliz]],1)*(DATOS_[Conc.Sal.15])))))))),
0)</f>
        <v>0</v>
      </c>
      <c r="Y17" s="178">
        <f t="array" ref="Y17">IFERROR(
(MEDIAN((IF(DATOS_[[Sexo]:[Sexo]]=$B17,IF(DATOS_[[AGRUP. CLAS. PROF.]:[AGRUP. CLAS. PROF.]]=$B15,IF(DATOS_[[Check Periodo Ref.]:[Check Periodo Ref.]]="Dentro",IF(DATOS_[[Check Equiparado]:[Check Equiparado]]="Sí",IF(DATOS!AT$4="Sí",(1/DATOS_[[% anualiz]:[% anualiz]]),1)*IF(DATOS!AT$5="Sí",1/DATOS_[[% normaliz]:[% normaliz]],1)*(DATOS_[Conc.Sal.16])))))))),
0)</f>
        <v>0</v>
      </c>
      <c r="Z17" s="178">
        <f t="array" ref="Z17">IFERROR(
(MEDIAN((IF(DATOS_[[Sexo]:[Sexo]]=$B17,IF(DATOS_[[AGRUP. CLAS. PROF.]:[AGRUP. CLAS. PROF.]]=$B15,IF(DATOS_[[Check Periodo Ref.]:[Check Periodo Ref.]]="Dentro",IF(DATOS_[[Check Equiparado]:[Check Equiparado]]="Sí",IF(DATOS!AU$4="Sí",(1/DATOS_[[% anualiz]:[% anualiz]]),1)*IF(DATOS!AU$5="Sí",1/DATOS_[[% normaliz]:[% normaliz]],1)*(DATOS_[Conc.Sal.17])))))))),
0)</f>
        <v>0</v>
      </c>
      <c r="AA17" s="178">
        <f t="array" ref="AA17">IFERROR(
(MEDIAN((IF(DATOS_[[Sexo]:[Sexo]]=$B17,IF(DATOS_[[AGRUP. CLAS. PROF.]:[AGRUP. CLAS. PROF.]]=$B15,IF(DATOS_[[Check Periodo Ref.]:[Check Periodo Ref.]]="Dentro",IF(DATOS_[[Check Equiparado]:[Check Equiparado]]="Sí",IF(DATOS!AV$4="Sí",(1/DATOS_[[% anualiz]:[% anualiz]]),1)*IF(DATOS!AV$5="Sí",1/DATOS_[[% normaliz]:[% normaliz]],1)*(DATOS_[Conc.Sal.18])))))))),
0)</f>
        <v>0</v>
      </c>
      <c r="AB17" s="178">
        <f t="array" ref="AB17">IFERROR(
(MEDIAN((IF(DATOS_[[Sexo]:[Sexo]]=$B17,IF(DATOS_[[AGRUP. CLAS. PROF.]:[AGRUP. CLAS. PROF.]]=$B15,IF(DATOS_[[Check Periodo Ref.]:[Check Periodo Ref.]]="Dentro",IF(DATOS_[[Check Equiparado]:[Check Equiparado]]="Sí",IF(DATOS!AW$4="Sí",(1/DATOS_[[% anualiz]:[% anualiz]]),1)*IF(DATOS!AW$5="Sí",1/DATOS_[[% normaliz]:[% normaliz]],1)*(DATOS_[Conc.Sal.19])))))))),
0)</f>
        <v>0</v>
      </c>
      <c r="AC17" s="178">
        <f t="array" ref="AC17">IFERROR(
(MEDIAN((IF(DATOS_[[Sexo]:[Sexo]]=$B17,IF(DATOS_[[AGRUP. CLAS. PROF.]:[AGRUP. CLAS. PROF.]]=$B15,IF(DATOS_[[Check Periodo Ref.]:[Check Periodo Ref.]]="Dentro",IF(DATOS_[[Check Equiparado]:[Check Equiparado]]="Sí",IF(DATOS!AX$4="Sí",(1/DATOS_[[% anualiz]:[% anualiz]]),1)*IF(DATOS!AX$5="Sí",1/DATOS_[[% normaliz]:[% normaliz]],1)*(DATOS_[Conc.Sal.20])))))))),
0)</f>
        <v>0</v>
      </c>
      <c r="AD17" s="178">
        <f t="array" ref="AD17">IFERROR(
(MEDIAN((IF(DATOS_[[Sexo]:[Sexo]]=$B17,IF(DATOS_[[AGRUP. CLAS. PROF.]:[AGRUP. CLAS. PROF.]]=$B15,IF(DATOS_[[Check Periodo Ref.]:[Check Periodo Ref.]]="Dentro",IF(DATOS_[[Check Equiparado]:[Check Equiparado]]="Sí",IF(DATOS!AY$4="Sí",(1/DATOS_[[% anualiz]:[% anualiz]]),1)*IF(DATOS!AY$5="Sí",1/DATOS_[[% normaliz]:[% normaliz]],1)*(DATOS_[Conc.Sal.21])))))))),
0)</f>
        <v>0</v>
      </c>
      <c r="AE17" s="178">
        <f t="array" ref="AE17">IFERROR(
(MEDIAN((IF(DATOS_[[Sexo]:[Sexo]]=$B17,IF(DATOS_[[AGRUP. CLAS. PROF.]:[AGRUP. CLAS. PROF.]]=$B15,IF(DATOS_[[Check Periodo Ref.]:[Check Periodo Ref.]]="Dentro",IF(DATOS_[[Check Equiparado]:[Check Equiparado]]="Sí",IF(DATOS!AZ$4="Sí",(1/DATOS_[[% anualiz]:[% anualiz]]),1)*IF(DATOS!AZ$5="Sí",1/DATOS_[[% normaliz]:[% normaliz]],1)*(DATOS_[Conc.Sal.22])))))))),
0)</f>
        <v>0</v>
      </c>
      <c r="AF17" s="178">
        <f t="array" ref="AF17">IFERROR(
(MEDIAN((IF(DATOS_[[Sexo]:[Sexo]]=$B17,IF(DATOS_[[AGRUP. CLAS. PROF.]:[AGRUP. CLAS. PROF.]]=$B15,IF(DATOS_[[Check Periodo Ref.]:[Check Periodo Ref.]]="Dentro",IF(DATOS_[[Check Equiparado]:[Check Equiparado]]="Sí",IF(DATOS!BA$4="Sí",(1/DATOS_[[% anualiz]:[% anualiz]]),1)*IF(DATOS!BA$5="Sí",1/DATOS_[[% normaliz]:[% normaliz]],1)*(DATOS_[Conc.Sal.23])))))))),
0)</f>
        <v>0</v>
      </c>
      <c r="AG17" s="178">
        <f t="array" ref="AG17">IFERROR(
(MEDIAN((IF(DATOS_[[Sexo]:[Sexo]]=$B17,IF(DATOS_[[AGRUP. CLAS. PROF.]:[AGRUP. CLAS. PROF.]]=$B15,IF(DATOS_[[Check Periodo Ref.]:[Check Periodo Ref.]]="Dentro",IF(DATOS_[[Check Equiparado]:[Check Equiparado]]="Sí",IF(DATOS!BB$4="Sí",(1/DATOS_[[% anualiz]:[% anualiz]]),1)*IF(DATOS!BB$5="Sí",1/DATOS_[[% normaliz]:[% normaliz]],1)*(DATOS_[Conc.Sal.24])))))))),
0)</f>
        <v>0</v>
      </c>
      <c r="AH17" s="178">
        <f t="array" ref="AH17">IFERROR(
(MEDIAN((IF(DATOS_[[Sexo]:[Sexo]]=$B17,IF(DATOS_[[AGRUP. CLAS. PROF.]:[AGRUP. CLAS. PROF.]]=$B15,IF(DATOS_[[Check Periodo Ref.]:[Check Periodo Ref.]]="Dentro",IF(DATOS_[[Check Equiparado]:[Check Equiparado]]="Sí",IF(DATOS!BC$4="Sí",(1/DATOS_[[% anualiz]:[% anualiz]]),1)*IF(DATOS!BC$5="Sí",1/DATOS_[[% normaliz]:[% normaliz]],1)*(DATOS_[Conc.Sal.25])))))))),
0)</f>
        <v>0</v>
      </c>
      <c r="AI17" s="178">
        <f t="array" ref="AI17">IFERROR(
(MEDIAN((IF(DATOS_[[Sexo]:[Sexo]]=$B17,IF(DATOS_[[AGRUP. CLAS. PROF.]:[AGRUP. CLAS. PROF.]]=$B15,IF(DATOS_[[Check Periodo Ref.]:[Check Periodo Ref.]]="Dentro",IF(DATOS_[[Check Equiparado]:[Check Equiparado]]="Sí",IF(DATOS!BD$4="Sí",(1/DATOS_[[% anualiz]:[% anualiz]]),1)*IF(DATOS!BD$5="Sí",1/DATOS_[[% normaliz]:[% normaliz]],1)*(DATOS_[Conc.Sal.26])))))))),
0)</f>
        <v>0</v>
      </c>
      <c r="AJ17" s="178">
        <f t="array" ref="AJ17">IFERROR(
(MEDIAN((IF(DATOS_[[Sexo]:[Sexo]]=$B17,IF(DATOS_[[AGRUP. CLAS. PROF.]:[AGRUP. CLAS. PROF.]]=$B15,IF(DATOS_[[Check Periodo Ref.]:[Check Periodo Ref.]]="Dentro",IF(DATOS_[[Check Equiparado]:[Check Equiparado]]="Sí",IF(DATOS!BE$4="Sí",(1/DATOS_[[% anualiz]:[% anualiz]]),1)*IF(DATOS!BE$5="Sí",1/DATOS_[[% normaliz]:[% normaliz]],1)*(DATOS_[Conc.Sal.27])))))))),
0)</f>
        <v>0</v>
      </c>
      <c r="AK17" s="178">
        <f t="array" ref="AK17">IFERROR(
(MEDIAN((IF(DATOS_[[Sexo]:[Sexo]]=$B17,IF(DATOS_[[AGRUP. CLAS. PROF.]:[AGRUP. CLAS. PROF.]]=$B15,IF(DATOS_[[Check Periodo Ref.]:[Check Periodo Ref.]]="Dentro",IF(DATOS_[[Check Equiparado]:[Check Equiparado]]="Sí",IF(DATOS!BF$4="Sí",(1/DATOS_[[% anualiz]:[% anualiz]]),1)*IF(DATOS!BF$5="Sí",1/DATOS_[[% normaliz]:[% normaliz]],1)*(DATOS_[Conc.Sal.28])))))))),
0)</f>
        <v>0</v>
      </c>
      <c r="AL17" s="178">
        <f t="array" ref="AL17">IFERROR(
(MEDIAN((IF(DATOS_[[Sexo]:[Sexo]]=$B17,IF(DATOS_[[AGRUP. CLAS. PROF.]:[AGRUP. CLAS. PROF.]]=$B15,IF(DATOS_[[Check Periodo Ref.]:[Check Periodo Ref.]]="Dentro",IF(DATOS_[[Check Equiparado]:[Check Equiparado]]="Sí",IF(DATOS!BG$4="Sí",(1/DATOS_[[% anualiz]:[% anualiz]]),1)*IF(DATOS!BG$5="Sí",1/DATOS_[[% normaliz]:[% normaliz]],1)*(DATOS_[Conc.Sal.29])))))))),
0)</f>
        <v>0</v>
      </c>
      <c r="AM17" s="178">
        <f t="array" ref="AM17">IFERROR(
(MEDIAN((IF(DATOS_[[Sexo]:[Sexo]]=$B17,IF(DATOS_[[AGRUP. CLAS. PROF.]:[AGRUP. CLAS. PROF.]]=$B15,IF(DATOS_[[Check Periodo Ref.]:[Check Periodo Ref.]]="Dentro",IF(DATOS_[[Check Equiparado]:[Check Equiparado]]="Sí",IF(DATOS!BH$4="Sí",(1/DATOS_[[% anualiz]:[% anualiz]]),1)*IF(DATOS!BH$5="Sí",1/DATOS_[[% normaliz]:[% normaliz]],1)*(DATOS_[Conc.Sal.30])))))))),
0)</f>
        <v>0</v>
      </c>
      <c r="AN17" s="179">
        <f t="array" ref="AN17">IFERROR(
MEDIAN(IF(DATOS_[Sexo]=$B17,IF(DATOS_[[AGRUP. CLAS. PROF.]:[AGRUP. CLAS. PROF.]]=$B15,IF(DATOS_[Check Equiparado]="Sí",IF(DATOS_[Check Periodo Ref.]="Dentro",DATOS_[Tot COMPL.SAL Eq],FALSE))))),
0)</f>
        <v>0</v>
      </c>
      <c r="AO17" s="180">
        <f t="array" ref="AO17">IFERROR(
MEDIAN(IF(DATOS_[Sexo]=$B17,IF(DATOS_[[AGRUP. CLAS. PROF.]:[AGRUP. CLAS. PROF.]]=$B15,IF(DATOS_[Check Equiparado]="Sí",IF(DATOS_[Check Periodo Ref.]="Dentro",DATOS_[TOTAL SALARIO Eq],FALSE))))),
0)</f>
        <v>0</v>
      </c>
      <c r="AP17" s="181">
        <f t="array" ref="AP17">IFERROR(
(MEDIAN((IF(DATOS_[[Sexo]:[Sexo]]=$B17,IF(DATOS_[[AGRUP. CLAS. PROF.]:[AGRUP. CLAS. PROF.]]=$B16,IF(DATOS_[[Check Periodo Ref.]:[Check Periodo Ref.]]="Dentro",IF(DATOS_[[Check Equiparado]:[Check Equiparado]]="Sí",IF(DATOS!BI$4="Sí",(1/DATOS_[[% anualiz]:[% anualiz]]),1)*IF(DATOS!BI$5="Sí",1/DATOS_[[% normaliz]:[% normaliz]],1)*(DATOS_[C.Extra.01])))))))),
0)</f>
        <v>0</v>
      </c>
      <c r="AQ17" s="181">
        <f t="array" ref="AQ17">IFERROR(
(MEDIAN((IF(DATOS_[[Sexo]:[Sexo]]=$B17,IF(DATOS_[[AGRUP. CLAS. PROF.]:[AGRUP. CLAS. PROF.]]=$B16,IF(DATOS_[[Check Periodo Ref.]:[Check Periodo Ref.]]="Dentro",IF(DATOS_[[Check Equiparado]:[Check Equiparado]]="Sí",IF(DATOS!BJ$4="Sí",(1/DATOS_[[% anualiz]:[% anualiz]]),1)*IF(DATOS!BJ$5="Sí",1/DATOS_[[% normaliz]:[% normaliz]],1)*(DATOS_[C.Extra.02])))))))),
0)</f>
        <v>0</v>
      </c>
      <c r="AR17" s="181">
        <f t="array" ref="AR17">IFERROR(
(MEDIAN((IF(DATOS_[[Sexo]:[Sexo]]=$B17,IF(DATOS_[[AGRUP. CLAS. PROF.]:[AGRUP. CLAS. PROF.]]=$B16,IF(DATOS_[[Check Periodo Ref.]:[Check Periodo Ref.]]="Dentro",IF(DATOS_[[Check Equiparado]:[Check Equiparado]]="Sí",IF(DATOS!BK$4="Sí",(1/DATOS_[[% anualiz]:[% anualiz]]),1)*IF(DATOS!BK$5="Sí",1/DATOS_[[% normaliz]:[% normaliz]],1)*(DATOS_[C.Extra.03])))))))),
0)</f>
        <v>0</v>
      </c>
      <c r="AS17" s="181">
        <f t="array" ref="AS17">IFERROR(
(MEDIAN((IF(DATOS_[[Sexo]:[Sexo]]=$B17,IF(DATOS_[[AGRUP. CLAS. PROF.]:[AGRUP. CLAS. PROF.]]=$B16,IF(DATOS_[[Check Periodo Ref.]:[Check Periodo Ref.]]="Dentro",IF(DATOS_[[Check Equiparado]:[Check Equiparado]]="Sí",IF(DATOS!BL$4="Sí",(1/DATOS_[[% anualiz]:[% anualiz]]),1)*IF(DATOS!BL$5="Sí",1/DATOS_[[% normaliz]:[% normaliz]],1)*(DATOS_[C.Extra.04])))))))),
0)</f>
        <v>0</v>
      </c>
      <c r="AT17" s="181">
        <f t="array" ref="AT17">IFERROR(
(MEDIAN((IF(DATOS_[[Sexo]:[Sexo]]=$B17,IF(DATOS_[[AGRUP. CLAS. PROF.]:[AGRUP. CLAS. PROF.]]=$B16,IF(DATOS_[[Check Periodo Ref.]:[Check Periodo Ref.]]="Dentro",IF(DATOS_[[Check Equiparado]:[Check Equiparado]]="Sí",IF(DATOS!BM$4="Sí",(1/DATOS_[[% anualiz]:[% anualiz]]),1)*IF(DATOS!BM$5="Sí",1/DATOS_[[% normaliz]:[% normaliz]],1)*(DATOS_[C.Extra.05])))))))),
0)</f>
        <v>0</v>
      </c>
      <c r="AU17" s="182">
        <f t="array" ref="AU17">IFERROR(
MEDIAN(IF(DATOS_[Sexo]=$B17,IF(DATOS_[[AGRUP. CLAS. PROF.]:[AGRUP. CLAS. PROF.]]=$B15,IF(DATOS_[Check Equiparado]="Sí",IF(DATOS_[Check Periodo Ref.]="Dentro",DATOS_[Tot Extrasalarial Eq],FALSE))))),
0)</f>
        <v>0</v>
      </c>
      <c r="AV17" s="183">
        <f t="array" ref="AV17">IFERROR(
MEDIAN(IF(DATOS_[Sexo]=$B17,IF(DATOS_[[AGRUP. CLAS. PROF.]:[AGRUP. CLAS. PROF.]]=$B15,IF(DATOS_[Check Equiparado]="Sí",IF(DATOS_[Check Periodo Ref.]="Dentro",DATOS_[TOTAL Retrib Eq],FALSE))))),
0)</f>
        <v>0</v>
      </c>
    </row>
    <row r="18" spans="1:48" ht="17.25" thickBot="1" x14ac:dyDescent="0.35">
      <c r="A18" s="107" t="str">
        <f t="shared" ref="A18" si="7">+A19</f>
        <v>[ocultar]</v>
      </c>
      <c r="B18" s="157" t="s">
        <v>299</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CLAS. PROF.],
IF("Dentro"=DATOS_[Check Periodo Ref.],
1/(COUNTIFS(DATOS_[Sexo],$B19,DATOS_[AGRUP. CLAS. PROF.],$B18,DATOS_[Check Periodo Ref.],"Dentro",DATOS_[id],DATOS_[id]))))))</f>
        <v>0</v>
      </c>
      <c r="D19" s="100">
        <f>COUNTIFS(DATOS_[AGRUP. CLAS. PROF.],$B18,DATOS_[Sexo],$B19,DATOS_[Check Periodo Ref.],"Dentro")</f>
        <v>0</v>
      </c>
      <c r="E19" s="100">
        <f>COUNTIFS(DATOS_[AGRUP. CLAS. PROF.],$B18,DATOS_[Sexo],$B19,DATOS_[Check Periodo Ref.],"Dentro",DATOS_[Check Nº SC Norm],"Sí")</f>
        <v>0</v>
      </c>
      <c r="F19" s="100">
        <f>COUNTIFS(DATOS_[AGRUP. CLAS. PROF.],$B18,DATOS_[Sexo],$B19,DATOS_[Check Periodo Ref.],"Dentro",DATOS_[Check Nº SC Anualiz],"Sí")</f>
        <v>0</v>
      </c>
      <c r="G19" s="100">
        <f>COUNTIFS(DATOS_[AGRUP. CLAS. PROF.],$B18,DATOS_[Sexo],$B19,DATOS_[Check Periodo Ref.],"Dentro",DATOS_[Check Nº SC Norm y Anualiz],"Sí")</f>
        <v>0</v>
      </c>
      <c r="H19" s="100">
        <f>COUNTIFS(DATOS_[AGRUP. CLAS. PROF.],$B18,DATOS_[Sexo],$B19,DATOS_[Check Periodo Ref.],"Dentro",DATOS_[Check Equiparación],"Sí")</f>
        <v>0</v>
      </c>
      <c r="I19" s="177">
        <f t="array" ref="I19">IFERROR(
MEDIAN(IF(DATOS_[Sexo]=$B19,IF(DATOS_[[AGRUP. CLAS. PROF.]:[AGRUP. CLAS. PROF.]]=$B18,IF(DATOS_[Check Equiparado]="Sí",IF(DATOS_[Check Periodo Ref.]="Dentro",DATOS_[SALARIO BASE Eq],FALSE))))),
0)</f>
        <v>0</v>
      </c>
      <c r="J19" s="178">
        <f t="array" ref="J19">IFERROR(
(MEDIAN((IF(DATOS_[[Sexo]:[Sexo]]=$B19,IF(DATOS_[[AGRUP. CLAS. PROF.]:[AGRUP. CLAS. PROF.]]=$B18,IF(DATOS_[[Check Periodo Ref.]:[Check Periodo Ref.]]="Dentro",IF(DATOS_[[Check Equiparado]:[Check Equiparado]]="Sí",IF(DATOS!AE$4="Sí",(1/DATOS_[[% anualiz]:[% anualiz]]),1)*IF(DATOS!AE$5="Sí",1/DATOS_[[% normaliz]:[% normaliz]],1)*(DATOS_[Conc.Sal.01])))))))),
0)</f>
        <v>0</v>
      </c>
      <c r="K19" s="178">
        <f t="array" ref="K19">IFERROR(
(MEDIAN((IF(DATOS_[[Sexo]:[Sexo]]=$B19,IF(DATOS_[[AGRUP. CLAS. PROF.]:[AGRUP. CLAS. PROF.]]=$B18,IF(DATOS_[[Check Periodo Ref.]:[Check Periodo Ref.]]="Dentro",IF(DATOS_[[Check Equiparado]:[Check Equiparado]]="Sí",IF(DATOS!AF$4="Sí",(1/DATOS_[[% anualiz]:[% anualiz]]),1)*IF(DATOS!AF$5="Sí",1/DATOS_[[% normaliz]:[% normaliz]],1)*(DATOS_[Conc.Sal.02])))))))),
0)</f>
        <v>0</v>
      </c>
      <c r="L19" s="178">
        <f t="array" ref="L19">IFERROR(
(MEDIAN((IF(DATOS_[[Sexo]:[Sexo]]=$B19,IF(DATOS_[[AGRUP. CLAS. PROF.]:[AGRUP. CLAS. PROF.]]=$B18,IF(DATOS_[[Check Periodo Ref.]:[Check Periodo Ref.]]="Dentro",IF(DATOS_[[Check Equiparado]:[Check Equiparado]]="Sí",IF(DATOS!AG$4="Sí",(1/DATOS_[[% anualiz]:[% anualiz]]),1)*IF(DATOS!AG$5="Sí",1/DATOS_[[% normaliz]:[% normaliz]],1)*(DATOS_[Conc.Sal.03])))))))),
0)</f>
        <v>0</v>
      </c>
      <c r="M19" s="178">
        <f t="array" ref="M19">IFERROR(
(MEDIAN((IF(DATOS_[[Sexo]:[Sexo]]=$B19,IF(DATOS_[[AGRUP. CLAS. PROF.]:[AGRUP. CLAS. PROF.]]=$B18,IF(DATOS_[[Check Periodo Ref.]:[Check Periodo Ref.]]="Dentro",IF(DATOS_[[Check Equiparado]:[Check Equiparado]]="Sí",IF(DATOS!AH$4="Sí",(1/DATOS_[[% anualiz]:[% anualiz]]),1)*IF(DATOS!AH$5="Sí",1/DATOS_[[% normaliz]:[% normaliz]],1)*(DATOS_[Conc.Sal.04])))))))),
0)</f>
        <v>0</v>
      </c>
      <c r="N19" s="178">
        <f t="array" ref="N19">IFERROR(
(MEDIAN((IF(DATOS_[[Sexo]:[Sexo]]=$B19,IF(DATOS_[[AGRUP. CLAS. PROF.]:[AGRUP. CLAS. PROF.]]=$B18,IF(DATOS_[[Check Periodo Ref.]:[Check Periodo Ref.]]="Dentro",IF(DATOS_[[Check Equiparado]:[Check Equiparado]]="Sí",IF(DATOS!AI$4="Sí",(1/DATOS_[[% anualiz]:[% anualiz]]),1)*IF(DATOS!AI$5="Sí",1/DATOS_[[% normaliz]:[% normaliz]],1)*(DATOS_[Conc.Sal.05])))))))),
0)</f>
        <v>0</v>
      </c>
      <c r="O19" s="178">
        <f t="array" ref="O19">IFERROR(
(MEDIAN((IF(DATOS_[[Sexo]:[Sexo]]=$B19,IF(DATOS_[[AGRUP. CLAS. PROF.]:[AGRUP. CLAS. PROF.]]=$B18,IF(DATOS_[[Check Periodo Ref.]:[Check Periodo Ref.]]="Dentro",IF(DATOS_[[Check Equiparado]:[Check Equiparado]]="Sí",IF(DATOS!AJ$4="Sí",(1/DATOS_[[% anualiz]:[% anualiz]]),1)*IF(DATOS!AJ$5="Sí",1/DATOS_[[% normaliz]:[% normaliz]],1)*(DATOS_[Conc.Sal.06])))))))),
0)</f>
        <v>0</v>
      </c>
      <c r="P19" s="178">
        <f t="array" ref="P19">IFERROR(
(MEDIAN((IF(DATOS_[[Sexo]:[Sexo]]=$B19,IF(DATOS_[[AGRUP. CLAS. PROF.]:[AGRUP. CLAS. PROF.]]=$B18,IF(DATOS_[[Check Periodo Ref.]:[Check Periodo Ref.]]="Dentro",IF(DATOS_[[Check Equiparado]:[Check Equiparado]]="Sí",IF(DATOS!AK$4="Sí",(1/DATOS_[[% anualiz]:[% anualiz]]),1)*IF(DATOS!AK$5="Sí",1/DATOS_[[% normaliz]:[% normaliz]],1)*(DATOS_[Conc.Sal.07])))))))),
0)</f>
        <v>0</v>
      </c>
      <c r="Q19" s="178">
        <f t="array" ref="Q19">IFERROR(
(MEDIAN((IF(DATOS_[[Sexo]:[Sexo]]=$B19,IF(DATOS_[[AGRUP. CLAS. PROF.]:[AGRUP. CLAS. PROF.]]=$B18,IF(DATOS_[[Check Periodo Ref.]:[Check Periodo Ref.]]="Dentro",IF(DATOS_[[Check Equiparado]:[Check Equiparado]]="Sí",IF(DATOS!AL$4="Sí",(1/DATOS_[[% anualiz]:[% anualiz]]),1)*IF(DATOS!AL$5="Sí",1/DATOS_[[% normaliz]:[% normaliz]],1)*(DATOS_[Conc.Sal.08])))))))),
0)</f>
        <v>0</v>
      </c>
      <c r="R19" s="178">
        <f t="array" ref="R19">IFERROR(
(MEDIAN((IF(DATOS_[[Sexo]:[Sexo]]=$B19,IF(DATOS_[[AGRUP. CLAS. PROF.]:[AGRUP. CLAS. PROF.]]=$B18,IF(DATOS_[[Check Periodo Ref.]:[Check Periodo Ref.]]="Dentro",IF(DATOS_[[Check Equiparado]:[Check Equiparado]]="Sí",IF(DATOS!AM$4="Sí",(1/DATOS_[[% anualiz]:[% anualiz]]),1)*IF(DATOS!AM$5="Sí",1/DATOS_[[% normaliz]:[% normaliz]],1)*(DATOS_[Conc.Sal.09])))))))),
0)</f>
        <v>0</v>
      </c>
      <c r="S19" s="178">
        <f t="array" ref="S19">IFERROR(
(MEDIAN((IF(DATOS_[[Sexo]:[Sexo]]=$B19,IF(DATOS_[[AGRUP. CLAS. PROF.]:[AGRUP. CLAS. PROF.]]=$B18,IF(DATOS_[[Check Periodo Ref.]:[Check Periodo Ref.]]="Dentro",IF(DATOS_[[Check Equiparado]:[Check Equiparado]]="Sí",IF(DATOS!AN$4="Sí",(1/DATOS_[[% anualiz]:[% anualiz]]),1)*IF(DATOS!AN$5="Sí",1/DATOS_[[% normaliz]:[% normaliz]],1)*(DATOS_[Conc.Sal.10])))))))),
0)</f>
        <v>0</v>
      </c>
      <c r="T19" s="178">
        <f t="array" ref="T19">IFERROR(
(MEDIAN((IF(DATOS_[[Sexo]:[Sexo]]=$B19,IF(DATOS_[[AGRUP. CLAS. PROF.]:[AGRUP. CLAS. PROF.]]=$B18,IF(DATOS_[[Check Periodo Ref.]:[Check Periodo Ref.]]="Dentro",IF(DATOS_[[Check Equiparado]:[Check Equiparado]]="Sí",IF(DATOS!AO$4="Sí",(1/DATOS_[[% anualiz]:[% anualiz]]),1)*IF(DATOS!AO$5="Sí",1/DATOS_[[% normaliz]:[% normaliz]],1)*(DATOS_[Conc.Sal.11])))))))),
0)</f>
        <v>0</v>
      </c>
      <c r="U19" s="178">
        <f t="array" ref="U19">IFERROR(
(MEDIAN((IF(DATOS_[[Sexo]:[Sexo]]=$B19,IF(DATOS_[[AGRUP. CLAS. PROF.]:[AGRUP. CLAS. PROF.]]=$B18,IF(DATOS_[[Check Periodo Ref.]:[Check Periodo Ref.]]="Dentro",IF(DATOS_[[Check Equiparado]:[Check Equiparado]]="Sí",IF(DATOS!AP$4="Sí",(1/DATOS_[[% anualiz]:[% anualiz]]),1)*IF(DATOS!AP$5="Sí",1/DATOS_[[% normaliz]:[% normaliz]],1)*(DATOS_[Conc.Sal.12])))))))),
0)</f>
        <v>0</v>
      </c>
      <c r="V19" s="178">
        <f t="array" ref="V19">IFERROR(
(MEDIAN((IF(DATOS_[[Sexo]:[Sexo]]=$B19,IF(DATOS_[[AGRUP. CLAS. PROF.]:[AGRUP. CLAS. PROF.]]=$B18,IF(DATOS_[[Check Periodo Ref.]:[Check Periodo Ref.]]="Dentro",IF(DATOS_[[Check Equiparado]:[Check Equiparado]]="Sí",IF(DATOS!AQ$4="Sí",(1/DATOS_[[% anualiz]:[% anualiz]]),1)*IF(DATOS!AQ$5="Sí",1/DATOS_[[% normaliz]:[% normaliz]],1)*(DATOS_[Conc.Sal.13])))))))),
0)</f>
        <v>0</v>
      </c>
      <c r="W19" s="178">
        <f t="array" ref="W19">IFERROR(
(MEDIAN((IF(DATOS_[[Sexo]:[Sexo]]=$B19,IF(DATOS_[[AGRUP. CLAS. PROF.]:[AGRUP. CLAS. PROF.]]=$B18,IF(DATOS_[[Check Periodo Ref.]:[Check Periodo Ref.]]="Dentro",IF(DATOS_[[Check Equiparado]:[Check Equiparado]]="Sí",IF(DATOS!AR$4="Sí",(1/DATOS_[[% anualiz]:[% anualiz]]),1)*IF(DATOS!AR$5="Sí",1/DATOS_[[% normaliz]:[% normaliz]],1)*(DATOS_[Conc.Sal.14])))))))),
0)</f>
        <v>0</v>
      </c>
      <c r="X19" s="178">
        <f t="array" ref="X19">IFERROR(
(MEDIAN((IF(DATOS_[[Sexo]:[Sexo]]=$B19,IF(DATOS_[[AGRUP. CLAS. PROF.]:[AGRUP. CLAS. PROF.]]=$B18,IF(DATOS_[[Check Periodo Ref.]:[Check Periodo Ref.]]="Dentro",IF(DATOS_[[Check Equiparado]:[Check Equiparado]]="Sí",IF(DATOS!AS$4="Sí",(1/DATOS_[[% anualiz]:[% anualiz]]),1)*IF(DATOS!AS$5="Sí",1/DATOS_[[% normaliz]:[% normaliz]],1)*(DATOS_[Conc.Sal.15])))))))),
0)</f>
        <v>0</v>
      </c>
      <c r="Y19" s="178">
        <f t="array" ref="Y19">IFERROR(
(MEDIAN((IF(DATOS_[[Sexo]:[Sexo]]=$B19,IF(DATOS_[[AGRUP. CLAS. PROF.]:[AGRUP. CLAS. PROF.]]=$B18,IF(DATOS_[[Check Periodo Ref.]:[Check Periodo Ref.]]="Dentro",IF(DATOS_[[Check Equiparado]:[Check Equiparado]]="Sí",IF(DATOS!AT$4="Sí",(1/DATOS_[[% anualiz]:[% anualiz]]),1)*IF(DATOS!AT$5="Sí",1/DATOS_[[% normaliz]:[% normaliz]],1)*(DATOS_[Conc.Sal.16])))))))),
0)</f>
        <v>0</v>
      </c>
      <c r="Z19" s="178">
        <f t="array" ref="Z19">IFERROR(
(MEDIAN((IF(DATOS_[[Sexo]:[Sexo]]=$B19,IF(DATOS_[[AGRUP. CLAS. PROF.]:[AGRUP. CLAS. PROF.]]=$B18,IF(DATOS_[[Check Periodo Ref.]:[Check Periodo Ref.]]="Dentro",IF(DATOS_[[Check Equiparado]:[Check Equiparado]]="Sí",IF(DATOS!AU$4="Sí",(1/DATOS_[[% anualiz]:[% anualiz]]),1)*IF(DATOS!AU$5="Sí",1/DATOS_[[% normaliz]:[% normaliz]],1)*(DATOS_[Conc.Sal.17])))))))),
0)</f>
        <v>0</v>
      </c>
      <c r="AA19" s="178">
        <f t="array" ref="AA19">IFERROR(
(MEDIAN((IF(DATOS_[[Sexo]:[Sexo]]=$B19,IF(DATOS_[[AGRUP. CLAS. PROF.]:[AGRUP. CLAS. PROF.]]=$B18,IF(DATOS_[[Check Periodo Ref.]:[Check Periodo Ref.]]="Dentro",IF(DATOS_[[Check Equiparado]:[Check Equiparado]]="Sí",IF(DATOS!AV$4="Sí",(1/DATOS_[[% anualiz]:[% anualiz]]),1)*IF(DATOS!AV$5="Sí",1/DATOS_[[% normaliz]:[% normaliz]],1)*(DATOS_[Conc.Sal.18])))))))),
0)</f>
        <v>0</v>
      </c>
      <c r="AB19" s="178">
        <f t="array" ref="AB19">IFERROR(
(MEDIAN((IF(DATOS_[[Sexo]:[Sexo]]=$B19,IF(DATOS_[[AGRUP. CLAS. PROF.]:[AGRUP. CLAS. PROF.]]=$B18,IF(DATOS_[[Check Periodo Ref.]:[Check Periodo Ref.]]="Dentro",IF(DATOS_[[Check Equiparado]:[Check Equiparado]]="Sí",IF(DATOS!AW$4="Sí",(1/DATOS_[[% anualiz]:[% anualiz]]),1)*IF(DATOS!AW$5="Sí",1/DATOS_[[% normaliz]:[% normaliz]],1)*(DATOS_[Conc.Sal.19])))))))),
0)</f>
        <v>0</v>
      </c>
      <c r="AC19" s="178">
        <f t="array" ref="AC19">IFERROR(
(MEDIAN((IF(DATOS_[[Sexo]:[Sexo]]=$B19,IF(DATOS_[[AGRUP. CLAS. PROF.]:[AGRUP. CLAS. PROF.]]=$B18,IF(DATOS_[[Check Periodo Ref.]:[Check Periodo Ref.]]="Dentro",IF(DATOS_[[Check Equiparado]:[Check Equiparado]]="Sí",IF(DATOS!AX$4="Sí",(1/DATOS_[[% anualiz]:[% anualiz]]),1)*IF(DATOS!AX$5="Sí",1/DATOS_[[% normaliz]:[% normaliz]],1)*(DATOS_[Conc.Sal.20])))))))),
0)</f>
        <v>0</v>
      </c>
      <c r="AD19" s="178">
        <f t="array" ref="AD19">IFERROR(
(MEDIAN((IF(DATOS_[[Sexo]:[Sexo]]=$B19,IF(DATOS_[[AGRUP. CLAS. PROF.]:[AGRUP. CLAS. PROF.]]=$B18,IF(DATOS_[[Check Periodo Ref.]:[Check Periodo Ref.]]="Dentro",IF(DATOS_[[Check Equiparado]:[Check Equiparado]]="Sí",IF(DATOS!AY$4="Sí",(1/DATOS_[[% anualiz]:[% anualiz]]),1)*IF(DATOS!AY$5="Sí",1/DATOS_[[% normaliz]:[% normaliz]],1)*(DATOS_[Conc.Sal.21])))))))),
0)</f>
        <v>0</v>
      </c>
      <c r="AE19" s="178">
        <f t="array" ref="AE19">IFERROR(
(MEDIAN((IF(DATOS_[[Sexo]:[Sexo]]=$B19,IF(DATOS_[[AGRUP. CLAS. PROF.]:[AGRUP. CLAS. PROF.]]=$B18,IF(DATOS_[[Check Periodo Ref.]:[Check Periodo Ref.]]="Dentro",IF(DATOS_[[Check Equiparado]:[Check Equiparado]]="Sí",IF(DATOS!AZ$4="Sí",(1/DATOS_[[% anualiz]:[% anualiz]]),1)*IF(DATOS!AZ$5="Sí",1/DATOS_[[% normaliz]:[% normaliz]],1)*(DATOS_[Conc.Sal.22])))))))),
0)</f>
        <v>0</v>
      </c>
      <c r="AF19" s="178">
        <f t="array" ref="AF19">IFERROR(
(MEDIAN((IF(DATOS_[[Sexo]:[Sexo]]=$B19,IF(DATOS_[[AGRUP. CLAS. PROF.]:[AGRUP. CLAS. PROF.]]=$B18,IF(DATOS_[[Check Periodo Ref.]:[Check Periodo Ref.]]="Dentro",IF(DATOS_[[Check Equiparado]:[Check Equiparado]]="Sí",IF(DATOS!BA$4="Sí",(1/DATOS_[[% anualiz]:[% anualiz]]),1)*IF(DATOS!BA$5="Sí",1/DATOS_[[% normaliz]:[% normaliz]],1)*(DATOS_[Conc.Sal.23])))))))),
0)</f>
        <v>0</v>
      </c>
      <c r="AG19" s="178">
        <f t="array" ref="AG19">IFERROR(
(MEDIAN((IF(DATOS_[[Sexo]:[Sexo]]=$B19,IF(DATOS_[[AGRUP. CLAS. PROF.]:[AGRUP. CLAS. PROF.]]=$B18,IF(DATOS_[[Check Periodo Ref.]:[Check Periodo Ref.]]="Dentro",IF(DATOS_[[Check Equiparado]:[Check Equiparado]]="Sí",IF(DATOS!BB$4="Sí",(1/DATOS_[[% anualiz]:[% anualiz]]),1)*IF(DATOS!BB$5="Sí",1/DATOS_[[% normaliz]:[% normaliz]],1)*(DATOS_[Conc.Sal.24])))))))),
0)</f>
        <v>0</v>
      </c>
      <c r="AH19" s="178">
        <f t="array" ref="AH19">IFERROR(
(MEDIAN((IF(DATOS_[[Sexo]:[Sexo]]=$B19,IF(DATOS_[[AGRUP. CLAS. PROF.]:[AGRUP. CLAS. PROF.]]=$B18,IF(DATOS_[[Check Periodo Ref.]:[Check Periodo Ref.]]="Dentro",IF(DATOS_[[Check Equiparado]:[Check Equiparado]]="Sí",IF(DATOS!BC$4="Sí",(1/DATOS_[[% anualiz]:[% anualiz]]),1)*IF(DATOS!BC$5="Sí",1/DATOS_[[% normaliz]:[% normaliz]],1)*(DATOS_[Conc.Sal.25])))))))),
0)</f>
        <v>0</v>
      </c>
      <c r="AI19" s="178">
        <f t="array" ref="AI19">IFERROR(
(MEDIAN((IF(DATOS_[[Sexo]:[Sexo]]=$B19,IF(DATOS_[[AGRUP. CLAS. PROF.]:[AGRUP. CLAS. PROF.]]=$B18,IF(DATOS_[[Check Periodo Ref.]:[Check Periodo Ref.]]="Dentro",IF(DATOS_[[Check Equiparado]:[Check Equiparado]]="Sí",IF(DATOS!BD$4="Sí",(1/DATOS_[[% anualiz]:[% anualiz]]),1)*IF(DATOS!BD$5="Sí",1/DATOS_[[% normaliz]:[% normaliz]],1)*(DATOS_[Conc.Sal.26])))))))),
0)</f>
        <v>0</v>
      </c>
      <c r="AJ19" s="178">
        <f t="array" ref="AJ19">IFERROR(
(MEDIAN((IF(DATOS_[[Sexo]:[Sexo]]=$B19,IF(DATOS_[[AGRUP. CLAS. PROF.]:[AGRUP. CLAS. PROF.]]=$B18,IF(DATOS_[[Check Periodo Ref.]:[Check Periodo Ref.]]="Dentro",IF(DATOS_[[Check Equiparado]:[Check Equiparado]]="Sí",IF(DATOS!BE$4="Sí",(1/DATOS_[[% anualiz]:[% anualiz]]),1)*IF(DATOS!BE$5="Sí",1/DATOS_[[% normaliz]:[% normaliz]],1)*(DATOS_[Conc.Sal.27])))))))),
0)</f>
        <v>0</v>
      </c>
      <c r="AK19" s="178">
        <f t="array" ref="AK19">IFERROR(
(MEDIAN((IF(DATOS_[[Sexo]:[Sexo]]=$B19,IF(DATOS_[[AGRUP. CLAS. PROF.]:[AGRUP. CLAS. PROF.]]=$B18,IF(DATOS_[[Check Periodo Ref.]:[Check Periodo Ref.]]="Dentro",IF(DATOS_[[Check Equiparado]:[Check Equiparado]]="Sí",IF(DATOS!BF$4="Sí",(1/DATOS_[[% anualiz]:[% anualiz]]),1)*IF(DATOS!BF$5="Sí",1/DATOS_[[% normaliz]:[% normaliz]],1)*(DATOS_[Conc.Sal.28])))))))),
0)</f>
        <v>0</v>
      </c>
      <c r="AL19" s="178">
        <f t="array" ref="AL19">IFERROR(
(MEDIAN((IF(DATOS_[[Sexo]:[Sexo]]=$B19,IF(DATOS_[[AGRUP. CLAS. PROF.]:[AGRUP. CLAS. PROF.]]=$B18,IF(DATOS_[[Check Periodo Ref.]:[Check Periodo Ref.]]="Dentro",IF(DATOS_[[Check Equiparado]:[Check Equiparado]]="Sí",IF(DATOS!BG$4="Sí",(1/DATOS_[[% anualiz]:[% anualiz]]),1)*IF(DATOS!BG$5="Sí",1/DATOS_[[% normaliz]:[% normaliz]],1)*(DATOS_[Conc.Sal.29])))))))),
0)</f>
        <v>0</v>
      </c>
      <c r="AM19" s="178">
        <f t="array" ref="AM19">IFERROR(
(MEDIAN((IF(DATOS_[[Sexo]:[Sexo]]=$B19,IF(DATOS_[[AGRUP. CLAS. PROF.]:[AGRUP. CLAS. PROF.]]=$B18,IF(DATOS_[[Check Periodo Ref.]:[Check Periodo Ref.]]="Dentro",IF(DATOS_[[Check Equiparado]:[Check Equiparado]]="Sí",IF(DATOS!BH$4="Sí",(1/DATOS_[[% anualiz]:[% anualiz]]),1)*IF(DATOS!BH$5="Sí",1/DATOS_[[% normaliz]:[% normaliz]],1)*(DATOS_[Conc.Sal.30])))))))),
0)</f>
        <v>0</v>
      </c>
      <c r="AN19" s="179">
        <f t="array" ref="AN19">IFERROR(
MEDIAN(IF(DATOS_[Sexo]=$B19,IF(DATOS_[[AGRUP. CLAS. PROF.]:[AGRUP. CLAS. PROF.]]=$B18,IF(DATOS_[Check Equiparado]="Sí",IF(DATOS_[Check Periodo Ref.]="Dentro",DATOS_[Tot COMPL.SAL Eq],FALSE))))),
0)</f>
        <v>0</v>
      </c>
      <c r="AO19" s="180">
        <f t="array" ref="AO19">IFERROR(
MEDIAN(IF(DATOS_[Sexo]=$B19,IF(DATOS_[[AGRUP. CLAS. PROF.]:[AGRUP. CLAS. PROF.]]=$B18,IF(DATOS_[Check Equiparado]="Sí",IF(DATOS_[Check Periodo Ref.]="Dentro",DATOS_[TOTAL SALARIO Eq],FALSE))))),
0)</f>
        <v>0</v>
      </c>
      <c r="AP19" s="181">
        <f t="array" ref="AP19">IFERROR(
(MEDIAN((IF(DATOS_[[Sexo]:[Sexo]]=$B19,IF(DATOS_[[AGRUP. CLAS. PROF.]:[AGRUP. CLAS. PROF.]]=$B18,IF(DATOS_[[Check Periodo Ref.]:[Check Periodo Ref.]]="Dentro",IF(DATOS_[[Check Equiparado]:[Check Equiparado]]="Sí",IF(DATOS!BI$4="Sí",(1/DATOS_[[% anualiz]:[% anualiz]]),1)*IF(DATOS!BI$5="Sí",1/DATOS_[[% normaliz]:[% normaliz]],1)*(DATOS_[C.Extra.01])))))))),
0)</f>
        <v>0</v>
      </c>
      <c r="AQ19" s="181">
        <f t="array" ref="AQ19">IFERROR(
(MEDIAN((IF(DATOS_[[Sexo]:[Sexo]]=$B19,IF(DATOS_[[AGRUP. CLAS. PROF.]:[AGRUP. CLAS. PROF.]]=$B18,IF(DATOS_[[Check Periodo Ref.]:[Check Periodo Ref.]]="Dentro",IF(DATOS_[[Check Equiparado]:[Check Equiparado]]="Sí",IF(DATOS!BJ$4="Sí",(1/DATOS_[[% anualiz]:[% anualiz]]),1)*IF(DATOS!BJ$5="Sí",1/DATOS_[[% normaliz]:[% normaliz]],1)*(DATOS_[C.Extra.02])))))))),
0)</f>
        <v>0</v>
      </c>
      <c r="AR19" s="181">
        <f t="array" ref="AR19">IFERROR(
(MEDIAN((IF(DATOS_[[Sexo]:[Sexo]]=$B19,IF(DATOS_[[AGRUP. CLAS. PROF.]:[AGRUP. CLAS. PROF.]]=$B18,IF(DATOS_[[Check Periodo Ref.]:[Check Periodo Ref.]]="Dentro",IF(DATOS_[[Check Equiparado]:[Check Equiparado]]="Sí",IF(DATOS!BK$4="Sí",(1/DATOS_[[% anualiz]:[% anualiz]]),1)*IF(DATOS!BK$5="Sí",1/DATOS_[[% normaliz]:[% normaliz]],1)*(DATOS_[C.Extra.03])))))))),
0)</f>
        <v>0</v>
      </c>
      <c r="AS19" s="181">
        <f t="array" ref="AS19">IFERROR(
(MEDIAN((IF(DATOS_[[Sexo]:[Sexo]]=$B19,IF(DATOS_[[AGRUP. CLAS. PROF.]:[AGRUP. CLAS. PROF.]]=$B18,IF(DATOS_[[Check Periodo Ref.]:[Check Periodo Ref.]]="Dentro",IF(DATOS_[[Check Equiparado]:[Check Equiparado]]="Sí",IF(DATOS!BL$4="Sí",(1/DATOS_[[% anualiz]:[% anualiz]]),1)*IF(DATOS!BL$5="Sí",1/DATOS_[[% normaliz]:[% normaliz]],1)*(DATOS_[C.Extra.04])))))))),
0)</f>
        <v>0</v>
      </c>
      <c r="AT19" s="181">
        <f t="array" ref="AT19">IFERROR(
(MEDIAN((IF(DATOS_[[Sexo]:[Sexo]]=$B19,IF(DATOS_[[AGRUP. CLAS. PROF.]:[AGRUP. CLAS. PROF.]]=$B18,IF(DATOS_[[Check Periodo Ref.]:[Check Periodo Ref.]]="Dentro",IF(DATOS_[[Check Equiparado]:[Check Equiparado]]="Sí",IF(DATOS!BM$4="Sí",(1/DATOS_[[% anualiz]:[% anualiz]]),1)*IF(DATOS!BM$5="Sí",1/DATOS_[[% normaliz]:[% normaliz]],1)*(DATOS_[C.Extra.05])))))))),
0)</f>
        <v>0</v>
      </c>
      <c r="AU19" s="182">
        <f t="array" ref="AU19">IFERROR(
MEDIAN(IF(DATOS_[Sexo]=$B19,IF(DATOS_[[AGRUP. CLAS. PROF.]:[AGRUP. CLAS. PROF.]]=$B18,IF(DATOS_[Check Equiparado]="Sí",IF(DATOS_[Check Periodo Ref.]="Dentro",DATOS_[Tot Extrasalarial Eq],FALSE))))),
0)</f>
        <v>0</v>
      </c>
      <c r="AV19" s="183">
        <f t="array" ref="AV19">IFERROR(
MEDIAN(IF(DATOS_[Sexo]=$B19,IF(DATOS_[[AGRUP. CLAS. PROF.]:[AGRUP. CLAS. PROF.]]=$B18,IF(DATOS_[Check Equiparado]="Sí",IF(DATOS_[Check Periodo Ref.]="Dentro",DATOS_[TOTAL Retrib Eq],FALSE))))),
0)</f>
        <v>0</v>
      </c>
    </row>
    <row r="20" spans="1:48" x14ac:dyDescent="0.3">
      <c r="A20" s="107" t="str">
        <f t="shared" ref="A20" si="10">+A19</f>
        <v>[ocultar]</v>
      </c>
      <c r="B20" s="153" t="s">
        <v>163</v>
      </c>
      <c r="C20" s="99">
        <f t="array" ref="C20">SUM(IF($B20=DATOS_[Sexo],
IF($B18=DATOS_[AGRUP. CLAS. PROF.],
IF("Dentro"=DATOS_[Check Periodo Ref.],
1/(COUNTIFS(DATOS_[Sexo],$B20,DATOS_[AGRUP. CLAS. PROF.],$B18,DATOS_[Check Periodo Ref.],"Dentro",DATOS_[id],DATOS_[id]))))))</f>
        <v>0</v>
      </c>
      <c r="D20" s="100">
        <f>COUNTIFS(DATOS_[AGRUP. CLAS. PROF.],$B18,DATOS_[Sexo],$B20,DATOS_[Check Periodo Ref.],"Dentro")</f>
        <v>0</v>
      </c>
      <c r="E20" s="100">
        <f>COUNTIFS(DATOS_[AGRUP. CLAS. PROF.],$B18,DATOS_[Sexo],$B20,DATOS_[Check Periodo Ref.],"Dentro",DATOS_[Check Nº SC Norm],"Sí")</f>
        <v>0</v>
      </c>
      <c r="F20" s="100">
        <f>COUNTIFS(DATOS_[AGRUP. CLAS. PROF.],$B18,DATOS_[Sexo],$B20,DATOS_[Check Periodo Ref.],"Dentro",DATOS_[Check Nº SC Anualiz],"Sí")</f>
        <v>0</v>
      </c>
      <c r="G20" s="100">
        <f>COUNTIFS(DATOS_[AGRUP. CLAS. PROF.],$B18,DATOS_[Sexo],$B20,DATOS_[Check Periodo Ref.],"Dentro",DATOS_[Check Nº SC Norm y Anualiz],"Sí")</f>
        <v>0</v>
      </c>
      <c r="H20" s="100">
        <f>COUNTIFS(DATOS_[AGRUP. CLAS. PROF.],$B18,DATOS_[Sexo],$B20,DATOS_[Check Periodo Ref.],"Dentro",DATOS_[Check Equiparación],"Sí")</f>
        <v>0</v>
      </c>
      <c r="I20" s="177" cm="1">
        <f t="array" ref="I20">IFERROR(
MEDIAN(IF(DATOS_[Sexo]=$B20,IF(DATOS_[[AGRUP. CLAS. PROF.]:[AGRUP. CLAS. PROF.]]=$B18,IF(DATOS_[Check Equiparado]="Sí",IF(DATOS_[Check Periodo Ref.]="Dentro",DATOS_[SALARIO BASE Eq],FALSE))))),
0)</f>
        <v>0</v>
      </c>
      <c r="J20" s="178">
        <f t="array" ref="J20">IFERROR(
(MEDIAN((IF(DATOS_[[Sexo]:[Sexo]]=$B20,IF(DATOS_[[AGRUP. CLAS. PROF.]:[AGRUP. CLAS. PROF.]]=$B18,IF(DATOS_[[Check Periodo Ref.]:[Check Periodo Ref.]]="Dentro",IF(DATOS_[[Check Equiparado]:[Check Equiparado]]="Sí",IF(DATOS!AE$4="Sí",(1/DATOS_[[% anualiz]:[% anualiz]]),1)*IF(DATOS!AE$5="Sí",1/DATOS_[[% normaliz]:[% normaliz]],1)*(DATOS_[Conc.Sal.01])))))))),
0)</f>
        <v>0</v>
      </c>
      <c r="K20" s="178">
        <f t="array" ref="K20">IFERROR(
(MEDIAN((IF(DATOS_[[Sexo]:[Sexo]]=$B20,IF(DATOS_[[AGRUP. CLAS. PROF.]:[AGRUP. CLAS. PROF.]]=$B18,IF(DATOS_[[Check Periodo Ref.]:[Check Periodo Ref.]]="Dentro",IF(DATOS_[[Check Equiparado]:[Check Equiparado]]="Sí",IF(DATOS!AF$4="Sí",(1/DATOS_[[% anualiz]:[% anualiz]]),1)*IF(DATOS!AF$5="Sí",1/DATOS_[[% normaliz]:[% normaliz]],1)*(DATOS_[Conc.Sal.02])))))))),
0)</f>
        <v>0</v>
      </c>
      <c r="L20" s="178">
        <f t="array" ref="L20">IFERROR(
(MEDIAN((IF(DATOS_[[Sexo]:[Sexo]]=$B20,IF(DATOS_[[AGRUP. CLAS. PROF.]:[AGRUP. CLAS. PROF.]]=$B18,IF(DATOS_[[Check Periodo Ref.]:[Check Periodo Ref.]]="Dentro",IF(DATOS_[[Check Equiparado]:[Check Equiparado]]="Sí",IF(DATOS!AG$4="Sí",(1/DATOS_[[% anualiz]:[% anualiz]]),1)*IF(DATOS!AG$5="Sí",1/DATOS_[[% normaliz]:[% normaliz]],1)*(DATOS_[Conc.Sal.03])))))))),
0)</f>
        <v>0</v>
      </c>
      <c r="M20" s="178">
        <f t="array" ref="M20">IFERROR(
(MEDIAN((IF(DATOS_[[Sexo]:[Sexo]]=$B20,IF(DATOS_[[AGRUP. CLAS. PROF.]:[AGRUP. CLAS. PROF.]]=$B18,IF(DATOS_[[Check Periodo Ref.]:[Check Periodo Ref.]]="Dentro",IF(DATOS_[[Check Equiparado]:[Check Equiparado]]="Sí",IF(DATOS!AH$4="Sí",(1/DATOS_[[% anualiz]:[% anualiz]]),1)*IF(DATOS!AH$5="Sí",1/DATOS_[[% normaliz]:[% normaliz]],1)*(DATOS_[Conc.Sal.04])))))))),
0)</f>
        <v>0</v>
      </c>
      <c r="N20" s="178">
        <f t="array" ref="N20">IFERROR(
(MEDIAN((IF(DATOS_[[Sexo]:[Sexo]]=$B20,IF(DATOS_[[AGRUP. CLAS. PROF.]:[AGRUP. CLAS. PROF.]]=$B18,IF(DATOS_[[Check Periodo Ref.]:[Check Periodo Ref.]]="Dentro",IF(DATOS_[[Check Equiparado]:[Check Equiparado]]="Sí",IF(DATOS!AI$4="Sí",(1/DATOS_[[% anualiz]:[% anualiz]]),1)*IF(DATOS!AI$5="Sí",1/DATOS_[[% normaliz]:[% normaliz]],1)*(DATOS_[Conc.Sal.05])))))))),
0)</f>
        <v>0</v>
      </c>
      <c r="O20" s="178">
        <f t="array" ref="O20">IFERROR(
(MEDIAN((IF(DATOS_[[Sexo]:[Sexo]]=$B20,IF(DATOS_[[AGRUP. CLAS. PROF.]:[AGRUP. CLAS. PROF.]]=$B18,IF(DATOS_[[Check Periodo Ref.]:[Check Periodo Ref.]]="Dentro",IF(DATOS_[[Check Equiparado]:[Check Equiparado]]="Sí",IF(DATOS!AJ$4="Sí",(1/DATOS_[[% anualiz]:[% anualiz]]),1)*IF(DATOS!AJ$5="Sí",1/DATOS_[[% normaliz]:[% normaliz]],1)*(DATOS_[Conc.Sal.06])))))))),
0)</f>
        <v>0</v>
      </c>
      <c r="P20" s="178">
        <f t="array" ref="P20">IFERROR(
(MEDIAN((IF(DATOS_[[Sexo]:[Sexo]]=$B20,IF(DATOS_[[AGRUP. CLAS. PROF.]:[AGRUP. CLAS. PROF.]]=$B18,IF(DATOS_[[Check Periodo Ref.]:[Check Periodo Ref.]]="Dentro",IF(DATOS_[[Check Equiparado]:[Check Equiparado]]="Sí",IF(DATOS!AK$4="Sí",(1/DATOS_[[% anualiz]:[% anualiz]]),1)*IF(DATOS!AK$5="Sí",1/DATOS_[[% normaliz]:[% normaliz]],1)*(DATOS_[Conc.Sal.07])))))))),
0)</f>
        <v>0</v>
      </c>
      <c r="Q20" s="178">
        <f t="array" ref="Q20">IFERROR(
(MEDIAN((IF(DATOS_[[Sexo]:[Sexo]]=$B20,IF(DATOS_[[AGRUP. CLAS. PROF.]:[AGRUP. CLAS. PROF.]]=$B18,IF(DATOS_[[Check Periodo Ref.]:[Check Periodo Ref.]]="Dentro",IF(DATOS_[[Check Equiparado]:[Check Equiparado]]="Sí",IF(DATOS!AL$4="Sí",(1/DATOS_[[% anualiz]:[% anualiz]]),1)*IF(DATOS!AL$5="Sí",1/DATOS_[[% normaliz]:[% normaliz]],1)*(DATOS_[Conc.Sal.08])))))))),
0)</f>
        <v>0</v>
      </c>
      <c r="R20" s="178">
        <f t="array" ref="R20">IFERROR(
(MEDIAN((IF(DATOS_[[Sexo]:[Sexo]]=$B20,IF(DATOS_[[AGRUP. CLAS. PROF.]:[AGRUP. CLAS. PROF.]]=$B18,IF(DATOS_[[Check Periodo Ref.]:[Check Periodo Ref.]]="Dentro",IF(DATOS_[[Check Equiparado]:[Check Equiparado]]="Sí",IF(DATOS!AM$4="Sí",(1/DATOS_[[% anualiz]:[% anualiz]]),1)*IF(DATOS!AM$5="Sí",1/DATOS_[[% normaliz]:[% normaliz]],1)*(DATOS_[Conc.Sal.09])))))))),
0)</f>
        <v>0</v>
      </c>
      <c r="S20" s="178">
        <f t="array" ref="S20">IFERROR(
(MEDIAN((IF(DATOS_[[Sexo]:[Sexo]]=$B20,IF(DATOS_[[AGRUP. CLAS. PROF.]:[AGRUP. CLAS. PROF.]]=$B18,IF(DATOS_[[Check Periodo Ref.]:[Check Periodo Ref.]]="Dentro",IF(DATOS_[[Check Equiparado]:[Check Equiparado]]="Sí",IF(DATOS!AN$4="Sí",(1/DATOS_[[% anualiz]:[% anualiz]]),1)*IF(DATOS!AN$5="Sí",1/DATOS_[[% normaliz]:[% normaliz]],1)*(DATOS_[Conc.Sal.10])))))))),
0)</f>
        <v>0</v>
      </c>
      <c r="T20" s="178">
        <f t="array" ref="T20">IFERROR(
(MEDIAN((IF(DATOS_[[Sexo]:[Sexo]]=$B20,IF(DATOS_[[AGRUP. CLAS. PROF.]:[AGRUP. CLAS. PROF.]]=$B18,IF(DATOS_[[Check Periodo Ref.]:[Check Periodo Ref.]]="Dentro",IF(DATOS_[[Check Equiparado]:[Check Equiparado]]="Sí",IF(DATOS!AO$4="Sí",(1/DATOS_[[% anualiz]:[% anualiz]]),1)*IF(DATOS!AO$5="Sí",1/DATOS_[[% normaliz]:[% normaliz]],1)*(DATOS_[Conc.Sal.11])))))))),
0)</f>
        <v>0</v>
      </c>
      <c r="U20" s="178">
        <f t="array" ref="U20">IFERROR(
(MEDIAN((IF(DATOS_[[Sexo]:[Sexo]]=$B20,IF(DATOS_[[AGRUP. CLAS. PROF.]:[AGRUP. CLAS. PROF.]]=$B18,IF(DATOS_[[Check Periodo Ref.]:[Check Periodo Ref.]]="Dentro",IF(DATOS_[[Check Equiparado]:[Check Equiparado]]="Sí",IF(DATOS!AP$4="Sí",(1/DATOS_[[% anualiz]:[% anualiz]]),1)*IF(DATOS!AP$5="Sí",1/DATOS_[[% normaliz]:[% normaliz]],1)*(DATOS_[Conc.Sal.12])))))))),
0)</f>
        <v>0</v>
      </c>
      <c r="V20" s="178">
        <f t="array" ref="V20">IFERROR(
(MEDIAN((IF(DATOS_[[Sexo]:[Sexo]]=$B20,IF(DATOS_[[AGRUP. CLAS. PROF.]:[AGRUP. CLAS. PROF.]]=$B18,IF(DATOS_[[Check Periodo Ref.]:[Check Periodo Ref.]]="Dentro",IF(DATOS_[[Check Equiparado]:[Check Equiparado]]="Sí",IF(DATOS!AQ$4="Sí",(1/DATOS_[[% anualiz]:[% anualiz]]),1)*IF(DATOS!AQ$5="Sí",1/DATOS_[[% normaliz]:[% normaliz]],1)*(DATOS_[Conc.Sal.13])))))))),
0)</f>
        <v>0</v>
      </c>
      <c r="W20" s="178">
        <f t="array" ref="W20">IFERROR(
(MEDIAN((IF(DATOS_[[Sexo]:[Sexo]]=$B20,IF(DATOS_[[AGRUP. CLAS. PROF.]:[AGRUP. CLAS. PROF.]]=$B18,IF(DATOS_[[Check Periodo Ref.]:[Check Periodo Ref.]]="Dentro",IF(DATOS_[[Check Equiparado]:[Check Equiparado]]="Sí",IF(DATOS!AR$4="Sí",(1/DATOS_[[% anualiz]:[% anualiz]]),1)*IF(DATOS!AR$5="Sí",1/DATOS_[[% normaliz]:[% normaliz]],1)*(DATOS_[Conc.Sal.14])))))))),
0)</f>
        <v>0</v>
      </c>
      <c r="X20" s="178">
        <f t="array" ref="X20">IFERROR(
(MEDIAN((IF(DATOS_[[Sexo]:[Sexo]]=$B20,IF(DATOS_[[AGRUP. CLAS. PROF.]:[AGRUP. CLAS. PROF.]]=$B18,IF(DATOS_[[Check Periodo Ref.]:[Check Periodo Ref.]]="Dentro",IF(DATOS_[[Check Equiparado]:[Check Equiparado]]="Sí",IF(DATOS!AS$4="Sí",(1/DATOS_[[% anualiz]:[% anualiz]]),1)*IF(DATOS!AS$5="Sí",1/DATOS_[[% normaliz]:[% normaliz]],1)*(DATOS_[Conc.Sal.15])))))))),
0)</f>
        <v>0</v>
      </c>
      <c r="Y20" s="178">
        <f t="array" ref="Y20">IFERROR(
(MEDIAN((IF(DATOS_[[Sexo]:[Sexo]]=$B20,IF(DATOS_[[AGRUP. CLAS. PROF.]:[AGRUP. CLAS. PROF.]]=$B18,IF(DATOS_[[Check Periodo Ref.]:[Check Periodo Ref.]]="Dentro",IF(DATOS_[[Check Equiparado]:[Check Equiparado]]="Sí",IF(DATOS!AT$4="Sí",(1/DATOS_[[% anualiz]:[% anualiz]]),1)*IF(DATOS!AT$5="Sí",1/DATOS_[[% normaliz]:[% normaliz]],1)*(DATOS_[Conc.Sal.16])))))))),
0)</f>
        <v>0</v>
      </c>
      <c r="Z20" s="178">
        <f t="array" ref="Z20">IFERROR(
(MEDIAN((IF(DATOS_[[Sexo]:[Sexo]]=$B20,IF(DATOS_[[AGRUP. CLAS. PROF.]:[AGRUP. CLAS. PROF.]]=$B18,IF(DATOS_[[Check Periodo Ref.]:[Check Periodo Ref.]]="Dentro",IF(DATOS_[[Check Equiparado]:[Check Equiparado]]="Sí",IF(DATOS!AU$4="Sí",(1/DATOS_[[% anualiz]:[% anualiz]]),1)*IF(DATOS!AU$5="Sí",1/DATOS_[[% normaliz]:[% normaliz]],1)*(DATOS_[Conc.Sal.17])))))))),
0)</f>
        <v>0</v>
      </c>
      <c r="AA20" s="178">
        <f t="array" ref="AA20">IFERROR(
(MEDIAN((IF(DATOS_[[Sexo]:[Sexo]]=$B20,IF(DATOS_[[AGRUP. CLAS. PROF.]:[AGRUP. CLAS. PROF.]]=$B18,IF(DATOS_[[Check Periodo Ref.]:[Check Periodo Ref.]]="Dentro",IF(DATOS_[[Check Equiparado]:[Check Equiparado]]="Sí",IF(DATOS!AV$4="Sí",(1/DATOS_[[% anualiz]:[% anualiz]]),1)*IF(DATOS!AV$5="Sí",1/DATOS_[[% normaliz]:[% normaliz]],1)*(DATOS_[Conc.Sal.18])))))))),
0)</f>
        <v>0</v>
      </c>
      <c r="AB20" s="178">
        <f t="array" ref="AB20">IFERROR(
(MEDIAN((IF(DATOS_[[Sexo]:[Sexo]]=$B20,IF(DATOS_[[AGRUP. CLAS. PROF.]:[AGRUP. CLAS. PROF.]]=$B18,IF(DATOS_[[Check Periodo Ref.]:[Check Periodo Ref.]]="Dentro",IF(DATOS_[[Check Equiparado]:[Check Equiparado]]="Sí",IF(DATOS!AW$4="Sí",(1/DATOS_[[% anualiz]:[% anualiz]]),1)*IF(DATOS!AW$5="Sí",1/DATOS_[[% normaliz]:[% normaliz]],1)*(DATOS_[Conc.Sal.19])))))))),
0)</f>
        <v>0</v>
      </c>
      <c r="AC20" s="178">
        <f t="array" ref="AC20">IFERROR(
(MEDIAN((IF(DATOS_[[Sexo]:[Sexo]]=$B20,IF(DATOS_[[AGRUP. CLAS. PROF.]:[AGRUP. CLAS. PROF.]]=$B18,IF(DATOS_[[Check Periodo Ref.]:[Check Periodo Ref.]]="Dentro",IF(DATOS_[[Check Equiparado]:[Check Equiparado]]="Sí",IF(DATOS!AX$4="Sí",(1/DATOS_[[% anualiz]:[% anualiz]]),1)*IF(DATOS!AX$5="Sí",1/DATOS_[[% normaliz]:[% normaliz]],1)*(DATOS_[Conc.Sal.20])))))))),
0)</f>
        <v>0</v>
      </c>
      <c r="AD20" s="178">
        <f t="array" ref="AD20">IFERROR(
(MEDIAN((IF(DATOS_[[Sexo]:[Sexo]]=$B20,IF(DATOS_[[AGRUP. CLAS. PROF.]:[AGRUP. CLAS. PROF.]]=$B18,IF(DATOS_[[Check Periodo Ref.]:[Check Periodo Ref.]]="Dentro",IF(DATOS_[[Check Equiparado]:[Check Equiparado]]="Sí",IF(DATOS!AY$4="Sí",(1/DATOS_[[% anualiz]:[% anualiz]]),1)*IF(DATOS!AY$5="Sí",1/DATOS_[[% normaliz]:[% normaliz]],1)*(DATOS_[Conc.Sal.21])))))))),
0)</f>
        <v>0</v>
      </c>
      <c r="AE20" s="178">
        <f t="array" ref="AE20">IFERROR(
(MEDIAN((IF(DATOS_[[Sexo]:[Sexo]]=$B20,IF(DATOS_[[AGRUP. CLAS. PROF.]:[AGRUP. CLAS. PROF.]]=$B18,IF(DATOS_[[Check Periodo Ref.]:[Check Periodo Ref.]]="Dentro",IF(DATOS_[[Check Equiparado]:[Check Equiparado]]="Sí",IF(DATOS!AZ$4="Sí",(1/DATOS_[[% anualiz]:[% anualiz]]),1)*IF(DATOS!AZ$5="Sí",1/DATOS_[[% normaliz]:[% normaliz]],1)*(DATOS_[Conc.Sal.22])))))))),
0)</f>
        <v>0</v>
      </c>
      <c r="AF20" s="178">
        <f t="array" ref="AF20">IFERROR(
(MEDIAN((IF(DATOS_[[Sexo]:[Sexo]]=$B20,IF(DATOS_[[AGRUP. CLAS. PROF.]:[AGRUP. CLAS. PROF.]]=$B18,IF(DATOS_[[Check Periodo Ref.]:[Check Periodo Ref.]]="Dentro",IF(DATOS_[[Check Equiparado]:[Check Equiparado]]="Sí",IF(DATOS!BA$4="Sí",(1/DATOS_[[% anualiz]:[% anualiz]]),1)*IF(DATOS!BA$5="Sí",1/DATOS_[[% normaliz]:[% normaliz]],1)*(DATOS_[Conc.Sal.23])))))))),
0)</f>
        <v>0</v>
      </c>
      <c r="AG20" s="178">
        <f t="array" ref="AG20">IFERROR(
(MEDIAN((IF(DATOS_[[Sexo]:[Sexo]]=$B20,IF(DATOS_[[AGRUP. CLAS. PROF.]:[AGRUP. CLAS. PROF.]]=$B18,IF(DATOS_[[Check Periodo Ref.]:[Check Periodo Ref.]]="Dentro",IF(DATOS_[[Check Equiparado]:[Check Equiparado]]="Sí",IF(DATOS!BB$4="Sí",(1/DATOS_[[% anualiz]:[% anualiz]]),1)*IF(DATOS!BB$5="Sí",1/DATOS_[[% normaliz]:[% normaliz]],1)*(DATOS_[Conc.Sal.24])))))))),
0)</f>
        <v>0</v>
      </c>
      <c r="AH20" s="178">
        <f t="array" ref="AH20">IFERROR(
(MEDIAN((IF(DATOS_[[Sexo]:[Sexo]]=$B20,IF(DATOS_[[AGRUP. CLAS. PROF.]:[AGRUP. CLAS. PROF.]]=$B18,IF(DATOS_[[Check Periodo Ref.]:[Check Periodo Ref.]]="Dentro",IF(DATOS_[[Check Equiparado]:[Check Equiparado]]="Sí",IF(DATOS!BC$4="Sí",(1/DATOS_[[% anualiz]:[% anualiz]]),1)*IF(DATOS!BC$5="Sí",1/DATOS_[[% normaliz]:[% normaliz]],1)*(DATOS_[Conc.Sal.25])))))))),
0)</f>
        <v>0</v>
      </c>
      <c r="AI20" s="178">
        <f t="array" ref="AI20">IFERROR(
(MEDIAN((IF(DATOS_[[Sexo]:[Sexo]]=$B20,IF(DATOS_[[AGRUP. CLAS. PROF.]:[AGRUP. CLAS. PROF.]]=$B18,IF(DATOS_[[Check Periodo Ref.]:[Check Periodo Ref.]]="Dentro",IF(DATOS_[[Check Equiparado]:[Check Equiparado]]="Sí",IF(DATOS!BD$4="Sí",(1/DATOS_[[% anualiz]:[% anualiz]]),1)*IF(DATOS!BD$5="Sí",1/DATOS_[[% normaliz]:[% normaliz]],1)*(DATOS_[Conc.Sal.26])))))))),
0)</f>
        <v>0</v>
      </c>
      <c r="AJ20" s="178">
        <f t="array" ref="AJ20">IFERROR(
(MEDIAN((IF(DATOS_[[Sexo]:[Sexo]]=$B20,IF(DATOS_[[AGRUP. CLAS. PROF.]:[AGRUP. CLAS. PROF.]]=$B18,IF(DATOS_[[Check Periodo Ref.]:[Check Periodo Ref.]]="Dentro",IF(DATOS_[[Check Equiparado]:[Check Equiparado]]="Sí",IF(DATOS!BE$4="Sí",(1/DATOS_[[% anualiz]:[% anualiz]]),1)*IF(DATOS!BE$5="Sí",1/DATOS_[[% normaliz]:[% normaliz]],1)*(DATOS_[Conc.Sal.27])))))))),
0)</f>
        <v>0</v>
      </c>
      <c r="AK20" s="178">
        <f t="array" ref="AK20">IFERROR(
(MEDIAN((IF(DATOS_[[Sexo]:[Sexo]]=$B20,IF(DATOS_[[AGRUP. CLAS. PROF.]:[AGRUP. CLAS. PROF.]]=$B18,IF(DATOS_[[Check Periodo Ref.]:[Check Periodo Ref.]]="Dentro",IF(DATOS_[[Check Equiparado]:[Check Equiparado]]="Sí",IF(DATOS!BF$4="Sí",(1/DATOS_[[% anualiz]:[% anualiz]]),1)*IF(DATOS!BF$5="Sí",1/DATOS_[[% normaliz]:[% normaliz]],1)*(DATOS_[Conc.Sal.28])))))))),
0)</f>
        <v>0</v>
      </c>
      <c r="AL20" s="178">
        <f t="array" ref="AL20">IFERROR(
(MEDIAN((IF(DATOS_[[Sexo]:[Sexo]]=$B20,IF(DATOS_[[AGRUP. CLAS. PROF.]:[AGRUP. CLAS. PROF.]]=$B18,IF(DATOS_[[Check Periodo Ref.]:[Check Periodo Ref.]]="Dentro",IF(DATOS_[[Check Equiparado]:[Check Equiparado]]="Sí",IF(DATOS!BG$4="Sí",(1/DATOS_[[% anualiz]:[% anualiz]]),1)*IF(DATOS!BG$5="Sí",1/DATOS_[[% normaliz]:[% normaliz]],1)*(DATOS_[Conc.Sal.29])))))))),
0)</f>
        <v>0</v>
      </c>
      <c r="AM20" s="178">
        <f t="array" ref="AM20">IFERROR(
(MEDIAN((IF(DATOS_[[Sexo]:[Sexo]]=$B20,IF(DATOS_[[AGRUP. CLAS. PROF.]:[AGRUP. CLAS. PROF.]]=$B18,IF(DATOS_[[Check Periodo Ref.]:[Check Periodo Ref.]]="Dentro",IF(DATOS_[[Check Equiparado]:[Check Equiparado]]="Sí",IF(DATOS!BH$4="Sí",(1/DATOS_[[% anualiz]:[% anualiz]]),1)*IF(DATOS!BH$5="Sí",1/DATOS_[[% normaliz]:[% normaliz]],1)*(DATOS_[Conc.Sal.30])))))))),
0)</f>
        <v>0</v>
      </c>
      <c r="AN20" s="179">
        <f t="array" ref="AN20">IFERROR(
MEDIAN(IF(DATOS_[Sexo]=$B20,IF(DATOS_[[AGRUP. CLAS. PROF.]:[AGRUP. CLAS. PROF.]]=$B18,IF(DATOS_[Check Equiparado]="Sí",IF(DATOS_[Check Periodo Ref.]="Dentro",DATOS_[Tot COMPL.SAL Eq],FALSE))))),
0)</f>
        <v>0</v>
      </c>
      <c r="AO20" s="180">
        <f t="array" ref="AO20">IFERROR(
MEDIAN(IF(DATOS_[Sexo]=$B20,IF(DATOS_[[AGRUP. CLAS. PROF.]:[AGRUP. CLAS. PROF.]]=$B18,IF(DATOS_[Check Equiparado]="Sí",IF(DATOS_[Check Periodo Ref.]="Dentro",DATOS_[TOTAL SALARIO Eq],FALSE))))),
0)</f>
        <v>0</v>
      </c>
      <c r="AP20" s="181">
        <f t="array" ref="AP20">IFERROR(
(MEDIAN((IF(DATOS_[[Sexo]:[Sexo]]=$B20,IF(DATOS_[[AGRUP. CLAS. PROF.]:[AGRUP. CLAS. PROF.]]=$B19,IF(DATOS_[[Check Periodo Ref.]:[Check Periodo Ref.]]="Dentro",IF(DATOS_[[Check Equiparado]:[Check Equiparado]]="Sí",IF(DATOS!BI$4="Sí",(1/DATOS_[[% anualiz]:[% anualiz]]),1)*IF(DATOS!BI$5="Sí",1/DATOS_[[% normaliz]:[% normaliz]],1)*(DATOS_[C.Extra.01])))))))),
0)</f>
        <v>0</v>
      </c>
      <c r="AQ20" s="181">
        <f t="array" ref="AQ20">IFERROR(
(MEDIAN((IF(DATOS_[[Sexo]:[Sexo]]=$B20,IF(DATOS_[[AGRUP. CLAS. PROF.]:[AGRUP. CLAS. PROF.]]=$B19,IF(DATOS_[[Check Periodo Ref.]:[Check Periodo Ref.]]="Dentro",IF(DATOS_[[Check Equiparado]:[Check Equiparado]]="Sí",IF(DATOS!BJ$4="Sí",(1/DATOS_[[% anualiz]:[% anualiz]]),1)*IF(DATOS!BJ$5="Sí",1/DATOS_[[% normaliz]:[% normaliz]],1)*(DATOS_[C.Extra.02])))))))),
0)</f>
        <v>0</v>
      </c>
      <c r="AR20" s="181">
        <f t="array" ref="AR20">IFERROR(
(MEDIAN((IF(DATOS_[[Sexo]:[Sexo]]=$B20,IF(DATOS_[[AGRUP. CLAS. PROF.]:[AGRUP. CLAS. PROF.]]=$B19,IF(DATOS_[[Check Periodo Ref.]:[Check Periodo Ref.]]="Dentro",IF(DATOS_[[Check Equiparado]:[Check Equiparado]]="Sí",IF(DATOS!BK$4="Sí",(1/DATOS_[[% anualiz]:[% anualiz]]),1)*IF(DATOS!BK$5="Sí",1/DATOS_[[% normaliz]:[% normaliz]],1)*(DATOS_[C.Extra.03])))))))),
0)</f>
        <v>0</v>
      </c>
      <c r="AS20" s="181">
        <f t="array" ref="AS20">IFERROR(
(MEDIAN((IF(DATOS_[[Sexo]:[Sexo]]=$B20,IF(DATOS_[[AGRUP. CLAS. PROF.]:[AGRUP. CLAS. PROF.]]=$B19,IF(DATOS_[[Check Periodo Ref.]:[Check Periodo Ref.]]="Dentro",IF(DATOS_[[Check Equiparado]:[Check Equiparado]]="Sí",IF(DATOS!BL$4="Sí",(1/DATOS_[[% anualiz]:[% anualiz]]),1)*IF(DATOS!BL$5="Sí",1/DATOS_[[% normaliz]:[% normaliz]],1)*(DATOS_[C.Extra.04])))))))),
0)</f>
        <v>0</v>
      </c>
      <c r="AT20" s="181">
        <f t="array" ref="AT20">IFERROR(
(MEDIAN((IF(DATOS_[[Sexo]:[Sexo]]=$B20,IF(DATOS_[[AGRUP. CLAS. PROF.]:[AGRUP. CLAS. PROF.]]=$B19,IF(DATOS_[[Check Periodo Ref.]:[Check Periodo Ref.]]="Dentro",IF(DATOS_[[Check Equiparado]:[Check Equiparado]]="Sí",IF(DATOS!BM$4="Sí",(1/DATOS_[[% anualiz]:[% anualiz]]),1)*IF(DATOS!BM$5="Sí",1/DATOS_[[% normaliz]:[% normaliz]],1)*(DATOS_[C.Extra.05])))))))),
0)</f>
        <v>0</v>
      </c>
      <c r="AU20" s="182">
        <f t="array" ref="AU20">IFERROR(
MEDIAN(IF(DATOS_[Sexo]=$B20,IF(DATOS_[[AGRUP. CLAS. PROF.]:[AGRUP. CLAS. PROF.]]=$B18,IF(DATOS_[Check Equiparado]="Sí",IF(DATOS_[Check Periodo Ref.]="Dentro",DATOS_[Tot Extrasalarial Eq],FALSE))))),
0)</f>
        <v>0</v>
      </c>
      <c r="AV20" s="183">
        <f t="array" ref="AV20">IFERROR(
MEDIAN(IF(DATOS_[Sexo]=$B20,IF(DATOS_[[AGRUP. CLAS. PROF.]:[AGRUP. CLAS. PROF.]]=$B18,IF(DATOS_[Check Equiparado]="Sí",IF(DATOS_[Check Periodo Ref.]="Dentro",DATOS_[TOTAL Retrib Eq],FALSE))))),
0)</f>
        <v>0</v>
      </c>
    </row>
    <row r="21" spans="1:48" ht="17.25" thickBot="1" x14ac:dyDescent="0.35">
      <c r="A21" s="107" t="str">
        <f t="shared" ref="A21" si="11">+A22</f>
        <v>[ocultar]</v>
      </c>
      <c r="B21" s="157" t="s">
        <v>300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CLAS. PROF.],
IF("Dentro"=DATOS_[Check Periodo Ref.],
1/(COUNTIFS(DATOS_[Sexo],$B22,DATOS_[AGRUP. CLAS. PROF.],$B21,DATOS_[Check Periodo Ref.],"Dentro",DATOS_[id],DATOS_[id]))))))</f>
        <v>0</v>
      </c>
      <c r="D22" s="100">
        <f>COUNTIFS(DATOS_[AGRUP. CLAS. PROF.],$B21,DATOS_[Sexo],$B22,DATOS_[Check Periodo Ref.],"Dentro")</f>
        <v>0</v>
      </c>
      <c r="E22" s="100">
        <f>COUNTIFS(DATOS_[AGRUP. CLAS. PROF.],$B21,DATOS_[Sexo],$B22,DATOS_[Check Periodo Ref.],"Dentro",DATOS_[Check Nº SC Norm],"Sí")</f>
        <v>0</v>
      </c>
      <c r="F22" s="100">
        <f>COUNTIFS(DATOS_[AGRUP. CLAS. PROF.],$B21,DATOS_[Sexo],$B22,DATOS_[Check Periodo Ref.],"Dentro",DATOS_[Check Nº SC Anualiz],"Sí")</f>
        <v>0</v>
      </c>
      <c r="G22" s="100">
        <f>COUNTIFS(DATOS_[AGRUP. CLAS. PROF.],$B21,DATOS_[Sexo],$B22,DATOS_[Check Periodo Ref.],"Dentro",DATOS_[Check Nº SC Norm y Anualiz],"Sí")</f>
        <v>0</v>
      </c>
      <c r="H22" s="100">
        <f>COUNTIFS(DATOS_[AGRUP. CLAS. PROF.],$B21,DATOS_[Sexo],$B22,DATOS_[Check Periodo Ref.],"Dentro",DATOS_[Check Equiparación],"Sí")</f>
        <v>0</v>
      </c>
      <c r="I22" s="177">
        <f t="array" ref="I22">IFERROR(
MEDIAN(IF(DATOS_[Sexo]=$B22,IF(DATOS_[[AGRUP. CLAS. PROF.]:[AGRUP. CLAS. PROF.]]=$B21,IF(DATOS_[Check Equiparado]="Sí",IF(DATOS_[Check Periodo Ref.]="Dentro",DATOS_[SALARIO BASE Eq],FALSE))))),
0)</f>
        <v>0</v>
      </c>
      <c r="J22" s="178">
        <f t="array" ref="J22">IFERROR(
(MEDIAN((IF(DATOS_[[Sexo]:[Sexo]]=$B22,IF(DATOS_[[AGRUP. CLAS. PROF.]:[AGRUP. CLAS. PROF.]]=$B21,IF(DATOS_[[Check Periodo Ref.]:[Check Periodo Ref.]]="Dentro",IF(DATOS_[[Check Equiparado]:[Check Equiparado]]="Sí",IF(DATOS!AE$4="Sí",(1/DATOS_[[% anualiz]:[% anualiz]]),1)*IF(DATOS!AE$5="Sí",1/DATOS_[[% normaliz]:[% normaliz]],1)*(DATOS_[Conc.Sal.01])))))))),
0)</f>
        <v>0</v>
      </c>
      <c r="K22" s="178">
        <f t="array" ref="K22">IFERROR(
(MEDIAN((IF(DATOS_[[Sexo]:[Sexo]]=$B22,IF(DATOS_[[AGRUP. CLAS. PROF.]:[AGRUP. CLAS. PROF.]]=$B21,IF(DATOS_[[Check Periodo Ref.]:[Check Periodo Ref.]]="Dentro",IF(DATOS_[[Check Equiparado]:[Check Equiparado]]="Sí",IF(DATOS!AF$4="Sí",(1/DATOS_[[% anualiz]:[% anualiz]]),1)*IF(DATOS!AF$5="Sí",1/DATOS_[[% normaliz]:[% normaliz]],1)*(DATOS_[Conc.Sal.02])))))))),
0)</f>
        <v>0</v>
      </c>
      <c r="L22" s="178">
        <f t="array" ref="L22">IFERROR(
(MEDIAN((IF(DATOS_[[Sexo]:[Sexo]]=$B22,IF(DATOS_[[AGRUP. CLAS. PROF.]:[AGRUP. CLAS. PROF.]]=$B21,IF(DATOS_[[Check Periodo Ref.]:[Check Periodo Ref.]]="Dentro",IF(DATOS_[[Check Equiparado]:[Check Equiparado]]="Sí",IF(DATOS!AG$4="Sí",(1/DATOS_[[% anualiz]:[% anualiz]]),1)*IF(DATOS!AG$5="Sí",1/DATOS_[[% normaliz]:[% normaliz]],1)*(DATOS_[Conc.Sal.03])))))))),
0)</f>
        <v>0</v>
      </c>
      <c r="M22" s="178">
        <f t="array" ref="M22">IFERROR(
(MEDIAN((IF(DATOS_[[Sexo]:[Sexo]]=$B22,IF(DATOS_[[AGRUP. CLAS. PROF.]:[AGRUP. CLAS. PROF.]]=$B21,IF(DATOS_[[Check Periodo Ref.]:[Check Periodo Ref.]]="Dentro",IF(DATOS_[[Check Equiparado]:[Check Equiparado]]="Sí",IF(DATOS!AH$4="Sí",(1/DATOS_[[% anualiz]:[% anualiz]]),1)*IF(DATOS!AH$5="Sí",1/DATOS_[[% normaliz]:[% normaliz]],1)*(DATOS_[Conc.Sal.04])))))))),
0)</f>
        <v>0</v>
      </c>
      <c r="N22" s="178">
        <f t="array" ref="N22">IFERROR(
(MEDIAN((IF(DATOS_[[Sexo]:[Sexo]]=$B22,IF(DATOS_[[AGRUP. CLAS. PROF.]:[AGRUP. CLAS. PROF.]]=$B21,IF(DATOS_[[Check Periodo Ref.]:[Check Periodo Ref.]]="Dentro",IF(DATOS_[[Check Equiparado]:[Check Equiparado]]="Sí",IF(DATOS!AI$4="Sí",(1/DATOS_[[% anualiz]:[% anualiz]]),1)*IF(DATOS!AI$5="Sí",1/DATOS_[[% normaliz]:[% normaliz]],1)*(DATOS_[Conc.Sal.05])))))))),
0)</f>
        <v>0</v>
      </c>
      <c r="O22" s="178">
        <f t="array" ref="O22">IFERROR(
(MEDIAN((IF(DATOS_[[Sexo]:[Sexo]]=$B22,IF(DATOS_[[AGRUP. CLAS. PROF.]:[AGRUP. CLAS. PROF.]]=$B21,IF(DATOS_[[Check Periodo Ref.]:[Check Periodo Ref.]]="Dentro",IF(DATOS_[[Check Equiparado]:[Check Equiparado]]="Sí",IF(DATOS!AJ$4="Sí",(1/DATOS_[[% anualiz]:[% anualiz]]),1)*IF(DATOS!AJ$5="Sí",1/DATOS_[[% normaliz]:[% normaliz]],1)*(DATOS_[Conc.Sal.06])))))))),
0)</f>
        <v>0</v>
      </c>
      <c r="P22" s="178">
        <f t="array" ref="P22">IFERROR(
(MEDIAN((IF(DATOS_[[Sexo]:[Sexo]]=$B22,IF(DATOS_[[AGRUP. CLAS. PROF.]:[AGRUP. CLAS. PROF.]]=$B21,IF(DATOS_[[Check Periodo Ref.]:[Check Periodo Ref.]]="Dentro",IF(DATOS_[[Check Equiparado]:[Check Equiparado]]="Sí",IF(DATOS!AK$4="Sí",(1/DATOS_[[% anualiz]:[% anualiz]]),1)*IF(DATOS!AK$5="Sí",1/DATOS_[[% normaliz]:[% normaliz]],1)*(DATOS_[Conc.Sal.07])))))))),
0)</f>
        <v>0</v>
      </c>
      <c r="Q22" s="178">
        <f t="array" ref="Q22">IFERROR(
(MEDIAN((IF(DATOS_[[Sexo]:[Sexo]]=$B22,IF(DATOS_[[AGRUP. CLAS. PROF.]:[AGRUP. CLAS. PROF.]]=$B21,IF(DATOS_[[Check Periodo Ref.]:[Check Periodo Ref.]]="Dentro",IF(DATOS_[[Check Equiparado]:[Check Equiparado]]="Sí",IF(DATOS!AL$4="Sí",(1/DATOS_[[% anualiz]:[% anualiz]]),1)*IF(DATOS!AL$5="Sí",1/DATOS_[[% normaliz]:[% normaliz]],1)*(DATOS_[Conc.Sal.08])))))))),
0)</f>
        <v>0</v>
      </c>
      <c r="R22" s="178">
        <f t="array" ref="R22">IFERROR(
(MEDIAN((IF(DATOS_[[Sexo]:[Sexo]]=$B22,IF(DATOS_[[AGRUP. CLAS. PROF.]:[AGRUP. CLAS. PROF.]]=$B21,IF(DATOS_[[Check Periodo Ref.]:[Check Periodo Ref.]]="Dentro",IF(DATOS_[[Check Equiparado]:[Check Equiparado]]="Sí",IF(DATOS!AM$4="Sí",(1/DATOS_[[% anualiz]:[% anualiz]]),1)*IF(DATOS!AM$5="Sí",1/DATOS_[[% normaliz]:[% normaliz]],1)*(DATOS_[Conc.Sal.09])))))))),
0)</f>
        <v>0</v>
      </c>
      <c r="S22" s="178">
        <f t="array" ref="S22">IFERROR(
(MEDIAN((IF(DATOS_[[Sexo]:[Sexo]]=$B22,IF(DATOS_[[AGRUP. CLAS. PROF.]:[AGRUP. CLAS. PROF.]]=$B21,IF(DATOS_[[Check Periodo Ref.]:[Check Periodo Ref.]]="Dentro",IF(DATOS_[[Check Equiparado]:[Check Equiparado]]="Sí",IF(DATOS!AN$4="Sí",(1/DATOS_[[% anualiz]:[% anualiz]]),1)*IF(DATOS!AN$5="Sí",1/DATOS_[[% normaliz]:[% normaliz]],1)*(DATOS_[Conc.Sal.10])))))))),
0)</f>
        <v>0</v>
      </c>
      <c r="T22" s="178">
        <f t="array" ref="T22">IFERROR(
(MEDIAN((IF(DATOS_[[Sexo]:[Sexo]]=$B22,IF(DATOS_[[AGRUP. CLAS. PROF.]:[AGRUP. CLAS. PROF.]]=$B21,IF(DATOS_[[Check Periodo Ref.]:[Check Periodo Ref.]]="Dentro",IF(DATOS_[[Check Equiparado]:[Check Equiparado]]="Sí",IF(DATOS!AO$4="Sí",(1/DATOS_[[% anualiz]:[% anualiz]]),1)*IF(DATOS!AO$5="Sí",1/DATOS_[[% normaliz]:[% normaliz]],1)*(DATOS_[Conc.Sal.11])))))))),
0)</f>
        <v>0</v>
      </c>
      <c r="U22" s="178">
        <f t="array" ref="U22">IFERROR(
(MEDIAN((IF(DATOS_[[Sexo]:[Sexo]]=$B22,IF(DATOS_[[AGRUP. CLAS. PROF.]:[AGRUP. CLAS. PROF.]]=$B21,IF(DATOS_[[Check Periodo Ref.]:[Check Periodo Ref.]]="Dentro",IF(DATOS_[[Check Equiparado]:[Check Equiparado]]="Sí",IF(DATOS!AP$4="Sí",(1/DATOS_[[% anualiz]:[% anualiz]]),1)*IF(DATOS!AP$5="Sí",1/DATOS_[[% normaliz]:[% normaliz]],1)*(DATOS_[Conc.Sal.12])))))))),
0)</f>
        <v>0</v>
      </c>
      <c r="V22" s="178">
        <f t="array" ref="V22">IFERROR(
(MEDIAN((IF(DATOS_[[Sexo]:[Sexo]]=$B22,IF(DATOS_[[AGRUP. CLAS. PROF.]:[AGRUP. CLAS. PROF.]]=$B21,IF(DATOS_[[Check Periodo Ref.]:[Check Periodo Ref.]]="Dentro",IF(DATOS_[[Check Equiparado]:[Check Equiparado]]="Sí",IF(DATOS!AQ$4="Sí",(1/DATOS_[[% anualiz]:[% anualiz]]),1)*IF(DATOS!AQ$5="Sí",1/DATOS_[[% normaliz]:[% normaliz]],1)*(DATOS_[Conc.Sal.13])))))))),
0)</f>
        <v>0</v>
      </c>
      <c r="W22" s="178">
        <f t="array" ref="W22">IFERROR(
(MEDIAN((IF(DATOS_[[Sexo]:[Sexo]]=$B22,IF(DATOS_[[AGRUP. CLAS. PROF.]:[AGRUP. CLAS. PROF.]]=$B21,IF(DATOS_[[Check Periodo Ref.]:[Check Periodo Ref.]]="Dentro",IF(DATOS_[[Check Equiparado]:[Check Equiparado]]="Sí",IF(DATOS!AR$4="Sí",(1/DATOS_[[% anualiz]:[% anualiz]]),1)*IF(DATOS!AR$5="Sí",1/DATOS_[[% normaliz]:[% normaliz]],1)*(DATOS_[Conc.Sal.14])))))))),
0)</f>
        <v>0</v>
      </c>
      <c r="X22" s="178">
        <f t="array" ref="X22">IFERROR(
(MEDIAN((IF(DATOS_[[Sexo]:[Sexo]]=$B22,IF(DATOS_[[AGRUP. CLAS. PROF.]:[AGRUP. CLAS. PROF.]]=$B21,IF(DATOS_[[Check Periodo Ref.]:[Check Periodo Ref.]]="Dentro",IF(DATOS_[[Check Equiparado]:[Check Equiparado]]="Sí",IF(DATOS!AS$4="Sí",(1/DATOS_[[% anualiz]:[% anualiz]]),1)*IF(DATOS!AS$5="Sí",1/DATOS_[[% normaliz]:[% normaliz]],1)*(DATOS_[Conc.Sal.15])))))))),
0)</f>
        <v>0</v>
      </c>
      <c r="Y22" s="178">
        <f t="array" ref="Y22">IFERROR(
(MEDIAN((IF(DATOS_[[Sexo]:[Sexo]]=$B22,IF(DATOS_[[AGRUP. CLAS. PROF.]:[AGRUP. CLAS. PROF.]]=$B21,IF(DATOS_[[Check Periodo Ref.]:[Check Periodo Ref.]]="Dentro",IF(DATOS_[[Check Equiparado]:[Check Equiparado]]="Sí",IF(DATOS!AT$4="Sí",(1/DATOS_[[% anualiz]:[% anualiz]]),1)*IF(DATOS!AT$5="Sí",1/DATOS_[[% normaliz]:[% normaliz]],1)*(DATOS_[Conc.Sal.16])))))))),
0)</f>
        <v>0</v>
      </c>
      <c r="Z22" s="178">
        <f t="array" ref="Z22">IFERROR(
(MEDIAN((IF(DATOS_[[Sexo]:[Sexo]]=$B22,IF(DATOS_[[AGRUP. CLAS. PROF.]:[AGRUP. CLAS. PROF.]]=$B21,IF(DATOS_[[Check Periodo Ref.]:[Check Periodo Ref.]]="Dentro",IF(DATOS_[[Check Equiparado]:[Check Equiparado]]="Sí",IF(DATOS!AU$4="Sí",(1/DATOS_[[% anualiz]:[% anualiz]]),1)*IF(DATOS!AU$5="Sí",1/DATOS_[[% normaliz]:[% normaliz]],1)*(DATOS_[Conc.Sal.17])))))))),
0)</f>
        <v>0</v>
      </c>
      <c r="AA22" s="178">
        <f t="array" ref="AA22">IFERROR(
(MEDIAN((IF(DATOS_[[Sexo]:[Sexo]]=$B22,IF(DATOS_[[AGRUP. CLAS. PROF.]:[AGRUP. CLAS. PROF.]]=$B21,IF(DATOS_[[Check Periodo Ref.]:[Check Periodo Ref.]]="Dentro",IF(DATOS_[[Check Equiparado]:[Check Equiparado]]="Sí",IF(DATOS!AV$4="Sí",(1/DATOS_[[% anualiz]:[% anualiz]]),1)*IF(DATOS!AV$5="Sí",1/DATOS_[[% normaliz]:[% normaliz]],1)*(DATOS_[Conc.Sal.18])))))))),
0)</f>
        <v>0</v>
      </c>
      <c r="AB22" s="178">
        <f t="array" ref="AB22">IFERROR(
(MEDIAN((IF(DATOS_[[Sexo]:[Sexo]]=$B22,IF(DATOS_[[AGRUP. CLAS. PROF.]:[AGRUP. CLAS. PROF.]]=$B21,IF(DATOS_[[Check Periodo Ref.]:[Check Periodo Ref.]]="Dentro",IF(DATOS_[[Check Equiparado]:[Check Equiparado]]="Sí",IF(DATOS!AW$4="Sí",(1/DATOS_[[% anualiz]:[% anualiz]]),1)*IF(DATOS!AW$5="Sí",1/DATOS_[[% normaliz]:[% normaliz]],1)*(DATOS_[Conc.Sal.19])))))))),
0)</f>
        <v>0</v>
      </c>
      <c r="AC22" s="178">
        <f t="array" ref="AC22">IFERROR(
(MEDIAN((IF(DATOS_[[Sexo]:[Sexo]]=$B22,IF(DATOS_[[AGRUP. CLAS. PROF.]:[AGRUP. CLAS. PROF.]]=$B21,IF(DATOS_[[Check Periodo Ref.]:[Check Periodo Ref.]]="Dentro",IF(DATOS_[[Check Equiparado]:[Check Equiparado]]="Sí",IF(DATOS!AX$4="Sí",(1/DATOS_[[% anualiz]:[% anualiz]]),1)*IF(DATOS!AX$5="Sí",1/DATOS_[[% normaliz]:[% normaliz]],1)*(DATOS_[Conc.Sal.20])))))))),
0)</f>
        <v>0</v>
      </c>
      <c r="AD22" s="178">
        <f t="array" ref="AD22">IFERROR(
(MEDIAN((IF(DATOS_[[Sexo]:[Sexo]]=$B22,IF(DATOS_[[AGRUP. CLAS. PROF.]:[AGRUP. CLAS. PROF.]]=$B21,IF(DATOS_[[Check Periodo Ref.]:[Check Periodo Ref.]]="Dentro",IF(DATOS_[[Check Equiparado]:[Check Equiparado]]="Sí",IF(DATOS!AY$4="Sí",(1/DATOS_[[% anualiz]:[% anualiz]]),1)*IF(DATOS!AY$5="Sí",1/DATOS_[[% normaliz]:[% normaliz]],1)*(DATOS_[Conc.Sal.21])))))))),
0)</f>
        <v>0</v>
      </c>
      <c r="AE22" s="178">
        <f t="array" ref="AE22">IFERROR(
(MEDIAN((IF(DATOS_[[Sexo]:[Sexo]]=$B22,IF(DATOS_[[AGRUP. CLAS. PROF.]:[AGRUP. CLAS. PROF.]]=$B21,IF(DATOS_[[Check Periodo Ref.]:[Check Periodo Ref.]]="Dentro",IF(DATOS_[[Check Equiparado]:[Check Equiparado]]="Sí",IF(DATOS!AZ$4="Sí",(1/DATOS_[[% anualiz]:[% anualiz]]),1)*IF(DATOS!AZ$5="Sí",1/DATOS_[[% normaliz]:[% normaliz]],1)*(DATOS_[Conc.Sal.22])))))))),
0)</f>
        <v>0</v>
      </c>
      <c r="AF22" s="178">
        <f t="array" ref="AF22">IFERROR(
(MEDIAN((IF(DATOS_[[Sexo]:[Sexo]]=$B22,IF(DATOS_[[AGRUP. CLAS. PROF.]:[AGRUP. CLAS. PROF.]]=$B21,IF(DATOS_[[Check Periodo Ref.]:[Check Periodo Ref.]]="Dentro",IF(DATOS_[[Check Equiparado]:[Check Equiparado]]="Sí",IF(DATOS!BA$4="Sí",(1/DATOS_[[% anualiz]:[% anualiz]]),1)*IF(DATOS!BA$5="Sí",1/DATOS_[[% normaliz]:[% normaliz]],1)*(DATOS_[Conc.Sal.23])))))))),
0)</f>
        <v>0</v>
      </c>
      <c r="AG22" s="178">
        <f t="array" ref="AG22">IFERROR(
(MEDIAN((IF(DATOS_[[Sexo]:[Sexo]]=$B22,IF(DATOS_[[AGRUP. CLAS. PROF.]:[AGRUP. CLAS. PROF.]]=$B21,IF(DATOS_[[Check Periodo Ref.]:[Check Periodo Ref.]]="Dentro",IF(DATOS_[[Check Equiparado]:[Check Equiparado]]="Sí",IF(DATOS!BB$4="Sí",(1/DATOS_[[% anualiz]:[% anualiz]]),1)*IF(DATOS!BB$5="Sí",1/DATOS_[[% normaliz]:[% normaliz]],1)*(DATOS_[Conc.Sal.24])))))))),
0)</f>
        <v>0</v>
      </c>
      <c r="AH22" s="178">
        <f t="array" ref="AH22">IFERROR(
(MEDIAN((IF(DATOS_[[Sexo]:[Sexo]]=$B22,IF(DATOS_[[AGRUP. CLAS. PROF.]:[AGRUP. CLAS. PROF.]]=$B21,IF(DATOS_[[Check Periodo Ref.]:[Check Periodo Ref.]]="Dentro",IF(DATOS_[[Check Equiparado]:[Check Equiparado]]="Sí",IF(DATOS!BC$4="Sí",(1/DATOS_[[% anualiz]:[% anualiz]]),1)*IF(DATOS!BC$5="Sí",1/DATOS_[[% normaliz]:[% normaliz]],1)*(DATOS_[Conc.Sal.25])))))))),
0)</f>
        <v>0</v>
      </c>
      <c r="AI22" s="178">
        <f t="array" ref="AI22">IFERROR(
(MEDIAN((IF(DATOS_[[Sexo]:[Sexo]]=$B22,IF(DATOS_[[AGRUP. CLAS. PROF.]:[AGRUP. CLAS. PROF.]]=$B21,IF(DATOS_[[Check Periodo Ref.]:[Check Periodo Ref.]]="Dentro",IF(DATOS_[[Check Equiparado]:[Check Equiparado]]="Sí",IF(DATOS!BD$4="Sí",(1/DATOS_[[% anualiz]:[% anualiz]]),1)*IF(DATOS!BD$5="Sí",1/DATOS_[[% normaliz]:[% normaliz]],1)*(DATOS_[Conc.Sal.26])))))))),
0)</f>
        <v>0</v>
      </c>
      <c r="AJ22" s="178">
        <f t="array" ref="AJ22">IFERROR(
(MEDIAN((IF(DATOS_[[Sexo]:[Sexo]]=$B22,IF(DATOS_[[AGRUP. CLAS. PROF.]:[AGRUP. CLAS. PROF.]]=$B21,IF(DATOS_[[Check Periodo Ref.]:[Check Periodo Ref.]]="Dentro",IF(DATOS_[[Check Equiparado]:[Check Equiparado]]="Sí",IF(DATOS!BE$4="Sí",(1/DATOS_[[% anualiz]:[% anualiz]]),1)*IF(DATOS!BE$5="Sí",1/DATOS_[[% normaliz]:[% normaliz]],1)*(DATOS_[Conc.Sal.27])))))))),
0)</f>
        <v>0</v>
      </c>
      <c r="AK22" s="178">
        <f t="array" ref="AK22">IFERROR(
(MEDIAN((IF(DATOS_[[Sexo]:[Sexo]]=$B22,IF(DATOS_[[AGRUP. CLAS. PROF.]:[AGRUP. CLAS. PROF.]]=$B21,IF(DATOS_[[Check Periodo Ref.]:[Check Periodo Ref.]]="Dentro",IF(DATOS_[[Check Equiparado]:[Check Equiparado]]="Sí",IF(DATOS!BF$4="Sí",(1/DATOS_[[% anualiz]:[% anualiz]]),1)*IF(DATOS!BF$5="Sí",1/DATOS_[[% normaliz]:[% normaliz]],1)*(DATOS_[Conc.Sal.28])))))))),
0)</f>
        <v>0</v>
      </c>
      <c r="AL22" s="178">
        <f t="array" ref="AL22">IFERROR(
(MEDIAN((IF(DATOS_[[Sexo]:[Sexo]]=$B22,IF(DATOS_[[AGRUP. CLAS. PROF.]:[AGRUP. CLAS. PROF.]]=$B21,IF(DATOS_[[Check Periodo Ref.]:[Check Periodo Ref.]]="Dentro",IF(DATOS_[[Check Equiparado]:[Check Equiparado]]="Sí",IF(DATOS!BG$4="Sí",(1/DATOS_[[% anualiz]:[% anualiz]]),1)*IF(DATOS!BG$5="Sí",1/DATOS_[[% normaliz]:[% normaliz]],1)*(DATOS_[Conc.Sal.29])))))))),
0)</f>
        <v>0</v>
      </c>
      <c r="AM22" s="178">
        <f t="array" ref="AM22">IFERROR(
(MEDIAN((IF(DATOS_[[Sexo]:[Sexo]]=$B22,IF(DATOS_[[AGRUP. CLAS. PROF.]:[AGRUP. CLAS. PROF.]]=$B21,IF(DATOS_[[Check Periodo Ref.]:[Check Periodo Ref.]]="Dentro",IF(DATOS_[[Check Equiparado]:[Check Equiparado]]="Sí",IF(DATOS!BH$4="Sí",(1/DATOS_[[% anualiz]:[% anualiz]]),1)*IF(DATOS!BH$5="Sí",1/DATOS_[[% normaliz]:[% normaliz]],1)*(DATOS_[Conc.Sal.30])))))))),
0)</f>
        <v>0</v>
      </c>
      <c r="AN22" s="179">
        <f t="array" ref="AN22">IFERROR(
MEDIAN(IF(DATOS_[Sexo]=$B22,IF(DATOS_[[AGRUP. CLAS. PROF.]:[AGRUP. CLAS. PROF.]]=$B21,IF(DATOS_[Check Equiparado]="Sí",IF(DATOS_[Check Periodo Ref.]="Dentro",DATOS_[Tot COMPL.SAL Eq],FALSE))))),
0)</f>
        <v>0</v>
      </c>
      <c r="AO22" s="180">
        <f t="array" ref="AO22">IFERROR(
MEDIAN(IF(DATOS_[Sexo]=$B22,IF(DATOS_[[AGRUP. CLAS. PROF.]:[AGRUP. CLAS. PROF.]]=$B21,IF(DATOS_[Check Equiparado]="Sí",IF(DATOS_[Check Periodo Ref.]="Dentro",DATOS_[TOTAL SALARIO Eq],FALSE))))),
0)</f>
        <v>0</v>
      </c>
      <c r="AP22" s="181">
        <f t="array" ref="AP22">IFERROR(
(MEDIAN((IF(DATOS_[[Sexo]:[Sexo]]=$B22,IF(DATOS_[[AGRUP. CLAS. PROF.]:[AGRUP. CLAS. PROF.]]=$B21,IF(DATOS_[[Check Periodo Ref.]:[Check Periodo Ref.]]="Dentro",IF(DATOS_[[Check Equiparado]:[Check Equiparado]]="Sí",IF(DATOS!BI$4="Sí",(1/DATOS_[[% anualiz]:[% anualiz]]),1)*IF(DATOS!BI$5="Sí",1/DATOS_[[% normaliz]:[% normaliz]],1)*(DATOS_[C.Extra.01])))))))),
0)</f>
        <v>0</v>
      </c>
      <c r="AQ22" s="181">
        <f t="array" ref="AQ22">IFERROR(
(MEDIAN((IF(DATOS_[[Sexo]:[Sexo]]=$B22,IF(DATOS_[[AGRUP. CLAS. PROF.]:[AGRUP. CLAS. PROF.]]=$B21,IF(DATOS_[[Check Periodo Ref.]:[Check Periodo Ref.]]="Dentro",IF(DATOS_[[Check Equiparado]:[Check Equiparado]]="Sí",IF(DATOS!BJ$4="Sí",(1/DATOS_[[% anualiz]:[% anualiz]]),1)*IF(DATOS!BJ$5="Sí",1/DATOS_[[% normaliz]:[% normaliz]],1)*(DATOS_[C.Extra.02])))))))),
0)</f>
        <v>0</v>
      </c>
      <c r="AR22" s="181">
        <f t="array" ref="AR22">IFERROR(
(MEDIAN((IF(DATOS_[[Sexo]:[Sexo]]=$B22,IF(DATOS_[[AGRUP. CLAS. PROF.]:[AGRUP. CLAS. PROF.]]=$B21,IF(DATOS_[[Check Periodo Ref.]:[Check Periodo Ref.]]="Dentro",IF(DATOS_[[Check Equiparado]:[Check Equiparado]]="Sí",IF(DATOS!BK$4="Sí",(1/DATOS_[[% anualiz]:[% anualiz]]),1)*IF(DATOS!BK$5="Sí",1/DATOS_[[% normaliz]:[% normaliz]],1)*(DATOS_[C.Extra.03])))))))),
0)</f>
        <v>0</v>
      </c>
      <c r="AS22" s="181">
        <f t="array" ref="AS22">IFERROR(
(MEDIAN((IF(DATOS_[[Sexo]:[Sexo]]=$B22,IF(DATOS_[[AGRUP. CLAS. PROF.]:[AGRUP. CLAS. PROF.]]=$B21,IF(DATOS_[[Check Periodo Ref.]:[Check Periodo Ref.]]="Dentro",IF(DATOS_[[Check Equiparado]:[Check Equiparado]]="Sí",IF(DATOS!BL$4="Sí",(1/DATOS_[[% anualiz]:[% anualiz]]),1)*IF(DATOS!BL$5="Sí",1/DATOS_[[% normaliz]:[% normaliz]],1)*(DATOS_[C.Extra.04])))))))),
0)</f>
        <v>0</v>
      </c>
      <c r="AT22" s="181">
        <f t="array" ref="AT22">IFERROR(
(MEDIAN((IF(DATOS_[[Sexo]:[Sexo]]=$B22,IF(DATOS_[[AGRUP. CLAS. PROF.]:[AGRUP. CLAS. PROF.]]=$B21,IF(DATOS_[[Check Periodo Ref.]:[Check Periodo Ref.]]="Dentro",IF(DATOS_[[Check Equiparado]:[Check Equiparado]]="Sí",IF(DATOS!BM$4="Sí",(1/DATOS_[[% anualiz]:[% anualiz]]),1)*IF(DATOS!BM$5="Sí",1/DATOS_[[% normaliz]:[% normaliz]],1)*(DATOS_[C.Extra.05])))))))),
0)</f>
        <v>0</v>
      </c>
      <c r="AU22" s="182">
        <f t="array" ref="AU22">IFERROR(
MEDIAN(IF(DATOS_[Sexo]=$B22,IF(DATOS_[[AGRUP. CLAS. PROF.]:[AGRUP. CLAS. PROF.]]=$B21,IF(DATOS_[Check Equiparado]="Sí",IF(DATOS_[Check Periodo Ref.]="Dentro",DATOS_[Tot Extrasalarial Eq],FALSE))))),
0)</f>
        <v>0</v>
      </c>
      <c r="AV22" s="183">
        <f t="array" ref="AV22">IFERROR(
MEDIAN(IF(DATOS_[Sexo]=$B22,IF(DATOS_[[AGRUP. CLAS. PROF.]:[AGRUP. CLAS. PROF.]]=$B21,IF(DATOS_[Check Equiparado]="Sí",IF(DATOS_[Check Periodo Ref.]="Dentro",DATOS_[TOTAL Retrib Eq],FALSE))))),
0)</f>
        <v>0</v>
      </c>
    </row>
    <row r="23" spans="1:48" x14ac:dyDescent="0.3">
      <c r="A23" s="107" t="str">
        <f t="shared" ref="A23" si="14">+A22</f>
        <v>[ocultar]</v>
      </c>
      <c r="B23" s="153" t="s">
        <v>163</v>
      </c>
      <c r="C23" s="99">
        <f t="array" ref="C23">SUM(IF($B23=DATOS_[Sexo],
IF($B21=DATOS_[AGRUP. CLAS. PROF.],
IF("Dentro"=DATOS_[Check Periodo Ref.],
1/(COUNTIFS(DATOS_[Sexo],$B23,DATOS_[AGRUP. CLAS. PROF.],$B21,DATOS_[Check Periodo Ref.],"Dentro",DATOS_[id],DATOS_[id]))))))</f>
        <v>0</v>
      </c>
      <c r="D23" s="100">
        <f>COUNTIFS(DATOS_[AGRUP. CLAS. PROF.],$B21,DATOS_[Sexo],$B23,DATOS_[Check Periodo Ref.],"Dentro")</f>
        <v>0</v>
      </c>
      <c r="E23" s="100">
        <f>COUNTIFS(DATOS_[AGRUP. CLAS. PROF.],$B21,DATOS_[Sexo],$B23,DATOS_[Check Periodo Ref.],"Dentro",DATOS_[Check Nº SC Norm],"Sí")</f>
        <v>0</v>
      </c>
      <c r="F23" s="100">
        <f>COUNTIFS(DATOS_[AGRUP. CLAS. PROF.],$B21,DATOS_[Sexo],$B23,DATOS_[Check Periodo Ref.],"Dentro",DATOS_[Check Nº SC Anualiz],"Sí")</f>
        <v>0</v>
      </c>
      <c r="G23" s="100">
        <f>COUNTIFS(DATOS_[AGRUP. CLAS. PROF.],$B21,DATOS_[Sexo],$B23,DATOS_[Check Periodo Ref.],"Dentro",DATOS_[Check Nº SC Norm y Anualiz],"Sí")</f>
        <v>0</v>
      </c>
      <c r="H23" s="100">
        <f>COUNTIFS(DATOS_[AGRUP. CLAS. PROF.],$B21,DATOS_[Sexo],$B23,DATOS_[Check Periodo Ref.],"Dentro",DATOS_[Check Equiparación],"Sí")</f>
        <v>0</v>
      </c>
      <c r="I23" s="177" cm="1">
        <f t="array" ref="I23">IFERROR(
MEDIAN(IF(DATOS_[Sexo]=$B23,IF(DATOS_[[AGRUP. CLAS. PROF.]:[AGRUP. CLAS. PROF.]]=$B21,IF(DATOS_[Check Equiparado]="Sí",IF(DATOS_[Check Periodo Ref.]="Dentro",DATOS_[SALARIO BASE Eq],FALSE))))),
0)</f>
        <v>0</v>
      </c>
      <c r="J23" s="178">
        <f t="array" ref="J23">IFERROR(
(MEDIAN((IF(DATOS_[[Sexo]:[Sexo]]=$B23,IF(DATOS_[[AGRUP. CLAS. PROF.]:[AGRUP. CLAS. PROF.]]=$B21,IF(DATOS_[[Check Periodo Ref.]:[Check Periodo Ref.]]="Dentro",IF(DATOS_[[Check Equiparado]:[Check Equiparado]]="Sí",IF(DATOS!AE$4="Sí",(1/DATOS_[[% anualiz]:[% anualiz]]),1)*IF(DATOS!AE$5="Sí",1/DATOS_[[% normaliz]:[% normaliz]],1)*(DATOS_[Conc.Sal.01])))))))),
0)</f>
        <v>0</v>
      </c>
      <c r="K23" s="178">
        <f t="array" ref="K23">IFERROR(
(MEDIAN((IF(DATOS_[[Sexo]:[Sexo]]=$B23,IF(DATOS_[[AGRUP. CLAS. PROF.]:[AGRUP. CLAS. PROF.]]=$B21,IF(DATOS_[[Check Periodo Ref.]:[Check Periodo Ref.]]="Dentro",IF(DATOS_[[Check Equiparado]:[Check Equiparado]]="Sí",IF(DATOS!AF$4="Sí",(1/DATOS_[[% anualiz]:[% anualiz]]),1)*IF(DATOS!AF$5="Sí",1/DATOS_[[% normaliz]:[% normaliz]],1)*(DATOS_[Conc.Sal.02])))))))),
0)</f>
        <v>0</v>
      </c>
      <c r="L23" s="178">
        <f t="array" ref="L23">IFERROR(
(MEDIAN((IF(DATOS_[[Sexo]:[Sexo]]=$B23,IF(DATOS_[[AGRUP. CLAS. PROF.]:[AGRUP. CLAS. PROF.]]=$B21,IF(DATOS_[[Check Periodo Ref.]:[Check Periodo Ref.]]="Dentro",IF(DATOS_[[Check Equiparado]:[Check Equiparado]]="Sí",IF(DATOS!AG$4="Sí",(1/DATOS_[[% anualiz]:[% anualiz]]),1)*IF(DATOS!AG$5="Sí",1/DATOS_[[% normaliz]:[% normaliz]],1)*(DATOS_[Conc.Sal.03])))))))),
0)</f>
        <v>0</v>
      </c>
      <c r="M23" s="178">
        <f t="array" ref="M23">IFERROR(
(MEDIAN((IF(DATOS_[[Sexo]:[Sexo]]=$B23,IF(DATOS_[[AGRUP. CLAS. PROF.]:[AGRUP. CLAS. PROF.]]=$B21,IF(DATOS_[[Check Periodo Ref.]:[Check Periodo Ref.]]="Dentro",IF(DATOS_[[Check Equiparado]:[Check Equiparado]]="Sí",IF(DATOS!AH$4="Sí",(1/DATOS_[[% anualiz]:[% anualiz]]),1)*IF(DATOS!AH$5="Sí",1/DATOS_[[% normaliz]:[% normaliz]],1)*(DATOS_[Conc.Sal.04])))))))),
0)</f>
        <v>0</v>
      </c>
      <c r="N23" s="178">
        <f t="array" ref="N23">IFERROR(
(MEDIAN((IF(DATOS_[[Sexo]:[Sexo]]=$B23,IF(DATOS_[[AGRUP. CLAS. PROF.]:[AGRUP. CLAS. PROF.]]=$B21,IF(DATOS_[[Check Periodo Ref.]:[Check Periodo Ref.]]="Dentro",IF(DATOS_[[Check Equiparado]:[Check Equiparado]]="Sí",IF(DATOS!AI$4="Sí",(1/DATOS_[[% anualiz]:[% anualiz]]),1)*IF(DATOS!AI$5="Sí",1/DATOS_[[% normaliz]:[% normaliz]],1)*(DATOS_[Conc.Sal.05])))))))),
0)</f>
        <v>0</v>
      </c>
      <c r="O23" s="178">
        <f t="array" ref="O23">IFERROR(
(MEDIAN((IF(DATOS_[[Sexo]:[Sexo]]=$B23,IF(DATOS_[[AGRUP. CLAS. PROF.]:[AGRUP. CLAS. PROF.]]=$B21,IF(DATOS_[[Check Periodo Ref.]:[Check Periodo Ref.]]="Dentro",IF(DATOS_[[Check Equiparado]:[Check Equiparado]]="Sí",IF(DATOS!AJ$4="Sí",(1/DATOS_[[% anualiz]:[% anualiz]]),1)*IF(DATOS!AJ$5="Sí",1/DATOS_[[% normaliz]:[% normaliz]],1)*(DATOS_[Conc.Sal.06])))))))),
0)</f>
        <v>0</v>
      </c>
      <c r="P23" s="178">
        <f t="array" ref="P23">IFERROR(
(MEDIAN((IF(DATOS_[[Sexo]:[Sexo]]=$B23,IF(DATOS_[[AGRUP. CLAS. PROF.]:[AGRUP. CLAS. PROF.]]=$B21,IF(DATOS_[[Check Periodo Ref.]:[Check Periodo Ref.]]="Dentro",IF(DATOS_[[Check Equiparado]:[Check Equiparado]]="Sí",IF(DATOS!AK$4="Sí",(1/DATOS_[[% anualiz]:[% anualiz]]),1)*IF(DATOS!AK$5="Sí",1/DATOS_[[% normaliz]:[% normaliz]],1)*(DATOS_[Conc.Sal.07])))))))),
0)</f>
        <v>0</v>
      </c>
      <c r="Q23" s="178">
        <f t="array" ref="Q23">IFERROR(
(MEDIAN((IF(DATOS_[[Sexo]:[Sexo]]=$B23,IF(DATOS_[[AGRUP. CLAS. PROF.]:[AGRUP. CLAS. PROF.]]=$B21,IF(DATOS_[[Check Periodo Ref.]:[Check Periodo Ref.]]="Dentro",IF(DATOS_[[Check Equiparado]:[Check Equiparado]]="Sí",IF(DATOS!AL$4="Sí",(1/DATOS_[[% anualiz]:[% anualiz]]),1)*IF(DATOS!AL$5="Sí",1/DATOS_[[% normaliz]:[% normaliz]],1)*(DATOS_[Conc.Sal.08])))))))),
0)</f>
        <v>0</v>
      </c>
      <c r="R23" s="178">
        <f t="array" ref="R23">IFERROR(
(MEDIAN((IF(DATOS_[[Sexo]:[Sexo]]=$B23,IF(DATOS_[[AGRUP. CLAS. PROF.]:[AGRUP. CLAS. PROF.]]=$B21,IF(DATOS_[[Check Periodo Ref.]:[Check Periodo Ref.]]="Dentro",IF(DATOS_[[Check Equiparado]:[Check Equiparado]]="Sí",IF(DATOS!AM$4="Sí",(1/DATOS_[[% anualiz]:[% anualiz]]),1)*IF(DATOS!AM$5="Sí",1/DATOS_[[% normaliz]:[% normaliz]],1)*(DATOS_[Conc.Sal.09])))))))),
0)</f>
        <v>0</v>
      </c>
      <c r="S23" s="178">
        <f t="array" ref="S23">IFERROR(
(MEDIAN((IF(DATOS_[[Sexo]:[Sexo]]=$B23,IF(DATOS_[[AGRUP. CLAS. PROF.]:[AGRUP. CLAS. PROF.]]=$B21,IF(DATOS_[[Check Periodo Ref.]:[Check Periodo Ref.]]="Dentro",IF(DATOS_[[Check Equiparado]:[Check Equiparado]]="Sí",IF(DATOS!AN$4="Sí",(1/DATOS_[[% anualiz]:[% anualiz]]),1)*IF(DATOS!AN$5="Sí",1/DATOS_[[% normaliz]:[% normaliz]],1)*(DATOS_[Conc.Sal.10])))))))),
0)</f>
        <v>0</v>
      </c>
      <c r="T23" s="178">
        <f t="array" ref="T23">IFERROR(
(MEDIAN((IF(DATOS_[[Sexo]:[Sexo]]=$B23,IF(DATOS_[[AGRUP. CLAS. PROF.]:[AGRUP. CLAS. PROF.]]=$B21,IF(DATOS_[[Check Periodo Ref.]:[Check Periodo Ref.]]="Dentro",IF(DATOS_[[Check Equiparado]:[Check Equiparado]]="Sí",IF(DATOS!AO$4="Sí",(1/DATOS_[[% anualiz]:[% anualiz]]),1)*IF(DATOS!AO$5="Sí",1/DATOS_[[% normaliz]:[% normaliz]],1)*(DATOS_[Conc.Sal.11])))))))),
0)</f>
        <v>0</v>
      </c>
      <c r="U23" s="178">
        <f t="array" ref="U23">IFERROR(
(MEDIAN((IF(DATOS_[[Sexo]:[Sexo]]=$B23,IF(DATOS_[[AGRUP. CLAS. PROF.]:[AGRUP. CLAS. PROF.]]=$B21,IF(DATOS_[[Check Periodo Ref.]:[Check Periodo Ref.]]="Dentro",IF(DATOS_[[Check Equiparado]:[Check Equiparado]]="Sí",IF(DATOS!AP$4="Sí",(1/DATOS_[[% anualiz]:[% anualiz]]),1)*IF(DATOS!AP$5="Sí",1/DATOS_[[% normaliz]:[% normaliz]],1)*(DATOS_[Conc.Sal.12])))))))),
0)</f>
        <v>0</v>
      </c>
      <c r="V23" s="178">
        <f t="array" ref="V23">IFERROR(
(MEDIAN((IF(DATOS_[[Sexo]:[Sexo]]=$B23,IF(DATOS_[[AGRUP. CLAS. PROF.]:[AGRUP. CLAS. PROF.]]=$B21,IF(DATOS_[[Check Periodo Ref.]:[Check Periodo Ref.]]="Dentro",IF(DATOS_[[Check Equiparado]:[Check Equiparado]]="Sí",IF(DATOS!AQ$4="Sí",(1/DATOS_[[% anualiz]:[% anualiz]]),1)*IF(DATOS!AQ$5="Sí",1/DATOS_[[% normaliz]:[% normaliz]],1)*(DATOS_[Conc.Sal.13])))))))),
0)</f>
        <v>0</v>
      </c>
      <c r="W23" s="178">
        <f t="array" ref="W23">IFERROR(
(MEDIAN((IF(DATOS_[[Sexo]:[Sexo]]=$B23,IF(DATOS_[[AGRUP. CLAS. PROF.]:[AGRUP. CLAS. PROF.]]=$B21,IF(DATOS_[[Check Periodo Ref.]:[Check Periodo Ref.]]="Dentro",IF(DATOS_[[Check Equiparado]:[Check Equiparado]]="Sí",IF(DATOS!AR$4="Sí",(1/DATOS_[[% anualiz]:[% anualiz]]),1)*IF(DATOS!AR$5="Sí",1/DATOS_[[% normaliz]:[% normaliz]],1)*(DATOS_[Conc.Sal.14])))))))),
0)</f>
        <v>0</v>
      </c>
      <c r="X23" s="178">
        <f t="array" ref="X23">IFERROR(
(MEDIAN((IF(DATOS_[[Sexo]:[Sexo]]=$B23,IF(DATOS_[[AGRUP. CLAS. PROF.]:[AGRUP. CLAS. PROF.]]=$B21,IF(DATOS_[[Check Periodo Ref.]:[Check Periodo Ref.]]="Dentro",IF(DATOS_[[Check Equiparado]:[Check Equiparado]]="Sí",IF(DATOS!AS$4="Sí",(1/DATOS_[[% anualiz]:[% anualiz]]),1)*IF(DATOS!AS$5="Sí",1/DATOS_[[% normaliz]:[% normaliz]],1)*(DATOS_[Conc.Sal.15])))))))),
0)</f>
        <v>0</v>
      </c>
      <c r="Y23" s="178">
        <f t="array" ref="Y23">IFERROR(
(MEDIAN((IF(DATOS_[[Sexo]:[Sexo]]=$B23,IF(DATOS_[[AGRUP. CLAS. PROF.]:[AGRUP. CLAS. PROF.]]=$B21,IF(DATOS_[[Check Periodo Ref.]:[Check Periodo Ref.]]="Dentro",IF(DATOS_[[Check Equiparado]:[Check Equiparado]]="Sí",IF(DATOS!AT$4="Sí",(1/DATOS_[[% anualiz]:[% anualiz]]),1)*IF(DATOS!AT$5="Sí",1/DATOS_[[% normaliz]:[% normaliz]],1)*(DATOS_[Conc.Sal.16])))))))),
0)</f>
        <v>0</v>
      </c>
      <c r="Z23" s="178">
        <f t="array" ref="Z23">IFERROR(
(MEDIAN((IF(DATOS_[[Sexo]:[Sexo]]=$B23,IF(DATOS_[[AGRUP. CLAS. PROF.]:[AGRUP. CLAS. PROF.]]=$B21,IF(DATOS_[[Check Periodo Ref.]:[Check Periodo Ref.]]="Dentro",IF(DATOS_[[Check Equiparado]:[Check Equiparado]]="Sí",IF(DATOS!AU$4="Sí",(1/DATOS_[[% anualiz]:[% anualiz]]),1)*IF(DATOS!AU$5="Sí",1/DATOS_[[% normaliz]:[% normaliz]],1)*(DATOS_[Conc.Sal.17])))))))),
0)</f>
        <v>0</v>
      </c>
      <c r="AA23" s="178">
        <f t="array" ref="AA23">IFERROR(
(MEDIAN((IF(DATOS_[[Sexo]:[Sexo]]=$B23,IF(DATOS_[[AGRUP. CLAS. PROF.]:[AGRUP. CLAS. PROF.]]=$B21,IF(DATOS_[[Check Periodo Ref.]:[Check Periodo Ref.]]="Dentro",IF(DATOS_[[Check Equiparado]:[Check Equiparado]]="Sí",IF(DATOS!AV$4="Sí",(1/DATOS_[[% anualiz]:[% anualiz]]),1)*IF(DATOS!AV$5="Sí",1/DATOS_[[% normaliz]:[% normaliz]],1)*(DATOS_[Conc.Sal.18])))))))),
0)</f>
        <v>0</v>
      </c>
      <c r="AB23" s="178">
        <f t="array" ref="AB23">IFERROR(
(MEDIAN((IF(DATOS_[[Sexo]:[Sexo]]=$B23,IF(DATOS_[[AGRUP. CLAS. PROF.]:[AGRUP. CLAS. PROF.]]=$B21,IF(DATOS_[[Check Periodo Ref.]:[Check Periodo Ref.]]="Dentro",IF(DATOS_[[Check Equiparado]:[Check Equiparado]]="Sí",IF(DATOS!AW$4="Sí",(1/DATOS_[[% anualiz]:[% anualiz]]),1)*IF(DATOS!AW$5="Sí",1/DATOS_[[% normaliz]:[% normaliz]],1)*(DATOS_[Conc.Sal.19])))))))),
0)</f>
        <v>0</v>
      </c>
      <c r="AC23" s="178">
        <f t="array" ref="AC23">IFERROR(
(MEDIAN((IF(DATOS_[[Sexo]:[Sexo]]=$B23,IF(DATOS_[[AGRUP. CLAS. PROF.]:[AGRUP. CLAS. PROF.]]=$B21,IF(DATOS_[[Check Periodo Ref.]:[Check Periodo Ref.]]="Dentro",IF(DATOS_[[Check Equiparado]:[Check Equiparado]]="Sí",IF(DATOS!AX$4="Sí",(1/DATOS_[[% anualiz]:[% anualiz]]),1)*IF(DATOS!AX$5="Sí",1/DATOS_[[% normaliz]:[% normaliz]],1)*(DATOS_[Conc.Sal.20])))))))),
0)</f>
        <v>0</v>
      </c>
      <c r="AD23" s="178">
        <f t="array" ref="AD23">IFERROR(
(MEDIAN((IF(DATOS_[[Sexo]:[Sexo]]=$B23,IF(DATOS_[[AGRUP. CLAS. PROF.]:[AGRUP. CLAS. PROF.]]=$B21,IF(DATOS_[[Check Periodo Ref.]:[Check Periodo Ref.]]="Dentro",IF(DATOS_[[Check Equiparado]:[Check Equiparado]]="Sí",IF(DATOS!AY$4="Sí",(1/DATOS_[[% anualiz]:[% anualiz]]),1)*IF(DATOS!AY$5="Sí",1/DATOS_[[% normaliz]:[% normaliz]],1)*(DATOS_[Conc.Sal.21])))))))),
0)</f>
        <v>0</v>
      </c>
      <c r="AE23" s="178">
        <f t="array" ref="AE23">IFERROR(
(MEDIAN((IF(DATOS_[[Sexo]:[Sexo]]=$B23,IF(DATOS_[[AGRUP. CLAS. PROF.]:[AGRUP. CLAS. PROF.]]=$B21,IF(DATOS_[[Check Periodo Ref.]:[Check Periodo Ref.]]="Dentro",IF(DATOS_[[Check Equiparado]:[Check Equiparado]]="Sí",IF(DATOS!AZ$4="Sí",(1/DATOS_[[% anualiz]:[% anualiz]]),1)*IF(DATOS!AZ$5="Sí",1/DATOS_[[% normaliz]:[% normaliz]],1)*(DATOS_[Conc.Sal.22])))))))),
0)</f>
        <v>0</v>
      </c>
      <c r="AF23" s="178">
        <f t="array" ref="AF23">IFERROR(
(MEDIAN((IF(DATOS_[[Sexo]:[Sexo]]=$B23,IF(DATOS_[[AGRUP. CLAS. PROF.]:[AGRUP. CLAS. PROF.]]=$B21,IF(DATOS_[[Check Periodo Ref.]:[Check Periodo Ref.]]="Dentro",IF(DATOS_[[Check Equiparado]:[Check Equiparado]]="Sí",IF(DATOS!BA$4="Sí",(1/DATOS_[[% anualiz]:[% anualiz]]),1)*IF(DATOS!BA$5="Sí",1/DATOS_[[% normaliz]:[% normaliz]],1)*(DATOS_[Conc.Sal.23])))))))),
0)</f>
        <v>0</v>
      </c>
      <c r="AG23" s="178">
        <f t="array" ref="AG23">IFERROR(
(MEDIAN((IF(DATOS_[[Sexo]:[Sexo]]=$B23,IF(DATOS_[[AGRUP. CLAS. PROF.]:[AGRUP. CLAS. PROF.]]=$B21,IF(DATOS_[[Check Periodo Ref.]:[Check Periodo Ref.]]="Dentro",IF(DATOS_[[Check Equiparado]:[Check Equiparado]]="Sí",IF(DATOS!BB$4="Sí",(1/DATOS_[[% anualiz]:[% anualiz]]),1)*IF(DATOS!BB$5="Sí",1/DATOS_[[% normaliz]:[% normaliz]],1)*(DATOS_[Conc.Sal.24])))))))),
0)</f>
        <v>0</v>
      </c>
      <c r="AH23" s="178">
        <f t="array" ref="AH23">IFERROR(
(MEDIAN((IF(DATOS_[[Sexo]:[Sexo]]=$B23,IF(DATOS_[[AGRUP. CLAS. PROF.]:[AGRUP. CLAS. PROF.]]=$B21,IF(DATOS_[[Check Periodo Ref.]:[Check Periodo Ref.]]="Dentro",IF(DATOS_[[Check Equiparado]:[Check Equiparado]]="Sí",IF(DATOS!BC$4="Sí",(1/DATOS_[[% anualiz]:[% anualiz]]),1)*IF(DATOS!BC$5="Sí",1/DATOS_[[% normaliz]:[% normaliz]],1)*(DATOS_[Conc.Sal.25])))))))),
0)</f>
        <v>0</v>
      </c>
      <c r="AI23" s="178">
        <f t="array" ref="AI23">IFERROR(
(MEDIAN((IF(DATOS_[[Sexo]:[Sexo]]=$B23,IF(DATOS_[[AGRUP. CLAS. PROF.]:[AGRUP. CLAS. PROF.]]=$B21,IF(DATOS_[[Check Periodo Ref.]:[Check Periodo Ref.]]="Dentro",IF(DATOS_[[Check Equiparado]:[Check Equiparado]]="Sí",IF(DATOS!BD$4="Sí",(1/DATOS_[[% anualiz]:[% anualiz]]),1)*IF(DATOS!BD$5="Sí",1/DATOS_[[% normaliz]:[% normaliz]],1)*(DATOS_[Conc.Sal.26])))))))),
0)</f>
        <v>0</v>
      </c>
      <c r="AJ23" s="178">
        <f t="array" ref="AJ23">IFERROR(
(MEDIAN((IF(DATOS_[[Sexo]:[Sexo]]=$B23,IF(DATOS_[[AGRUP. CLAS. PROF.]:[AGRUP. CLAS. PROF.]]=$B21,IF(DATOS_[[Check Periodo Ref.]:[Check Periodo Ref.]]="Dentro",IF(DATOS_[[Check Equiparado]:[Check Equiparado]]="Sí",IF(DATOS!BE$4="Sí",(1/DATOS_[[% anualiz]:[% anualiz]]),1)*IF(DATOS!BE$5="Sí",1/DATOS_[[% normaliz]:[% normaliz]],1)*(DATOS_[Conc.Sal.27])))))))),
0)</f>
        <v>0</v>
      </c>
      <c r="AK23" s="178">
        <f t="array" ref="AK23">IFERROR(
(MEDIAN((IF(DATOS_[[Sexo]:[Sexo]]=$B23,IF(DATOS_[[AGRUP. CLAS. PROF.]:[AGRUP. CLAS. PROF.]]=$B21,IF(DATOS_[[Check Periodo Ref.]:[Check Periodo Ref.]]="Dentro",IF(DATOS_[[Check Equiparado]:[Check Equiparado]]="Sí",IF(DATOS!BF$4="Sí",(1/DATOS_[[% anualiz]:[% anualiz]]),1)*IF(DATOS!BF$5="Sí",1/DATOS_[[% normaliz]:[% normaliz]],1)*(DATOS_[Conc.Sal.28])))))))),
0)</f>
        <v>0</v>
      </c>
      <c r="AL23" s="178">
        <f t="array" ref="AL23">IFERROR(
(MEDIAN((IF(DATOS_[[Sexo]:[Sexo]]=$B23,IF(DATOS_[[AGRUP. CLAS. PROF.]:[AGRUP. CLAS. PROF.]]=$B21,IF(DATOS_[[Check Periodo Ref.]:[Check Periodo Ref.]]="Dentro",IF(DATOS_[[Check Equiparado]:[Check Equiparado]]="Sí",IF(DATOS!BG$4="Sí",(1/DATOS_[[% anualiz]:[% anualiz]]),1)*IF(DATOS!BG$5="Sí",1/DATOS_[[% normaliz]:[% normaliz]],1)*(DATOS_[Conc.Sal.29])))))))),
0)</f>
        <v>0</v>
      </c>
      <c r="AM23" s="178">
        <f t="array" ref="AM23">IFERROR(
(MEDIAN((IF(DATOS_[[Sexo]:[Sexo]]=$B23,IF(DATOS_[[AGRUP. CLAS. PROF.]:[AGRUP. CLAS. PROF.]]=$B21,IF(DATOS_[[Check Periodo Ref.]:[Check Periodo Ref.]]="Dentro",IF(DATOS_[[Check Equiparado]:[Check Equiparado]]="Sí",IF(DATOS!BH$4="Sí",(1/DATOS_[[% anualiz]:[% anualiz]]),1)*IF(DATOS!BH$5="Sí",1/DATOS_[[% normaliz]:[% normaliz]],1)*(DATOS_[Conc.Sal.30])))))))),
0)</f>
        <v>0</v>
      </c>
      <c r="AN23" s="179">
        <f t="array" ref="AN23">IFERROR(
MEDIAN(IF(DATOS_[Sexo]=$B23,IF(DATOS_[[AGRUP. CLAS. PROF.]:[AGRUP. CLAS. PROF.]]=$B21,IF(DATOS_[Check Equiparado]="Sí",IF(DATOS_[Check Periodo Ref.]="Dentro",DATOS_[Tot COMPL.SAL Eq],FALSE))))),
0)</f>
        <v>0</v>
      </c>
      <c r="AO23" s="180">
        <f t="array" ref="AO23">IFERROR(
MEDIAN(IF(DATOS_[Sexo]=$B23,IF(DATOS_[[AGRUP. CLAS. PROF.]:[AGRUP. CLAS. PROF.]]=$B21,IF(DATOS_[Check Equiparado]="Sí",IF(DATOS_[Check Periodo Ref.]="Dentro",DATOS_[TOTAL SALARIO Eq],FALSE))))),
0)</f>
        <v>0</v>
      </c>
      <c r="AP23" s="181">
        <f t="array" ref="AP23">IFERROR(
(MEDIAN((IF(DATOS_[[Sexo]:[Sexo]]=$B23,IF(DATOS_[[AGRUP. CLAS. PROF.]:[AGRUP. CLAS. PROF.]]=$B22,IF(DATOS_[[Check Periodo Ref.]:[Check Periodo Ref.]]="Dentro",IF(DATOS_[[Check Equiparado]:[Check Equiparado]]="Sí",IF(DATOS!BI$4="Sí",(1/DATOS_[[% anualiz]:[% anualiz]]),1)*IF(DATOS!BI$5="Sí",1/DATOS_[[% normaliz]:[% normaliz]],1)*(DATOS_[C.Extra.01])))))))),
0)</f>
        <v>0</v>
      </c>
      <c r="AQ23" s="181">
        <f t="array" ref="AQ23">IFERROR(
(MEDIAN((IF(DATOS_[[Sexo]:[Sexo]]=$B23,IF(DATOS_[[AGRUP. CLAS. PROF.]:[AGRUP. CLAS. PROF.]]=$B22,IF(DATOS_[[Check Periodo Ref.]:[Check Periodo Ref.]]="Dentro",IF(DATOS_[[Check Equiparado]:[Check Equiparado]]="Sí",IF(DATOS!BJ$4="Sí",(1/DATOS_[[% anualiz]:[% anualiz]]),1)*IF(DATOS!BJ$5="Sí",1/DATOS_[[% normaliz]:[% normaliz]],1)*(DATOS_[C.Extra.02])))))))),
0)</f>
        <v>0</v>
      </c>
      <c r="AR23" s="181">
        <f t="array" ref="AR23">IFERROR(
(MEDIAN((IF(DATOS_[[Sexo]:[Sexo]]=$B23,IF(DATOS_[[AGRUP. CLAS. PROF.]:[AGRUP. CLAS. PROF.]]=$B22,IF(DATOS_[[Check Periodo Ref.]:[Check Periodo Ref.]]="Dentro",IF(DATOS_[[Check Equiparado]:[Check Equiparado]]="Sí",IF(DATOS!BK$4="Sí",(1/DATOS_[[% anualiz]:[% anualiz]]),1)*IF(DATOS!BK$5="Sí",1/DATOS_[[% normaliz]:[% normaliz]],1)*(DATOS_[C.Extra.03])))))))),
0)</f>
        <v>0</v>
      </c>
      <c r="AS23" s="181">
        <f t="array" ref="AS23">IFERROR(
(MEDIAN((IF(DATOS_[[Sexo]:[Sexo]]=$B23,IF(DATOS_[[AGRUP. CLAS. PROF.]:[AGRUP. CLAS. PROF.]]=$B22,IF(DATOS_[[Check Periodo Ref.]:[Check Periodo Ref.]]="Dentro",IF(DATOS_[[Check Equiparado]:[Check Equiparado]]="Sí",IF(DATOS!BL$4="Sí",(1/DATOS_[[% anualiz]:[% anualiz]]),1)*IF(DATOS!BL$5="Sí",1/DATOS_[[% normaliz]:[% normaliz]],1)*(DATOS_[C.Extra.04])))))))),
0)</f>
        <v>0</v>
      </c>
      <c r="AT23" s="181">
        <f t="array" ref="AT23">IFERROR(
(MEDIAN((IF(DATOS_[[Sexo]:[Sexo]]=$B23,IF(DATOS_[[AGRUP. CLAS. PROF.]:[AGRUP. CLAS. PROF.]]=$B22,IF(DATOS_[[Check Periodo Ref.]:[Check Periodo Ref.]]="Dentro",IF(DATOS_[[Check Equiparado]:[Check Equiparado]]="Sí",IF(DATOS!BM$4="Sí",(1/DATOS_[[% anualiz]:[% anualiz]]),1)*IF(DATOS!BM$5="Sí",1/DATOS_[[% normaliz]:[% normaliz]],1)*(DATOS_[C.Extra.05])))))))),
0)</f>
        <v>0</v>
      </c>
      <c r="AU23" s="182">
        <f t="array" ref="AU23">IFERROR(
MEDIAN(IF(DATOS_[Sexo]=$B23,IF(DATOS_[[AGRUP. CLAS. PROF.]:[AGRUP. CLAS. PROF.]]=$B21,IF(DATOS_[Check Equiparado]="Sí",IF(DATOS_[Check Periodo Ref.]="Dentro",DATOS_[Tot Extrasalarial Eq],FALSE))))),
0)</f>
        <v>0</v>
      </c>
      <c r="AV23" s="183">
        <f t="array" ref="AV23">IFERROR(
MEDIAN(IF(DATOS_[Sexo]=$B23,IF(DATOS_[[AGRUP. CLAS. PROF.]:[AGRUP. CLAS. PROF.]]=$B21,IF(DATOS_[Check Equiparado]="Sí",IF(DATOS_[Check Periodo Ref.]="Dentro",DATOS_[TOTAL Retrib Eq],FALSE))))),
0)</f>
        <v>0</v>
      </c>
    </row>
    <row r="24" spans="1:48" ht="17.25" thickBot="1" x14ac:dyDescent="0.35">
      <c r="A24" s="107" t="str">
        <f t="shared" ref="A24" si="15">+A25</f>
        <v>[ocultar]</v>
      </c>
      <c r="B24" s="157" t="s">
        <v>301</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CLAS. PROF.],
IF("Dentro"=DATOS_[Check Periodo Ref.],
1/(COUNTIFS(DATOS_[Sexo],$B25,DATOS_[AGRUP. CLAS. PROF.],$B24,DATOS_[Check Periodo Ref.],"Dentro",DATOS_[id],DATOS_[id]))))))</f>
        <v>0</v>
      </c>
      <c r="D25" s="100">
        <f>COUNTIFS(DATOS_[AGRUP. CLAS. PROF.],$B24,DATOS_[Sexo],$B25,DATOS_[Check Periodo Ref.],"Dentro")</f>
        <v>0</v>
      </c>
      <c r="E25" s="100">
        <f>COUNTIFS(DATOS_[AGRUP. CLAS. PROF.],$B24,DATOS_[Sexo],$B25,DATOS_[Check Periodo Ref.],"Dentro",DATOS_[Check Nº SC Norm],"Sí")</f>
        <v>0</v>
      </c>
      <c r="F25" s="100">
        <f>COUNTIFS(DATOS_[AGRUP. CLAS. PROF.],$B24,DATOS_[Sexo],$B25,DATOS_[Check Periodo Ref.],"Dentro",DATOS_[Check Nº SC Anualiz],"Sí")</f>
        <v>0</v>
      </c>
      <c r="G25" s="100">
        <f>COUNTIFS(DATOS_[AGRUP. CLAS. PROF.],$B24,DATOS_[Sexo],$B25,DATOS_[Check Periodo Ref.],"Dentro",DATOS_[Check Nº SC Norm y Anualiz],"Sí")</f>
        <v>0</v>
      </c>
      <c r="H25" s="100">
        <f>COUNTIFS(DATOS_[AGRUP. CLAS. PROF.],$B24,DATOS_[Sexo],$B25,DATOS_[Check Periodo Ref.],"Dentro",DATOS_[Check Equiparación],"Sí")</f>
        <v>0</v>
      </c>
      <c r="I25" s="177">
        <f t="array" ref="I25">IFERROR(
MEDIAN(IF(DATOS_[Sexo]=$B25,IF(DATOS_[[AGRUP. CLAS. PROF.]:[AGRUP. CLAS. PROF.]]=$B24,IF(DATOS_[Check Equiparado]="Sí",IF(DATOS_[Check Periodo Ref.]="Dentro",DATOS_[SALARIO BASE Eq],FALSE))))),
0)</f>
        <v>0</v>
      </c>
      <c r="J25" s="178">
        <f t="array" ref="J25">IFERROR(
(MEDIAN((IF(DATOS_[[Sexo]:[Sexo]]=$B25,IF(DATOS_[[AGRUP. CLAS. PROF.]:[AGRUP. CLAS. PROF.]]=$B24,IF(DATOS_[[Check Periodo Ref.]:[Check Periodo Ref.]]="Dentro",IF(DATOS_[[Check Equiparado]:[Check Equiparado]]="Sí",IF(DATOS!AE$4="Sí",(1/DATOS_[[% anualiz]:[% anualiz]]),1)*IF(DATOS!AE$5="Sí",1/DATOS_[[% normaliz]:[% normaliz]],1)*(DATOS_[Conc.Sal.01])))))))),
0)</f>
        <v>0</v>
      </c>
      <c r="K25" s="178">
        <f t="array" ref="K25">IFERROR(
(MEDIAN((IF(DATOS_[[Sexo]:[Sexo]]=$B25,IF(DATOS_[[AGRUP. CLAS. PROF.]:[AGRUP. CLAS. PROF.]]=$B24,IF(DATOS_[[Check Periodo Ref.]:[Check Periodo Ref.]]="Dentro",IF(DATOS_[[Check Equiparado]:[Check Equiparado]]="Sí",IF(DATOS!AF$4="Sí",(1/DATOS_[[% anualiz]:[% anualiz]]),1)*IF(DATOS!AF$5="Sí",1/DATOS_[[% normaliz]:[% normaliz]],1)*(DATOS_[Conc.Sal.02])))))))),
0)</f>
        <v>0</v>
      </c>
      <c r="L25" s="178">
        <f t="array" ref="L25">IFERROR(
(MEDIAN((IF(DATOS_[[Sexo]:[Sexo]]=$B25,IF(DATOS_[[AGRUP. CLAS. PROF.]:[AGRUP. CLAS. PROF.]]=$B24,IF(DATOS_[[Check Periodo Ref.]:[Check Periodo Ref.]]="Dentro",IF(DATOS_[[Check Equiparado]:[Check Equiparado]]="Sí",IF(DATOS!AG$4="Sí",(1/DATOS_[[% anualiz]:[% anualiz]]),1)*IF(DATOS!AG$5="Sí",1/DATOS_[[% normaliz]:[% normaliz]],1)*(DATOS_[Conc.Sal.03])))))))),
0)</f>
        <v>0</v>
      </c>
      <c r="M25" s="178">
        <f t="array" ref="M25">IFERROR(
(MEDIAN((IF(DATOS_[[Sexo]:[Sexo]]=$B25,IF(DATOS_[[AGRUP. CLAS. PROF.]:[AGRUP. CLAS. PROF.]]=$B24,IF(DATOS_[[Check Periodo Ref.]:[Check Periodo Ref.]]="Dentro",IF(DATOS_[[Check Equiparado]:[Check Equiparado]]="Sí",IF(DATOS!AH$4="Sí",(1/DATOS_[[% anualiz]:[% anualiz]]),1)*IF(DATOS!AH$5="Sí",1/DATOS_[[% normaliz]:[% normaliz]],1)*(DATOS_[Conc.Sal.04])))))))),
0)</f>
        <v>0</v>
      </c>
      <c r="N25" s="178">
        <f t="array" ref="N25">IFERROR(
(MEDIAN((IF(DATOS_[[Sexo]:[Sexo]]=$B25,IF(DATOS_[[AGRUP. CLAS. PROF.]:[AGRUP. CLAS. PROF.]]=$B24,IF(DATOS_[[Check Periodo Ref.]:[Check Periodo Ref.]]="Dentro",IF(DATOS_[[Check Equiparado]:[Check Equiparado]]="Sí",IF(DATOS!AI$4="Sí",(1/DATOS_[[% anualiz]:[% anualiz]]),1)*IF(DATOS!AI$5="Sí",1/DATOS_[[% normaliz]:[% normaliz]],1)*(DATOS_[Conc.Sal.05])))))))),
0)</f>
        <v>0</v>
      </c>
      <c r="O25" s="178">
        <f t="array" ref="O25">IFERROR(
(MEDIAN((IF(DATOS_[[Sexo]:[Sexo]]=$B25,IF(DATOS_[[AGRUP. CLAS. PROF.]:[AGRUP. CLAS. PROF.]]=$B24,IF(DATOS_[[Check Periodo Ref.]:[Check Periodo Ref.]]="Dentro",IF(DATOS_[[Check Equiparado]:[Check Equiparado]]="Sí",IF(DATOS!AJ$4="Sí",(1/DATOS_[[% anualiz]:[% anualiz]]),1)*IF(DATOS!AJ$5="Sí",1/DATOS_[[% normaliz]:[% normaliz]],1)*(DATOS_[Conc.Sal.06])))))))),
0)</f>
        <v>0</v>
      </c>
      <c r="P25" s="178">
        <f t="array" ref="P25">IFERROR(
(MEDIAN((IF(DATOS_[[Sexo]:[Sexo]]=$B25,IF(DATOS_[[AGRUP. CLAS. PROF.]:[AGRUP. CLAS. PROF.]]=$B24,IF(DATOS_[[Check Periodo Ref.]:[Check Periodo Ref.]]="Dentro",IF(DATOS_[[Check Equiparado]:[Check Equiparado]]="Sí",IF(DATOS!AK$4="Sí",(1/DATOS_[[% anualiz]:[% anualiz]]),1)*IF(DATOS!AK$5="Sí",1/DATOS_[[% normaliz]:[% normaliz]],1)*(DATOS_[Conc.Sal.07])))))))),
0)</f>
        <v>0</v>
      </c>
      <c r="Q25" s="178">
        <f t="array" ref="Q25">IFERROR(
(MEDIAN((IF(DATOS_[[Sexo]:[Sexo]]=$B25,IF(DATOS_[[AGRUP. CLAS. PROF.]:[AGRUP. CLAS. PROF.]]=$B24,IF(DATOS_[[Check Periodo Ref.]:[Check Periodo Ref.]]="Dentro",IF(DATOS_[[Check Equiparado]:[Check Equiparado]]="Sí",IF(DATOS!AL$4="Sí",(1/DATOS_[[% anualiz]:[% anualiz]]),1)*IF(DATOS!AL$5="Sí",1/DATOS_[[% normaliz]:[% normaliz]],1)*(DATOS_[Conc.Sal.08])))))))),
0)</f>
        <v>0</v>
      </c>
      <c r="R25" s="178">
        <f t="array" ref="R25">IFERROR(
(MEDIAN((IF(DATOS_[[Sexo]:[Sexo]]=$B25,IF(DATOS_[[AGRUP. CLAS. PROF.]:[AGRUP. CLAS. PROF.]]=$B24,IF(DATOS_[[Check Periodo Ref.]:[Check Periodo Ref.]]="Dentro",IF(DATOS_[[Check Equiparado]:[Check Equiparado]]="Sí",IF(DATOS!AM$4="Sí",(1/DATOS_[[% anualiz]:[% anualiz]]),1)*IF(DATOS!AM$5="Sí",1/DATOS_[[% normaliz]:[% normaliz]],1)*(DATOS_[Conc.Sal.09])))))))),
0)</f>
        <v>0</v>
      </c>
      <c r="S25" s="178">
        <f t="array" ref="S25">IFERROR(
(MEDIAN((IF(DATOS_[[Sexo]:[Sexo]]=$B25,IF(DATOS_[[AGRUP. CLAS. PROF.]:[AGRUP. CLAS. PROF.]]=$B24,IF(DATOS_[[Check Periodo Ref.]:[Check Periodo Ref.]]="Dentro",IF(DATOS_[[Check Equiparado]:[Check Equiparado]]="Sí",IF(DATOS!AN$4="Sí",(1/DATOS_[[% anualiz]:[% anualiz]]),1)*IF(DATOS!AN$5="Sí",1/DATOS_[[% normaliz]:[% normaliz]],1)*(DATOS_[Conc.Sal.10])))))))),
0)</f>
        <v>0</v>
      </c>
      <c r="T25" s="178">
        <f t="array" ref="T25">IFERROR(
(MEDIAN((IF(DATOS_[[Sexo]:[Sexo]]=$B25,IF(DATOS_[[AGRUP. CLAS. PROF.]:[AGRUP. CLAS. PROF.]]=$B24,IF(DATOS_[[Check Periodo Ref.]:[Check Periodo Ref.]]="Dentro",IF(DATOS_[[Check Equiparado]:[Check Equiparado]]="Sí",IF(DATOS!AO$4="Sí",(1/DATOS_[[% anualiz]:[% anualiz]]),1)*IF(DATOS!AO$5="Sí",1/DATOS_[[% normaliz]:[% normaliz]],1)*(DATOS_[Conc.Sal.11])))))))),
0)</f>
        <v>0</v>
      </c>
      <c r="U25" s="178">
        <f t="array" ref="U25">IFERROR(
(MEDIAN((IF(DATOS_[[Sexo]:[Sexo]]=$B25,IF(DATOS_[[AGRUP. CLAS. PROF.]:[AGRUP. CLAS. PROF.]]=$B24,IF(DATOS_[[Check Periodo Ref.]:[Check Periodo Ref.]]="Dentro",IF(DATOS_[[Check Equiparado]:[Check Equiparado]]="Sí",IF(DATOS!AP$4="Sí",(1/DATOS_[[% anualiz]:[% anualiz]]),1)*IF(DATOS!AP$5="Sí",1/DATOS_[[% normaliz]:[% normaliz]],1)*(DATOS_[Conc.Sal.12])))))))),
0)</f>
        <v>0</v>
      </c>
      <c r="V25" s="178">
        <f t="array" ref="V25">IFERROR(
(MEDIAN((IF(DATOS_[[Sexo]:[Sexo]]=$B25,IF(DATOS_[[AGRUP. CLAS. PROF.]:[AGRUP. CLAS. PROF.]]=$B24,IF(DATOS_[[Check Periodo Ref.]:[Check Periodo Ref.]]="Dentro",IF(DATOS_[[Check Equiparado]:[Check Equiparado]]="Sí",IF(DATOS!AQ$4="Sí",(1/DATOS_[[% anualiz]:[% anualiz]]),1)*IF(DATOS!AQ$5="Sí",1/DATOS_[[% normaliz]:[% normaliz]],1)*(DATOS_[Conc.Sal.13])))))))),
0)</f>
        <v>0</v>
      </c>
      <c r="W25" s="178">
        <f t="array" ref="W25">IFERROR(
(MEDIAN((IF(DATOS_[[Sexo]:[Sexo]]=$B25,IF(DATOS_[[AGRUP. CLAS. PROF.]:[AGRUP. CLAS. PROF.]]=$B24,IF(DATOS_[[Check Periodo Ref.]:[Check Periodo Ref.]]="Dentro",IF(DATOS_[[Check Equiparado]:[Check Equiparado]]="Sí",IF(DATOS!AR$4="Sí",(1/DATOS_[[% anualiz]:[% anualiz]]),1)*IF(DATOS!AR$5="Sí",1/DATOS_[[% normaliz]:[% normaliz]],1)*(DATOS_[Conc.Sal.14])))))))),
0)</f>
        <v>0</v>
      </c>
      <c r="X25" s="178">
        <f t="array" ref="X25">IFERROR(
(MEDIAN((IF(DATOS_[[Sexo]:[Sexo]]=$B25,IF(DATOS_[[AGRUP. CLAS. PROF.]:[AGRUP. CLAS. PROF.]]=$B24,IF(DATOS_[[Check Periodo Ref.]:[Check Periodo Ref.]]="Dentro",IF(DATOS_[[Check Equiparado]:[Check Equiparado]]="Sí",IF(DATOS!AS$4="Sí",(1/DATOS_[[% anualiz]:[% anualiz]]),1)*IF(DATOS!AS$5="Sí",1/DATOS_[[% normaliz]:[% normaliz]],1)*(DATOS_[Conc.Sal.15])))))))),
0)</f>
        <v>0</v>
      </c>
      <c r="Y25" s="178">
        <f t="array" ref="Y25">IFERROR(
(MEDIAN((IF(DATOS_[[Sexo]:[Sexo]]=$B25,IF(DATOS_[[AGRUP. CLAS. PROF.]:[AGRUP. CLAS. PROF.]]=$B24,IF(DATOS_[[Check Periodo Ref.]:[Check Periodo Ref.]]="Dentro",IF(DATOS_[[Check Equiparado]:[Check Equiparado]]="Sí",IF(DATOS!AT$4="Sí",(1/DATOS_[[% anualiz]:[% anualiz]]),1)*IF(DATOS!AT$5="Sí",1/DATOS_[[% normaliz]:[% normaliz]],1)*(DATOS_[Conc.Sal.16])))))))),
0)</f>
        <v>0</v>
      </c>
      <c r="Z25" s="178">
        <f t="array" ref="Z25">IFERROR(
(MEDIAN((IF(DATOS_[[Sexo]:[Sexo]]=$B25,IF(DATOS_[[AGRUP. CLAS. PROF.]:[AGRUP. CLAS. PROF.]]=$B24,IF(DATOS_[[Check Periodo Ref.]:[Check Periodo Ref.]]="Dentro",IF(DATOS_[[Check Equiparado]:[Check Equiparado]]="Sí",IF(DATOS!AU$4="Sí",(1/DATOS_[[% anualiz]:[% anualiz]]),1)*IF(DATOS!AU$5="Sí",1/DATOS_[[% normaliz]:[% normaliz]],1)*(DATOS_[Conc.Sal.17])))))))),
0)</f>
        <v>0</v>
      </c>
      <c r="AA25" s="178">
        <f t="array" ref="AA25">IFERROR(
(MEDIAN((IF(DATOS_[[Sexo]:[Sexo]]=$B25,IF(DATOS_[[AGRUP. CLAS. PROF.]:[AGRUP. CLAS. PROF.]]=$B24,IF(DATOS_[[Check Periodo Ref.]:[Check Periodo Ref.]]="Dentro",IF(DATOS_[[Check Equiparado]:[Check Equiparado]]="Sí",IF(DATOS!AV$4="Sí",(1/DATOS_[[% anualiz]:[% anualiz]]),1)*IF(DATOS!AV$5="Sí",1/DATOS_[[% normaliz]:[% normaliz]],1)*(DATOS_[Conc.Sal.18])))))))),
0)</f>
        <v>0</v>
      </c>
      <c r="AB25" s="178">
        <f t="array" ref="AB25">IFERROR(
(MEDIAN((IF(DATOS_[[Sexo]:[Sexo]]=$B25,IF(DATOS_[[AGRUP. CLAS. PROF.]:[AGRUP. CLAS. PROF.]]=$B24,IF(DATOS_[[Check Periodo Ref.]:[Check Periodo Ref.]]="Dentro",IF(DATOS_[[Check Equiparado]:[Check Equiparado]]="Sí",IF(DATOS!AW$4="Sí",(1/DATOS_[[% anualiz]:[% anualiz]]),1)*IF(DATOS!AW$5="Sí",1/DATOS_[[% normaliz]:[% normaliz]],1)*(DATOS_[Conc.Sal.19])))))))),
0)</f>
        <v>0</v>
      </c>
      <c r="AC25" s="178">
        <f t="array" ref="AC25">IFERROR(
(MEDIAN((IF(DATOS_[[Sexo]:[Sexo]]=$B25,IF(DATOS_[[AGRUP. CLAS. PROF.]:[AGRUP. CLAS. PROF.]]=$B24,IF(DATOS_[[Check Periodo Ref.]:[Check Periodo Ref.]]="Dentro",IF(DATOS_[[Check Equiparado]:[Check Equiparado]]="Sí",IF(DATOS!AX$4="Sí",(1/DATOS_[[% anualiz]:[% anualiz]]),1)*IF(DATOS!AX$5="Sí",1/DATOS_[[% normaliz]:[% normaliz]],1)*(DATOS_[Conc.Sal.20])))))))),
0)</f>
        <v>0</v>
      </c>
      <c r="AD25" s="178">
        <f t="array" ref="AD25">IFERROR(
(MEDIAN((IF(DATOS_[[Sexo]:[Sexo]]=$B25,IF(DATOS_[[AGRUP. CLAS. PROF.]:[AGRUP. CLAS. PROF.]]=$B24,IF(DATOS_[[Check Periodo Ref.]:[Check Periodo Ref.]]="Dentro",IF(DATOS_[[Check Equiparado]:[Check Equiparado]]="Sí",IF(DATOS!AY$4="Sí",(1/DATOS_[[% anualiz]:[% anualiz]]),1)*IF(DATOS!AY$5="Sí",1/DATOS_[[% normaliz]:[% normaliz]],1)*(DATOS_[Conc.Sal.21])))))))),
0)</f>
        <v>0</v>
      </c>
      <c r="AE25" s="178">
        <f t="array" ref="AE25">IFERROR(
(MEDIAN((IF(DATOS_[[Sexo]:[Sexo]]=$B25,IF(DATOS_[[AGRUP. CLAS. PROF.]:[AGRUP. CLAS. PROF.]]=$B24,IF(DATOS_[[Check Periodo Ref.]:[Check Periodo Ref.]]="Dentro",IF(DATOS_[[Check Equiparado]:[Check Equiparado]]="Sí",IF(DATOS!AZ$4="Sí",(1/DATOS_[[% anualiz]:[% anualiz]]),1)*IF(DATOS!AZ$5="Sí",1/DATOS_[[% normaliz]:[% normaliz]],1)*(DATOS_[Conc.Sal.22])))))))),
0)</f>
        <v>0</v>
      </c>
      <c r="AF25" s="178">
        <f t="array" ref="AF25">IFERROR(
(MEDIAN((IF(DATOS_[[Sexo]:[Sexo]]=$B25,IF(DATOS_[[AGRUP. CLAS. PROF.]:[AGRUP. CLAS. PROF.]]=$B24,IF(DATOS_[[Check Periodo Ref.]:[Check Periodo Ref.]]="Dentro",IF(DATOS_[[Check Equiparado]:[Check Equiparado]]="Sí",IF(DATOS!BA$4="Sí",(1/DATOS_[[% anualiz]:[% anualiz]]),1)*IF(DATOS!BA$5="Sí",1/DATOS_[[% normaliz]:[% normaliz]],1)*(DATOS_[Conc.Sal.23])))))))),
0)</f>
        <v>0</v>
      </c>
      <c r="AG25" s="178">
        <f t="array" ref="AG25">IFERROR(
(MEDIAN((IF(DATOS_[[Sexo]:[Sexo]]=$B25,IF(DATOS_[[AGRUP. CLAS. PROF.]:[AGRUP. CLAS. PROF.]]=$B24,IF(DATOS_[[Check Periodo Ref.]:[Check Periodo Ref.]]="Dentro",IF(DATOS_[[Check Equiparado]:[Check Equiparado]]="Sí",IF(DATOS!BB$4="Sí",(1/DATOS_[[% anualiz]:[% anualiz]]),1)*IF(DATOS!BB$5="Sí",1/DATOS_[[% normaliz]:[% normaliz]],1)*(DATOS_[Conc.Sal.24])))))))),
0)</f>
        <v>0</v>
      </c>
      <c r="AH25" s="178">
        <f t="array" ref="AH25">IFERROR(
(MEDIAN((IF(DATOS_[[Sexo]:[Sexo]]=$B25,IF(DATOS_[[AGRUP. CLAS. PROF.]:[AGRUP. CLAS. PROF.]]=$B24,IF(DATOS_[[Check Periodo Ref.]:[Check Periodo Ref.]]="Dentro",IF(DATOS_[[Check Equiparado]:[Check Equiparado]]="Sí",IF(DATOS!BC$4="Sí",(1/DATOS_[[% anualiz]:[% anualiz]]),1)*IF(DATOS!BC$5="Sí",1/DATOS_[[% normaliz]:[% normaliz]],1)*(DATOS_[Conc.Sal.25])))))))),
0)</f>
        <v>0</v>
      </c>
      <c r="AI25" s="178">
        <f t="array" ref="AI25">IFERROR(
(MEDIAN((IF(DATOS_[[Sexo]:[Sexo]]=$B25,IF(DATOS_[[AGRUP. CLAS. PROF.]:[AGRUP. CLAS. PROF.]]=$B24,IF(DATOS_[[Check Periodo Ref.]:[Check Periodo Ref.]]="Dentro",IF(DATOS_[[Check Equiparado]:[Check Equiparado]]="Sí",IF(DATOS!BD$4="Sí",(1/DATOS_[[% anualiz]:[% anualiz]]),1)*IF(DATOS!BD$5="Sí",1/DATOS_[[% normaliz]:[% normaliz]],1)*(DATOS_[Conc.Sal.26])))))))),
0)</f>
        <v>0</v>
      </c>
      <c r="AJ25" s="178">
        <f t="array" ref="AJ25">IFERROR(
(MEDIAN((IF(DATOS_[[Sexo]:[Sexo]]=$B25,IF(DATOS_[[AGRUP. CLAS. PROF.]:[AGRUP. CLAS. PROF.]]=$B24,IF(DATOS_[[Check Periodo Ref.]:[Check Periodo Ref.]]="Dentro",IF(DATOS_[[Check Equiparado]:[Check Equiparado]]="Sí",IF(DATOS!BE$4="Sí",(1/DATOS_[[% anualiz]:[% anualiz]]),1)*IF(DATOS!BE$5="Sí",1/DATOS_[[% normaliz]:[% normaliz]],1)*(DATOS_[Conc.Sal.27])))))))),
0)</f>
        <v>0</v>
      </c>
      <c r="AK25" s="178">
        <f t="array" ref="AK25">IFERROR(
(MEDIAN((IF(DATOS_[[Sexo]:[Sexo]]=$B25,IF(DATOS_[[AGRUP. CLAS. PROF.]:[AGRUP. CLAS. PROF.]]=$B24,IF(DATOS_[[Check Periodo Ref.]:[Check Periodo Ref.]]="Dentro",IF(DATOS_[[Check Equiparado]:[Check Equiparado]]="Sí",IF(DATOS!BF$4="Sí",(1/DATOS_[[% anualiz]:[% anualiz]]),1)*IF(DATOS!BF$5="Sí",1/DATOS_[[% normaliz]:[% normaliz]],1)*(DATOS_[Conc.Sal.28])))))))),
0)</f>
        <v>0</v>
      </c>
      <c r="AL25" s="178">
        <f t="array" ref="AL25">IFERROR(
(MEDIAN((IF(DATOS_[[Sexo]:[Sexo]]=$B25,IF(DATOS_[[AGRUP. CLAS. PROF.]:[AGRUP. CLAS. PROF.]]=$B24,IF(DATOS_[[Check Periodo Ref.]:[Check Periodo Ref.]]="Dentro",IF(DATOS_[[Check Equiparado]:[Check Equiparado]]="Sí",IF(DATOS!BG$4="Sí",(1/DATOS_[[% anualiz]:[% anualiz]]),1)*IF(DATOS!BG$5="Sí",1/DATOS_[[% normaliz]:[% normaliz]],1)*(DATOS_[Conc.Sal.29])))))))),
0)</f>
        <v>0</v>
      </c>
      <c r="AM25" s="178">
        <f t="array" ref="AM25">IFERROR(
(MEDIAN((IF(DATOS_[[Sexo]:[Sexo]]=$B25,IF(DATOS_[[AGRUP. CLAS. PROF.]:[AGRUP. CLAS. PROF.]]=$B24,IF(DATOS_[[Check Periodo Ref.]:[Check Periodo Ref.]]="Dentro",IF(DATOS_[[Check Equiparado]:[Check Equiparado]]="Sí",IF(DATOS!BH$4="Sí",(1/DATOS_[[% anualiz]:[% anualiz]]),1)*IF(DATOS!BH$5="Sí",1/DATOS_[[% normaliz]:[% normaliz]],1)*(DATOS_[Conc.Sal.30])))))))),
0)</f>
        <v>0</v>
      </c>
      <c r="AN25" s="179">
        <f t="array" ref="AN25">IFERROR(
MEDIAN(IF(DATOS_[Sexo]=$B25,IF(DATOS_[[AGRUP. CLAS. PROF.]:[AGRUP. CLAS. PROF.]]=$B24,IF(DATOS_[Check Equiparado]="Sí",IF(DATOS_[Check Periodo Ref.]="Dentro",DATOS_[Tot COMPL.SAL Eq],FALSE))))),
0)</f>
        <v>0</v>
      </c>
      <c r="AO25" s="180">
        <f t="array" ref="AO25">IFERROR(
MEDIAN(IF(DATOS_[Sexo]=$B25,IF(DATOS_[[AGRUP. CLAS. PROF.]:[AGRUP. CLAS. PROF.]]=$B24,IF(DATOS_[Check Equiparado]="Sí",IF(DATOS_[Check Periodo Ref.]="Dentro",DATOS_[TOTAL SALARIO Eq],FALSE))))),
0)</f>
        <v>0</v>
      </c>
      <c r="AP25" s="181">
        <f t="array" ref="AP25">IFERROR(
(MEDIAN((IF(DATOS_[[Sexo]:[Sexo]]=$B25,IF(DATOS_[[AGRUP. CLAS. PROF.]:[AGRUP. CLAS. PROF.]]=$B24,IF(DATOS_[[Check Periodo Ref.]:[Check Periodo Ref.]]="Dentro",IF(DATOS_[[Check Equiparado]:[Check Equiparado]]="Sí",IF(DATOS!BI$4="Sí",(1/DATOS_[[% anualiz]:[% anualiz]]),1)*IF(DATOS!BI$5="Sí",1/DATOS_[[% normaliz]:[% normaliz]],1)*(DATOS_[C.Extra.01])))))))),
0)</f>
        <v>0</v>
      </c>
      <c r="AQ25" s="181">
        <f t="array" ref="AQ25">IFERROR(
(MEDIAN((IF(DATOS_[[Sexo]:[Sexo]]=$B25,IF(DATOS_[[AGRUP. CLAS. PROF.]:[AGRUP. CLAS. PROF.]]=$B24,IF(DATOS_[[Check Periodo Ref.]:[Check Periodo Ref.]]="Dentro",IF(DATOS_[[Check Equiparado]:[Check Equiparado]]="Sí",IF(DATOS!BJ$4="Sí",(1/DATOS_[[% anualiz]:[% anualiz]]),1)*IF(DATOS!BJ$5="Sí",1/DATOS_[[% normaliz]:[% normaliz]],1)*(DATOS_[C.Extra.02])))))))),
0)</f>
        <v>0</v>
      </c>
      <c r="AR25" s="181">
        <f t="array" ref="AR25">IFERROR(
(MEDIAN((IF(DATOS_[[Sexo]:[Sexo]]=$B25,IF(DATOS_[[AGRUP. CLAS. PROF.]:[AGRUP. CLAS. PROF.]]=$B24,IF(DATOS_[[Check Periodo Ref.]:[Check Periodo Ref.]]="Dentro",IF(DATOS_[[Check Equiparado]:[Check Equiparado]]="Sí",IF(DATOS!BK$4="Sí",(1/DATOS_[[% anualiz]:[% anualiz]]),1)*IF(DATOS!BK$5="Sí",1/DATOS_[[% normaliz]:[% normaliz]],1)*(DATOS_[C.Extra.03])))))))),
0)</f>
        <v>0</v>
      </c>
      <c r="AS25" s="181">
        <f t="array" ref="AS25">IFERROR(
(MEDIAN((IF(DATOS_[[Sexo]:[Sexo]]=$B25,IF(DATOS_[[AGRUP. CLAS. PROF.]:[AGRUP. CLAS. PROF.]]=$B24,IF(DATOS_[[Check Periodo Ref.]:[Check Periodo Ref.]]="Dentro",IF(DATOS_[[Check Equiparado]:[Check Equiparado]]="Sí",IF(DATOS!BL$4="Sí",(1/DATOS_[[% anualiz]:[% anualiz]]),1)*IF(DATOS!BL$5="Sí",1/DATOS_[[% normaliz]:[% normaliz]],1)*(DATOS_[C.Extra.04])))))))),
0)</f>
        <v>0</v>
      </c>
      <c r="AT25" s="181">
        <f t="array" ref="AT25">IFERROR(
(MEDIAN((IF(DATOS_[[Sexo]:[Sexo]]=$B25,IF(DATOS_[[AGRUP. CLAS. PROF.]:[AGRUP. CLAS. PROF.]]=$B24,IF(DATOS_[[Check Periodo Ref.]:[Check Periodo Ref.]]="Dentro",IF(DATOS_[[Check Equiparado]:[Check Equiparado]]="Sí",IF(DATOS!BM$4="Sí",(1/DATOS_[[% anualiz]:[% anualiz]]),1)*IF(DATOS!BM$5="Sí",1/DATOS_[[% normaliz]:[% normaliz]],1)*(DATOS_[C.Extra.05])))))))),
0)</f>
        <v>0</v>
      </c>
      <c r="AU25" s="182">
        <f t="array" ref="AU25">IFERROR(
MEDIAN(IF(DATOS_[Sexo]=$B25,IF(DATOS_[[AGRUP. CLAS. PROF.]:[AGRUP. CLAS. PROF.]]=$B24,IF(DATOS_[Check Equiparado]="Sí",IF(DATOS_[Check Periodo Ref.]="Dentro",DATOS_[Tot Extrasalarial Eq],FALSE))))),
0)</f>
        <v>0</v>
      </c>
      <c r="AV25" s="183">
        <f t="array" ref="AV25">IFERROR(
MEDIAN(IF(DATOS_[Sexo]=$B25,IF(DATOS_[[AGRUP. CLAS. PROF.]:[AGRUP. CLAS. PROF.]]=$B24,IF(DATOS_[Check Equiparado]="Sí",IF(DATOS_[Check Periodo Ref.]="Dentro",DATOS_[TOTAL Retrib Eq],FALSE))))),
0)</f>
        <v>0</v>
      </c>
    </row>
    <row r="26" spans="1:48" x14ac:dyDescent="0.3">
      <c r="A26" s="107" t="str">
        <f t="shared" ref="A26" si="18">+A25</f>
        <v>[ocultar]</v>
      </c>
      <c r="B26" s="153" t="s">
        <v>163</v>
      </c>
      <c r="C26" s="99">
        <f t="array" ref="C26">SUM(IF($B26=DATOS_[Sexo],
IF($B24=DATOS_[AGRUP. CLAS. PROF.],
IF("Dentro"=DATOS_[Check Periodo Ref.],
1/(COUNTIFS(DATOS_[Sexo],$B26,DATOS_[AGRUP. CLAS. PROF.],$B24,DATOS_[Check Periodo Ref.],"Dentro",DATOS_[id],DATOS_[id]))))))</f>
        <v>0</v>
      </c>
      <c r="D26" s="100">
        <f>COUNTIFS(DATOS_[AGRUP. CLAS. PROF.],$B24,DATOS_[Sexo],$B26,DATOS_[Check Periodo Ref.],"Dentro")</f>
        <v>0</v>
      </c>
      <c r="E26" s="100">
        <f>COUNTIFS(DATOS_[AGRUP. CLAS. PROF.],$B24,DATOS_[Sexo],$B26,DATOS_[Check Periodo Ref.],"Dentro",DATOS_[Check Nº SC Norm],"Sí")</f>
        <v>0</v>
      </c>
      <c r="F26" s="100">
        <f>COUNTIFS(DATOS_[AGRUP. CLAS. PROF.],$B24,DATOS_[Sexo],$B26,DATOS_[Check Periodo Ref.],"Dentro",DATOS_[Check Nº SC Anualiz],"Sí")</f>
        <v>0</v>
      </c>
      <c r="G26" s="100">
        <f>COUNTIFS(DATOS_[AGRUP. CLAS. PROF.],$B24,DATOS_[Sexo],$B26,DATOS_[Check Periodo Ref.],"Dentro",DATOS_[Check Nº SC Norm y Anualiz],"Sí")</f>
        <v>0</v>
      </c>
      <c r="H26" s="100">
        <f>COUNTIFS(DATOS_[AGRUP. CLAS. PROF.],$B24,DATOS_[Sexo],$B26,DATOS_[Check Periodo Ref.],"Dentro",DATOS_[Check Equiparación],"Sí")</f>
        <v>0</v>
      </c>
      <c r="I26" s="177" cm="1">
        <f t="array" ref="I26">IFERROR(
MEDIAN(IF(DATOS_[Sexo]=$B26,IF(DATOS_[[AGRUP. CLAS. PROF.]:[AGRUP. CLAS. PROF.]]=$B24,IF(DATOS_[Check Equiparado]="Sí",IF(DATOS_[Check Periodo Ref.]="Dentro",DATOS_[SALARIO BASE Eq],FALSE))))),
0)</f>
        <v>0</v>
      </c>
      <c r="J26" s="178">
        <f t="array" ref="J26">IFERROR(
(MEDIAN((IF(DATOS_[[Sexo]:[Sexo]]=$B26,IF(DATOS_[[AGRUP. CLAS. PROF.]:[AGRUP. CLAS. PROF.]]=$B24,IF(DATOS_[[Check Periodo Ref.]:[Check Periodo Ref.]]="Dentro",IF(DATOS_[[Check Equiparado]:[Check Equiparado]]="Sí",IF(DATOS!AE$4="Sí",(1/DATOS_[[% anualiz]:[% anualiz]]),1)*IF(DATOS!AE$5="Sí",1/DATOS_[[% normaliz]:[% normaliz]],1)*(DATOS_[Conc.Sal.01])))))))),
0)</f>
        <v>0</v>
      </c>
      <c r="K26" s="178">
        <f t="array" ref="K26">IFERROR(
(MEDIAN((IF(DATOS_[[Sexo]:[Sexo]]=$B26,IF(DATOS_[[AGRUP. CLAS. PROF.]:[AGRUP. CLAS. PROF.]]=$B24,IF(DATOS_[[Check Periodo Ref.]:[Check Periodo Ref.]]="Dentro",IF(DATOS_[[Check Equiparado]:[Check Equiparado]]="Sí",IF(DATOS!AF$4="Sí",(1/DATOS_[[% anualiz]:[% anualiz]]),1)*IF(DATOS!AF$5="Sí",1/DATOS_[[% normaliz]:[% normaliz]],1)*(DATOS_[Conc.Sal.02])))))))),
0)</f>
        <v>0</v>
      </c>
      <c r="L26" s="178">
        <f t="array" ref="L26">IFERROR(
(MEDIAN((IF(DATOS_[[Sexo]:[Sexo]]=$B26,IF(DATOS_[[AGRUP. CLAS. PROF.]:[AGRUP. CLAS. PROF.]]=$B24,IF(DATOS_[[Check Periodo Ref.]:[Check Periodo Ref.]]="Dentro",IF(DATOS_[[Check Equiparado]:[Check Equiparado]]="Sí",IF(DATOS!AG$4="Sí",(1/DATOS_[[% anualiz]:[% anualiz]]),1)*IF(DATOS!AG$5="Sí",1/DATOS_[[% normaliz]:[% normaliz]],1)*(DATOS_[Conc.Sal.03])))))))),
0)</f>
        <v>0</v>
      </c>
      <c r="M26" s="178">
        <f t="array" ref="M26">IFERROR(
(MEDIAN((IF(DATOS_[[Sexo]:[Sexo]]=$B26,IF(DATOS_[[AGRUP. CLAS. PROF.]:[AGRUP. CLAS. PROF.]]=$B24,IF(DATOS_[[Check Periodo Ref.]:[Check Periodo Ref.]]="Dentro",IF(DATOS_[[Check Equiparado]:[Check Equiparado]]="Sí",IF(DATOS!AH$4="Sí",(1/DATOS_[[% anualiz]:[% anualiz]]),1)*IF(DATOS!AH$5="Sí",1/DATOS_[[% normaliz]:[% normaliz]],1)*(DATOS_[Conc.Sal.04])))))))),
0)</f>
        <v>0</v>
      </c>
      <c r="N26" s="178">
        <f t="array" ref="N26">IFERROR(
(MEDIAN((IF(DATOS_[[Sexo]:[Sexo]]=$B26,IF(DATOS_[[AGRUP. CLAS. PROF.]:[AGRUP. CLAS. PROF.]]=$B24,IF(DATOS_[[Check Periodo Ref.]:[Check Periodo Ref.]]="Dentro",IF(DATOS_[[Check Equiparado]:[Check Equiparado]]="Sí",IF(DATOS!AI$4="Sí",(1/DATOS_[[% anualiz]:[% anualiz]]),1)*IF(DATOS!AI$5="Sí",1/DATOS_[[% normaliz]:[% normaliz]],1)*(DATOS_[Conc.Sal.05])))))))),
0)</f>
        <v>0</v>
      </c>
      <c r="O26" s="178">
        <f t="array" ref="O26">IFERROR(
(MEDIAN((IF(DATOS_[[Sexo]:[Sexo]]=$B26,IF(DATOS_[[AGRUP. CLAS. PROF.]:[AGRUP. CLAS. PROF.]]=$B24,IF(DATOS_[[Check Periodo Ref.]:[Check Periodo Ref.]]="Dentro",IF(DATOS_[[Check Equiparado]:[Check Equiparado]]="Sí",IF(DATOS!AJ$4="Sí",(1/DATOS_[[% anualiz]:[% anualiz]]),1)*IF(DATOS!AJ$5="Sí",1/DATOS_[[% normaliz]:[% normaliz]],1)*(DATOS_[Conc.Sal.06])))))))),
0)</f>
        <v>0</v>
      </c>
      <c r="P26" s="178">
        <f t="array" ref="P26">IFERROR(
(MEDIAN((IF(DATOS_[[Sexo]:[Sexo]]=$B26,IF(DATOS_[[AGRUP. CLAS. PROF.]:[AGRUP. CLAS. PROF.]]=$B24,IF(DATOS_[[Check Periodo Ref.]:[Check Periodo Ref.]]="Dentro",IF(DATOS_[[Check Equiparado]:[Check Equiparado]]="Sí",IF(DATOS!AK$4="Sí",(1/DATOS_[[% anualiz]:[% anualiz]]),1)*IF(DATOS!AK$5="Sí",1/DATOS_[[% normaliz]:[% normaliz]],1)*(DATOS_[Conc.Sal.07])))))))),
0)</f>
        <v>0</v>
      </c>
      <c r="Q26" s="178">
        <f t="array" ref="Q26">IFERROR(
(MEDIAN((IF(DATOS_[[Sexo]:[Sexo]]=$B26,IF(DATOS_[[AGRUP. CLAS. PROF.]:[AGRUP. CLAS. PROF.]]=$B24,IF(DATOS_[[Check Periodo Ref.]:[Check Periodo Ref.]]="Dentro",IF(DATOS_[[Check Equiparado]:[Check Equiparado]]="Sí",IF(DATOS!AL$4="Sí",(1/DATOS_[[% anualiz]:[% anualiz]]),1)*IF(DATOS!AL$5="Sí",1/DATOS_[[% normaliz]:[% normaliz]],1)*(DATOS_[Conc.Sal.08])))))))),
0)</f>
        <v>0</v>
      </c>
      <c r="R26" s="178">
        <f t="array" ref="R26">IFERROR(
(MEDIAN((IF(DATOS_[[Sexo]:[Sexo]]=$B26,IF(DATOS_[[AGRUP. CLAS. PROF.]:[AGRUP. CLAS. PROF.]]=$B24,IF(DATOS_[[Check Periodo Ref.]:[Check Periodo Ref.]]="Dentro",IF(DATOS_[[Check Equiparado]:[Check Equiparado]]="Sí",IF(DATOS!AM$4="Sí",(1/DATOS_[[% anualiz]:[% anualiz]]),1)*IF(DATOS!AM$5="Sí",1/DATOS_[[% normaliz]:[% normaliz]],1)*(DATOS_[Conc.Sal.09])))))))),
0)</f>
        <v>0</v>
      </c>
      <c r="S26" s="178">
        <f t="array" ref="S26">IFERROR(
(MEDIAN((IF(DATOS_[[Sexo]:[Sexo]]=$B26,IF(DATOS_[[AGRUP. CLAS. PROF.]:[AGRUP. CLAS. PROF.]]=$B24,IF(DATOS_[[Check Periodo Ref.]:[Check Periodo Ref.]]="Dentro",IF(DATOS_[[Check Equiparado]:[Check Equiparado]]="Sí",IF(DATOS!AN$4="Sí",(1/DATOS_[[% anualiz]:[% anualiz]]),1)*IF(DATOS!AN$5="Sí",1/DATOS_[[% normaliz]:[% normaliz]],1)*(DATOS_[Conc.Sal.10])))))))),
0)</f>
        <v>0</v>
      </c>
      <c r="T26" s="178">
        <f t="array" ref="T26">IFERROR(
(MEDIAN((IF(DATOS_[[Sexo]:[Sexo]]=$B26,IF(DATOS_[[AGRUP. CLAS. PROF.]:[AGRUP. CLAS. PROF.]]=$B24,IF(DATOS_[[Check Periodo Ref.]:[Check Periodo Ref.]]="Dentro",IF(DATOS_[[Check Equiparado]:[Check Equiparado]]="Sí",IF(DATOS!AO$4="Sí",(1/DATOS_[[% anualiz]:[% anualiz]]),1)*IF(DATOS!AO$5="Sí",1/DATOS_[[% normaliz]:[% normaliz]],1)*(DATOS_[Conc.Sal.11])))))))),
0)</f>
        <v>0</v>
      </c>
      <c r="U26" s="178">
        <f t="array" ref="U26">IFERROR(
(MEDIAN((IF(DATOS_[[Sexo]:[Sexo]]=$B26,IF(DATOS_[[AGRUP. CLAS. PROF.]:[AGRUP. CLAS. PROF.]]=$B24,IF(DATOS_[[Check Periodo Ref.]:[Check Periodo Ref.]]="Dentro",IF(DATOS_[[Check Equiparado]:[Check Equiparado]]="Sí",IF(DATOS!AP$4="Sí",(1/DATOS_[[% anualiz]:[% anualiz]]),1)*IF(DATOS!AP$5="Sí",1/DATOS_[[% normaliz]:[% normaliz]],1)*(DATOS_[Conc.Sal.12])))))))),
0)</f>
        <v>0</v>
      </c>
      <c r="V26" s="178">
        <f t="array" ref="V26">IFERROR(
(MEDIAN((IF(DATOS_[[Sexo]:[Sexo]]=$B26,IF(DATOS_[[AGRUP. CLAS. PROF.]:[AGRUP. CLAS. PROF.]]=$B24,IF(DATOS_[[Check Periodo Ref.]:[Check Periodo Ref.]]="Dentro",IF(DATOS_[[Check Equiparado]:[Check Equiparado]]="Sí",IF(DATOS!AQ$4="Sí",(1/DATOS_[[% anualiz]:[% anualiz]]),1)*IF(DATOS!AQ$5="Sí",1/DATOS_[[% normaliz]:[% normaliz]],1)*(DATOS_[Conc.Sal.13])))))))),
0)</f>
        <v>0</v>
      </c>
      <c r="W26" s="178">
        <f t="array" ref="W26">IFERROR(
(MEDIAN((IF(DATOS_[[Sexo]:[Sexo]]=$B26,IF(DATOS_[[AGRUP. CLAS. PROF.]:[AGRUP. CLAS. PROF.]]=$B24,IF(DATOS_[[Check Periodo Ref.]:[Check Periodo Ref.]]="Dentro",IF(DATOS_[[Check Equiparado]:[Check Equiparado]]="Sí",IF(DATOS!AR$4="Sí",(1/DATOS_[[% anualiz]:[% anualiz]]),1)*IF(DATOS!AR$5="Sí",1/DATOS_[[% normaliz]:[% normaliz]],1)*(DATOS_[Conc.Sal.14])))))))),
0)</f>
        <v>0</v>
      </c>
      <c r="X26" s="178">
        <f t="array" ref="X26">IFERROR(
(MEDIAN((IF(DATOS_[[Sexo]:[Sexo]]=$B26,IF(DATOS_[[AGRUP. CLAS. PROF.]:[AGRUP. CLAS. PROF.]]=$B24,IF(DATOS_[[Check Periodo Ref.]:[Check Periodo Ref.]]="Dentro",IF(DATOS_[[Check Equiparado]:[Check Equiparado]]="Sí",IF(DATOS!AS$4="Sí",(1/DATOS_[[% anualiz]:[% anualiz]]),1)*IF(DATOS!AS$5="Sí",1/DATOS_[[% normaliz]:[% normaliz]],1)*(DATOS_[Conc.Sal.15])))))))),
0)</f>
        <v>0</v>
      </c>
      <c r="Y26" s="178">
        <f t="array" ref="Y26">IFERROR(
(MEDIAN((IF(DATOS_[[Sexo]:[Sexo]]=$B26,IF(DATOS_[[AGRUP. CLAS. PROF.]:[AGRUP. CLAS. PROF.]]=$B24,IF(DATOS_[[Check Periodo Ref.]:[Check Periodo Ref.]]="Dentro",IF(DATOS_[[Check Equiparado]:[Check Equiparado]]="Sí",IF(DATOS!AT$4="Sí",(1/DATOS_[[% anualiz]:[% anualiz]]),1)*IF(DATOS!AT$5="Sí",1/DATOS_[[% normaliz]:[% normaliz]],1)*(DATOS_[Conc.Sal.16])))))))),
0)</f>
        <v>0</v>
      </c>
      <c r="Z26" s="178">
        <f t="array" ref="Z26">IFERROR(
(MEDIAN((IF(DATOS_[[Sexo]:[Sexo]]=$B26,IF(DATOS_[[AGRUP. CLAS. PROF.]:[AGRUP. CLAS. PROF.]]=$B24,IF(DATOS_[[Check Periodo Ref.]:[Check Periodo Ref.]]="Dentro",IF(DATOS_[[Check Equiparado]:[Check Equiparado]]="Sí",IF(DATOS!AU$4="Sí",(1/DATOS_[[% anualiz]:[% anualiz]]),1)*IF(DATOS!AU$5="Sí",1/DATOS_[[% normaliz]:[% normaliz]],1)*(DATOS_[Conc.Sal.17])))))))),
0)</f>
        <v>0</v>
      </c>
      <c r="AA26" s="178">
        <f t="array" ref="AA26">IFERROR(
(MEDIAN((IF(DATOS_[[Sexo]:[Sexo]]=$B26,IF(DATOS_[[AGRUP. CLAS. PROF.]:[AGRUP. CLAS. PROF.]]=$B24,IF(DATOS_[[Check Periodo Ref.]:[Check Periodo Ref.]]="Dentro",IF(DATOS_[[Check Equiparado]:[Check Equiparado]]="Sí",IF(DATOS!AV$4="Sí",(1/DATOS_[[% anualiz]:[% anualiz]]),1)*IF(DATOS!AV$5="Sí",1/DATOS_[[% normaliz]:[% normaliz]],1)*(DATOS_[Conc.Sal.18])))))))),
0)</f>
        <v>0</v>
      </c>
      <c r="AB26" s="178">
        <f t="array" ref="AB26">IFERROR(
(MEDIAN((IF(DATOS_[[Sexo]:[Sexo]]=$B26,IF(DATOS_[[AGRUP. CLAS. PROF.]:[AGRUP. CLAS. PROF.]]=$B24,IF(DATOS_[[Check Periodo Ref.]:[Check Periodo Ref.]]="Dentro",IF(DATOS_[[Check Equiparado]:[Check Equiparado]]="Sí",IF(DATOS!AW$4="Sí",(1/DATOS_[[% anualiz]:[% anualiz]]),1)*IF(DATOS!AW$5="Sí",1/DATOS_[[% normaliz]:[% normaliz]],1)*(DATOS_[Conc.Sal.19])))))))),
0)</f>
        <v>0</v>
      </c>
      <c r="AC26" s="178">
        <f t="array" ref="AC26">IFERROR(
(MEDIAN((IF(DATOS_[[Sexo]:[Sexo]]=$B26,IF(DATOS_[[AGRUP. CLAS. PROF.]:[AGRUP. CLAS. PROF.]]=$B24,IF(DATOS_[[Check Periodo Ref.]:[Check Periodo Ref.]]="Dentro",IF(DATOS_[[Check Equiparado]:[Check Equiparado]]="Sí",IF(DATOS!AX$4="Sí",(1/DATOS_[[% anualiz]:[% anualiz]]),1)*IF(DATOS!AX$5="Sí",1/DATOS_[[% normaliz]:[% normaliz]],1)*(DATOS_[Conc.Sal.20])))))))),
0)</f>
        <v>0</v>
      </c>
      <c r="AD26" s="178">
        <f t="array" ref="AD26">IFERROR(
(MEDIAN((IF(DATOS_[[Sexo]:[Sexo]]=$B26,IF(DATOS_[[AGRUP. CLAS. PROF.]:[AGRUP. CLAS. PROF.]]=$B24,IF(DATOS_[[Check Periodo Ref.]:[Check Periodo Ref.]]="Dentro",IF(DATOS_[[Check Equiparado]:[Check Equiparado]]="Sí",IF(DATOS!AY$4="Sí",(1/DATOS_[[% anualiz]:[% anualiz]]),1)*IF(DATOS!AY$5="Sí",1/DATOS_[[% normaliz]:[% normaliz]],1)*(DATOS_[Conc.Sal.21])))))))),
0)</f>
        <v>0</v>
      </c>
      <c r="AE26" s="178">
        <f t="array" ref="AE26">IFERROR(
(MEDIAN((IF(DATOS_[[Sexo]:[Sexo]]=$B26,IF(DATOS_[[AGRUP. CLAS. PROF.]:[AGRUP. CLAS. PROF.]]=$B24,IF(DATOS_[[Check Periodo Ref.]:[Check Periodo Ref.]]="Dentro",IF(DATOS_[[Check Equiparado]:[Check Equiparado]]="Sí",IF(DATOS!AZ$4="Sí",(1/DATOS_[[% anualiz]:[% anualiz]]),1)*IF(DATOS!AZ$5="Sí",1/DATOS_[[% normaliz]:[% normaliz]],1)*(DATOS_[Conc.Sal.22])))))))),
0)</f>
        <v>0</v>
      </c>
      <c r="AF26" s="178">
        <f t="array" ref="AF26">IFERROR(
(MEDIAN((IF(DATOS_[[Sexo]:[Sexo]]=$B26,IF(DATOS_[[AGRUP. CLAS. PROF.]:[AGRUP. CLAS. PROF.]]=$B24,IF(DATOS_[[Check Periodo Ref.]:[Check Periodo Ref.]]="Dentro",IF(DATOS_[[Check Equiparado]:[Check Equiparado]]="Sí",IF(DATOS!BA$4="Sí",(1/DATOS_[[% anualiz]:[% anualiz]]),1)*IF(DATOS!BA$5="Sí",1/DATOS_[[% normaliz]:[% normaliz]],1)*(DATOS_[Conc.Sal.23])))))))),
0)</f>
        <v>0</v>
      </c>
      <c r="AG26" s="178">
        <f t="array" ref="AG26">IFERROR(
(MEDIAN((IF(DATOS_[[Sexo]:[Sexo]]=$B26,IF(DATOS_[[AGRUP. CLAS. PROF.]:[AGRUP. CLAS. PROF.]]=$B24,IF(DATOS_[[Check Periodo Ref.]:[Check Periodo Ref.]]="Dentro",IF(DATOS_[[Check Equiparado]:[Check Equiparado]]="Sí",IF(DATOS!BB$4="Sí",(1/DATOS_[[% anualiz]:[% anualiz]]),1)*IF(DATOS!BB$5="Sí",1/DATOS_[[% normaliz]:[% normaliz]],1)*(DATOS_[Conc.Sal.24])))))))),
0)</f>
        <v>0</v>
      </c>
      <c r="AH26" s="178">
        <f t="array" ref="AH26">IFERROR(
(MEDIAN((IF(DATOS_[[Sexo]:[Sexo]]=$B26,IF(DATOS_[[AGRUP. CLAS. PROF.]:[AGRUP. CLAS. PROF.]]=$B24,IF(DATOS_[[Check Periodo Ref.]:[Check Periodo Ref.]]="Dentro",IF(DATOS_[[Check Equiparado]:[Check Equiparado]]="Sí",IF(DATOS!BC$4="Sí",(1/DATOS_[[% anualiz]:[% anualiz]]),1)*IF(DATOS!BC$5="Sí",1/DATOS_[[% normaliz]:[% normaliz]],1)*(DATOS_[Conc.Sal.25])))))))),
0)</f>
        <v>0</v>
      </c>
      <c r="AI26" s="178">
        <f t="array" ref="AI26">IFERROR(
(MEDIAN((IF(DATOS_[[Sexo]:[Sexo]]=$B26,IF(DATOS_[[AGRUP. CLAS. PROF.]:[AGRUP. CLAS. PROF.]]=$B24,IF(DATOS_[[Check Periodo Ref.]:[Check Periodo Ref.]]="Dentro",IF(DATOS_[[Check Equiparado]:[Check Equiparado]]="Sí",IF(DATOS!BD$4="Sí",(1/DATOS_[[% anualiz]:[% anualiz]]),1)*IF(DATOS!BD$5="Sí",1/DATOS_[[% normaliz]:[% normaliz]],1)*(DATOS_[Conc.Sal.26])))))))),
0)</f>
        <v>0</v>
      </c>
      <c r="AJ26" s="178">
        <f t="array" ref="AJ26">IFERROR(
(MEDIAN((IF(DATOS_[[Sexo]:[Sexo]]=$B26,IF(DATOS_[[AGRUP. CLAS. PROF.]:[AGRUP. CLAS. PROF.]]=$B24,IF(DATOS_[[Check Periodo Ref.]:[Check Periodo Ref.]]="Dentro",IF(DATOS_[[Check Equiparado]:[Check Equiparado]]="Sí",IF(DATOS!BE$4="Sí",(1/DATOS_[[% anualiz]:[% anualiz]]),1)*IF(DATOS!BE$5="Sí",1/DATOS_[[% normaliz]:[% normaliz]],1)*(DATOS_[Conc.Sal.27])))))))),
0)</f>
        <v>0</v>
      </c>
      <c r="AK26" s="178">
        <f t="array" ref="AK26">IFERROR(
(MEDIAN((IF(DATOS_[[Sexo]:[Sexo]]=$B26,IF(DATOS_[[AGRUP. CLAS. PROF.]:[AGRUP. CLAS. PROF.]]=$B24,IF(DATOS_[[Check Periodo Ref.]:[Check Periodo Ref.]]="Dentro",IF(DATOS_[[Check Equiparado]:[Check Equiparado]]="Sí",IF(DATOS!BF$4="Sí",(1/DATOS_[[% anualiz]:[% anualiz]]),1)*IF(DATOS!BF$5="Sí",1/DATOS_[[% normaliz]:[% normaliz]],1)*(DATOS_[Conc.Sal.28])))))))),
0)</f>
        <v>0</v>
      </c>
      <c r="AL26" s="178">
        <f t="array" ref="AL26">IFERROR(
(MEDIAN((IF(DATOS_[[Sexo]:[Sexo]]=$B26,IF(DATOS_[[AGRUP. CLAS. PROF.]:[AGRUP. CLAS. PROF.]]=$B24,IF(DATOS_[[Check Periodo Ref.]:[Check Periodo Ref.]]="Dentro",IF(DATOS_[[Check Equiparado]:[Check Equiparado]]="Sí",IF(DATOS!BG$4="Sí",(1/DATOS_[[% anualiz]:[% anualiz]]),1)*IF(DATOS!BG$5="Sí",1/DATOS_[[% normaliz]:[% normaliz]],1)*(DATOS_[Conc.Sal.29])))))))),
0)</f>
        <v>0</v>
      </c>
      <c r="AM26" s="178">
        <f t="array" ref="AM26">IFERROR(
(MEDIAN((IF(DATOS_[[Sexo]:[Sexo]]=$B26,IF(DATOS_[[AGRUP. CLAS. PROF.]:[AGRUP. CLAS. PROF.]]=$B24,IF(DATOS_[[Check Periodo Ref.]:[Check Periodo Ref.]]="Dentro",IF(DATOS_[[Check Equiparado]:[Check Equiparado]]="Sí",IF(DATOS!BH$4="Sí",(1/DATOS_[[% anualiz]:[% anualiz]]),1)*IF(DATOS!BH$5="Sí",1/DATOS_[[% normaliz]:[% normaliz]],1)*(DATOS_[Conc.Sal.30])))))))),
0)</f>
        <v>0</v>
      </c>
      <c r="AN26" s="179">
        <f t="array" ref="AN26">IFERROR(
MEDIAN(IF(DATOS_[Sexo]=$B26,IF(DATOS_[[AGRUP. CLAS. PROF.]:[AGRUP. CLAS. PROF.]]=$B24,IF(DATOS_[Check Equiparado]="Sí",IF(DATOS_[Check Periodo Ref.]="Dentro",DATOS_[Tot COMPL.SAL Eq],FALSE))))),
0)</f>
        <v>0</v>
      </c>
      <c r="AO26" s="180">
        <f t="array" ref="AO26">IFERROR(
MEDIAN(IF(DATOS_[Sexo]=$B26,IF(DATOS_[[AGRUP. CLAS. PROF.]:[AGRUP. CLAS. PROF.]]=$B24,IF(DATOS_[Check Equiparado]="Sí",IF(DATOS_[Check Periodo Ref.]="Dentro",DATOS_[TOTAL SALARIO Eq],FALSE))))),
0)</f>
        <v>0</v>
      </c>
      <c r="AP26" s="181">
        <f t="array" ref="AP26">IFERROR(
(MEDIAN((IF(DATOS_[[Sexo]:[Sexo]]=$B26,IF(DATOS_[[AGRUP. CLAS. PROF.]:[AGRUP. CLAS. PROF.]]=$B25,IF(DATOS_[[Check Periodo Ref.]:[Check Periodo Ref.]]="Dentro",IF(DATOS_[[Check Equiparado]:[Check Equiparado]]="Sí",IF(DATOS!BI$4="Sí",(1/DATOS_[[% anualiz]:[% anualiz]]),1)*IF(DATOS!BI$5="Sí",1/DATOS_[[% normaliz]:[% normaliz]],1)*(DATOS_[C.Extra.01])))))))),
0)</f>
        <v>0</v>
      </c>
      <c r="AQ26" s="181">
        <f t="array" ref="AQ26">IFERROR(
(MEDIAN((IF(DATOS_[[Sexo]:[Sexo]]=$B26,IF(DATOS_[[AGRUP. CLAS. PROF.]:[AGRUP. CLAS. PROF.]]=$B25,IF(DATOS_[[Check Periodo Ref.]:[Check Periodo Ref.]]="Dentro",IF(DATOS_[[Check Equiparado]:[Check Equiparado]]="Sí",IF(DATOS!BJ$4="Sí",(1/DATOS_[[% anualiz]:[% anualiz]]),1)*IF(DATOS!BJ$5="Sí",1/DATOS_[[% normaliz]:[% normaliz]],1)*(DATOS_[C.Extra.02])))))))),
0)</f>
        <v>0</v>
      </c>
      <c r="AR26" s="181">
        <f t="array" ref="AR26">IFERROR(
(MEDIAN((IF(DATOS_[[Sexo]:[Sexo]]=$B26,IF(DATOS_[[AGRUP. CLAS. PROF.]:[AGRUP. CLAS. PROF.]]=$B25,IF(DATOS_[[Check Periodo Ref.]:[Check Periodo Ref.]]="Dentro",IF(DATOS_[[Check Equiparado]:[Check Equiparado]]="Sí",IF(DATOS!BK$4="Sí",(1/DATOS_[[% anualiz]:[% anualiz]]),1)*IF(DATOS!BK$5="Sí",1/DATOS_[[% normaliz]:[% normaliz]],1)*(DATOS_[C.Extra.03])))))))),
0)</f>
        <v>0</v>
      </c>
      <c r="AS26" s="181">
        <f t="array" ref="AS26">IFERROR(
(MEDIAN((IF(DATOS_[[Sexo]:[Sexo]]=$B26,IF(DATOS_[[AGRUP. CLAS. PROF.]:[AGRUP. CLAS. PROF.]]=$B25,IF(DATOS_[[Check Periodo Ref.]:[Check Periodo Ref.]]="Dentro",IF(DATOS_[[Check Equiparado]:[Check Equiparado]]="Sí",IF(DATOS!BL$4="Sí",(1/DATOS_[[% anualiz]:[% anualiz]]),1)*IF(DATOS!BL$5="Sí",1/DATOS_[[% normaliz]:[% normaliz]],1)*(DATOS_[C.Extra.04])))))))),
0)</f>
        <v>0</v>
      </c>
      <c r="AT26" s="181">
        <f t="array" ref="AT26">IFERROR(
(MEDIAN((IF(DATOS_[[Sexo]:[Sexo]]=$B26,IF(DATOS_[[AGRUP. CLAS. PROF.]:[AGRUP. CLAS. PROF.]]=$B25,IF(DATOS_[[Check Periodo Ref.]:[Check Periodo Ref.]]="Dentro",IF(DATOS_[[Check Equiparado]:[Check Equiparado]]="Sí",IF(DATOS!BM$4="Sí",(1/DATOS_[[% anualiz]:[% anualiz]]),1)*IF(DATOS!BM$5="Sí",1/DATOS_[[% normaliz]:[% normaliz]],1)*(DATOS_[C.Extra.05])))))))),
0)</f>
        <v>0</v>
      </c>
      <c r="AU26" s="182">
        <f t="array" ref="AU26">IFERROR(
MEDIAN(IF(DATOS_[Sexo]=$B26,IF(DATOS_[[AGRUP. CLAS. PROF.]:[AGRUP. CLAS. PROF.]]=$B24,IF(DATOS_[Check Equiparado]="Sí",IF(DATOS_[Check Periodo Ref.]="Dentro",DATOS_[Tot Extrasalarial Eq],FALSE))))),
0)</f>
        <v>0</v>
      </c>
      <c r="AV26" s="183">
        <f t="array" ref="AV26">IFERROR(
MEDIAN(IF(DATOS_[Sexo]=$B26,IF(DATOS_[[AGRUP. CLAS. PROF.]:[AGRUP. CLAS. PROF.]]=$B24,IF(DATOS_[Check Equiparado]="Sí",IF(DATOS_[Check Periodo Ref.]="Dentro",DATOS_[TOTAL Retrib Eq],FALSE))))),
0)</f>
        <v>0</v>
      </c>
    </row>
    <row r="27" spans="1:48" ht="17.25" thickBot="1" x14ac:dyDescent="0.35">
      <c r="A27" s="107" t="str">
        <f t="shared" ref="A27" si="19">+A28</f>
        <v>[ocultar]</v>
      </c>
      <c r="B27" s="157" t="s">
        <v>311</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CLAS. PROF.],
IF("Dentro"=DATOS_[Check Periodo Ref.],
1/(COUNTIFS(DATOS_[Sexo],$B28,DATOS_[AGRUP. CLAS. PROF.],$B27,DATOS_[Check Periodo Ref.],"Dentro",DATOS_[id],DATOS_[id]))))))</f>
        <v>0</v>
      </c>
      <c r="D28" s="100">
        <f>COUNTIFS(DATOS_[AGRUP. CLAS. PROF.],$B27,DATOS_[Sexo],$B28,DATOS_[Check Periodo Ref.],"Dentro")</f>
        <v>0</v>
      </c>
      <c r="E28" s="100">
        <f>COUNTIFS(DATOS_[AGRUP. CLAS. PROF.],$B27,DATOS_[Sexo],$B28,DATOS_[Check Periodo Ref.],"Dentro",DATOS_[Check Nº SC Norm],"Sí")</f>
        <v>0</v>
      </c>
      <c r="F28" s="100">
        <f>COUNTIFS(DATOS_[AGRUP. CLAS. PROF.],$B27,DATOS_[Sexo],$B28,DATOS_[Check Periodo Ref.],"Dentro",DATOS_[Check Nº SC Anualiz],"Sí")</f>
        <v>0</v>
      </c>
      <c r="G28" s="100">
        <f>COUNTIFS(DATOS_[AGRUP. CLAS. PROF.],$B27,DATOS_[Sexo],$B28,DATOS_[Check Periodo Ref.],"Dentro",DATOS_[Check Nº SC Norm y Anualiz],"Sí")</f>
        <v>0</v>
      </c>
      <c r="H28" s="100">
        <f>COUNTIFS(DATOS_[AGRUP. CLAS. PROF.],$B27,DATOS_[Sexo],$B28,DATOS_[Check Periodo Ref.],"Dentro",DATOS_[Check Equiparación],"Sí")</f>
        <v>0</v>
      </c>
      <c r="I28" s="177">
        <f t="array" ref="I28">IFERROR(
MEDIAN(IF(DATOS_[Sexo]=$B28,IF(DATOS_[[AGRUP. CLAS. PROF.]:[AGRUP. CLAS. PROF.]]=$B27,IF(DATOS_[Check Equiparado]="Sí",IF(DATOS_[Check Periodo Ref.]="Dentro",DATOS_[SALARIO BASE Eq],FALSE))))),
0)</f>
        <v>0</v>
      </c>
      <c r="J28" s="178">
        <f t="array" ref="J28">IFERROR(
(MEDIAN((IF(DATOS_[[Sexo]:[Sexo]]=$B28,IF(DATOS_[[AGRUP. CLAS. PROF.]:[AGRUP. CLAS. PROF.]]=$B27,IF(DATOS_[[Check Periodo Ref.]:[Check Periodo Ref.]]="Dentro",IF(DATOS_[[Check Equiparado]:[Check Equiparado]]="Sí",IF(DATOS!AE$4="Sí",(1/DATOS_[[% anualiz]:[% anualiz]]),1)*IF(DATOS!AE$5="Sí",1/DATOS_[[% normaliz]:[% normaliz]],1)*(DATOS_[Conc.Sal.01])))))))),
0)</f>
        <v>0</v>
      </c>
      <c r="K28" s="178">
        <f t="array" ref="K28">IFERROR(
(MEDIAN((IF(DATOS_[[Sexo]:[Sexo]]=$B28,IF(DATOS_[[AGRUP. CLAS. PROF.]:[AGRUP. CLAS. PROF.]]=$B27,IF(DATOS_[[Check Periodo Ref.]:[Check Periodo Ref.]]="Dentro",IF(DATOS_[[Check Equiparado]:[Check Equiparado]]="Sí",IF(DATOS!AF$4="Sí",(1/DATOS_[[% anualiz]:[% anualiz]]),1)*IF(DATOS!AF$5="Sí",1/DATOS_[[% normaliz]:[% normaliz]],1)*(DATOS_[Conc.Sal.02])))))))),
0)</f>
        <v>0</v>
      </c>
      <c r="L28" s="178">
        <f t="array" ref="L28">IFERROR(
(MEDIAN((IF(DATOS_[[Sexo]:[Sexo]]=$B28,IF(DATOS_[[AGRUP. CLAS. PROF.]:[AGRUP. CLAS. PROF.]]=$B27,IF(DATOS_[[Check Periodo Ref.]:[Check Periodo Ref.]]="Dentro",IF(DATOS_[[Check Equiparado]:[Check Equiparado]]="Sí",IF(DATOS!AG$4="Sí",(1/DATOS_[[% anualiz]:[% anualiz]]),1)*IF(DATOS!AG$5="Sí",1/DATOS_[[% normaliz]:[% normaliz]],1)*(DATOS_[Conc.Sal.03])))))))),
0)</f>
        <v>0</v>
      </c>
      <c r="M28" s="178">
        <f t="array" ref="M28">IFERROR(
(MEDIAN((IF(DATOS_[[Sexo]:[Sexo]]=$B28,IF(DATOS_[[AGRUP. CLAS. PROF.]:[AGRUP. CLAS. PROF.]]=$B27,IF(DATOS_[[Check Periodo Ref.]:[Check Periodo Ref.]]="Dentro",IF(DATOS_[[Check Equiparado]:[Check Equiparado]]="Sí",IF(DATOS!AH$4="Sí",(1/DATOS_[[% anualiz]:[% anualiz]]),1)*IF(DATOS!AH$5="Sí",1/DATOS_[[% normaliz]:[% normaliz]],1)*(DATOS_[Conc.Sal.04])))))))),
0)</f>
        <v>0</v>
      </c>
      <c r="N28" s="178">
        <f t="array" ref="N28">IFERROR(
(MEDIAN((IF(DATOS_[[Sexo]:[Sexo]]=$B28,IF(DATOS_[[AGRUP. CLAS. PROF.]:[AGRUP. CLAS. PROF.]]=$B27,IF(DATOS_[[Check Periodo Ref.]:[Check Periodo Ref.]]="Dentro",IF(DATOS_[[Check Equiparado]:[Check Equiparado]]="Sí",IF(DATOS!AI$4="Sí",(1/DATOS_[[% anualiz]:[% anualiz]]),1)*IF(DATOS!AI$5="Sí",1/DATOS_[[% normaliz]:[% normaliz]],1)*(DATOS_[Conc.Sal.05])))))))),
0)</f>
        <v>0</v>
      </c>
      <c r="O28" s="178">
        <f t="array" ref="O28">IFERROR(
(MEDIAN((IF(DATOS_[[Sexo]:[Sexo]]=$B28,IF(DATOS_[[AGRUP. CLAS. PROF.]:[AGRUP. CLAS. PROF.]]=$B27,IF(DATOS_[[Check Periodo Ref.]:[Check Periodo Ref.]]="Dentro",IF(DATOS_[[Check Equiparado]:[Check Equiparado]]="Sí",IF(DATOS!AJ$4="Sí",(1/DATOS_[[% anualiz]:[% anualiz]]),1)*IF(DATOS!AJ$5="Sí",1/DATOS_[[% normaliz]:[% normaliz]],1)*(DATOS_[Conc.Sal.06])))))))),
0)</f>
        <v>0</v>
      </c>
      <c r="P28" s="178">
        <f t="array" ref="P28">IFERROR(
(MEDIAN((IF(DATOS_[[Sexo]:[Sexo]]=$B28,IF(DATOS_[[AGRUP. CLAS. PROF.]:[AGRUP. CLAS. PROF.]]=$B27,IF(DATOS_[[Check Periodo Ref.]:[Check Periodo Ref.]]="Dentro",IF(DATOS_[[Check Equiparado]:[Check Equiparado]]="Sí",IF(DATOS!AK$4="Sí",(1/DATOS_[[% anualiz]:[% anualiz]]),1)*IF(DATOS!AK$5="Sí",1/DATOS_[[% normaliz]:[% normaliz]],1)*(DATOS_[Conc.Sal.07])))))))),
0)</f>
        <v>0</v>
      </c>
      <c r="Q28" s="178">
        <f t="array" ref="Q28">IFERROR(
(MEDIAN((IF(DATOS_[[Sexo]:[Sexo]]=$B28,IF(DATOS_[[AGRUP. CLAS. PROF.]:[AGRUP. CLAS. PROF.]]=$B27,IF(DATOS_[[Check Periodo Ref.]:[Check Periodo Ref.]]="Dentro",IF(DATOS_[[Check Equiparado]:[Check Equiparado]]="Sí",IF(DATOS!AL$4="Sí",(1/DATOS_[[% anualiz]:[% anualiz]]),1)*IF(DATOS!AL$5="Sí",1/DATOS_[[% normaliz]:[% normaliz]],1)*(DATOS_[Conc.Sal.08])))))))),
0)</f>
        <v>0</v>
      </c>
      <c r="R28" s="178">
        <f t="array" ref="R28">IFERROR(
(MEDIAN((IF(DATOS_[[Sexo]:[Sexo]]=$B28,IF(DATOS_[[AGRUP. CLAS. PROF.]:[AGRUP. CLAS. PROF.]]=$B27,IF(DATOS_[[Check Periodo Ref.]:[Check Periodo Ref.]]="Dentro",IF(DATOS_[[Check Equiparado]:[Check Equiparado]]="Sí",IF(DATOS!AM$4="Sí",(1/DATOS_[[% anualiz]:[% anualiz]]),1)*IF(DATOS!AM$5="Sí",1/DATOS_[[% normaliz]:[% normaliz]],1)*(DATOS_[Conc.Sal.09])))))))),
0)</f>
        <v>0</v>
      </c>
      <c r="S28" s="178">
        <f t="array" ref="S28">IFERROR(
(MEDIAN((IF(DATOS_[[Sexo]:[Sexo]]=$B28,IF(DATOS_[[AGRUP. CLAS. PROF.]:[AGRUP. CLAS. PROF.]]=$B27,IF(DATOS_[[Check Periodo Ref.]:[Check Periodo Ref.]]="Dentro",IF(DATOS_[[Check Equiparado]:[Check Equiparado]]="Sí",IF(DATOS!AN$4="Sí",(1/DATOS_[[% anualiz]:[% anualiz]]),1)*IF(DATOS!AN$5="Sí",1/DATOS_[[% normaliz]:[% normaliz]],1)*(DATOS_[Conc.Sal.10])))))))),
0)</f>
        <v>0</v>
      </c>
      <c r="T28" s="178">
        <f t="array" ref="T28">IFERROR(
(MEDIAN((IF(DATOS_[[Sexo]:[Sexo]]=$B28,IF(DATOS_[[AGRUP. CLAS. PROF.]:[AGRUP. CLAS. PROF.]]=$B27,IF(DATOS_[[Check Periodo Ref.]:[Check Periodo Ref.]]="Dentro",IF(DATOS_[[Check Equiparado]:[Check Equiparado]]="Sí",IF(DATOS!AO$4="Sí",(1/DATOS_[[% anualiz]:[% anualiz]]),1)*IF(DATOS!AO$5="Sí",1/DATOS_[[% normaliz]:[% normaliz]],1)*(DATOS_[Conc.Sal.11])))))))),
0)</f>
        <v>0</v>
      </c>
      <c r="U28" s="178">
        <f t="array" ref="U28">IFERROR(
(MEDIAN((IF(DATOS_[[Sexo]:[Sexo]]=$B28,IF(DATOS_[[AGRUP. CLAS. PROF.]:[AGRUP. CLAS. PROF.]]=$B27,IF(DATOS_[[Check Periodo Ref.]:[Check Periodo Ref.]]="Dentro",IF(DATOS_[[Check Equiparado]:[Check Equiparado]]="Sí",IF(DATOS!AP$4="Sí",(1/DATOS_[[% anualiz]:[% anualiz]]),1)*IF(DATOS!AP$5="Sí",1/DATOS_[[% normaliz]:[% normaliz]],1)*(DATOS_[Conc.Sal.12])))))))),
0)</f>
        <v>0</v>
      </c>
      <c r="V28" s="178">
        <f t="array" ref="V28">IFERROR(
(MEDIAN((IF(DATOS_[[Sexo]:[Sexo]]=$B28,IF(DATOS_[[AGRUP. CLAS. PROF.]:[AGRUP. CLAS. PROF.]]=$B27,IF(DATOS_[[Check Periodo Ref.]:[Check Periodo Ref.]]="Dentro",IF(DATOS_[[Check Equiparado]:[Check Equiparado]]="Sí",IF(DATOS!AQ$4="Sí",(1/DATOS_[[% anualiz]:[% anualiz]]),1)*IF(DATOS!AQ$5="Sí",1/DATOS_[[% normaliz]:[% normaliz]],1)*(DATOS_[Conc.Sal.13])))))))),
0)</f>
        <v>0</v>
      </c>
      <c r="W28" s="178">
        <f t="array" ref="W28">IFERROR(
(MEDIAN((IF(DATOS_[[Sexo]:[Sexo]]=$B28,IF(DATOS_[[AGRUP. CLAS. PROF.]:[AGRUP. CLAS. PROF.]]=$B27,IF(DATOS_[[Check Periodo Ref.]:[Check Periodo Ref.]]="Dentro",IF(DATOS_[[Check Equiparado]:[Check Equiparado]]="Sí",IF(DATOS!AR$4="Sí",(1/DATOS_[[% anualiz]:[% anualiz]]),1)*IF(DATOS!AR$5="Sí",1/DATOS_[[% normaliz]:[% normaliz]],1)*(DATOS_[Conc.Sal.14])))))))),
0)</f>
        <v>0</v>
      </c>
      <c r="X28" s="178">
        <f t="array" ref="X28">IFERROR(
(MEDIAN((IF(DATOS_[[Sexo]:[Sexo]]=$B28,IF(DATOS_[[AGRUP. CLAS. PROF.]:[AGRUP. CLAS. PROF.]]=$B27,IF(DATOS_[[Check Periodo Ref.]:[Check Periodo Ref.]]="Dentro",IF(DATOS_[[Check Equiparado]:[Check Equiparado]]="Sí",IF(DATOS!AS$4="Sí",(1/DATOS_[[% anualiz]:[% anualiz]]),1)*IF(DATOS!AS$5="Sí",1/DATOS_[[% normaliz]:[% normaliz]],1)*(DATOS_[Conc.Sal.15])))))))),
0)</f>
        <v>0</v>
      </c>
      <c r="Y28" s="178">
        <f t="array" ref="Y28">IFERROR(
(MEDIAN((IF(DATOS_[[Sexo]:[Sexo]]=$B28,IF(DATOS_[[AGRUP. CLAS. PROF.]:[AGRUP. CLAS. PROF.]]=$B27,IF(DATOS_[[Check Periodo Ref.]:[Check Periodo Ref.]]="Dentro",IF(DATOS_[[Check Equiparado]:[Check Equiparado]]="Sí",IF(DATOS!AT$4="Sí",(1/DATOS_[[% anualiz]:[% anualiz]]),1)*IF(DATOS!AT$5="Sí",1/DATOS_[[% normaliz]:[% normaliz]],1)*(DATOS_[Conc.Sal.16])))))))),
0)</f>
        <v>0</v>
      </c>
      <c r="Z28" s="178">
        <f t="array" ref="Z28">IFERROR(
(MEDIAN((IF(DATOS_[[Sexo]:[Sexo]]=$B28,IF(DATOS_[[AGRUP. CLAS. PROF.]:[AGRUP. CLAS. PROF.]]=$B27,IF(DATOS_[[Check Periodo Ref.]:[Check Periodo Ref.]]="Dentro",IF(DATOS_[[Check Equiparado]:[Check Equiparado]]="Sí",IF(DATOS!AU$4="Sí",(1/DATOS_[[% anualiz]:[% anualiz]]),1)*IF(DATOS!AU$5="Sí",1/DATOS_[[% normaliz]:[% normaliz]],1)*(DATOS_[Conc.Sal.17])))))))),
0)</f>
        <v>0</v>
      </c>
      <c r="AA28" s="178">
        <f t="array" ref="AA28">IFERROR(
(MEDIAN((IF(DATOS_[[Sexo]:[Sexo]]=$B28,IF(DATOS_[[AGRUP. CLAS. PROF.]:[AGRUP. CLAS. PROF.]]=$B27,IF(DATOS_[[Check Periodo Ref.]:[Check Periodo Ref.]]="Dentro",IF(DATOS_[[Check Equiparado]:[Check Equiparado]]="Sí",IF(DATOS!AV$4="Sí",(1/DATOS_[[% anualiz]:[% anualiz]]),1)*IF(DATOS!AV$5="Sí",1/DATOS_[[% normaliz]:[% normaliz]],1)*(DATOS_[Conc.Sal.18])))))))),
0)</f>
        <v>0</v>
      </c>
      <c r="AB28" s="178">
        <f t="array" ref="AB28">IFERROR(
(MEDIAN((IF(DATOS_[[Sexo]:[Sexo]]=$B28,IF(DATOS_[[AGRUP. CLAS. PROF.]:[AGRUP. CLAS. PROF.]]=$B27,IF(DATOS_[[Check Periodo Ref.]:[Check Periodo Ref.]]="Dentro",IF(DATOS_[[Check Equiparado]:[Check Equiparado]]="Sí",IF(DATOS!AW$4="Sí",(1/DATOS_[[% anualiz]:[% anualiz]]),1)*IF(DATOS!AW$5="Sí",1/DATOS_[[% normaliz]:[% normaliz]],1)*(DATOS_[Conc.Sal.19])))))))),
0)</f>
        <v>0</v>
      </c>
      <c r="AC28" s="178">
        <f t="array" ref="AC28">IFERROR(
(MEDIAN((IF(DATOS_[[Sexo]:[Sexo]]=$B28,IF(DATOS_[[AGRUP. CLAS. PROF.]:[AGRUP. CLAS. PROF.]]=$B27,IF(DATOS_[[Check Periodo Ref.]:[Check Periodo Ref.]]="Dentro",IF(DATOS_[[Check Equiparado]:[Check Equiparado]]="Sí",IF(DATOS!AX$4="Sí",(1/DATOS_[[% anualiz]:[% anualiz]]),1)*IF(DATOS!AX$5="Sí",1/DATOS_[[% normaliz]:[% normaliz]],1)*(DATOS_[Conc.Sal.20])))))))),
0)</f>
        <v>0</v>
      </c>
      <c r="AD28" s="178">
        <f t="array" ref="AD28">IFERROR(
(MEDIAN((IF(DATOS_[[Sexo]:[Sexo]]=$B28,IF(DATOS_[[AGRUP. CLAS. PROF.]:[AGRUP. CLAS. PROF.]]=$B27,IF(DATOS_[[Check Periodo Ref.]:[Check Periodo Ref.]]="Dentro",IF(DATOS_[[Check Equiparado]:[Check Equiparado]]="Sí",IF(DATOS!AY$4="Sí",(1/DATOS_[[% anualiz]:[% anualiz]]),1)*IF(DATOS!AY$5="Sí",1/DATOS_[[% normaliz]:[% normaliz]],1)*(DATOS_[Conc.Sal.21])))))))),
0)</f>
        <v>0</v>
      </c>
      <c r="AE28" s="178">
        <f t="array" ref="AE28">IFERROR(
(MEDIAN((IF(DATOS_[[Sexo]:[Sexo]]=$B28,IF(DATOS_[[AGRUP. CLAS. PROF.]:[AGRUP. CLAS. PROF.]]=$B27,IF(DATOS_[[Check Periodo Ref.]:[Check Periodo Ref.]]="Dentro",IF(DATOS_[[Check Equiparado]:[Check Equiparado]]="Sí",IF(DATOS!AZ$4="Sí",(1/DATOS_[[% anualiz]:[% anualiz]]),1)*IF(DATOS!AZ$5="Sí",1/DATOS_[[% normaliz]:[% normaliz]],1)*(DATOS_[Conc.Sal.22])))))))),
0)</f>
        <v>0</v>
      </c>
      <c r="AF28" s="178">
        <f t="array" ref="AF28">IFERROR(
(MEDIAN((IF(DATOS_[[Sexo]:[Sexo]]=$B28,IF(DATOS_[[AGRUP. CLAS. PROF.]:[AGRUP. CLAS. PROF.]]=$B27,IF(DATOS_[[Check Periodo Ref.]:[Check Periodo Ref.]]="Dentro",IF(DATOS_[[Check Equiparado]:[Check Equiparado]]="Sí",IF(DATOS!BA$4="Sí",(1/DATOS_[[% anualiz]:[% anualiz]]),1)*IF(DATOS!BA$5="Sí",1/DATOS_[[% normaliz]:[% normaliz]],1)*(DATOS_[Conc.Sal.23])))))))),
0)</f>
        <v>0</v>
      </c>
      <c r="AG28" s="178">
        <f t="array" ref="AG28">IFERROR(
(MEDIAN((IF(DATOS_[[Sexo]:[Sexo]]=$B28,IF(DATOS_[[AGRUP. CLAS. PROF.]:[AGRUP. CLAS. PROF.]]=$B27,IF(DATOS_[[Check Periodo Ref.]:[Check Periodo Ref.]]="Dentro",IF(DATOS_[[Check Equiparado]:[Check Equiparado]]="Sí",IF(DATOS!BB$4="Sí",(1/DATOS_[[% anualiz]:[% anualiz]]),1)*IF(DATOS!BB$5="Sí",1/DATOS_[[% normaliz]:[% normaliz]],1)*(DATOS_[Conc.Sal.24])))))))),
0)</f>
        <v>0</v>
      </c>
      <c r="AH28" s="178">
        <f t="array" ref="AH28">IFERROR(
(MEDIAN((IF(DATOS_[[Sexo]:[Sexo]]=$B28,IF(DATOS_[[AGRUP. CLAS. PROF.]:[AGRUP. CLAS. PROF.]]=$B27,IF(DATOS_[[Check Periodo Ref.]:[Check Periodo Ref.]]="Dentro",IF(DATOS_[[Check Equiparado]:[Check Equiparado]]="Sí",IF(DATOS!BC$4="Sí",(1/DATOS_[[% anualiz]:[% anualiz]]),1)*IF(DATOS!BC$5="Sí",1/DATOS_[[% normaliz]:[% normaliz]],1)*(DATOS_[Conc.Sal.25])))))))),
0)</f>
        <v>0</v>
      </c>
      <c r="AI28" s="178">
        <f t="array" ref="AI28">IFERROR(
(MEDIAN((IF(DATOS_[[Sexo]:[Sexo]]=$B28,IF(DATOS_[[AGRUP. CLAS. PROF.]:[AGRUP. CLAS. PROF.]]=$B27,IF(DATOS_[[Check Periodo Ref.]:[Check Periodo Ref.]]="Dentro",IF(DATOS_[[Check Equiparado]:[Check Equiparado]]="Sí",IF(DATOS!BD$4="Sí",(1/DATOS_[[% anualiz]:[% anualiz]]),1)*IF(DATOS!BD$5="Sí",1/DATOS_[[% normaliz]:[% normaliz]],1)*(DATOS_[Conc.Sal.26])))))))),
0)</f>
        <v>0</v>
      </c>
      <c r="AJ28" s="178">
        <f t="array" ref="AJ28">IFERROR(
(MEDIAN((IF(DATOS_[[Sexo]:[Sexo]]=$B28,IF(DATOS_[[AGRUP. CLAS. PROF.]:[AGRUP. CLAS. PROF.]]=$B27,IF(DATOS_[[Check Periodo Ref.]:[Check Periodo Ref.]]="Dentro",IF(DATOS_[[Check Equiparado]:[Check Equiparado]]="Sí",IF(DATOS!BE$4="Sí",(1/DATOS_[[% anualiz]:[% anualiz]]),1)*IF(DATOS!BE$5="Sí",1/DATOS_[[% normaliz]:[% normaliz]],1)*(DATOS_[Conc.Sal.27])))))))),
0)</f>
        <v>0</v>
      </c>
      <c r="AK28" s="178">
        <f t="array" ref="AK28">IFERROR(
(MEDIAN((IF(DATOS_[[Sexo]:[Sexo]]=$B28,IF(DATOS_[[AGRUP. CLAS. PROF.]:[AGRUP. CLAS. PROF.]]=$B27,IF(DATOS_[[Check Periodo Ref.]:[Check Periodo Ref.]]="Dentro",IF(DATOS_[[Check Equiparado]:[Check Equiparado]]="Sí",IF(DATOS!BF$4="Sí",(1/DATOS_[[% anualiz]:[% anualiz]]),1)*IF(DATOS!BF$5="Sí",1/DATOS_[[% normaliz]:[% normaliz]],1)*(DATOS_[Conc.Sal.28])))))))),
0)</f>
        <v>0</v>
      </c>
      <c r="AL28" s="178">
        <f t="array" ref="AL28">IFERROR(
(MEDIAN((IF(DATOS_[[Sexo]:[Sexo]]=$B28,IF(DATOS_[[AGRUP. CLAS. PROF.]:[AGRUP. CLAS. PROF.]]=$B27,IF(DATOS_[[Check Periodo Ref.]:[Check Periodo Ref.]]="Dentro",IF(DATOS_[[Check Equiparado]:[Check Equiparado]]="Sí",IF(DATOS!BG$4="Sí",(1/DATOS_[[% anualiz]:[% anualiz]]),1)*IF(DATOS!BG$5="Sí",1/DATOS_[[% normaliz]:[% normaliz]],1)*(DATOS_[Conc.Sal.29])))))))),
0)</f>
        <v>0</v>
      </c>
      <c r="AM28" s="178">
        <f t="array" ref="AM28">IFERROR(
(MEDIAN((IF(DATOS_[[Sexo]:[Sexo]]=$B28,IF(DATOS_[[AGRUP. CLAS. PROF.]:[AGRUP. CLAS. PROF.]]=$B27,IF(DATOS_[[Check Periodo Ref.]:[Check Periodo Ref.]]="Dentro",IF(DATOS_[[Check Equiparado]:[Check Equiparado]]="Sí",IF(DATOS!BH$4="Sí",(1/DATOS_[[% anualiz]:[% anualiz]]),1)*IF(DATOS!BH$5="Sí",1/DATOS_[[% normaliz]:[% normaliz]],1)*(DATOS_[Conc.Sal.30])))))))),
0)</f>
        <v>0</v>
      </c>
      <c r="AN28" s="179">
        <f t="array" ref="AN28">IFERROR(
MEDIAN(IF(DATOS_[Sexo]=$B28,IF(DATOS_[[AGRUP. CLAS. PROF.]:[AGRUP. CLAS. PROF.]]=$B27,IF(DATOS_[Check Equiparado]="Sí",IF(DATOS_[Check Periodo Ref.]="Dentro",DATOS_[Tot COMPL.SAL Eq],FALSE))))),
0)</f>
        <v>0</v>
      </c>
      <c r="AO28" s="180">
        <f t="array" ref="AO28">IFERROR(
MEDIAN(IF(DATOS_[Sexo]=$B28,IF(DATOS_[[AGRUP. CLAS. PROF.]:[AGRUP. CLAS. PROF.]]=$B27,IF(DATOS_[Check Equiparado]="Sí",IF(DATOS_[Check Periodo Ref.]="Dentro",DATOS_[TOTAL SALARIO Eq],FALSE))))),
0)</f>
        <v>0</v>
      </c>
      <c r="AP28" s="181">
        <f t="array" ref="AP28">IFERROR(
(MEDIAN((IF(DATOS_[[Sexo]:[Sexo]]=$B28,IF(DATOS_[[AGRUP. CLAS. PROF.]:[AGRUP. CLAS. PROF.]]=$B27,IF(DATOS_[[Check Periodo Ref.]:[Check Periodo Ref.]]="Dentro",IF(DATOS_[[Check Equiparado]:[Check Equiparado]]="Sí",IF(DATOS!BI$4="Sí",(1/DATOS_[[% anualiz]:[% anualiz]]),1)*IF(DATOS!BI$5="Sí",1/DATOS_[[% normaliz]:[% normaliz]],1)*(DATOS_[C.Extra.01])))))))),
0)</f>
        <v>0</v>
      </c>
      <c r="AQ28" s="181">
        <f t="array" ref="AQ28">IFERROR(
(MEDIAN((IF(DATOS_[[Sexo]:[Sexo]]=$B28,IF(DATOS_[[AGRUP. CLAS. PROF.]:[AGRUP. CLAS. PROF.]]=$B27,IF(DATOS_[[Check Periodo Ref.]:[Check Periodo Ref.]]="Dentro",IF(DATOS_[[Check Equiparado]:[Check Equiparado]]="Sí",IF(DATOS!BJ$4="Sí",(1/DATOS_[[% anualiz]:[% anualiz]]),1)*IF(DATOS!BJ$5="Sí",1/DATOS_[[% normaliz]:[% normaliz]],1)*(DATOS_[C.Extra.02])))))))),
0)</f>
        <v>0</v>
      </c>
      <c r="AR28" s="181">
        <f t="array" ref="AR28">IFERROR(
(MEDIAN((IF(DATOS_[[Sexo]:[Sexo]]=$B28,IF(DATOS_[[AGRUP. CLAS. PROF.]:[AGRUP. CLAS. PROF.]]=$B27,IF(DATOS_[[Check Periodo Ref.]:[Check Periodo Ref.]]="Dentro",IF(DATOS_[[Check Equiparado]:[Check Equiparado]]="Sí",IF(DATOS!BK$4="Sí",(1/DATOS_[[% anualiz]:[% anualiz]]),1)*IF(DATOS!BK$5="Sí",1/DATOS_[[% normaliz]:[% normaliz]],1)*(DATOS_[C.Extra.03])))))))),
0)</f>
        <v>0</v>
      </c>
      <c r="AS28" s="181">
        <f t="array" ref="AS28">IFERROR(
(MEDIAN((IF(DATOS_[[Sexo]:[Sexo]]=$B28,IF(DATOS_[[AGRUP. CLAS. PROF.]:[AGRUP. CLAS. PROF.]]=$B27,IF(DATOS_[[Check Periodo Ref.]:[Check Periodo Ref.]]="Dentro",IF(DATOS_[[Check Equiparado]:[Check Equiparado]]="Sí",IF(DATOS!BL$4="Sí",(1/DATOS_[[% anualiz]:[% anualiz]]),1)*IF(DATOS!BL$5="Sí",1/DATOS_[[% normaliz]:[% normaliz]],1)*(DATOS_[C.Extra.04])))))))),
0)</f>
        <v>0</v>
      </c>
      <c r="AT28" s="181">
        <f t="array" ref="AT28">IFERROR(
(MEDIAN((IF(DATOS_[[Sexo]:[Sexo]]=$B28,IF(DATOS_[[AGRUP. CLAS. PROF.]:[AGRUP. CLAS. PROF.]]=$B27,IF(DATOS_[[Check Periodo Ref.]:[Check Periodo Ref.]]="Dentro",IF(DATOS_[[Check Equiparado]:[Check Equiparado]]="Sí",IF(DATOS!BM$4="Sí",(1/DATOS_[[% anualiz]:[% anualiz]]),1)*IF(DATOS!BM$5="Sí",1/DATOS_[[% normaliz]:[% normaliz]],1)*(DATOS_[C.Extra.05])))))))),
0)</f>
        <v>0</v>
      </c>
      <c r="AU28" s="182">
        <f t="array" ref="AU28">IFERROR(
MEDIAN(IF(DATOS_[Sexo]=$B28,IF(DATOS_[[AGRUP. CLAS. PROF.]:[AGRUP. CLAS. PROF.]]=$B27,IF(DATOS_[Check Equiparado]="Sí",IF(DATOS_[Check Periodo Ref.]="Dentro",DATOS_[Tot Extrasalarial Eq],FALSE))))),
0)</f>
        <v>0</v>
      </c>
      <c r="AV28" s="183">
        <f t="array" ref="AV28">IFERROR(
MEDIAN(IF(DATOS_[Sexo]=$B28,IF(DATOS_[[AGRUP. CLAS. PROF.]:[AGRUP. CLAS. PROF.]]=$B27,IF(DATOS_[Check Equiparado]="Sí",IF(DATOS_[Check Periodo Ref.]="Dentro",DATOS_[TOTAL Retrib Eq],FALSE))))),
0)</f>
        <v>0</v>
      </c>
    </row>
    <row r="29" spans="1:48" x14ac:dyDescent="0.3">
      <c r="A29" s="107" t="str">
        <f t="shared" ref="A29" si="22">+A28</f>
        <v>[ocultar]</v>
      </c>
      <c r="B29" s="153" t="s">
        <v>163</v>
      </c>
      <c r="C29" s="99">
        <f t="array" ref="C29">SUM(IF($B29=DATOS_[Sexo],
IF($B27=DATOS_[AGRUP. CLAS. PROF.],
IF("Dentro"=DATOS_[Check Periodo Ref.],
1/(COUNTIFS(DATOS_[Sexo],$B29,DATOS_[AGRUP. CLAS. PROF.],$B27,DATOS_[Check Periodo Ref.],"Dentro",DATOS_[id],DATOS_[id]))))))</f>
        <v>0</v>
      </c>
      <c r="D29" s="100">
        <f>COUNTIFS(DATOS_[AGRUP. CLAS. PROF.],$B27,DATOS_[Sexo],$B29,DATOS_[Check Periodo Ref.],"Dentro")</f>
        <v>0</v>
      </c>
      <c r="E29" s="100">
        <f>COUNTIFS(DATOS_[AGRUP. CLAS. PROF.],$B27,DATOS_[Sexo],$B29,DATOS_[Check Periodo Ref.],"Dentro",DATOS_[Check Nº SC Norm],"Sí")</f>
        <v>0</v>
      </c>
      <c r="F29" s="100">
        <f>COUNTIFS(DATOS_[AGRUP. CLAS. PROF.],$B27,DATOS_[Sexo],$B29,DATOS_[Check Periodo Ref.],"Dentro",DATOS_[Check Nº SC Anualiz],"Sí")</f>
        <v>0</v>
      </c>
      <c r="G29" s="100">
        <f>COUNTIFS(DATOS_[AGRUP. CLAS. PROF.],$B27,DATOS_[Sexo],$B29,DATOS_[Check Periodo Ref.],"Dentro",DATOS_[Check Nº SC Norm y Anualiz],"Sí")</f>
        <v>0</v>
      </c>
      <c r="H29" s="100">
        <f>COUNTIFS(DATOS_[AGRUP. CLAS. PROF.],$B27,DATOS_[Sexo],$B29,DATOS_[Check Periodo Ref.],"Dentro",DATOS_[Check Equiparación],"Sí")</f>
        <v>0</v>
      </c>
      <c r="I29" s="177" cm="1">
        <f t="array" ref="I29">IFERROR(
MEDIAN(IF(DATOS_[Sexo]=$B29,IF(DATOS_[[AGRUP. CLAS. PROF.]:[AGRUP. CLAS. PROF.]]=$B27,IF(DATOS_[Check Equiparado]="Sí",IF(DATOS_[Check Periodo Ref.]="Dentro",DATOS_[SALARIO BASE Eq],FALSE))))),
0)</f>
        <v>0</v>
      </c>
      <c r="J29" s="178">
        <f t="array" ref="J29">IFERROR(
(MEDIAN((IF(DATOS_[[Sexo]:[Sexo]]=$B29,IF(DATOS_[[AGRUP. CLAS. PROF.]:[AGRUP. CLAS. PROF.]]=$B27,IF(DATOS_[[Check Periodo Ref.]:[Check Periodo Ref.]]="Dentro",IF(DATOS_[[Check Equiparado]:[Check Equiparado]]="Sí",IF(DATOS!AE$4="Sí",(1/DATOS_[[% anualiz]:[% anualiz]]),1)*IF(DATOS!AE$5="Sí",1/DATOS_[[% normaliz]:[% normaliz]],1)*(DATOS_[Conc.Sal.01])))))))),
0)</f>
        <v>0</v>
      </c>
      <c r="K29" s="178">
        <f t="array" ref="K29">IFERROR(
(MEDIAN((IF(DATOS_[[Sexo]:[Sexo]]=$B29,IF(DATOS_[[AGRUP. CLAS. PROF.]:[AGRUP. CLAS. PROF.]]=$B27,IF(DATOS_[[Check Periodo Ref.]:[Check Periodo Ref.]]="Dentro",IF(DATOS_[[Check Equiparado]:[Check Equiparado]]="Sí",IF(DATOS!AF$4="Sí",(1/DATOS_[[% anualiz]:[% anualiz]]),1)*IF(DATOS!AF$5="Sí",1/DATOS_[[% normaliz]:[% normaliz]],1)*(DATOS_[Conc.Sal.02])))))))),
0)</f>
        <v>0</v>
      </c>
      <c r="L29" s="178">
        <f t="array" ref="L29">IFERROR(
(MEDIAN((IF(DATOS_[[Sexo]:[Sexo]]=$B29,IF(DATOS_[[AGRUP. CLAS. PROF.]:[AGRUP. CLAS. PROF.]]=$B27,IF(DATOS_[[Check Periodo Ref.]:[Check Periodo Ref.]]="Dentro",IF(DATOS_[[Check Equiparado]:[Check Equiparado]]="Sí",IF(DATOS!AG$4="Sí",(1/DATOS_[[% anualiz]:[% anualiz]]),1)*IF(DATOS!AG$5="Sí",1/DATOS_[[% normaliz]:[% normaliz]],1)*(DATOS_[Conc.Sal.03])))))))),
0)</f>
        <v>0</v>
      </c>
      <c r="M29" s="178">
        <f t="array" ref="M29">IFERROR(
(MEDIAN((IF(DATOS_[[Sexo]:[Sexo]]=$B29,IF(DATOS_[[AGRUP. CLAS. PROF.]:[AGRUP. CLAS. PROF.]]=$B27,IF(DATOS_[[Check Periodo Ref.]:[Check Periodo Ref.]]="Dentro",IF(DATOS_[[Check Equiparado]:[Check Equiparado]]="Sí",IF(DATOS!AH$4="Sí",(1/DATOS_[[% anualiz]:[% anualiz]]),1)*IF(DATOS!AH$5="Sí",1/DATOS_[[% normaliz]:[% normaliz]],1)*(DATOS_[Conc.Sal.04])))))))),
0)</f>
        <v>0</v>
      </c>
      <c r="N29" s="178">
        <f t="array" ref="N29">IFERROR(
(MEDIAN((IF(DATOS_[[Sexo]:[Sexo]]=$B29,IF(DATOS_[[AGRUP. CLAS. PROF.]:[AGRUP. CLAS. PROF.]]=$B27,IF(DATOS_[[Check Periodo Ref.]:[Check Periodo Ref.]]="Dentro",IF(DATOS_[[Check Equiparado]:[Check Equiparado]]="Sí",IF(DATOS!AI$4="Sí",(1/DATOS_[[% anualiz]:[% anualiz]]),1)*IF(DATOS!AI$5="Sí",1/DATOS_[[% normaliz]:[% normaliz]],1)*(DATOS_[Conc.Sal.05])))))))),
0)</f>
        <v>0</v>
      </c>
      <c r="O29" s="178">
        <f t="array" ref="O29">IFERROR(
(MEDIAN((IF(DATOS_[[Sexo]:[Sexo]]=$B29,IF(DATOS_[[AGRUP. CLAS. PROF.]:[AGRUP. CLAS. PROF.]]=$B27,IF(DATOS_[[Check Periodo Ref.]:[Check Periodo Ref.]]="Dentro",IF(DATOS_[[Check Equiparado]:[Check Equiparado]]="Sí",IF(DATOS!AJ$4="Sí",(1/DATOS_[[% anualiz]:[% anualiz]]),1)*IF(DATOS!AJ$5="Sí",1/DATOS_[[% normaliz]:[% normaliz]],1)*(DATOS_[Conc.Sal.06])))))))),
0)</f>
        <v>0</v>
      </c>
      <c r="P29" s="178">
        <f t="array" ref="P29">IFERROR(
(MEDIAN((IF(DATOS_[[Sexo]:[Sexo]]=$B29,IF(DATOS_[[AGRUP. CLAS. PROF.]:[AGRUP. CLAS. PROF.]]=$B27,IF(DATOS_[[Check Periodo Ref.]:[Check Periodo Ref.]]="Dentro",IF(DATOS_[[Check Equiparado]:[Check Equiparado]]="Sí",IF(DATOS!AK$4="Sí",(1/DATOS_[[% anualiz]:[% anualiz]]),1)*IF(DATOS!AK$5="Sí",1/DATOS_[[% normaliz]:[% normaliz]],1)*(DATOS_[Conc.Sal.07])))))))),
0)</f>
        <v>0</v>
      </c>
      <c r="Q29" s="178">
        <f t="array" ref="Q29">IFERROR(
(MEDIAN((IF(DATOS_[[Sexo]:[Sexo]]=$B29,IF(DATOS_[[AGRUP. CLAS. PROF.]:[AGRUP. CLAS. PROF.]]=$B27,IF(DATOS_[[Check Periodo Ref.]:[Check Periodo Ref.]]="Dentro",IF(DATOS_[[Check Equiparado]:[Check Equiparado]]="Sí",IF(DATOS!AL$4="Sí",(1/DATOS_[[% anualiz]:[% anualiz]]),1)*IF(DATOS!AL$5="Sí",1/DATOS_[[% normaliz]:[% normaliz]],1)*(DATOS_[Conc.Sal.08])))))))),
0)</f>
        <v>0</v>
      </c>
      <c r="R29" s="178">
        <f t="array" ref="R29">IFERROR(
(MEDIAN((IF(DATOS_[[Sexo]:[Sexo]]=$B29,IF(DATOS_[[AGRUP. CLAS. PROF.]:[AGRUP. CLAS. PROF.]]=$B27,IF(DATOS_[[Check Periodo Ref.]:[Check Periodo Ref.]]="Dentro",IF(DATOS_[[Check Equiparado]:[Check Equiparado]]="Sí",IF(DATOS!AM$4="Sí",(1/DATOS_[[% anualiz]:[% anualiz]]),1)*IF(DATOS!AM$5="Sí",1/DATOS_[[% normaliz]:[% normaliz]],1)*(DATOS_[Conc.Sal.09])))))))),
0)</f>
        <v>0</v>
      </c>
      <c r="S29" s="178">
        <f t="array" ref="S29">IFERROR(
(MEDIAN((IF(DATOS_[[Sexo]:[Sexo]]=$B29,IF(DATOS_[[AGRUP. CLAS. PROF.]:[AGRUP. CLAS. PROF.]]=$B27,IF(DATOS_[[Check Periodo Ref.]:[Check Periodo Ref.]]="Dentro",IF(DATOS_[[Check Equiparado]:[Check Equiparado]]="Sí",IF(DATOS!AN$4="Sí",(1/DATOS_[[% anualiz]:[% anualiz]]),1)*IF(DATOS!AN$5="Sí",1/DATOS_[[% normaliz]:[% normaliz]],1)*(DATOS_[Conc.Sal.10])))))))),
0)</f>
        <v>0</v>
      </c>
      <c r="T29" s="178">
        <f t="array" ref="T29">IFERROR(
(MEDIAN((IF(DATOS_[[Sexo]:[Sexo]]=$B29,IF(DATOS_[[AGRUP. CLAS. PROF.]:[AGRUP. CLAS. PROF.]]=$B27,IF(DATOS_[[Check Periodo Ref.]:[Check Periodo Ref.]]="Dentro",IF(DATOS_[[Check Equiparado]:[Check Equiparado]]="Sí",IF(DATOS!AO$4="Sí",(1/DATOS_[[% anualiz]:[% anualiz]]),1)*IF(DATOS!AO$5="Sí",1/DATOS_[[% normaliz]:[% normaliz]],1)*(DATOS_[Conc.Sal.11])))))))),
0)</f>
        <v>0</v>
      </c>
      <c r="U29" s="178">
        <f t="array" ref="U29">IFERROR(
(MEDIAN((IF(DATOS_[[Sexo]:[Sexo]]=$B29,IF(DATOS_[[AGRUP. CLAS. PROF.]:[AGRUP. CLAS. PROF.]]=$B27,IF(DATOS_[[Check Periodo Ref.]:[Check Periodo Ref.]]="Dentro",IF(DATOS_[[Check Equiparado]:[Check Equiparado]]="Sí",IF(DATOS!AP$4="Sí",(1/DATOS_[[% anualiz]:[% anualiz]]),1)*IF(DATOS!AP$5="Sí",1/DATOS_[[% normaliz]:[% normaliz]],1)*(DATOS_[Conc.Sal.12])))))))),
0)</f>
        <v>0</v>
      </c>
      <c r="V29" s="178">
        <f t="array" ref="V29">IFERROR(
(MEDIAN((IF(DATOS_[[Sexo]:[Sexo]]=$B29,IF(DATOS_[[AGRUP. CLAS. PROF.]:[AGRUP. CLAS. PROF.]]=$B27,IF(DATOS_[[Check Periodo Ref.]:[Check Periodo Ref.]]="Dentro",IF(DATOS_[[Check Equiparado]:[Check Equiparado]]="Sí",IF(DATOS!AQ$4="Sí",(1/DATOS_[[% anualiz]:[% anualiz]]),1)*IF(DATOS!AQ$5="Sí",1/DATOS_[[% normaliz]:[% normaliz]],1)*(DATOS_[Conc.Sal.13])))))))),
0)</f>
        <v>0</v>
      </c>
      <c r="W29" s="178">
        <f t="array" ref="W29">IFERROR(
(MEDIAN((IF(DATOS_[[Sexo]:[Sexo]]=$B29,IF(DATOS_[[AGRUP. CLAS. PROF.]:[AGRUP. CLAS. PROF.]]=$B27,IF(DATOS_[[Check Periodo Ref.]:[Check Periodo Ref.]]="Dentro",IF(DATOS_[[Check Equiparado]:[Check Equiparado]]="Sí",IF(DATOS!AR$4="Sí",(1/DATOS_[[% anualiz]:[% anualiz]]),1)*IF(DATOS!AR$5="Sí",1/DATOS_[[% normaliz]:[% normaliz]],1)*(DATOS_[Conc.Sal.14])))))))),
0)</f>
        <v>0</v>
      </c>
      <c r="X29" s="178">
        <f t="array" ref="X29">IFERROR(
(MEDIAN((IF(DATOS_[[Sexo]:[Sexo]]=$B29,IF(DATOS_[[AGRUP. CLAS. PROF.]:[AGRUP. CLAS. PROF.]]=$B27,IF(DATOS_[[Check Periodo Ref.]:[Check Periodo Ref.]]="Dentro",IF(DATOS_[[Check Equiparado]:[Check Equiparado]]="Sí",IF(DATOS!AS$4="Sí",(1/DATOS_[[% anualiz]:[% anualiz]]),1)*IF(DATOS!AS$5="Sí",1/DATOS_[[% normaliz]:[% normaliz]],1)*(DATOS_[Conc.Sal.15])))))))),
0)</f>
        <v>0</v>
      </c>
      <c r="Y29" s="178">
        <f t="array" ref="Y29">IFERROR(
(MEDIAN((IF(DATOS_[[Sexo]:[Sexo]]=$B29,IF(DATOS_[[AGRUP. CLAS. PROF.]:[AGRUP. CLAS. PROF.]]=$B27,IF(DATOS_[[Check Periodo Ref.]:[Check Periodo Ref.]]="Dentro",IF(DATOS_[[Check Equiparado]:[Check Equiparado]]="Sí",IF(DATOS!AT$4="Sí",(1/DATOS_[[% anualiz]:[% anualiz]]),1)*IF(DATOS!AT$5="Sí",1/DATOS_[[% normaliz]:[% normaliz]],1)*(DATOS_[Conc.Sal.16])))))))),
0)</f>
        <v>0</v>
      </c>
      <c r="Z29" s="178">
        <f t="array" ref="Z29">IFERROR(
(MEDIAN((IF(DATOS_[[Sexo]:[Sexo]]=$B29,IF(DATOS_[[AGRUP. CLAS. PROF.]:[AGRUP. CLAS. PROF.]]=$B27,IF(DATOS_[[Check Periodo Ref.]:[Check Periodo Ref.]]="Dentro",IF(DATOS_[[Check Equiparado]:[Check Equiparado]]="Sí",IF(DATOS!AU$4="Sí",(1/DATOS_[[% anualiz]:[% anualiz]]),1)*IF(DATOS!AU$5="Sí",1/DATOS_[[% normaliz]:[% normaliz]],1)*(DATOS_[Conc.Sal.17])))))))),
0)</f>
        <v>0</v>
      </c>
      <c r="AA29" s="178">
        <f t="array" ref="AA29">IFERROR(
(MEDIAN((IF(DATOS_[[Sexo]:[Sexo]]=$B29,IF(DATOS_[[AGRUP. CLAS. PROF.]:[AGRUP. CLAS. PROF.]]=$B27,IF(DATOS_[[Check Periodo Ref.]:[Check Periodo Ref.]]="Dentro",IF(DATOS_[[Check Equiparado]:[Check Equiparado]]="Sí",IF(DATOS!AV$4="Sí",(1/DATOS_[[% anualiz]:[% anualiz]]),1)*IF(DATOS!AV$5="Sí",1/DATOS_[[% normaliz]:[% normaliz]],1)*(DATOS_[Conc.Sal.18])))))))),
0)</f>
        <v>0</v>
      </c>
      <c r="AB29" s="178">
        <f t="array" ref="AB29">IFERROR(
(MEDIAN((IF(DATOS_[[Sexo]:[Sexo]]=$B29,IF(DATOS_[[AGRUP. CLAS. PROF.]:[AGRUP. CLAS. PROF.]]=$B27,IF(DATOS_[[Check Periodo Ref.]:[Check Periodo Ref.]]="Dentro",IF(DATOS_[[Check Equiparado]:[Check Equiparado]]="Sí",IF(DATOS!AW$4="Sí",(1/DATOS_[[% anualiz]:[% anualiz]]),1)*IF(DATOS!AW$5="Sí",1/DATOS_[[% normaliz]:[% normaliz]],1)*(DATOS_[Conc.Sal.19])))))))),
0)</f>
        <v>0</v>
      </c>
      <c r="AC29" s="178">
        <f t="array" ref="AC29">IFERROR(
(MEDIAN((IF(DATOS_[[Sexo]:[Sexo]]=$B29,IF(DATOS_[[AGRUP. CLAS. PROF.]:[AGRUP. CLAS. PROF.]]=$B27,IF(DATOS_[[Check Periodo Ref.]:[Check Periodo Ref.]]="Dentro",IF(DATOS_[[Check Equiparado]:[Check Equiparado]]="Sí",IF(DATOS!AX$4="Sí",(1/DATOS_[[% anualiz]:[% anualiz]]),1)*IF(DATOS!AX$5="Sí",1/DATOS_[[% normaliz]:[% normaliz]],1)*(DATOS_[Conc.Sal.20])))))))),
0)</f>
        <v>0</v>
      </c>
      <c r="AD29" s="178">
        <f t="array" ref="AD29">IFERROR(
(MEDIAN((IF(DATOS_[[Sexo]:[Sexo]]=$B29,IF(DATOS_[[AGRUP. CLAS. PROF.]:[AGRUP. CLAS. PROF.]]=$B27,IF(DATOS_[[Check Periodo Ref.]:[Check Periodo Ref.]]="Dentro",IF(DATOS_[[Check Equiparado]:[Check Equiparado]]="Sí",IF(DATOS!AY$4="Sí",(1/DATOS_[[% anualiz]:[% anualiz]]),1)*IF(DATOS!AY$5="Sí",1/DATOS_[[% normaliz]:[% normaliz]],1)*(DATOS_[Conc.Sal.21])))))))),
0)</f>
        <v>0</v>
      </c>
      <c r="AE29" s="178">
        <f t="array" ref="AE29">IFERROR(
(MEDIAN((IF(DATOS_[[Sexo]:[Sexo]]=$B29,IF(DATOS_[[AGRUP. CLAS. PROF.]:[AGRUP. CLAS. PROF.]]=$B27,IF(DATOS_[[Check Periodo Ref.]:[Check Periodo Ref.]]="Dentro",IF(DATOS_[[Check Equiparado]:[Check Equiparado]]="Sí",IF(DATOS!AZ$4="Sí",(1/DATOS_[[% anualiz]:[% anualiz]]),1)*IF(DATOS!AZ$5="Sí",1/DATOS_[[% normaliz]:[% normaliz]],1)*(DATOS_[Conc.Sal.22])))))))),
0)</f>
        <v>0</v>
      </c>
      <c r="AF29" s="178">
        <f t="array" ref="AF29">IFERROR(
(MEDIAN((IF(DATOS_[[Sexo]:[Sexo]]=$B29,IF(DATOS_[[AGRUP. CLAS. PROF.]:[AGRUP. CLAS. PROF.]]=$B27,IF(DATOS_[[Check Periodo Ref.]:[Check Periodo Ref.]]="Dentro",IF(DATOS_[[Check Equiparado]:[Check Equiparado]]="Sí",IF(DATOS!BA$4="Sí",(1/DATOS_[[% anualiz]:[% anualiz]]),1)*IF(DATOS!BA$5="Sí",1/DATOS_[[% normaliz]:[% normaliz]],1)*(DATOS_[Conc.Sal.23])))))))),
0)</f>
        <v>0</v>
      </c>
      <c r="AG29" s="178">
        <f t="array" ref="AG29">IFERROR(
(MEDIAN((IF(DATOS_[[Sexo]:[Sexo]]=$B29,IF(DATOS_[[AGRUP. CLAS. PROF.]:[AGRUP. CLAS. PROF.]]=$B27,IF(DATOS_[[Check Periodo Ref.]:[Check Periodo Ref.]]="Dentro",IF(DATOS_[[Check Equiparado]:[Check Equiparado]]="Sí",IF(DATOS!BB$4="Sí",(1/DATOS_[[% anualiz]:[% anualiz]]),1)*IF(DATOS!BB$5="Sí",1/DATOS_[[% normaliz]:[% normaliz]],1)*(DATOS_[Conc.Sal.24])))))))),
0)</f>
        <v>0</v>
      </c>
      <c r="AH29" s="178">
        <f t="array" ref="AH29">IFERROR(
(MEDIAN((IF(DATOS_[[Sexo]:[Sexo]]=$B29,IF(DATOS_[[AGRUP. CLAS. PROF.]:[AGRUP. CLAS. PROF.]]=$B27,IF(DATOS_[[Check Periodo Ref.]:[Check Periodo Ref.]]="Dentro",IF(DATOS_[[Check Equiparado]:[Check Equiparado]]="Sí",IF(DATOS!BC$4="Sí",(1/DATOS_[[% anualiz]:[% anualiz]]),1)*IF(DATOS!BC$5="Sí",1/DATOS_[[% normaliz]:[% normaliz]],1)*(DATOS_[Conc.Sal.25])))))))),
0)</f>
        <v>0</v>
      </c>
      <c r="AI29" s="178">
        <f t="array" ref="AI29">IFERROR(
(MEDIAN((IF(DATOS_[[Sexo]:[Sexo]]=$B29,IF(DATOS_[[AGRUP. CLAS. PROF.]:[AGRUP. CLAS. PROF.]]=$B27,IF(DATOS_[[Check Periodo Ref.]:[Check Periodo Ref.]]="Dentro",IF(DATOS_[[Check Equiparado]:[Check Equiparado]]="Sí",IF(DATOS!BD$4="Sí",(1/DATOS_[[% anualiz]:[% anualiz]]),1)*IF(DATOS!BD$5="Sí",1/DATOS_[[% normaliz]:[% normaliz]],1)*(DATOS_[Conc.Sal.26])))))))),
0)</f>
        <v>0</v>
      </c>
      <c r="AJ29" s="178">
        <f t="array" ref="AJ29">IFERROR(
(MEDIAN((IF(DATOS_[[Sexo]:[Sexo]]=$B29,IF(DATOS_[[AGRUP. CLAS. PROF.]:[AGRUP. CLAS. PROF.]]=$B27,IF(DATOS_[[Check Periodo Ref.]:[Check Periodo Ref.]]="Dentro",IF(DATOS_[[Check Equiparado]:[Check Equiparado]]="Sí",IF(DATOS!BE$4="Sí",(1/DATOS_[[% anualiz]:[% anualiz]]),1)*IF(DATOS!BE$5="Sí",1/DATOS_[[% normaliz]:[% normaliz]],1)*(DATOS_[Conc.Sal.27])))))))),
0)</f>
        <v>0</v>
      </c>
      <c r="AK29" s="178">
        <f t="array" ref="AK29">IFERROR(
(MEDIAN((IF(DATOS_[[Sexo]:[Sexo]]=$B29,IF(DATOS_[[AGRUP. CLAS. PROF.]:[AGRUP. CLAS. PROF.]]=$B27,IF(DATOS_[[Check Periodo Ref.]:[Check Periodo Ref.]]="Dentro",IF(DATOS_[[Check Equiparado]:[Check Equiparado]]="Sí",IF(DATOS!BF$4="Sí",(1/DATOS_[[% anualiz]:[% anualiz]]),1)*IF(DATOS!BF$5="Sí",1/DATOS_[[% normaliz]:[% normaliz]],1)*(DATOS_[Conc.Sal.28])))))))),
0)</f>
        <v>0</v>
      </c>
      <c r="AL29" s="178">
        <f t="array" ref="AL29">IFERROR(
(MEDIAN((IF(DATOS_[[Sexo]:[Sexo]]=$B29,IF(DATOS_[[AGRUP. CLAS. PROF.]:[AGRUP. CLAS. PROF.]]=$B27,IF(DATOS_[[Check Periodo Ref.]:[Check Periodo Ref.]]="Dentro",IF(DATOS_[[Check Equiparado]:[Check Equiparado]]="Sí",IF(DATOS!BG$4="Sí",(1/DATOS_[[% anualiz]:[% anualiz]]),1)*IF(DATOS!BG$5="Sí",1/DATOS_[[% normaliz]:[% normaliz]],1)*(DATOS_[Conc.Sal.29])))))))),
0)</f>
        <v>0</v>
      </c>
      <c r="AM29" s="178">
        <f t="array" ref="AM29">IFERROR(
(MEDIAN((IF(DATOS_[[Sexo]:[Sexo]]=$B29,IF(DATOS_[[AGRUP. CLAS. PROF.]:[AGRUP. CLAS. PROF.]]=$B27,IF(DATOS_[[Check Periodo Ref.]:[Check Periodo Ref.]]="Dentro",IF(DATOS_[[Check Equiparado]:[Check Equiparado]]="Sí",IF(DATOS!BH$4="Sí",(1/DATOS_[[% anualiz]:[% anualiz]]),1)*IF(DATOS!BH$5="Sí",1/DATOS_[[% normaliz]:[% normaliz]],1)*(DATOS_[Conc.Sal.30])))))))),
0)</f>
        <v>0</v>
      </c>
      <c r="AN29" s="179">
        <f t="array" ref="AN29">IFERROR(
MEDIAN(IF(DATOS_[Sexo]=$B29,IF(DATOS_[[AGRUP. CLAS. PROF.]:[AGRUP. CLAS. PROF.]]=$B27,IF(DATOS_[Check Equiparado]="Sí",IF(DATOS_[Check Periodo Ref.]="Dentro",DATOS_[Tot COMPL.SAL Eq],FALSE))))),
0)</f>
        <v>0</v>
      </c>
      <c r="AO29" s="180">
        <f t="array" ref="AO29">IFERROR(
MEDIAN(IF(DATOS_[Sexo]=$B29,IF(DATOS_[[AGRUP. CLAS. PROF.]:[AGRUP. CLAS. PROF.]]=$B27,IF(DATOS_[Check Equiparado]="Sí",IF(DATOS_[Check Periodo Ref.]="Dentro",DATOS_[TOTAL SALARIO Eq],FALSE))))),
0)</f>
        <v>0</v>
      </c>
      <c r="AP29" s="181">
        <f t="array" ref="AP29">IFERROR(
(MEDIAN((IF(DATOS_[[Sexo]:[Sexo]]=$B29,IF(DATOS_[[AGRUP. CLAS. PROF.]:[AGRUP. CLAS. PROF.]]=$B28,IF(DATOS_[[Check Periodo Ref.]:[Check Periodo Ref.]]="Dentro",IF(DATOS_[[Check Equiparado]:[Check Equiparado]]="Sí",IF(DATOS!BI$4="Sí",(1/DATOS_[[% anualiz]:[% anualiz]]),1)*IF(DATOS!BI$5="Sí",1/DATOS_[[% normaliz]:[% normaliz]],1)*(DATOS_[C.Extra.01])))))))),
0)</f>
        <v>0</v>
      </c>
      <c r="AQ29" s="181">
        <f t="array" ref="AQ29">IFERROR(
(MEDIAN((IF(DATOS_[[Sexo]:[Sexo]]=$B29,IF(DATOS_[[AGRUP. CLAS. PROF.]:[AGRUP. CLAS. PROF.]]=$B28,IF(DATOS_[[Check Periodo Ref.]:[Check Periodo Ref.]]="Dentro",IF(DATOS_[[Check Equiparado]:[Check Equiparado]]="Sí",IF(DATOS!BJ$4="Sí",(1/DATOS_[[% anualiz]:[% anualiz]]),1)*IF(DATOS!BJ$5="Sí",1/DATOS_[[% normaliz]:[% normaliz]],1)*(DATOS_[C.Extra.02])))))))),
0)</f>
        <v>0</v>
      </c>
      <c r="AR29" s="181">
        <f t="array" ref="AR29">IFERROR(
(MEDIAN((IF(DATOS_[[Sexo]:[Sexo]]=$B29,IF(DATOS_[[AGRUP. CLAS. PROF.]:[AGRUP. CLAS. PROF.]]=$B28,IF(DATOS_[[Check Periodo Ref.]:[Check Periodo Ref.]]="Dentro",IF(DATOS_[[Check Equiparado]:[Check Equiparado]]="Sí",IF(DATOS!BK$4="Sí",(1/DATOS_[[% anualiz]:[% anualiz]]),1)*IF(DATOS!BK$5="Sí",1/DATOS_[[% normaliz]:[% normaliz]],1)*(DATOS_[C.Extra.03])))))))),
0)</f>
        <v>0</v>
      </c>
      <c r="AS29" s="181">
        <f t="array" ref="AS29">IFERROR(
(MEDIAN((IF(DATOS_[[Sexo]:[Sexo]]=$B29,IF(DATOS_[[AGRUP. CLAS. PROF.]:[AGRUP. CLAS. PROF.]]=$B28,IF(DATOS_[[Check Periodo Ref.]:[Check Periodo Ref.]]="Dentro",IF(DATOS_[[Check Equiparado]:[Check Equiparado]]="Sí",IF(DATOS!BL$4="Sí",(1/DATOS_[[% anualiz]:[% anualiz]]),1)*IF(DATOS!BL$5="Sí",1/DATOS_[[% normaliz]:[% normaliz]],1)*(DATOS_[C.Extra.04])))))))),
0)</f>
        <v>0</v>
      </c>
      <c r="AT29" s="181">
        <f t="array" ref="AT29">IFERROR(
(MEDIAN((IF(DATOS_[[Sexo]:[Sexo]]=$B29,IF(DATOS_[[AGRUP. CLAS. PROF.]:[AGRUP. CLAS. PROF.]]=$B28,IF(DATOS_[[Check Periodo Ref.]:[Check Periodo Ref.]]="Dentro",IF(DATOS_[[Check Equiparado]:[Check Equiparado]]="Sí",IF(DATOS!BM$4="Sí",(1/DATOS_[[% anualiz]:[% anualiz]]),1)*IF(DATOS!BM$5="Sí",1/DATOS_[[% normaliz]:[% normaliz]],1)*(DATOS_[C.Extra.05])))))))),
0)</f>
        <v>0</v>
      </c>
      <c r="AU29" s="182">
        <f t="array" ref="AU29">IFERROR(
MEDIAN(IF(DATOS_[Sexo]=$B29,IF(DATOS_[[AGRUP. CLAS. PROF.]:[AGRUP. CLAS. PROF.]]=$B27,IF(DATOS_[Check Equiparado]="Sí",IF(DATOS_[Check Periodo Ref.]="Dentro",DATOS_[Tot Extrasalarial Eq],FALSE))))),
0)</f>
        <v>0</v>
      </c>
      <c r="AV29" s="183">
        <f t="array" ref="AV29">IFERROR(
MEDIAN(IF(DATOS_[Sexo]=$B29,IF(DATOS_[[AGRUP. CLAS. PROF.]:[AGRUP. CLAS. PROF.]]=$B27,IF(DATOS_[Check Equiparado]="Sí",IF(DATOS_[Check Periodo Ref.]="Dentro",DATOS_[TOTAL Retrib Eq],FALSE))))),
0)</f>
        <v>0</v>
      </c>
    </row>
    <row r="30" spans="1:48" ht="17.25" thickBot="1" x14ac:dyDescent="0.35">
      <c r="A30" s="107" t="str">
        <f t="shared" ref="A30" si="23">+A31</f>
        <v>[ocultar]</v>
      </c>
      <c r="B30" s="157" t="s">
        <v>312</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CLAS. PROF.],
IF("Dentro"=DATOS_[Check Periodo Ref.],
1/(COUNTIFS(DATOS_[Sexo],$B31,DATOS_[AGRUP. CLAS. PROF.],$B30,DATOS_[Check Periodo Ref.],"Dentro",DATOS_[id],DATOS_[id]))))))</f>
        <v>0</v>
      </c>
      <c r="D31" s="100">
        <f>COUNTIFS(DATOS_[AGRUP. CLAS. PROF.],$B30,DATOS_[Sexo],$B31,DATOS_[Check Periodo Ref.],"Dentro")</f>
        <v>0</v>
      </c>
      <c r="E31" s="100">
        <f>COUNTIFS(DATOS_[AGRUP. CLAS. PROF.],$B30,DATOS_[Sexo],$B31,DATOS_[Check Periodo Ref.],"Dentro",DATOS_[Check Nº SC Norm],"Sí")</f>
        <v>0</v>
      </c>
      <c r="F31" s="100">
        <f>COUNTIFS(DATOS_[AGRUP. CLAS. PROF.],$B30,DATOS_[Sexo],$B31,DATOS_[Check Periodo Ref.],"Dentro",DATOS_[Check Nº SC Anualiz],"Sí")</f>
        <v>0</v>
      </c>
      <c r="G31" s="100">
        <f>COUNTIFS(DATOS_[AGRUP. CLAS. PROF.],$B30,DATOS_[Sexo],$B31,DATOS_[Check Periodo Ref.],"Dentro",DATOS_[Check Nº SC Norm y Anualiz],"Sí")</f>
        <v>0</v>
      </c>
      <c r="H31" s="100">
        <f>COUNTIFS(DATOS_[AGRUP. CLAS. PROF.],$B30,DATOS_[Sexo],$B31,DATOS_[Check Periodo Ref.],"Dentro",DATOS_[Check Equiparación],"Sí")</f>
        <v>0</v>
      </c>
      <c r="I31" s="177">
        <f t="array" ref="I31">IFERROR(
MEDIAN(IF(DATOS_[Sexo]=$B31,IF(DATOS_[[AGRUP. CLAS. PROF.]:[AGRUP. CLAS. PROF.]]=$B30,IF(DATOS_[Check Equiparado]="Sí",IF(DATOS_[Check Periodo Ref.]="Dentro",DATOS_[SALARIO BASE Eq],FALSE))))),
0)</f>
        <v>0</v>
      </c>
      <c r="J31" s="178">
        <f t="array" ref="J31">IFERROR(
(MEDIAN((IF(DATOS_[[Sexo]:[Sexo]]=$B31,IF(DATOS_[[AGRUP. CLAS. PROF.]:[AGRUP. CLAS. PROF.]]=$B30,IF(DATOS_[[Check Periodo Ref.]:[Check Periodo Ref.]]="Dentro",IF(DATOS_[[Check Equiparado]:[Check Equiparado]]="Sí",IF(DATOS!AE$4="Sí",(1/DATOS_[[% anualiz]:[% anualiz]]),1)*IF(DATOS!AE$5="Sí",1/DATOS_[[% normaliz]:[% normaliz]],1)*(DATOS_[Conc.Sal.01])))))))),
0)</f>
        <v>0</v>
      </c>
      <c r="K31" s="178">
        <f t="array" ref="K31">IFERROR(
(MEDIAN((IF(DATOS_[[Sexo]:[Sexo]]=$B31,IF(DATOS_[[AGRUP. CLAS. PROF.]:[AGRUP. CLAS. PROF.]]=$B30,IF(DATOS_[[Check Periodo Ref.]:[Check Periodo Ref.]]="Dentro",IF(DATOS_[[Check Equiparado]:[Check Equiparado]]="Sí",IF(DATOS!AF$4="Sí",(1/DATOS_[[% anualiz]:[% anualiz]]),1)*IF(DATOS!AF$5="Sí",1/DATOS_[[% normaliz]:[% normaliz]],1)*(DATOS_[Conc.Sal.02])))))))),
0)</f>
        <v>0</v>
      </c>
      <c r="L31" s="178">
        <f t="array" ref="L31">IFERROR(
(MEDIAN((IF(DATOS_[[Sexo]:[Sexo]]=$B31,IF(DATOS_[[AGRUP. CLAS. PROF.]:[AGRUP. CLAS. PROF.]]=$B30,IF(DATOS_[[Check Periodo Ref.]:[Check Periodo Ref.]]="Dentro",IF(DATOS_[[Check Equiparado]:[Check Equiparado]]="Sí",IF(DATOS!AG$4="Sí",(1/DATOS_[[% anualiz]:[% anualiz]]),1)*IF(DATOS!AG$5="Sí",1/DATOS_[[% normaliz]:[% normaliz]],1)*(DATOS_[Conc.Sal.03])))))))),
0)</f>
        <v>0</v>
      </c>
      <c r="M31" s="178">
        <f t="array" ref="M31">IFERROR(
(MEDIAN((IF(DATOS_[[Sexo]:[Sexo]]=$B31,IF(DATOS_[[AGRUP. CLAS. PROF.]:[AGRUP. CLAS. PROF.]]=$B30,IF(DATOS_[[Check Periodo Ref.]:[Check Periodo Ref.]]="Dentro",IF(DATOS_[[Check Equiparado]:[Check Equiparado]]="Sí",IF(DATOS!AH$4="Sí",(1/DATOS_[[% anualiz]:[% anualiz]]),1)*IF(DATOS!AH$5="Sí",1/DATOS_[[% normaliz]:[% normaliz]],1)*(DATOS_[Conc.Sal.04])))))))),
0)</f>
        <v>0</v>
      </c>
      <c r="N31" s="178">
        <f t="array" ref="N31">IFERROR(
(MEDIAN((IF(DATOS_[[Sexo]:[Sexo]]=$B31,IF(DATOS_[[AGRUP. CLAS. PROF.]:[AGRUP. CLAS. PROF.]]=$B30,IF(DATOS_[[Check Periodo Ref.]:[Check Periodo Ref.]]="Dentro",IF(DATOS_[[Check Equiparado]:[Check Equiparado]]="Sí",IF(DATOS!AI$4="Sí",(1/DATOS_[[% anualiz]:[% anualiz]]),1)*IF(DATOS!AI$5="Sí",1/DATOS_[[% normaliz]:[% normaliz]],1)*(DATOS_[Conc.Sal.05])))))))),
0)</f>
        <v>0</v>
      </c>
      <c r="O31" s="178">
        <f t="array" ref="O31">IFERROR(
(MEDIAN((IF(DATOS_[[Sexo]:[Sexo]]=$B31,IF(DATOS_[[AGRUP. CLAS. PROF.]:[AGRUP. CLAS. PROF.]]=$B30,IF(DATOS_[[Check Periodo Ref.]:[Check Periodo Ref.]]="Dentro",IF(DATOS_[[Check Equiparado]:[Check Equiparado]]="Sí",IF(DATOS!AJ$4="Sí",(1/DATOS_[[% anualiz]:[% anualiz]]),1)*IF(DATOS!AJ$5="Sí",1/DATOS_[[% normaliz]:[% normaliz]],1)*(DATOS_[Conc.Sal.06])))))))),
0)</f>
        <v>0</v>
      </c>
      <c r="P31" s="178">
        <f t="array" ref="P31">IFERROR(
(MEDIAN((IF(DATOS_[[Sexo]:[Sexo]]=$B31,IF(DATOS_[[AGRUP. CLAS. PROF.]:[AGRUP. CLAS. PROF.]]=$B30,IF(DATOS_[[Check Periodo Ref.]:[Check Periodo Ref.]]="Dentro",IF(DATOS_[[Check Equiparado]:[Check Equiparado]]="Sí",IF(DATOS!AK$4="Sí",(1/DATOS_[[% anualiz]:[% anualiz]]),1)*IF(DATOS!AK$5="Sí",1/DATOS_[[% normaliz]:[% normaliz]],1)*(DATOS_[Conc.Sal.07])))))))),
0)</f>
        <v>0</v>
      </c>
      <c r="Q31" s="178">
        <f t="array" ref="Q31">IFERROR(
(MEDIAN((IF(DATOS_[[Sexo]:[Sexo]]=$B31,IF(DATOS_[[AGRUP. CLAS. PROF.]:[AGRUP. CLAS. PROF.]]=$B30,IF(DATOS_[[Check Periodo Ref.]:[Check Periodo Ref.]]="Dentro",IF(DATOS_[[Check Equiparado]:[Check Equiparado]]="Sí",IF(DATOS!AL$4="Sí",(1/DATOS_[[% anualiz]:[% anualiz]]),1)*IF(DATOS!AL$5="Sí",1/DATOS_[[% normaliz]:[% normaliz]],1)*(DATOS_[Conc.Sal.08])))))))),
0)</f>
        <v>0</v>
      </c>
      <c r="R31" s="178">
        <f t="array" ref="R31">IFERROR(
(MEDIAN((IF(DATOS_[[Sexo]:[Sexo]]=$B31,IF(DATOS_[[AGRUP. CLAS. PROF.]:[AGRUP. CLAS. PROF.]]=$B30,IF(DATOS_[[Check Periodo Ref.]:[Check Periodo Ref.]]="Dentro",IF(DATOS_[[Check Equiparado]:[Check Equiparado]]="Sí",IF(DATOS!AM$4="Sí",(1/DATOS_[[% anualiz]:[% anualiz]]),1)*IF(DATOS!AM$5="Sí",1/DATOS_[[% normaliz]:[% normaliz]],1)*(DATOS_[Conc.Sal.09])))))))),
0)</f>
        <v>0</v>
      </c>
      <c r="S31" s="178">
        <f t="array" ref="S31">IFERROR(
(MEDIAN((IF(DATOS_[[Sexo]:[Sexo]]=$B31,IF(DATOS_[[AGRUP. CLAS. PROF.]:[AGRUP. CLAS. PROF.]]=$B30,IF(DATOS_[[Check Periodo Ref.]:[Check Periodo Ref.]]="Dentro",IF(DATOS_[[Check Equiparado]:[Check Equiparado]]="Sí",IF(DATOS!AN$4="Sí",(1/DATOS_[[% anualiz]:[% anualiz]]),1)*IF(DATOS!AN$5="Sí",1/DATOS_[[% normaliz]:[% normaliz]],1)*(DATOS_[Conc.Sal.10])))))))),
0)</f>
        <v>0</v>
      </c>
      <c r="T31" s="178">
        <f t="array" ref="T31">IFERROR(
(MEDIAN((IF(DATOS_[[Sexo]:[Sexo]]=$B31,IF(DATOS_[[AGRUP. CLAS. PROF.]:[AGRUP. CLAS. PROF.]]=$B30,IF(DATOS_[[Check Periodo Ref.]:[Check Periodo Ref.]]="Dentro",IF(DATOS_[[Check Equiparado]:[Check Equiparado]]="Sí",IF(DATOS!AO$4="Sí",(1/DATOS_[[% anualiz]:[% anualiz]]),1)*IF(DATOS!AO$5="Sí",1/DATOS_[[% normaliz]:[% normaliz]],1)*(DATOS_[Conc.Sal.11])))))))),
0)</f>
        <v>0</v>
      </c>
      <c r="U31" s="178">
        <f t="array" ref="U31">IFERROR(
(MEDIAN((IF(DATOS_[[Sexo]:[Sexo]]=$B31,IF(DATOS_[[AGRUP. CLAS. PROF.]:[AGRUP. CLAS. PROF.]]=$B30,IF(DATOS_[[Check Periodo Ref.]:[Check Periodo Ref.]]="Dentro",IF(DATOS_[[Check Equiparado]:[Check Equiparado]]="Sí",IF(DATOS!AP$4="Sí",(1/DATOS_[[% anualiz]:[% anualiz]]),1)*IF(DATOS!AP$5="Sí",1/DATOS_[[% normaliz]:[% normaliz]],1)*(DATOS_[Conc.Sal.12])))))))),
0)</f>
        <v>0</v>
      </c>
      <c r="V31" s="178">
        <f t="array" ref="V31">IFERROR(
(MEDIAN((IF(DATOS_[[Sexo]:[Sexo]]=$B31,IF(DATOS_[[AGRUP. CLAS. PROF.]:[AGRUP. CLAS. PROF.]]=$B30,IF(DATOS_[[Check Periodo Ref.]:[Check Periodo Ref.]]="Dentro",IF(DATOS_[[Check Equiparado]:[Check Equiparado]]="Sí",IF(DATOS!AQ$4="Sí",(1/DATOS_[[% anualiz]:[% anualiz]]),1)*IF(DATOS!AQ$5="Sí",1/DATOS_[[% normaliz]:[% normaliz]],1)*(DATOS_[Conc.Sal.13])))))))),
0)</f>
        <v>0</v>
      </c>
      <c r="W31" s="178">
        <f t="array" ref="W31">IFERROR(
(MEDIAN((IF(DATOS_[[Sexo]:[Sexo]]=$B31,IF(DATOS_[[AGRUP. CLAS. PROF.]:[AGRUP. CLAS. PROF.]]=$B30,IF(DATOS_[[Check Periodo Ref.]:[Check Periodo Ref.]]="Dentro",IF(DATOS_[[Check Equiparado]:[Check Equiparado]]="Sí",IF(DATOS!AR$4="Sí",(1/DATOS_[[% anualiz]:[% anualiz]]),1)*IF(DATOS!AR$5="Sí",1/DATOS_[[% normaliz]:[% normaliz]],1)*(DATOS_[Conc.Sal.14])))))))),
0)</f>
        <v>0</v>
      </c>
      <c r="X31" s="178">
        <f t="array" ref="X31">IFERROR(
(MEDIAN((IF(DATOS_[[Sexo]:[Sexo]]=$B31,IF(DATOS_[[AGRUP. CLAS. PROF.]:[AGRUP. CLAS. PROF.]]=$B30,IF(DATOS_[[Check Periodo Ref.]:[Check Periodo Ref.]]="Dentro",IF(DATOS_[[Check Equiparado]:[Check Equiparado]]="Sí",IF(DATOS!AS$4="Sí",(1/DATOS_[[% anualiz]:[% anualiz]]),1)*IF(DATOS!AS$5="Sí",1/DATOS_[[% normaliz]:[% normaliz]],1)*(DATOS_[Conc.Sal.15])))))))),
0)</f>
        <v>0</v>
      </c>
      <c r="Y31" s="178">
        <f t="array" ref="Y31">IFERROR(
(MEDIAN((IF(DATOS_[[Sexo]:[Sexo]]=$B31,IF(DATOS_[[AGRUP. CLAS. PROF.]:[AGRUP. CLAS. PROF.]]=$B30,IF(DATOS_[[Check Periodo Ref.]:[Check Periodo Ref.]]="Dentro",IF(DATOS_[[Check Equiparado]:[Check Equiparado]]="Sí",IF(DATOS!AT$4="Sí",(1/DATOS_[[% anualiz]:[% anualiz]]),1)*IF(DATOS!AT$5="Sí",1/DATOS_[[% normaliz]:[% normaliz]],1)*(DATOS_[Conc.Sal.16])))))))),
0)</f>
        <v>0</v>
      </c>
      <c r="Z31" s="178">
        <f t="array" ref="Z31">IFERROR(
(MEDIAN((IF(DATOS_[[Sexo]:[Sexo]]=$B31,IF(DATOS_[[AGRUP. CLAS. PROF.]:[AGRUP. CLAS. PROF.]]=$B30,IF(DATOS_[[Check Periodo Ref.]:[Check Periodo Ref.]]="Dentro",IF(DATOS_[[Check Equiparado]:[Check Equiparado]]="Sí",IF(DATOS!AU$4="Sí",(1/DATOS_[[% anualiz]:[% anualiz]]),1)*IF(DATOS!AU$5="Sí",1/DATOS_[[% normaliz]:[% normaliz]],1)*(DATOS_[Conc.Sal.17])))))))),
0)</f>
        <v>0</v>
      </c>
      <c r="AA31" s="178">
        <f t="array" ref="AA31">IFERROR(
(MEDIAN((IF(DATOS_[[Sexo]:[Sexo]]=$B31,IF(DATOS_[[AGRUP. CLAS. PROF.]:[AGRUP. CLAS. PROF.]]=$B30,IF(DATOS_[[Check Periodo Ref.]:[Check Periodo Ref.]]="Dentro",IF(DATOS_[[Check Equiparado]:[Check Equiparado]]="Sí",IF(DATOS!AV$4="Sí",(1/DATOS_[[% anualiz]:[% anualiz]]),1)*IF(DATOS!AV$5="Sí",1/DATOS_[[% normaliz]:[% normaliz]],1)*(DATOS_[Conc.Sal.18])))))))),
0)</f>
        <v>0</v>
      </c>
      <c r="AB31" s="178">
        <f t="array" ref="AB31">IFERROR(
(MEDIAN((IF(DATOS_[[Sexo]:[Sexo]]=$B31,IF(DATOS_[[AGRUP. CLAS. PROF.]:[AGRUP. CLAS. PROF.]]=$B30,IF(DATOS_[[Check Periodo Ref.]:[Check Periodo Ref.]]="Dentro",IF(DATOS_[[Check Equiparado]:[Check Equiparado]]="Sí",IF(DATOS!AW$4="Sí",(1/DATOS_[[% anualiz]:[% anualiz]]),1)*IF(DATOS!AW$5="Sí",1/DATOS_[[% normaliz]:[% normaliz]],1)*(DATOS_[Conc.Sal.19])))))))),
0)</f>
        <v>0</v>
      </c>
      <c r="AC31" s="178">
        <f t="array" ref="AC31">IFERROR(
(MEDIAN((IF(DATOS_[[Sexo]:[Sexo]]=$B31,IF(DATOS_[[AGRUP. CLAS. PROF.]:[AGRUP. CLAS. PROF.]]=$B30,IF(DATOS_[[Check Periodo Ref.]:[Check Periodo Ref.]]="Dentro",IF(DATOS_[[Check Equiparado]:[Check Equiparado]]="Sí",IF(DATOS!AX$4="Sí",(1/DATOS_[[% anualiz]:[% anualiz]]),1)*IF(DATOS!AX$5="Sí",1/DATOS_[[% normaliz]:[% normaliz]],1)*(DATOS_[Conc.Sal.20])))))))),
0)</f>
        <v>0</v>
      </c>
      <c r="AD31" s="178">
        <f t="array" ref="AD31">IFERROR(
(MEDIAN((IF(DATOS_[[Sexo]:[Sexo]]=$B31,IF(DATOS_[[AGRUP. CLAS. PROF.]:[AGRUP. CLAS. PROF.]]=$B30,IF(DATOS_[[Check Periodo Ref.]:[Check Periodo Ref.]]="Dentro",IF(DATOS_[[Check Equiparado]:[Check Equiparado]]="Sí",IF(DATOS!AY$4="Sí",(1/DATOS_[[% anualiz]:[% anualiz]]),1)*IF(DATOS!AY$5="Sí",1/DATOS_[[% normaliz]:[% normaliz]],1)*(DATOS_[Conc.Sal.21])))))))),
0)</f>
        <v>0</v>
      </c>
      <c r="AE31" s="178">
        <f t="array" ref="AE31">IFERROR(
(MEDIAN((IF(DATOS_[[Sexo]:[Sexo]]=$B31,IF(DATOS_[[AGRUP. CLAS. PROF.]:[AGRUP. CLAS. PROF.]]=$B30,IF(DATOS_[[Check Periodo Ref.]:[Check Periodo Ref.]]="Dentro",IF(DATOS_[[Check Equiparado]:[Check Equiparado]]="Sí",IF(DATOS!AZ$4="Sí",(1/DATOS_[[% anualiz]:[% anualiz]]),1)*IF(DATOS!AZ$5="Sí",1/DATOS_[[% normaliz]:[% normaliz]],1)*(DATOS_[Conc.Sal.22])))))))),
0)</f>
        <v>0</v>
      </c>
      <c r="AF31" s="178">
        <f t="array" ref="AF31">IFERROR(
(MEDIAN((IF(DATOS_[[Sexo]:[Sexo]]=$B31,IF(DATOS_[[AGRUP. CLAS. PROF.]:[AGRUP. CLAS. PROF.]]=$B30,IF(DATOS_[[Check Periodo Ref.]:[Check Periodo Ref.]]="Dentro",IF(DATOS_[[Check Equiparado]:[Check Equiparado]]="Sí",IF(DATOS!BA$4="Sí",(1/DATOS_[[% anualiz]:[% anualiz]]),1)*IF(DATOS!BA$5="Sí",1/DATOS_[[% normaliz]:[% normaliz]],1)*(DATOS_[Conc.Sal.23])))))))),
0)</f>
        <v>0</v>
      </c>
      <c r="AG31" s="178">
        <f t="array" ref="AG31">IFERROR(
(MEDIAN((IF(DATOS_[[Sexo]:[Sexo]]=$B31,IF(DATOS_[[AGRUP. CLAS. PROF.]:[AGRUP. CLAS. PROF.]]=$B30,IF(DATOS_[[Check Periodo Ref.]:[Check Periodo Ref.]]="Dentro",IF(DATOS_[[Check Equiparado]:[Check Equiparado]]="Sí",IF(DATOS!BB$4="Sí",(1/DATOS_[[% anualiz]:[% anualiz]]),1)*IF(DATOS!BB$5="Sí",1/DATOS_[[% normaliz]:[% normaliz]],1)*(DATOS_[Conc.Sal.24])))))))),
0)</f>
        <v>0</v>
      </c>
      <c r="AH31" s="178">
        <f t="array" ref="AH31">IFERROR(
(MEDIAN((IF(DATOS_[[Sexo]:[Sexo]]=$B31,IF(DATOS_[[AGRUP. CLAS. PROF.]:[AGRUP. CLAS. PROF.]]=$B30,IF(DATOS_[[Check Periodo Ref.]:[Check Periodo Ref.]]="Dentro",IF(DATOS_[[Check Equiparado]:[Check Equiparado]]="Sí",IF(DATOS!BC$4="Sí",(1/DATOS_[[% anualiz]:[% anualiz]]),1)*IF(DATOS!BC$5="Sí",1/DATOS_[[% normaliz]:[% normaliz]],1)*(DATOS_[Conc.Sal.25])))))))),
0)</f>
        <v>0</v>
      </c>
      <c r="AI31" s="178">
        <f t="array" ref="AI31">IFERROR(
(MEDIAN((IF(DATOS_[[Sexo]:[Sexo]]=$B31,IF(DATOS_[[AGRUP. CLAS. PROF.]:[AGRUP. CLAS. PROF.]]=$B30,IF(DATOS_[[Check Periodo Ref.]:[Check Periodo Ref.]]="Dentro",IF(DATOS_[[Check Equiparado]:[Check Equiparado]]="Sí",IF(DATOS!BD$4="Sí",(1/DATOS_[[% anualiz]:[% anualiz]]),1)*IF(DATOS!BD$5="Sí",1/DATOS_[[% normaliz]:[% normaliz]],1)*(DATOS_[Conc.Sal.26])))))))),
0)</f>
        <v>0</v>
      </c>
      <c r="AJ31" s="178">
        <f t="array" ref="AJ31">IFERROR(
(MEDIAN((IF(DATOS_[[Sexo]:[Sexo]]=$B31,IF(DATOS_[[AGRUP. CLAS. PROF.]:[AGRUP. CLAS. PROF.]]=$B30,IF(DATOS_[[Check Periodo Ref.]:[Check Periodo Ref.]]="Dentro",IF(DATOS_[[Check Equiparado]:[Check Equiparado]]="Sí",IF(DATOS!BE$4="Sí",(1/DATOS_[[% anualiz]:[% anualiz]]),1)*IF(DATOS!BE$5="Sí",1/DATOS_[[% normaliz]:[% normaliz]],1)*(DATOS_[Conc.Sal.27])))))))),
0)</f>
        <v>0</v>
      </c>
      <c r="AK31" s="178">
        <f t="array" ref="AK31">IFERROR(
(MEDIAN((IF(DATOS_[[Sexo]:[Sexo]]=$B31,IF(DATOS_[[AGRUP. CLAS. PROF.]:[AGRUP. CLAS. PROF.]]=$B30,IF(DATOS_[[Check Periodo Ref.]:[Check Periodo Ref.]]="Dentro",IF(DATOS_[[Check Equiparado]:[Check Equiparado]]="Sí",IF(DATOS!BF$4="Sí",(1/DATOS_[[% anualiz]:[% anualiz]]),1)*IF(DATOS!BF$5="Sí",1/DATOS_[[% normaliz]:[% normaliz]],1)*(DATOS_[Conc.Sal.28])))))))),
0)</f>
        <v>0</v>
      </c>
      <c r="AL31" s="178">
        <f t="array" ref="AL31">IFERROR(
(MEDIAN((IF(DATOS_[[Sexo]:[Sexo]]=$B31,IF(DATOS_[[AGRUP. CLAS. PROF.]:[AGRUP. CLAS. PROF.]]=$B30,IF(DATOS_[[Check Periodo Ref.]:[Check Periodo Ref.]]="Dentro",IF(DATOS_[[Check Equiparado]:[Check Equiparado]]="Sí",IF(DATOS!BG$4="Sí",(1/DATOS_[[% anualiz]:[% anualiz]]),1)*IF(DATOS!BG$5="Sí",1/DATOS_[[% normaliz]:[% normaliz]],1)*(DATOS_[Conc.Sal.29])))))))),
0)</f>
        <v>0</v>
      </c>
      <c r="AM31" s="178">
        <f t="array" ref="AM31">IFERROR(
(MEDIAN((IF(DATOS_[[Sexo]:[Sexo]]=$B31,IF(DATOS_[[AGRUP. CLAS. PROF.]:[AGRUP. CLAS. PROF.]]=$B30,IF(DATOS_[[Check Periodo Ref.]:[Check Periodo Ref.]]="Dentro",IF(DATOS_[[Check Equiparado]:[Check Equiparado]]="Sí",IF(DATOS!BH$4="Sí",(1/DATOS_[[% anualiz]:[% anualiz]]),1)*IF(DATOS!BH$5="Sí",1/DATOS_[[% normaliz]:[% normaliz]],1)*(DATOS_[Conc.Sal.30])))))))),
0)</f>
        <v>0</v>
      </c>
      <c r="AN31" s="179">
        <f t="array" ref="AN31">IFERROR(
MEDIAN(IF(DATOS_[Sexo]=$B31,IF(DATOS_[[AGRUP. CLAS. PROF.]:[AGRUP. CLAS. PROF.]]=$B30,IF(DATOS_[Check Equiparado]="Sí",IF(DATOS_[Check Periodo Ref.]="Dentro",DATOS_[Tot COMPL.SAL Eq],FALSE))))),
0)</f>
        <v>0</v>
      </c>
      <c r="AO31" s="180">
        <f t="array" ref="AO31">IFERROR(
MEDIAN(IF(DATOS_[Sexo]=$B31,IF(DATOS_[[AGRUP. CLAS. PROF.]:[AGRUP. CLAS. PROF.]]=$B30,IF(DATOS_[Check Equiparado]="Sí",IF(DATOS_[Check Periodo Ref.]="Dentro",DATOS_[TOTAL SALARIO Eq],FALSE))))),
0)</f>
        <v>0</v>
      </c>
      <c r="AP31" s="181">
        <f t="array" ref="AP31">IFERROR(
(MEDIAN((IF(DATOS_[[Sexo]:[Sexo]]=$B31,IF(DATOS_[[AGRUP. CLAS. PROF.]:[AGRUP. CLAS. PROF.]]=$B30,IF(DATOS_[[Check Periodo Ref.]:[Check Periodo Ref.]]="Dentro",IF(DATOS_[[Check Equiparado]:[Check Equiparado]]="Sí",IF(DATOS!BI$4="Sí",(1/DATOS_[[% anualiz]:[% anualiz]]),1)*IF(DATOS!BI$5="Sí",1/DATOS_[[% normaliz]:[% normaliz]],1)*(DATOS_[C.Extra.01])))))))),
0)</f>
        <v>0</v>
      </c>
      <c r="AQ31" s="181">
        <f t="array" ref="AQ31">IFERROR(
(MEDIAN((IF(DATOS_[[Sexo]:[Sexo]]=$B31,IF(DATOS_[[AGRUP. CLAS. PROF.]:[AGRUP. CLAS. PROF.]]=$B30,IF(DATOS_[[Check Periodo Ref.]:[Check Periodo Ref.]]="Dentro",IF(DATOS_[[Check Equiparado]:[Check Equiparado]]="Sí",IF(DATOS!BJ$4="Sí",(1/DATOS_[[% anualiz]:[% anualiz]]),1)*IF(DATOS!BJ$5="Sí",1/DATOS_[[% normaliz]:[% normaliz]],1)*(DATOS_[C.Extra.02])))))))),
0)</f>
        <v>0</v>
      </c>
      <c r="AR31" s="181">
        <f t="array" ref="AR31">IFERROR(
(MEDIAN((IF(DATOS_[[Sexo]:[Sexo]]=$B31,IF(DATOS_[[AGRUP. CLAS. PROF.]:[AGRUP. CLAS. PROF.]]=$B30,IF(DATOS_[[Check Periodo Ref.]:[Check Periodo Ref.]]="Dentro",IF(DATOS_[[Check Equiparado]:[Check Equiparado]]="Sí",IF(DATOS!BK$4="Sí",(1/DATOS_[[% anualiz]:[% anualiz]]),1)*IF(DATOS!BK$5="Sí",1/DATOS_[[% normaliz]:[% normaliz]],1)*(DATOS_[C.Extra.03])))))))),
0)</f>
        <v>0</v>
      </c>
      <c r="AS31" s="181">
        <f t="array" ref="AS31">IFERROR(
(MEDIAN((IF(DATOS_[[Sexo]:[Sexo]]=$B31,IF(DATOS_[[AGRUP. CLAS. PROF.]:[AGRUP. CLAS. PROF.]]=$B30,IF(DATOS_[[Check Periodo Ref.]:[Check Periodo Ref.]]="Dentro",IF(DATOS_[[Check Equiparado]:[Check Equiparado]]="Sí",IF(DATOS!BL$4="Sí",(1/DATOS_[[% anualiz]:[% anualiz]]),1)*IF(DATOS!BL$5="Sí",1/DATOS_[[% normaliz]:[% normaliz]],1)*(DATOS_[C.Extra.04])))))))),
0)</f>
        <v>0</v>
      </c>
      <c r="AT31" s="181">
        <f t="array" ref="AT31">IFERROR(
(MEDIAN((IF(DATOS_[[Sexo]:[Sexo]]=$B31,IF(DATOS_[[AGRUP. CLAS. PROF.]:[AGRUP. CLAS. PROF.]]=$B30,IF(DATOS_[[Check Periodo Ref.]:[Check Periodo Ref.]]="Dentro",IF(DATOS_[[Check Equiparado]:[Check Equiparado]]="Sí",IF(DATOS!BM$4="Sí",(1/DATOS_[[% anualiz]:[% anualiz]]),1)*IF(DATOS!BM$5="Sí",1/DATOS_[[% normaliz]:[% normaliz]],1)*(DATOS_[C.Extra.05])))))))),
0)</f>
        <v>0</v>
      </c>
      <c r="AU31" s="182">
        <f t="array" ref="AU31">IFERROR(
MEDIAN(IF(DATOS_[Sexo]=$B31,IF(DATOS_[[AGRUP. CLAS. PROF.]:[AGRUP. CLAS. PROF.]]=$B30,IF(DATOS_[Check Equiparado]="Sí",IF(DATOS_[Check Periodo Ref.]="Dentro",DATOS_[Tot Extrasalarial Eq],FALSE))))),
0)</f>
        <v>0</v>
      </c>
      <c r="AV31" s="183">
        <f t="array" ref="AV31">IFERROR(
MEDIAN(IF(DATOS_[Sexo]=$B31,IF(DATOS_[[AGRUP. CLAS. PROF.]:[AGRUP. CLAS. PROF.]]=$B30,IF(DATOS_[Check Equiparado]="Sí",IF(DATOS_[Check Periodo Ref.]="Dentro",DATOS_[TOTAL Retrib Eq],FALSE))))),
0)</f>
        <v>0</v>
      </c>
    </row>
    <row r="32" spans="1:48" x14ac:dyDescent="0.3">
      <c r="A32" s="107" t="str">
        <f t="shared" ref="A32" si="26">+A31</f>
        <v>[ocultar]</v>
      </c>
      <c r="B32" s="153" t="s">
        <v>163</v>
      </c>
      <c r="C32" s="99">
        <f t="array" ref="C32">SUM(IF($B32=DATOS_[Sexo],
IF($B30=DATOS_[AGRUP. CLAS. PROF.],
IF("Dentro"=DATOS_[Check Periodo Ref.],
1/(COUNTIFS(DATOS_[Sexo],$B32,DATOS_[AGRUP. CLAS. PROF.],$B30,DATOS_[Check Periodo Ref.],"Dentro",DATOS_[id],DATOS_[id]))))))</f>
        <v>0</v>
      </c>
      <c r="D32" s="100">
        <f>COUNTIFS(DATOS_[AGRUP. CLAS. PROF.],$B30,DATOS_[Sexo],$B32,DATOS_[Check Periodo Ref.],"Dentro")</f>
        <v>0</v>
      </c>
      <c r="E32" s="100">
        <f>COUNTIFS(DATOS_[AGRUP. CLAS. PROF.],$B30,DATOS_[Sexo],$B32,DATOS_[Check Periodo Ref.],"Dentro",DATOS_[Check Nº SC Norm],"Sí")</f>
        <v>0</v>
      </c>
      <c r="F32" s="100">
        <f>COUNTIFS(DATOS_[AGRUP. CLAS. PROF.],$B30,DATOS_[Sexo],$B32,DATOS_[Check Periodo Ref.],"Dentro",DATOS_[Check Nº SC Anualiz],"Sí")</f>
        <v>0</v>
      </c>
      <c r="G32" s="100">
        <f>COUNTIFS(DATOS_[AGRUP. CLAS. PROF.],$B30,DATOS_[Sexo],$B32,DATOS_[Check Periodo Ref.],"Dentro",DATOS_[Check Nº SC Norm y Anualiz],"Sí")</f>
        <v>0</v>
      </c>
      <c r="H32" s="100">
        <f>COUNTIFS(DATOS_[AGRUP. CLAS. PROF.],$B30,DATOS_[Sexo],$B32,DATOS_[Check Periodo Ref.],"Dentro",DATOS_[Check Equiparación],"Sí")</f>
        <v>0</v>
      </c>
      <c r="I32" s="177" cm="1">
        <f t="array" ref="I32">IFERROR(
MEDIAN(IF(DATOS_[Sexo]=$B32,IF(DATOS_[[AGRUP. CLAS. PROF.]:[AGRUP. CLAS. PROF.]]=$B30,IF(DATOS_[Check Equiparado]="Sí",IF(DATOS_[Check Periodo Ref.]="Dentro",DATOS_[SALARIO BASE Eq],FALSE))))),
0)</f>
        <v>0</v>
      </c>
      <c r="J32" s="178">
        <f t="array" ref="J32">IFERROR(
(MEDIAN((IF(DATOS_[[Sexo]:[Sexo]]=$B32,IF(DATOS_[[AGRUP. CLAS. PROF.]:[AGRUP. CLAS. PROF.]]=$B30,IF(DATOS_[[Check Periodo Ref.]:[Check Periodo Ref.]]="Dentro",IF(DATOS_[[Check Equiparado]:[Check Equiparado]]="Sí",IF(DATOS!AE$4="Sí",(1/DATOS_[[% anualiz]:[% anualiz]]),1)*IF(DATOS!AE$5="Sí",1/DATOS_[[% normaliz]:[% normaliz]],1)*(DATOS_[Conc.Sal.01])))))))),
0)</f>
        <v>0</v>
      </c>
      <c r="K32" s="178">
        <f t="array" ref="K32">IFERROR(
(MEDIAN((IF(DATOS_[[Sexo]:[Sexo]]=$B32,IF(DATOS_[[AGRUP. CLAS. PROF.]:[AGRUP. CLAS. PROF.]]=$B30,IF(DATOS_[[Check Periodo Ref.]:[Check Periodo Ref.]]="Dentro",IF(DATOS_[[Check Equiparado]:[Check Equiparado]]="Sí",IF(DATOS!AF$4="Sí",(1/DATOS_[[% anualiz]:[% anualiz]]),1)*IF(DATOS!AF$5="Sí",1/DATOS_[[% normaliz]:[% normaliz]],1)*(DATOS_[Conc.Sal.02])))))))),
0)</f>
        <v>0</v>
      </c>
      <c r="L32" s="178">
        <f t="array" ref="L32">IFERROR(
(MEDIAN((IF(DATOS_[[Sexo]:[Sexo]]=$B32,IF(DATOS_[[AGRUP. CLAS. PROF.]:[AGRUP. CLAS. PROF.]]=$B30,IF(DATOS_[[Check Periodo Ref.]:[Check Periodo Ref.]]="Dentro",IF(DATOS_[[Check Equiparado]:[Check Equiparado]]="Sí",IF(DATOS!AG$4="Sí",(1/DATOS_[[% anualiz]:[% anualiz]]),1)*IF(DATOS!AG$5="Sí",1/DATOS_[[% normaliz]:[% normaliz]],1)*(DATOS_[Conc.Sal.03])))))))),
0)</f>
        <v>0</v>
      </c>
      <c r="M32" s="178">
        <f t="array" ref="M32">IFERROR(
(MEDIAN((IF(DATOS_[[Sexo]:[Sexo]]=$B32,IF(DATOS_[[AGRUP. CLAS. PROF.]:[AGRUP. CLAS. PROF.]]=$B30,IF(DATOS_[[Check Periodo Ref.]:[Check Periodo Ref.]]="Dentro",IF(DATOS_[[Check Equiparado]:[Check Equiparado]]="Sí",IF(DATOS!AH$4="Sí",(1/DATOS_[[% anualiz]:[% anualiz]]),1)*IF(DATOS!AH$5="Sí",1/DATOS_[[% normaliz]:[% normaliz]],1)*(DATOS_[Conc.Sal.04])))))))),
0)</f>
        <v>0</v>
      </c>
      <c r="N32" s="178">
        <f t="array" ref="N32">IFERROR(
(MEDIAN((IF(DATOS_[[Sexo]:[Sexo]]=$B32,IF(DATOS_[[AGRUP. CLAS. PROF.]:[AGRUP. CLAS. PROF.]]=$B30,IF(DATOS_[[Check Periodo Ref.]:[Check Periodo Ref.]]="Dentro",IF(DATOS_[[Check Equiparado]:[Check Equiparado]]="Sí",IF(DATOS!AI$4="Sí",(1/DATOS_[[% anualiz]:[% anualiz]]),1)*IF(DATOS!AI$5="Sí",1/DATOS_[[% normaliz]:[% normaliz]],1)*(DATOS_[Conc.Sal.05])))))))),
0)</f>
        <v>0</v>
      </c>
      <c r="O32" s="178">
        <f t="array" ref="O32">IFERROR(
(MEDIAN((IF(DATOS_[[Sexo]:[Sexo]]=$B32,IF(DATOS_[[AGRUP. CLAS. PROF.]:[AGRUP. CLAS. PROF.]]=$B30,IF(DATOS_[[Check Periodo Ref.]:[Check Periodo Ref.]]="Dentro",IF(DATOS_[[Check Equiparado]:[Check Equiparado]]="Sí",IF(DATOS!AJ$4="Sí",(1/DATOS_[[% anualiz]:[% anualiz]]),1)*IF(DATOS!AJ$5="Sí",1/DATOS_[[% normaliz]:[% normaliz]],1)*(DATOS_[Conc.Sal.06])))))))),
0)</f>
        <v>0</v>
      </c>
      <c r="P32" s="178">
        <f t="array" ref="P32">IFERROR(
(MEDIAN((IF(DATOS_[[Sexo]:[Sexo]]=$B32,IF(DATOS_[[AGRUP. CLAS. PROF.]:[AGRUP. CLAS. PROF.]]=$B30,IF(DATOS_[[Check Periodo Ref.]:[Check Periodo Ref.]]="Dentro",IF(DATOS_[[Check Equiparado]:[Check Equiparado]]="Sí",IF(DATOS!AK$4="Sí",(1/DATOS_[[% anualiz]:[% anualiz]]),1)*IF(DATOS!AK$5="Sí",1/DATOS_[[% normaliz]:[% normaliz]],1)*(DATOS_[Conc.Sal.07])))))))),
0)</f>
        <v>0</v>
      </c>
      <c r="Q32" s="178">
        <f t="array" ref="Q32">IFERROR(
(MEDIAN((IF(DATOS_[[Sexo]:[Sexo]]=$B32,IF(DATOS_[[AGRUP. CLAS. PROF.]:[AGRUP. CLAS. PROF.]]=$B30,IF(DATOS_[[Check Periodo Ref.]:[Check Periodo Ref.]]="Dentro",IF(DATOS_[[Check Equiparado]:[Check Equiparado]]="Sí",IF(DATOS!AL$4="Sí",(1/DATOS_[[% anualiz]:[% anualiz]]),1)*IF(DATOS!AL$5="Sí",1/DATOS_[[% normaliz]:[% normaliz]],1)*(DATOS_[Conc.Sal.08])))))))),
0)</f>
        <v>0</v>
      </c>
      <c r="R32" s="178">
        <f t="array" ref="R32">IFERROR(
(MEDIAN((IF(DATOS_[[Sexo]:[Sexo]]=$B32,IF(DATOS_[[AGRUP. CLAS. PROF.]:[AGRUP. CLAS. PROF.]]=$B30,IF(DATOS_[[Check Periodo Ref.]:[Check Periodo Ref.]]="Dentro",IF(DATOS_[[Check Equiparado]:[Check Equiparado]]="Sí",IF(DATOS!AM$4="Sí",(1/DATOS_[[% anualiz]:[% anualiz]]),1)*IF(DATOS!AM$5="Sí",1/DATOS_[[% normaliz]:[% normaliz]],1)*(DATOS_[Conc.Sal.09])))))))),
0)</f>
        <v>0</v>
      </c>
      <c r="S32" s="178">
        <f t="array" ref="S32">IFERROR(
(MEDIAN((IF(DATOS_[[Sexo]:[Sexo]]=$B32,IF(DATOS_[[AGRUP. CLAS. PROF.]:[AGRUP. CLAS. PROF.]]=$B30,IF(DATOS_[[Check Periodo Ref.]:[Check Periodo Ref.]]="Dentro",IF(DATOS_[[Check Equiparado]:[Check Equiparado]]="Sí",IF(DATOS!AN$4="Sí",(1/DATOS_[[% anualiz]:[% anualiz]]),1)*IF(DATOS!AN$5="Sí",1/DATOS_[[% normaliz]:[% normaliz]],1)*(DATOS_[Conc.Sal.10])))))))),
0)</f>
        <v>0</v>
      </c>
      <c r="T32" s="178">
        <f t="array" ref="T32">IFERROR(
(MEDIAN((IF(DATOS_[[Sexo]:[Sexo]]=$B32,IF(DATOS_[[AGRUP. CLAS. PROF.]:[AGRUP. CLAS. PROF.]]=$B30,IF(DATOS_[[Check Periodo Ref.]:[Check Periodo Ref.]]="Dentro",IF(DATOS_[[Check Equiparado]:[Check Equiparado]]="Sí",IF(DATOS!AO$4="Sí",(1/DATOS_[[% anualiz]:[% anualiz]]),1)*IF(DATOS!AO$5="Sí",1/DATOS_[[% normaliz]:[% normaliz]],1)*(DATOS_[Conc.Sal.11])))))))),
0)</f>
        <v>0</v>
      </c>
      <c r="U32" s="178">
        <f t="array" ref="U32">IFERROR(
(MEDIAN((IF(DATOS_[[Sexo]:[Sexo]]=$B32,IF(DATOS_[[AGRUP. CLAS. PROF.]:[AGRUP. CLAS. PROF.]]=$B30,IF(DATOS_[[Check Periodo Ref.]:[Check Periodo Ref.]]="Dentro",IF(DATOS_[[Check Equiparado]:[Check Equiparado]]="Sí",IF(DATOS!AP$4="Sí",(1/DATOS_[[% anualiz]:[% anualiz]]),1)*IF(DATOS!AP$5="Sí",1/DATOS_[[% normaliz]:[% normaliz]],1)*(DATOS_[Conc.Sal.12])))))))),
0)</f>
        <v>0</v>
      </c>
      <c r="V32" s="178">
        <f t="array" ref="V32">IFERROR(
(MEDIAN((IF(DATOS_[[Sexo]:[Sexo]]=$B32,IF(DATOS_[[AGRUP. CLAS. PROF.]:[AGRUP. CLAS. PROF.]]=$B30,IF(DATOS_[[Check Periodo Ref.]:[Check Periodo Ref.]]="Dentro",IF(DATOS_[[Check Equiparado]:[Check Equiparado]]="Sí",IF(DATOS!AQ$4="Sí",(1/DATOS_[[% anualiz]:[% anualiz]]),1)*IF(DATOS!AQ$5="Sí",1/DATOS_[[% normaliz]:[% normaliz]],1)*(DATOS_[Conc.Sal.13])))))))),
0)</f>
        <v>0</v>
      </c>
      <c r="W32" s="178">
        <f t="array" ref="W32">IFERROR(
(MEDIAN((IF(DATOS_[[Sexo]:[Sexo]]=$B32,IF(DATOS_[[AGRUP. CLAS. PROF.]:[AGRUP. CLAS. PROF.]]=$B30,IF(DATOS_[[Check Periodo Ref.]:[Check Periodo Ref.]]="Dentro",IF(DATOS_[[Check Equiparado]:[Check Equiparado]]="Sí",IF(DATOS!AR$4="Sí",(1/DATOS_[[% anualiz]:[% anualiz]]),1)*IF(DATOS!AR$5="Sí",1/DATOS_[[% normaliz]:[% normaliz]],1)*(DATOS_[Conc.Sal.14])))))))),
0)</f>
        <v>0</v>
      </c>
      <c r="X32" s="178">
        <f t="array" ref="X32">IFERROR(
(MEDIAN((IF(DATOS_[[Sexo]:[Sexo]]=$B32,IF(DATOS_[[AGRUP. CLAS. PROF.]:[AGRUP. CLAS. PROF.]]=$B30,IF(DATOS_[[Check Periodo Ref.]:[Check Periodo Ref.]]="Dentro",IF(DATOS_[[Check Equiparado]:[Check Equiparado]]="Sí",IF(DATOS!AS$4="Sí",(1/DATOS_[[% anualiz]:[% anualiz]]),1)*IF(DATOS!AS$5="Sí",1/DATOS_[[% normaliz]:[% normaliz]],1)*(DATOS_[Conc.Sal.15])))))))),
0)</f>
        <v>0</v>
      </c>
      <c r="Y32" s="178">
        <f t="array" ref="Y32">IFERROR(
(MEDIAN((IF(DATOS_[[Sexo]:[Sexo]]=$B32,IF(DATOS_[[AGRUP. CLAS. PROF.]:[AGRUP. CLAS. PROF.]]=$B30,IF(DATOS_[[Check Periodo Ref.]:[Check Periodo Ref.]]="Dentro",IF(DATOS_[[Check Equiparado]:[Check Equiparado]]="Sí",IF(DATOS!AT$4="Sí",(1/DATOS_[[% anualiz]:[% anualiz]]),1)*IF(DATOS!AT$5="Sí",1/DATOS_[[% normaliz]:[% normaliz]],1)*(DATOS_[Conc.Sal.16])))))))),
0)</f>
        <v>0</v>
      </c>
      <c r="Z32" s="178">
        <f t="array" ref="Z32">IFERROR(
(MEDIAN((IF(DATOS_[[Sexo]:[Sexo]]=$B32,IF(DATOS_[[AGRUP. CLAS. PROF.]:[AGRUP. CLAS. PROF.]]=$B30,IF(DATOS_[[Check Periodo Ref.]:[Check Periodo Ref.]]="Dentro",IF(DATOS_[[Check Equiparado]:[Check Equiparado]]="Sí",IF(DATOS!AU$4="Sí",(1/DATOS_[[% anualiz]:[% anualiz]]),1)*IF(DATOS!AU$5="Sí",1/DATOS_[[% normaliz]:[% normaliz]],1)*(DATOS_[Conc.Sal.17])))))))),
0)</f>
        <v>0</v>
      </c>
      <c r="AA32" s="178">
        <f t="array" ref="AA32">IFERROR(
(MEDIAN((IF(DATOS_[[Sexo]:[Sexo]]=$B32,IF(DATOS_[[AGRUP. CLAS. PROF.]:[AGRUP. CLAS. PROF.]]=$B30,IF(DATOS_[[Check Periodo Ref.]:[Check Periodo Ref.]]="Dentro",IF(DATOS_[[Check Equiparado]:[Check Equiparado]]="Sí",IF(DATOS!AV$4="Sí",(1/DATOS_[[% anualiz]:[% anualiz]]),1)*IF(DATOS!AV$5="Sí",1/DATOS_[[% normaliz]:[% normaliz]],1)*(DATOS_[Conc.Sal.18])))))))),
0)</f>
        <v>0</v>
      </c>
      <c r="AB32" s="178">
        <f t="array" ref="AB32">IFERROR(
(MEDIAN((IF(DATOS_[[Sexo]:[Sexo]]=$B32,IF(DATOS_[[AGRUP. CLAS. PROF.]:[AGRUP. CLAS. PROF.]]=$B30,IF(DATOS_[[Check Periodo Ref.]:[Check Periodo Ref.]]="Dentro",IF(DATOS_[[Check Equiparado]:[Check Equiparado]]="Sí",IF(DATOS!AW$4="Sí",(1/DATOS_[[% anualiz]:[% anualiz]]),1)*IF(DATOS!AW$5="Sí",1/DATOS_[[% normaliz]:[% normaliz]],1)*(DATOS_[Conc.Sal.19])))))))),
0)</f>
        <v>0</v>
      </c>
      <c r="AC32" s="178">
        <f t="array" ref="AC32">IFERROR(
(MEDIAN((IF(DATOS_[[Sexo]:[Sexo]]=$B32,IF(DATOS_[[AGRUP. CLAS. PROF.]:[AGRUP. CLAS. PROF.]]=$B30,IF(DATOS_[[Check Periodo Ref.]:[Check Periodo Ref.]]="Dentro",IF(DATOS_[[Check Equiparado]:[Check Equiparado]]="Sí",IF(DATOS!AX$4="Sí",(1/DATOS_[[% anualiz]:[% anualiz]]),1)*IF(DATOS!AX$5="Sí",1/DATOS_[[% normaliz]:[% normaliz]],1)*(DATOS_[Conc.Sal.20])))))))),
0)</f>
        <v>0</v>
      </c>
      <c r="AD32" s="178">
        <f t="array" ref="AD32">IFERROR(
(MEDIAN((IF(DATOS_[[Sexo]:[Sexo]]=$B32,IF(DATOS_[[AGRUP. CLAS. PROF.]:[AGRUP. CLAS. PROF.]]=$B30,IF(DATOS_[[Check Periodo Ref.]:[Check Periodo Ref.]]="Dentro",IF(DATOS_[[Check Equiparado]:[Check Equiparado]]="Sí",IF(DATOS!AY$4="Sí",(1/DATOS_[[% anualiz]:[% anualiz]]),1)*IF(DATOS!AY$5="Sí",1/DATOS_[[% normaliz]:[% normaliz]],1)*(DATOS_[Conc.Sal.21])))))))),
0)</f>
        <v>0</v>
      </c>
      <c r="AE32" s="178">
        <f t="array" ref="AE32">IFERROR(
(MEDIAN((IF(DATOS_[[Sexo]:[Sexo]]=$B32,IF(DATOS_[[AGRUP. CLAS. PROF.]:[AGRUP. CLAS. PROF.]]=$B30,IF(DATOS_[[Check Periodo Ref.]:[Check Periodo Ref.]]="Dentro",IF(DATOS_[[Check Equiparado]:[Check Equiparado]]="Sí",IF(DATOS!AZ$4="Sí",(1/DATOS_[[% anualiz]:[% anualiz]]),1)*IF(DATOS!AZ$5="Sí",1/DATOS_[[% normaliz]:[% normaliz]],1)*(DATOS_[Conc.Sal.22])))))))),
0)</f>
        <v>0</v>
      </c>
      <c r="AF32" s="178">
        <f t="array" ref="AF32">IFERROR(
(MEDIAN((IF(DATOS_[[Sexo]:[Sexo]]=$B32,IF(DATOS_[[AGRUP. CLAS. PROF.]:[AGRUP. CLAS. PROF.]]=$B30,IF(DATOS_[[Check Periodo Ref.]:[Check Periodo Ref.]]="Dentro",IF(DATOS_[[Check Equiparado]:[Check Equiparado]]="Sí",IF(DATOS!BA$4="Sí",(1/DATOS_[[% anualiz]:[% anualiz]]),1)*IF(DATOS!BA$5="Sí",1/DATOS_[[% normaliz]:[% normaliz]],1)*(DATOS_[Conc.Sal.23])))))))),
0)</f>
        <v>0</v>
      </c>
      <c r="AG32" s="178">
        <f t="array" ref="AG32">IFERROR(
(MEDIAN((IF(DATOS_[[Sexo]:[Sexo]]=$B32,IF(DATOS_[[AGRUP. CLAS. PROF.]:[AGRUP. CLAS. PROF.]]=$B30,IF(DATOS_[[Check Periodo Ref.]:[Check Periodo Ref.]]="Dentro",IF(DATOS_[[Check Equiparado]:[Check Equiparado]]="Sí",IF(DATOS!BB$4="Sí",(1/DATOS_[[% anualiz]:[% anualiz]]),1)*IF(DATOS!BB$5="Sí",1/DATOS_[[% normaliz]:[% normaliz]],1)*(DATOS_[Conc.Sal.24])))))))),
0)</f>
        <v>0</v>
      </c>
      <c r="AH32" s="178">
        <f t="array" ref="AH32">IFERROR(
(MEDIAN((IF(DATOS_[[Sexo]:[Sexo]]=$B32,IF(DATOS_[[AGRUP. CLAS. PROF.]:[AGRUP. CLAS. PROF.]]=$B30,IF(DATOS_[[Check Periodo Ref.]:[Check Periodo Ref.]]="Dentro",IF(DATOS_[[Check Equiparado]:[Check Equiparado]]="Sí",IF(DATOS!BC$4="Sí",(1/DATOS_[[% anualiz]:[% anualiz]]),1)*IF(DATOS!BC$5="Sí",1/DATOS_[[% normaliz]:[% normaliz]],1)*(DATOS_[Conc.Sal.25])))))))),
0)</f>
        <v>0</v>
      </c>
      <c r="AI32" s="178">
        <f t="array" ref="AI32">IFERROR(
(MEDIAN((IF(DATOS_[[Sexo]:[Sexo]]=$B32,IF(DATOS_[[AGRUP. CLAS. PROF.]:[AGRUP. CLAS. PROF.]]=$B30,IF(DATOS_[[Check Periodo Ref.]:[Check Periodo Ref.]]="Dentro",IF(DATOS_[[Check Equiparado]:[Check Equiparado]]="Sí",IF(DATOS!BD$4="Sí",(1/DATOS_[[% anualiz]:[% anualiz]]),1)*IF(DATOS!BD$5="Sí",1/DATOS_[[% normaliz]:[% normaliz]],1)*(DATOS_[Conc.Sal.26])))))))),
0)</f>
        <v>0</v>
      </c>
      <c r="AJ32" s="178">
        <f t="array" ref="AJ32">IFERROR(
(MEDIAN((IF(DATOS_[[Sexo]:[Sexo]]=$B32,IF(DATOS_[[AGRUP. CLAS. PROF.]:[AGRUP. CLAS. PROF.]]=$B30,IF(DATOS_[[Check Periodo Ref.]:[Check Periodo Ref.]]="Dentro",IF(DATOS_[[Check Equiparado]:[Check Equiparado]]="Sí",IF(DATOS!BE$4="Sí",(1/DATOS_[[% anualiz]:[% anualiz]]),1)*IF(DATOS!BE$5="Sí",1/DATOS_[[% normaliz]:[% normaliz]],1)*(DATOS_[Conc.Sal.27])))))))),
0)</f>
        <v>0</v>
      </c>
      <c r="AK32" s="178">
        <f t="array" ref="AK32">IFERROR(
(MEDIAN((IF(DATOS_[[Sexo]:[Sexo]]=$B32,IF(DATOS_[[AGRUP. CLAS. PROF.]:[AGRUP. CLAS. PROF.]]=$B30,IF(DATOS_[[Check Periodo Ref.]:[Check Periodo Ref.]]="Dentro",IF(DATOS_[[Check Equiparado]:[Check Equiparado]]="Sí",IF(DATOS!BF$4="Sí",(1/DATOS_[[% anualiz]:[% anualiz]]),1)*IF(DATOS!BF$5="Sí",1/DATOS_[[% normaliz]:[% normaliz]],1)*(DATOS_[Conc.Sal.28])))))))),
0)</f>
        <v>0</v>
      </c>
      <c r="AL32" s="178">
        <f t="array" ref="AL32">IFERROR(
(MEDIAN((IF(DATOS_[[Sexo]:[Sexo]]=$B32,IF(DATOS_[[AGRUP. CLAS. PROF.]:[AGRUP. CLAS. PROF.]]=$B30,IF(DATOS_[[Check Periodo Ref.]:[Check Periodo Ref.]]="Dentro",IF(DATOS_[[Check Equiparado]:[Check Equiparado]]="Sí",IF(DATOS!BG$4="Sí",(1/DATOS_[[% anualiz]:[% anualiz]]),1)*IF(DATOS!BG$5="Sí",1/DATOS_[[% normaliz]:[% normaliz]],1)*(DATOS_[Conc.Sal.29])))))))),
0)</f>
        <v>0</v>
      </c>
      <c r="AM32" s="178">
        <f t="array" ref="AM32">IFERROR(
(MEDIAN((IF(DATOS_[[Sexo]:[Sexo]]=$B32,IF(DATOS_[[AGRUP. CLAS. PROF.]:[AGRUP. CLAS. PROF.]]=$B30,IF(DATOS_[[Check Periodo Ref.]:[Check Periodo Ref.]]="Dentro",IF(DATOS_[[Check Equiparado]:[Check Equiparado]]="Sí",IF(DATOS!BH$4="Sí",(1/DATOS_[[% anualiz]:[% anualiz]]),1)*IF(DATOS!BH$5="Sí",1/DATOS_[[% normaliz]:[% normaliz]],1)*(DATOS_[Conc.Sal.30])))))))),
0)</f>
        <v>0</v>
      </c>
      <c r="AN32" s="179">
        <f t="array" ref="AN32">IFERROR(
MEDIAN(IF(DATOS_[Sexo]=$B32,IF(DATOS_[[AGRUP. CLAS. PROF.]:[AGRUP. CLAS. PROF.]]=$B30,IF(DATOS_[Check Equiparado]="Sí",IF(DATOS_[Check Periodo Ref.]="Dentro",DATOS_[Tot COMPL.SAL Eq],FALSE))))),
0)</f>
        <v>0</v>
      </c>
      <c r="AO32" s="180">
        <f t="array" ref="AO32">IFERROR(
MEDIAN(IF(DATOS_[Sexo]=$B32,IF(DATOS_[[AGRUP. CLAS. PROF.]:[AGRUP. CLAS. PROF.]]=$B30,IF(DATOS_[Check Equiparado]="Sí",IF(DATOS_[Check Periodo Ref.]="Dentro",DATOS_[TOTAL SALARIO Eq],FALSE))))),
0)</f>
        <v>0</v>
      </c>
      <c r="AP32" s="181">
        <f t="array" ref="AP32">IFERROR(
(MEDIAN((IF(DATOS_[[Sexo]:[Sexo]]=$B32,IF(DATOS_[[AGRUP. CLAS. PROF.]:[AGRUP. CLAS. PROF.]]=$B31,IF(DATOS_[[Check Periodo Ref.]:[Check Periodo Ref.]]="Dentro",IF(DATOS_[[Check Equiparado]:[Check Equiparado]]="Sí",IF(DATOS!BI$4="Sí",(1/DATOS_[[% anualiz]:[% anualiz]]),1)*IF(DATOS!BI$5="Sí",1/DATOS_[[% normaliz]:[% normaliz]],1)*(DATOS_[C.Extra.01])))))))),
0)</f>
        <v>0</v>
      </c>
      <c r="AQ32" s="181">
        <f t="array" ref="AQ32">IFERROR(
(MEDIAN((IF(DATOS_[[Sexo]:[Sexo]]=$B32,IF(DATOS_[[AGRUP. CLAS. PROF.]:[AGRUP. CLAS. PROF.]]=$B31,IF(DATOS_[[Check Periodo Ref.]:[Check Periodo Ref.]]="Dentro",IF(DATOS_[[Check Equiparado]:[Check Equiparado]]="Sí",IF(DATOS!BJ$4="Sí",(1/DATOS_[[% anualiz]:[% anualiz]]),1)*IF(DATOS!BJ$5="Sí",1/DATOS_[[% normaliz]:[% normaliz]],1)*(DATOS_[C.Extra.02])))))))),
0)</f>
        <v>0</v>
      </c>
      <c r="AR32" s="181">
        <f t="array" ref="AR32">IFERROR(
(MEDIAN((IF(DATOS_[[Sexo]:[Sexo]]=$B32,IF(DATOS_[[AGRUP. CLAS. PROF.]:[AGRUP. CLAS. PROF.]]=$B31,IF(DATOS_[[Check Periodo Ref.]:[Check Periodo Ref.]]="Dentro",IF(DATOS_[[Check Equiparado]:[Check Equiparado]]="Sí",IF(DATOS!BK$4="Sí",(1/DATOS_[[% anualiz]:[% anualiz]]),1)*IF(DATOS!BK$5="Sí",1/DATOS_[[% normaliz]:[% normaliz]],1)*(DATOS_[C.Extra.03])))))))),
0)</f>
        <v>0</v>
      </c>
      <c r="AS32" s="181">
        <f t="array" ref="AS32">IFERROR(
(MEDIAN((IF(DATOS_[[Sexo]:[Sexo]]=$B32,IF(DATOS_[[AGRUP. CLAS. PROF.]:[AGRUP. CLAS. PROF.]]=$B31,IF(DATOS_[[Check Periodo Ref.]:[Check Periodo Ref.]]="Dentro",IF(DATOS_[[Check Equiparado]:[Check Equiparado]]="Sí",IF(DATOS!BL$4="Sí",(1/DATOS_[[% anualiz]:[% anualiz]]),1)*IF(DATOS!BL$5="Sí",1/DATOS_[[% normaliz]:[% normaliz]],1)*(DATOS_[C.Extra.04])))))))),
0)</f>
        <v>0</v>
      </c>
      <c r="AT32" s="181">
        <f t="array" ref="AT32">IFERROR(
(MEDIAN((IF(DATOS_[[Sexo]:[Sexo]]=$B32,IF(DATOS_[[AGRUP. CLAS. PROF.]:[AGRUP. CLAS. PROF.]]=$B31,IF(DATOS_[[Check Periodo Ref.]:[Check Periodo Ref.]]="Dentro",IF(DATOS_[[Check Equiparado]:[Check Equiparado]]="Sí",IF(DATOS!BM$4="Sí",(1/DATOS_[[% anualiz]:[% anualiz]]),1)*IF(DATOS!BM$5="Sí",1/DATOS_[[% normaliz]:[% normaliz]],1)*(DATOS_[C.Extra.05])))))))),
0)</f>
        <v>0</v>
      </c>
      <c r="AU32" s="182">
        <f t="array" ref="AU32">IFERROR(
MEDIAN(IF(DATOS_[Sexo]=$B32,IF(DATOS_[[AGRUP. CLAS. PROF.]:[AGRUP. CLAS. PROF.]]=$B30,IF(DATOS_[Check Equiparado]="Sí",IF(DATOS_[Check Periodo Ref.]="Dentro",DATOS_[Tot Extrasalarial Eq],FALSE))))),
0)</f>
        <v>0</v>
      </c>
      <c r="AV32" s="183">
        <f t="array" ref="AV32">IFERROR(
MEDIAN(IF(DATOS_[Sexo]=$B32,IF(DATOS_[[AGRUP. CLAS. PROF.]:[AGRUP. CLAS. PROF.]]=$B30,IF(DATOS_[Check Equiparado]="Sí",IF(DATOS_[Check Periodo Ref.]="Dentro",DATOS_[TOTAL Retrib Eq],FALSE))))),
0)</f>
        <v>0</v>
      </c>
    </row>
    <row r="33" spans="1:48" ht="17.25" thickBot="1" x14ac:dyDescent="0.35">
      <c r="A33" s="107" t="str">
        <f t="shared" ref="A33" si="27">+A34</f>
        <v>[ocultar]</v>
      </c>
      <c r="B33" s="157" t="s">
        <v>313</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CLAS. PROF.],
IF("Dentro"=DATOS_[Check Periodo Ref.],
1/(COUNTIFS(DATOS_[Sexo],$B34,DATOS_[AGRUP. CLAS. PROF.],$B33,DATOS_[Check Periodo Ref.],"Dentro",DATOS_[id],DATOS_[id]))))))</f>
        <v>0</v>
      </c>
      <c r="D34" s="100">
        <f>COUNTIFS(DATOS_[AGRUP. CLAS. PROF.],$B33,DATOS_[Sexo],$B34,DATOS_[Check Periodo Ref.],"Dentro")</f>
        <v>0</v>
      </c>
      <c r="E34" s="100">
        <f>COUNTIFS(DATOS_[AGRUP. CLAS. PROF.],$B33,DATOS_[Sexo],$B34,DATOS_[Check Periodo Ref.],"Dentro",DATOS_[Check Nº SC Norm],"Sí")</f>
        <v>0</v>
      </c>
      <c r="F34" s="100">
        <f>COUNTIFS(DATOS_[AGRUP. CLAS. PROF.],$B33,DATOS_[Sexo],$B34,DATOS_[Check Periodo Ref.],"Dentro",DATOS_[Check Nº SC Anualiz],"Sí")</f>
        <v>0</v>
      </c>
      <c r="G34" s="100">
        <f>COUNTIFS(DATOS_[AGRUP. CLAS. PROF.],$B33,DATOS_[Sexo],$B34,DATOS_[Check Periodo Ref.],"Dentro",DATOS_[Check Nº SC Norm y Anualiz],"Sí")</f>
        <v>0</v>
      </c>
      <c r="H34" s="100">
        <f>COUNTIFS(DATOS_[AGRUP. CLAS. PROF.],$B33,DATOS_[Sexo],$B34,DATOS_[Check Periodo Ref.],"Dentro",DATOS_[Check Equiparación],"Sí")</f>
        <v>0</v>
      </c>
      <c r="I34" s="177">
        <f t="array" ref="I34">IFERROR(
MEDIAN(IF(DATOS_[Sexo]=$B34,IF(DATOS_[[AGRUP. CLAS. PROF.]:[AGRUP. CLAS. PROF.]]=$B33,IF(DATOS_[Check Equiparado]="Sí",IF(DATOS_[Check Periodo Ref.]="Dentro",DATOS_[SALARIO BASE Eq],FALSE))))),
0)</f>
        <v>0</v>
      </c>
      <c r="J34" s="178">
        <f t="array" ref="J34">IFERROR(
(MEDIAN((IF(DATOS_[[Sexo]:[Sexo]]=$B34,IF(DATOS_[[AGRUP. CLAS. PROF.]:[AGRUP. CLAS. PROF.]]=$B33,IF(DATOS_[[Check Periodo Ref.]:[Check Periodo Ref.]]="Dentro",IF(DATOS_[[Check Equiparado]:[Check Equiparado]]="Sí",IF(DATOS!AE$4="Sí",(1/DATOS_[[% anualiz]:[% anualiz]]),1)*IF(DATOS!AE$5="Sí",1/DATOS_[[% normaliz]:[% normaliz]],1)*(DATOS_[Conc.Sal.01])))))))),
0)</f>
        <v>0</v>
      </c>
      <c r="K34" s="178">
        <f t="array" ref="K34">IFERROR(
(MEDIAN((IF(DATOS_[[Sexo]:[Sexo]]=$B34,IF(DATOS_[[AGRUP. CLAS. PROF.]:[AGRUP. CLAS. PROF.]]=$B33,IF(DATOS_[[Check Periodo Ref.]:[Check Periodo Ref.]]="Dentro",IF(DATOS_[[Check Equiparado]:[Check Equiparado]]="Sí",IF(DATOS!AF$4="Sí",(1/DATOS_[[% anualiz]:[% anualiz]]),1)*IF(DATOS!AF$5="Sí",1/DATOS_[[% normaliz]:[% normaliz]],1)*(DATOS_[Conc.Sal.02])))))))),
0)</f>
        <v>0</v>
      </c>
      <c r="L34" s="178">
        <f t="array" ref="L34">IFERROR(
(MEDIAN((IF(DATOS_[[Sexo]:[Sexo]]=$B34,IF(DATOS_[[AGRUP. CLAS. PROF.]:[AGRUP. CLAS. PROF.]]=$B33,IF(DATOS_[[Check Periodo Ref.]:[Check Periodo Ref.]]="Dentro",IF(DATOS_[[Check Equiparado]:[Check Equiparado]]="Sí",IF(DATOS!AG$4="Sí",(1/DATOS_[[% anualiz]:[% anualiz]]),1)*IF(DATOS!AG$5="Sí",1/DATOS_[[% normaliz]:[% normaliz]],1)*(DATOS_[Conc.Sal.03])))))))),
0)</f>
        <v>0</v>
      </c>
      <c r="M34" s="178">
        <f t="array" ref="M34">IFERROR(
(MEDIAN((IF(DATOS_[[Sexo]:[Sexo]]=$B34,IF(DATOS_[[AGRUP. CLAS. PROF.]:[AGRUP. CLAS. PROF.]]=$B33,IF(DATOS_[[Check Periodo Ref.]:[Check Periodo Ref.]]="Dentro",IF(DATOS_[[Check Equiparado]:[Check Equiparado]]="Sí",IF(DATOS!AH$4="Sí",(1/DATOS_[[% anualiz]:[% anualiz]]),1)*IF(DATOS!AH$5="Sí",1/DATOS_[[% normaliz]:[% normaliz]],1)*(DATOS_[Conc.Sal.04])))))))),
0)</f>
        <v>0</v>
      </c>
      <c r="N34" s="178">
        <f t="array" ref="N34">IFERROR(
(MEDIAN((IF(DATOS_[[Sexo]:[Sexo]]=$B34,IF(DATOS_[[AGRUP. CLAS. PROF.]:[AGRUP. CLAS. PROF.]]=$B33,IF(DATOS_[[Check Periodo Ref.]:[Check Periodo Ref.]]="Dentro",IF(DATOS_[[Check Equiparado]:[Check Equiparado]]="Sí",IF(DATOS!AI$4="Sí",(1/DATOS_[[% anualiz]:[% anualiz]]),1)*IF(DATOS!AI$5="Sí",1/DATOS_[[% normaliz]:[% normaliz]],1)*(DATOS_[Conc.Sal.05])))))))),
0)</f>
        <v>0</v>
      </c>
      <c r="O34" s="178">
        <f t="array" ref="O34">IFERROR(
(MEDIAN((IF(DATOS_[[Sexo]:[Sexo]]=$B34,IF(DATOS_[[AGRUP. CLAS. PROF.]:[AGRUP. CLAS. PROF.]]=$B33,IF(DATOS_[[Check Periodo Ref.]:[Check Periodo Ref.]]="Dentro",IF(DATOS_[[Check Equiparado]:[Check Equiparado]]="Sí",IF(DATOS!AJ$4="Sí",(1/DATOS_[[% anualiz]:[% anualiz]]),1)*IF(DATOS!AJ$5="Sí",1/DATOS_[[% normaliz]:[% normaliz]],1)*(DATOS_[Conc.Sal.06])))))))),
0)</f>
        <v>0</v>
      </c>
      <c r="P34" s="178">
        <f t="array" ref="P34">IFERROR(
(MEDIAN((IF(DATOS_[[Sexo]:[Sexo]]=$B34,IF(DATOS_[[AGRUP. CLAS. PROF.]:[AGRUP. CLAS. PROF.]]=$B33,IF(DATOS_[[Check Periodo Ref.]:[Check Periodo Ref.]]="Dentro",IF(DATOS_[[Check Equiparado]:[Check Equiparado]]="Sí",IF(DATOS!AK$4="Sí",(1/DATOS_[[% anualiz]:[% anualiz]]),1)*IF(DATOS!AK$5="Sí",1/DATOS_[[% normaliz]:[% normaliz]],1)*(DATOS_[Conc.Sal.07])))))))),
0)</f>
        <v>0</v>
      </c>
      <c r="Q34" s="178">
        <f t="array" ref="Q34">IFERROR(
(MEDIAN((IF(DATOS_[[Sexo]:[Sexo]]=$B34,IF(DATOS_[[AGRUP. CLAS. PROF.]:[AGRUP. CLAS. PROF.]]=$B33,IF(DATOS_[[Check Periodo Ref.]:[Check Periodo Ref.]]="Dentro",IF(DATOS_[[Check Equiparado]:[Check Equiparado]]="Sí",IF(DATOS!AL$4="Sí",(1/DATOS_[[% anualiz]:[% anualiz]]),1)*IF(DATOS!AL$5="Sí",1/DATOS_[[% normaliz]:[% normaliz]],1)*(DATOS_[Conc.Sal.08])))))))),
0)</f>
        <v>0</v>
      </c>
      <c r="R34" s="178">
        <f t="array" ref="R34">IFERROR(
(MEDIAN((IF(DATOS_[[Sexo]:[Sexo]]=$B34,IF(DATOS_[[AGRUP. CLAS. PROF.]:[AGRUP. CLAS. PROF.]]=$B33,IF(DATOS_[[Check Periodo Ref.]:[Check Periodo Ref.]]="Dentro",IF(DATOS_[[Check Equiparado]:[Check Equiparado]]="Sí",IF(DATOS!AM$4="Sí",(1/DATOS_[[% anualiz]:[% anualiz]]),1)*IF(DATOS!AM$5="Sí",1/DATOS_[[% normaliz]:[% normaliz]],1)*(DATOS_[Conc.Sal.09])))))))),
0)</f>
        <v>0</v>
      </c>
      <c r="S34" s="178">
        <f t="array" ref="S34">IFERROR(
(MEDIAN((IF(DATOS_[[Sexo]:[Sexo]]=$B34,IF(DATOS_[[AGRUP. CLAS. PROF.]:[AGRUP. CLAS. PROF.]]=$B33,IF(DATOS_[[Check Periodo Ref.]:[Check Periodo Ref.]]="Dentro",IF(DATOS_[[Check Equiparado]:[Check Equiparado]]="Sí",IF(DATOS!AN$4="Sí",(1/DATOS_[[% anualiz]:[% anualiz]]),1)*IF(DATOS!AN$5="Sí",1/DATOS_[[% normaliz]:[% normaliz]],1)*(DATOS_[Conc.Sal.10])))))))),
0)</f>
        <v>0</v>
      </c>
      <c r="T34" s="178">
        <f t="array" ref="T34">IFERROR(
(MEDIAN((IF(DATOS_[[Sexo]:[Sexo]]=$B34,IF(DATOS_[[AGRUP. CLAS. PROF.]:[AGRUP. CLAS. PROF.]]=$B33,IF(DATOS_[[Check Periodo Ref.]:[Check Periodo Ref.]]="Dentro",IF(DATOS_[[Check Equiparado]:[Check Equiparado]]="Sí",IF(DATOS!AO$4="Sí",(1/DATOS_[[% anualiz]:[% anualiz]]),1)*IF(DATOS!AO$5="Sí",1/DATOS_[[% normaliz]:[% normaliz]],1)*(DATOS_[Conc.Sal.11])))))))),
0)</f>
        <v>0</v>
      </c>
      <c r="U34" s="178">
        <f t="array" ref="U34">IFERROR(
(MEDIAN((IF(DATOS_[[Sexo]:[Sexo]]=$B34,IF(DATOS_[[AGRUP. CLAS. PROF.]:[AGRUP. CLAS. PROF.]]=$B33,IF(DATOS_[[Check Periodo Ref.]:[Check Periodo Ref.]]="Dentro",IF(DATOS_[[Check Equiparado]:[Check Equiparado]]="Sí",IF(DATOS!AP$4="Sí",(1/DATOS_[[% anualiz]:[% anualiz]]),1)*IF(DATOS!AP$5="Sí",1/DATOS_[[% normaliz]:[% normaliz]],1)*(DATOS_[Conc.Sal.12])))))))),
0)</f>
        <v>0</v>
      </c>
      <c r="V34" s="178">
        <f t="array" ref="V34">IFERROR(
(MEDIAN((IF(DATOS_[[Sexo]:[Sexo]]=$B34,IF(DATOS_[[AGRUP. CLAS. PROF.]:[AGRUP. CLAS. PROF.]]=$B33,IF(DATOS_[[Check Periodo Ref.]:[Check Periodo Ref.]]="Dentro",IF(DATOS_[[Check Equiparado]:[Check Equiparado]]="Sí",IF(DATOS!AQ$4="Sí",(1/DATOS_[[% anualiz]:[% anualiz]]),1)*IF(DATOS!AQ$5="Sí",1/DATOS_[[% normaliz]:[% normaliz]],1)*(DATOS_[Conc.Sal.13])))))))),
0)</f>
        <v>0</v>
      </c>
      <c r="W34" s="178">
        <f t="array" ref="W34">IFERROR(
(MEDIAN((IF(DATOS_[[Sexo]:[Sexo]]=$B34,IF(DATOS_[[AGRUP. CLAS. PROF.]:[AGRUP. CLAS. PROF.]]=$B33,IF(DATOS_[[Check Periodo Ref.]:[Check Periodo Ref.]]="Dentro",IF(DATOS_[[Check Equiparado]:[Check Equiparado]]="Sí",IF(DATOS!AR$4="Sí",(1/DATOS_[[% anualiz]:[% anualiz]]),1)*IF(DATOS!AR$5="Sí",1/DATOS_[[% normaliz]:[% normaliz]],1)*(DATOS_[Conc.Sal.14])))))))),
0)</f>
        <v>0</v>
      </c>
      <c r="X34" s="178">
        <f t="array" ref="X34">IFERROR(
(MEDIAN((IF(DATOS_[[Sexo]:[Sexo]]=$B34,IF(DATOS_[[AGRUP. CLAS. PROF.]:[AGRUP. CLAS. PROF.]]=$B33,IF(DATOS_[[Check Periodo Ref.]:[Check Periodo Ref.]]="Dentro",IF(DATOS_[[Check Equiparado]:[Check Equiparado]]="Sí",IF(DATOS!AS$4="Sí",(1/DATOS_[[% anualiz]:[% anualiz]]),1)*IF(DATOS!AS$5="Sí",1/DATOS_[[% normaliz]:[% normaliz]],1)*(DATOS_[Conc.Sal.15])))))))),
0)</f>
        <v>0</v>
      </c>
      <c r="Y34" s="178">
        <f t="array" ref="Y34">IFERROR(
(MEDIAN((IF(DATOS_[[Sexo]:[Sexo]]=$B34,IF(DATOS_[[AGRUP. CLAS. PROF.]:[AGRUP. CLAS. PROF.]]=$B33,IF(DATOS_[[Check Periodo Ref.]:[Check Periodo Ref.]]="Dentro",IF(DATOS_[[Check Equiparado]:[Check Equiparado]]="Sí",IF(DATOS!AT$4="Sí",(1/DATOS_[[% anualiz]:[% anualiz]]),1)*IF(DATOS!AT$5="Sí",1/DATOS_[[% normaliz]:[% normaliz]],1)*(DATOS_[Conc.Sal.16])))))))),
0)</f>
        <v>0</v>
      </c>
      <c r="Z34" s="178">
        <f t="array" ref="Z34">IFERROR(
(MEDIAN((IF(DATOS_[[Sexo]:[Sexo]]=$B34,IF(DATOS_[[AGRUP. CLAS. PROF.]:[AGRUP. CLAS. PROF.]]=$B33,IF(DATOS_[[Check Periodo Ref.]:[Check Periodo Ref.]]="Dentro",IF(DATOS_[[Check Equiparado]:[Check Equiparado]]="Sí",IF(DATOS!AU$4="Sí",(1/DATOS_[[% anualiz]:[% anualiz]]),1)*IF(DATOS!AU$5="Sí",1/DATOS_[[% normaliz]:[% normaliz]],1)*(DATOS_[Conc.Sal.17])))))))),
0)</f>
        <v>0</v>
      </c>
      <c r="AA34" s="178">
        <f t="array" ref="AA34">IFERROR(
(MEDIAN((IF(DATOS_[[Sexo]:[Sexo]]=$B34,IF(DATOS_[[AGRUP. CLAS. PROF.]:[AGRUP. CLAS. PROF.]]=$B33,IF(DATOS_[[Check Periodo Ref.]:[Check Periodo Ref.]]="Dentro",IF(DATOS_[[Check Equiparado]:[Check Equiparado]]="Sí",IF(DATOS!AV$4="Sí",(1/DATOS_[[% anualiz]:[% anualiz]]),1)*IF(DATOS!AV$5="Sí",1/DATOS_[[% normaliz]:[% normaliz]],1)*(DATOS_[Conc.Sal.18])))))))),
0)</f>
        <v>0</v>
      </c>
      <c r="AB34" s="178">
        <f t="array" ref="AB34">IFERROR(
(MEDIAN((IF(DATOS_[[Sexo]:[Sexo]]=$B34,IF(DATOS_[[AGRUP. CLAS. PROF.]:[AGRUP. CLAS. PROF.]]=$B33,IF(DATOS_[[Check Periodo Ref.]:[Check Periodo Ref.]]="Dentro",IF(DATOS_[[Check Equiparado]:[Check Equiparado]]="Sí",IF(DATOS!AW$4="Sí",(1/DATOS_[[% anualiz]:[% anualiz]]),1)*IF(DATOS!AW$5="Sí",1/DATOS_[[% normaliz]:[% normaliz]],1)*(DATOS_[Conc.Sal.19])))))))),
0)</f>
        <v>0</v>
      </c>
      <c r="AC34" s="178">
        <f t="array" ref="AC34">IFERROR(
(MEDIAN((IF(DATOS_[[Sexo]:[Sexo]]=$B34,IF(DATOS_[[AGRUP. CLAS. PROF.]:[AGRUP. CLAS. PROF.]]=$B33,IF(DATOS_[[Check Periodo Ref.]:[Check Periodo Ref.]]="Dentro",IF(DATOS_[[Check Equiparado]:[Check Equiparado]]="Sí",IF(DATOS!AX$4="Sí",(1/DATOS_[[% anualiz]:[% anualiz]]),1)*IF(DATOS!AX$5="Sí",1/DATOS_[[% normaliz]:[% normaliz]],1)*(DATOS_[Conc.Sal.20])))))))),
0)</f>
        <v>0</v>
      </c>
      <c r="AD34" s="178">
        <f t="array" ref="AD34">IFERROR(
(MEDIAN((IF(DATOS_[[Sexo]:[Sexo]]=$B34,IF(DATOS_[[AGRUP. CLAS. PROF.]:[AGRUP. CLAS. PROF.]]=$B33,IF(DATOS_[[Check Periodo Ref.]:[Check Periodo Ref.]]="Dentro",IF(DATOS_[[Check Equiparado]:[Check Equiparado]]="Sí",IF(DATOS!AY$4="Sí",(1/DATOS_[[% anualiz]:[% anualiz]]),1)*IF(DATOS!AY$5="Sí",1/DATOS_[[% normaliz]:[% normaliz]],1)*(DATOS_[Conc.Sal.21])))))))),
0)</f>
        <v>0</v>
      </c>
      <c r="AE34" s="178">
        <f t="array" ref="AE34">IFERROR(
(MEDIAN((IF(DATOS_[[Sexo]:[Sexo]]=$B34,IF(DATOS_[[AGRUP. CLAS. PROF.]:[AGRUP. CLAS. PROF.]]=$B33,IF(DATOS_[[Check Periodo Ref.]:[Check Periodo Ref.]]="Dentro",IF(DATOS_[[Check Equiparado]:[Check Equiparado]]="Sí",IF(DATOS!AZ$4="Sí",(1/DATOS_[[% anualiz]:[% anualiz]]),1)*IF(DATOS!AZ$5="Sí",1/DATOS_[[% normaliz]:[% normaliz]],1)*(DATOS_[Conc.Sal.22])))))))),
0)</f>
        <v>0</v>
      </c>
      <c r="AF34" s="178">
        <f t="array" ref="AF34">IFERROR(
(MEDIAN((IF(DATOS_[[Sexo]:[Sexo]]=$B34,IF(DATOS_[[AGRUP. CLAS. PROF.]:[AGRUP. CLAS. PROF.]]=$B33,IF(DATOS_[[Check Periodo Ref.]:[Check Periodo Ref.]]="Dentro",IF(DATOS_[[Check Equiparado]:[Check Equiparado]]="Sí",IF(DATOS!BA$4="Sí",(1/DATOS_[[% anualiz]:[% anualiz]]),1)*IF(DATOS!BA$5="Sí",1/DATOS_[[% normaliz]:[% normaliz]],1)*(DATOS_[Conc.Sal.23])))))))),
0)</f>
        <v>0</v>
      </c>
      <c r="AG34" s="178">
        <f t="array" ref="AG34">IFERROR(
(MEDIAN((IF(DATOS_[[Sexo]:[Sexo]]=$B34,IF(DATOS_[[AGRUP. CLAS. PROF.]:[AGRUP. CLAS. PROF.]]=$B33,IF(DATOS_[[Check Periodo Ref.]:[Check Periodo Ref.]]="Dentro",IF(DATOS_[[Check Equiparado]:[Check Equiparado]]="Sí",IF(DATOS!BB$4="Sí",(1/DATOS_[[% anualiz]:[% anualiz]]),1)*IF(DATOS!BB$5="Sí",1/DATOS_[[% normaliz]:[% normaliz]],1)*(DATOS_[Conc.Sal.24])))))))),
0)</f>
        <v>0</v>
      </c>
      <c r="AH34" s="178">
        <f t="array" ref="AH34">IFERROR(
(MEDIAN((IF(DATOS_[[Sexo]:[Sexo]]=$B34,IF(DATOS_[[AGRUP. CLAS. PROF.]:[AGRUP. CLAS. PROF.]]=$B33,IF(DATOS_[[Check Periodo Ref.]:[Check Periodo Ref.]]="Dentro",IF(DATOS_[[Check Equiparado]:[Check Equiparado]]="Sí",IF(DATOS!BC$4="Sí",(1/DATOS_[[% anualiz]:[% anualiz]]),1)*IF(DATOS!BC$5="Sí",1/DATOS_[[% normaliz]:[% normaliz]],1)*(DATOS_[Conc.Sal.25])))))))),
0)</f>
        <v>0</v>
      </c>
      <c r="AI34" s="178">
        <f t="array" ref="AI34">IFERROR(
(MEDIAN((IF(DATOS_[[Sexo]:[Sexo]]=$B34,IF(DATOS_[[AGRUP. CLAS. PROF.]:[AGRUP. CLAS. PROF.]]=$B33,IF(DATOS_[[Check Periodo Ref.]:[Check Periodo Ref.]]="Dentro",IF(DATOS_[[Check Equiparado]:[Check Equiparado]]="Sí",IF(DATOS!BD$4="Sí",(1/DATOS_[[% anualiz]:[% anualiz]]),1)*IF(DATOS!BD$5="Sí",1/DATOS_[[% normaliz]:[% normaliz]],1)*(DATOS_[Conc.Sal.26])))))))),
0)</f>
        <v>0</v>
      </c>
      <c r="AJ34" s="178">
        <f t="array" ref="AJ34">IFERROR(
(MEDIAN((IF(DATOS_[[Sexo]:[Sexo]]=$B34,IF(DATOS_[[AGRUP. CLAS. PROF.]:[AGRUP. CLAS. PROF.]]=$B33,IF(DATOS_[[Check Periodo Ref.]:[Check Periodo Ref.]]="Dentro",IF(DATOS_[[Check Equiparado]:[Check Equiparado]]="Sí",IF(DATOS!BE$4="Sí",(1/DATOS_[[% anualiz]:[% anualiz]]),1)*IF(DATOS!BE$5="Sí",1/DATOS_[[% normaliz]:[% normaliz]],1)*(DATOS_[Conc.Sal.27])))))))),
0)</f>
        <v>0</v>
      </c>
      <c r="AK34" s="178">
        <f t="array" ref="AK34">IFERROR(
(MEDIAN((IF(DATOS_[[Sexo]:[Sexo]]=$B34,IF(DATOS_[[AGRUP. CLAS. PROF.]:[AGRUP. CLAS. PROF.]]=$B33,IF(DATOS_[[Check Periodo Ref.]:[Check Periodo Ref.]]="Dentro",IF(DATOS_[[Check Equiparado]:[Check Equiparado]]="Sí",IF(DATOS!BF$4="Sí",(1/DATOS_[[% anualiz]:[% anualiz]]),1)*IF(DATOS!BF$5="Sí",1/DATOS_[[% normaliz]:[% normaliz]],1)*(DATOS_[Conc.Sal.28])))))))),
0)</f>
        <v>0</v>
      </c>
      <c r="AL34" s="178">
        <f t="array" ref="AL34">IFERROR(
(MEDIAN((IF(DATOS_[[Sexo]:[Sexo]]=$B34,IF(DATOS_[[AGRUP. CLAS. PROF.]:[AGRUP. CLAS. PROF.]]=$B33,IF(DATOS_[[Check Periodo Ref.]:[Check Periodo Ref.]]="Dentro",IF(DATOS_[[Check Equiparado]:[Check Equiparado]]="Sí",IF(DATOS!BG$4="Sí",(1/DATOS_[[% anualiz]:[% anualiz]]),1)*IF(DATOS!BG$5="Sí",1/DATOS_[[% normaliz]:[% normaliz]],1)*(DATOS_[Conc.Sal.29])))))))),
0)</f>
        <v>0</v>
      </c>
      <c r="AM34" s="178">
        <f t="array" ref="AM34">IFERROR(
(MEDIAN((IF(DATOS_[[Sexo]:[Sexo]]=$B34,IF(DATOS_[[AGRUP. CLAS. PROF.]:[AGRUP. CLAS. PROF.]]=$B33,IF(DATOS_[[Check Periodo Ref.]:[Check Periodo Ref.]]="Dentro",IF(DATOS_[[Check Equiparado]:[Check Equiparado]]="Sí",IF(DATOS!BH$4="Sí",(1/DATOS_[[% anualiz]:[% anualiz]]),1)*IF(DATOS!BH$5="Sí",1/DATOS_[[% normaliz]:[% normaliz]],1)*(DATOS_[Conc.Sal.30])))))))),
0)</f>
        <v>0</v>
      </c>
      <c r="AN34" s="179">
        <f t="array" ref="AN34">IFERROR(
MEDIAN(IF(DATOS_[Sexo]=$B34,IF(DATOS_[[AGRUP. CLAS. PROF.]:[AGRUP. CLAS. PROF.]]=$B33,IF(DATOS_[Check Equiparado]="Sí",IF(DATOS_[Check Periodo Ref.]="Dentro",DATOS_[Tot COMPL.SAL Eq],FALSE))))),
0)</f>
        <v>0</v>
      </c>
      <c r="AO34" s="180">
        <f t="array" ref="AO34">IFERROR(
MEDIAN(IF(DATOS_[Sexo]=$B34,IF(DATOS_[[AGRUP. CLAS. PROF.]:[AGRUP. CLAS. PROF.]]=$B33,IF(DATOS_[Check Equiparado]="Sí",IF(DATOS_[Check Periodo Ref.]="Dentro",DATOS_[TOTAL SALARIO Eq],FALSE))))),
0)</f>
        <v>0</v>
      </c>
      <c r="AP34" s="181">
        <f t="array" ref="AP34">IFERROR(
(MEDIAN((IF(DATOS_[[Sexo]:[Sexo]]=$B34,IF(DATOS_[[AGRUP. CLAS. PROF.]:[AGRUP. CLAS. PROF.]]=$B33,IF(DATOS_[[Check Periodo Ref.]:[Check Periodo Ref.]]="Dentro",IF(DATOS_[[Check Equiparado]:[Check Equiparado]]="Sí",IF(DATOS!BI$4="Sí",(1/DATOS_[[% anualiz]:[% anualiz]]),1)*IF(DATOS!BI$5="Sí",1/DATOS_[[% normaliz]:[% normaliz]],1)*(DATOS_[C.Extra.01])))))))),
0)</f>
        <v>0</v>
      </c>
      <c r="AQ34" s="181">
        <f t="array" ref="AQ34">IFERROR(
(MEDIAN((IF(DATOS_[[Sexo]:[Sexo]]=$B34,IF(DATOS_[[AGRUP. CLAS. PROF.]:[AGRUP. CLAS. PROF.]]=$B33,IF(DATOS_[[Check Periodo Ref.]:[Check Periodo Ref.]]="Dentro",IF(DATOS_[[Check Equiparado]:[Check Equiparado]]="Sí",IF(DATOS!BJ$4="Sí",(1/DATOS_[[% anualiz]:[% anualiz]]),1)*IF(DATOS!BJ$5="Sí",1/DATOS_[[% normaliz]:[% normaliz]],1)*(DATOS_[C.Extra.02])))))))),
0)</f>
        <v>0</v>
      </c>
      <c r="AR34" s="181">
        <f t="array" ref="AR34">IFERROR(
(MEDIAN((IF(DATOS_[[Sexo]:[Sexo]]=$B34,IF(DATOS_[[AGRUP. CLAS. PROF.]:[AGRUP. CLAS. PROF.]]=$B33,IF(DATOS_[[Check Periodo Ref.]:[Check Periodo Ref.]]="Dentro",IF(DATOS_[[Check Equiparado]:[Check Equiparado]]="Sí",IF(DATOS!BK$4="Sí",(1/DATOS_[[% anualiz]:[% anualiz]]),1)*IF(DATOS!BK$5="Sí",1/DATOS_[[% normaliz]:[% normaliz]],1)*(DATOS_[C.Extra.03])))))))),
0)</f>
        <v>0</v>
      </c>
      <c r="AS34" s="181">
        <f t="array" ref="AS34">IFERROR(
(MEDIAN((IF(DATOS_[[Sexo]:[Sexo]]=$B34,IF(DATOS_[[AGRUP. CLAS. PROF.]:[AGRUP. CLAS. PROF.]]=$B33,IF(DATOS_[[Check Periodo Ref.]:[Check Periodo Ref.]]="Dentro",IF(DATOS_[[Check Equiparado]:[Check Equiparado]]="Sí",IF(DATOS!BL$4="Sí",(1/DATOS_[[% anualiz]:[% anualiz]]),1)*IF(DATOS!BL$5="Sí",1/DATOS_[[% normaliz]:[% normaliz]],1)*(DATOS_[C.Extra.04])))))))),
0)</f>
        <v>0</v>
      </c>
      <c r="AT34" s="181">
        <f t="array" ref="AT34">IFERROR(
(MEDIAN((IF(DATOS_[[Sexo]:[Sexo]]=$B34,IF(DATOS_[[AGRUP. CLAS. PROF.]:[AGRUP. CLAS. PROF.]]=$B33,IF(DATOS_[[Check Periodo Ref.]:[Check Periodo Ref.]]="Dentro",IF(DATOS_[[Check Equiparado]:[Check Equiparado]]="Sí",IF(DATOS!BM$4="Sí",(1/DATOS_[[% anualiz]:[% anualiz]]),1)*IF(DATOS!BM$5="Sí",1/DATOS_[[% normaliz]:[% normaliz]],1)*(DATOS_[C.Extra.05])))))))),
0)</f>
        <v>0</v>
      </c>
      <c r="AU34" s="182">
        <f t="array" ref="AU34">IFERROR(
MEDIAN(IF(DATOS_[Sexo]=$B34,IF(DATOS_[[AGRUP. CLAS. PROF.]:[AGRUP. CLAS. PROF.]]=$B33,IF(DATOS_[Check Equiparado]="Sí",IF(DATOS_[Check Periodo Ref.]="Dentro",DATOS_[Tot Extrasalarial Eq],FALSE))))),
0)</f>
        <v>0</v>
      </c>
      <c r="AV34" s="183">
        <f t="array" ref="AV34">IFERROR(
MEDIAN(IF(DATOS_[Sexo]=$B34,IF(DATOS_[[AGRUP. CLAS. PROF.]:[AGRUP. CLAS. PROF.]]=$B33,IF(DATOS_[Check Equiparado]="Sí",IF(DATOS_[Check Periodo Ref.]="Dentro",DATOS_[TOTAL Retrib Eq],FALSE))))),
0)</f>
        <v>0</v>
      </c>
    </row>
    <row r="35" spans="1:48" x14ac:dyDescent="0.3">
      <c r="A35" s="107" t="str">
        <f t="shared" ref="A35" si="30">+A34</f>
        <v>[ocultar]</v>
      </c>
      <c r="B35" s="153" t="s">
        <v>163</v>
      </c>
      <c r="C35" s="99">
        <f t="array" ref="C35">SUM(IF($B35=DATOS_[Sexo],
IF($B33=DATOS_[AGRUP. CLAS. PROF.],
IF("Dentro"=DATOS_[Check Periodo Ref.],
1/(COUNTIFS(DATOS_[Sexo],$B35,DATOS_[AGRUP. CLAS. PROF.],$B33,DATOS_[Check Periodo Ref.],"Dentro",DATOS_[id],DATOS_[id]))))))</f>
        <v>0</v>
      </c>
      <c r="D35" s="100">
        <f>COUNTIFS(DATOS_[AGRUP. CLAS. PROF.],$B33,DATOS_[Sexo],$B35,DATOS_[Check Periodo Ref.],"Dentro")</f>
        <v>0</v>
      </c>
      <c r="E35" s="100">
        <f>COUNTIFS(DATOS_[AGRUP. CLAS. PROF.],$B33,DATOS_[Sexo],$B35,DATOS_[Check Periodo Ref.],"Dentro",DATOS_[Check Nº SC Norm],"Sí")</f>
        <v>0</v>
      </c>
      <c r="F35" s="100">
        <f>COUNTIFS(DATOS_[AGRUP. CLAS. PROF.],$B33,DATOS_[Sexo],$B35,DATOS_[Check Periodo Ref.],"Dentro",DATOS_[Check Nº SC Anualiz],"Sí")</f>
        <v>0</v>
      </c>
      <c r="G35" s="100">
        <f>COUNTIFS(DATOS_[AGRUP. CLAS. PROF.],$B33,DATOS_[Sexo],$B35,DATOS_[Check Periodo Ref.],"Dentro",DATOS_[Check Nº SC Norm y Anualiz],"Sí")</f>
        <v>0</v>
      </c>
      <c r="H35" s="100">
        <f>COUNTIFS(DATOS_[AGRUP. CLAS. PROF.],$B33,DATOS_[Sexo],$B35,DATOS_[Check Periodo Ref.],"Dentro",DATOS_[Check Equiparación],"Sí")</f>
        <v>0</v>
      </c>
      <c r="I35" s="177" cm="1">
        <f t="array" ref="I35">IFERROR(
MEDIAN(IF(DATOS_[Sexo]=$B35,IF(DATOS_[[AGRUP. CLAS. PROF.]:[AGRUP. CLAS. PROF.]]=$B33,IF(DATOS_[Check Equiparado]="Sí",IF(DATOS_[Check Periodo Ref.]="Dentro",DATOS_[SALARIO BASE Eq],FALSE))))),
0)</f>
        <v>0</v>
      </c>
      <c r="J35" s="178">
        <f t="array" ref="J35">IFERROR(
(MEDIAN((IF(DATOS_[[Sexo]:[Sexo]]=$B35,IF(DATOS_[[AGRUP. CLAS. PROF.]:[AGRUP. CLAS. PROF.]]=$B33,IF(DATOS_[[Check Periodo Ref.]:[Check Periodo Ref.]]="Dentro",IF(DATOS_[[Check Equiparado]:[Check Equiparado]]="Sí",IF(DATOS!AE$4="Sí",(1/DATOS_[[% anualiz]:[% anualiz]]),1)*IF(DATOS!AE$5="Sí",1/DATOS_[[% normaliz]:[% normaliz]],1)*(DATOS_[Conc.Sal.01])))))))),
0)</f>
        <v>0</v>
      </c>
      <c r="K35" s="178">
        <f t="array" ref="K35">IFERROR(
(MEDIAN((IF(DATOS_[[Sexo]:[Sexo]]=$B35,IF(DATOS_[[AGRUP. CLAS. PROF.]:[AGRUP. CLAS. PROF.]]=$B33,IF(DATOS_[[Check Periodo Ref.]:[Check Periodo Ref.]]="Dentro",IF(DATOS_[[Check Equiparado]:[Check Equiparado]]="Sí",IF(DATOS!AF$4="Sí",(1/DATOS_[[% anualiz]:[% anualiz]]),1)*IF(DATOS!AF$5="Sí",1/DATOS_[[% normaliz]:[% normaliz]],1)*(DATOS_[Conc.Sal.02])))))))),
0)</f>
        <v>0</v>
      </c>
      <c r="L35" s="178">
        <f t="array" ref="L35">IFERROR(
(MEDIAN((IF(DATOS_[[Sexo]:[Sexo]]=$B35,IF(DATOS_[[AGRUP. CLAS. PROF.]:[AGRUP. CLAS. PROF.]]=$B33,IF(DATOS_[[Check Periodo Ref.]:[Check Periodo Ref.]]="Dentro",IF(DATOS_[[Check Equiparado]:[Check Equiparado]]="Sí",IF(DATOS!AG$4="Sí",(1/DATOS_[[% anualiz]:[% anualiz]]),1)*IF(DATOS!AG$5="Sí",1/DATOS_[[% normaliz]:[% normaliz]],1)*(DATOS_[Conc.Sal.03])))))))),
0)</f>
        <v>0</v>
      </c>
      <c r="M35" s="178">
        <f t="array" ref="M35">IFERROR(
(MEDIAN((IF(DATOS_[[Sexo]:[Sexo]]=$B35,IF(DATOS_[[AGRUP. CLAS. PROF.]:[AGRUP. CLAS. PROF.]]=$B33,IF(DATOS_[[Check Periodo Ref.]:[Check Periodo Ref.]]="Dentro",IF(DATOS_[[Check Equiparado]:[Check Equiparado]]="Sí",IF(DATOS!AH$4="Sí",(1/DATOS_[[% anualiz]:[% anualiz]]),1)*IF(DATOS!AH$5="Sí",1/DATOS_[[% normaliz]:[% normaliz]],1)*(DATOS_[Conc.Sal.04])))))))),
0)</f>
        <v>0</v>
      </c>
      <c r="N35" s="178">
        <f t="array" ref="N35">IFERROR(
(MEDIAN((IF(DATOS_[[Sexo]:[Sexo]]=$B35,IF(DATOS_[[AGRUP. CLAS. PROF.]:[AGRUP. CLAS. PROF.]]=$B33,IF(DATOS_[[Check Periodo Ref.]:[Check Periodo Ref.]]="Dentro",IF(DATOS_[[Check Equiparado]:[Check Equiparado]]="Sí",IF(DATOS!AI$4="Sí",(1/DATOS_[[% anualiz]:[% anualiz]]),1)*IF(DATOS!AI$5="Sí",1/DATOS_[[% normaliz]:[% normaliz]],1)*(DATOS_[Conc.Sal.05])))))))),
0)</f>
        <v>0</v>
      </c>
      <c r="O35" s="178">
        <f t="array" ref="O35">IFERROR(
(MEDIAN((IF(DATOS_[[Sexo]:[Sexo]]=$B35,IF(DATOS_[[AGRUP. CLAS. PROF.]:[AGRUP. CLAS. PROF.]]=$B33,IF(DATOS_[[Check Periodo Ref.]:[Check Periodo Ref.]]="Dentro",IF(DATOS_[[Check Equiparado]:[Check Equiparado]]="Sí",IF(DATOS!AJ$4="Sí",(1/DATOS_[[% anualiz]:[% anualiz]]),1)*IF(DATOS!AJ$5="Sí",1/DATOS_[[% normaliz]:[% normaliz]],1)*(DATOS_[Conc.Sal.06])))))))),
0)</f>
        <v>0</v>
      </c>
      <c r="P35" s="178">
        <f t="array" ref="P35">IFERROR(
(MEDIAN((IF(DATOS_[[Sexo]:[Sexo]]=$B35,IF(DATOS_[[AGRUP. CLAS. PROF.]:[AGRUP. CLAS. PROF.]]=$B33,IF(DATOS_[[Check Periodo Ref.]:[Check Periodo Ref.]]="Dentro",IF(DATOS_[[Check Equiparado]:[Check Equiparado]]="Sí",IF(DATOS!AK$4="Sí",(1/DATOS_[[% anualiz]:[% anualiz]]),1)*IF(DATOS!AK$5="Sí",1/DATOS_[[% normaliz]:[% normaliz]],1)*(DATOS_[Conc.Sal.07])))))))),
0)</f>
        <v>0</v>
      </c>
      <c r="Q35" s="178">
        <f t="array" ref="Q35">IFERROR(
(MEDIAN((IF(DATOS_[[Sexo]:[Sexo]]=$B35,IF(DATOS_[[AGRUP. CLAS. PROF.]:[AGRUP. CLAS. PROF.]]=$B33,IF(DATOS_[[Check Periodo Ref.]:[Check Periodo Ref.]]="Dentro",IF(DATOS_[[Check Equiparado]:[Check Equiparado]]="Sí",IF(DATOS!AL$4="Sí",(1/DATOS_[[% anualiz]:[% anualiz]]),1)*IF(DATOS!AL$5="Sí",1/DATOS_[[% normaliz]:[% normaliz]],1)*(DATOS_[Conc.Sal.08])))))))),
0)</f>
        <v>0</v>
      </c>
      <c r="R35" s="178">
        <f t="array" ref="R35">IFERROR(
(MEDIAN((IF(DATOS_[[Sexo]:[Sexo]]=$B35,IF(DATOS_[[AGRUP. CLAS. PROF.]:[AGRUP. CLAS. PROF.]]=$B33,IF(DATOS_[[Check Periodo Ref.]:[Check Periodo Ref.]]="Dentro",IF(DATOS_[[Check Equiparado]:[Check Equiparado]]="Sí",IF(DATOS!AM$4="Sí",(1/DATOS_[[% anualiz]:[% anualiz]]),1)*IF(DATOS!AM$5="Sí",1/DATOS_[[% normaliz]:[% normaliz]],1)*(DATOS_[Conc.Sal.09])))))))),
0)</f>
        <v>0</v>
      </c>
      <c r="S35" s="178">
        <f t="array" ref="S35">IFERROR(
(MEDIAN((IF(DATOS_[[Sexo]:[Sexo]]=$B35,IF(DATOS_[[AGRUP. CLAS. PROF.]:[AGRUP. CLAS. PROF.]]=$B33,IF(DATOS_[[Check Periodo Ref.]:[Check Periodo Ref.]]="Dentro",IF(DATOS_[[Check Equiparado]:[Check Equiparado]]="Sí",IF(DATOS!AN$4="Sí",(1/DATOS_[[% anualiz]:[% anualiz]]),1)*IF(DATOS!AN$5="Sí",1/DATOS_[[% normaliz]:[% normaliz]],1)*(DATOS_[Conc.Sal.10])))))))),
0)</f>
        <v>0</v>
      </c>
      <c r="T35" s="178">
        <f t="array" ref="T35">IFERROR(
(MEDIAN((IF(DATOS_[[Sexo]:[Sexo]]=$B35,IF(DATOS_[[AGRUP. CLAS. PROF.]:[AGRUP. CLAS. PROF.]]=$B33,IF(DATOS_[[Check Periodo Ref.]:[Check Periodo Ref.]]="Dentro",IF(DATOS_[[Check Equiparado]:[Check Equiparado]]="Sí",IF(DATOS!AO$4="Sí",(1/DATOS_[[% anualiz]:[% anualiz]]),1)*IF(DATOS!AO$5="Sí",1/DATOS_[[% normaliz]:[% normaliz]],1)*(DATOS_[Conc.Sal.11])))))))),
0)</f>
        <v>0</v>
      </c>
      <c r="U35" s="178">
        <f t="array" ref="U35">IFERROR(
(MEDIAN((IF(DATOS_[[Sexo]:[Sexo]]=$B35,IF(DATOS_[[AGRUP. CLAS. PROF.]:[AGRUP. CLAS. PROF.]]=$B33,IF(DATOS_[[Check Periodo Ref.]:[Check Periodo Ref.]]="Dentro",IF(DATOS_[[Check Equiparado]:[Check Equiparado]]="Sí",IF(DATOS!AP$4="Sí",(1/DATOS_[[% anualiz]:[% anualiz]]),1)*IF(DATOS!AP$5="Sí",1/DATOS_[[% normaliz]:[% normaliz]],1)*(DATOS_[Conc.Sal.12])))))))),
0)</f>
        <v>0</v>
      </c>
      <c r="V35" s="178">
        <f t="array" ref="V35">IFERROR(
(MEDIAN((IF(DATOS_[[Sexo]:[Sexo]]=$B35,IF(DATOS_[[AGRUP. CLAS. PROF.]:[AGRUP. CLAS. PROF.]]=$B33,IF(DATOS_[[Check Periodo Ref.]:[Check Periodo Ref.]]="Dentro",IF(DATOS_[[Check Equiparado]:[Check Equiparado]]="Sí",IF(DATOS!AQ$4="Sí",(1/DATOS_[[% anualiz]:[% anualiz]]),1)*IF(DATOS!AQ$5="Sí",1/DATOS_[[% normaliz]:[% normaliz]],1)*(DATOS_[Conc.Sal.13])))))))),
0)</f>
        <v>0</v>
      </c>
      <c r="W35" s="178">
        <f t="array" ref="W35">IFERROR(
(MEDIAN((IF(DATOS_[[Sexo]:[Sexo]]=$B35,IF(DATOS_[[AGRUP. CLAS. PROF.]:[AGRUP. CLAS. PROF.]]=$B33,IF(DATOS_[[Check Periodo Ref.]:[Check Periodo Ref.]]="Dentro",IF(DATOS_[[Check Equiparado]:[Check Equiparado]]="Sí",IF(DATOS!AR$4="Sí",(1/DATOS_[[% anualiz]:[% anualiz]]),1)*IF(DATOS!AR$5="Sí",1/DATOS_[[% normaliz]:[% normaliz]],1)*(DATOS_[Conc.Sal.14])))))))),
0)</f>
        <v>0</v>
      </c>
      <c r="X35" s="178">
        <f t="array" ref="X35">IFERROR(
(MEDIAN((IF(DATOS_[[Sexo]:[Sexo]]=$B35,IF(DATOS_[[AGRUP. CLAS. PROF.]:[AGRUP. CLAS. PROF.]]=$B33,IF(DATOS_[[Check Periodo Ref.]:[Check Periodo Ref.]]="Dentro",IF(DATOS_[[Check Equiparado]:[Check Equiparado]]="Sí",IF(DATOS!AS$4="Sí",(1/DATOS_[[% anualiz]:[% anualiz]]),1)*IF(DATOS!AS$5="Sí",1/DATOS_[[% normaliz]:[% normaliz]],1)*(DATOS_[Conc.Sal.15])))))))),
0)</f>
        <v>0</v>
      </c>
      <c r="Y35" s="178">
        <f t="array" ref="Y35">IFERROR(
(MEDIAN((IF(DATOS_[[Sexo]:[Sexo]]=$B35,IF(DATOS_[[AGRUP. CLAS. PROF.]:[AGRUP. CLAS. PROF.]]=$B33,IF(DATOS_[[Check Periodo Ref.]:[Check Periodo Ref.]]="Dentro",IF(DATOS_[[Check Equiparado]:[Check Equiparado]]="Sí",IF(DATOS!AT$4="Sí",(1/DATOS_[[% anualiz]:[% anualiz]]),1)*IF(DATOS!AT$5="Sí",1/DATOS_[[% normaliz]:[% normaliz]],1)*(DATOS_[Conc.Sal.16])))))))),
0)</f>
        <v>0</v>
      </c>
      <c r="Z35" s="178">
        <f t="array" ref="Z35">IFERROR(
(MEDIAN((IF(DATOS_[[Sexo]:[Sexo]]=$B35,IF(DATOS_[[AGRUP. CLAS. PROF.]:[AGRUP. CLAS. PROF.]]=$B33,IF(DATOS_[[Check Periodo Ref.]:[Check Periodo Ref.]]="Dentro",IF(DATOS_[[Check Equiparado]:[Check Equiparado]]="Sí",IF(DATOS!AU$4="Sí",(1/DATOS_[[% anualiz]:[% anualiz]]),1)*IF(DATOS!AU$5="Sí",1/DATOS_[[% normaliz]:[% normaliz]],1)*(DATOS_[Conc.Sal.17])))))))),
0)</f>
        <v>0</v>
      </c>
      <c r="AA35" s="178">
        <f t="array" ref="AA35">IFERROR(
(MEDIAN((IF(DATOS_[[Sexo]:[Sexo]]=$B35,IF(DATOS_[[AGRUP. CLAS. PROF.]:[AGRUP. CLAS. PROF.]]=$B33,IF(DATOS_[[Check Periodo Ref.]:[Check Periodo Ref.]]="Dentro",IF(DATOS_[[Check Equiparado]:[Check Equiparado]]="Sí",IF(DATOS!AV$4="Sí",(1/DATOS_[[% anualiz]:[% anualiz]]),1)*IF(DATOS!AV$5="Sí",1/DATOS_[[% normaliz]:[% normaliz]],1)*(DATOS_[Conc.Sal.18])))))))),
0)</f>
        <v>0</v>
      </c>
      <c r="AB35" s="178">
        <f t="array" ref="AB35">IFERROR(
(MEDIAN((IF(DATOS_[[Sexo]:[Sexo]]=$B35,IF(DATOS_[[AGRUP. CLAS. PROF.]:[AGRUP. CLAS. PROF.]]=$B33,IF(DATOS_[[Check Periodo Ref.]:[Check Periodo Ref.]]="Dentro",IF(DATOS_[[Check Equiparado]:[Check Equiparado]]="Sí",IF(DATOS!AW$4="Sí",(1/DATOS_[[% anualiz]:[% anualiz]]),1)*IF(DATOS!AW$5="Sí",1/DATOS_[[% normaliz]:[% normaliz]],1)*(DATOS_[Conc.Sal.19])))))))),
0)</f>
        <v>0</v>
      </c>
      <c r="AC35" s="178">
        <f t="array" ref="AC35">IFERROR(
(MEDIAN((IF(DATOS_[[Sexo]:[Sexo]]=$B35,IF(DATOS_[[AGRUP. CLAS. PROF.]:[AGRUP. CLAS. PROF.]]=$B33,IF(DATOS_[[Check Periodo Ref.]:[Check Periodo Ref.]]="Dentro",IF(DATOS_[[Check Equiparado]:[Check Equiparado]]="Sí",IF(DATOS!AX$4="Sí",(1/DATOS_[[% anualiz]:[% anualiz]]),1)*IF(DATOS!AX$5="Sí",1/DATOS_[[% normaliz]:[% normaliz]],1)*(DATOS_[Conc.Sal.20])))))))),
0)</f>
        <v>0</v>
      </c>
      <c r="AD35" s="178">
        <f t="array" ref="AD35">IFERROR(
(MEDIAN((IF(DATOS_[[Sexo]:[Sexo]]=$B35,IF(DATOS_[[AGRUP. CLAS. PROF.]:[AGRUP. CLAS. PROF.]]=$B33,IF(DATOS_[[Check Periodo Ref.]:[Check Periodo Ref.]]="Dentro",IF(DATOS_[[Check Equiparado]:[Check Equiparado]]="Sí",IF(DATOS!AY$4="Sí",(1/DATOS_[[% anualiz]:[% anualiz]]),1)*IF(DATOS!AY$5="Sí",1/DATOS_[[% normaliz]:[% normaliz]],1)*(DATOS_[Conc.Sal.21])))))))),
0)</f>
        <v>0</v>
      </c>
      <c r="AE35" s="178">
        <f t="array" ref="AE35">IFERROR(
(MEDIAN((IF(DATOS_[[Sexo]:[Sexo]]=$B35,IF(DATOS_[[AGRUP. CLAS. PROF.]:[AGRUP. CLAS. PROF.]]=$B33,IF(DATOS_[[Check Periodo Ref.]:[Check Periodo Ref.]]="Dentro",IF(DATOS_[[Check Equiparado]:[Check Equiparado]]="Sí",IF(DATOS!AZ$4="Sí",(1/DATOS_[[% anualiz]:[% anualiz]]),1)*IF(DATOS!AZ$5="Sí",1/DATOS_[[% normaliz]:[% normaliz]],1)*(DATOS_[Conc.Sal.22])))))))),
0)</f>
        <v>0</v>
      </c>
      <c r="AF35" s="178">
        <f t="array" ref="AF35">IFERROR(
(MEDIAN((IF(DATOS_[[Sexo]:[Sexo]]=$B35,IF(DATOS_[[AGRUP. CLAS. PROF.]:[AGRUP. CLAS. PROF.]]=$B33,IF(DATOS_[[Check Periodo Ref.]:[Check Periodo Ref.]]="Dentro",IF(DATOS_[[Check Equiparado]:[Check Equiparado]]="Sí",IF(DATOS!BA$4="Sí",(1/DATOS_[[% anualiz]:[% anualiz]]),1)*IF(DATOS!BA$5="Sí",1/DATOS_[[% normaliz]:[% normaliz]],1)*(DATOS_[Conc.Sal.23])))))))),
0)</f>
        <v>0</v>
      </c>
      <c r="AG35" s="178">
        <f t="array" ref="AG35">IFERROR(
(MEDIAN((IF(DATOS_[[Sexo]:[Sexo]]=$B35,IF(DATOS_[[AGRUP. CLAS. PROF.]:[AGRUP. CLAS. PROF.]]=$B33,IF(DATOS_[[Check Periodo Ref.]:[Check Periodo Ref.]]="Dentro",IF(DATOS_[[Check Equiparado]:[Check Equiparado]]="Sí",IF(DATOS!BB$4="Sí",(1/DATOS_[[% anualiz]:[% anualiz]]),1)*IF(DATOS!BB$5="Sí",1/DATOS_[[% normaliz]:[% normaliz]],1)*(DATOS_[Conc.Sal.24])))))))),
0)</f>
        <v>0</v>
      </c>
      <c r="AH35" s="178">
        <f t="array" ref="AH35">IFERROR(
(MEDIAN((IF(DATOS_[[Sexo]:[Sexo]]=$B35,IF(DATOS_[[AGRUP. CLAS. PROF.]:[AGRUP. CLAS. PROF.]]=$B33,IF(DATOS_[[Check Periodo Ref.]:[Check Periodo Ref.]]="Dentro",IF(DATOS_[[Check Equiparado]:[Check Equiparado]]="Sí",IF(DATOS!BC$4="Sí",(1/DATOS_[[% anualiz]:[% anualiz]]),1)*IF(DATOS!BC$5="Sí",1/DATOS_[[% normaliz]:[% normaliz]],1)*(DATOS_[Conc.Sal.25])))))))),
0)</f>
        <v>0</v>
      </c>
      <c r="AI35" s="178">
        <f t="array" ref="AI35">IFERROR(
(MEDIAN((IF(DATOS_[[Sexo]:[Sexo]]=$B35,IF(DATOS_[[AGRUP. CLAS. PROF.]:[AGRUP. CLAS. PROF.]]=$B33,IF(DATOS_[[Check Periodo Ref.]:[Check Periodo Ref.]]="Dentro",IF(DATOS_[[Check Equiparado]:[Check Equiparado]]="Sí",IF(DATOS!BD$4="Sí",(1/DATOS_[[% anualiz]:[% anualiz]]),1)*IF(DATOS!BD$5="Sí",1/DATOS_[[% normaliz]:[% normaliz]],1)*(DATOS_[Conc.Sal.26])))))))),
0)</f>
        <v>0</v>
      </c>
      <c r="AJ35" s="178">
        <f t="array" ref="AJ35">IFERROR(
(MEDIAN((IF(DATOS_[[Sexo]:[Sexo]]=$B35,IF(DATOS_[[AGRUP. CLAS. PROF.]:[AGRUP. CLAS. PROF.]]=$B33,IF(DATOS_[[Check Periodo Ref.]:[Check Periodo Ref.]]="Dentro",IF(DATOS_[[Check Equiparado]:[Check Equiparado]]="Sí",IF(DATOS!BE$4="Sí",(1/DATOS_[[% anualiz]:[% anualiz]]),1)*IF(DATOS!BE$5="Sí",1/DATOS_[[% normaliz]:[% normaliz]],1)*(DATOS_[Conc.Sal.27])))))))),
0)</f>
        <v>0</v>
      </c>
      <c r="AK35" s="178">
        <f t="array" ref="AK35">IFERROR(
(MEDIAN((IF(DATOS_[[Sexo]:[Sexo]]=$B35,IF(DATOS_[[AGRUP. CLAS. PROF.]:[AGRUP. CLAS. PROF.]]=$B33,IF(DATOS_[[Check Periodo Ref.]:[Check Periodo Ref.]]="Dentro",IF(DATOS_[[Check Equiparado]:[Check Equiparado]]="Sí",IF(DATOS!BF$4="Sí",(1/DATOS_[[% anualiz]:[% anualiz]]),1)*IF(DATOS!BF$5="Sí",1/DATOS_[[% normaliz]:[% normaliz]],1)*(DATOS_[Conc.Sal.28])))))))),
0)</f>
        <v>0</v>
      </c>
      <c r="AL35" s="178">
        <f t="array" ref="AL35">IFERROR(
(MEDIAN((IF(DATOS_[[Sexo]:[Sexo]]=$B35,IF(DATOS_[[AGRUP. CLAS. PROF.]:[AGRUP. CLAS. PROF.]]=$B33,IF(DATOS_[[Check Periodo Ref.]:[Check Periodo Ref.]]="Dentro",IF(DATOS_[[Check Equiparado]:[Check Equiparado]]="Sí",IF(DATOS!BG$4="Sí",(1/DATOS_[[% anualiz]:[% anualiz]]),1)*IF(DATOS!BG$5="Sí",1/DATOS_[[% normaliz]:[% normaliz]],1)*(DATOS_[Conc.Sal.29])))))))),
0)</f>
        <v>0</v>
      </c>
      <c r="AM35" s="178">
        <f t="array" ref="AM35">IFERROR(
(MEDIAN((IF(DATOS_[[Sexo]:[Sexo]]=$B35,IF(DATOS_[[AGRUP. CLAS. PROF.]:[AGRUP. CLAS. PROF.]]=$B33,IF(DATOS_[[Check Periodo Ref.]:[Check Periodo Ref.]]="Dentro",IF(DATOS_[[Check Equiparado]:[Check Equiparado]]="Sí",IF(DATOS!BH$4="Sí",(1/DATOS_[[% anualiz]:[% anualiz]]),1)*IF(DATOS!BH$5="Sí",1/DATOS_[[% normaliz]:[% normaliz]],1)*(DATOS_[Conc.Sal.30])))))))),
0)</f>
        <v>0</v>
      </c>
      <c r="AN35" s="179">
        <f t="array" ref="AN35">IFERROR(
MEDIAN(IF(DATOS_[Sexo]=$B35,IF(DATOS_[[AGRUP. CLAS. PROF.]:[AGRUP. CLAS. PROF.]]=$B33,IF(DATOS_[Check Equiparado]="Sí",IF(DATOS_[Check Periodo Ref.]="Dentro",DATOS_[Tot COMPL.SAL Eq],FALSE))))),
0)</f>
        <v>0</v>
      </c>
      <c r="AO35" s="180">
        <f t="array" ref="AO35">IFERROR(
MEDIAN(IF(DATOS_[Sexo]=$B35,IF(DATOS_[[AGRUP. CLAS. PROF.]:[AGRUP. CLAS. PROF.]]=$B33,IF(DATOS_[Check Equiparado]="Sí",IF(DATOS_[Check Periodo Ref.]="Dentro",DATOS_[TOTAL SALARIO Eq],FALSE))))),
0)</f>
        <v>0</v>
      </c>
      <c r="AP35" s="181">
        <f t="array" ref="AP35">IFERROR(
(MEDIAN((IF(DATOS_[[Sexo]:[Sexo]]=$B35,IF(DATOS_[[AGRUP. CLAS. PROF.]:[AGRUP. CLAS. PROF.]]=$B34,IF(DATOS_[[Check Periodo Ref.]:[Check Periodo Ref.]]="Dentro",IF(DATOS_[[Check Equiparado]:[Check Equiparado]]="Sí",IF(DATOS!BI$4="Sí",(1/DATOS_[[% anualiz]:[% anualiz]]),1)*IF(DATOS!BI$5="Sí",1/DATOS_[[% normaliz]:[% normaliz]],1)*(DATOS_[C.Extra.01])))))))),
0)</f>
        <v>0</v>
      </c>
      <c r="AQ35" s="181">
        <f t="array" ref="AQ35">IFERROR(
(MEDIAN((IF(DATOS_[[Sexo]:[Sexo]]=$B35,IF(DATOS_[[AGRUP. CLAS. PROF.]:[AGRUP. CLAS. PROF.]]=$B34,IF(DATOS_[[Check Periodo Ref.]:[Check Periodo Ref.]]="Dentro",IF(DATOS_[[Check Equiparado]:[Check Equiparado]]="Sí",IF(DATOS!BJ$4="Sí",(1/DATOS_[[% anualiz]:[% anualiz]]),1)*IF(DATOS!BJ$5="Sí",1/DATOS_[[% normaliz]:[% normaliz]],1)*(DATOS_[C.Extra.02])))))))),
0)</f>
        <v>0</v>
      </c>
      <c r="AR35" s="181">
        <f t="array" ref="AR35">IFERROR(
(MEDIAN((IF(DATOS_[[Sexo]:[Sexo]]=$B35,IF(DATOS_[[AGRUP. CLAS. PROF.]:[AGRUP. CLAS. PROF.]]=$B34,IF(DATOS_[[Check Periodo Ref.]:[Check Periodo Ref.]]="Dentro",IF(DATOS_[[Check Equiparado]:[Check Equiparado]]="Sí",IF(DATOS!BK$4="Sí",(1/DATOS_[[% anualiz]:[% anualiz]]),1)*IF(DATOS!BK$5="Sí",1/DATOS_[[% normaliz]:[% normaliz]],1)*(DATOS_[C.Extra.03])))))))),
0)</f>
        <v>0</v>
      </c>
      <c r="AS35" s="181">
        <f t="array" ref="AS35">IFERROR(
(MEDIAN((IF(DATOS_[[Sexo]:[Sexo]]=$B35,IF(DATOS_[[AGRUP. CLAS. PROF.]:[AGRUP. CLAS. PROF.]]=$B34,IF(DATOS_[[Check Periodo Ref.]:[Check Periodo Ref.]]="Dentro",IF(DATOS_[[Check Equiparado]:[Check Equiparado]]="Sí",IF(DATOS!BL$4="Sí",(1/DATOS_[[% anualiz]:[% anualiz]]),1)*IF(DATOS!BL$5="Sí",1/DATOS_[[% normaliz]:[% normaliz]],1)*(DATOS_[C.Extra.04])))))))),
0)</f>
        <v>0</v>
      </c>
      <c r="AT35" s="181">
        <f t="array" ref="AT35">IFERROR(
(MEDIAN((IF(DATOS_[[Sexo]:[Sexo]]=$B35,IF(DATOS_[[AGRUP. CLAS. PROF.]:[AGRUP. CLAS. PROF.]]=$B34,IF(DATOS_[[Check Periodo Ref.]:[Check Periodo Ref.]]="Dentro",IF(DATOS_[[Check Equiparado]:[Check Equiparado]]="Sí",IF(DATOS!BM$4="Sí",(1/DATOS_[[% anualiz]:[% anualiz]]),1)*IF(DATOS!BM$5="Sí",1/DATOS_[[% normaliz]:[% normaliz]],1)*(DATOS_[C.Extra.05])))))))),
0)</f>
        <v>0</v>
      </c>
      <c r="AU35" s="182">
        <f t="array" ref="AU35">IFERROR(
MEDIAN(IF(DATOS_[Sexo]=$B35,IF(DATOS_[[AGRUP. CLAS. PROF.]:[AGRUP. CLAS. PROF.]]=$B33,IF(DATOS_[Check Equiparado]="Sí",IF(DATOS_[Check Periodo Ref.]="Dentro",DATOS_[Tot Extrasalarial Eq],FALSE))))),
0)</f>
        <v>0</v>
      </c>
      <c r="AV35" s="183">
        <f t="array" ref="AV35">IFERROR(
MEDIAN(IF(DATOS_[Sexo]=$B35,IF(DATOS_[[AGRUP. CLAS. PROF.]:[AGRUP. CLAS. PROF.]]=$B33,IF(DATOS_[Check Equiparado]="Sí",IF(DATOS_[Check Periodo Ref.]="Dentro",DATOS_[TOTAL Retrib Eq],FALSE))))),
0)</f>
        <v>0</v>
      </c>
    </row>
    <row r="36" spans="1:48" ht="17.25" thickBot="1" x14ac:dyDescent="0.35">
      <c r="A36" s="107" t="str">
        <f t="shared" ref="A36" si="31">+A37</f>
        <v>[ocultar]</v>
      </c>
      <c r="B36" s="157" t="s">
        <v>314</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CLAS. PROF.],
IF("Dentro"=DATOS_[Check Periodo Ref.],
1/(COUNTIFS(DATOS_[Sexo],$B37,DATOS_[AGRUP. CLAS. PROF.],$B36,DATOS_[Check Periodo Ref.],"Dentro",DATOS_[id],DATOS_[id]))))))</f>
        <v>0</v>
      </c>
      <c r="D37" s="100">
        <f>COUNTIFS(DATOS_[AGRUP. CLAS. PROF.],$B36,DATOS_[Sexo],$B37,DATOS_[Check Periodo Ref.],"Dentro")</f>
        <v>0</v>
      </c>
      <c r="E37" s="100">
        <f>COUNTIFS(DATOS_[AGRUP. CLAS. PROF.],$B36,DATOS_[Sexo],$B37,DATOS_[Check Periodo Ref.],"Dentro",DATOS_[Check Nº SC Norm],"Sí")</f>
        <v>0</v>
      </c>
      <c r="F37" s="100">
        <f>COUNTIFS(DATOS_[AGRUP. CLAS. PROF.],$B36,DATOS_[Sexo],$B37,DATOS_[Check Periodo Ref.],"Dentro",DATOS_[Check Nº SC Anualiz],"Sí")</f>
        <v>0</v>
      </c>
      <c r="G37" s="100">
        <f>COUNTIFS(DATOS_[AGRUP. CLAS. PROF.],$B36,DATOS_[Sexo],$B37,DATOS_[Check Periodo Ref.],"Dentro",DATOS_[Check Nº SC Norm y Anualiz],"Sí")</f>
        <v>0</v>
      </c>
      <c r="H37" s="100">
        <f>COUNTIFS(DATOS_[AGRUP. CLAS. PROF.],$B36,DATOS_[Sexo],$B37,DATOS_[Check Periodo Ref.],"Dentro",DATOS_[Check Equiparación],"Sí")</f>
        <v>0</v>
      </c>
      <c r="I37" s="177">
        <f t="array" ref="I37">IFERROR(
MEDIAN(IF(DATOS_[Sexo]=$B37,IF(DATOS_[[AGRUP. CLAS. PROF.]:[AGRUP. CLAS. PROF.]]=$B36,IF(DATOS_[Check Equiparado]="Sí",IF(DATOS_[Check Periodo Ref.]="Dentro",DATOS_[SALARIO BASE Eq],FALSE))))),
0)</f>
        <v>0</v>
      </c>
      <c r="J37" s="178">
        <f t="array" ref="J37">IFERROR(
(MEDIAN((IF(DATOS_[[Sexo]:[Sexo]]=$B37,IF(DATOS_[[AGRUP. CLAS. PROF.]:[AGRUP. CLAS. PROF.]]=$B36,IF(DATOS_[[Check Periodo Ref.]:[Check Periodo Ref.]]="Dentro",IF(DATOS_[[Check Equiparado]:[Check Equiparado]]="Sí",IF(DATOS!AE$4="Sí",(1/DATOS_[[% anualiz]:[% anualiz]]),1)*IF(DATOS!AE$5="Sí",1/DATOS_[[% normaliz]:[% normaliz]],1)*(DATOS_[Conc.Sal.01])))))))),
0)</f>
        <v>0</v>
      </c>
      <c r="K37" s="178">
        <f t="array" ref="K37">IFERROR(
(MEDIAN((IF(DATOS_[[Sexo]:[Sexo]]=$B37,IF(DATOS_[[AGRUP. CLAS. PROF.]:[AGRUP. CLAS. PROF.]]=$B36,IF(DATOS_[[Check Periodo Ref.]:[Check Periodo Ref.]]="Dentro",IF(DATOS_[[Check Equiparado]:[Check Equiparado]]="Sí",IF(DATOS!AF$4="Sí",(1/DATOS_[[% anualiz]:[% anualiz]]),1)*IF(DATOS!AF$5="Sí",1/DATOS_[[% normaliz]:[% normaliz]],1)*(DATOS_[Conc.Sal.02])))))))),
0)</f>
        <v>0</v>
      </c>
      <c r="L37" s="178">
        <f t="array" ref="L37">IFERROR(
(MEDIAN((IF(DATOS_[[Sexo]:[Sexo]]=$B37,IF(DATOS_[[AGRUP. CLAS. PROF.]:[AGRUP. CLAS. PROF.]]=$B36,IF(DATOS_[[Check Periodo Ref.]:[Check Periodo Ref.]]="Dentro",IF(DATOS_[[Check Equiparado]:[Check Equiparado]]="Sí",IF(DATOS!AG$4="Sí",(1/DATOS_[[% anualiz]:[% anualiz]]),1)*IF(DATOS!AG$5="Sí",1/DATOS_[[% normaliz]:[% normaliz]],1)*(DATOS_[Conc.Sal.03])))))))),
0)</f>
        <v>0</v>
      </c>
      <c r="M37" s="178">
        <f t="array" ref="M37">IFERROR(
(MEDIAN((IF(DATOS_[[Sexo]:[Sexo]]=$B37,IF(DATOS_[[AGRUP. CLAS. PROF.]:[AGRUP. CLAS. PROF.]]=$B36,IF(DATOS_[[Check Periodo Ref.]:[Check Periodo Ref.]]="Dentro",IF(DATOS_[[Check Equiparado]:[Check Equiparado]]="Sí",IF(DATOS!AH$4="Sí",(1/DATOS_[[% anualiz]:[% anualiz]]),1)*IF(DATOS!AH$5="Sí",1/DATOS_[[% normaliz]:[% normaliz]],1)*(DATOS_[Conc.Sal.04])))))))),
0)</f>
        <v>0</v>
      </c>
      <c r="N37" s="178">
        <f t="array" ref="N37">IFERROR(
(MEDIAN((IF(DATOS_[[Sexo]:[Sexo]]=$B37,IF(DATOS_[[AGRUP. CLAS. PROF.]:[AGRUP. CLAS. PROF.]]=$B36,IF(DATOS_[[Check Periodo Ref.]:[Check Periodo Ref.]]="Dentro",IF(DATOS_[[Check Equiparado]:[Check Equiparado]]="Sí",IF(DATOS!AI$4="Sí",(1/DATOS_[[% anualiz]:[% anualiz]]),1)*IF(DATOS!AI$5="Sí",1/DATOS_[[% normaliz]:[% normaliz]],1)*(DATOS_[Conc.Sal.05])))))))),
0)</f>
        <v>0</v>
      </c>
      <c r="O37" s="178">
        <f t="array" ref="O37">IFERROR(
(MEDIAN((IF(DATOS_[[Sexo]:[Sexo]]=$B37,IF(DATOS_[[AGRUP. CLAS. PROF.]:[AGRUP. CLAS. PROF.]]=$B36,IF(DATOS_[[Check Periodo Ref.]:[Check Periodo Ref.]]="Dentro",IF(DATOS_[[Check Equiparado]:[Check Equiparado]]="Sí",IF(DATOS!AJ$4="Sí",(1/DATOS_[[% anualiz]:[% anualiz]]),1)*IF(DATOS!AJ$5="Sí",1/DATOS_[[% normaliz]:[% normaliz]],1)*(DATOS_[Conc.Sal.06])))))))),
0)</f>
        <v>0</v>
      </c>
      <c r="P37" s="178">
        <f t="array" ref="P37">IFERROR(
(MEDIAN((IF(DATOS_[[Sexo]:[Sexo]]=$B37,IF(DATOS_[[AGRUP. CLAS. PROF.]:[AGRUP. CLAS. PROF.]]=$B36,IF(DATOS_[[Check Periodo Ref.]:[Check Periodo Ref.]]="Dentro",IF(DATOS_[[Check Equiparado]:[Check Equiparado]]="Sí",IF(DATOS!AK$4="Sí",(1/DATOS_[[% anualiz]:[% anualiz]]),1)*IF(DATOS!AK$5="Sí",1/DATOS_[[% normaliz]:[% normaliz]],1)*(DATOS_[Conc.Sal.07])))))))),
0)</f>
        <v>0</v>
      </c>
      <c r="Q37" s="178">
        <f t="array" ref="Q37">IFERROR(
(MEDIAN((IF(DATOS_[[Sexo]:[Sexo]]=$B37,IF(DATOS_[[AGRUP. CLAS. PROF.]:[AGRUP. CLAS. PROF.]]=$B36,IF(DATOS_[[Check Periodo Ref.]:[Check Periodo Ref.]]="Dentro",IF(DATOS_[[Check Equiparado]:[Check Equiparado]]="Sí",IF(DATOS!AL$4="Sí",(1/DATOS_[[% anualiz]:[% anualiz]]),1)*IF(DATOS!AL$5="Sí",1/DATOS_[[% normaliz]:[% normaliz]],1)*(DATOS_[Conc.Sal.08])))))))),
0)</f>
        <v>0</v>
      </c>
      <c r="R37" s="178">
        <f t="array" ref="R37">IFERROR(
(MEDIAN((IF(DATOS_[[Sexo]:[Sexo]]=$B37,IF(DATOS_[[AGRUP. CLAS. PROF.]:[AGRUP. CLAS. PROF.]]=$B36,IF(DATOS_[[Check Periodo Ref.]:[Check Periodo Ref.]]="Dentro",IF(DATOS_[[Check Equiparado]:[Check Equiparado]]="Sí",IF(DATOS!AM$4="Sí",(1/DATOS_[[% anualiz]:[% anualiz]]),1)*IF(DATOS!AM$5="Sí",1/DATOS_[[% normaliz]:[% normaliz]],1)*(DATOS_[Conc.Sal.09])))))))),
0)</f>
        <v>0</v>
      </c>
      <c r="S37" s="178">
        <f t="array" ref="S37">IFERROR(
(MEDIAN((IF(DATOS_[[Sexo]:[Sexo]]=$B37,IF(DATOS_[[AGRUP. CLAS. PROF.]:[AGRUP. CLAS. PROF.]]=$B36,IF(DATOS_[[Check Periodo Ref.]:[Check Periodo Ref.]]="Dentro",IF(DATOS_[[Check Equiparado]:[Check Equiparado]]="Sí",IF(DATOS!AN$4="Sí",(1/DATOS_[[% anualiz]:[% anualiz]]),1)*IF(DATOS!AN$5="Sí",1/DATOS_[[% normaliz]:[% normaliz]],1)*(DATOS_[Conc.Sal.10])))))))),
0)</f>
        <v>0</v>
      </c>
      <c r="T37" s="178">
        <f t="array" ref="T37">IFERROR(
(MEDIAN((IF(DATOS_[[Sexo]:[Sexo]]=$B37,IF(DATOS_[[AGRUP. CLAS. PROF.]:[AGRUP. CLAS. PROF.]]=$B36,IF(DATOS_[[Check Periodo Ref.]:[Check Periodo Ref.]]="Dentro",IF(DATOS_[[Check Equiparado]:[Check Equiparado]]="Sí",IF(DATOS!AO$4="Sí",(1/DATOS_[[% anualiz]:[% anualiz]]),1)*IF(DATOS!AO$5="Sí",1/DATOS_[[% normaliz]:[% normaliz]],1)*(DATOS_[Conc.Sal.11])))))))),
0)</f>
        <v>0</v>
      </c>
      <c r="U37" s="178">
        <f t="array" ref="U37">IFERROR(
(MEDIAN((IF(DATOS_[[Sexo]:[Sexo]]=$B37,IF(DATOS_[[AGRUP. CLAS. PROF.]:[AGRUP. CLAS. PROF.]]=$B36,IF(DATOS_[[Check Periodo Ref.]:[Check Periodo Ref.]]="Dentro",IF(DATOS_[[Check Equiparado]:[Check Equiparado]]="Sí",IF(DATOS!AP$4="Sí",(1/DATOS_[[% anualiz]:[% anualiz]]),1)*IF(DATOS!AP$5="Sí",1/DATOS_[[% normaliz]:[% normaliz]],1)*(DATOS_[Conc.Sal.12])))))))),
0)</f>
        <v>0</v>
      </c>
      <c r="V37" s="178">
        <f t="array" ref="V37">IFERROR(
(MEDIAN((IF(DATOS_[[Sexo]:[Sexo]]=$B37,IF(DATOS_[[AGRUP. CLAS. PROF.]:[AGRUP. CLAS. PROF.]]=$B36,IF(DATOS_[[Check Periodo Ref.]:[Check Periodo Ref.]]="Dentro",IF(DATOS_[[Check Equiparado]:[Check Equiparado]]="Sí",IF(DATOS!AQ$4="Sí",(1/DATOS_[[% anualiz]:[% anualiz]]),1)*IF(DATOS!AQ$5="Sí",1/DATOS_[[% normaliz]:[% normaliz]],1)*(DATOS_[Conc.Sal.13])))))))),
0)</f>
        <v>0</v>
      </c>
      <c r="W37" s="178">
        <f t="array" ref="W37">IFERROR(
(MEDIAN((IF(DATOS_[[Sexo]:[Sexo]]=$B37,IF(DATOS_[[AGRUP. CLAS. PROF.]:[AGRUP. CLAS. PROF.]]=$B36,IF(DATOS_[[Check Periodo Ref.]:[Check Periodo Ref.]]="Dentro",IF(DATOS_[[Check Equiparado]:[Check Equiparado]]="Sí",IF(DATOS!AR$4="Sí",(1/DATOS_[[% anualiz]:[% anualiz]]),1)*IF(DATOS!AR$5="Sí",1/DATOS_[[% normaliz]:[% normaliz]],1)*(DATOS_[Conc.Sal.14])))))))),
0)</f>
        <v>0</v>
      </c>
      <c r="X37" s="178">
        <f t="array" ref="X37">IFERROR(
(MEDIAN((IF(DATOS_[[Sexo]:[Sexo]]=$B37,IF(DATOS_[[AGRUP. CLAS. PROF.]:[AGRUP. CLAS. PROF.]]=$B36,IF(DATOS_[[Check Periodo Ref.]:[Check Periodo Ref.]]="Dentro",IF(DATOS_[[Check Equiparado]:[Check Equiparado]]="Sí",IF(DATOS!AS$4="Sí",(1/DATOS_[[% anualiz]:[% anualiz]]),1)*IF(DATOS!AS$5="Sí",1/DATOS_[[% normaliz]:[% normaliz]],1)*(DATOS_[Conc.Sal.15])))))))),
0)</f>
        <v>0</v>
      </c>
      <c r="Y37" s="178">
        <f t="array" ref="Y37">IFERROR(
(MEDIAN((IF(DATOS_[[Sexo]:[Sexo]]=$B37,IF(DATOS_[[AGRUP. CLAS. PROF.]:[AGRUP. CLAS. PROF.]]=$B36,IF(DATOS_[[Check Periodo Ref.]:[Check Periodo Ref.]]="Dentro",IF(DATOS_[[Check Equiparado]:[Check Equiparado]]="Sí",IF(DATOS!AT$4="Sí",(1/DATOS_[[% anualiz]:[% anualiz]]),1)*IF(DATOS!AT$5="Sí",1/DATOS_[[% normaliz]:[% normaliz]],1)*(DATOS_[Conc.Sal.16])))))))),
0)</f>
        <v>0</v>
      </c>
      <c r="Z37" s="178">
        <f t="array" ref="Z37">IFERROR(
(MEDIAN((IF(DATOS_[[Sexo]:[Sexo]]=$B37,IF(DATOS_[[AGRUP. CLAS. PROF.]:[AGRUP. CLAS. PROF.]]=$B36,IF(DATOS_[[Check Periodo Ref.]:[Check Periodo Ref.]]="Dentro",IF(DATOS_[[Check Equiparado]:[Check Equiparado]]="Sí",IF(DATOS!AU$4="Sí",(1/DATOS_[[% anualiz]:[% anualiz]]),1)*IF(DATOS!AU$5="Sí",1/DATOS_[[% normaliz]:[% normaliz]],1)*(DATOS_[Conc.Sal.17])))))))),
0)</f>
        <v>0</v>
      </c>
      <c r="AA37" s="178">
        <f t="array" ref="AA37">IFERROR(
(MEDIAN((IF(DATOS_[[Sexo]:[Sexo]]=$B37,IF(DATOS_[[AGRUP. CLAS. PROF.]:[AGRUP. CLAS. PROF.]]=$B36,IF(DATOS_[[Check Periodo Ref.]:[Check Periodo Ref.]]="Dentro",IF(DATOS_[[Check Equiparado]:[Check Equiparado]]="Sí",IF(DATOS!AV$4="Sí",(1/DATOS_[[% anualiz]:[% anualiz]]),1)*IF(DATOS!AV$5="Sí",1/DATOS_[[% normaliz]:[% normaliz]],1)*(DATOS_[Conc.Sal.18])))))))),
0)</f>
        <v>0</v>
      </c>
      <c r="AB37" s="178">
        <f t="array" ref="AB37">IFERROR(
(MEDIAN((IF(DATOS_[[Sexo]:[Sexo]]=$B37,IF(DATOS_[[AGRUP. CLAS. PROF.]:[AGRUP. CLAS. PROF.]]=$B36,IF(DATOS_[[Check Periodo Ref.]:[Check Periodo Ref.]]="Dentro",IF(DATOS_[[Check Equiparado]:[Check Equiparado]]="Sí",IF(DATOS!AW$4="Sí",(1/DATOS_[[% anualiz]:[% anualiz]]),1)*IF(DATOS!AW$5="Sí",1/DATOS_[[% normaliz]:[% normaliz]],1)*(DATOS_[Conc.Sal.19])))))))),
0)</f>
        <v>0</v>
      </c>
      <c r="AC37" s="178">
        <f t="array" ref="AC37">IFERROR(
(MEDIAN((IF(DATOS_[[Sexo]:[Sexo]]=$B37,IF(DATOS_[[AGRUP. CLAS. PROF.]:[AGRUP. CLAS. PROF.]]=$B36,IF(DATOS_[[Check Periodo Ref.]:[Check Periodo Ref.]]="Dentro",IF(DATOS_[[Check Equiparado]:[Check Equiparado]]="Sí",IF(DATOS!AX$4="Sí",(1/DATOS_[[% anualiz]:[% anualiz]]),1)*IF(DATOS!AX$5="Sí",1/DATOS_[[% normaliz]:[% normaliz]],1)*(DATOS_[Conc.Sal.20])))))))),
0)</f>
        <v>0</v>
      </c>
      <c r="AD37" s="178">
        <f t="array" ref="AD37">IFERROR(
(MEDIAN((IF(DATOS_[[Sexo]:[Sexo]]=$B37,IF(DATOS_[[AGRUP. CLAS. PROF.]:[AGRUP. CLAS. PROF.]]=$B36,IF(DATOS_[[Check Periodo Ref.]:[Check Periodo Ref.]]="Dentro",IF(DATOS_[[Check Equiparado]:[Check Equiparado]]="Sí",IF(DATOS!AY$4="Sí",(1/DATOS_[[% anualiz]:[% anualiz]]),1)*IF(DATOS!AY$5="Sí",1/DATOS_[[% normaliz]:[% normaliz]],1)*(DATOS_[Conc.Sal.21])))))))),
0)</f>
        <v>0</v>
      </c>
      <c r="AE37" s="178">
        <f t="array" ref="AE37">IFERROR(
(MEDIAN((IF(DATOS_[[Sexo]:[Sexo]]=$B37,IF(DATOS_[[AGRUP. CLAS. PROF.]:[AGRUP. CLAS. PROF.]]=$B36,IF(DATOS_[[Check Periodo Ref.]:[Check Periodo Ref.]]="Dentro",IF(DATOS_[[Check Equiparado]:[Check Equiparado]]="Sí",IF(DATOS!AZ$4="Sí",(1/DATOS_[[% anualiz]:[% anualiz]]),1)*IF(DATOS!AZ$5="Sí",1/DATOS_[[% normaliz]:[% normaliz]],1)*(DATOS_[Conc.Sal.22])))))))),
0)</f>
        <v>0</v>
      </c>
      <c r="AF37" s="178">
        <f t="array" ref="AF37">IFERROR(
(MEDIAN((IF(DATOS_[[Sexo]:[Sexo]]=$B37,IF(DATOS_[[AGRUP. CLAS. PROF.]:[AGRUP. CLAS. PROF.]]=$B36,IF(DATOS_[[Check Periodo Ref.]:[Check Periodo Ref.]]="Dentro",IF(DATOS_[[Check Equiparado]:[Check Equiparado]]="Sí",IF(DATOS!BA$4="Sí",(1/DATOS_[[% anualiz]:[% anualiz]]),1)*IF(DATOS!BA$5="Sí",1/DATOS_[[% normaliz]:[% normaliz]],1)*(DATOS_[Conc.Sal.23])))))))),
0)</f>
        <v>0</v>
      </c>
      <c r="AG37" s="178">
        <f t="array" ref="AG37">IFERROR(
(MEDIAN((IF(DATOS_[[Sexo]:[Sexo]]=$B37,IF(DATOS_[[AGRUP. CLAS. PROF.]:[AGRUP. CLAS. PROF.]]=$B36,IF(DATOS_[[Check Periodo Ref.]:[Check Periodo Ref.]]="Dentro",IF(DATOS_[[Check Equiparado]:[Check Equiparado]]="Sí",IF(DATOS!BB$4="Sí",(1/DATOS_[[% anualiz]:[% anualiz]]),1)*IF(DATOS!BB$5="Sí",1/DATOS_[[% normaliz]:[% normaliz]],1)*(DATOS_[Conc.Sal.24])))))))),
0)</f>
        <v>0</v>
      </c>
      <c r="AH37" s="178">
        <f t="array" ref="AH37">IFERROR(
(MEDIAN((IF(DATOS_[[Sexo]:[Sexo]]=$B37,IF(DATOS_[[AGRUP. CLAS. PROF.]:[AGRUP. CLAS. PROF.]]=$B36,IF(DATOS_[[Check Periodo Ref.]:[Check Periodo Ref.]]="Dentro",IF(DATOS_[[Check Equiparado]:[Check Equiparado]]="Sí",IF(DATOS!BC$4="Sí",(1/DATOS_[[% anualiz]:[% anualiz]]),1)*IF(DATOS!BC$5="Sí",1/DATOS_[[% normaliz]:[% normaliz]],1)*(DATOS_[Conc.Sal.25])))))))),
0)</f>
        <v>0</v>
      </c>
      <c r="AI37" s="178">
        <f t="array" ref="AI37">IFERROR(
(MEDIAN((IF(DATOS_[[Sexo]:[Sexo]]=$B37,IF(DATOS_[[AGRUP. CLAS. PROF.]:[AGRUP. CLAS. PROF.]]=$B36,IF(DATOS_[[Check Periodo Ref.]:[Check Periodo Ref.]]="Dentro",IF(DATOS_[[Check Equiparado]:[Check Equiparado]]="Sí",IF(DATOS!BD$4="Sí",(1/DATOS_[[% anualiz]:[% anualiz]]),1)*IF(DATOS!BD$5="Sí",1/DATOS_[[% normaliz]:[% normaliz]],1)*(DATOS_[Conc.Sal.26])))))))),
0)</f>
        <v>0</v>
      </c>
      <c r="AJ37" s="178">
        <f t="array" ref="AJ37">IFERROR(
(MEDIAN((IF(DATOS_[[Sexo]:[Sexo]]=$B37,IF(DATOS_[[AGRUP. CLAS. PROF.]:[AGRUP. CLAS. PROF.]]=$B36,IF(DATOS_[[Check Periodo Ref.]:[Check Periodo Ref.]]="Dentro",IF(DATOS_[[Check Equiparado]:[Check Equiparado]]="Sí",IF(DATOS!BE$4="Sí",(1/DATOS_[[% anualiz]:[% anualiz]]),1)*IF(DATOS!BE$5="Sí",1/DATOS_[[% normaliz]:[% normaliz]],1)*(DATOS_[Conc.Sal.27])))))))),
0)</f>
        <v>0</v>
      </c>
      <c r="AK37" s="178">
        <f t="array" ref="AK37">IFERROR(
(MEDIAN((IF(DATOS_[[Sexo]:[Sexo]]=$B37,IF(DATOS_[[AGRUP. CLAS. PROF.]:[AGRUP. CLAS. PROF.]]=$B36,IF(DATOS_[[Check Periodo Ref.]:[Check Periodo Ref.]]="Dentro",IF(DATOS_[[Check Equiparado]:[Check Equiparado]]="Sí",IF(DATOS!BF$4="Sí",(1/DATOS_[[% anualiz]:[% anualiz]]),1)*IF(DATOS!BF$5="Sí",1/DATOS_[[% normaliz]:[% normaliz]],1)*(DATOS_[Conc.Sal.28])))))))),
0)</f>
        <v>0</v>
      </c>
      <c r="AL37" s="178">
        <f t="array" ref="AL37">IFERROR(
(MEDIAN((IF(DATOS_[[Sexo]:[Sexo]]=$B37,IF(DATOS_[[AGRUP. CLAS. PROF.]:[AGRUP. CLAS. PROF.]]=$B36,IF(DATOS_[[Check Periodo Ref.]:[Check Periodo Ref.]]="Dentro",IF(DATOS_[[Check Equiparado]:[Check Equiparado]]="Sí",IF(DATOS!BG$4="Sí",(1/DATOS_[[% anualiz]:[% anualiz]]),1)*IF(DATOS!BG$5="Sí",1/DATOS_[[% normaliz]:[% normaliz]],1)*(DATOS_[Conc.Sal.29])))))))),
0)</f>
        <v>0</v>
      </c>
      <c r="AM37" s="178">
        <f t="array" ref="AM37">IFERROR(
(MEDIAN((IF(DATOS_[[Sexo]:[Sexo]]=$B37,IF(DATOS_[[AGRUP. CLAS. PROF.]:[AGRUP. CLAS. PROF.]]=$B36,IF(DATOS_[[Check Periodo Ref.]:[Check Periodo Ref.]]="Dentro",IF(DATOS_[[Check Equiparado]:[Check Equiparado]]="Sí",IF(DATOS!BH$4="Sí",(1/DATOS_[[% anualiz]:[% anualiz]]),1)*IF(DATOS!BH$5="Sí",1/DATOS_[[% normaliz]:[% normaliz]],1)*(DATOS_[Conc.Sal.30])))))))),
0)</f>
        <v>0</v>
      </c>
      <c r="AN37" s="179">
        <f t="array" ref="AN37">IFERROR(
MEDIAN(IF(DATOS_[Sexo]=$B37,IF(DATOS_[[AGRUP. CLAS. PROF.]:[AGRUP. CLAS. PROF.]]=$B36,IF(DATOS_[Check Equiparado]="Sí",IF(DATOS_[Check Periodo Ref.]="Dentro",DATOS_[Tot COMPL.SAL Eq],FALSE))))),
0)</f>
        <v>0</v>
      </c>
      <c r="AO37" s="180">
        <f t="array" ref="AO37">IFERROR(
MEDIAN(IF(DATOS_[Sexo]=$B37,IF(DATOS_[[AGRUP. CLAS. PROF.]:[AGRUP. CLAS. PROF.]]=$B36,IF(DATOS_[Check Equiparado]="Sí",IF(DATOS_[Check Periodo Ref.]="Dentro",DATOS_[TOTAL SALARIO Eq],FALSE))))),
0)</f>
        <v>0</v>
      </c>
      <c r="AP37" s="181">
        <f t="array" ref="AP37">IFERROR(
(MEDIAN((IF(DATOS_[[Sexo]:[Sexo]]=$B37,IF(DATOS_[[AGRUP. CLAS. PROF.]:[AGRUP. CLAS. PROF.]]=$B36,IF(DATOS_[[Check Periodo Ref.]:[Check Periodo Ref.]]="Dentro",IF(DATOS_[[Check Equiparado]:[Check Equiparado]]="Sí",IF(DATOS!BI$4="Sí",(1/DATOS_[[% anualiz]:[% anualiz]]),1)*IF(DATOS!BI$5="Sí",1/DATOS_[[% normaliz]:[% normaliz]],1)*(DATOS_[C.Extra.01])))))))),
0)</f>
        <v>0</v>
      </c>
      <c r="AQ37" s="181">
        <f t="array" ref="AQ37">IFERROR(
(MEDIAN((IF(DATOS_[[Sexo]:[Sexo]]=$B37,IF(DATOS_[[AGRUP. CLAS. PROF.]:[AGRUP. CLAS. PROF.]]=$B36,IF(DATOS_[[Check Periodo Ref.]:[Check Periodo Ref.]]="Dentro",IF(DATOS_[[Check Equiparado]:[Check Equiparado]]="Sí",IF(DATOS!BJ$4="Sí",(1/DATOS_[[% anualiz]:[% anualiz]]),1)*IF(DATOS!BJ$5="Sí",1/DATOS_[[% normaliz]:[% normaliz]],1)*(DATOS_[C.Extra.02])))))))),
0)</f>
        <v>0</v>
      </c>
      <c r="AR37" s="181">
        <f t="array" ref="AR37">IFERROR(
(MEDIAN((IF(DATOS_[[Sexo]:[Sexo]]=$B37,IF(DATOS_[[AGRUP. CLAS. PROF.]:[AGRUP. CLAS. PROF.]]=$B36,IF(DATOS_[[Check Periodo Ref.]:[Check Periodo Ref.]]="Dentro",IF(DATOS_[[Check Equiparado]:[Check Equiparado]]="Sí",IF(DATOS!BK$4="Sí",(1/DATOS_[[% anualiz]:[% anualiz]]),1)*IF(DATOS!BK$5="Sí",1/DATOS_[[% normaliz]:[% normaliz]],1)*(DATOS_[C.Extra.03])))))))),
0)</f>
        <v>0</v>
      </c>
      <c r="AS37" s="181">
        <f t="array" ref="AS37">IFERROR(
(MEDIAN((IF(DATOS_[[Sexo]:[Sexo]]=$B37,IF(DATOS_[[AGRUP. CLAS. PROF.]:[AGRUP. CLAS. PROF.]]=$B36,IF(DATOS_[[Check Periodo Ref.]:[Check Periodo Ref.]]="Dentro",IF(DATOS_[[Check Equiparado]:[Check Equiparado]]="Sí",IF(DATOS!BL$4="Sí",(1/DATOS_[[% anualiz]:[% anualiz]]),1)*IF(DATOS!BL$5="Sí",1/DATOS_[[% normaliz]:[% normaliz]],1)*(DATOS_[C.Extra.04])))))))),
0)</f>
        <v>0</v>
      </c>
      <c r="AT37" s="181">
        <f t="array" ref="AT37">IFERROR(
(MEDIAN((IF(DATOS_[[Sexo]:[Sexo]]=$B37,IF(DATOS_[[AGRUP. CLAS. PROF.]:[AGRUP. CLAS. PROF.]]=$B36,IF(DATOS_[[Check Periodo Ref.]:[Check Periodo Ref.]]="Dentro",IF(DATOS_[[Check Equiparado]:[Check Equiparado]]="Sí",IF(DATOS!BM$4="Sí",(1/DATOS_[[% anualiz]:[% anualiz]]),1)*IF(DATOS!BM$5="Sí",1/DATOS_[[% normaliz]:[% normaliz]],1)*(DATOS_[C.Extra.05])))))))),
0)</f>
        <v>0</v>
      </c>
      <c r="AU37" s="182">
        <f t="array" ref="AU37">IFERROR(
MEDIAN(IF(DATOS_[Sexo]=$B37,IF(DATOS_[[AGRUP. CLAS. PROF.]:[AGRUP. CLAS. PROF.]]=$B36,IF(DATOS_[Check Equiparado]="Sí",IF(DATOS_[Check Periodo Ref.]="Dentro",DATOS_[Tot Extrasalarial Eq],FALSE))))),
0)</f>
        <v>0</v>
      </c>
      <c r="AV37" s="183">
        <f t="array" ref="AV37">IFERROR(
MEDIAN(IF(DATOS_[Sexo]=$B37,IF(DATOS_[[AGRUP. CLAS. PROF.]:[AGRUP. CLAS. PROF.]]=$B36,IF(DATOS_[Check Equiparado]="Sí",IF(DATOS_[Check Periodo Ref.]="Dentro",DATOS_[TOTAL Retrib Eq],FALSE))))),
0)</f>
        <v>0</v>
      </c>
    </row>
    <row r="38" spans="1:48" x14ac:dyDescent="0.3">
      <c r="A38" s="107" t="str">
        <f t="shared" ref="A38" si="34">+A37</f>
        <v>[ocultar]</v>
      </c>
      <c r="B38" s="153" t="s">
        <v>163</v>
      </c>
      <c r="C38" s="99">
        <f t="array" ref="C38">SUM(IF($B38=DATOS_[Sexo],
IF($B36=DATOS_[AGRUP. CLAS. PROF.],
IF("Dentro"=DATOS_[Check Periodo Ref.],
1/(COUNTIFS(DATOS_[Sexo],$B38,DATOS_[AGRUP. CLAS. PROF.],$B36,DATOS_[Check Periodo Ref.],"Dentro",DATOS_[id],DATOS_[id]))))))</f>
        <v>0</v>
      </c>
      <c r="D38" s="100">
        <f>COUNTIFS(DATOS_[AGRUP. CLAS. PROF.],$B36,DATOS_[Sexo],$B38,DATOS_[Check Periodo Ref.],"Dentro")</f>
        <v>0</v>
      </c>
      <c r="E38" s="100">
        <f>COUNTIFS(DATOS_[AGRUP. CLAS. PROF.],$B36,DATOS_[Sexo],$B38,DATOS_[Check Periodo Ref.],"Dentro",DATOS_[Check Nº SC Norm],"Sí")</f>
        <v>0</v>
      </c>
      <c r="F38" s="100">
        <f>COUNTIFS(DATOS_[AGRUP. CLAS. PROF.],$B36,DATOS_[Sexo],$B38,DATOS_[Check Periodo Ref.],"Dentro",DATOS_[Check Nº SC Anualiz],"Sí")</f>
        <v>0</v>
      </c>
      <c r="G38" s="100">
        <f>COUNTIFS(DATOS_[AGRUP. CLAS. PROF.],$B36,DATOS_[Sexo],$B38,DATOS_[Check Periodo Ref.],"Dentro",DATOS_[Check Nº SC Norm y Anualiz],"Sí")</f>
        <v>0</v>
      </c>
      <c r="H38" s="100">
        <f>COUNTIFS(DATOS_[AGRUP. CLAS. PROF.],$B36,DATOS_[Sexo],$B38,DATOS_[Check Periodo Ref.],"Dentro",DATOS_[Check Equiparación],"Sí")</f>
        <v>0</v>
      </c>
      <c r="I38" s="177" cm="1">
        <f t="array" ref="I38">IFERROR(
MEDIAN(IF(DATOS_[Sexo]=$B38,IF(DATOS_[[AGRUP. CLAS. PROF.]:[AGRUP. CLAS. PROF.]]=$B36,IF(DATOS_[Check Equiparado]="Sí",IF(DATOS_[Check Periodo Ref.]="Dentro",DATOS_[SALARIO BASE Eq],FALSE))))),
0)</f>
        <v>0</v>
      </c>
      <c r="J38" s="178">
        <f t="array" ref="J38">IFERROR(
(MEDIAN((IF(DATOS_[[Sexo]:[Sexo]]=$B38,IF(DATOS_[[AGRUP. CLAS. PROF.]:[AGRUP. CLAS. PROF.]]=$B36,IF(DATOS_[[Check Periodo Ref.]:[Check Periodo Ref.]]="Dentro",IF(DATOS_[[Check Equiparado]:[Check Equiparado]]="Sí",IF(DATOS!AE$4="Sí",(1/DATOS_[[% anualiz]:[% anualiz]]),1)*IF(DATOS!AE$5="Sí",1/DATOS_[[% normaliz]:[% normaliz]],1)*(DATOS_[Conc.Sal.01])))))))),
0)</f>
        <v>0</v>
      </c>
      <c r="K38" s="178">
        <f t="array" ref="K38">IFERROR(
(MEDIAN((IF(DATOS_[[Sexo]:[Sexo]]=$B38,IF(DATOS_[[AGRUP. CLAS. PROF.]:[AGRUP. CLAS. PROF.]]=$B36,IF(DATOS_[[Check Periodo Ref.]:[Check Periodo Ref.]]="Dentro",IF(DATOS_[[Check Equiparado]:[Check Equiparado]]="Sí",IF(DATOS!AF$4="Sí",(1/DATOS_[[% anualiz]:[% anualiz]]),1)*IF(DATOS!AF$5="Sí",1/DATOS_[[% normaliz]:[% normaliz]],1)*(DATOS_[Conc.Sal.02])))))))),
0)</f>
        <v>0</v>
      </c>
      <c r="L38" s="178">
        <f t="array" ref="L38">IFERROR(
(MEDIAN((IF(DATOS_[[Sexo]:[Sexo]]=$B38,IF(DATOS_[[AGRUP. CLAS. PROF.]:[AGRUP. CLAS. PROF.]]=$B36,IF(DATOS_[[Check Periodo Ref.]:[Check Periodo Ref.]]="Dentro",IF(DATOS_[[Check Equiparado]:[Check Equiparado]]="Sí",IF(DATOS!AG$4="Sí",(1/DATOS_[[% anualiz]:[% anualiz]]),1)*IF(DATOS!AG$5="Sí",1/DATOS_[[% normaliz]:[% normaliz]],1)*(DATOS_[Conc.Sal.03])))))))),
0)</f>
        <v>0</v>
      </c>
      <c r="M38" s="178">
        <f t="array" ref="M38">IFERROR(
(MEDIAN((IF(DATOS_[[Sexo]:[Sexo]]=$B38,IF(DATOS_[[AGRUP. CLAS. PROF.]:[AGRUP. CLAS. PROF.]]=$B36,IF(DATOS_[[Check Periodo Ref.]:[Check Periodo Ref.]]="Dentro",IF(DATOS_[[Check Equiparado]:[Check Equiparado]]="Sí",IF(DATOS!AH$4="Sí",(1/DATOS_[[% anualiz]:[% anualiz]]),1)*IF(DATOS!AH$5="Sí",1/DATOS_[[% normaliz]:[% normaliz]],1)*(DATOS_[Conc.Sal.04])))))))),
0)</f>
        <v>0</v>
      </c>
      <c r="N38" s="178">
        <f t="array" ref="N38">IFERROR(
(MEDIAN((IF(DATOS_[[Sexo]:[Sexo]]=$B38,IF(DATOS_[[AGRUP. CLAS. PROF.]:[AGRUP. CLAS. PROF.]]=$B36,IF(DATOS_[[Check Periodo Ref.]:[Check Periodo Ref.]]="Dentro",IF(DATOS_[[Check Equiparado]:[Check Equiparado]]="Sí",IF(DATOS!AI$4="Sí",(1/DATOS_[[% anualiz]:[% anualiz]]),1)*IF(DATOS!AI$5="Sí",1/DATOS_[[% normaliz]:[% normaliz]],1)*(DATOS_[Conc.Sal.05])))))))),
0)</f>
        <v>0</v>
      </c>
      <c r="O38" s="178">
        <f t="array" ref="O38">IFERROR(
(MEDIAN((IF(DATOS_[[Sexo]:[Sexo]]=$B38,IF(DATOS_[[AGRUP. CLAS. PROF.]:[AGRUP. CLAS. PROF.]]=$B36,IF(DATOS_[[Check Periodo Ref.]:[Check Periodo Ref.]]="Dentro",IF(DATOS_[[Check Equiparado]:[Check Equiparado]]="Sí",IF(DATOS!AJ$4="Sí",(1/DATOS_[[% anualiz]:[% anualiz]]),1)*IF(DATOS!AJ$5="Sí",1/DATOS_[[% normaliz]:[% normaliz]],1)*(DATOS_[Conc.Sal.06])))))))),
0)</f>
        <v>0</v>
      </c>
      <c r="P38" s="178">
        <f t="array" ref="P38">IFERROR(
(MEDIAN((IF(DATOS_[[Sexo]:[Sexo]]=$B38,IF(DATOS_[[AGRUP. CLAS. PROF.]:[AGRUP. CLAS. PROF.]]=$B36,IF(DATOS_[[Check Periodo Ref.]:[Check Periodo Ref.]]="Dentro",IF(DATOS_[[Check Equiparado]:[Check Equiparado]]="Sí",IF(DATOS!AK$4="Sí",(1/DATOS_[[% anualiz]:[% anualiz]]),1)*IF(DATOS!AK$5="Sí",1/DATOS_[[% normaliz]:[% normaliz]],1)*(DATOS_[Conc.Sal.07])))))))),
0)</f>
        <v>0</v>
      </c>
      <c r="Q38" s="178">
        <f t="array" ref="Q38">IFERROR(
(MEDIAN((IF(DATOS_[[Sexo]:[Sexo]]=$B38,IF(DATOS_[[AGRUP. CLAS. PROF.]:[AGRUP. CLAS. PROF.]]=$B36,IF(DATOS_[[Check Periodo Ref.]:[Check Periodo Ref.]]="Dentro",IF(DATOS_[[Check Equiparado]:[Check Equiparado]]="Sí",IF(DATOS!AL$4="Sí",(1/DATOS_[[% anualiz]:[% anualiz]]),1)*IF(DATOS!AL$5="Sí",1/DATOS_[[% normaliz]:[% normaliz]],1)*(DATOS_[Conc.Sal.08])))))))),
0)</f>
        <v>0</v>
      </c>
      <c r="R38" s="178">
        <f t="array" ref="R38">IFERROR(
(MEDIAN((IF(DATOS_[[Sexo]:[Sexo]]=$B38,IF(DATOS_[[AGRUP. CLAS. PROF.]:[AGRUP. CLAS. PROF.]]=$B36,IF(DATOS_[[Check Periodo Ref.]:[Check Periodo Ref.]]="Dentro",IF(DATOS_[[Check Equiparado]:[Check Equiparado]]="Sí",IF(DATOS!AM$4="Sí",(1/DATOS_[[% anualiz]:[% anualiz]]),1)*IF(DATOS!AM$5="Sí",1/DATOS_[[% normaliz]:[% normaliz]],1)*(DATOS_[Conc.Sal.09])))))))),
0)</f>
        <v>0</v>
      </c>
      <c r="S38" s="178">
        <f t="array" ref="S38">IFERROR(
(MEDIAN((IF(DATOS_[[Sexo]:[Sexo]]=$B38,IF(DATOS_[[AGRUP. CLAS. PROF.]:[AGRUP. CLAS. PROF.]]=$B36,IF(DATOS_[[Check Periodo Ref.]:[Check Periodo Ref.]]="Dentro",IF(DATOS_[[Check Equiparado]:[Check Equiparado]]="Sí",IF(DATOS!AN$4="Sí",(1/DATOS_[[% anualiz]:[% anualiz]]),1)*IF(DATOS!AN$5="Sí",1/DATOS_[[% normaliz]:[% normaliz]],1)*(DATOS_[Conc.Sal.10])))))))),
0)</f>
        <v>0</v>
      </c>
      <c r="T38" s="178">
        <f t="array" ref="T38">IFERROR(
(MEDIAN((IF(DATOS_[[Sexo]:[Sexo]]=$B38,IF(DATOS_[[AGRUP. CLAS. PROF.]:[AGRUP. CLAS. PROF.]]=$B36,IF(DATOS_[[Check Periodo Ref.]:[Check Periodo Ref.]]="Dentro",IF(DATOS_[[Check Equiparado]:[Check Equiparado]]="Sí",IF(DATOS!AO$4="Sí",(1/DATOS_[[% anualiz]:[% anualiz]]),1)*IF(DATOS!AO$5="Sí",1/DATOS_[[% normaliz]:[% normaliz]],1)*(DATOS_[Conc.Sal.11])))))))),
0)</f>
        <v>0</v>
      </c>
      <c r="U38" s="178">
        <f t="array" ref="U38">IFERROR(
(MEDIAN((IF(DATOS_[[Sexo]:[Sexo]]=$B38,IF(DATOS_[[AGRUP. CLAS. PROF.]:[AGRUP. CLAS. PROF.]]=$B36,IF(DATOS_[[Check Periodo Ref.]:[Check Periodo Ref.]]="Dentro",IF(DATOS_[[Check Equiparado]:[Check Equiparado]]="Sí",IF(DATOS!AP$4="Sí",(1/DATOS_[[% anualiz]:[% anualiz]]),1)*IF(DATOS!AP$5="Sí",1/DATOS_[[% normaliz]:[% normaliz]],1)*(DATOS_[Conc.Sal.12])))))))),
0)</f>
        <v>0</v>
      </c>
      <c r="V38" s="178">
        <f t="array" ref="V38">IFERROR(
(MEDIAN((IF(DATOS_[[Sexo]:[Sexo]]=$B38,IF(DATOS_[[AGRUP. CLAS. PROF.]:[AGRUP. CLAS. PROF.]]=$B36,IF(DATOS_[[Check Periodo Ref.]:[Check Periodo Ref.]]="Dentro",IF(DATOS_[[Check Equiparado]:[Check Equiparado]]="Sí",IF(DATOS!AQ$4="Sí",(1/DATOS_[[% anualiz]:[% anualiz]]),1)*IF(DATOS!AQ$5="Sí",1/DATOS_[[% normaliz]:[% normaliz]],1)*(DATOS_[Conc.Sal.13])))))))),
0)</f>
        <v>0</v>
      </c>
      <c r="W38" s="178">
        <f t="array" ref="W38">IFERROR(
(MEDIAN((IF(DATOS_[[Sexo]:[Sexo]]=$B38,IF(DATOS_[[AGRUP. CLAS. PROF.]:[AGRUP. CLAS. PROF.]]=$B36,IF(DATOS_[[Check Periodo Ref.]:[Check Periodo Ref.]]="Dentro",IF(DATOS_[[Check Equiparado]:[Check Equiparado]]="Sí",IF(DATOS!AR$4="Sí",(1/DATOS_[[% anualiz]:[% anualiz]]),1)*IF(DATOS!AR$5="Sí",1/DATOS_[[% normaliz]:[% normaliz]],1)*(DATOS_[Conc.Sal.14])))))))),
0)</f>
        <v>0</v>
      </c>
      <c r="X38" s="178">
        <f t="array" ref="X38">IFERROR(
(MEDIAN((IF(DATOS_[[Sexo]:[Sexo]]=$B38,IF(DATOS_[[AGRUP. CLAS. PROF.]:[AGRUP. CLAS. PROF.]]=$B36,IF(DATOS_[[Check Periodo Ref.]:[Check Periodo Ref.]]="Dentro",IF(DATOS_[[Check Equiparado]:[Check Equiparado]]="Sí",IF(DATOS!AS$4="Sí",(1/DATOS_[[% anualiz]:[% anualiz]]),1)*IF(DATOS!AS$5="Sí",1/DATOS_[[% normaliz]:[% normaliz]],1)*(DATOS_[Conc.Sal.15])))))))),
0)</f>
        <v>0</v>
      </c>
      <c r="Y38" s="178">
        <f t="array" ref="Y38">IFERROR(
(MEDIAN((IF(DATOS_[[Sexo]:[Sexo]]=$B38,IF(DATOS_[[AGRUP. CLAS. PROF.]:[AGRUP. CLAS. PROF.]]=$B36,IF(DATOS_[[Check Periodo Ref.]:[Check Periodo Ref.]]="Dentro",IF(DATOS_[[Check Equiparado]:[Check Equiparado]]="Sí",IF(DATOS!AT$4="Sí",(1/DATOS_[[% anualiz]:[% anualiz]]),1)*IF(DATOS!AT$5="Sí",1/DATOS_[[% normaliz]:[% normaliz]],1)*(DATOS_[Conc.Sal.16])))))))),
0)</f>
        <v>0</v>
      </c>
      <c r="Z38" s="178">
        <f t="array" ref="Z38">IFERROR(
(MEDIAN((IF(DATOS_[[Sexo]:[Sexo]]=$B38,IF(DATOS_[[AGRUP. CLAS. PROF.]:[AGRUP. CLAS. PROF.]]=$B36,IF(DATOS_[[Check Periodo Ref.]:[Check Periodo Ref.]]="Dentro",IF(DATOS_[[Check Equiparado]:[Check Equiparado]]="Sí",IF(DATOS!AU$4="Sí",(1/DATOS_[[% anualiz]:[% anualiz]]),1)*IF(DATOS!AU$5="Sí",1/DATOS_[[% normaliz]:[% normaliz]],1)*(DATOS_[Conc.Sal.17])))))))),
0)</f>
        <v>0</v>
      </c>
      <c r="AA38" s="178">
        <f t="array" ref="AA38">IFERROR(
(MEDIAN((IF(DATOS_[[Sexo]:[Sexo]]=$B38,IF(DATOS_[[AGRUP. CLAS. PROF.]:[AGRUP. CLAS. PROF.]]=$B36,IF(DATOS_[[Check Periodo Ref.]:[Check Periodo Ref.]]="Dentro",IF(DATOS_[[Check Equiparado]:[Check Equiparado]]="Sí",IF(DATOS!AV$4="Sí",(1/DATOS_[[% anualiz]:[% anualiz]]),1)*IF(DATOS!AV$5="Sí",1/DATOS_[[% normaliz]:[% normaliz]],1)*(DATOS_[Conc.Sal.18])))))))),
0)</f>
        <v>0</v>
      </c>
      <c r="AB38" s="178">
        <f t="array" ref="AB38">IFERROR(
(MEDIAN((IF(DATOS_[[Sexo]:[Sexo]]=$B38,IF(DATOS_[[AGRUP. CLAS. PROF.]:[AGRUP. CLAS. PROF.]]=$B36,IF(DATOS_[[Check Periodo Ref.]:[Check Periodo Ref.]]="Dentro",IF(DATOS_[[Check Equiparado]:[Check Equiparado]]="Sí",IF(DATOS!AW$4="Sí",(1/DATOS_[[% anualiz]:[% anualiz]]),1)*IF(DATOS!AW$5="Sí",1/DATOS_[[% normaliz]:[% normaliz]],1)*(DATOS_[Conc.Sal.19])))))))),
0)</f>
        <v>0</v>
      </c>
      <c r="AC38" s="178">
        <f t="array" ref="AC38">IFERROR(
(MEDIAN((IF(DATOS_[[Sexo]:[Sexo]]=$B38,IF(DATOS_[[AGRUP. CLAS. PROF.]:[AGRUP. CLAS. PROF.]]=$B36,IF(DATOS_[[Check Periodo Ref.]:[Check Periodo Ref.]]="Dentro",IF(DATOS_[[Check Equiparado]:[Check Equiparado]]="Sí",IF(DATOS!AX$4="Sí",(1/DATOS_[[% anualiz]:[% anualiz]]),1)*IF(DATOS!AX$5="Sí",1/DATOS_[[% normaliz]:[% normaliz]],1)*(DATOS_[Conc.Sal.20])))))))),
0)</f>
        <v>0</v>
      </c>
      <c r="AD38" s="178">
        <f t="array" ref="AD38">IFERROR(
(MEDIAN((IF(DATOS_[[Sexo]:[Sexo]]=$B38,IF(DATOS_[[AGRUP. CLAS. PROF.]:[AGRUP. CLAS. PROF.]]=$B36,IF(DATOS_[[Check Periodo Ref.]:[Check Periodo Ref.]]="Dentro",IF(DATOS_[[Check Equiparado]:[Check Equiparado]]="Sí",IF(DATOS!AY$4="Sí",(1/DATOS_[[% anualiz]:[% anualiz]]),1)*IF(DATOS!AY$5="Sí",1/DATOS_[[% normaliz]:[% normaliz]],1)*(DATOS_[Conc.Sal.21])))))))),
0)</f>
        <v>0</v>
      </c>
      <c r="AE38" s="178">
        <f t="array" ref="AE38">IFERROR(
(MEDIAN((IF(DATOS_[[Sexo]:[Sexo]]=$B38,IF(DATOS_[[AGRUP. CLAS. PROF.]:[AGRUP. CLAS. PROF.]]=$B36,IF(DATOS_[[Check Periodo Ref.]:[Check Periodo Ref.]]="Dentro",IF(DATOS_[[Check Equiparado]:[Check Equiparado]]="Sí",IF(DATOS!AZ$4="Sí",(1/DATOS_[[% anualiz]:[% anualiz]]),1)*IF(DATOS!AZ$5="Sí",1/DATOS_[[% normaliz]:[% normaliz]],1)*(DATOS_[Conc.Sal.22])))))))),
0)</f>
        <v>0</v>
      </c>
      <c r="AF38" s="178">
        <f t="array" ref="AF38">IFERROR(
(MEDIAN((IF(DATOS_[[Sexo]:[Sexo]]=$B38,IF(DATOS_[[AGRUP. CLAS. PROF.]:[AGRUP. CLAS. PROF.]]=$B36,IF(DATOS_[[Check Periodo Ref.]:[Check Periodo Ref.]]="Dentro",IF(DATOS_[[Check Equiparado]:[Check Equiparado]]="Sí",IF(DATOS!BA$4="Sí",(1/DATOS_[[% anualiz]:[% anualiz]]),1)*IF(DATOS!BA$5="Sí",1/DATOS_[[% normaliz]:[% normaliz]],1)*(DATOS_[Conc.Sal.23])))))))),
0)</f>
        <v>0</v>
      </c>
      <c r="AG38" s="178">
        <f t="array" ref="AG38">IFERROR(
(MEDIAN((IF(DATOS_[[Sexo]:[Sexo]]=$B38,IF(DATOS_[[AGRUP. CLAS. PROF.]:[AGRUP. CLAS. PROF.]]=$B36,IF(DATOS_[[Check Periodo Ref.]:[Check Periodo Ref.]]="Dentro",IF(DATOS_[[Check Equiparado]:[Check Equiparado]]="Sí",IF(DATOS!BB$4="Sí",(1/DATOS_[[% anualiz]:[% anualiz]]),1)*IF(DATOS!BB$5="Sí",1/DATOS_[[% normaliz]:[% normaliz]],1)*(DATOS_[Conc.Sal.24])))))))),
0)</f>
        <v>0</v>
      </c>
      <c r="AH38" s="178">
        <f t="array" ref="AH38">IFERROR(
(MEDIAN((IF(DATOS_[[Sexo]:[Sexo]]=$B38,IF(DATOS_[[AGRUP. CLAS. PROF.]:[AGRUP. CLAS. PROF.]]=$B36,IF(DATOS_[[Check Periodo Ref.]:[Check Periodo Ref.]]="Dentro",IF(DATOS_[[Check Equiparado]:[Check Equiparado]]="Sí",IF(DATOS!BC$4="Sí",(1/DATOS_[[% anualiz]:[% anualiz]]),1)*IF(DATOS!BC$5="Sí",1/DATOS_[[% normaliz]:[% normaliz]],1)*(DATOS_[Conc.Sal.25])))))))),
0)</f>
        <v>0</v>
      </c>
      <c r="AI38" s="178">
        <f t="array" ref="AI38">IFERROR(
(MEDIAN((IF(DATOS_[[Sexo]:[Sexo]]=$B38,IF(DATOS_[[AGRUP. CLAS. PROF.]:[AGRUP. CLAS. PROF.]]=$B36,IF(DATOS_[[Check Periodo Ref.]:[Check Periodo Ref.]]="Dentro",IF(DATOS_[[Check Equiparado]:[Check Equiparado]]="Sí",IF(DATOS!BD$4="Sí",(1/DATOS_[[% anualiz]:[% anualiz]]),1)*IF(DATOS!BD$5="Sí",1/DATOS_[[% normaliz]:[% normaliz]],1)*(DATOS_[Conc.Sal.26])))))))),
0)</f>
        <v>0</v>
      </c>
      <c r="AJ38" s="178">
        <f t="array" ref="AJ38">IFERROR(
(MEDIAN((IF(DATOS_[[Sexo]:[Sexo]]=$B38,IF(DATOS_[[AGRUP. CLAS. PROF.]:[AGRUP. CLAS. PROF.]]=$B36,IF(DATOS_[[Check Periodo Ref.]:[Check Periodo Ref.]]="Dentro",IF(DATOS_[[Check Equiparado]:[Check Equiparado]]="Sí",IF(DATOS!BE$4="Sí",(1/DATOS_[[% anualiz]:[% anualiz]]),1)*IF(DATOS!BE$5="Sí",1/DATOS_[[% normaliz]:[% normaliz]],1)*(DATOS_[Conc.Sal.27])))))))),
0)</f>
        <v>0</v>
      </c>
      <c r="AK38" s="178">
        <f t="array" ref="AK38">IFERROR(
(MEDIAN((IF(DATOS_[[Sexo]:[Sexo]]=$B38,IF(DATOS_[[AGRUP. CLAS. PROF.]:[AGRUP. CLAS. PROF.]]=$B36,IF(DATOS_[[Check Periodo Ref.]:[Check Periodo Ref.]]="Dentro",IF(DATOS_[[Check Equiparado]:[Check Equiparado]]="Sí",IF(DATOS!BF$4="Sí",(1/DATOS_[[% anualiz]:[% anualiz]]),1)*IF(DATOS!BF$5="Sí",1/DATOS_[[% normaliz]:[% normaliz]],1)*(DATOS_[Conc.Sal.28])))))))),
0)</f>
        <v>0</v>
      </c>
      <c r="AL38" s="178">
        <f t="array" ref="AL38">IFERROR(
(MEDIAN((IF(DATOS_[[Sexo]:[Sexo]]=$B38,IF(DATOS_[[AGRUP. CLAS. PROF.]:[AGRUP. CLAS. PROF.]]=$B36,IF(DATOS_[[Check Periodo Ref.]:[Check Periodo Ref.]]="Dentro",IF(DATOS_[[Check Equiparado]:[Check Equiparado]]="Sí",IF(DATOS!BG$4="Sí",(1/DATOS_[[% anualiz]:[% anualiz]]),1)*IF(DATOS!BG$5="Sí",1/DATOS_[[% normaliz]:[% normaliz]],1)*(DATOS_[Conc.Sal.29])))))))),
0)</f>
        <v>0</v>
      </c>
      <c r="AM38" s="178">
        <f t="array" ref="AM38">IFERROR(
(MEDIAN((IF(DATOS_[[Sexo]:[Sexo]]=$B38,IF(DATOS_[[AGRUP. CLAS. PROF.]:[AGRUP. CLAS. PROF.]]=$B36,IF(DATOS_[[Check Periodo Ref.]:[Check Periodo Ref.]]="Dentro",IF(DATOS_[[Check Equiparado]:[Check Equiparado]]="Sí",IF(DATOS!BH$4="Sí",(1/DATOS_[[% anualiz]:[% anualiz]]),1)*IF(DATOS!BH$5="Sí",1/DATOS_[[% normaliz]:[% normaliz]],1)*(DATOS_[Conc.Sal.30])))))))),
0)</f>
        <v>0</v>
      </c>
      <c r="AN38" s="179">
        <f t="array" ref="AN38">IFERROR(
MEDIAN(IF(DATOS_[Sexo]=$B38,IF(DATOS_[[AGRUP. CLAS. PROF.]:[AGRUP. CLAS. PROF.]]=$B36,IF(DATOS_[Check Equiparado]="Sí",IF(DATOS_[Check Periodo Ref.]="Dentro",DATOS_[Tot COMPL.SAL Eq],FALSE))))),
0)</f>
        <v>0</v>
      </c>
      <c r="AO38" s="180">
        <f t="array" ref="AO38">IFERROR(
MEDIAN(IF(DATOS_[Sexo]=$B38,IF(DATOS_[[AGRUP. CLAS. PROF.]:[AGRUP. CLAS. PROF.]]=$B36,IF(DATOS_[Check Equiparado]="Sí",IF(DATOS_[Check Periodo Ref.]="Dentro",DATOS_[TOTAL SALARIO Eq],FALSE))))),
0)</f>
        <v>0</v>
      </c>
      <c r="AP38" s="181">
        <f t="array" ref="AP38">IFERROR(
(MEDIAN((IF(DATOS_[[Sexo]:[Sexo]]=$B38,IF(DATOS_[[AGRUP. CLAS. PROF.]:[AGRUP. CLAS. PROF.]]=$B37,IF(DATOS_[[Check Periodo Ref.]:[Check Periodo Ref.]]="Dentro",IF(DATOS_[[Check Equiparado]:[Check Equiparado]]="Sí",IF(DATOS!BI$4="Sí",(1/DATOS_[[% anualiz]:[% anualiz]]),1)*IF(DATOS!BI$5="Sí",1/DATOS_[[% normaliz]:[% normaliz]],1)*(DATOS_[C.Extra.01])))))))),
0)</f>
        <v>0</v>
      </c>
      <c r="AQ38" s="181">
        <f t="array" ref="AQ38">IFERROR(
(MEDIAN((IF(DATOS_[[Sexo]:[Sexo]]=$B38,IF(DATOS_[[AGRUP. CLAS. PROF.]:[AGRUP. CLAS. PROF.]]=$B37,IF(DATOS_[[Check Periodo Ref.]:[Check Periodo Ref.]]="Dentro",IF(DATOS_[[Check Equiparado]:[Check Equiparado]]="Sí",IF(DATOS!BJ$4="Sí",(1/DATOS_[[% anualiz]:[% anualiz]]),1)*IF(DATOS!BJ$5="Sí",1/DATOS_[[% normaliz]:[% normaliz]],1)*(DATOS_[C.Extra.02])))))))),
0)</f>
        <v>0</v>
      </c>
      <c r="AR38" s="181">
        <f t="array" ref="AR38">IFERROR(
(MEDIAN((IF(DATOS_[[Sexo]:[Sexo]]=$B38,IF(DATOS_[[AGRUP. CLAS. PROF.]:[AGRUP. CLAS. PROF.]]=$B37,IF(DATOS_[[Check Periodo Ref.]:[Check Periodo Ref.]]="Dentro",IF(DATOS_[[Check Equiparado]:[Check Equiparado]]="Sí",IF(DATOS!BK$4="Sí",(1/DATOS_[[% anualiz]:[% anualiz]]),1)*IF(DATOS!BK$5="Sí",1/DATOS_[[% normaliz]:[% normaliz]],1)*(DATOS_[C.Extra.03])))))))),
0)</f>
        <v>0</v>
      </c>
      <c r="AS38" s="181">
        <f t="array" ref="AS38">IFERROR(
(MEDIAN((IF(DATOS_[[Sexo]:[Sexo]]=$B38,IF(DATOS_[[AGRUP. CLAS. PROF.]:[AGRUP. CLAS. PROF.]]=$B37,IF(DATOS_[[Check Periodo Ref.]:[Check Periodo Ref.]]="Dentro",IF(DATOS_[[Check Equiparado]:[Check Equiparado]]="Sí",IF(DATOS!BL$4="Sí",(1/DATOS_[[% anualiz]:[% anualiz]]),1)*IF(DATOS!BL$5="Sí",1/DATOS_[[% normaliz]:[% normaliz]],1)*(DATOS_[C.Extra.04])))))))),
0)</f>
        <v>0</v>
      </c>
      <c r="AT38" s="181">
        <f t="array" ref="AT38">IFERROR(
(MEDIAN((IF(DATOS_[[Sexo]:[Sexo]]=$B38,IF(DATOS_[[AGRUP. CLAS. PROF.]:[AGRUP. CLAS. PROF.]]=$B37,IF(DATOS_[[Check Periodo Ref.]:[Check Periodo Ref.]]="Dentro",IF(DATOS_[[Check Equiparado]:[Check Equiparado]]="Sí",IF(DATOS!BM$4="Sí",(1/DATOS_[[% anualiz]:[% anualiz]]),1)*IF(DATOS!BM$5="Sí",1/DATOS_[[% normaliz]:[% normaliz]],1)*(DATOS_[C.Extra.05])))))))),
0)</f>
        <v>0</v>
      </c>
      <c r="AU38" s="182">
        <f t="array" ref="AU38">IFERROR(
MEDIAN(IF(DATOS_[Sexo]=$B38,IF(DATOS_[[AGRUP. CLAS. PROF.]:[AGRUP. CLAS. PROF.]]=$B36,IF(DATOS_[Check Equiparado]="Sí",IF(DATOS_[Check Periodo Ref.]="Dentro",DATOS_[Tot Extrasalarial Eq],FALSE))))),
0)</f>
        <v>0</v>
      </c>
      <c r="AV38" s="183">
        <f t="array" ref="AV38">IFERROR(
MEDIAN(IF(DATOS_[Sexo]=$B38,IF(DATOS_[[AGRUP. CLAS. PROF.]:[AGRUP. CLAS. PROF.]]=$B36,IF(DATOS_[Check Equiparado]="Sí",IF(DATOS_[Check Periodo Ref.]="Dentro",DATOS_[TOTAL Retrib Eq],FALSE))))),
0)</f>
        <v>0</v>
      </c>
    </row>
    <row r="39" spans="1:48" ht="17.25" thickBot="1" x14ac:dyDescent="0.35">
      <c r="A39" s="107" t="str">
        <f t="shared" ref="A39" si="35">+A40</f>
        <v>[ocultar]</v>
      </c>
      <c r="B39" s="157" t="s">
        <v>315</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CLAS. PROF.],
IF("Dentro"=DATOS_[Check Periodo Ref.],
1/(COUNTIFS(DATOS_[Sexo],$B40,DATOS_[AGRUP. CLAS. PROF.],$B39,DATOS_[Check Periodo Ref.],"Dentro",DATOS_[id],DATOS_[id]))))))</f>
        <v>0</v>
      </c>
      <c r="D40" s="100">
        <f>COUNTIFS(DATOS_[AGRUP. CLAS. PROF.],$B39,DATOS_[Sexo],$B40,DATOS_[Check Periodo Ref.],"Dentro")</f>
        <v>0</v>
      </c>
      <c r="E40" s="100">
        <f>COUNTIFS(DATOS_[AGRUP. CLAS. PROF.],$B39,DATOS_[Sexo],$B40,DATOS_[Check Periodo Ref.],"Dentro",DATOS_[Check Nº SC Norm],"Sí")</f>
        <v>0</v>
      </c>
      <c r="F40" s="100">
        <f>COUNTIFS(DATOS_[AGRUP. CLAS. PROF.],$B39,DATOS_[Sexo],$B40,DATOS_[Check Periodo Ref.],"Dentro",DATOS_[Check Nº SC Anualiz],"Sí")</f>
        <v>0</v>
      </c>
      <c r="G40" s="100">
        <f>COUNTIFS(DATOS_[AGRUP. CLAS. PROF.],$B39,DATOS_[Sexo],$B40,DATOS_[Check Periodo Ref.],"Dentro",DATOS_[Check Nº SC Norm y Anualiz],"Sí")</f>
        <v>0</v>
      </c>
      <c r="H40" s="100">
        <f>COUNTIFS(DATOS_[AGRUP. CLAS. PROF.],$B39,DATOS_[Sexo],$B40,DATOS_[Check Periodo Ref.],"Dentro",DATOS_[Check Equiparación],"Sí")</f>
        <v>0</v>
      </c>
      <c r="I40" s="177">
        <f t="array" ref="I40">IFERROR(
MEDIAN(IF(DATOS_[Sexo]=$B40,IF(DATOS_[[AGRUP. CLAS. PROF.]:[AGRUP. CLAS. PROF.]]=$B39,IF(DATOS_[Check Equiparado]="Sí",IF(DATOS_[Check Periodo Ref.]="Dentro",DATOS_[SALARIO BASE Eq],FALSE))))),
0)</f>
        <v>0</v>
      </c>
      <c r="J40" s="178">
        <f t="array" ref="J40">IFERROR(
(MEDIAN((IF(DATOS_[[Sexo]:[Sexo]]=$B40,IF(DATOS_[[AGRUP. CLAS. PROF.]:[AGRUP. CLAS. PROF.]]=$B39,IF(DATOS_[[Check Periodo Ref.]:[Check Periodo Ref.]]="Dentro",IF(DATOS_[[Check Equiparado]:[Check Equiparado]]="Sí",IF(DATOS!AE$4="Sí",(1/DATOS_[[% anualiz]:[% anualiz]]),1)*IF(DATOS!AE$5="Sí",1/DATOS_[[% normaliz]:[% normaliz]],1)*(DATOS_[Conc.Sal.01])))))))),
0)</f>
        <v>0</v>
      </c>
      <c r="K40" s="178">
        <f t="array" ref="K40">IFERROR(
(MEDIAN((IF(DATOS_[[Sexo]:[Sexo]]=$B40,IF(DATOS_[[AGRUP. CLAS. PROF.]:[AGRUP. CLAS. PROF.]]=$B39,IF(DATOS_[[Check Periodo Ref.]:[Check Periodo Ref.]]="Dentro",IF(DATOS_[[Check Equiparado]:[Check Equiparado]]="Sí",IF(DATOS!AF$4="Sí",(1/DATOS_[[% anualiz]:[% anualiz]]),1)*IF(DATOS!AF$5="Sí",1/DATOS_[[% normaliz]:[% normaliz]],1)*(DATOS_[Conc.Sal.02])))))))),
0)</f>
        <v>0</v>
      </c>
      <c r="L40" s="178">
        <f t="array" ref="L40">IFERROR(
(MEDIAN((IF(DATOS_[[Sexo]:[Sexo]]=$B40,IF(DATOS_[[AGRUP. CLAS. PROF.]:[AGRUP. CLAS. PROF.]]=$B39,IF(DATOS_[[Check Periodo Ref.]:[Check Periodo Ref.]]="Dentro",IF(DATOS_[[Check Equiparado]:[Check Equiparado]]="Sí",IF(DATOS!AG$4="Sí",(1/DATOS_[[% anualiz]:[% anualiz]]),1)*IF(DATOS!AG$5="Sí",1/DATOS_[[% normaliz]:[% normaliz]],1)*(DATOS_[Conc.Sal.03])))))))),
0)</f>
        <v>0</v>
      </c>
      <c r="M40" s="178">
        <f t="array" ref="M40">IFERROR(
(MEDIAN((IF(DATOS_[[Sexo]:[Sexo]]=$B40,IF(DATOS_[[AGRUP. CLAS. PROF.]:[AGRUP. CLAS. PROF.]]=$B39,IF(DATOS_[[Check Periodo Ref.]:[Check Periodo Ref.]]="Dentro",IF(DATOS_[[Check Equiparado]:[Check Equiparado]]="Sí",IF(DATOS!AH$4="Sí",(1/DATOS_[[% anualiz]:[% anualiz]]),1)*IF(DATOS!AH$5="Sí",1/DATOS_[[% normaliz]:[% normaliz]],1)*(DATOS_[Conc.Sal.04])))))))),
0)</f>
        <v>0</v>
      </c>
      <c r="N40" s="178">
        <f t="array" ref="N40">IFERROR(
(MEDIAN((IF(DATOS_[[Sexo]:[Sexo]]=$B40,IF(DATOS_[[AGRUP. CLAS. PROF.]:[AGRUP. CLAS. PROF.]]=$B39,IF(DATOS_[[Check Periodo Ref.]:[Check Periodo Ref.]]="Dentro",IF(DATOS_[[Check Equiparado]:[Check Equiparado]]="Sí",IF(DATOS!AI$4="Sí",(1/DATOS_[[% anualiz]:[% anualiz]]),1)*IF(DATOS!AI$5="Sí",1/DATOS_[[% normaliz]:[% normaliz]],1)*(DATOS_[Conc.Sal.05])))))))),
0)</f>
        <v>0</v>
      </c>
      <c r="O40" s="178">
        <f t="array" ref="O40">IFERROR(
(MEDIAN((IF(DATOS_[[Sexo]:[Sexo]]=$B40,IF(DATOS_[[AGRUP. CLAS. PROF.]:[AGRUP. CLAS. PROF.]]=$B39,IF(DATOS_[[Check Periodo Ref.]:[Check Periodo Ref.]]="Dentro",IF(DATOS_[[Check Equiparado]:[Check Equiparado]]="Sí",IF(DATOS!AJ$4="Sí",(1/DATOS_[[% anualiz]:[% anualiz]]),1)*IF(DATOS!AJ$5="Sí",1/DATOS_[[% normaliz]:[% normaliz]],1)*(DATOS_[Conc.Sal.06])))))))),
0)</f>
        <v>0</v>
      </c>
      <c r="P40" s="178">
        <f t="array" ref="P40">IFERROR(
(MEDIAN((IF(DATOS_[[Sexo]:[Sexo]]=$B40,IF(DATOS_[[AGRUP. CLAS. PROF.]:[AGRUP. CLAS. PROF.]]=$B39,IF(DATOS_[[Check Periodo Ref.]:[Check Periodo Ref.]]="Dentro",IF(DATOS_[[Check Equiparado]:[Check Equiparado]]="Sí",IF(DATOS!AK$4="Sí",(1/DATOS_[[% anualiz]:[% anualiz]]),1)*IF(DATOS!AK$5="Sí",1/DATOS_[[% normaliz]:[% normaliz]],1)*(DATOS_[Conc.Sal.07])))))))),
0)</f>
        <v>0</v>
      </c>
      <c r="Q40" s="178">
        <f t="array" ref="Q40">IFERROR(
(MEDIAN((IF(DATOS_[[Sexo]:[Sexo]]=$B40,IF(DATOS_[[AGRUP. CLAS. PROF.]:[AGRUP. CLAS. PROF.]]=$B39,IF(DATOS_[[Check Periodo Ref.]:[Check Periodo Ref.]]="Dentro",IF(DATOS_[[Check Equiparado]:[Check Equiparado]]="Sí",IF(DATOS!AL$4="Sí",(1/DATOS_[[% anualiz]:[% anualiz]]),1)*IF(DATOS!AL$5="Sí",1/DATOS_[[% normaliz]:[% normaliz]],1)*(DATOS_[Conc.Sal.08])))))))),
0)</f>
        <v>0</v>
      </c>
      <c r="R40" s="178">
        <f t="array" ref="R40">IFERROR(
(MEDIAN((IF(DATOS_[[Sexo]:[Sexo]]=$B40,IF(DATOS_[[AGRUP. CLAS. PROF.]:[AGRUP. CLAS. PROF.]]=$B39,IF(DATOS_[[Check Periodo Ref.]:[Check Periodo Ref.]]="Dentro",IF(DATOS_[[Check Equiparado]:[Check Equiparado]]="Sí",IF(DATOS!AM$4="Sí",(1/DATOS_[[% anualiz]:[% anualiz]]),1)*IF(DATOS!AM$5="Sí",1/DATOS_[[% normaliz]:[% normaliz]],1)*(DATOS_[Conc.Sal.09])))))))),
0)</f>
        <v>0</v>
      </c>
      <c r="S40" s="178">
        <f t="array" ref="S40">IFERROR(
(MEDIAN((IF(DATOS_[[Sexo]:[Sexo]]=$B40,IF(DATOS_[[AGRUP. CLAS. PROF.]:[AGRUP. CLAS. PROF.]]=$B39,IF(DATOS_[[Check Periodo Ref.]:[Check Periodo Ref.]]="Dentro",IF(DATOS_[[Check Equiparado]:[Check Equiparado]]="Sí",IF(DATOS!AN$4="Sí",(1/DATOS_[[% anualiz]:[% anualiz]]),1)*IF(DATOS!AN$5="Sí",1/DATOS_[[% normaliz]:[% normaliz]],1)*(DATOS_[Conc.Sal.10])))))))),
0)</f>
        <v>0</v>
      </c>
      <c r="T40" s="178">
        <f t="array" ref="T40">IFERROR(
(MEDIAN((IF(DATOS_[[Sexo]:[Sexo]]=$B40,IF(DATOS_[[AGRUP. CLAS. PROF.]:[AGRUP. CLAS. PROF.]]=$B39,IF(DATOS_[[Check Periodo Ref.]:[Check Periodo Ref.]]="Dentro",IF(DATOS_[[Check Equiparado]:[Check Equiparado]]="Sí",IF(DATOS!AO$4="Sí",(1/DATOS_[[% anualiz]:[% anualiz]]),1)*IF(DATOS!AO$5="Sí",1/DATOS_[[% normaliz]:[% normaliz]],1)*(DATOS_[Conc.Sal.11])))))))),
0)</f>
        <v>0</v>
      </c>
      <c r="U40" s="178">
        <f t="array" ref="U40">IFERROR(
(MEDIAN((IF(DATOS_[[Sexo]:[Sexo]]=$B40,IF(DATOS_[[AGRUP. CLAS. PROF.]:[AGRUP. CLAS. PROF.]]=$B39,IF(DATOS_[[Check Periodo Ref.]:[Check Periodo Ref.]]="Dentro",IF(DATOS_[[Check Equiparado]:[Check Equiparado]]="Sí",IF(DATOS!AP$4="Sí",(1/DATOS_[[% anualiz]:[% anualiz]]),1)*IF(DATOS!AP$5="Sí",1/DATOS_[[% normaliz]:[% normaliz]],1)*(DATOS_[Conc.Sal.12])))))))),
0)</f>
        <v>0</v>
      </c>
      <c r="V40" s="178">
        <f t="array" ref="V40">IFERROR(
(MEDIAN((IF(DATOS_[[Sexo]:[Sexo]]=$B40,IF(DATOS_[[AGRUP. CLAS. PROF.]:[AGRUP. CLAS. PROF.]]=$B39,IF(DATOS_[[Check Periodo Ref.]:[Check Periodo Ref.]]="Dentro",IF(DATOS_[[Check Equiparado]:[Check Equiparado]]="Sí",IF(DATOS!AQ$4="Sí",(1/DATOS_[[% anualiz]:[% anualiz]]),1)*IF(DATOS!AQ$5="Sí",1/DATOS_[[% normaliz]:[% normaliz]],1)*(DATOS_[Conc.Sal.13])))))))),
0)</f>
        <v>0</v>
      </c>
      <c r="W40" s="178">
        <f t="array" ref="W40">IFERROR(
(MEDIAN((IF(DATOS_[[Sexo]:[Sexo]]=$B40,IF(DATOS_[[AGRUP. CLAS. PROF.]:[AGRUP. CLAS. PROF.]]=$B39,IF(DATOS_[[Check Periodo Ref.]:[Check Periodo Ref.]]="Dentro",IF(DATOS_[[Check Equiparado]:[Check Equiparado]]="Sí",IF(DATOS!AR$4="Sí",(1/DATOS_[[% anualiz]:[% anualiz]]),1)*IF(DATOS!AR$5="Sí",1/DATOS_[[% normaliz]:[% normaliz]],1)*(DATOS_[Conc.Sal.14])))))))),
0)</f>
        <v>0</v>
      </c>
      <c r="X40" s="178">
        <f t="array" ref="X40">IFERROR(
(MEDIAN((IF(DATOS_[[Sexo]:[Sexo]]=$B40,IF(DATOS_[[AGRUP. CLAS. PROF.]:[AGRUP. CLAS. PROF.]]=$B39,IF(DATOS_[[Check Periodo Ref.]:[Check Periodo Ref.]]="Dentro",IF(DATOS_[[Check Equiparado]:[Check Equiparado]]="Sí",IF(DATOS!AS$4="Sí",(1/DATOS_[[% anualiz]:[% anualiz]]),1)*IF(DATOS!AS$5="Sí",1/DATOS_[[% normaliz]:[% normaliz]],1)*(DATOS_[Conc.Sal.15])))))))),
0)</f>
        <v>0</v>
      </c>
      <c r="Y40" s="178">
        <f t="array" ref="Y40">IFERROR(
(MEDIAN((IF(DATOS_[[Sexo]:[Sexo]]=$B40,IF(DATOS_[[AGRUP. CLAS. PROF.]:[AGRUP. CLAS. PROF.]]=$B39,IF(DATOS_[[Check Periodo Ref.]:[Check Periodo Ref.]]="Dentro",IF(DATOS_[[Check Equiparado]:[Check Equiparado]]="Sí",IF(DATOS!AT$4="Sí",(1/DATOS_[[% anualiz]:[% anualiz]]),1)*IF(DATOS!AT$5="Sí",1/DATOS_[[% normaliz]:[% normaliz]],1)*(DATOS_[Conc.Sal.16])))))))),
0)</f>
        <v>0</v>
      </c>
      <c r="Z40" s="178">
        <f t="array" ref="Z40">IFERROR(
(MEDIAN((IF(DATOS_[[Sexo]:[Sexo]]=$B40,IF(DATOS_[[AGRUP. CLAS. PROF.]:[AGRUP. CLAS. PROF.]]=$B39,IF(DATOS_[[Check Periodo Ref.]:[Check Periodo Ref.]]="Dentro",IF(DATOS_[[Check Equiparado]:[Check Equiparado]]="Sí",IF(DATOS!AU$4="Sí",(1/DATOS_[[% anualiz]:[% anualiz]]),1)*IF(DATOS!AU$5="Sí",1/DATOS_[[% normaliz]:[% normaliz]],1)*(DATOS_[Conc.Sal.17])))))))),
0)</f>
        <v>0</v>
      </c>
      <c r="AA40" s="178">
        <f t="array" ref="AA40">IFERROR(
(MEDIAN((IF(DATOS_[[Sexo]:[Sexo]]=$B40,IF(DATOS_[[AGRUP. CLAS. PROF.]:[AGRUP. CLAS. PROF.]]=$B39,IF(DATOS_[[Check Periodo Ref.]:[Check Periodo Ref.]]="Dentro",IF(DATOS_[[Check Equiparado]:[Check Equiparado]]="Sí",IF(DATOS!AV$4="Sí",(1/DATOS_[[% anualiz]:[% anualiz]]),1)*IF(DATOS!AV$5="Sí",1/DATOS_[[% normaliz]:[% normaliz]],1)*(DATOS_[Conc.Sal.18])))))))),
0)</f>
        <v>0</v>
      </c>
      <c r="AB40" s="178">
        <f t="array" ref="AB40">IFERROR(
(MEDIAN((IF(DATOS_[[Sexo]:[Sexo]]=$B40,IF(DATOS_[[AGRUP. CLAS. PROF.]:[AGRUP. CLAS. PROF.]]=$B39,IF(DATOS_[[Check Periodo Ref.]:[Check Periodo Ref.]]="Dentro",IF(DATOS_[[Check Equiparado]:[Check Equiparado]]="Sí",IF(DATOS!AW$4="Sí",(1/DATOS_[[% anualiz]:[% anualiz]]),1)*IF(DATOS!AW$5="Sí",1/DATOS_[[% normaliz]:[% normaliz]],1)*(DATOS_[Conc.Sal.19])))))))),
0)</f>
        <v>0</v>
      </c>
      <c r="AC40" s="178">
        <f t="array" ref="AC40">IFERROR(
(MEDIAN((IF(DATOS_[[Sexo]:[Sexo]]=$B40,IF(DATOS_[[AGRUP. CLAS. PROF.]:[AGRUP. CLAS. PROF.]]=$B39,IF(DATOS_[[Check Periodo Ref.]:[Check Periodo Ref.]]="Dentro",IF(DATOS_[[Check Equiparado]:[Check Equiparado]]="Sí",IF(DATOS!AX$4="Sí",(1/DATOS_[[% anualiz]:[% anualiz]]),1)*IF(DATOS!AX$5="Sí",1/DATOS_[[% normaliz]:[% normaliz]],1)*(DATOS_[Conc.Sal.20])))))))),
0)</f>
        <v>0</v>
      </c>
      <c r="AD40" s="178">
        <f t="array" ref="AD40">IFERROR(
(MEDIAN((IF(DATOS_[[Sexo]:[Sexo]]=$B40,IF(DATOS_[[AGRUP. CLAS. PROF.]:[AGRUP. CLAS. PROF.]]=$B39,IF(DATOS_[[Check Periodo Ref.]:[Check Periodo Ref.]]="Dentro",IF(DATOS_[[Check Equiparado]:[Check Equiparado]]="Sí",IF(DATOS!AY$4="Sí",(1/DATOS_[[% anualiz]:[% anualiz]]),1)*IF(DATOS!AY$5="Sí",1/DATOS_[[% normaliz]:[% normaliz]],1)*(DATOS_[Conc.Sal.21])))))))),
0)</f>
        <v>0</v>
      </c>
      <c r="AE40" s="178">
        <f t="array" ref="AE40">IFERROR(
(MEDIAN((IF(DATOS_[[Sexo]:[Sexo]]=$B40,IF(DATOS_[[AGRUP. CLAS. PROF.]:[AGRUP. CLAS. PROF.]]=$B39,IF(DATOS_[[Check Periodo Ref.]:[Check Periodo Ref.]]="Dentro",IF(DATOS_[[Check Equiparado]:[Check Equiparado]]="Sí",IF(DATOS!AZ$4="Sí",(1/DATOS_[[% anualiz]:[% anualiz]]),1)*IF(DATOS!AZ$5="Sí",1/DATOS_[[% normaliz]:[% normaliz]],1)*(DATOS_[Conc.Sal.22])))))))),
0)</f>
        <v>0</v>
      </c>
      <c r="AF40" s="178">
        <f t="array" ref="AF40">IFERROR(
(MEDIAN((IF(DATOS_[[Sexo]:[Sexo]]=$B40,IF(DATOS_[[AGRUP. CLAS. PROF.]:[AGRUP. CLAS. PROF.]]=$B39,IF(DATOS_[[Check Periodo Ref.]:[Check Periodo Ref.]]="Dentro",IF(DATOS_[[Check Equiparado]:[Check Equiparado]]="Sí",IF(DATOS!BA$4="Sí",(1/DATOS_[[% anualiz]:[% anualiz]]),1)*IF(DATOS!BA$5="Sí",1/DATOS_[[% normaliz]:[% normaliz]],1)*(DATOS_[Conc.Sal.23])))))))),
0)</f>
        <v>0</v>
      </c>
      <c r="AG40" s="178">
        <f t="array" ref="AG40">IFERROR(
(MEDIAN((IF(DATOS_[[Sexo]:[Sexo]]=$B40,IF(DATOS_[[AGRUP. CLAS. PROF.]:[AGRUP. CLAS. PROF.]]=$B39,IF(DATOS_[[Check Periodo Ref.]:[Check Periodo Ref.]]="Dentro",IF(DATOS_[[Check Equiparado]:[Check Equiparado]]="Sí",IF(DATOS!BB$4="Sí",(1/DATOS_[[% anualiz]:[% anualiz]]),1)*IF(DATOS!BB$5="Sí",1/DATOS_[[% normaliz]:[% normaliz]],1)*(DATOS_[Conc.Sal.24])))))))),
0)</f>
        <v>0</v>
      </c>
      <c r="AH40" s="178">
        <f t="array" ref="AH40">IFERROR(
(MEDIAN((IF(DATOS_[[Sexo]:[Sexo]]=$B40,IF(DATOS_[[AGRUP. CLAS. PROF.]:[AGRUP. CLAS. PROF.]]=$B39,IF(DATOS_[[Check Periodo Ref.]:[Check Periodo Ref.]]="Dentro",IF(DATOS_[[Check Equiparado]:[Check Equiparado]]="Sí",IF(DATOS!BC$4="Sí",(1/DATOS_[[% anualiz]:[% anualiz]]),1)*IF(DATOS!BC$5="Sí",1/DATOS_[[% normaliz]:[% normaliz]],1)*(DATOS_[Conc.Sal.25])))))))),
0)</f>
        <v>0</v>
      </c>
      <c r="AI40" s="178">
        <f t="array" ref="AI40">IFERROR(
(MEDIAN((IF(DATOS_[[Sexo]:[Sexo]]=$B40,IF(DATOS_[[AGRUP. CLAS. PROF.]:[AGRUP. CLAS. PROF.]]=$B39,IF(DATOS_[[Check Periodo Ref.]:[Check Periodo Ref.]]="Dentro",IF(DATOS_[[Check Equiparado]:[Check Equiparado]]="Sí",IF(DATOS!BD$4="Sí",(1/DATOS_[[% anualiz]:[% anualiz]]),1)*IF(DATOS!BD$5="Sí",1/DATOS_[[% normaliz]:[% normaliz]],1)*(DATOS_[Conc.Sal.26])))))))),
0)</f>
        <v>0</v>
      </c>
      <c r="AJ40" s="178">
        <f t="array" ref="AJ40">IFERROR(
(MEDIAN((IF(DATOS_[[Sexo]:[Sexo]]=$B40,IF(DATOS_[[AGRUP. CLAS. PROF.]:[AGRUP. CLAS. PROF.]]=$B39,IF(DATOS_[[Check Periodo Ref.]:[Check Periodo Ref.]]="Dentro",IF(DATOS_[[Check Equiparado]:[Check Equiparado]]="Sí",IF(DATOS!BE$4="Sí",(1/DATOS_[[% anualiz]:[% anualiz]]),1)*IF(DATOS!BE$5="Sí",1/DATOS_[[% normaliz]:[% normaliz]],1)*(DATOS_[Conc.Sal.27])))))))),
0)</f>
        <v>0</v>
      </c>
      <c r="AK40" s="178">
        <f t="array" ref="AK40">IFERROR(
(MEDIAN((IF(DATOS_[[Sexo]:[Sexo]]=$B40,IF(DATOS_[[AGRUP. CLAS. PROF.]:[AGRUP. CLAS. PROF.]]=$B39,IF(DATOS_[[Check Periodo Ref.]:[Check Periodo Ref.]]="Dentro",IF(DATOS_[[Check Equiparado]:[Check Equiparado]]="Sí",IF(DATOS!BF$4="Sí",(1/DATOS_[[% anualiz]:[% anualiz]]),1)*IF(DATOS!BF$5="Sí",1/DATOS_[[% normaliz]:[% normaliz]],1)*(DATOS_[Conc.Sal.28])))))))),
0)</f>
        <v>0</v>
      </c>
      <c r="AL40" s="178">
        <f t="array" ref="AL40">IFERROR(
(MEDIAN((IF(DATOS_[[Sexo]:[Sexo]]=$B40,IF(DATOS_[[AGRUP. CLAS. PROF.]:[AGRUP. CLAS. PROF.]]=$B39,IF(DATOS_[[Check Periodo Ref.]:[Check Periodo Ref.]]="Dentro",IF(DATOS_[[Check Equiparado]:[Check Equiparado]]="Sí",IF(DATOS!BG$4="Sí",(1/DATOS_[[% anualiz]:[% anualiz]]),1)*IF(DATOS!BG$5="Sí",1/DATOS_[[% normaliz]:[% normaliz]],1)*(DATOS_[Conc.Sal.29])))))))),
0)</f>
        <v>0</v>
      </c>
      <c r="AM40" s="178">
        <f t="array" ref="AM40">IFERROR(
(MEDIAN((IF(DATOS_[[Sexo]:[Sexo]]=$B40,IF(DATOS_[[AGRUP. CLAS. PROF.]:[AGRUP. CLAS. PROF.]]=$B39,IF(DATOS_[[Check Periodo Ref.]:[Check Periodo Ref.]]="Dentro",IF(DATOS_[[Check Equiparado]:[Check Equiparado]]="Sí",IF(DATOS!BH$4="Sí",(1/DATOS_[[% anualiz]:[% anualiz]]),1)*IF(DATOS!BH$5="Sí",1/DATOS_[[% normaliz]:[% normaliz]],1)*(DATOS_[Conc.Sal.30])))))))),
0)</f>
        <v>0</v>
      </c>
      <c r="AN40" s="179">
        <f t="array" ref="AN40">IFERROR(
MEDIAN(IF(DATOS_[Sexo]=$B40,IF(DATOS_[[AGRUP. CLAS. PROF.]:[AGRUP. CLAS. PROF.]]=$B39,IF(DATOS_[Check Equiparado]="Sí",IF(DATOS_[Check Periodo Ref.]="Dentro",DATOS_[Tot COMPL.SAL Eq],FALSE))))),
0)</f>
        <v>0</v>
      </c>
      <c r="AO40" s="180">
        <f t="array" ref="AO40">IFERROR(
MEDIAN(IF(DATOS_[Sexo]=$B40,IF(DATOS_[[AGRUP. CLAS. PROF.]:[AGRUP. CLAS. PROF.]]=$B39,IF(DATOS_[Check Equiparado]="Sí",IF(DATOS_[Check Periodo Ref.]="Dentro",DATOS_[TOTAL SALARIO Eq],FALSE))))),
0)</f>
        <v>0</v>
      </c>
      <c r="AP40" s="181">
        <f t="array" ref="AP40">IFERROR(
(MEDIAN((IF(DATOS_[[Sexo]:[Sexo]]=$B40,IF(DATOS_[[AGRUP. CLAS. PROF.]:[AGRUP. CLAS. PROF.]]=$B39,IF(DATOS_[[Check Periodo Ref.]:[Check Periodo Ref.]]="Dentro",IF(DATOS_[[Check Equiparado]:[Check Equiparado]]="Sí",IF(DATOS!BI$4="Sí",(1/DATOS_[[% anualiz]:[% anualiz]]),1)*IF(DATOS!BI$5="Sí",1/DATOS_[[% normaliz]:[% normaliz]],1)*(DATOS_[C.Extra.01])))))))),
0)</f>
        <v>0</v>
      </c>
      <c r="AQ40" s="181">
        <f t="array" ref="AQ40">IFERROR(
(MEDIAN((IF(DATOS_[[Sexo]:[Sexo]]=$B40,IF(DATOS_[[AGRUP. CLAS. PROF.]:[AGRUP. CLAS. PROF.]]=$B39,IF(DATOS_[[Check Periodo Ref.]:[Check Periodo Ref.]]="Dentro",IF(DATOS_[[Check Equiparado]:[Check Equiparado]]="Sí",IF(DATOS!BJ$4="Sí",(1/DATOS_[[% anualiz]:[% anualiz]]),1)*IF(DATOS!BJ$5="Sí",1/DATOS_[[% normaliz]:[% normaliz]],1)*(DATOS_[C.Extra.02])))))))),
0)</f>
        <v>0</v>
      </c>
      <c r="AR40" s="181">
        <f t="array" ref="AR40">IFERROR(
(MEDIAN((IF(DATOS_[[Sexo]:[Sexo]]=$B40,IF(DATOS_[[AGRUP. CLAS. PROF.]:[AGRUP. CLAS. PROF.]]=$B39,IF(DATOS_[[Check Periodo Ref.]:[Check Periodo Ref.]]="Dentro",IF(DATOS_[[Check Equiparado]:[Check Equiparado]]="Sí",IF(DATOS!BK$4="Sí",(1/DATOS_[[% anualiz]:[% anualiz]]),1)*IF(DATOS!BK$5="Sí",1/DATOS_[[% normaliz]:[% normaliz]],1)*(DATOS_[C.Extra.03])))))))),
0)</f>
        <v>0</v>
      </c>
      <c r="AS40" s="181">
        <f t="array" ref="AS40">IFERROR(
(MEDIAN((IF(DATOS_[[Sexo]:[Sexo]]=$B40,IF(DATOS_[[AGRUP. CLAS. PROF.]:[AGRUP. CLAS. PROF.]]=$B39,IF(DATOS_[[Check Periodo Ref.]:[Check Periodo Ref.]]="Dentro",IF(DATOS_[[Check Equiparado]:[Check Equiparado]]="Sí",IF(DATOS!BL$4="Sí",(1/DATOS_[[% anualiz]:[% anualiz]]),1)*IF(DATOS!BL$5="Sí",1/DATOS_[[% normaliz]:[% normaliz]],1)*(DATOS_[C.Extra.04])))))))),
0)</f>
        <v>0</v>
      </c>
      <c r="AT40" s="181">
        <f t="array" ref="AT40">IFERROR(
(MEDIAN((IF(DATOS_[[Sexo]:[Sexo]]=$B40,IF(DATOS_[[AGRUP. CLAS. PROF.]:[AGRUP. CLAS. PROF.]]=$B39,IF(DATOS_[[Check Periodo Ref.]:[Check Periodo Ref.]]="Dentro",IF(DATOS_[[Check Equiparado]:[Check Equiparado]]="Sí",IF(DATOS!BM$4="Sí",(1/DATOS_[[% anualiz]:[% anualiz]]),1)*IF(DATOS!BM$5="Sí",1/DATOS_[[% normaliz]:[% normaliz]],1)*(DATOS_[C.Extra.05])))))))),
0)</f>
        <v>0</v>
      </c>
      <c r="AU40" s="182">
        <f t="array" ref="AU40">IFERROR(
MEDIAN(IF(DATOS_[Sexo]=$B40,IF(DATOS_[[AGRUP. CLAS. PROF.]:[AGRUP. CLAS. PROF.]]=$B39,IF(DATOS_[Check Equiparado]="Sí",IF(DATOS_[Check Periodo Ref.]="Dentro",DATOS_[Tot Extrasalarial Eq],FALSE))))),
0)</f>
        <v>0</v>
      </c>
      <c r="AV40" s="183">
        <f t="array" ref="AV40">IFERROR(
MEDIAN(IF(DATOS_[Sexo]=$B40,IF(DATOS_[[AGRUP. CLAS. PROF.]:[AGRUP. CLAS. PROF.]]=$B39,IF(DATOS_[Check Equiparado]="Sí",IF(DATOS_[Check Periodo Ref.]="Dentro",DATOS_[TOTAL Retrib Eq],FALSE))))),
0)</f>
        <v>0</v>
      </c>
    </row>
    <row r="41" spans="1:48" x14ac:dyDescent="0.3">
      <c r="A41" s="107" t="str">
        <f t="shared" ref="A41" si="38">+A40</f>
        <v>[ocultar]</v>
      </c>
      <c r="B41" s="153" t="s">
        <v>163</v>
      </c>
      <c r="C41" s="99">
        <f t="array" ref="C41">SUM(IF($B41=DATOS_[Sexo],
IF($B39=DATOS_[AGRUP. CLAS. PROF.],
IF("Dentro"=DATOS_[Check Periodo Ref.],
1/(COUNTIFS(DATOS_[Sexo],$B41,DATOS_[AGRUP. CLAS. PROF.],$B39,DATOS_[Check Periodo Ref.],"Dentro",DATOS_[id],DATOS_[id]))))))</f>
        <v>0</v>
      </c>
      <c r="D41" s="100">
        <f>COUNTIFS(DATOS_[AGRUP. CLAS. PROF.],$B39,DATOS_[Sexo],$B41,DATOS_[Check Periodo Ref.],"Dentro")</f>
        <v>0</v>
      </c>
      <c r="E41" s="100">
        <f>COUNTIFS(DATOS_[AGRUP. CLAS. PROF.],$B39,DATOS_[Sexo],$B41,DATOS_[Check Periodo Ref.],"Dentro",DATOS_[Check Nº SC Norm],"Sí")</f>
        <v>0</v>
      </c>
      <c r="F41" s="100">
        <f>COUNTIFS(DATOS_[AGRUP. CLAS. PROF.],$B39,DATOS_[Sexo],$B41,DATOS_[Check Periodo Ref.],"Dentro",DATOS_[Check Nº SC Anualiz],"Sí")</f>
        <v>0</v>
      </c>
      <c r="G41" s="100">
        <f>COUNTIFS(DATOS_[AGRUP. CLAS. PROF.],$B39,DATOS_[Sexo],$B41,DATOS_[Check Periodo Ref.],"Dentro",DATOS_[Check Nº SC Norm y Anualiz],"Sí")</f>
        <v>0</v>
      </c>
      <c r="H41" s="100">
        <f>COUNTIFS(DATOS_[AGRUP. CLAS. PROF.],$B39,DATOS_[Sexo],$B41,DATOS_[Check Periodo Ref.],"Dentro",DATOS_[Check Equiparación],"Sí")</f>
        <v>0</v>
      </c>
      <c r="I41" s="177" cm="1">
        <f t="array" ref="I41">IFERROR(
MEDIAN(IF(DATOS_[Sexo]=$B41,IF(DATOS_[[AGRUP. CLAS. PROF.]:[AGRUP. CLAS. PROF.]]=$B39,IF(DATOS_[Check Equiparado]="Sí",IF(DATOS_[Check Periodo Ref.]="Dentro",DATOS_[SALARIO BASE Eq],FALSE))))),
0)</f>
        <v>0</v>
      </c>
      <c r="J41" s="178">
        <f t="array" ref="J41">IFERROR(
(MEDIAN((IF(DATOS_[[Sexo]:[Sexo]]=$B41,IF(DATOS_[[AGRUP. CLAS. PROF.]:[AGRUP. CLAS. PROF.]]=$B39,IF(DATOS_[[Check Periodo Ref.]:[Check Periodo Ref.]]="Dentro",IF(DATOS_[[Check Equiparado]:[Check Equiparado]]="Sí",IF(DATOS!AE$4="Sí",(1/DATOS_[[% anualiz]:[% anualiz]]),1)*IF(DATOS!AE$5="Sí",1/DATOS_[[% normaliz]:[% normaliz]],1)*(DATOS_[Conc.Sal.01])))))))),
0)</f>
        <v>0</v>
      </c>
      <c r="K41" s="178">
        <f t="array" ref="K41">IFERROR(
(MEDIAN((IF(DATOS_[[Sexo]:[Sexo]]=$B41,IF(DATOS_[[AGRUP. CLAS. PROF.]:[AGRUP. CLAS. PROF.]]=$B39,IF(DATOS_[[Check Periodo Ref.]:[Check Periodo Ref.]]="Dentro",IF(DATOS_[[Check Equiparado]:[Check Equiparado]]="Sí",IF(DATOS!AF$4="Sí",(1/DATOS_[[% anualiz]:[% anualiz]]),1)*IF(DATOS!AF$5="Sí",1/DATOS_[[% normaliz]:[% normaliz]],1)*(DATOS_[Conc.Sal.02])))))))),
0)</f>
        <v>0</v>
      </c>
      <c r="L41" s="178">
        <f t="array" ref="L41">IFERROR(
(MEDIAN((IF(DATOS_[[Sexo]:[Sexo]]=$B41,IF(DATOS_[[AGRUP. CLAS. PROF.]:[AGRUP. CLAS. PROF.]]=$B39,IF(DATOS_[[Check Periodo Ref.]:[Check Periodo Ref.]]="Dentro",IF(DATOS_[[Check Equiparado]:[Check Equiparado]]="Sí",IF(DATOS!AG$4="Sí",(1/DATOS_[[% anualiz]:[% anualiz]]),1)*IF(DATOS!AG$5="Sí",1/DATOS_[[% normaliz]:[% normaliz]],1)*(DATOS_[Conc.Sal.03])))))))),
0)</f>
        <v>0</v>
      </c>
      <c r="M41" s="178">
        <f t="array" ref="M41">IFERROR(
(MEDIAN((IF(DATOS_[[Sexo]:[Sexo]]=$B41,IF(DATOS_[[AGRUP. CLAS. PROF.]:[AGRUP. CLAS. PROF.]]=$B39,IF(DATOS_[[Check Periodo Ref.]:[Check Periodo Ref.]]="Dentro",IF(DATOS_[[Check Equiparado]:[Check Equiparado]]="Sí",IF(DATOS!AH$4="Sí",(1/DATOS_[[% anualiz]:[% anualiz]]),1)*IF(DATOS!AH$5="Sí",1/DATOS_[[% normaliz]:[% normaliz]],1)*(DATOS_[Conc.Sal.04])))))))),
0)</f>
        <v>0</v>
      </c>
      <c r="N41" s="178">
        <f t="array" ref="N41">IFERROR(
(MEDIAN((IF(DATOS_[[Sexo]:[Sexo]]=$B41,IF(DATOS_[[AGRUP. CLAS. PROF.]:[AGRUP. CLAS. PROF.]]=$B39,IF(DATOS_[[Check Periodo Ref.]:[Check Periodo Ref.]]="Dentro",IF(DATOS_[[Check Equiparado]:[Check Equiparado]]="Sí",IF(DATOS!AI$4="Sí",(1/DATOS_[[% anualiz]:[% anualiz]]),1)*IF(DATOS!AI$5="Sí",1/DATOS_[[% normaliz]:[% normaliz]],1)*(DATOS_[Conc.Sal.05])))))))),
0)</f>
        <v>0</v>
      </c>
      <c r="O41" s="178">
        <f t="array" ref="O41">IFERROR(
(MEDIAN((IF(DATOS_[[Sexo]:[Sexo]]=$B41,IF(DATOS_[[AGRUP. CLAS. PROF.]:[AGRUP. CLAS. PROF.]]=$B39,IF(DATOS_[[Check Periodo Ref.]:[Check Periodo Ref.]]="Dentro",IF(DATOS_[[Check Equiparado]:[Check Equiparado]]="Sí",IF(DATOS!AJ$4="Sí",(1/DATOS_[[% anualiz]:[% anualiz]]),1)*IF(DATOS!AJ$5="Sí",1/DATOS_[[% normaliz]:[% normaliz]],1)*(DATOS_[Conc.Sal.06])))))))),
0)</f>
        <v>0</v>
      </c>
      <c r="P41" s="178">
        <f t="array" ref="P41">IFERROR(
(MEDIAN((IF(DATOS_[[Sexo]:[Sexo]]=$B41,IF(DATOS_[[AGRUP. CLAS. PROF.]:[AGRUP. CLAS. PROF.]]=$B39,IF(DATOS_[[Check Periodo Ref.]:[Check Periodo Ref.]]="Dentro",IF(DATOS_[[Check Equiparado]:[Check Equiparado]]="Sí",IF(DATOS!AK$4="Sí",(1/DATOS_[[% anualiz]:[% anualiz]]),1)*IF(DATOS!AK$5="Sí",1/DATOS_[[% normaliz]:[% normaliz]],1)*(DATOS_[Conc.Sal.07])))))))),
0)</f>
        <v>0</v>
      </c>
      <c r="Q41" s="178">
        <f t="array" ref="Q41">IFERROR(
(MEDIAN((IF(DATOS_[[Sexo]:[Sexo]]=$B41,IF(DATOS_[[AGRUP. CLAS. PROF.]:[AGRUP. CLAS. PROF.]]=$B39,IF(DATOS_[[Check Periodo Ref.]:[Check Periodo Ref.]]="Dentro",IF(DATOS_[[Check Equiparado]:[Check Equiparado]]="Sí",IF(DATOS!AL$4="Sí",(1/DATOS_[[% anualiz]:[% anualiz]]),1)*IF(DATOS!AL$5="Sí",1/DATOS_[[% normaliz]:[% normaliz]],1)*(DATOS_[Conc.Sal.08])))))))),
0)</f>
        <v>0</v>
      </c>
      <c r="R41" s="178">
        <f t="array" ref="R41">IFERROR(
(MEDIAN((IF(DATOS_[[Sexo]:[Sexo]]=$B41,IF(DATOS_[[AGRUP. CLAS. PROF.]:[AGRUP. CLAS. PROF.]]=$B39,IF(DATOS_[[Check Periodo Ref.]:[Check Periodo Ref.]]="Dentro",IF(DATOS_[[Check Equiparado]:[Check Equiparado]]="Sí",IF(DATOS!AM$4="Sí",(1/DATOS_[[% anualiz]:[% anualiz]]),1)*IF(DATOS!AM$5="Sí",1/DATOS_[[% normaliz]:[% normaliz]],1)*(DATOS_[Conc.Sal.09])))))))),
0)</f>
        <v>0</v>
      </c>
      <c r="S41" s="178">
        <f t="array" ref="S41">IFERROR(
(MEDIAN((IF(DATOS_[[Sexo]:[Sexo]]=$B41,IF(DATOS_[[AGRUP. CLAS. PROF.]:[AGRUP. CLAS. PROF.]]=$B39,IF(DATOS_[[Check Periodo Ref.]:[Check Periodo Ref.]]="Dentro",IF(DATOS_[[Check Equiparado]:[Check Equiparado]]="Sí",IF(DATOS!AN$4="Sí",(1/DATOS_[[% anualiz]:[% anualiz]]),1)*IF(DATOS!AN$5="Sí",1/DATOS_[[% normaliz]:[% normaliz]],1)*(DATOS_[Conc.Sal.10])))))))),
0)</f>
        <v>0</v>
      </c>
      <c r="T41" s="178">
        <f t="array" ref="T41">IFERROR(
(MEDIAN((IF(DATOS_[[Sexo]:[Sexo]]=$B41,IF(DATOS_[[AGRUP. CLAS. PROF.]:[AGRUP. CLAS. PROF.]]=$B39,IF(DATOS_[[Check Periodo Ref.]:[Check Periodo Ref.]]="Dentro",IF(DATOS_[[Check Equiparado]:[Check Equiparado]]="Sí",IF(DATOS!AO$4="Sí",(1/DATOS_[[% anualiz]:[% anualiz]]),1)*IF(DATOS!AO$5="Sí",1/DATOS_[[% normaliz]:[% normaliz]],1)*(DATOS_[Conc.Sal.11])))))))),
0)</f>
        <v>0</v>
      </c>
      <c r="U41" s="178">
        <f t="array" ref="U41">IFERROR(
(MEDIAN((IF(DATOS_[[Sexo]:[Sexo]]=$B41,IF(DATOS_[[AGRUP. CLAS. PROF.]:[AGRUP. CLAS. PROF.]]=$B39,IF(DATOS_[[Check Periodo Ref.]:[Check Periodo Ref.]]="Dentro",IF(DATOS_[[Check Equiparado]:[Check Equiparado]]="Sí",IF(DATOS!AP$4="Sí",(1/DATOS_[[% anualiz]:[% anualiz]]),1)*IF(DATOS!AP$5="Sí",1/DATOS_[[% normaliz]:[% normaliz]],1)*(DATOS_[Conc.Sal.12])))))))),
0)</f>
        <v>0</v>
      </c>
      <c r="V41" s="178">
        <f t="array" ref="V41">IFERROR(
(MEDIAN((IF(DATOS_[[Sexo]:[Sexo]]=$B41,IF(DATOS_[[AGRUP. CLAS. PROF.]:[AGRUP. CLAS. PROF.]]=$B39,IF(DATOS_[[Check Periodo Ref.]:[Check Periodo Ref.]]="Dentro",IF(DATOS_[[Check Equiparado]:[Check Equiparado]]="Sí",IF(DATOS!AQ$4="Sí",(1/DATOS_[[% anualiz]:[% anualiz]]),1)*IF(DATOS!AQ$5="Sí",1/DATOS_[[% normaliz]:[% normaliz]],1)*(DATOS_[Conc.Sal.13])))))))),
0)</f>
        <v>0</v>
      </c>
      <c r="W41" s="178">
        <f t="array" ref="W41">IFERROR(
(MEDIAN((IF(DATOS_[[Sexo]:[Sexo]]=$B41,IF(DATOS_[[AGRUP. CLAS. PROF.]:[AGRUP. CLAS. PROF.]]=$B39,IF(DATOS_[[Check Periodo Ref.]:[Check Periodo Ref.]]="Dentro",IF(DATOS_[[Check Equiparado]:[Check Equiparado]]="Sí",IF(DATOS!AR$4="Sí",(1/DATOS_[[% anualiz]:[% anualiz]]),1)*IF(DATOS!AR$5="Sí",1/DATOS_[[% normaliz]:[% normaliz]],1)*(DATOS_[Conc.Sal.14])))))))),
0)</f>
        <v>0</v>
      </c>
      <c r="X41" s="178">
        <f t="array" ref="X41">IFERROR(
(MEDIAN((IF(DATOS_[[Sexo]:[Sexo]]=$B41,IF(DATOS_[[AGRUP. CLAS. PROF.]:[AGRUP. CLAS. PROF.]]=$B39,IF(DATOS_[[Check Periodo Ref.]:[Check Periodo Ref.]]="Dentro",IF(DATOS_[[Check Equiparado]:[Check Equiparado]]="Sí",IF(DATOS!AS$4="Sí",(1/DATOS_[[% anualiz]:[% anualiz]]),1)*IF(DATOS!AS$5="Sí",1/DATOS_[[% normaliz]:[% normaliz]],1)*(DATOS_[Conc.Sal.15])))))))),
0)</f>
        <v>0</v>
      </c>
      <c r="Y41" s="178">
        <f t="array" ref="Y41">IFERROR(
(MEDIAN((IF(DATOS_[[Sexo]:[Sexo]]=$B41,IF(DATOS_[[AGRUP. CLAS. PROF.]:[AGRUP. CLAS. PROF.]]=$B39,IF(DATOS_[[Check Periodo Ref.]:[Check Periodo Ref.]]="Dentro",IF(DATOS_[[Check Equiparado]:[Check Equiparado]]="Sí",IF(DATOS!AT$4="Sí",(1/DATOS_[[% anualiz]:[% anualiz]]),1)*IF(DATOS!AT$5="Sí",1/DATOS_[[% normaliz]:[% normaliz]],1)*(DATOS_[Conc.Sal.16])))))))),
0)</f>
        <v>0</v>
      </c>
      <c r="Z41" s="178">
        <f t="array" ref="Z41">IFERROR(
(MEDIAN((IF(DATOS_[[Sexo]:[Sexo]]=$B41,IF(DATOS_[[AGRUP. CLAS. PROF.]:[AGRUP. CLAS. PROF.]]=$B39,IF(DATOS_[[Check Periodo Ref.]:[Check Periodo Ref.]]="Dentro",IF(DATOS_[[Check Equiparado]:[Check Equiparado]]="Sí",IF(DATOS!AU$4="Sí",(1/DATOS_[[% anualiz]:[% anualiz]]),1)*IF(DATOS!AU$5="Sí",1/DATOS_[[% normaliz]:[% normaliz]],1)*(DATOS_[Conc.Sal.17])))))))),
0)</f>
        <v>0</v>
      </c>
      <c r="AA41" s="178">
        <f t="array" ref="AA41">IFERROR(
(MEDIAN((IF(DATOS_[[Sexo]:[Sexo]]=$B41,IF(DATOS_[[AGRUP. CLAS. PROF.]:[AGRUP. CLAS. PROF.]]=$B39,IF(DATOS_[[Check Periodo Ref.]:[Check Periodo Ref.]]="Dentro",IF(DATOS_[[Check Equiparado]:[Check Equiparado]]="Sí",IF(DATOS!AV$4="Sí",(1/DATOS_[[% anualiz]:[% anualiz]]),1)*IF(DATOS!AV$5="Sí",1/DATOS_[[% normaliz]:[% normaliz]],1)*(DATOS_[Conc.Sal.18])))))))),
0)</f>
        <v>0</v>
      </c>
      <c r="AB41" s="178">
        <f t="array" ref="AB41">IFERROR(
(MEDIAN((IF(DATOS_[[Sexo]:[Sexo]]=$B41,IF(DATOS_[[AGRUP. CLAS. PROF.]:[AGRUP. CLAS. PROF.]]=$B39,IF(DATOS_[[Check Periodo Ref.]:[Check Periodo Ref.]]="Dentro",IF(DATOS_[[Check Equiparado]:[Check Equiparado]]="Sí",IF(DATOS!AW$4="Sí",(1/DATOS_[[% anualiz]:[% anualiz]]),1)*IF(DATOS!AW$5="Sí",1/DATOS_[[% normaliz]:[% normaliz]],1)*(DATOS_[Conc.Sal.19])))))))),
0)</f>
        <v>0</v>
      </c>
      <c r="AC41" s="178">
        <f t="array" ref="AC41">IFERROR(
(MEDIAN((IF(DATOS_[[Sexo]:[Sexo]]=$B41,IF(DATOS_[[AGRUP. CLAS. PROF.]:[AGRUP. CLAS. PROF.]]=$B39,IF(DATOS_[[Check Periodo Ref.]:[Check Periodo Ref.]]="Dentro",IF(DATOS_[[Check Equiparado]:[Check Equiparado]]="Sí",IF(DATOS!AX$4="Sí",(1/DATOS_[[% anualiz]:[% anualiz]]),1)*IF(DATOS!AX$5="Sí",1/DATOS_[[% normaliz]:[% normaliz]],1)*(DATOS_[Conc.Sal.20])))))))),
0)</f>
        <v>0</v>
      </c>
      <c r="AD41" s="178">
        <f t="array" ref="AD41">IFERROR(
(MEDIAN((IF(DATOS_[[Sexo]:[Sexo]]=$B41,IF(DATOS_[[AGRUP. CLAS. PROF.]:[AGRUP. CLAS. PROF.]]=$B39,IF(DATOS_[[Check Periodo Ref.]:[Check Periodo Ref.]]="Dentro",IF(DATOS_[[Check Equiparado]:[Check Equiparado]]="Sí",IF(DATOS!AY$4="Sí",(1/DATOS_[[% anualiz]:[% anualiz]]),1)*IF(DATOS!AY$5="Sí",1/DATOS_[[% normaliz]:[% normaliz]],1)*(DATOS_[Conc.Sal.21])))))))),
0)</f>
        <v>0</v>
      </c>
      <c r="AE41" s="178">
        <f t="array" ref="AE41">IFERROR(
(MEDIAN((IF(DATOS_[[Sexo]:[Sexo]]=$B41,IF(DATOS_[[AGRUP. CLAS. PROF.]:[AGRUP. CLAS. PROF.]]=$B39,IF(DATOS_[[Check Periodo Ref.]:[Check Periodo Ref.]]="Dentro",IF(DATOS_[[Check Equiparado]:[Check Equiparado]]="Sí",IF(DATOS!AZ$4="Sí",(1/DATOS_[[% anualiz]:[% anualiz]]),1)*IF(DATOS!AZ$5="Sí",1/DATOS_[[% normaliz]:[% normaliz]],1)*(DATOS_[Conc.Sal.22])))))))),
0)</f>
        <v>0</v>
      </c>
      <c r="AF41" s="178">
        <f t="array" ref="AF41">IFERROR(
(MEDIAN((IF(DATOS_[[Sexo]:[Sexo]]=$B41,IF(DATOS_[[AGRUP. CLAS. PROF.]:[AGRUP. CLAS. PROF.]]=$B39,IF(DATOS_[[Check Periodo Ref.]:[Check Periodo Ref.]]="Dentro",IF(DATOS_[[Check Equiparado]:[Check Equiparado]]="Sí",IF(DATOS!BA$4="Sí",(1/DATOS_[[% anualiz]:[% anualiz]]),1)*IF(DATOS!BA$5="Sí",1/DATOS_[[% normaliz]:[% normaliz]],1)*(DATOS_[Conc.Sal.23])))))))),
0)</f>
        <v>0</v>
      </c>
      <c r="AG41" s="178">
        <f t="array" ref="AG41">IFERROR(
(MEDIAN((IF(DATOS_[[Sexo]:[Sexo]]=$B41,IF(DATOS_[[AGRUP. CLAS. PROF.]:[AGRUP. CLAS. PROF.]]=$B39,IF(DATOS_[[Check Periodo Ref.]:[Check Periodo Ref.]]="Dentro",IF(DATOS_[[Check Equiparado]:[Check Equiparado]]="Sí",IF(DATOS!BB$4="Sí",(1/DATOS_[[% anualiz]:[% anualiz]]),1)*IF(DATOS!BB$5="Sí",1/DATOS_[[% normaliz]:[% normaliz]],1)*(DATOS_[Conc.Sal.24])))))))),
0)</f>
        <v>0</v>
      </c>
      <c r="AH41" s="178">
        <f t="array" ref="AH41">IFERROR(
(MEDIAN((IF(DATOS_[[Sexo]:[Sexo]]=$B41,IF(DATOS_[[AGRUP. CLAS. PROF.]:[AGRUP. CLAS. PROF.]]=$B39,IF(DATOS_[[Check Periodo Ref.]:[Check Periodo Ref.]]="Dentro",IF(DATOS_[[Check Equiparado]:[Check Equiparado]]="Sí",IF(DATOS!BC$4="Sí",(1/DATOS_[[% anualiz]:[% anualiz]]),1)*IF(DATOS!BC$5="Sí",1/DATOS_[[% normaliz]:[% normaliz]],1)*(DATOS_[Conc.Sal.25])))))))),
0)</f>
        <v>0</v>
      </c>
      <c r="AI41" s="178">
        <f t="array" ref="AI41">IFERROR(
(MEDIAN((IF(DATOS_[[Sexo]:[Sexo]]=$B41,IF(DATOS_[[AGRUP. CLAS. PROF.]:[AGRUP. CLAS. PROF.]]=$B39,IF(DATOS_[[Check Periodo Ref.]:[Check Periodo Ref.]]="Dentro",IF(DATOS_[[Check Equiparado]:[Check Equiparado]]="Sí",IF(DATOS!BD$4="Sí",(1/DATOS_[[% anualiz]:[% anualiz]]),1)*IF(DATOS!BD$5="Sí",1/DATOS_[[% normaliz]:[% normaliz]],1)*(DATOS_[Conc.Sal.26])))))))),
0)</f>
        <v>0</v>
      </c>
      <c r="AJ41" s="178">
        <f t="array" ref="AJ41">IFERROR(
(MEDIAN((IF(DATOS_[[Sexo]:[Sexo]]=$B41,IF(DATOS_[[AGRUP. CLAS. PROF.]:[AGRUP. CLAS. PROF.]]=$B39,IF(DATOS_[[Check Periodo Ref.]:[Check Periodo Ref.]]="Dentro",IF(DATOS_[[Check Equiparado]:[Check Equiparado]]="Sí",IF(DATOS!BE$4="Sí",(1/DATOS_[[% anualiz]:[% anualiz]]),1)*IF(DATOS!BE$5="Sí",1/DATOS_[[% normaliz]:[% normaliz]],1)*(DATOS_[Conc.Sal.27])))))))),
0)</f>
        <v>0</v>
      </c>
      <c r="AK41" s="178">
        <f t="array" ref="AK41">IFERROR(
(MEDIAN((IF(DATOS_[[Sexo]:[Sexo]]=$B41,IF(DATOS_[[AGRUP. CLAS. PROF.]:[AGRUP. CLAS. PROF.]]=$B39,IF(DATOS_[[Check Periodo Ref.]:[Check Periodo Ref.]]="Dentro",IF(DATOS_[[Check Equiparado]:[Check Equiparado]]="Sí",IF(DATOS!BF$4="Sí",(1/DATOS_[[% anualiz]:[% anualiz]]),1)*IF(DATOS!BF$5="Sí",1/DATOS_[[% normaliz]:[% normaliz]],1)*(DATOS_[Conc.Sal.28])))))))),
0)</f>
        <v>0</v>
      </c>
      <c r="AL41" s="178">
        <f t="array" ref="AL41">IFERROR(
(MEDIAN((IF(DATOS_[[Sexo]:[Sexo]]=$B41,IF(DATOS_[[AGRUP. CLAS. PROF.]:[AGRUP. CLAS. PROF.]]=$B39,IF(DATOS_[[Check Periodo Ref.]:[Check Periodo Ref.]]="Dentro",IF(DATOS_[[Check Equiparado]:[Check Equiparado]]="Sí",IF(DATOS!BG$4="Sí",(1/DATOS_[[% anualiz]:[% anualiz]]),1)*IF(DATOS!BG$5="Sí",1/DATOS_[[% normaliz]:[% normaliz]],1)*(DATOS_[Conc.Sal.29])))))))),
0)</f>
        <v>0</v>
      </c>
      <c r="AM41" s="178">
        <f t="array" ref="AM41">IFERROR(
(MEDIAN((IF(DATOS_[[Sexo]:[Sexo]]=$B41,IF(DATOS_[[AGRUP. CLAS. PROF.]:[AGRUP. CLAS. PROF.]]=$B39,IF(DATOS_[[Check Periodo Ref.]:[Check Periodo Ref.]]="Dentro",IF(DATOS_[[Check Equiparado]:[Check Equiparado]]="Sí",IF(DATOS!BH$4="Sí",(1/DATOS_[[% anualiz]:[% anualiz]]),1)*IF(DATOS!BH$5="Sí",1/DATOS_[[% normaliz]:[% normaliz]],1)*(DATOS_[Conc.Sal.30])))))))),
0)</f>
        <v>0</v>
      </c>
      <c r="AN41" s="179">
        <f t="array" ref="AN41">IFERROR(
MEDIAN(IF(DATOS_[Sexo]=$B41,IF(DATOS_[[AGRUP. CLAS. PROF.]:[AGRUP. CLAS. PROF.]]=$B39,IF(DATOS_[Check Equiparado]="Sí",IF(DATOS_[Check Periodo Ref.]="Dentro",DATOS_[Tot COMPL.SAL Eq],FALSE))))),
0)</f>
        <v>0</v>
      </c>
      <c r="AO41" s="180">
        <f t="array" ref="AO41">IFERROR(
MEDIAN(IF(DATOS_[Sexo]=$B41,IF(DATOS_[[AGRUP. CLAS. PROF.]:[AGRUP. CLAS. PROF.]]=$B39,IF(DATOS_[Check Equiparado]="Sí",IF(DATOS_[Check Periodo Ref.]="Dentro",DATOS_[TOTAL SALARIO Eq],FALSE))))),
0)</f>
        <v>0</v>
      </c>
      <c r="AP41" s="181">
        <f t="array" ref="AP41">IFERROR(
(MEDIAN((IF(DATOS_[[Sexo]:[Sexo]]=$B41,IF(DATOS_[[AGRUP. CLAS. PROF.]:[AGRUP. CLAS. PROF.]]=$B40,IF(DATOS_[[Check Periodo Ref.]:[Check Periodo Ref.]]="Dentro",IF(DATOS_[[Check Equiparado]:[Check Equiparado]]="Sí",IF(DATOS!BI$4="Sí",(1/DATOS_[[% anualiz]:[% anualiz]]),1)*IF(DATOS!BI$5="Sí",1/DATOS_[[% normaliz]:[% normaliz]],1)*(DATOS_[C.Extra.01])))))))),
0)</f>
        <v>0</v>
      </c>
      <c r="AQ41" s="181">
        <f t="array" ref="AQ41">IFERROR(
(MEDIAN((IF(DATOS_[[Sexo]:[Sexo]]=$B41,IF(DATOS_[[AGRUP. CLAS. PROF.]:[AGRUP. CLAS. PROF.]]=$B40,IF(DATOS_[[Check Periodo Ref.]:[Check Periodo Ref.]]="Dentro",IF(DATOS_[[Check Equiparado]:[Check Equiparado]]="Sí",IF(DATOS!BJ$4="Sí",(1/DATOS_[[% anualiz]:[% anualiz]]),1)*IF(DATOS!BJ$5="Sí",1/DATOS_[[% normaliz]:[% normaliz]],1)*(DATOS_[C.Extra.02])))))))),
0)</f>
        <v>0</v>
      </c>
      <c r="AR41" s="181">
        <f t="array" ref="AR41">IFERROR(
(MEDIAN((IF(DATOS_[[Sexo]:[Sexo]]=$B41,IF(DATOS_[[AGRUP. CLAS. PROF.]:[AGRUP. CLAS. PROF.]]=$B40,IF(DATOS_[[Check Periodo Ref.]:[Check Periodo Ref.]]="Dentro",IF(DATOS_[[Check Equiparado]:[Check Equiparado]]="Sí",IF(DATOS!BK$4="Sí",(1/DATOS_[[% anualiz]:[% anualiz]]),1)*IF(DATOS!BK$5="Sí",1/DATOS_[[% normaliz]:[% normaliz]],1)*(DATOS_[C.Extra.03])))))))),
0)</f>
        <v>0</v>
      </c>
      <c r="AS41" s="181">
        <f t="array" ref="AS41">IFERROR(
(MEDIAN((IF(DATOS_[[Sexo]:[Sexo]]=$B41,IF(DATOS_[[AGRUP. CLAS. PROF.]:[AGRUP. CLAS. PROF.]]=$B40,IF(DATOS_[[Check Periodo Ref.]:[Check Periodo Ref.]]="Dentro",IF(DATOS_[[Check Equiparado]:[Check Equiparado]]="Sí",IF(DATOS!BL$4="Sí",(1/DATOS_[[% anualiz]:[% anualiz]]),1)*IF(DATOS!BL$5="Sí",1/DATOS_[[% normaliz]:[% normaliz]],1)*(DATOS_[C.Extra.04])))))))),
0)</f>
        <v>0</v>
      </c>
      <c r="AT41" s="181">
        <f t="array" ref="AT41">IFERROR(
(MEDIAN((IF(DATOS_[[Sexo]:[Sexo]]=$B41,IF(DATOS_[[AGRUP. CLAS. PROF.]:[AGRUP. CLAS. PROF.]]=$B40,IF(DATOS_[[Check Periodo Ref.]:[Check Periodo Ref.]]="Dentro",IF(DATOS_[[Check Equiparado]:[Check Equiparado]]="Sí",IF(DATOS!BM$4="Sí",(1/DATOS_[[% anualiz]:[% anualiz]]),1)*IF(DATOS!BM$5="Sí",1/DATOS_[[% normaliz]:[% normaliz]],1)*(DATOS_[C.Extra.05])))))))),
0)</f>
        <v>0</v>
      </c>
      <c r="AU41" s="182">
        <f t="array" ref="AU41">IFERROR(
MEDIAN(IF(DATOS_[Sexo]=$B41,IF(DATOS_[[AGRUP. CLAS. PROF.]:[AGRUP. CLAS. PROF.]]=$B39,IF(DATOS_[Check Equiparado]="Sí",IF(DATOS_[Check Periodo Ref.]="Dentro",DATOS_[Tot Extrasalarial Eq],FALSE))))),
0)</f>
        <v>0</v>
      </c>
      <c r="AV41" s="183">
        <f t="array" ref="AV41">IFERROR(
MEDIAN(IF(DATOS_[Sexo]=$B41,IF(DATOS_[[AGRUP. CLAS. PROF.]:[AGRUP. CLAS. PROF.]]=$B39,IF(DATOS_[Check Equiparado]="Sí",IF(DATOS_[Check Periodo Ref.]="Dentro",DATOS_[TOTAL Retrib Eq],FALSE))))),
0)</f>
        <v>0</v>
      </c>
    </row>
    <row r="42" spans="1:48" ht="17.25" thickBot="1" x14ac:dyDescent="0.35">
      <c r="A42" s="107" t="str">
        <f t="shared" ref="A42" si="39">+A43</f>
        <v>[ocultar]</v>
      </c>
      <c r="B42" s="157" t="s">
        <v>226</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CLAS. PROF.],
IF("Dentro"=DATOS_[Check Periodo Ref.],
1/(COUNTIFS(DATOS_[Sexo],$B43,DATOS_[AGRUP. CLAS. PROF.],$B42,DATOS_[Check Periodo Ref.],"Dentro",DATOS_[id],DATOS_[id]))))))</f>
        <v>0</v>
      </c>
      <c r="D43" s="100">
        <f>COUNTIFS(DATOS_[AGRUP. CLAS. PROF.],$B42,DATOS_[Sexo],$B43,DATOS_[Check Periodo Ref.],"Dentro")</f>
        <v>0</v>
      </c>
      <c r="E43" s="100">
        <f>COUNTIFS(DATOS_[AGRUP. CLAS. PROF.],$B42,DATOS_[Sexo],$B43,DATOS_[Check Periodo Ref.],"Dentro",DATOS_[Check Nº SC Norm],"Sí")</f>
        <v>0</v>
      </c>
      <c r="F43" s="100">
        <f>COUNTIFS(DATOS_[AGRUP. CLAS. PROF.],$B42,DATOS_[Sexo],$B43,DATOS_[Check Periodo Ref.],"Dentro",DATOS_[Check Nº SC Anualiz],"Sí")</f>
        <v>0</v>
      </c>
      <c r="G43" s="100">
        <f>COUNTIFS(DATOS_[AGRUP. CLAS. PROF.],$B42,DATOS_[Sexo],$B43,DATOS_[Check Periodo Ref.],"Dentro",DATOS_[Check Nº SC Norm y Anualiz],"Sí")</f>
        <v>0</v>
      </c>
      <c r="H43" s="100">
        <f>COUNTIFS(DATOS_[AGRUP. CLAS. PROF.],$B42,DATOS_[Sexo],$B43,DATOS_[Check Periodo Ref.],"Dentro",DATOS_[Check Equiparación],"Sí")</f>
        <v>0</v>
      </c>
      <c r="I43" s="177">
        <f t="array" ref="I43">IFERROR(
MEDIAN(IF(DATOS_[Sexo]=$B43,IF(DATOS_[[AGRUP. CLAS. PROF.]:[AGRUP. CLAS. PROF.]]=$B42,IF(DATOS_[Check Equiparado]="Sí",IF(DATOS_[Check Periodo Ref.]="Dentro",DATOS_[SALARIO BASE Eq],FALSE))))),
0)</f>
        <v>0</v>
      </c>
      <c r="J43" s="178">
        <f t="array" ref="J43">IFERROR(
(MEDIAN((IF(DATOS_[[Sexo]:[Sexo]]=$B43,IF(DATOS_[[AGRUP. CLAS. PROF.]:[AGRUP. CLAS. PROF.]]=$B42,IF(DATOS_[[Check Periodo Ref.]:[Check Periodo Ref.]]="Dentro",IF(DATOS_[[Check Equiparado]:[Check Equiparado]]="Sí",IF(DATOS!AE$4="Sí",(1/DATOS_[[% anualiz]:[% anualiz]]),1)*IF(DATOS!AE$5="Sí",1/DATOS_[[% normaliz]:[% normaliz]],1)*(DATOS_[Conc.Sal.01])))))))),
0)</f>
        <v>0</v>
      </c>
      <c r="K43" s="178">
        <f t="array" ref="K43">IFERROR(
(MEDIAN((IF(DATOS_[[Sexo]:[Sexo]]=$B43,IF(DATOS_[[AGRUP. CLAS. PROF.]:[AGRUP. CLAS. PROF.]]=$B42,IF(DATOS_[[Check Periodo Ref.]:[Check Periodo Ref.]]="Dentro",IF(DATOS_[[Check Equiparado]:[Check Equiparado]]="Sí",IF(DATOS!AF$4="Sí",(1/DATOS_[[% anualiz]:[% anualiz]]),1)*IF(DATOS!AF$5="Sí",1/DATOS_[[% normaliz]:[% normaliz]],1)*(DATOS_[Conc.Sal.02])))))))),
0)</f>
        <v>0</v>
      </c>
      <c r="L43" s="178">
        <f t="array" ref="L43">IFERROR(
(MEDIAN((IF(DATOS_[[Sexo]:[Sexo]]=$B43,IF(DATOS_[[AGRUP. CLAS. PROF.]:[AGRUP. CLAS. PROF.]]=$B42,IF(DATOS_[[Check Periodo Ref.]:[Check Periodo Ref.]]="Dentro",IF(DATOS_[[Check Equiparado]:[Check Equiparado]]="Sí",IF(DATOS!AG$4="Sí",(1/DATOS_[[% anualiz]:[% anualiz]]),1)*IF(DATOS!AG$5="Sí",1/DATOS_[[% normaliz]:[% normaliz]],1)*(DATOS_[Conc.Sal.03])))))))),
0)</f>
        <v>0</v>
      </c>
      <c r="M43" s="178">
        <f t="array" ref="M43">IFERROR(
(MEDIAN((IF(DATOS_[[Sexo]:[Sexo]]=$B43,IF(DATOS_[[AGRUP. CLAS. PROF.]:[AGRUP. CLAS. PROF.]]=$B42,IF(DATOS_[[Check Periodo Ref.]:[Check Periodo Ref.]]="Dentro",IF(DATOS_[[Check Equiparado]:[Check Equiparado]]="Sí",IF(DATOS!AH$4="Sí",(1/DATOS_[[% anualiz]:[% anualiz]]),1)*IF(DATOS!AH$5="Sí",1/DATOS_[[% normaliz]:[% normaliz]],1)*(DATOS_[Conc.Sal.04])))))))),
0)</f>
        <v>0</v>
      </c>
      <c r="N43" s="178">
        <f t="array" ref="N43">IFERROR(
(MEDIAN((IF(DATOS_[[Sexo]:[Sexo]]=$B43,IF(DATOS_[[AGRUP. CLAS. PROF.]:[AGRUP. CLAS. PROF.]]=$B42,IF(DATOS_[[Check Periodo Ref.]:[Check Periodo Ref.]]="Dentro",IF(DATOS_[[Check Equiparado]:[Check Equiparado]]="Sí",IF(DATOS!AI$4="Sí",(1/DATOS_[[% anualiz]:[% anualiz]]),1)*IF(DATOS!AI$5="Sí",1/DATOS_[[% normaliz]:[% normaliz]],1)*(DATOS_[Conc.Sal.05])))))))),
0)</f>
        <v>0</v>
      </c>
      <c r="O43" s="178">
        <f t="array" ref="O43">IFERROR(
(MEDIAN((IF(DATOS_[[Sexo]:[Sexo]]=$B43,IF(DATOS_[[AGRUP. CLAS. PROF.]:[AGRUP. CLAS. PROF.]]=$B42,IF(DATOS_[[Check Periodo Ref.]:[Check Periodo Ref.]]="Dentro",IF(DATOS_[[Check Equiparado]:[Check Equiparado]]="Sí",IF(DATOS!AJ$4="Sí",(1/DATOS_[[% anualiz]:[% anualiz]]),1)*IF(DATOS!AJ$5="Sí",1/DATOS_[[% normaliz]:[% normaliz]],1)*(DATOS_[Conc.Sal.06])))))))),
0)</f>
        <v>0</v>
      </c>
      <c r="P43" s="178">
        <f t="array" ref="P43">IFERROR(
(MEDIAN((IF(DATOS_[[Sexo]:[Sexo]]=$B43,IF(DATOS_[[AGRUP. CLAS. PROF.]:[AGRUP. CLAS. PROF.]]=$B42,IF(DATOS_[[Check Periodo Ref.]:[Check Periodo Ref.]]="Dentro",IF(DATOS_[[Check Equiparado]:[Check Equiparado]]="Sí",IF(DATOS!AK$4="Sí",(1/DATOS_[[% anualiz]:[% anualiz]]),1)*IF(DATOS!AK$5="Sí",1/DATOS_[[% normaliz]:[% normaliz]],1)*(DATOS_[Conc.Sal.07])))))))),
0)</f>
        <v>0</v>
      </c>
      <c r="Q43" s="178">
        <f t="array" ref="Q43">IFERROR(
(MEDIAN((IF(DATOS_[[Sexo]:[Sexo]]=$B43,IF(DATOS_[[AGRUP. CLAS. PROF.]:[AGRUP. CLAS. PROF.]]=$B42,IF(DATOS_[[Check Periodo Ref.]:[Check Periodo Ref.]]="Dentro",IF(DATOS_[[Check Equiparado]:[Check Equiparado]]="Sí",IF(DATOS!AL$4="Sí",(1/DATOS_[[% anualiz]:[% anualiz]]),1)*IF(DATOS!AL$5="Sí",1/DATOS_[[% normaliz]:[% normaliz]],1)*(DATOS_[Conc.Sal.08])))))))),
0)</f>
        <v>0</v>
      </c>
      <c r="R43" s="178">
        <f t="array" ref="R43">IFERROR(
(MEDIAN((IF(DATOS_[[Sexo]:[Sexo]]=$B43,IF(DATOS_[[AGRUP. CLAS. PROF.]:[AGRUP. CLAS. PROF.]]=$B42,IF(DATOS_[[Check Periodo Ref.]:[Check Periodo Ref.]]="Dentro",IF(DATOS_[[Check Equiparado]:[Check Equiparado]]="Sí",IF(DATOS!AM$4="Sí",(1/DATOS_[[% anualiz]:[% anualiz]]),1)*IF(DATOS!AM$5="Sí",1/DATOS_[[% normaliz]:[% normaliz]],1)*(DATOS_[Conc.Sal.09])))))))),
0)</f>
        <v>0</v>
      </c>
      <c r="S43" s="178">
        <f t="array" ref="S43">IFERROR(
(MEDIAN((IF(DATOS_[[Sexo]:[Sexo]]=$B43,IF(DATOS_[[AGRUP. CLAS. PROF.]:[AGRUP. CLAS. PROF.]]=$B42,IF(DATOS_[[Check Periodo Ref.]:[Check Periodo Ref.]]="Dentro",IF(DATOS_[[Check Equiparado]:[Check Equiparado]]="Sí",IF(DATOS!AN$4="Sí",(1/DATOS_[[% anualiz]:[% anualiz]]),1)*IF(DATOS!AN$5="Sí",1/DATOS_[[% normaliz]:[% normaliz]],1)*(DATOS_[Conc.Sal.10])))))))),
0)</f>
        <v>0</v>
      </c>
      <c r="T43" s="178">
        <f t="array" ref="T43">IFERROR(
(MEDIAN((IF(DATOS_[[Sexo]:[Sexo]]=$B43,IF(DATOS_[[AGRUP. CLAS. PROF.]:[AGRUP. CLAS. PROF.]]=$B42,IF(DATOS_[[Check Periodo Ref.]:[Check Periodo Ref.]]="Dentro",IF(DATOS_[[Check Equiparado]:[Check Equiparado]]="Sí",IF(DATOS!AO$4="Sí",(1/DATOS_[[% anualiz]:[% anualiz]]),1)*IF(DATOS!AO$5="Sí",1/DATOS_[[% normaliz]:[% normaliz]],1)*(DATOS_[Conc.Sal.11])))))))),
0)</f>
        <v>0</v>
      </c>
      <c r="U43" s="178">
        <f t="array" ref="U43">IFERROR(
(MEDIAN((IF(DATOS_[[Sexo]:[Sexo]]=$B43,IF(DATOS_[[AGRUP. CLAS. PROF.]:[AGRUP. CLAS. PROF.]]=$B42,IF(DATOS_[[Check Periodo Ref.]:[Check Periodo Ref.]]="Dentro",IF(DATOS_[[Check Equiparado]:[Check Equiparado]]="Sí",IF(DATOS!AP$4="Sí",(1/DATOS_[[% anualiz]:[% anualiz]]),1)*IF(DATOS!AP$5="Sí",1/DATOS_[[% normaliz]:[% normaliz]],1)*(DATOS_[Conc.Sal.12])))))))),
0)</f>
        <v>0</v>
      </c>
      <c r="V43" s="178">
        <f t="array" ref="V43">IFERROR(
(MEDIAN((IF(DATOS_[[Sexo]:[Sexo]]=$B43,IF(DATOS_[[AGRUP. CLAS. PROF.]:[AGRUP. CLAS. PROF.]]=$B42,IF(DATOS_[[Check Periodo Ref.]:[Check Periodo Ref.]]="Dentro",IF(DATOS_[[Check Equiparado]:[Check Equiparado]]="Sí",IF(DATOS!AQ$4="Sí",(1/DATOS_[[% anualiz]:[% anualiz]]),1)*IF(DATOS!AQ$5="Sí",1/DATOS_[[% normaliz]:[% normaliz]],1)*(DATOS_[Conc.Sal.13])))))))),
0)</f>
        <v>0</v>
      </c>
      <c r="W43" s="178">
        <f t="array" ref="W43">IFERROR(
(MEDIAN((IF(DATOS_[[Sexo]:[Sexo]]=$B43,IF(DATOS_[[AGRUP. CLAS. PROF.]:[AGRUP. CLAS. PROF.]]=$B42,IF(DATOS_[[Check Periodo Ref.]:[Check Periodo Ref.]]="Dentro",IF(DATOS_[[Check Equiparado]:[Check Equiparado]]="Sí",IF(DATOS!AR$4="Sí",(1/DATOS_[[% anualiz]:[% anualiz]]),1)*IF(DATOS!AR$5="Sí",1/DATOS_[[% normaliz]:[% normaliz]],1)*(DATOS_[Conc.Sal.14])))))))),
0)</f>
        <v>0</v>
      </c>
      <c r="X43" s="178">
        <f t="array" ref="X43">IFERROR(
(MEDIAN((IF(DATOS_[[Sexo]:[Sexo]]=$B43,IF(DATOS_[[AGRUP. CLAS. PROF.]:[AGRUP. CLAS. PROF.]]=$B42,IF(DATOS_[[Check Periodo Ref.]:[Check Periodo Ref.]]="Dentro",IF(DATOS_[[Check Equiparado]:[Check Equiparado]]="Sí",IF(DATOS!AS$4="Sí",(1/DATOS_[[% anualiz]:[% anualiz]]),1)*IF(DATOS!AS$5="Sí",1/DATOS_[[% normaliz]:[% normaliz]],1)*(DATOS_[Conc.Sal.15])))))))),
0)</f>
        <v>0</v>
      </c>
      <c r="Y43" s="178">
        <f t="array" ref="Y43">IFERROR(
(MEDIAN((IF(DATOS_[[Sexo]:[Sexo]]=$B43,IF(DATOS_[[AGRUP. CLAS. PROF.]:[AGRUP. CLAS. PROF.]]=$B42,IF(DATOS_[[Check Periodo Ref.]:[Check Periodo Ref.]]="Dentro",IF(DATOS_[[Check Equiparado]:[Check Equiparado]]="Sí",IF(DATOS!AT$4="Sí",(1/DATOS_[[% anualiz]:[% anualiz]]),1)*IF(DATOS!AT$5="Sí",1/DATOS_[[% normaliz]:[% normaliz]],1)*(DATOS_[Conc.Sal.16])))))))),
0)</f>
        <v>0</v>
      </c>
      <c r="Z43" s="178">
        <f t="array" ref="Z43">IFERROR(
(MEDIAN((IF(DATOS_[[Sexo]:[Sexo]]=$B43,IF(DATOS_[[AGRUP. CLAS. PROF.]:[AGRUP. CLAS. PROF.]]=$B42,IF(DATOS_[[Check Periodo Ref.]:[Check Periodo Ref.]]="Dentro",IF(DATOS_[[Check Equiparado]:[Check Equiparado]]="Sí",IF(DATOS!AU$4="Sí",(1/DATOS_[[% anualiz]:[% anualiz]]),1)*IF(DATOS!AU$5="Sí",1/DATOS_[[% normaliz]:[% normaliz]],1)*(DATOS_[Conc.Sal.17])))))))),
0)</f>
        <v>0</v>
      </c>
      <c r="AA43" s="178">
        <f t="array" ref="AA43">IFERROR(
(MEDIAN((IF(DATOS_[[Sexo]:[Sexo]]=$B43,IF(DATOS_[[AGRUP. CLAS. PROF.]:[AGRUP. CLAS. PROF.]]=$B42,IF(DATOS_[[Check Periodo Ref.]:[Check Periodo Ref.]]="Dentro",IF(DATOS_[[Check Equiparado]:[Check Equiparado]]="Sí",IF(DATOS!AV$4="Sí",(1/DATOS_[[% anualiz]:[% anualiz]]),1)*IF(DATOS!AV$5="Sí",1/DATOS_[[% normaliz]:[% normaliz]],1)*(DATOS_[Conc.Sal.18])))))))),
0)</f>
        <v>0</v>
      </c>
      <c r="AB43" s="178">
        <f t="array" ref="AB43">IFERROR(
(MEDIAN((IF(DATOS_[[Sexo]:[Sexo]]=$B43,IF(DATOS_[[AGRUP. CLAS. PROF.]:[AGRUP. CLAS. PROF.]]=$B42,IF(DATOS_[[Check Periodo Ref.]:[Check Periodo Ref.]]="Dentro",IF(DATOS_[[Check Equiparado]:[Check Equiparado]]="Sí",IF(DATOS!AW$4="Sí",(1/DATOS_[[% anualiz]:[% anualiz]]),1)*IF(DATOS!AW$5="Sí",1/DATOS_[[% normaliz]:[% normaliz]],1)*(DATOS_[Conc.Sal.19])))))))),
0)</f>
        <v>0</v>
      </c>
      <c r="AC43" s="178">
        <f t="array" ref="AC43">IFERROR(
(MEDIAN((IF(DATOS_[[Sexo]:[Sexo]]=$B43,IF(DATOS_[[AGRUP. CLAS. PROF.]:[AGRUP. CLAS. PROF.]]=$B42,IF(DATOS_[[Check Periodo Ref.]:[Check Periodo Ref.]]="Dentro",IF(DATOS_[[Check Equiparado]:[Check Equiparado]]="Sí",IF(DATOS!AX$4="Sí",(1/DATOS_[[% anualiz]:[% anualiz]]),1)*IF(DATOS!AX$5="Sí",1/DATOS_[[% normaliz]:[% normaliz]],1)*(DATOS_[Conc.Sal.20])))))))),
0)</f>
        <v>0</v>
      </c>
      <c r="AD43" s="178">
        <f t="array" ref="AD43">IFERROR(
(MEDIAN((IF(DATOS_[[Sexo]:[Sexo]]=$B43,IF(DATOS_[[AGRUP. CLAS. PROF.]:[AGRUP. CLAS. PROF.]]=$B42,IF(DATOS_[[Check Periodo Ref.]:[Check Periodo Ref.]]="Dentro",IF(DATOS_[[Check Equiparado]:[Check Equiparado]]="Sí",IF(DATOS!AY$4="Sí",(1/DATOS_[[% anualiz]:[% anualiz]]),1)*IF(DATOS!AY$5="Sí",1/DATOS_[[% normaliz]:[% normaliz]],1)*(DATOS_[Conc.Sal.21])))))))),
0)</f>
        <v>0</v>
      </c>
      <c r="AE43" s="178">
        <f t="array" ref="AE43">IFERROR(
(MEDIAN((IF(DATOS_[[Sexo]:[Sexo]]=$B43,IF(DATOS_[[AGRUP. CLAS. PROF.]:[AGRUP. CLAS. PROF.]]=$B42,IF(DATOS_[[Check Periodo Ref.]:[Check Periodo Ref.]]="Dentro",IF(DATOS_[[Check Equiparado]:[Check Equiparado]]="Sí",IF(DATOS!AZ$4="Sí",(1/DATOS_[[% anualiz]:[% anualiz]]),1)*IF(DATOS!AZ$5="Sí",1/DATOS_[[% normaliz]:[% normaliz]],1)*(DATOS_[Conc.Sal.22])))))))),
0)</f>
        <v>0</v>
      </c>
      <c r="AF43" s="178">
        <f t="array" ref="AF43">IFERROR(
(MEDIAN((IF(DATOS_[[Sexo]:[Sexo]]=$B43,IF(DATOS_[[AGRUP. CLAS. PROF.]:[AGRUP. CLAS. PROF.]]=$B42,IF(DATOS_[[Check Periodo Ref.]:[Check Periodo Ref.]]="Dentro",IF(DATOS_[[Check Equiparado]:[Check Equiparado]]="Sí",IF(DATOS!BA$4="Sí",(1/DATOS_[[% anualiz]:[% anualiz]]),1)*IF(DATOS!BA$5="Sí",1/DATOS_[[% normaliz]:[% normaliz]],1)*(DATOS_[Conc.Sal.23])))))))),
0)</f>
        <v>0</v>
      </c>
      <c r="AG43" s="178">
        <f t="array" ref="AG43">IFERROR(
(MEDIAN((IF(DATOS_[[Sexo]:[Sexo]]=$B43,IF(DATOS_[[AGRUP. CLAS. PROF.]:[AGRUP. CLAS. PROF.]]=$B42,IF(DATOS_[[Check Periodo Ref.]:[Check Periodo Ref.]]="Dentro",IF(DATOS_[[Check Equiparado]:[Check Equiparado]]="Sí",IF(DATOS!BB$4="Sí",(1/DATOS_[[% anualiz]:[% anualiz]]),1)*IF(DATOS!BB$5="Sí",1/DATOS_[[% normaliz]:[% normaliz]],1)*(DATOS_[Conc.Sal.24])))))))),
0)</f>
        <v>0</v>
      </c>
      <c r="AH43" s="178">
        <f t="array" ref="AH43">IFERROR(
(MEDIAN((IF(DATOS_[[Sexo]:[Sexo]]=$B43,IF(DATOS_[[AGRUP. CLAS. PROF.]:[AGRUP. CLAS. PROF.]]=$B42,IF(DATOS_[[Check Periodo Ref.]:[Check Periodo Ref.]]="Dentro",IF(DATOS_[[Check Equiparado]:[Check Equiparado]]="Sí",IF(DATOS!BC$4="Sí",(1/DATOS_[[% anualiz]:[% anualiz]]),1)*IF(DATOS!BC$5="Sí",1/DATOS_[[% normaliz]:[% normaliz]],1)*(DATOS_[Conc.Sal.25])))))))),
0)</f>
        <v>0</v>
      </c>
      <c r="AI43" s="178">
        <f t="array" ref="AI43">IFERROR(
(MEDIAN((IF(DATOS_[[Sexo]:[Sexo]]=$B43,IF(DATOS_[[AGRUP. CLAS. PROF.]:[AGRUP. CLAS. PROF.]]=$B42,IF(DATOS_[[Check Periodo Ref.]:[Check Periodo Ref.]]="Dentro",IF(DATOS_[[Check Equiparado]:[Check Equiparado]]="Sí",IF(DATOS!BD$4="Sí",(1/DATOS_[[% anualiz]:[% anualiz]]),1)*IF(DATOS!BD$5="Sí",1/DATOS_[[% normaliz]:[% normaliz]],1)*(DATOS_[Conc.Sal.26])))))))),
0)</f>
        <v>0</v>
      </c>
      <c r="AJ43" s="178">
        <f t="array" ref="AJ43">IFERROR(
(MEDIAN((IF(DATOS_[[Sexo]:[Sexo]]=$B43,IF(DATOS_[[AGRUP. CLAS. PROF.]:[AGRUP. CLAS. PROF.]]=$B42,IF(DATOS_[[Check Periodo Ref.]:[Check Periodo Ref.]]="Dentro",IF(DATOS_[[Check Equiparado]:[Check Equiparado]]="Sí",IF(DATOS!BE$4="Sí",(1/DATOS_[[% anualiz]:[% anualiz]]),1)*IF(DATOS!BE$5="Sí",1/DATOS_[[% normaliz]:[% normaliz]],1)*(DATOS_[Conc.Sal.27])))))))),
0)</f>
        <v>0</v>
      </c>
      <c r="AK43" s="178">
        <f t="array" ref="AK43">IFERROR(
(MEDIAN((IF(DATOS_[[Sexo]:[Sexo]]=$B43,IF(DATOS_[[AGRUP. CLAS. PROF.]:[AGRUP. CLAS. PROF.]]=$B42,IF(DATOS_[[Check Periodo Ref.]:[Check Periodo Ref.]]="Dentro",IF(DATOS_[[Check Equiparado]:[Check Equiparado]]="Sí",IF(DATOS!BF$4="Sí",(1/DATOS_[[% anualiz]:[% anualiz]]),1)*IF(DATOS!BF$5="Sí",1/DATOS_[[% normaliz]:[% normaliz]],1)*(DATOS_[Conc.Sal.28])))))))),
0)</f>
        <v>0</v>
      </c>
      <c r="AL43" s="178">
        <f t="array" ref="AL43">IFERROR(
(MEDIAN((IF(DATOS_[[Sexo]:[Sexo]]=$B43,IF(DATOS_[[AGRUP. CLAS. PROF.]:[AGRUP. CLAS. PROF.]]=$B42,IF(DATOS_[[Check Periodo Ref.]:[Check Periodo Ref.]]="Dentro",IF(DATOS_[[Check Equiparado]:[Check Equiparado]]="Sí",IF(DATOS!BG$4="Sí",(1/DATOS_[[% anualiz]:[% anualiz]]),1)*IF(DATOS!BG$5="Sí",1/DATOS_[[% normaliz]:[% normaliz]],1)*(DATOS_[Conc.Sal.29])))))))),
0)</f>
        <v>0</v>
      </c>
      <c r="AM43" s="178">
        <f t="array" ref="AM43">IFERROR(
(MEDIAN((IF(DATOS_[[Sexo]:[Sexo]]=$B43,IF(DATOS_[[AGRUP. CLAS. PROF.]:[AGRUP. CLAS. PROF.]]=$B42,IF(DATOS_[[Check Periodo Ref.]:[Check Periodo Ref.]]="Dentro",IF(DATOS_[[Check Equiparado]:[Check Equiparado]]="Sí",IF(DATOS!BH$4="Sí",(1/DATOS_[[% anualiz]:[% anualiz]]),1)*IF(DATOS!BH$5="Sí",1/DATOS_[[% normaliz]:[% normaliz]],1)*(DATOS_[Conc.Sal.30])))))))),
0)</f>
        <v>0</v>
      </c>
      <c r="AN43" s="179">
        <f t="array" ref="AN43">IFERROR(
MEDIAN(IF(DATOS_[Sexo]=$B43,IF(DATOS_[[AGRUP. CLAS. PROF.]:[AGRUP. CLAS. PROF.]]=$B42,IF(DATOS_[Check Equiparado]="Sí",IF(DATOS_[Check Periodo Ref.]="Dentro",DATOS_[Tot COMPL.SAL Eq],FALSE))))),
0)</f>
        <v>0</v>
      </c>
      <c r="AO43" s="180">
        <f t="array" ref="AO43">IFERROR(
MEDIAN(IF(DATOS_[Sexo]=$B43,IF(DATOS_[[AGRUP. CLAS. PROF.]:[AGRUP. CLAS. PROF.]]=$B42,IF(DATOS_[Check Equiparado]="Sí",IF(DATOS_[Check Periodo Ref.]="Dentro",DATOS_[TOTAL SALARIO Eq],FALSE))))),
0)</f>
        <v>0</v>
      </c>
      <c r="AP43" s="181">
        <f t="array" ref="AP43">IFERROR(
(MEDIAN((IF(DATOS_[[Sexo]:[Sexo]]=$B43,IF(DATOS_[[AGRUP. CLAS. PROF.]:[AGRUP. CLAS. PROF.]]=$B42,IF(DATOS_[[Check Periodo Ref.]:[Check Periodo Ref.]]="Dentro",IF(DATOS_[[Check Equiparado]:[Check Equiparado]]="Sí",IF(DATOS!BI$4="Sí",(1/DATOS_[[% anualiz]:[% anualiz]]),1)*IF(DATOS!BI$5="Sí",1/DATOS_[[% normaliz]:[% normaliz]],1)*(DATOS_[C.Extra.01])))))))),
0)</f>
        <v>0</v>
      </c>
      <c r="AQ43" s="181">
        <f t="array" ref="AQ43">IFERROR(
(MEDIAN((IF(DATOS_[[Sexo]:[Sexo]]=$B43,IF(DATOS_[[AGRUP. CLAS. PROF.]:[AGRUP. CLAS. PROF.]]=$B42,IF(DATOS_[[Check Periodo Ref.]:[Check Periodo Ref.]]="Dentro",IF(DATOS_[[Check Equiparado]:[Check Equiparado]]="Sí",IF(DATOS!BJ$4="Sí",(1/DATOS_[[% anualiz]:[% anualiz]]),1)*IF(DATOS!BJ$5="Sí",1/DATOS_[[% normaliz]:[% normaliz]],1)*(DATOS_[C.Extra.02])))))))),
0)</f>
        <v>0</v>
      </c>
      <c r="AR43" s="181">
        <f t="array" ref="AR43">IFERROR(
(MEDIAN((IF(DATOS_[[Sexo]:[Sexo]]=$B43,IF(DATOS_[[AGRUP. CLAS. PROF.]:[AGRUP. CLAS. PROF.]]=$B42,IF(DATOS_[[Check Periodo Ref.]:[Check Periodo Ref.]]="Dentro",IF(DATOS_[[Check Equiparado]:[Check Equiparado]]="Sí",IF(DATOS!BK$4="Sí",(1/DATOS_[[% anualiz]:[% anualiz]]),1)*IF(DATOS!BK$5="Sí",1/DATOS_[[% normaliz]:[% normaliz]],1)*(DATOS_[C.Extra.03])))))))),
0)</f>
        <v>0</v>
      </c>
      <c r="AS43" s="181">
        <f t="array" ref="AS43">IFERROR(
(MEDIAN((IF(DATOS_[[Sexo]:[Sexo]]=$B43,IF(DATOS_[[AGRUP. CLAS. PROF.]:[AGRUP. CLAS. PROF.]]=$B42,IF(DATOS_[[Check Periodo Ref.]:[Check Periodo Ref.]]="Dentro",IF(DATOS_[[Check Equiparado]:[Check Equiparado]]="Sí",IF(DATOS!BL$4="Sí",(1/DATOS_[[% anualiz]:[% anualiz]]),1)*IF(DATOS!BL$5="Sí",1/DATOS_[[% normaliz]:[% normaliz]],1)*(DATOS_[C.Extra.04])))))))),
0)</f>
        <v>0</v>
      </c>
      <c r="AT43" s="181">
        <f t="array" ref="AT43">IFERROR(
(MEDIAN((IF(DATOS_[[Sexo]:[Sexo]]=$B43,IF(DATOS_[[AGRUP. CLAS. PROF.]:[AGRUP. CLAS. PROF.]]=$B42,IF(DATOS_[[Check Periodo Ref.]:[Check Periodo Ref.]]="Dentro",IF(DATOS_[[Check Equiparado]:[Check Equiparado]]="Sí",IF(DATOS!BM$4="Sí",(1/DATOS_[[% anualiz]:[% anualiz]]),1)*IF(DATOS!BM$5="Sí",1/DATOS_[[% normaliz]:[% normaliz]],1)*(DATOS_[C.Extra.05])))))))),
0)</f>
        <v>0</v>
      </c>
      <c r="AU43" s="182">
        <f t="array" ref="AU43">IFERROR(
MEDIAN(IF(DATOS_[Sexo]=$B43,IF(DATOS_[[AGRUP. CLAS. PROF.]:[AGRUP. CLAS. PROF.]]=$B42,IF(DATOS_[Check Equiparado]="Sí",IF(DATOS_[Check Periodo Ref.]="Dentro",DATOS_[Tot Extrasalarial Eq],FALSE))))),
0)</f>
        <v>0</v>
      </c>
      <c r="AV43" s="183">
        <f t="array" ref="AV43">IFERROR(
MEDIAN(IF(DATOS_[Sexo]=$B43,IF(DATOS_[[AGRUP. CLAS. PROF.]:[AGRUP. CLAS. PROF.]]=$B42,IF(DATOS_[Check Equiparado]="Sí",IF(DATOS_[Check Periodo Ref.]="Dentro",DATOS_[TOTAL Retrib Eq],FALSE))))),
0)</f>
        <v>0</v>
      </c>
    </row>
    <row r="44" spans="1:48" x14ac:dyDescent="0.3">
      <c r="A44" s="107" t="str">
        <f t="shared" ref="A44" si="42">+A43</f>
        <v>[ocultar]</v>
      </c>
      <c r="B44" s="153" t="s">
        <v>163</v>
      </c>
      <c r="C44" s="99">
        <f t="array" ref="C44">SUM(IF($B44=DATOS_[Sexo],
IF($B42=DATOS_[AGRUP. CLAS. PROF.],
IF("Dentro"=DATOS_[Check Periodo Ref.],
1/(COUNTIFS(DATOS_[Sexo],$B44,DATOS_[AGRUP. CLAS. PROF.],$B42,DATOS_[Check Periodo Ref.],"Dentro",DATOS_[id],DATOS_[id]))))))</f>
        <v>0</v>
      </c>
      <c r="D44" s="100">
        <f>COUNTIFS(DATOS_[AGRUP. CLAS. PROF.],$B42,DATOS_[Sexo],$B44,DATOS_[Check Periodo Ref.],"Dentro")</f>
        <v>0</v>
      </c>
      <c r="E44" s="100">
        <f>COUNTIFS(DATOS_[AGRUP. CLAS. PROF.],$B42,DATOS_[Sexo],$B44,DATOS_[Check Periodo Ref.],"Dentro",DATOS_[Check Nº SC Norm],"Sí")</f>
        <v>0</v>
      </c>
      <c r="F44" s="100">
        <f>COUNTIFS(DATOS_[AGRUP. CLAS. PROF.],$B42,DATOS_[Sexo],$B44,DATOS_[Check Periodo Ref.],"Dentro",DATOS_[Check Nº SC Anualiz],"Sí")</f>
        <v>0</v>
      </c>
      <c r="G44" s="100">
        <f>COUNTIFS(DATOS_[AGRUP. CLAS. PROF.],$B42,DATOS_[Sexo],$B44,DATOS_[Check Periodo Ref.],"Dentro",DATOS_[Check Nº SC Norm y Anualiz],"Sí")</f>
        <v>0</v>
      </c>
      <c r="H44" s="100">
        <f>COUNTIFS(DATOS_[AGRUP. CLAS. PROF.],$B42,DATOS_[Sexo],$B44,DATOS_[Check Periodo Ref.],"Dentro",DATOS_[Check Equiparación],"Sí")</f>
        <v>0</v>
      </c>
      <c r="I44" s="177" cm="1">
        <f t="array" ref="I44">IFERROR(
MEDIAN(IF(DATOS_[Sexo]=$B44,IF(DATOS_[[AGRUP. CLAS. PROF.]:[AGRUP. CLAS. PROF.]]=$B42,IF(DATOS_[Check Equiparado]="Sí",IF(DATOS_[Check Periodo Ref.]="Dentro",DATOS_[SALARIO BASE Eq],FALSE))))),
0)</f>
        <v>0</v>
      </c>
      <c r="J44" s="178">
        <f t="array" ref="J44">IFERROR(
(MEDIAN((IF(DATOS_[[Sexo]:[Sexo]]=$B44,IF(DATOS_[[AGRUP. CLAS. PROF.]:[AGRUP. CLAS. PROF.]]=$B42,IF(DATOS_[[Check Periodo Ref.]:[Check Periodo Ref.]]="Dentro",IF(DATOS_[[Check Equiparado]:[Check Equiparado]]="Sí",IF(DATOS!AE$4="Sí",(1/DATOS_[[% anualiz]:[% anualiz]]),1)*IF(DATOS!AE$5="Sí",1/DATOS_[[% normaliz]:[% normaliz]],1)*(DATOS_[Conc.Sal.01])))))))),
0)</f>
        <v>0</v>
      </c>
      <c r="K44" s="178">
        <f t="array" ref="K44">IFERROR(
(MEDIAN((IF(DATOS_[[Sexo]:[Sexo]]=$B44,IF(DATOS_[[AGRUP. CLAS. PROF.]:[AGRUP. CLAS. PROF.]]=$B42,IF(DATOS_[[Check Periodo Ref.]:[Check Periodo Ref.]]="Dentro",IF(DATOS_[[Check Equiparado]:[Check Equiparado]]="Sí",IF(DATOS!AF$4="Sí",(1/DATOS_[[% anualiz]:[% anualiz]]),1)*IF(DATOS!AF$5="Sí",1/DATOS_[[% normaliz]:[% normaliz]],1)*(DATOS_[Conc.Sal.02])))))))),
0)</f>
        <v>0</v>
      </c>
      <c r="L44" s="178">
        <f t="array" ref="L44">IFERROR(
(MEDIAN((IF(DATOS_[[Sexo]:[Sexo]]=$B44,IF(DATOS_[[AGRUP. CLAS. PROF.]:[AGRUP. CLAS. PROF.]]=$B42,IF(DATOS_[[Check Periodo Ref.]:[Check Periodo Ref.]]="Dentro",IF(DATOS_[[Check Equiparado]:[Check Equiparado]]="Sí",IF(DATOS!AG$4="Sí",(1/DATOS_[[% anualiz]:[% anualiz]]),1)*IF(DATOS!AG$5="Sí",1/DATOS_[[% normaliz]:[% normaliz]],1)*(DATOS_[Conc.Sal.03])))))))),
0)</f>
        <v>0</v>
      </c>
      <c r="M44" s="178">
        <f t="array" ref="M44">IFERROR(
(MEDIAN((IF(DATOS_[[Sexo]:[Sexo]]=$B44,IF(DATOS_[[AGRUP. CLAS. PROF.]:[AGRUP. CLAS. PROF.]]=$B42,IF(DATOS_[[Check Periodo Ref.]:[Check Periodo Ref.]]="Dentro",IF(DATOS_[[Check Equiparado]:[Check Equiparado]]="Sí",IF(DATOS!AH$4="Sí",(1/DATOS_[[% anualiz]:[% anualiz]]),1)*IF(DATOS!AH$5="Sí",1/DATOS_[[% normaliz]:[% normaliz]],1)*(DATOS_[Conc.Sal.04])))))))),
0)</f>
        <v>0</v>
      </c>
      <c r="N44" s="178">
        <f t="array" ref="N44">IFERROR(
(MEDIAN((IF(DATOS_[[Sexo]:[Sexo]]=$B44,IF(DATOS_[[AGRUP. CLAS. PROF.]:[AGRUP. CLAS. PROF.]]=$B42,IF(DATOS_[[Check Periodo Ref.]:[Check Periodo Ref.]]="Dentro",IF(DATOS_[[Check Equiparado]:[Check Equiparado]]="Sí",IF(DATOS!AI$4="Sí",(1/DATOS_[[% anualiz]:[% anualiz]]),1)*IF(DATOS!AI$5="Sí",1/DATOS_[[% normaliz]:[% normaliz]],1)*(DATOS_[Conc.Sal.05])))))))),
0)</f>
        <v>0</v>
      </c>
      <c r="O44" s="178">
        <f t="array" ref="O44">IFERROR(
(MEDIAN((IF(DATOS_[[Sexo]:[Sexo]]=$B44,IF(DATOS_[[AGRUP. CLAS. PROF.]:[AGRUP. CLAS. PROF.]]=$B42,IF(DATOS_[[Check Periodo Ref.]:[Check Periodo Ref.]]="Dentro",IF(DATOS_[[Check Equiparado]:[Check Equiparado]]="Sí",IF(DATOS!AJ$4="Sí",(1/DATOS_[[% anualiz]:[% anualiz]]),1)*IF(DATOS!AJ$5="Sí",1/DATOS_[[% normaliz]:[% normaliz]],1)*(DATOS_[Conc.Sal.06])))))))),
0)</f>
        <v>0</v>
      </c>
      <c r="P44" s="178">
        <f t="array" ref="P44">IFERROR(
(MEDIAN((IF(DATOS_[[Sexo]:[Sexo]]=$B44,IF(DATOS_[[AGRUP. CLAS. PROF.]:[AGRUP. CLAS. PROF.]]=$B42,IF(DATOS_[[Check Periodo Ref.]:[Check Periodo Ref.]]="Dentro",IF(DATOS_[[Check Equiparado]:[Check Equiparado]]="Sí",IF(DATOS!AK$4="Sí",(1/DATOS_[[% anualiz]:[% anualiz]]),1)*IF(DATOS!AK$5="Sí",1/DATOS_[[% normaliz]:[% normaliz]],1)*(DATOS_[Conc.Sal.07])))))))),
0)</f>
        <v>0</v>
      </c>
      <c r="Q44" s="178">
        <f t="array" ref="Q44">IFERROR(
(MEDIAN((IF(DATOS_[[Sexo]:[Sexo]]=$B44,IF(DATOS_[[AGRUP. CLAS. PROF.]:[AGRUP. CLAS. PROF.]]=$B42,IF(DATOS_[[Check Periodo Ref.]:[Check Periodo Ref.]]="Dentro",IF(DATOS_[[Check Equiparado]:[Check Equiparado]]="Sí",IF(DATOS!AL$4="Sí",(1/DATOS_[[% anualiz]:[% anualiz]]),1)*IF(DATOS!AL$5="Sí",1/DATOS_[[% normaliz]:[% normaliz]],1)*(DATOS_[Conc.Sal.08])))))))),
0)</f>
        <v>0</v>
      </c>
      <c r="R44" s="178">
        <f t="array" ref="R44">IFERROR(
(MEDIAN((IF(DATOS_[[Sexo]:[Sexo]]=$B44,IF(DATOS_[[AGRUP. CLAS. PROF.]:[AGRUP. CLAS. PROF.]]=$B42,IF(DATOS_[[Check Periodo Ref.]:[Check Periodo Ref.]]="Dentro",IF(DATOS_[[Check Equiparado]:[Check Equiparado]]="Sí",IF(DATOS!AM$4="Sí",(1/DATOS_[[% anualiz]:[% anualiz]]),1)*IF(DATOS!AM$5="Sí",1/DATOS_[[% normaliz]:[% normaliz]],1)*(DATOS_[Conc.Sal.09])))))))),
0)</f>
        <v>0</v>
      </c>
      <c r="S44" s="178">
        <f t="array" ref="S44">IFERROR(
(MEDIAN((IF(DATOS_[[Sexo]:[Sexo]]=$B44,IF(DATOS_[[AGRUP. CLAS. PROF.]:[AGRUP. CLAS. PROF.]]=$B42,IF(DATOS_[[Check Periodo Ref.]:[Check Periodo Ref.]]="Dentro",IF(DATOS_[[Check Equiparado]:[Check Equiparado]]="Sí",IF(DATOS!AN$4="Sí",(1/DATOS_[[% anualiz]:[% anualiz]]),1)*IF(DATOS!AN$5="Sí",1/DATOS_[[% normaliz]:[% normaliz]],1)*(DATOS_[Conc.Sal.10])))))))),
0)</f>
        <v>0</v>
      </c>
      <c r="T44" s="178">
        <f t="array" ref="T44">IFERROR(
(MEDIAN((IF(DATOS_[[Sexo]:[Sexo]]=$B44,IF(DATOS_[[AGRUP. CLAS. PROF.]:[AGRUP. CLAS. PROF.]]=$B42,IF(DATOS_[[Check Periodo Ref.]:[Check Periodo Ref.]]="Dentro",IF(DATOS_[[Check Equiparado]:[Check Equiparado]]="Sí",IF(DATOS!AO$4="Sí",(1/DATOS_[[% anualiz]:[% anualiz]]),1)*IF(DATOS!AO$5="Sí",1/DATOS_[[% normaliz]:[% normaliz]],1)*(DATOS_[Conc.Sal.11])))))))),
0)</f>
        <v>0</v>
      </c>
      <c r="U44" s="178">
        <f t="array" ref="U44">IFERROR(
(MEDIAN((IF(DATOS_[[Sexo]:[Sexo]]=$B44,IF(DATOS_[[AGRUP. CLAS. PROF.]:[AGRUP. CLAS. PROF.]]=$B42,IF(DATOS_[[Check Periodo Ref.]:[Check Periodo Ref.]]="Dentro",IF(DATOS_[[Check Equiparado]:[Check Equiparado]]="Sí",IF(DATOS!AP$4="Sí",(1/DATOS_[[% anualiz]:[% anualiz]]),1)*IF(DATOS!AP$5="Sí",1/DATOS_[[% normaliz]:[% normaliz]],1)*(DATOS_[Conc.Sal.12])))))))),
0)</f>
        <v>0</v>
      </c>
      <c r="V44" s="178">
        <f t="array" ref="V44">IFERROR(
(MEDIAN((IF(DATOS_[[Sexo]:[Sexo]]=$B44,IF(DATOS_[[AGRUP. CLAS. PROF.]:[AGRUP. CLAS. PROF.]]=$B42,IF(DATOS_[[Check Periodo Ref.]:[Check Periodo Ref.]]="Dentro",IF(DATOS_[[Check Equiparado]:[Check Equiparado]]="Sí",IF(DATOS!AQ$4="Sí",(1/DATOS_[[% anualiz]:[% anualiz]]),1)*IF(DATOS!AQ$5="Sí",1/DATOS_[[% normaliz]:[% normaliz]],1)*(DATOS_[Conc.Sal.13])))))))),
0)</f>
        <v>0</v>
      </c>
      <c r="W44" s="178">
        <f t="array" ref="W44">IFERROR(
(MEDIAN((IF(DATOS_[[Sexo]:[Sexo]]=$B44,IF(DATOS_[[AGRUP. CLAS. PROF.]:[AGRUP. CLAS. PROF.]]=$B42,IF(DATOS_[[Check Periodo Ref.]:[Check Periodo Ref.]]="Dentro",IF(DATOS_[[Check Equiparado]:[Check Equiparado]]="Sí",IF(DATOS!AR$4="Sí",(1/DATOS_[[% anualiz]:[% anualiz]]),1)*IF(DATOS!AR$5="Sí",1/DATOS_[[% normaliz]:[% normaliz]],1)*(DATOS_[Conc.Sal.14])))))))),
0)</f>
        <v>0</v>
      </c>
      <c r="X44" s="178">
        <f t="array" ref="X44">IFERROR(
(MEDIAN((IF(DATOS_[[Sexo]:[Sexo]]=$B44,IF(DATOS_[[AGRUP. CLAS. PROF.]:[AGRUP. CLAS. PROF.]]=$B42,IF(DATOS_[[Check Periodo Ref.]:[Check Periodo Ref.]]="Dentro",IF(DATOS_[[Check Equiparado]:[Check Equiparado]]="Sí",IF(DATOS!AS$4="Sí",(1/DATOS_[[% anualiz]:[% anualiz]]),1)*IF(DATOS!AS$5="Sí",1/DATOS_[[% normaliz]:[% normaliz]],1)*(DATOS_[Conc.Sal.15])))))))),
0)</f>
        <v>0</v>
      </c>
      <c r="Y44" s="178">
        <f t="array" ref="Y44">IFERROR(
(MEDIAN((IF(DATOS_[[Sexo]:[Sexo]]=$B44,IF(DATOS_[[AGRUP. CLAS. PROF.]:[AGRUP. CLAS. PROF.]]=$B42,IF(DATOS_[[Check Periodo Ref.]:[Check Periodo Ref.]]="Dentro",IF(DATOS_[[Check Equiparado]:[Check Equiparado]]="Sí",IF(DATOS!AT$4="Sí",(1/DATOS_[[% anualiz]:[% anualiz]]),1)*IF(DATOS!AT$5="Sí",1/DATOS_[[% normaliz]:[% normaliz]],1)*(DATOS_[Conc.Sal.16])))))))),
0)</f>
        <v>0</v>
      </c>
      <c r="Z44" s="178">
        <f t="array" ref="Z44">IFERROR(
(MEDIAN((IF(DATOS_[[Sexo]:[Sexo]]=$B44,IF(DATOS_[[AGRUP. CLAS. PROF.]:[AGRUP. CLAS. PROF.]]=$B42,IF(DATOS_[[Check Periodo Ref.]:[Check Periodo Ref.]]="Dentro",IF(DATOS_[[Check Equiparado]:[Check Equiparado]]="Sí",IF(DATOS!AU$4="Sí",(1/DATOS_[[% anualiz]:[% anualiz]]),1)*IF(DATOS!AU$5="Sí",1/DATOS_[[% normaliz]:[% normaliz]],1)*(DATOS_[Conc.Sal.17])))))))),
0)</f>
        <v>0</v>
      </c>
      <c r="AA44" s="178">
        <f t="array" ref="AA44">IFERROR(
(MEDIAN((IF(DATOS_[[Sexo]:[Sexo]]=$B44,IF(DATOS_[[AGRUP. CLAS. PROF.]:[AGRUP. CLAS. PROF.]]=$B42,IF(DATOS_[[Check Periodo Ref.]:[Check Periodo Ref.]]="Dentro",IF(DATOS_[[Check Equiparado]:[Check Equiparado]]="Sí",IF(DATOS!AV$4="Sí",(1/DATOS_[[% anualiz]:[% anualiz]]),1)*IF(DATOS!AV$5="Sí",1/DATOS_[[% normaliz]:[% normaliz]],1)*(DATOS_[Conc.Sal.18])))))))),
0)</f>
        <v>0</v>
      </c>
      <c r="AB44" s="178">
        <f t="array" ref="AB44">IFERROR(
(MEDIAN((IF(DATOS_[[Sexo]:[Sexo]]=$B44,IF(DATOS_[[AGRUP. CLAS. PROF.]:[AGRUP. CLAS. PROF.]]=$B42,IF(DATOS_[[Check Periodo Ref.]:[Check Periodo Ref.]]="Dentro",IF(DATOS_[[Check Equiparado]:[Check Equiparado]]="Sí",IF(DATOS!AW$4="Sí",(1/DATOS_[[% anualiz]:[% anualiz]]),1)*IF(DATOS!AW$5="Sí",1/DATOS_[[% normaliz]:[% normaliz]],1)*(DATOS_[Conc.Sal.19])))))))),
0)</f>
        <v>0</v>
      </c>
      <c r="AC44" s="178">
        <f t="array" ref="AC44">IFERROR(
(MEDIAN((IF(DATOS_[[Sexo]:[Sexo]]=$B44,IF(DATOS_[[AGRUP. CLAS. PROF.]:[AGRUP. CLAS. PROF.]]=$B42,IF(DATOS_[[Check Periodo Ref.]:[Check Periodo Ref.]]="Dentro",IF(DATOS_[[Check Equiparado]:[Check Equiparado]]="Sí",IF(DATOS!AX$4="Sí",(1/DATOS_[[% anualiz]:[% anualiz]]),1)*IF(DATOS!AX$5="Sí",1/DATOS_[[% normaliz]:[% normaliz]],1)*(DATOS_[Conc.Sal.20])))))))),
0)</f>
        <v>0</v>
      </c>
      <c r="AD44" s="178">
        <f t="array" ref="AD44">IFERROR(
(MEDIAN((IF(DATOS_[[Sexo]:[Sexo]]=$B44,IF(DATOS_[[AGRUP. CLAS. PROF.]:[AGRUP. CLAS. PROF.]]=$B42,IF(DATOS_[[Check Periodo Ref.]:[Check Periodo Ref.]]="Dentro",IF(DATOS_[[Check Equiparado]:[Check Equiparado]]="Sí",IF(DATOS!AY$4="Sí",(1/DATOS_[[% anualiz]:[% anualiz]]),1)*IF(DATOS!AY$5="Sí",1/DATOS_[[% normaliz]:[% normaliz]],1)*(DATOS_[Conc.Sal.21])))))))),
0)</f>
        <v>0</v>
      </c>
      <c r="AE44" s="178">
        <f t="array" ref="AE44">IFERROR(
(MEDIAN((IF(DATOS_[[Sexo]:[Sexo]]=$B44,IF(DATOS_[[AGRUP. CLAS. PROF.]:[AGRUP. CLAS. PROF.]]=$B42,IF(DATOS_[[Check Periodo Ref.]:[Check Periodo Ref.]]="Dentro",IF(DATOS_[[Check Equiparado]:[Check Equiparado]]="Sí",IF(DATOS!AZ$4="Sí",(1/DATOS_[[% anualiz]:[% anualiz]]),1)*IF(DATOS!AZ$5="Sí",1/DATOS_[[% normaliz]:[% normaliz]],1)*(DATOS_[Conc.Sal.22])))))))),
0)</f>
        <v>0</v>
      </c>
      <c r="AF44" s="178">
        <f t="array" ref="AF44">IFERROR(
(MEDIAN((IF(DATOS_[[Sexo]:[Sexo]]=$B44,IF(DATOS_[[AGRUP. CLAS. PROF.]:[AGRUP. CLAS. PROF.]]=$B42,IF(DATOS_[[Check Periodo Ref.]:[Check Periodo Ref.]]="Dentro",IF(DATOS_[[Check Equiparado]:[Check Equiparado]]="Sí",IF(DATOS!BA$4="Sí",(1/DATOS_[[% anualiz]:[% anualiz]]),1)*IF(DATOS!BA$5="Sí",1/DATOS_[[% normaliz]:[% normaliz]],1)*(DATOS_[Conc.Sal.23])))))))),
0)</f>
        <v>0</v>
      </c>
      <c r="AG44" s="178">
        <f t="array" ref="AG44">IFERROR(
(MEDIAN((IF(DATOS_[[Sexo]:[Sexo]]=$B44,IF(DATOS_[[AGRUP. CLAS. PROF.]:[AGRUP. CLAS. PROF.]]=$B42,IF(DATOS_[[Check Periodo Ref.]:[Check Periodo Ref.]]="Dentro",IF(DATOS_[[Check Equiparado]:[Check Equiparado]]="Sí",IF(DATOS!BB$4="Sí",(1/DATOS_[[% anualiz]:[% anualiz]]),1)*IF(DATOS!BB$5="Sí",1/DATOS_[[% normaliz]:[% normaliz]],1)*(DATOS_[Conc.Sal.24])))))))),
0)</f>
        <v>0</v>
      </c>
      <c r="AH44" s="178">
        <f t="array" ref="AH44">IFERROR(
(MEDIAN((IF(DATOS_[[Sexo]:[Sexo]]=$B44,IF(DATOS_[[AGRUP. CLAS. PROF.]:[AGRUP. CLAS. PROF.]]=$B42,IF(DATOS_[[Check Periodo Ref.]:[Check Periodo Ref.]]="Dentro",IF(DATOS_[[Check Equiparado]:[Check Equiparado]]="Sí",IF(DATOS!BC$4="Sí",(1/DATOS_[[% anualiz]:[% anualiz]]),1)*IF(DATOS!BC$5="Sí",1/DATOS_[[% normaliz]:[% normaliz]],1)*(DATOS_[Conc.Sal.25])))))))),
0)</f>
        <v>0</v>
      </c>
      <c r="AI44" s="178">
        <f t="array" ref="AI44">IFERROR(
(MEDIAN((IF(DATOS_[[Sexo]:[Sexo]]=$B44,IF(DATOS_[[AGRUP. CLAS. PROF.]:[AGRUP. CLAS. PROF.]]=$B42,IF(DATOS_[[Check Periodo Ref.]:[Check Periodo Ref.]]="Dentro",IF(DATOS_[[Check Equiparado]:[Check Equiparado]]="Sí",IF(DATOS!BD$4="Sí",(1/DATOS_[[% anualiz]:[% anualiz]]),1)*IF(DATOS!BD$5="Sí",1/DATOS_[[% normaliz]:[% normaliz]],1)*(DATOS_[Conc.Sal.26])))))))),
0)</f>
        <v>0</v>
      </c>
      <c r="AJ44" s="178">
        <f t="array" ref="AJ44">IFERROR(
(MEDIAN((IF(DATOS_[[Sexo]:[Sexo]]=$B44,IF(DATOS_[[AGRUP. CLAS. PROF.]:[AGRUP. CLAS. PROF.]]=$B42,IF(DATOS_[[Check Periodo Ref.]:[Check Periodo Ref.]]="Dentro",IF(DATOS_[[Check Equiparado]:[Check Equiparado]]="Sí",IF(DATOS!BE$4="Sí",(1/DATOS_[[% anualiz]:[% anualiz]]),1)*IF(DATOS!BE$5="Sí",1/DATOS_[[% normaliz]:[% normaliz]],1)*(DATOS_[Conc.Sal.27])))))))),
0)</f>
        <v>0</v>
      </c>
      <c r="AK44" s="178">
        <f t="array" ref="AK44">IFERROR(
(MEDIAN((IF(DATOS_[[Sexo]:[Sexo]]=$B44,IF(DATOS_[[AGRUP. CLAS. PROF.]:[AGRUP. CLAS. PROF.]]=$B42,IF(DATOS_[[Check Periodo Ref.]:[Check Periodo Ref.]]="Dentro",IF(DATOS_[[Check Equiparado]:[Check Equiparado]]="Sí",IF(DATOS!BF$4="Sí",(1/DATOS_[[% anualiz]:[% anualiz]]),1)*IF(DATOS!BF$5="Sí",1/DATOS_[[% normaliz]:[% normaliz]],1)*(DATOS_[Conc.Sal.28])))))))),
0)</f>
        <v>0</v>
      </c>
      <c r="AL44" s="178">
        <f t="array" ref="AL44">IFERROR(
(MEDIAN((IF(DATOS_[[Sexo]:[Sexo]]=$B44,IF(DATOS_[[AGRUP. CLAS. PROF.]:[AGRUP. CLAS. PROF.]]=$B42,IF(DATOS_[[Check Periodo Ref.]:[Check Periodo Ref.]]="Dentro",IF(DATOS_[[Check Equiparado]:[Check Equiparado]]="Sí",IF(DATOS!BG$4="Sí",(1/DATOS_[[% anualiz]:[% anualiz]]),1)*IF(DATOS!BG$5="Sí",1/DATOS_[[% normaliz]:[% normaliz]],1)*(DATOS_[Conc.Sal.29])))))))),
0)</f>
        <v>0</v>
      </c>
      <c r="AM44" s="178">
        <f t="array" ref="AM44">IFERROR(
(MEDIAN((IF(DATOS_[[Sexo]:[Sexo]]=$B44,IF(DATOS_[[AGRUP. CLAS. PROF.]:[AGRUP. CLAS. PROF.]]=$B42,IF(DATOS_[[Check Periodo Ref.]:[Check Periodo Ref.]]="Dentro",IF(DATOS_[[Check Equiparado]:[Check Equiparado]]="Sí",IF(DATOS!BH$4="Sí",(1/DATOS_[[% anualiz]:[% anualiz]]),1)*IF(DATOS!BH$5="Sí",1/DATOS_[[% normaliz]:[% normaliz]],1)*(DATOS_[Conc.Sal.30])))))))),
0)</f>
        <v>0</v>
      </c>
      <c r="AN44" s="179">
        <f t="array" ref="AN44">IFERROR(
MEDIAN(IF(DATOS_[Sexo]=$B44,IF(DATOS_[[AGRUP. CLAS. PROF.]:[AGRUP. CLAS. PROF.]]=$B42,IF(DATOS_[Check Equiparado]="Sí",IF(DATOS_[Check Periodo Ref.]="Dentro",DATOS_[Tot COMPL.SAL Eq],FALSE))))),
0)</f>
        <v>0</v>
      </c>
      <c r="AO44" s="180">
        <f t="array" ref="AO44">IFERROR(
MEDIAN(IF(DATOS_[Sexo]=$B44,IF(DATOS_[[AGRUP. CLAS. PROF.]:[AGRUP. CLAS. PROF.]]=$B42,IF(DATOS_[Check Equiparado]="Sí",IF(DATOS_[Check Periodo Ref.]="Dentro",DATOS_[TOTAL SALARIO Eq],FALSE))))),
0)</f>
        <v>0</v>
      </c>
      <c r="AP44" s="181">
        <f t="array" ref="AP44">IFERROR(
(MEDIAN((IF(DATOS_[[Sexo]:[Sexo]]=$B44,IF(DATOS_[[AGRUP. CLAS. PROF.]:[AGRUP. CLAS. PROF.]]=$B43,IF(DATOS_[[Check Periodo Ref.]:[Check Periodo Ref.]]="Dentro",IF(DATOS_[[Check Equiparado]:[Check Equiparado]]="Sí",IF(DATOS!BI$4="Sí",(1/DATOS_[[% anualiz]:[% anualiz]]),1)*IF(DATOS!BI$5="Sí",1/DATOS_[[% normaliz]:[% normaliz]],1)*(DATOS_[C.Extra.01])))))))),
0)</f>
        <v>0</v>
      </c>
      <c r="AQ44" s="181">
        <f t="array" ref="AQ44">IFERROR(
(MEDIAN((IF(DATOS_[[Sexo]:[Sexo]]=$B44,IF(DATOS_[[AGRUP. CLAS. PROF.]:[AGRUP. CLAS. PROF.]]=$B43,IF(DATOS_[[Check Periodo Ref.]:[Check Periodo Ref.]]="Dentro",IF(DATOS_[[Check Equiparado]:[Check Equiparado]]="Sí",IF(DATOS!BJ$4="Sí",(1/DATOS_[[% anualiz]:[% anualiz]]),1)*IF(DATOS!BJ$5="Sí",1/DATOS_[[% normaliz]:[% normaliz]],1)*(DATOS_[C.Extra.02])))))))),
0)</f>
        <v>0</v>
      </c>
      <c r="AR44" s="181">
        <f t="array" ref="AR44">IFERROR(
(MEDIAN((IF(DATOS_[[Sexo]:[Sexo]]=$B44,IF(DATOS_[[AGRUP. CLAS. PROF.]:[AGRUP. CLAS. PROF.]]=$B43,IF(DATOS_[[Check Periodo Ref.]:[Check Periodo Ref.]]="Dentro",IF(DATOS_[[Check Equiparado]:[Check Equiparado]]="Sí",IF(DATOS!BK$4="Sí",(1/DATOS_[[% anualiz]:[% anualiz]]),1)*IF(DATOS!BK$5="Sí",1/DATOS_[[% normaliz]:[% normaliz]],1)*(DATOS_[C.Extra.03])))))))),
0)</f>
        <v>0</v>
      </c>
      <c r="AS44" s="181">
        <f t="array" ref="AS44">IFERROR(
(MEDIAN((IF(DATOS_[[Sexo]:[Sexo]]=$B44,IF(DATOS_[[AGRUP. CLAS. PROF.]:[AGRUP. CLAS. PROF.]]=$B43,IF(DATOS_[[Check Periodo Ref.]:[Check Periodo Ref.]]="Dentro",IF(DATOS_[[Check Equiparado]:[Check Equiparado]]="Sí",IF(DATOS!BL$4="Sí",(1/DATOS_[[% anualiz]:[% anualiz]]),1)*IF(DATOS!BL$5="Sí",1/DATOS_[[% normaliz]:[% normaliz]],1)*(DATOS_[C.Extra.04])))))))),
0)</f>
        <v>0</v>
      </c>
      <c r="AT44" s="181">
        <f t="array" ref="AT44">IFERROR(
(MEDIAN((IF(DATOS_[[Sexo]:[Sexo]]=$B44,IF(DATOS_[[AGRUP. CLAS. PROF.]:[AGRUP. CLAS. PROF.]]=$B43,IF(DATOS_[[Check Periodo Ref.]:[Check Periodo Ref.]]="Dentro",IF(DATOS_[[Check Equiparado]:[Check Equiparado]]="Sí",IF(DATOS!BM$4="Sí",(1/DATOS_[[% anualiz]:[% anualiz]]),1)*IF(DATOS!BM$5="Sí",1/DATOS_[[% normaliz]:[% normaliz]],1)*(DATOS_[C.Extra.05])))))))),
0)</f>
        <v>0</v>
      </c>
      <c r="AU44" s="182">
        <f t="array" ref="AU44">IFERROR(
MEDIAN(IF(DATOS_[Sexo]=$B44,IF(DATOS_[[AGRUP. CLAS. PROF.]:[AGRUP. CLAS. PROF.]]=$B42,IF(DATOS_[Check Equiparado]="Sí",IF(DATOS_[Check Periodo Ref.]="Dentro",DATOS_[Tot Extrasalarial Eq],FALSE))))),
0)</f>
        <v>0</v>
      </c>
      <c r="AV44" s="183">
        <f t="array" ref="AV44">IFERROR(
MEDIAN(IF(DATOS_[Sexo]=$B44,IF(DATOS_[[AGRUP. CLAS. PROF.]:[AGRUP. CLAS. PROF.]]=$B42,IF(DATOS_[Check Equiparado]="Sí",IF(DATOS_[Check Periodo Ref.]="Dentro",DATOS_[TOTAL Retrib Eq],FALSE))))),
0)</f>
        <v>0</v>
      </c>
    </row>
    <row r="45" spans="1:48" ht="17.25" thickBot="1" x14ac:dyDescent="0.35">
      <c r="A45" s="107" t="str">
        <f t="shared" ref="A45" si="43">+A46</f>
        <v>[ocultar]</v>
      </c>
      <c r="B45" s="157" t="s">
        <v>227</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CLAS. PROF.],
IF("Dentro"=DATOS_[Check Periodo Ref.],
1/(COUNTIFS(DATOS_[Sexo],$B46,DATOS_[AGRUP. CLAS. PROF.],$B45,DATOS_[Check Periodo Ref.],"Dentro",DATOS_[id],DATOS_[id]))))))</f>
        <v>0</v>
      </c>
      <c r="D46" s="100">
        <f>COUNTIFS(DATOS_[AGRUP. CLAS. PROF.],$B45,DATOS_[Sexo],$B46,DATOS_[Check Periodo Ref.],"Dentro")</f>
        <v>0</v>
      </c>
      <c r="E46" s="100">
        <f>COUNTIFS(DATOS_[AGRUP. CLAS. PROF.],$B45,DATOS_[Sexo],$B46,DATOS_[Check Periodo Ref.],"Dentro",DATOS_[Check Nº SC Norm],"Sí")</f>
        <v>0</v>
      </c>
      <c r="F46" s="100">
        <f>COUNTIFS(DATOS_[AGRUP. CLAS. PROF.],$B45,DATOS_[Sexo],$B46,DATOS_[Check Periodo Ref.],"Dentro",DATOS_[Check Nº SC Anualiz],"Sí")</f>
        <v>0</v>
      </c>
      <c r="G46" s="100">
        <f>COUNTIFS(DATOS_[AGRUP. CLAS. PROF.],$B45,DATOS_[Sexo],$B46,DATOS_[Check Periodo Ref.],"Dentro",DATOS_[Check Nº SC Norm y Anualiz],"Sí")</f>
        <v>0</v>
      </c>
      <c r="H46" s="100">
        <f>COUNTIFS(DATOS_[AGRUP. CLAS. PROF.],$B45,DATOS_[Sexo],$B46,DATOS_[Check Periodo Ref.],"Dentro",DATOS_[Check Equiparación],"Sí")</f>
        <v>0</v>
      </c>
      <c r="I46" s="177">
        <f t="array" ref="I46">IFERROR(
MEDIAN(IF(DATOS_[Sexo]=$B46,IF(DATOS_[[AGRUP. CLAS. PROF.]:[AGRUP. CLAS. PROF.]]=$B45,IF(DATOS_[Check Equiparado]="Sí",IF(DATOS_[Check Periodo Ref.]="Dentro",DATOS_[SALARIO BASE Eq],FALSE))))),
0)</f>
        <v>0</v>
      </c>
      <c r="J46" s="178">
        <f t="array" ref="J46">IFERROR(
(MEDIAN((IF(DATOS_[[Sexo]:[Sexo]]=$B46,IF(DATOS_[[AGRUP. CLAS. PROF.]:[AGRUP. CLAS. PROF.]]=$B45,IF(DATOS_[[Check Periodo Ref.]:[Check Periodo Ref.]]="Dentro",IF(DATOS_[[Check Equiparado]:[Check Equiparado]]="Sí",IF(DATOS!AE$4="Sí",(1/DATOS_[[% anualiz]:[% anualiz]]),1)*IF(DATOS!AE$5="Sí",1/DATOS_[[% normaliz]:[% normaliz]],1)*(DATOS_[Conc.Sal.01])))))))),
0)</f>
        <v>0</v>
      </c>
      <c r="K46" s="178">
        <f t="array" ref="K46">IFERROR(
(MEDIAN((IF(DATOS_[[Sexo]:[Sexo]]=$B46,IF(DATOS_[[AGRUP. CLAS. PROF.]:[AGRUP. CLAS. PROF.]]=$B45,IF(DATOS_[[Check Periodo Ref.]:[Check Periodo Ref.]]="Dentro",IF(DATOS_[[Check Equiparado]:[Check Equiparado]]="Sí",IF(DATOS!AF$4="Sí",(1/DATOS_[[% anualiz]:[% anualiz]]),1)*IF(DATOS!AF$5="Sí",1/DATOS_[[% normaliz]:[% normaliz]],1)*(DATOS_[Conc.Sal.02])))))))),
0)</f>
        <v>0</v>
      </c>
      <c r="L46" s="178">
        <f t="array" ref="L46">IFERROR(
(MEDIAN((IF(DATOS_[[Sexo]:[Sexo]]=$B46,IF(DATOS_[[AGRUP. CLAS. PROF.]:[AGRUP. CLAS. PROF.]]=$B45,IF(DATOS_[[Check Periodo Ref.]:[Check Periodo Ref.]]="Dentro",IF(DATOS_[[Check Equiparado]:[Check Equiparado]]="Sí",IF(DATOS!AG$4="Sí",(1/DATOS_[[% anualiz]:[% anualiz]]),1)*IF(DATOS!AG$5="Sí",1/DATOS_[[% normaliz]:[% normaliz]],1)*(DATOS_[Conc.Sal.03])))))))),
0)</f>
        <v>0</v>
      </c>
      <c r="M46" s="178">
        <f t="array" ref="M46">IFERROR(
(MEDIAN((IF(DATOS_[[Sexo]:[Sexo]]=$B46,IF(DATOS_[[AGRUP. CLAS. PROF.]:[AGRUP. CLAS. PROF.]]=$B45,IF(DATOS_[[Check Periodo Ref.]:[Check Periodo Ref.]]="Dentro",IF(DATOS_[[Check Equiparado]:[Check Equiparado]]="Sí",IF(DATOS!AH$4="Sí",(1/DATOS_[[% anualiz]:[% anualiz]]),1)*IF(DATOS!AH$5="Sí",1/DATOS_[[% normaliz]:[% normaliz]],1)*(DATOS_[Conc.Sal.04])))))))),
0)</f>
        <v>0</v>
      </c>
      <c r="N46" s="178">
        <f t="array" ref="N46">IFERROR(
(MEDIAN((IF(DATOS_[[Sexo]:[Sexo]]=$B46,IF(DATOS_[[AGRUP. CLAS. PROF.]:[AGRUP. CLAS. PROF.]]=$B45,IF(DATOS_[[Check Periodo Ref.]:[Check Periodo Ref.]]="Dentro",IF(DATOS_[[Check Equiparado]:[Check Equiparado]]="Sí",IF(DATOS!AI$4="Sí",(1/DATOS_[[% anualiz]:[% anualiz]]),1)*IF(DATOS!AI$5="Sí",1/DATOS_[[% normaliz]:[% normaliz]],1)*(DATOS_[Conc.Sal.05])))))))),
0)</f>
        <v>0</v>
      </c>
      <c r="O46" s="178">
        <f t="array" ref="O46">IFERROR(
(MEDIAN((IF(DATOS_[[Sexo]:[Sexo]]=$B46,IF(DATOS_[[AGRUP. CLAS. PROF.]:[AGRUP. CLAS. PROF.]]=$B45,IF(DATOS_[[Check Periodo Ref.]:[Check Periodo Ref.]]="Dentro",IF(DATOS_[[Check Equiparado]:[Check Equiparado]]="Sí",IF(DATOS!AJ$4="Sí",(1/DATOS_[[% anualiz]:[% anualiz]]),1)*IF(DATOS!AJ$5="Sí",1/DATOS_[[% normaliz]:[% normaliz]],1)*(DATOS_[Conc.Sal.06])))))))),
0)</f>
        <v>0</v>
      </c>
      <c r="P46" s="178">
        <f t="array" ref="P46">IFERROR(
(MEDIAN((IF(DATOS_[[Sexo]:[Sexo]]=$B46,IF(DATOS_[[AGRUP. CLAS. PROF.]:[AGRUP. CLAS. PROF.]]=$B45,IF(DATOS_[[Check Periodo Ref.]:[Check Periodo Ref.]]="Dentro",IF(DATOS_[[Check Equiparado]:[Check Equiparado]]="Sí",IF(DATOS!AK$4="Sí",(1/DATOS_[[% anualiz]:[% anualiz]]),1)*IF(DATOS!AK$5="Sí",1/DATOS_[[% normaliz]:[% normaliz]],1)*(DATOS_[Conc.Sal.07])))))))),
0)</f>
        <v>0</v>
      </c>
      <c r="Q46" s="178">
        <f t="array" ref="Q46">IFERROR(
(MEDIAN((IF(DATOS_[[Sexo]:[Sexo]]=$B46,IF(DATOS_[[AGRUP. CLAS. PROF.]:[AGRUP. CLAS. PROF.]]=$B45,IF(DATOS_[[Check Periodo Ref.]:[Check Periodo Ref.]]="Dentro",IF(DATOS_[[Check Equiparado]:[Check Equiparado]]="Sí",IF(DATOS!AL$4="Sí",(1/DATOS_[[% anualiz]:[% anualiz]]),1)*IF(DATOS!AL$5="Sí",1/DATOS_[[% normaliz]:[% normaliz]],1)*(DATOS_[Conc.Sal.08])))))))),
0)</f>
        <v>0</v>
      </c>
      <c r="R46" s="178">
        <f t="array" ref="R46">IFERROR(
(MEDIAN((IF(DATOS_[[Sexo]:[Sexo]]=$B46,IF(DATOS_[[AGRUP. CLAS. PROF.]:[AGRUP. CLAS. PROF.]]=$B45,IF(DATOS_[[Check Periodo Ref.]:[Check Periodo Ref.]]="Dentro",IF(DATOS_[[Check Equiparado]:[Check Equiparado]]="Sí",IF(DATOS!AM$4="Sí",(1/DATOS_[[% anualiz]:[% anualiz]]),1)*IF(DATOS!AM$5="Sí",1/DATOS_[[% normaliz]:[% normaliz]],1)*(DATOS_[Conc.Sal.09])))))))),
0)</f>
        <v>0</v>
      </c>
      <c r="S46" s="178">
        <f t="array" ref="S46">IFERROR(
(MEDIAN((IF(DATOS_[[Sexo]:[Sexo]]=$B46,IF(DATOS_[[AGRUP. CLAS. PROF.]:[AGRUP. CLAS. PROF.]]=$B45,IF(DATOS_[[Check Periodo Ref.]:[Check Periodo Ref.]]="Dentro",IF(DATOS_[[Check Equiparado]:[Check Equiparado]]="Sí",IF(DATOS!AN$4="Sí",(1/DATOS_[[% anualiz]:[% anualiz]]),1)*IF(DATOS!AN$5="Sí",1/DATOS_[[% normaliz]:[% normaliz]],1)*(DATOS_[Conc.Sal.10])))))))),
0)</f>
        <v>0</v>
      </c>
      <c r="T46" s="178">
        <f t="array" ref="T46">IFERROR(
(MEDIAN((IF(DATOS_[[Sexo]:[Sexo]]=$B46,IF(DATOS_[[AGRUP. CLAS. PROF.]:[AGRUP. CLAS. PROF.]]=$B45,IF(DATOS_[[Check Periodo Ref.]:[Check Periodo Ref.]]="Dentro",IF(DATOS_[[Check Equiparado]:[Check Equiparado]]="Sí",IF(DATOS!AO$4="Sí",(1/DATOS_[[% anualiz]:[% anualiz]]),1)*IF(DATOS!AO$5="Sí",1/DATOS_[[% normaliz]:[% normaliz]],1)*(DATOS_[Conc.Sal.11])))))))),
0)</f>
        <v>0</v>
      </c>
      <c r="U46" s="178">
        <f t="array" ref="U46">IFERROR(
(MEDIAN((IF(DATOS_[[Sexo]:[Sexo]]=$B46,IF(DATOS_[[AGRUP. CLAS. PROF.]:[AGRUP. CLAS. PROF.]]=$B45,IF(DATOS_[[Check Periodo Ref.]:[Check Periodo Ref.]]="Dentro",IF(DATOS_[[Check Equiparado]:[Check Equiparado]]="Sí",IF(DATOS!AP$4="Sí",(1/DATOS_[[% anualiz]:[% anualiz]]),1)*IF(DATOS!AP$5="Sí",1/DATOS_[[% normaliz]:[% normaliz]],1)*(DATOS_[Conc.Sal.12])))))))),
0)</f>
        <v>0</v>
      </c>
      <c r="V46" s="178">
        <f t="array" ref="V46">IFERROR(
(MEDIAN((IF(DATOS_[[Sexo]:[Sexo]]=$B46,IF(DATOS_[[AGRUP. CLAS. PROF.]:[AGRUP. CLAS. PROF.]]=$B45,IF(DATOS_[[Check Periodo Ref.]:[Check Periodo Ref.]]="Dentro",IF(DATOS_[[Check Equiparado]:[Check Equiparado]]="Sí",IF(DATOS!AQ$4="Sí",(1/DATOS_[[% anualiz]:[% anualiz]]),1)*IF(DATOS!AQ$5="Sí",1/DATOS_[[% normaliz]:[% normaliz]],1)*(DATOS_[Conc.Sal.13])))))))),
0)</f>
        <v>0</v>
      </c>
      <c r="W46" s="178">
        <f t="array" ref="W46">IFERROR(
(MEDIAN((IF(DATOS_[[Sexo]:[Sexo]]=$B46,IF(DATOS_[[AGRUP. CLAS. PROF.]:[AGRUP. CLAS. PROF.]]=$B45,IF(DATOS_[[Check Periodo Ref.]:[Check Periodo Ref.]]="Dentro",IF(DATOS_[[Check Equiparado]:[Check Equiparado]]="Sí",IF(DATOS!AR$4="Sí",(1/DATOS_[[% anualiz]:[% anualiz]]),1)*IF(DATOS!AR$5="Sí",1/DATOS_[[% normaliz]:[% normaliz]],1)*(DATOS_[Conc.Sal.14])))))))),
0)</f>
        <v>0</v>
      </c>
      <c r="X46" s="178">
        <f t="array" ref="X46">IFERROR(
(MEDIAN((IF(DATOS_[[Sexo]:[Sexo]]=$B46,IF(DATOS_[[AGRUP. CLAS. PROF.]:[AGRUP. CLAS. PROF.]]=$B45,IF(DATOS_[[Check Periodo Ref.]:[Check Periodo Ref.]]="Dentro",IF(DATOS_[[Check Equiparado]:[Check Equiparado]]="Sí",IF(DATOS!AS$4="Sí",(1/DATOS_[[% anualiz]:[% anualiz]]),1)*IF(DATOS!AS$5="Sí",1/DATOS_[[% normaliz]:[% normaliz]],1)*(DATOS_[Conc.Sal.15])))))))),
0)</f>
        <v>0</v>
      </c>
      <c r="Y46" s="178">
        <f t="array" ref="Y46">IFERROR(
(MEDIAN((IF(DATOS_[[Sexo]:[Sexo]]=$B46,IF(DATOS_[[AGRUP. CLAS. PROF.]:[AGRUP. CLAS. PROF.]]=$B45,IF(DATOS_[[Check Periodo Ref.]:[Check Periodo Ref.]]="Dentro",IF(DATOS_[[Check Equiparado]:[Check Equiparado]]="Sí",IF(DATOS!AT$4="Sí",(1/DATOS_[[% anualiz]:[% anualiz]]),1)*IF(DATOS!AT$5="Sí",1/DATOS_[[% normaliz]:[% normaliz]],1)*(DATOS_[Conc.Sal.16])))))))),
0)</f>
        <v>0</v>
      </c>
      <c r="Z46" s="178">
        <f t="array" ref="Z46">IFERROR(
(MEDIAN((IF(DATOS_[[Sexo]:[Sexo]]=$B46,IF(DATOS_[[AGRUP. CLAS. PROF.]:[AGRUP. CLAS. PROF.]]=$B45,IF(DATOS_[[Check Periodo Ref.]:[Check Periodo Ref.]]="Dentro",IF(DATOS_[[Check Equiparado]:[Check Equiparado]]="Sí",IF(DATOS!AU$4="Sí",(1/DATOS_[[% anualiz]:[% anualiz]]),1)*IF(DATOS!AU$5="Sí",1/DATOS_[[% normaliz]:[% normaliz]],1)*(DATOS_[Conc.Sal.17])))))))),
0)</f>
        <v>0</v>
      </c>
      <c r="AA46" s="178">
        <f t="array" ref="AA46">IFERROR(
(MEDIAN((IF(DATOS_[[Sexo]:[Sexo]]=$B46,IF(DATOS_[[AGRUP. CLAS. PROF.]:[AGRUP. CLAS. PROF.]]=$B45,IF(DATOS_[[Check Periodo Ref.]:[Check Periodo Ref.]]="Dentro",IF(DATOS_[[Check Equiparado]:[Check Equiparado]]="Sí",IF(DATOS!AV$4="Sí",(1/DATOS_[[% anualiz]:[% anualiz]]),1)*IF(DATOS!AV$5="Sí",1/DATOS_[[% normaliz]:[% normaliz]],1)*(DATOS_[Conc.Sal.18])))))))),
0)</f>
        <v>0</v>
      </c>
      <c r="AB46" s="178">
        <f t="array" ref="AB46">IFERROR(
(MEDIAN((IF(DATOS_[[Sexo]:[Sexo]]=$B46,IF(DATOS_[[AGRUP. CLAS. PROF.]:[AGRUP. CLAS. PROF.]]=$B45,IF(DATOS_[[Check Periodo Ref.]:[Check Periodo Ref.]]="Dentro",IF(DATOS_[[Check Equiparado]:[Check Equiparado]]="Sí",IF(DATOS!AW$4="Sí",(1/DATOS_[[% anualiz]:[% anualiz]]),1)*IF(DATOS!AW$5="Sí",1/DATOS_[[% normaliz]:[% normaliz]],1)*(DATOS_[Conc.Sal.19])))))))),
0)</f>
        <v>0</v>
      </c>
      <c r="AC46" s="178">
        <f t="array" ref="AC46">IFERROR(
(MEDIAN((IF(DATOS_[[Sexo]:[Sexo]]=$B46,IF(DATOS_[[AGRUP. CLAS. PROF.]:[AGRUP. CLAS. PROF.]]=$B45,IF(DATOS_[[Check Periodo Ref.]:[Check Periodo Ref.]]="Dentro",IF(DATOS_[[Check Equiparado]:[Check Equiparado]]="Sí",IF(DATOS!AX$4="Sí",(1/DATOS_[[% anualiz]:[% anualiz]]),1)*IF(DATOS!AX$5="Sí",1/DATOS_[[% normaliz]:[% normaliz]],1)*(DATOS_[Conc.Sal.20])))))))),
0)</f>
        <v>0</v>
      </c>
      <c r="AD46" s="178">
        <f t="array" ref="AD46">IFERROR(
(MEDIAN((IF(DATOS_[[Sexo]:[Sexo]]=$B46,IF(DATOS_[[AGRUP. CLAS. PROF.]:[AGRUP. CLAS. PROF.]]=$B45,IF(DATOS_[[Check Periodo Ref.]:[Check Periodo Ref.]]="Dentro",IF(DATOS_[[Check Equiparado]:[Check Equiparado]]="Sí",IF(DATOS!AY$4="Sí",(1/DATOS_[[% anualiz]:[% anualiz]]),1)*IF(DATOS!AY$5="Sí",1/DATOS_[[% normaliz]:[% normaliz]],1)*(DATOS_[Conc.Sal.21])))))))),
0)</f>
        <v>0</v>
      </c>
      <c r="AE46" s="178">
        <f t="array" ref="AE46">IFERROR(
(MEDIAN((IF(DATOS_[[Sexo]:[Sexo]]=$B46,IF(DATOS_[[AGRUP. CLAS. PROF.]:[AGRUP. CLAS. PROF.]]=$B45,IF(DATOS_[[Check Periodo Ref.]:[Check Periodo Ref.]]="Dentro",IF(DATOS_[[Check Equiparado]:[Check Equiparado]]="Sí",IF(DATOS!AZ$4="Sí",(1/DATOS_[[% anualiz]:[% anualiz]]),1)*IF(DATOS!AZ$5="Sí",1/DATOS_[[% normaliz]:[% normaliz]],1)*(DATOS_[Conc.Sal.22])))))))),
0)</f>
        <v>0</v>
      </c>
      <c r="AF46" s="178">
        <f t="array" ref="AF46">IFERROR(
(MEDIAN((IF(DATOS_[[Sexo]:[Sexo]]=$B46,IF(DATOS_[[AGRUP. CLAS. PROF.]:[AGRUP. CLAS. PROF.]]=$B45,IF(DATOS_[[Check Periodo Ref.]:[Check Periodo Ref.]]="Dentro",IF(DATOS_[[Check Equiparado]:[Check Equiparado]]="Sí",IF(DATOS!BA$4="Sí",(1/DATOS_[[% anualiz]:[% anualiz]]),1)*IF(DATOS!BA$5="Sí",1/DATOS_[[% normaliz]:[% normaliz]],1)*(DATOS_[Conc.Sal.23])))))))),
0)</f>
        <v>0</v>
      </c>
      <c r="AG46" s="178">
        <f t="array" ref="AG46">IFERROR(
(MEDIAN((IF(DATOS_[[Sexo]:[Sexo]]=$B46,IF(DATOS_[[AGRUP. CLAS. PROF.]:[AGRUP. CLAS. PROF.]]=$B45,IF(DATOS_[[Check Periodo Ref.]:[Check Periodo Ref.]]="Dentro",IF(DATOS_[[Check Equiparado]:[Check Equiparado]]="Sí",IF(DATOS!BB$4="Sí",(1/DATOS_[[% anualiz]:[% anualiz]]),1)*IF(DATOS!BB$5="Sí",1/DATOS_[[% normaliz]:[% normaliz]],1)*(DATOS_[Conc.Sal.24])))))))),
0)</f>
        <v>0</v>
      </c>
      <c r="AH46" s="178">
        <f t="array" ref="AH46">IFERROR(
(MEDIAN((IF(DATOS_[[Sexo]:[Sexo]]=$B46,IF(DATOS_[[AGRUP. CLAS. PROF.]:[AGRUP. CLAS. PROF.]]=$B45,IF(DATOS_[[Check Periodo Ref.]:[Check Periodo Ref.]]="Dentro",IF(DATOS_[[Check Equiparado]:[Check Equiparado]]="Sí",IF(DATOS!BC$4="Sí",(1/DATOS_[[% anualiz]:[% anualiz]]),1)*IF(DATOS!BC$5="Sí",1/DATOS_[[% normaliz]:[% normaliz]],1)*(DATOS_[Conc.Sal.25])))))))),
0)</f>
        <v>0</v>
      </c>
      <c r="AI46" s="178">
        <f t="array" ref="AI46">IFERROR(
(MEDIAN((IF(DATOS_[[Sexo]:[Sexo]]=$B46,IF(DATOS_[[AGRUP. CLAS. PROF.]:[AGRUP. CLAS. PROF.]]=$B45,IF(DATOS_[[Check Periodo Ref.]:[Check Periodo Ref.]]="Dentro",IF(DATOS_[[Check Equiparado]:[Check Equiparado]]="Sí",IF(DATOS!BD$4="Sí",(1/DATOS_[[% anualiz]:[% anualiz]]),1)*IF(DATOS!BD$5="Sí",1/DATOS_[[% normaliz]:[% normaliz]],1)*(DATOS_[Conc.Sal.26])))))))),
0)</f>
        <v>0</v>
      </c>
      <c r="AJ46" s="178">
        <f t="array" ref="AJ46">IFERROR(
(MEDIAN((IF(DATOS_[[Sexo]:[Sexo]]=$B46,IF(DATOS_[[AGRUP. CLAS. PROF.]:[AGRUP. CLAS. PROF.]]=$B45,IF(DATOS_[[Check Periodo Ref.]:[Check Periodo Ref.]]="Dentro",IF(DATOS_[[Check Equiparado]:[Check Equiparado]]="Sí",IF(DATOS!BE$4="Sí",(1/DATOS_[[% anualiz]:[% anualiz]]),1)*IF(DATOS!BE$5="Sí",1/DATOS_[[% normaliz]:[% normaliz]],1)*(DATOS_[Conc.Sal.27])))))))),
0)</f>
        <v>0</v>
      </c>
      <c r="AK46" s="178">
        <f t="array" ref="AK46">IFERROR(
(MEDIAN((IF(DATOS_[[Sexo]:[Sexo]]=$B46,IF(DATOS_[[AGRUP. CLAS. PROF.]:[AGRUP. CLAS. PROF.]]=$B45,IF(DATOS_[[Check Periodo Ref.]:[Check Periodo Ref.]]="Dentro",IF(DATOS_[[Check Equiparado]:[Check Equiparado]]="Sí",IF(DATOS!BF$4="Sí",(1/DATOS_[[% anualiz]:[% anualiz]]),1)*IF(DATOS!BF$5="Sí",1/DATOS_[[% normaliz]:[% normaliz]],1)*(DATOS_[Conc.Sal.28])))))))),
0)</f>
        <v>0</v>
      </c>
      <c r="AL46" s="178">
        <f t="array" ref="AL46">IFERROR(
(MEDIAN((IF(DATOS_[[Sexo]:[Sexo]]=$B46,IF(DATOS_[[AGRUP. CLAS. PROF.]:[AGRUP. CLAS. PROF.]]=$B45,IF(DATOS_[[Check Periodo Ref.]:[Check Periodo Ref.]]="Dentro",IF(DATOS_[[Check Equiparado]:[Check Equiparado]]="Sí",IF(DATOS!BG$4="Sí",(1/DATOS_[[% anualiz]:[% anualiz]]),1)*IF(DATOS!BG$5="Sí",1/DATOS_[[% normaliz]:[% normaliz]],1)*(DATOS_[Conc.Sal.29])))))))),
0)</f>
        <v>0</v>
      </c>
      <c r="AM46" s="178">
        <f t="array" ref="AM46">IFERROR(
(MEDIAN((IF(DATOS_[[Sexo]:[Sexo]]=$B46,IF(DATOS_[[AGRUP. CLAS. PROF.]:[AGRUP. CLAS. PROF.]]=$B45,IF(DATOS_[[Check Periodo Ref.]:[Check Periodo Ref.]]="Dentro",IF(DATOS_[[Check Equiparado]:[Check Equiparado]]="Sí",IF(DATOS!BH$4="Sí",(1/DATOS_[[% anualiz]:[% anualiz]]),1)*IF(DATOS!BH$5="Sí",1/DATOS_[[% normaliz]:[% normaliz]],1)*(DATOS_[Conc.Sal.30])))))))),
0)</f>
        <v>0</v>
      </c>
      <c r="AN46" s="179">
        <f t="array" ref="AN46">IFERROR(
MEDIAN(IF(DATOS_[Sexo]=$B46,IF(DATOS_[[AGRUP. CLAS. PROF.]:[AGRUP. CLAS. PROF.]]=$B45,IF(DATOS_[Check Equiparado]="Sí",IF(DATOS_[Check Periodo Ref.]="Dentro",DATOS_[Tot COMPL.SAL Eq],FALSE))))),
0)</f>
        <v>0</v>
      </c>
      <c r="AO46" s="180">
        <f t="array" ref="AO46">IFERROR(
MEDIAN(IF(DATOS_[Sexo]=$B46,IF(DATOS_[[AGRUP. CLAS. PROF.]:[AGRUP. CLAS. PROF.]]=$B45,IF(DATOS_[Check Equiparado]="Sí",IF(DATOS_[Check Periodo Ref.]="Dentro",DATOS_[TOTAL SALARIO Eq],FALSE))))),
0)</f>
        <v>0</v>
      </c>
      <c r="AP46" s="181">
        <f t="array" ref="AP46">IFERROR(
(MEDIAN((IF(DATOS_[[Sexo]:[Sexo]]=$B46,IF(DATOS_[[AGRUP. CLAS. PROF.]:[AGRUP. CLAS. PROF.]]=$B45,IF(DATOS_[[Check Periodo Ref.]:[Check Periodo Ref.]]="Dentro",IF(DATOS_[[Check Equiparado]:[Check Equiparado]]="Sí",IF(DATOS!BI$4="Sí",(1/DATOS_[[% anualiz]:[% anualiz]]),1)*IF(DATOS!BI$5="Sí",1/DATOS_[[% normaliz]:[% normaliz]],1)*(DATOS_[C.Extra.01])))))))),
0)</f>
        <v>0</v>
      </c>
      <c r="AQ46" s="181">
        <f t="array" ref="AQ46">IFERROR(
(MEDIAN((IF(DATOS_[[Sexo]:[Sexo]]=$B46,IF(DATOS_[[AGRUP. CLAS. PROF.]:[AGRUP. CLAS. PROF.]]=$B45,IF(DATOS_[[Check Periodo Ref.]:[Check Periodo Ref.]]="Dentro",IF(DATOS_[[Check Equiparado]:[Check Equiparado]]="Sí",IF(DATOS!BJ$4="Sí",(1/DATOS_[[% anualiz]:[% anualiz]]),1)*IF(DATOS!BJ$5="Sí",1/DATOS_[[% normaliz]:[% normaliz]],1)*(DATOS_[C.Extra.02])))))))),
0)</f>
        <v>0</v>
      </c>
      <c r="AR46" s="181">
        <f t="array" ref="AR46">IFERROR(
(MEDIAN((IF(DATOS_[[Sexo]:[Sexo]]=$B46,IF(DATOS_[[AGRUP. CLAS. PROF.]:[AGRUP. CLAS. PROF.]]=$B45,IF(DATOS_[[Check Periodo Ref.]:[Check Periodo Ref.]]="Dentro",IF(DATOS_[[Check Equiparado]:[Check Equiparado]]="Sí",IF(DATOS!BK$4="Sí",(1/DATOS_[[% anualiz]:[% anualiz]]),1)*IF(DATOS!BK$5="Sí",1/DATOS_[[% normaliz]:[% normaliz]],1)*(DATOS_[C.Extra.03])))))))),
0)</f>
        <v>0</v>
      </c>
      <c r="AS46" s="181">
        <f t="array" ref="AS46">IFERROR(
(MEDIAN((IF(DATOS_[[Sexo]:[Sexo]]=$B46,IF(DATOS_[[AGRUP. CLAS. PROF.]:[AGRUP. CLAS. PROF.]]=$B45,IF(DATOS_[[Check Periodo Ref.]:[Check Periodo Ref.]]="Dentro",IF(DATOS_[[Check Equiparado]:[Check Equiparado]]="Sí",IF(DATOS!BL$4="Sí",(1/DATOS_[[% anualiz]:[% anualiz]]),1)*IF(DATOS!BL$5="Sí",1/DATOS_[[% normaliz]:[% normaliz]],1)*(DATOS_[C.Extra.04])))))))),
0)</f>
        <v>0</v>
      </c>
      <c r="AT46" s="181">
        <f t="array" ref="AT46">IFERROR(
(MEDIAN((IF(DATOS_[[Sexo]:[Sexo]]=$B46,IF(DATOS_[[AGRUP. CLAS. PROF.]:[AGRUP. CLAS. PROF.]]=$B45,IF(DATOS_[[Check Periodo Ref.]:[Check Periodo Ref.]]="Dentro",IF(DATOS_[[Check Equiparado]:[Check Equiparado]]="Sí",IF(DATOS!BM$4="Sí",(1/DATOS_[[% anualiz]:[% anualiz]]),1)*IF(DATOS!BM$5="Sí",1/DATOS_[[% normaliz]:[% normaliz]],1)*(DATOS_[C.Extra.05])))))))),
0)</f>
        <v>0</v>
      </c>
      <c r="AU46" s="182">
        <f t="array" ref="AU46">IFERROR(
MEDIAN(IF(DATOS_[Sexo]=$B46,IF(DATOS_[[AGRUP. CLAS. PROF.]:[AGRUP. CLAS. PROF.]]=$B45,IF(DATOS_[Check Equiparado]="Sí",IF(DATOS_[Check Periodo Ref.]="Dentro",DATOS_[Tot Extrasalarial Eq],FALSE))))),
0)</f>
        <v>0</v>
      </c>
      <c r="AV46" s="183">
        <f t="array" ref="AV46">IFERROR(
MEDIAN(IF(DATOS_[Sexo]=$B46,IF(DATOS_[[AGRUP. CLAS. PROF.]:[AGRUP. CLAS. PROF.]]=$B45,IF(DATOS_[Check Equiparado]="Sí",IF(DATOS_[Check Periodo Ref.]="Dentro",DATOS_[TOTAL Retrib Eq],FALSE))))),
0)</f>
        <v>0</v>
      </c>
    </row>
    <row r="47" spans="1:48" x14ac:dyDescent="0.3">
      <c r="A47" s="107" t="str">
        <f t="shared" ref="A47" si="46">+A46</f>
        <v>[ocultar]</v>
      </c>
      <c r="B47" s="153" t="s">
        <v>163</v>
      </c>
      <c r="C47" s="99">
        <f t="array" ref="C47">SUM(IF($B47=DATOS_[Sexo],
IF($B45=DATOS_[AGRUP. CLAS. PROF.],
IF("Dentro"=DATOS_[Check Periodo Ref.],
1/(COUNTIFS(DATOS_[Sexo],$B47,DATOS_[AGRUP. CLAS. PROF.],$B45,DATOS_[Check Periodo Ref.],"Dentro",DATOS_[id],DATOS_[id]))))))</f>
        <v>0</v>
      </c>
      <c r="D47" s="100">
        <f>COUNTIFS(DATOS_[AGRUP. CLAS. PROF.],$B45,DATOS_[Sexo],$B47,DATOS_[Check Periodo Ref.],"Dentro")</f>
        <v>0</v>
      </c>
      <c r="E47" s="100">
        <f>COUNTIFS(DATOS_[AGRUP. CLAS. PROF.],$B45,DATOS_[Sexo],$B47,DATOS_[Check Periodo Ref.],"Dentro",DATOS_[Check Nº SC Norm],"Sí")</f>
        <v>0</v>
      </c>
      <c r="F47" s="100">
        <f>COUNTIFS(DATOS_[AGRUP. CLAS. PROF.],$B45,DATOS_[Sexo],$B47,DATOS_[Check Periodo Ref.],"Dentro",DATOS_[Check Nº SC Anualiz],"Sí")</f>
        <v>0</v>
      </c>
      <c r="G47" s="100">
        <f>COUNTIFS(DATOS_[AGRUP. CLAS. PROF.],$B45,DATOS_[Sexo],$B47,DATOS_[Check Periodo Ref.],"Dentro",DATOS_[Check Nº SC Norm y Anualiz],"Sí")</f>
        <v>0</v>
      </c>
      <c r="H47" s="100">
        <f>COUNTIFS(DATOS_[AGRUP. CLAS. PROF.],$B45,DATOS_[Sexo],$B47,DATOS_[Check Periodo Ref.],"Dentro",DATOS_[Check Equiparación],"Sí")</f>
        <v>0</v>
      </c>
      <c r="I47" s="177" cm="1">
        <f t="array" ref="I47">IFERROR(
MEDIAN(IF(DATOS_[Sexo]=$B47,IF(DATOS_[[AGRUP. CLAS. PROF.]:[AGRUP. CLAS. PROF.]]=$B45,IF(DATOS_[Check Equiparado]="Sí",IF(DATOS_[Check Periodo Ref.]="Dentro",DATOS_[SALARIO BASE Eq],FALSE))))),
0)</f>
        <v>0</v>
      </c>
      <c r="J47" s="178">
        <f t="array" ref="J47">IFERROR(
(MEDIAN((IF(DATOS_[[Sexo]:[Sexo]]=$B47,IF(DATOS_[[AGRUP. CLAS. PROF.]:[AGRUP. CLAS. PROF.]]=$B45,IF(DATOS_[[Check Periodo Ref.]:[Check Periodo Ref.]]="Dentro",IF(DATOS_[[Check Equiparado]:[Check Equiparado]]="Sí",IF(DATOS!AE$4="Sí",(1/DATOS_[[% anualiz]:[% anualiz]]),1)*IF(DATOS!AE$5="Sí",1/DATOS_[[% normaliz]:[% normaliz]],1)*(DATOS_[Conc.Sal.01])))))))),
0)</f>
        <v>0</v>
      </c>
      <c r="K47" s="178">
        <f t="array" ref="K47">IFERROR(
(MEDIAN((IF(DATOS_[[Sexo]:[Sexo]]=$B47,IF(DATOS_[[AGRUP. CLAS. PROF.]:[AGRUP. CLAS. PROF.]]=$B45,IF(DATOS_[[Check Periodo Ref.]:[Check Periodo Ref.]]="Dentro",IF(DATOS_[[Check Equiparado]:[Check Equiparado]]="Sí",IF(DATOS!AF$4="Sí",(1/DATOS_[[% anualiz]:[% anualiz]]),1)*IF(DATOS!AF$5="Sí",1/DATOS_[[% normaliz]:[% normaliz]],1)*(DATOS_[Conc.Sal.02])))))))),
0)</f>
        <v>0</v>
      </c>
      <c r="L47" s="178">
        <f t="array" ref="L47">IFERROR(
(MEDIAN((IF(DATOS_[[Sexo]:[Sexo]]=$B47,IF(DATOS_[[AGRUP. CLAS. PROF.]:[AGRUP. CLAS. PROF.]]=$B45,IF(DATOS_[[Check Periodo Ref.]:[Check Periodo Ref.]]="Dentro",IF(DATOS_[[Check Equiparado]:[Check Equiparado]]="Sí",IF(DATOS!AG$4="Sí",(1/DATOS_[[% anualiz]:[% anualiz]]),1)*IF(DATOS!AG$5="Sí",1/DATOS_[[% normaliz]:[% normaliz]],1)*(DATOS_[Conc.Sal.03])))))))),
0)</f>
        <v>0</v>
      </c>
      <c r="M47" s="178">
        <f t="array" ref="M47">IFERROR(
(MEDIAN((IF(DATOS_[[Sexo]:[Sexo]]=$B47,IF(DATOS_[[AGRUP. CLAS. PROF.]:[AGRUP. CLAS. PROF.]]=$B45,IF(DATOS_[[Check Periodo Ref.]:[Check Periodo Ref.]]="Dentro",IF(DATOS_[[Check Equiparado]:[Check Equiparado]]="Sí",IF(DATOS!AH$4="Sí",(1/DATOS_[[% anualiz]:[% anualiz]]),1)*IF(DATOS!AH$5="Sí",1/DATOS_[[% normaliz]:[% normaliz]],1)*(DATOS_[Conc.Sal.04])))))))),
0)</f>
        <v>0</v>
      </c>
      <c r="N47" s="178">
        <f t="array" ref="N47">IFERROR(
(MEDIAN((IF(DATOS_[[Sexo]:[Sexo]]=$B47,IF(DATOS_[[AGRUP. CLAS. PROF.]:[AGRUP. CLAS. PROF.]]=$B45,IF(DATOS_[[Check Periodo Ref.]:[Check Periodo Ref.]]="Dentro",IF(DATOS_[[Check Equiparado]:[Check Equiparado]]="Sí",IF(DATOS!AI$4="Sí",(1/DATOS_[[% anualiz]:[% anualiz]]),1)*IF(DATOS!AI$5="Sí",1/DATOS_[[% normaliz]:[% normaliz]],1)*(DATOS_[Conc.Sal.05])))))))),
0)</f>
        <v>0</v>
      </c>
      <c r="O47" s="178">
        <f t="array" ref="O47">IFERROR(
(MEDIAN((IF(DATOS_[[Sexo]:[Sexo]]=$B47,IF(DATOS_[[AGRUP. CLAS. PROF.]:[AGRUP. CLAS. PROF.]]=$B45,IF(DATOS_[[Check Periodo Ref.]:[Check Periodo Ref.]]="Dentro",IF(DATOS_[[Check Equiparado]:[Check Equiparado]]="Sí",IF(DATOS!AJ$4="Sí",(1/DATOS_[[% anualiz]:[% anualiz]]),1)*IF(DATOS!AJ$5="Sí",1/DATOS_[[% normaliz]:[% normaliz]],1)*(DATOS_[Conc.Sal.06])))))))),
0)</f>
        <v>0</v>
      </c>
      <c r="P47" s="178">
        <f t="array" ref="P47">IFERROR(
(MEDIAN((IF(DATOS_[[Sexo]:[Sexo]]=$B47,IF(DATOS_[[AGRUP. CLAS. PROF.]:[AGRUP. CLAS. PROF.]]=$B45,IF(DATOS_[[Check Periodo Ref.]:[Check Periodo Ref.]]="Dentro",IF(DATOS_[[Check Equiparado]:[Check Equiparado]]="Sí",IF(DATOS!AK$4="Sí",(1/DATOS_[[% anualiz]:[% anualiz]]),1)*IF(DATOS!AK$5="Sí",1/DATOS_[[% normaliz]:[% normaliz]],1)*(DATOS_[Conc.Sal.07])))))))),
0)</f>
        <v>0</v>
      </c>
      <c r="Q47" s="178">
        <f t="array" ref="Q47">IFERROR(
(MEDIAN((IF(DATOS_[[Sexo]:[Sexo]]=$B47,IF(DATOS_[[AGRUP. CLAS. PROF.]:[AGRUP. CLAS. PROF.]]=$B45,IF(DATOS_[[Check Periodo Ref.]:[Check Periodo Ref.]]="Dentro",IF(DATOS_[[Check Equiparado]:[Check Equiparado]]="Sí",IF(DATOS!AL$4="Sí",(1/DATOS_[[% anualiz]:[% anualiz]]),1)*IF(DATOS!AL$5="Sí",1/DATOS_[[% normaliz]:[% normaliz]],1)*(DATOS_[Conc.Sal.08])))))))),
0)</f>
        <v>0</v>
      </c>
      <c r="R47" s="178">
        <f t="array" ref="R47">IFERROR(
(MEDIAN((IF(DATOS_[[Sexo]:[Sexo]]=$B47,IF(DATOS_[[AGRUP. CLAS. PROF.]:[AGRUP. CLAS. PROF.]]=$B45,IF(DATOS_[[Check Periodo Ref.]:[Check Periodo Ref.]]="Dentro",IF(DATOS_[[Check Equiparado]:[Check Equiparado]]="Sí",IF(DATOS!AM$4="Sí",(1/DATOS_[[% anualiz]:[% anualiz]]),1)*IF(DATOS!AM$5="Sí",1/DATOS_[[% normaliz]:[% normaliz]],1)*(DATOS_[Conc.Sal.09])))))))),
0)</f>
        <v>0</v>
      </c>
      <c r="S47" s="178">
        <f t="array" ref="S47">IFERROR(
(MEDIAN((IF(DATOS_[[Sexo]:[Sexo]]=$B47,IF(DATOS_[[AGRUP. CLAS. PROF.]:[AGRUP. CLAS. PROF.]]=$B45,IF(DATOS_[[Check Periodo Ref.]:[Check Periodo Ref.]]="Dentro",IF(DATOS_[[Check Equiparado]:[Check Equiparado]]="Sí",IF(DATOS!AN$4="Sí",(1/DATOS_[[% anualiz]:[% anualiz]]),1)*IF(DATOS!AN$5="Sí",1/DATOS_[[% normaliz]:[% normaliz]],1)*(DATOS_[Conc.Sal.10])))))))),
0)</f>
        <v>0</v>
      </c>
      <c r="T47" s="178">
        <f t="array" ref="T47">IFERROR(
(MEDIAN((IF(DATOS_[[Sexo]:[Sexo]]=$B47,IF(DATOS_[[AGRUP. CLAS. PROF.]:[AGRUP. CLAS. PROF.]]=$B45,IF(DATOS_[[Check Periodo Ref.]:[Check Periodo Ref.]]="Dentro",IF(DATOS_[[Check Equiparado]:[Check Equiparado]]="Sí",IF(DATOS!AO$4="Sí",(1/DATOS_[[% anualiz]:[% anualiz]]),1)*IF(DATOS!AO$5="Sí",1/DATOS_[[% normaliz]:[% normaliz]],1)*(DATOS_[Conc.Sal.11])))))))),
0)</f>
        <v>0</v>
      </c>
      <c r="U47" s="178">
        <f t="array" ref="U47">IFERROR(
(MEDIAN((IF(DATOS_[[Sexo]:[Sexo]]=$B47,IF(DATOS_[[AGRUP. CLAS. PROF.]:[AGRUP. CLAS. PROF.]]=$B45,IF(DATOS_[[Check Periodo Ref.]:[Check Periodo Ref.]]="Dentro",IF(DATOS_[[Check Equiparado]:[Check Equiparado]]="Sí",IF(DATOS!AP$4="Sí",(1/DATOS_[[% anualiz]:[% anualiz]]),1)*IF(DATOS!AP$5="Sí",1/DATOS_[[% normaliz]:[% normaliz]],1)*(DATOS_[Conc.Sal.12])))))))),
0)</f>
        <v>0</v>
      </c>
      <c r="V47" s="178">
        <f t="array" ref="V47">IFERROR(
(MEDIAN((IF(DATOS_[[Sexo]:[Sexo]]=$B47,IF(DATOS_[[AGRUP. CLAS. PROF.]:[AGRUP. CLAS. PROF.]]=$B45,IF(DATOS_[[Check Periodo Ref.]:[Check Periodo Ref.]]="Dentro",IF(DATOS_[[Check Equiparado]:[Check Equiparado]]="Sí",IF(DATOS!AQ$4="Sí",(1/DATOS_[[% anualiz]:[% anualiz]]),1)*IF(DATOS!AQ$5="Sí",1/DATOS_[[% normaliz]:[% normaliz]],1)*(DATOS_[Conc.Sal.13])))))))),
0)</f>
        <v>0</v>
      </c>
      <c r="W47" s="178">
        <f t="array" ref="W47">IFERROR(
(MEDIAN((IF(DATOS_[[Sexo]:[Sexo]]=$B47,IF(DATOS_[[AGRUP. CLAS. PROF.]:[AGRUP. CLAS. PROF.]]=$B45,IF(DATOS_[[Check Periodo Ref.]:[Check Periodo Ref.]]="Dentro",IF(DATOS_[[Check Equiparado]:[Check Equiparado]]="Sí",IF(DATOS!AR$4="Sí",(1/DATOS_[[% anualiz]:[% anualiz]]),1)*IF(DATOS!AR$5="Sí",1/DATOS_[[% normaliz]:[% normaliz]],1)*(DATOS_[Conc.Sal.14])))))))),
0)</f>
        <v>0</v>
      </c>
      <c r="X47" s="178">
        <f t="array" ref="X47">IFERROR(
(MEDIAN((IF(DATOS_[[Sexo]:[Sexo]]=$B47,IF(DATOS_[[AGRUP. CLAS. PROF.]:[AGRUP. CLAS. PROF.]]=$B45,IF(DATOS_[[Check Periodo Ref.]:[Check Periodo Ref.]]="Dentro",IF(DATOS_[[Check Equiparado]:[Check Equiparado]]="Sí",IF(DATOS!AS$4="Sí",(1/DATOS_[[% anualiz]:[% anualiz]]),1)*IF(DATOS!AS$5="Sí",1/DATOS_[[% normaliz]:[% normaliz]],1)*(DATOS_[Conc.Sal.15])))))))),
0)</f>
        <v>0</v>
      </c>
      <c r="Y47" s="178">
        <f t="array" ref="Y47">IFERROR(
(MEDIAN((IF(DATOS_[[Sexo]:[Sexo]]=$B47,IF(DATOS_[[AGRUP. CLAS. PROF.]:[AGRUP. CLAS. PROF.]]=$B45,IF(DATOS_[[Check Periodo Ref.]:[Check Periodo Ref.]]="Dentro",IF(DATOS_[[Check Equiparado]:[Check Equiparado]]="Sí",IF(DATOS!AT$4="Sí",(1/DATOS_[[% anualiz]:[% anualiz]]),1)*IF(DATOS!AT$5="Sí",1/DATOS_[[% normaliz]:[% normaliz]],1)*(DATOS_[Conc.Sal.16])))))))),
0)</f>
        <v>0</v>
      </c>
      <c r="Z47" s="178">
        <f t="array" ref="Z47">IFERROR(
(MEDIAN((IF(DATOS_[[Sexo]:[Sexo]]=$B47,IF(DATOS_[[AGRUP. CLAS. PROF.]:[AGRUP. CLAS. PROF.]]=$B45,IF(DATOS_[[Check Periodo Ref.]:[Check Periodo Ref.]]="Dentro",IF(DATOS_[[Check Equiparado]:[Check Equiparado]]="Sí",IF(DATOS!AU$4="Sí",(1/DATOS_[[% anualiz]:[% anualiz]]),1)*IF(DATOS!AU$5="Sí",1/DATOS_[[% normaliz]:[% normaliz]],1)*(DATOS_[Conc.Sal.17])))))))),
0)</f>
        <v>0</v>
      </c>
      <c r="AA47" s="178">
        <f t="array" ref="AA47">IFERROR(
(MEDIAN((IF(DATOS_[[Sexo]:[Sexo]]=$B47,IF(DATOS_[[AGRUP. CLAS. PROF.]:[AGRUP. CLAS. PROF.]]=$B45,IF(DATOS_[[Check Periodo Ref.]:[Check Periodo Ref.]]="Dentro",IF(DATOS_[[Check Equiparado]:[Check Equiparado]]="Sí",IF(DATOS!AV$4="Sí",(1/DATOS_[[% anualiz]:[% anualiz]]),1)*IF(DATOS!AV$5="Sí",1/DATOS_[[% normaliz]:[% normaliz]],1)*(DATOS_[Conc.Sal.18])))))))),
0)</f>
        <v>0</v>
      </c>
      <c r="AB47" s="178">
        <f t="array" ref="AB47">IFERROR(
(MEDIAN((IF(DATOS_[[Sexo]:[Sexo]]=$B47,IF(DATOS_[[AGRUP. CLAS. PROF.]:[AGRUP. CLAS. PROF.]]=$B45,IF(DATOS_[[Check Periodo Ref.]:[Check Periodo Ref.]]="Dentro",IF(DATOS_[[Check Equiparado]:[Check Equiparado]]="Sí",IF(DATOS!AW$4="Sí",(1/DATOS_[[% anualiz]:[% anualiz]]),1)*IF(DATOS!AW$5="Sí",1/DATOS_[[% normaliz]:[% normaliz]],1)*(DATOS_[Conc.Sal.19])))))))),
0)</f>
        <v>0</v>
      </c>
      <c r="AC47" s="178">
        <f t="array" ref="AC47">IFERROR(
(MEDIAN((IF(DATOS_[[Sexo]:[Sexo]]=$B47,IF(DATOS_[[AGRUP. CLAS. PROF.]:[AGRUP. CLAS. PROF.]]=$B45,IF(DATOS_[[Check Periodo Ref.]:[Check Periodo Ref.]]="Dentro",IF(DATOS_[[Check Equiparado]:[Check Equiparado]]="Sí",IF(DATOS!AX$4="Sí",(1/DATOS_[[% anualiz]:[% anualiz]]),1)*IF(DATOS!AX$5="Sí",1/DATOS_[[% normaliz]:[% normaliz]],1)*(DATOS_[Conc.Sal.20])))))))),
0)</f>
        <v>0</v>
      </c>
      <c r="AD47" s="178">
        <f t="array" ref="AD47">IFERROR(
(MEDIAN((IF(DATOS_[[Sexo]:[Sexo]]=$B47,IF(DATOS_[[AGRUP. CLAS. PROF.]:[AGRUP. CLAS. PROF.]]=$B45,IF(DATOS_[[Check Periodo Ref.]:[Check Periodo Ref.]]="Dentro",IF(DATOS_[[Check Equiparado]:[Check Equiparado]]="Sí",IF(DATOS!AY$4="Sí",(1/DATOS_[[% anualiz]:[% anualiz]]),1)*IF(DATOS!AY$5="Sí",1/DATOS_[[% normaliz]:[% normaliz]],1)*(DATOS_[Conc.Sal.21])))))))),
0)</f>
        <v>0</v>
      </c>
      <c r="AE47" s="178">
        <f t="array" ref="AE47">IFERROR(
(MEDIAN((IF(DATOS_[[Sexo]:[Sexo]]=$B47,IF(DATOS_[[AGRUP. CLAS. PROF.]:[AGRUP. CLAS. PROF.]]=$B45,IF(DATOS_[[Check Periodo Ref.]:[Check Periodo Ref.]]="Dentro",IF(DATOS_[[Check Equiparado]:[Check Equiparado]]="Sí",IF(DATOS!AZ$4="Sí",(1/DATOS_[[% anualiz]:[% anualiz]]),1)*IF(DATOS!AZ$5="Sí",1/DATOS_[[% normaliz]:[% normaliz]],1)*(DATOS_[Conc.Sal.22])))))))),
0)</f>
        <v>0</v>
      </c>
      <c r="AF47" s="178">
        <f t="array" ref="AF47">IFERROR(
(MEDIAN((IF(DATOS_[[Sexo]:[Sexo]]=$B47,IF(DATOS_[[AGRUP. CLAS. PROF.]:[AGRUP. CLAS. PROF.]]=$B45,IF(DATOS_[[Check Periodo Ref.]:[Check Periodo Ref.]]="Dentro",IF(DATOS_[[Check Equiparado]:[Check Equiparado]]="Sí",IF(DATOS!BA$4="Sí",(1/DATOS_[[% anualiz]:[% anualiz]]),1)*IF(DATOS!BA$5="Sí",1/DATOS_[[% normaliz]:[% normaliz]],1)*(DATOS_[Conc.Sal.23])))))))),
0)</f>
        <v>0</v>
      </c>
      <c r="AG47" s="178">
        <f t="array" ref="AG47">IFERROR(
(MEDIAN((IF(DATOS_[[Sexo]:[Sexo]]=$B47,IF(DATOS_[[AGRUP. CLAS. PROF.]:[AGRUP. CLAS. PROF.]]=$B45,IF(DATOS_[[Check Periodo Ref.]:[Check Periodo Ref.]]="Dentro",IF(DATOS_[[Check Equiparado]:[Check Equiparado]]="Sí",IF(DATOS!BB$4="Sí",(1/DATOS_[[% anualiz]:[% anualiz]]),1)*IF(DATOS!BB$5="Sí",1/DATOS_[[% normaliz]:[% normaliz]],1)*(DATOS_[Conc.Sal.24])))))))),
0)</f>
        <v>0</v>
      </c>
      <c r="AH47" s="178">
        <f t="array" ref="AH47">IFERROR(
(MEDIAN((IF(DATOS_[[Sexo]:[Sexo]]=$B47,IF(DATOS_[[AGRUP. CLAS. PROF.]:[AGRUP. CLAS. PROF.]]=$B45,IF(DATOS_[[Check Periodo Ref.]:[Check Periodo Ref.]]="Dentro",IF(DATOS_[[Check Equiparado]:[Check Equiparado]]="Sí",IF(DATOS!BC$4="Sí",(1/DATOS_[[% anualiz]:[% anualiz]]),1)*IF(DATOS!BC$5="Sí",1/DATOS_[[% normaliz]:[% normaliz]],1)*(DATOS_[Conc.Sal.25])))))))),
0)</f>
        <v>0</v>
      </c>
      <c r="AI47" s="178">
        <f t="array" ref="AI47">IFERROR(
(MEDIAN((IF(DATOS_[[Sexo]:[Sexo]]=$B47,IF(DATOS_[[AGRUP. CLAS. PROF.]:[AGRUP. CLAS. PROF.]]=$B45,IF(DATOS_[[Check Periodo Ref.]:[Check Periodo Ref.]]="Dentro",IF(DATOS_[[Check Equiparado]:[Check Equiparado]]="Sí",IF(DATOS!BD$4="Sí",(1/DATOS_[[% anualiz]:[% anualiz]]),1)*IF(DATOS!BD$5="Sí",1/DATOS_[[% normaliz]:[% normaliz]],1)*(DATOS_[Conc.Sal.26])))))))),
0)</f>
        <v>0</v>
      </c>
      <c r="AJ47" s="178">
        <f t="array" ref="AJ47">IFERROR(
(MEDIAN((IF(DATOS_[[Sexo]:[Sexo]]=$B47,IF(DATOS_[[AGRUP. CLAS. PROF.]:[AGRUP. CLAS. PROF.]]=$B45,IF(DATOS_[[Check Periodo Ref.]:[Check Periodo Ref.]]="Dentro",IF(DATOS_[[Check Equiparado]:[Check Equiparado]]="Sí",IF(DATOS!BE$4="Sí",(1/DATOS_[[% anualiz]:[% anualiz]]),1)*IF(DATOS!BE$5="Sí",1/DATOS_[[% normaliz]:[% normaliz]],1)*(DATOS_[Conc.Sal.27])))))))),
0)</f>
        <v>0</v>
      </c>
      <c r="AK47" s="178">
        <f t="array" ref="AK47">IFERROR(
(MEDIAN((IF(DATOS_[[Sexo]:[Sexo]]=$B47,IF(DATOS_[[AGRUP. CLAS. PROF.]:[AGRUP. CLAS. PROF.]]=$B45,IF(DATOS_[[Check Periodo Ref.]:[Check Periodo Ref.]]="Dentro",IF(DATOS_[[Check Equiparado]:[Check Equiparado]]="Sí",IF(DATOS!BF$4="Sí",(1/DATOS_[[% anualiz]:[% anualiz]]),1)*IF(DATOS!BF$5="Sí",1/DATOS_[[% normaliz]:[% normaliz]],1)*(DATOS_[Conc.Sal.28])))))))),
0)</f>
        <v>0</v>
      </c>
      <c r="AL47" s="178">
        <f t="array" ref="AL47">IFERROR(
(MEDIAN((IF(DATOS_[[Sexo]:[Sexo]]=$B47,IF(DATOS_[[AGRUP. CLAS. PROF.]:[AGRUP. CLAS. PROF.]]=$B45,IF(DATOS_[[Check Periodo Ref.]:[Check Periodo Ref.]]="Dentro",IF(DATOS_[[Check Equiparado]:[Check Equiparado]]="Sí",IF(DATOS!BG$4="Sí",(1/DATOS_[[% anualiz]:[% anualiz]]),1)*IF(DATOS!BG$5="Sí",1/DATOS_[[% normaliz]:[% normaliz]],1)*(DATOS_[Conc.Sal.29])))))))),
0)</f>
        <v>0</v>
      </c>
      <c r="AM47" s="178">
        <f t="array" ref="AM47">IFERROR(
(MEDIAN((IF(DATOS_[[Sexo]:[Sexo]]=$B47,IF(DATOS_[[AGRUP. CLAS. PROF.]:[AGRUP. CLAS. PROF.]]=$B45,IF(DATOS_[[Check Periodo Ref.]:[Check Periodo Ref.]]="Dentro",IF(DATOS_[[Check Equiparado]:[Check Equiparado]]="Sí",IF(DATOS!BH$4="Sí",(1/DATOS_[[% anualiz]:[% anualiz]]),1)*IF(DATOS!BH$5="Sí",1/DATOS_[[% normaliz]:[% normaliz]],1)*(DATOS_[Conc.Sal.30])))))))),
0)</f>
        <v>0</v>
      </c>
      <c r="AN47" s="179">
        <f t="array" ref="AN47">IFERROR(
MEDIAN(IF(DATOS_[Sexo]=$B47,IF(DATOS_[[AGRUP. CLAS. PROF.]:[AGRUP. CLAS. PROF.]]=$B45,IF(DATOS_[Check Equiparado]="Sí",IF(DATOS_[Check Periodo Ref.]="Dentro",DATOS_[Tot COMPL.SAL Eq],FALSE))))),
0)</f>
        <v>0</v>
      </c>
      <c r="AO47" s="180">
        <f t="array" ref="AO47">IFERROR(
MEDIAN(IF(DATOS_[Sexo]=$B47,IF(DATOS_[[AGRUP. CLAS. PROF.]:[AGRUP. CLAS. PROF.]]=$B45,IF(DATOS_[Check Equiparado]="Sí",IF(DATOS_[Check Periodo Ref.]="Dentro",DATOS_[TOTAL SALARIO Eq],FALSE))))),
0)</f>
        <v>0</v>
      </c>
      <c r="AP47" s="181">
        <f t="array" ref="AP47">IFERROR(
(MEDIAN((IF(DATOS_[[Sexo]:[Sexo]]=$B47,IF(DATOS_[[AGRUP. CLAS. PROF.]:[AGRUP. CLAS. PROF.]]=$B46,IF(DATOS_[[Check Periodo Ref.]:[Check Periodo Ref.]]="Dentro",IF(DATOS_[[Check Equiparado]:[Check Equiparado]]="Sí",IF(DATOS!BI$4="Sí",(1/DATOS_[[% anualiz]:[% anualiz]]),1)*IF(DATOS!BI$5="Sí",1/DATOS_[[% normaliz]:[% normaliz]],1)*(DATOS_[C.Extra.01])))))))),
0)</f>
        <v>0</v>
      </c>
      <c r="AQ47" s="181">
        <f t="array" ref="AQ47">IFERROR(
(MEDIAN((IF(DATOS_[[Sexo]:[Sexo]]=$B47,IF(DATOS_[[AGRUP. CLAS. PROF.]:[AGRUP. CLAS. PROF.]]=$B46,IF(DATOS_[[Check Periodo Ref.]:[Check Periodo Ref.]]="Dentro",IF(DATOS_[[Check Equiparado]:[Check Equiparado]]="Sí",IF(DATOS!BJ$4="Sí",(1/DATOS_[[% anualiz]:[% anualiz]]),1)*IF(DATOS!BJ$5="Sí",1/DATOS_[[% normaliz]:[% normaliz]],1)*(DATOS_[C.Extra.02])))))))),
0)</f>
        <v>0</v>
      </c>
      <c r="AR47" s="181">
        <f t="array" ref="AR47">IFERROR(
(MEDIAN((IF(DATOS_[[Sexo]:[Sexo]]=$B47,IF(DATOS_[[AGRUP. CLAS. PROF.]:[AGRUP. CLAS. PROF.]]=$B46,IF(DATOS_[[Check Periodo Ref.]:[Check Periodo Ref.]]="Dentro",IF(DATOS_[[Check Equiparado]:[Check Equiparado]]="Sí",IF(DATOS!BK$4="Sí",(1/DATOS_[[% anualiz]:[% anualiz]]),1)*IF(DATOS!BK$5="Sí",1/DATOS_[[% normaliz]:[% normaliz]],1)*(DATOS_[C.Extra.03])))))))),
0)</f>
        <v>0</v>
      </c>
      <c r="AS47" s="181">
        <f t="array" ref="AS47">IFERROR(
(MEDIAN((IF(DATOS_[[Sexo]:[Sexo]]=$B47,IF(DATOS_[[AGRUP. CLAS. PROF.]:[AGRUP. CLAS. PROF.]]=$B46,IF(DATOS_[[Check Periodo Ref.]:[Check Periodo Ref.]]="Dentro",IF(DATOS_[[Check Equiparado]:[Check Equiparado]]="Sí",IF(DATOS!BL$4="Sí",(1/DATOS_[[% anualiz]:[% anualiz]]),1)*IF(DATOS!BL$5="Sí",1/DATOS_[[% normaliz]:[% normaliz]],1)*(DATOS_[C.Extra.04])))))))),
0)</f>
        <v>0</v>
      </c>
      <c r="AT47" s="181">
        <f t="array" ref="AT47">IFERROR(
(MEDIAN((IF(DATOS_[[Sexo]:[Sexo]]=$B47,IF(DATOS_[[AGRUP. CLAS. PROF.]:[AGRUP. CLAS. PROF.]]=$B46,IF(DATOS_[[Check Periodo Ref.]:[Check Periodo Ref.]]="Dentro",IF(DATOS_[[Check Equiparado]:[Check Equiparado]]="Sí",IF(DATOS!BM$4="Sí",(1/DATOS_[[% anualiz]:[% anualiz]]),1)*IF(DATOS!BM$5="Sí",1/DATOS_[[% normaliz]:[% normaliz]],1)*(DATOS_[C.Extra.05])))))))),
0)</f>
        <v>0</v>
      </c>
      <c r="AU47" s="182">
        <f t="array" ref="AU47">IFERROR(
MEDIAN(IF(DATOS_[Sexo]=$B47,IF(DATOS_[[AGRUP. CLAS. PROF.]:[AGRUP. CLAS. PROF.]]=$B45,IF(DATOS_[Check Equiparado]="Sí",IF(DATOS_[Check Periodo Ref.]="Dentro",DATOS_[Tot Extrasalarial Eq],FALSE))))),
0)</f>
        <v>0</v>
      </c>
      <c r="AV47" s="183">
        <f t="array" ref="AV47">IFERROR(
MEDIAN(IF(DATOS_[Sexo]=$B47,IF(DATOS_[[AGRUP. CLAS. PROF.]:[AGRUP. CLAS. PROF.]]=$B45,IF(DATOS_[Check Equiparado]="Sí",IF(DATOS_[Check Periodo Ref.]="Dentro",DATOS_[TOTAL Retrib Eq],FALSE))))),
0)</f>
        <v>0</v>
      </c>
    </row>
    <row r="48" spans="1:48" ht="17.25" thickBot="1" x14ac:dyDescent="0.35">
      <c r="A48" s="107" t="str">
        <f t="shared" ref="A48" si="47">+A49</f>
        <v>[ocultar]</v>
      </c>
      <c r="B48" s="157" t="s">
        <v>228</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CLAS. PROF.],
IF("Dentro"=DATOS_[Check Periodo Ref.],
1/(COUNTIFS(DATOS_[Sexo],$B49,DATOS_[AGRUP. CLAS. PROF.],$B48,DATOS_[Check Periodo Ref.],"Dentro",DATOS_[id],DATOS_[id]))))))</f>
        <v>0</v>
      </c>
      <c r="D49" s="100">
        <f>COUNTIFS(DATOS_[AGRUP. CLAS. PROF.],$B48,DATOS_[Sexo],$B49,DATOS_[Check Periodo Ref.],"Dentro")</f>
        <v>0</v>
      </c>
      <c r="E49" s="100">
        <f>COUNTIFS(DATOS_[AGRUP. CLAS. PROF.],$B48,DATOS_[Sexo],$B49,DATOS_[Check Periodo Ref.],"Dentro",DATOS_[Check Nº SC Norm],"Sí")</f>
        <v>0</v>
      </c>
      <c r="F49" s="100">
        <f>COUNTIFS(DATOS_[AGRUP. CLAS. PROF.],$B48,DATOS_[Sexo],$B49,DATOS_[Check Periodo Ref.],"Dentro",DATOS_[Check Nº SC Anualiz],"Sí")</f>
        <v>0</v>
      </c>
      <c r="G49" s="100">
        <f>COUNTIFS(DATOS_[AGRUP. CLAS. PROF.],$B48,DATOS_[Sexo],$B49,DATOS_[Check Periodo Ref.],"Dentro",DATOS_[Check Nº SC Norm y Anualiz],"Sí")</f>
        <v>0</v>
      </c>
      <c r="H49" s="100">
        <f>COUNTIFS(DATOS_[AGRUP. CLAS. PROF.],$B48,DATOS_[Sexo],$B49,DATOS_[Check Periodo Ref.],"Dentro",DATOS_[Check Equiparación],"Sí")</f>
        <v>0</v>
      </c>
      <c r="I49" s="177">
        <f t="array" ref="I49">IFERROR(
MEDIAN(IF(DATOS_[Sexo]=$B49,IF(DATOS_[[AGRUP. CLAS. PROF.]:[AGRUP. CLAS. PROF.]]=$B48,IF(DATOS_[Check Equiparado]="Sí",IF(DATOS_[Check Periodo Ref.]="Dentro",DATOS_[SALARIO BASE Eq],FALSE))))),
0)</f>
        <v>0</v>
      </c>
      <c r="J49" s="178">
        <f t="array" ref="J49">IFERROR(
(MEDIAN((IF(DATOS_[[Sexo]:[Sexo]]=$B49,IF(DATOS_[[AGRUP. CLAS. PROF.]:[AGRUP. CLAS. PROF.]]=$B48,IF(DATOS_[[Check Periodo Ref.]:[Check Periodo Ref.]]="Dentro",IF(DATOS_[[Check Equiparado]:[Check Equiparado]]="Sí",IF(DATOS!AE$4="Sí",(1/DATOS_[[% anualiz]:[% anualiz]]),1)*IF(DATOS!AE$5="Sí",1/DATOS_[[% normaliz]:[% normaliz]],1)*(DATOS_[Conc.Sal.01])))))))),
0)</f>
        <v>0</v>
      </c>
      <c r="K49" s="178">
        <f t="array" ref="K49">IFERROR(
(MEDIAN((IF(DATOS_[[Sexo]:[Sexo]]=$B49,IF(DATOS_[[AGRUP. CLAS. PROF.]:[AGRUP. CLAS. PROF.]]=$B48,IF(DATOS_[[Check Periodo Ref.]:[Check Periodo Ref.]]="Dentro",IF(DATOS_[[Check Equiparado]:[Check Equiparado]]="Sí",IF(DATOS!AF$4="Sí",(1/DATOS_[[% anualiz]:[% anualiz]]),1)*IF(DATOS!AF$5="Sí",1/DATOS_[[% normaliz]:[% normaliz]],1)*(DATOS_[Conc.Sal.02])))))))),
0)</f>
        <v>0</v>
      </c>
      <c r="L49" s="178">
        <f t="array" ref="L49">IFERROR(
(MEDIAN((IF(DATOS_[[Sexo]:[Sexo]]=$B49,IF(DATOS_[[AGRUP. CLAS. PROF.]:[AGRUP. CLAS. PROF.]]=$B48,IF(DATOS_[[Check Periodo Ref.]:[Check Periodo Ref.]]="Dentro",IF(DATOS_[[Check Equiparado]:[Check Equiparado]]="Sí",IF(DATOS!AG$4="Sí",(1/DATOS_[[% anualiz]:[% anualiz]]),1)*IF(DATOS!AG$5="Sí",1/DATOS_[[% normaliz]:[% normaliz]],1)*(DATOS_[Conc.Sal.03])))))))),
0)</f>
        <v>0</v>
      </c>
      <c r="M49" s="178">
        <f t="array" ref="M49">IFERROR(
(MEDIAN((IF(DATOS_[[Sexo]:[Sexo]]=$B49,IF(DATOS_[[AGRUP. CLAS. PROF.]:[AGRUP. CLAS. PROF.]]=$B48,IF(DATOS_[[Check Periodo Ref.]:[Check Periodo Ref.]]="Dentro",IF(DATOS_[[Check Equiparado]:[Check Equiparado]]="Sí",IF(DATOS!AH$4="Sí",(1/DATOS_[[% anualiz]:[% anualiz]]),1)*IF(DATOS!AH$5="Sí",1/DATOS_[[% normaliz]:[% normaliz]],1)*(DATOS_[Conc.Sal.04])))))))),
0)</f>
        <v>0</v>
      </c>
      <c r="N49" s="178">
        <f t="array" ref="N49">IFERROR(
(MEDIAN((IF(DATOS_[[Sexo]:[Sexo]]=$B49,IF(DATOS_[[AGRUP. CLAS. PROF.]:[AGRUP. CLAS. PROF.]]=$B48,IF(DATOS_[[Check Periodo Ref.]:[Check Periodo Ref.]]="Dentro",IF(DATOS_[[Check Equiparado]:[Check Equiparado]]="Sí",IF(DATOS!AI$4="Sí",(1/DATOS_[[% anualiz]:[% anualiz]]),1)*IF(DATOS!AI$5="Sí",1/DATOS_[[% normaliz]:[% normaliz]],1)*(DATOS_[Conc.Sal.05])))))))),
0)</f>
        <v>0</v>
      </c>
      <c r="O49" s="178">
        <f t="array" ref="O49">IFERROR(
(MEDIAN((IF(DATOS_[[Sexo]:[Sexo]]=$B49,IF(DATOS_[[AGRUP. CLAS. PROF.]:[AGRUP. CLAS. PROF.]]=$B48,IF(DATOS_[[Check Periodo Ref.]:[Check Periodo Ref.]]="Dentro",IF(DATOS_[[Check Equiparado]:[Check Equiparado]]="Sí",IF(DATOS!AJ$4="Sí",(1/DATOS_[[% anualiz]:[% anualiz]]),1)*IF(DATOS!AJ$5="Sí",1/DATOS_[[% normaliz]:[% normaliz]],1)*(DATOS_[Conc.Sal.06])))))))),
0)</f>
        <v>0</v>
      </c>
      <c r="P49" s="178">
        <f t="array" ref="P49">IFERROR(
(MEDIAN((IF(DATOS_[[Sexo]:[Sexo]]=$B49,IF(DATOS_[[AGRUP. CLAS. PROF.]:[AGRUP. CLAS. PROF.]]=$B48,IF(DATOS_[[Check Periodo Ref.]:[Check Periodo Ref.]]="Dentro",IF(DATOS_[[Check Equiparado]:[Check Equiparado]]="Sí",IF(DATOS!AK$4="Sí",(1/DATOS_[[% anualiz]:[% anualiz]]),1)*IF(DATOS!AK$5="Sí",1/DATOS_[[% normaliz]:[% normaliz]],1)*(DATOS_[Conc.Sal.07])))))))),
0)</f>
        <v>0</v>
      </c>
      <c r="Q49" s="178">
        <f t="array" ref="Q49">IFERROR(
(MEDIAN((IF(DATOS_[[Sexo]:[Sexo]]=$B49,IF(DATOS_[[AGRUP. CLAS. PROF.]:[AGRUP. CLAS. PROF.]]=$B48,IF(DATOS_[[Check Periodo Ref.]:[Check Periodo Ref.]]="Dentro",IF(DATOS_[[Check Equiparado]:[Check Equiparado]]="Sí",IF(DATOS!AL$4="Sí",(1/DATOS_[[% anualiz]:[% anualiz]]),1)*IF(DATOS!AL$5="Sí",1/DATOS_[[% normaliz]:[% normaliz]],1)*(DATOS_[Conc.Sal.08])))))))),
0)</f>
        <v>0</v>
      </c>
      <c r="R49" s="178">
        <f t="array" ref="R49">IFERROR(
(MEDIAN((IF(DATOS_[[Sexo]:[Sexo]]=$B49,IF(DATOS_[[AGRUP. CLAS. PROF.]:[AGRUP. CLAS. PROF.]]=$B48,IF(DATOS_[[Check Periodo Ref.]:[Check Periodo Ref.]]="Dentro",IF(DATOS_[[Check Equiparado]:[Check Equiparado]]="Sí",IF(DATOS!AM$4="Sí",(1/DATOS_[[% anualiz]:[% anualiz]]),1)*IF(DATOS!AM$5="Sí",1/DATOS_[[% normaliz]:[% normaliz]],1)*(DATOS_[Conc.Sal.09])))))))),
0)</f>
        <v>0</v>
      </c>
      <c r="S49" s="178">
        <f t="array" ref="S49">IFERROR(
(MEDIAN((IF(DATOS_[[Sexo]:[Sexo]]=$B49,IF(DATOS_[[AGRUP. CLAS. PROF.]:[AGRUP. CLAS. PROF.]]=$B48,IF(DATOS_[[Check Periodo Ref.]:[Check Periodo Ref.]]="Dentro",IF(DATOS_[[Check Equiparado]:[Check Equiparado]]="Sí",IF(DATOS!AN$4="Sí",(1/DATOS_[[% anualiz]:[% anualiz]]),1)*IF(DATOS!AN$5="Sí",1/DATOS_[[% normaliz]:[% normaliz]],1)*(DATOS_[Conc.Sal.10])))))))),
0)</f>
        <v>0</v>
      </c>
      <c r="T49" s="178">
        <f t="array" ref="T49">IFERROR(
(MEDIAN((IF(DATOS_[[Sexo]:[Sexo]]=$B49,IF(DATOS_[[AGRUP. CLAS. PROF.]:[AGRUP. CLAS. PROF.]]=$B48,IF(DATOS_[[Check Periodo Ref.]:[Check Periodo Ref.]]="Dentro",IF(DATOS_[[Check Equiparado]:[Check Equiparado]]="Sí",IF(DATOS!AO$4="Sí",(1/DATOS_[[% anualiz]:[% anualiz]]),1)*IF(DATOS!AO$5="Sí",1/DATOS_[[% normaliz]:[% normaliz]],1)*(DATOS_[Conc.Sal.11])))))))),
0)</f>
        <v>0</v>
      </c>
      <c r="U49" s="178">
        <f t="array" ref="U49">IFERROR(
(MEDIAN((IF(DATOS_[[Sexo]:[Sexo]]=$B49,IF(DATOS_[[AGRUP. CLAS. PROF.]:[AGRUP. CLAS. PROF.]]=$B48,IF(DATOS_[[Check Periodo Ref.]:[Check Periodo Ref.]]="Dentro",IF(DATOS_[[Check Equiparado]:[Check Equiparado]]="Sí",IF(DATOS!AP$4="Sí",(1/DATOS_[[% anualiz]:[% anualiz]]),1)*IF(DATOS!AP$5="Sí",1/DATOS_[[% normaliz]:[% normaliz]],1)*(DATOS_[Conc.Sal.12])))))))),
0)</f>
        <v>0</v>
      </c>
      <c r="V49" s="178">
        <f t="array" ref="V49">IFERROR(
(MEDIAN((IF(DATOS_[[Sexo]:[Sexo]]=$B49,IF(DATOS_[[AGRUP. CLAS. PROF.]:[AGRUP. CLAS. PROF.]]=$B48,IF(DATOS_[[Check Periodo Ref.]:[Check Periodo Ref.]]="Dentro",IF(DATOS_[[Check Equiparado]:[Check Equiparado]]="Sí",IF(DATOS!AQ$4="Sí",(1/DATOS_[[% anualiz]:[% anualiz]]),1)*IF(DATOS!AQ$5="Sí",1/DATOS_[[% normaliz]:[% normaliz]],1)*(DATOS_[Conc.Sal.13])))))))),
0)</f>
        <v>0</v>
      </c>
      <c r="W49" s="178">
        <f t="array" ref="W49">IFERROR(
(MEDIAN((IF(DATOS_[[Sexo]:[Sexo]]=$B49,IF(DATOS_[[AGRUP. CLAS. PROF.]:[AGRUP. CLAS. PROF.]]=$B48,IF(DATOS_[[Check Periodo Ref.]:[Check Periodo Ref.]]="Dentro",IF(DATOS_[[Check Equiparado]:[Check Equiparado]]="Sí",IF(DATOS!AR$4="Sí",(1/DATOS_[[% anualiz]:[% anualiz]]),1)*IF(DATOS!AR$5="Sí",1/DATOS_[[% normaliz]:[% normaliz]],1)*(DATOS_[Conc.Sal.14])))))))),
0)</f>
        <v>0</v>
      </c>
      <c r="X49" s="178">
        <f t="array" ref="X49">IFERROR(
(MEDIAN((IF(DATOS_[[Sexo]:[Sexo]]=$B49,IF(DATOS_[[AGRUP. CLAS. PROF.]:[AGRUP. CLAS. PROF.]]=$B48,IF(DATOS_[[Check Periodo Ref.]:[Check Periodo Ref.]]="Dentro",IF(DATOS_[[Check Equiparado]:[Check Equiparado]]="Sí",IF(DATOS!AS$4="Sí",(1/DATOS_[[% anualiz]:[% anualiz]]),1)*IF(DATOS!AS$5="Sí",1/DATOS_[[% normaliz]:[% normaliz]],1)*(DATOS_[Conc.Sal.15])))))))),
0)</f>
        <v>0</v>
      </c>
      <c r="Y49" s="178">
        <f t="array" ref="Y49">IFERROR(
(MEDIAN((IF(DATOS_[[Sexo]:[Sexo]]=$B49,IF(DATOS_[[AGRUP. CLAS. PROF.]:[AGRUP. CLAS. PROF.]]=$B48,IF(DATOS_[[Check Periodo Ref.]:[Check Periodo Ref.]]="Dentro",IF(DATOS_[[Check Equiparado]:[Check Equiparado]]="Sí",IF(DATOS!AT$4="Sí",(1/DATOS_[[% anualiz]:[% anualiz]]),1)*IF(DATOS!AT$5="Sí",1/DATOS_[[% normaliz]:[% normaliz]],1)*(DATOS_[Conc.Sal.16])))))))),
0)</f>
        <v>0</v>
      </c>
      <c r="Z49" s="178">
        <f t="array" ref="Z49">IFERROR(
(MEDIAN((IF(DATOS_[[Sexo]:[Sexo]]=$B49,IF(DATOS_[[AGRUP. CLAS. PROF.]:[AGRUP. CLAS. PROF.]]=$B48,IF(DATOS_[[Check Periodo Ref.]:[Check Periodo Ref.]]="Dentro",IF(DATOS_[[Check Equiparado]:[Check Equiparado]]="Sí",IF(DATOS!AU$4="Sí",(1/DATOS_[[% anualiz]:[% anualiz]]),1)*IF(DATOS!AU$5="Sí",1/DATOS_[[% normaliz]:[% normaliz]],1)*(DATOS_[Conc.Sal.17])))))))),
0)</f>
        <v>0</v>
      </c>
      <c r="AA49" s="178">
        <f t="array" ref="AA49">IFERROR(
(MEDIAN((IF(DATOS_[[Sexo]:[Sexo]]=$B49,IF(DATOS_[[AGRUP. CLAS. PROF.]:[AGRUP. CLAS. PROF.]]=$B48,IF(DATOS_[[Check Periodo Ref.]:[Check Periodo Ref.]]="Dentro",IF(DATOS_[[Check Equiparado]:[Check Equiparado]]="Sí",IF(DATOS!AV$4="Sí",(1/DATOS_[[% anualiz]:[% anualiz]]),1)*IF(DATOS!AV$5="Sí",1/DATOS_[[% normaliz]:[% normaliz]],1)*(DATOS_[Conc.Sal.18])))))))),
0)</f>
        <v>0</v>
      </c>
      <c r="AB49" s="178">
        <f t="array" ref="AB49">IFERROR(
(MEDIAN((IF(DATOS_[[Sexo]:[Sexo]]=$B49,IF(DATOS_[[AGRUP. CLAS. PROF.]:[AGRUP. CLAS. PROF.]]=$B48,IF(DATOS_[[Check Periodo Ref.]:[Check Periodo Ref.]]="Dentro",IF(DATOS_[[Check Equiparado]:[Check Equiparado]]="Sí",IF(DATOS!AW$4="Sí",(1/DATOS_[[% anualiz]:[% anualiz]]),1)*IF(DATOS!AW$5="Sí",1/DATOS_[[% normaliz]:[% normaliz]],1)*(DATOS_[Conc.Sal.19])))))))),
0)</f>
        <v>0</v>
      </c>
      <c r="AC49" s="178">
        <f t="array" ref="AC49">IFERROR(
(MEDIAN((IF(DATOS_[[Sexo]:[Sexo]]=$B49,IF(DATOS_[[AGRUP. CLAS. PROF.]:[AGRUP. CLAS. PROF.]]=$B48,IF(DATOS_[[Check Periodo Ref.]:[Check Periodo Ref.]]="Dentro",IF(DATOS_[[Check Equiparado]:[Check Equiparado]]="Sí",IF(DATOS!AX$4="Sí",(1/DATOS_[[% anualiz]:[% anualiz]]),1)*IF(DATOS!AX$5="Sí",1/DATOS_[[% normaliz]:[% normaliz]],1)*(DATOS_[Conc.Sal.20])))))))),
0)</f>
        <v>0</v>
      </c>
      <c r="AD49" s="178">
        <f t="array" ref="AD49">IFERROR(
(MEDIAN((IF(DATOS_[[Sexo]:[Sexo]]=$B49,IF(DATOS_[[AGRUP. CLAS. PROF.]:[AGRUP. CLAS. PROF.]]=$B48,IF(DATOS_[[Check Periodo Ref.]:[Check Periodo Ref.]]="Dentro",IF(DATOS_[[Check Equiparado]:[Check Equiparado]]="Sí",IF(DATOS!AY$4="Sí",(1/DATOS_[[% anualiz]:[% anualiz]]),1)*IF(DATOS!AY$5="Sí",1/DATOS_[[% normaliz]:[% normaliz]],1)*(DATOS_[Conc.Sal.21])))))))),
0)</f>
        <v>0</v>
      </c>
      <c r="AE49" s="178">
        <f t="array" ref="AE49">IFERROR(
(MEDIAN((IF(DATOS_[[Sexo]:[Sexo]]=$B49,IF(DATOS_[[AGRUP. CLAS. PROF.]:[AGRUP. CLAS. PROF.]]=$B48,IF(DATOS_[[Check Periodo Ref.]:[Check Periodo Ref.]]="Dentro",IF(DATOS_[[Check Equiparado]:[Check Equiparado]]="Sí",IF(DATOS!AZ$4="Sí",(1/DATOS_[[% anualiz]:[% anualiz]]),1)*IF(DATOS!AZ$5="Sí",1/DATOS_[[% normaliz]:[% normaliz]],1)*(DATOS_[Conc.Sal.22])))))))),
0)</f>
        <v>0</v>
      </c>
      <c r="AF49" s="178">
        <f t="array" ref="AF49">IFERROR(
(MEDIAN((IF(DATOS_[[Sexo]:[Sexo]]=$B49,IF(DATOS_[[AGRUP. CLAS. PROF.]:[AGRUP. CLAS. PROF.]]=$B48,IF(DATOS_[[Check Periodo Ref.]:[Check Periodo Ref.]]="Dentro",IF(DATOS_[[Check Equiparado]:[Check Equiparado]]="Sí",IF(DATOS!BA$4="Sí",(1/DATOS_[[% anualiz]:[% anualiz]]),1)*IF(DATOS!BA$5="Sí",1/DATOS_[[% normaliz]:[% normaliz]],1)*(DATOS_[Conc.Sal.23])))))))),
0)</f>
        <v>0</v>
      </c>
      <c r="AG49" s="178">
        <f t="array" ref="AG49">IFERROR(
(MEDIAN((IF(DATOS_[[Sexo]:[Sexo]]=$B49,IF(DATOS_[[AGRUP. CLAS. PROF.]:[AGRUP. CLAS. PROF.]]=$B48,IF(DATOS_[[Check Periodo Ref.]:[Check Periodo Ref.]]="Dentro",IF(DATOS_[[Check Equiparado]:[Check Equiparado]]="Sí",IF(DATOS!BB$4="Sí",(1/DATOS_[[% anualiz]:[% anualiz]]),1)*IF(DATOS!BB$5="Sí",1/DATOS_[[% normaliz]:[% normaliz]],1)*(DATOS_[Conc.Sal.24])))))))),
0)</f>
        <v>0</v>
      </c>
      <c r="AH49" s="178">
        <f t="array" ref="AH49">IFERROR(
(MEDIAN((IF(DATOS_[[Sexo]:[Sexo]]=$B49,IF(DATOS_[[AGRUP. CLAS. PROF.]:[AGRUP. CLAS. PROF.]]=$B48,IF(DATOS_[[Check Periodo Ref.]:[Check Periodo Ref.]]="Dentro",IF(DATOS_[[Check Equiparado]:[Check Equiparado]]="Sí",IF(DATOS!BC$4="Sí",(1/DATOS_[[% anualiz]:[% anualiz]]),1)*IF(DATOS!BC$5="Sí",1/DATOS_[[% normaliz]:[% normaliz]],1)*(DATOS_[Conc.Sal.25])))))))),
0)</f>
        <v>0</v>
      </c>
      <c r="AI49" s="178">
        <f t="array" ref="AI49">IFERROR(
(MEDIAN((IF(DATOS_[[Sexo]:[Sexo]]=$B49,IF(DATOS_[[AGRUP. CLAS. PROF.]:[AGRUP. CLAS. PROF.]]=$B48,IF(DATOS_[[Check Periodo Ref.]:[Check Periodo Ref.]]="Dentro",IF(DATOS_[[Check Equiparado]:[Check Equiparado]]="Sí",IF(DATOS!BD$4="Sí",(1/DATOS_[[% anualiz]:[% anualiz]]),1)*IF(DATOS!BD$5="Sí",1/DATOS_[[% normaliz]:[% normaliz]],1)*(DATOS_[Conc.Sal.26])))))))),
0)</f>
        <v>0</v>
      </c>
      <c r="AJ49" s="178">
        <f t="array" ref="AJ49">IFERROR(
(MEDIAN((IF(DATOS_[[Sexo]:[Sexo]]=$B49,IF(DATOS_[[AGRUP. CLAS. PROF.]:[AGRUP. CLAS. PROF.]]=$B48,IF(DATOS_[[Check Periodo Ref.]:[Check Periodo Ref.]]="Dentro",IF(DATOS_[[Check Equiparado]:[Check Equiparado]]="Sí",IF(DATOS!BE$4="Sí",(1/DATOS_[[% anualiz]:[% anualiz]]),1)*IF(DATOS!BE$5="Sí",1/DATOS_[[% normaliz]:[% normaliz]],1)*(DATOS_[Conc.Sal.27])))))))),
0)</f>
        <v>0</v>
      </c>
      <c r="AK49" s="178">
        <f t="array" ref="AK49">IFERROR(
(MEDIAN((IF(DATOS_[[Sexo]:[Sexo]]=$B49,IF(DATOS_[[AGRUP. CLAS. PROF.]:[AGRUP. CLAS. PROF.]]=$B48,IF(DATOS_[[Check Periodo Ref.]:[Check Periodo Ref.]]="Dentro",IF(DATOS_[[Check Equiparado]:[Check Equiparado]]="Sí",IF(DATOS!BF$4="Sí",(1/DATOS_[[% anualiz]:[% anualiz]]),1)*IF(DATOS!BF$5="Sí",1/DATOS_[[% normaliz]:[% normaliz]],1)*(DATOS_[Conc.Sal.28])))))))),
0)</f>
        <v>0</v>
      </c>
      <c r="AL49" s="178">
        <f t="array" ref="AL49">IFERROR(
(MEDIAN((IF(DATOS_[[Sexo]:[Sexo]]=$B49,IF(DATOS_[[AGRUP. CLAS. PROF.]:[AGRUP. CLAS. PROF.]]=$B48,IF(DATOS_[[Check Periodo Ref.]:[Check Periodo Ref.]]="Dentro",IF(DATOS_[[Check Equiparado]:[Check Equiparado]]="Sí",IF(DATOS!BG$4="Sí",(1/DATOS_[[% anualiz]:[% anualiz]]),1)*IF(DATOS!BG$5="Sí",1/DATOS_[[% normaliz]:[% normaliz]],1)*(DATOS_[Conc.Sal.29])))))))),
0)</f>
        <v>0</v>
      </c>
      <c r="AM49" s="178">
        <f t="array" ref="AM49">IFERROR(
(MEDIAN((IF(DATOS_[[Sexo]:[Sexo]]=$B49,IF(DATOS_[[AGRUP. CLAS. PROF.]:[AGRUP. CLAS. PROF.]]=$B48,IF(DATOS_[[Check Periodo Ref.]:[Check Periodo Ref.]]="Dentro",IF(DATOS_[[Check Equiparado]:[Check Equiparado]]="Sí",IF(DATOS!BH$4="Sí",(1/DATOS_[[% anualiz]:[% anualiz]]),1)*IF(DATOS!BH$5="Sí",1/DATOS_[[% normaliz]:[% normaliz]],1)*(DATOS_[Conc.Sal.30])))))))),
0)</f>
        <v>0</v>
      </c>
      <c r="AN49" s="179">
        <f t="array" ref="AN49">IFERROR(
MEDIAN(IF(DATOS_[Sexo]=$B49,IF(DATOS_[[AGRUP. CLAS. PROF.]:[AGRUP. CLAS. PROF.]]=$B48,IF(DATOS_[Check Equiparado]="Sí",IF(DATOS_[Check Periodo Ref.]="Dentro",DATOS_[Tot COMPL.SAL Eq],FALSE))))),
0)</f>
        <v>0</v>
      </c>
      <c r="AO49" s="180">
        <f t="array" ref="AO49">IFERROR(
MEDIAN(IF(DATOS_[Sexo]=$B49,IF(DATOS_[[AGRUP. CLAS. PROF.]:[AGRUP. CLAS. PROF.]]=$B48,IF(DATOS_[Check Equiparado]="Sí",IF(DATOS_[Check Periodo Ref.]="Dentro",DATOS_[TOTAL SALARIO Eq],FALSE))))),
0)</f>
        <v>0</v>
      </c>
      <c r="AP49" s="181">
        <f t="array" ref="AP49">IFERROR(
(MEDIAN((IF(DATOS_[[Sexo]:[Sexo]]=$B49,IF(DATOS_[[AGRUP. CLAS. PROF.]:[AGRUP. CLAS. PROF.]]=$B48,IF(DATOS_[[Check Periodo Ref.]:[Check Periodo Ref.]]="Dentro",IF(DATOS_[[Check Equiparado]:[Check Equiparado]]="Sí",IF(DATOS!BI$4="Sí",(1/DATOS_[[% anualiz]:[% anualiz]]),1)*IF(DATOS!BI$5="Sí",1/DATOS_[[% normaliz]:[% normaliz]],1)*(DATOS_[C.Extra.01])))))))),
0)</f>
        <v>0</v>
      </c>
      <c r="AQ49" s="181">
        <f t="array" ref="AQ49">IFERROR(
(MEDIAN((IF(DATOS_[[Sexo]:[Sexo]]=$B49,IF(DATOS_[[AGRUP. CLAS. PROF.]:[AGRUP. CLAS. PROF.]]=$B48,IF(DATOS_[[Check Periodo Ref.]:[Check Periodo Ref.]]="Dentro",IF(DATOS_[[Check Equiparado]:[Check Equiparado]]="Sí",IF(DATOS!BJ$4="Sí",(1/DATOS_[[% anualiz]:[% anualiz]]),1)*IF(DATOS!BJ$5="Sí",1/DATOS_[[% normaliz]:[% normaliz]],1)*(DATOS_[C.Extra.02])))))))),
0)</f>
        <v>0</v>
      </c>
      <c r="AR49" s="181">
        <f t="array" ref="AR49">IFERROR(
(MEDIAN((IF(DATOS_[[Sexo]:[Sexo]]=$B49,IF(DATOS_[[AGRUP. CLAS. PROF.]:[AGRUP. CLAS. PROF.]]=$B48,IF(DATOS_[[Check Periodo Ref.]:[Check Periodo Ref.]]="Dentro",IF(DATOS_[[Check Equiparado]:[Check Equiparado]]="Sí",IF(DATOS!BK$4="Sí",(1/DATOS_[[% anualiz]:[% anualiz]]),1)*IF(DATOS!BK$5="Sí",1/DATOS_[[% normaliz]:[% normaliz]],1)*(DATOS_[C.Extra.03])))))))),
0)</f>
        <v>0</v>
      </c>
      <c r="AS49" s="181">
        <f t="array" ref="AS49">IFERROR(
(MEDIAN((IF(DATOS_[[Sexo]:[Sexo]]=$B49,IF(DATOS_[[AGRUP. CLAS. PROF.]:[AGRUP. CLAS. PROF.]]=$B48,IF(DATOS_[[Check Periodo Ref.]:[Check Periodo Ref.]]="Dentro",IF(DATOS_[[Check Equiparado]:[Check Equiparado]]="Sí",IF(DATOS!BL$4="Sí",(1/DATOS_[[% anualiz]:[% anualiz]]),1)*IF(DATOS!BL$5="Sí",1/DATOS_[[% normaliz]:[% normaliz]],1)*(DATOS_[C.Extra.04])))))))),
0)</f>
        <v>0</v>
      </c>
      <c r="AT49" s="181">
        <f t="array" ref="AT49">IFERROR(
(MEDIAN((IF(DATOS_[[Sexo]:[Sexo]]=$B49,IF(DATOS_[[AGRUP. CLAS. PROF.]:[AGRUP. CLAS. PROF.]]=$B48,IF(DATOS_[[Check Periodo Ref.]:[Check Periodo Ref.]]="Dentro",IF(DATOS_[[Check Equiparado]:[Check Equiparado]]="Sí",IF(DATOS!BM$4="Sí",(1/DATOS_[[% anualiz]:[% anualiz]]),1)*IF(DATOS!BM$5="Sí",1/DATOS_[[% normaliz]:[% normaliz]],1)*(DATOS_[C.Extra.05])))))))),
0)</f>
        <v>0</v>
      </c>
      <c r="AU49" s="182">
        <f t="array" ref="AU49">IFERROR(
MEDIAN(IF(DATOS_[Sexo]=$B49,IF(DATOS_[[AGRUP. CLAS. PROF.]:[AGRUP. CLAS. PROF.]]=$B48,IF(DATOS_[Check Equiparado]="Sí",IF(DATOS_[Check Periodo Ref.]="Dentro",DATOS_[Tot Extrasalarial Eq],FALSE))))),
0)</f>
        <v>0</v>
      </c>
      <c r="AV49" s="183">
        <f t="array" ref="AV49">IFERROR(
MEDIAN(IF(DATOS_[Sexo]=$B49,IF(DATOS_[[AGRUP. CLAS. PROF.]:[AGRUP. CLAS. PROF.]]=$B48,IF(DATOS_[Check Equiparado]="Sí",IF(DATOS_[Check Periodo Ref.]="Dentro",DATOS_[TOTAL Retrib Eq],FALSE))))),
0)</f>
        <v>0</v>
      </c>
    </row>
    <row r="50" spans="1:48" x14ac:dyDescent="0.3">
      <c r="A50" s="107" t="str">
        <f t="shared" ref="A50" si="50">+A49</f>
        <v>[ocultar]</v>
      </c>
      <c r="B50" s="153" t="s">
        <v>163</v>
      </c>
      <c r="C50" s="99">
        <f t="array" ref="C50">SUM(IF($B50=DATOS_[Sexo],
IF($B48=DATOS_[AGRUP. CLAS. PROF.],
IF("Dentro"=DATOS_[Check Periodo Ref.],
1/(COUNTIFS(DATOS_[Sexo],$B50,DATOS_[AGRUP. CLAS. PROF.],$B48,DATOS_[Check Periodo Ref.],"Dentro",DATOS_[id],DATOS_[id]))))))</f>
        <v>0</v>
      </c>
      <c r="D50" s="100">
        <f>COUNTIFS(DATOS_[AGRUP. CLAS. PROF.],$B48,DATOS_[Sexo],$B50,DATOS_[Check Periodo Ref.],"Dentro")</f>
        <v>0</v>
      </c>
      <c r="E50" s="100">
        <f>COUNTIFS(DATOS_[AGRUP. CLAS. PROF.],$B48,DATOS_[Sexo],$B50,DATOS_[Check Periodo Ref.],"Dentro",DATOS_[Check Nº SC Norm],"Sí")</f>
        <v>0</v>
      </c>
      <c r="F50" s="100">
        <f>COUNTIFS(DATOS_[AGRUP. CLAS. PROF.],$B48,DATOS_[Sexo],$B50,DATOS_[Check Periodo Ref.],"Dentro",DATOS_[Check Nº SC Anualiz],"Sí")</f>
        <v>0</v>
      </c>
      <c r="G50" s="100">
        <f>COUNTIFS(DATOS_[AGRUP. CLAS. PROF.],$B48,DATOS_[Sexo],$B50,DATOS_[Check Periodo Ref.],"Dentro",DATOS_[Check Nº SC Norm y Anualiz],"Sí")</f>
        <v>0</v>
      </c>
      <c r="H50" s="100">
        <f>COUNTIFS(DATOS_[AGRUP. CLAS. PROF.],$B48,DATOS_[Sexo],$B50,DATOS_[Check Periodo Ref.],"Dentro",DATOS_[Check Equiparación],"Sí")</f>
        <v>0</v>
      </c>
      <c r="I50" s="177" cm="1">
        <f t="array" ref="I50">IFERROR(
MEDIAN(IF(DATOS_[Sexo]=$B50,IF(DATOS_[[AGRUP. CLAS. PROF.]:[AGRUP. CLAS. PROF.]]=$B48,IF(DATOS_[Check Equiparado]="Sí",IF(DATOS_[Check Periodo Ref.]="Dentro",DATOS_[SALARIO BASE Eq],FALSE))))),
0)</f>
        <v>0</v>
      </c>
      <c r="J50" s="178">
        <f t="array" ref="J50">IFERROR(
(MEDIAN((IF(DATOS_[[Sexo]:[Sexo]]=$B50,IF(DATOS_[[AGRUP. CLAS. PROF.]:[AGRUP. CLAS. PROF.]]=$B48,IF(DATOS_[[Check Periodo Ref.]:[Check Periodo Ref.]]="Dentro",IF(DATOS_[[Check Equiparado]:[Check Equiparado]]="Sí",IF(DATOS!AE$4="Sí",(1/DATOS_[[% anualiz]:[% anualiz]]),1)*IF(DATOS!AE$5="Sí",1/DATOS_[[% normaliz]:[% normaliz]],1)*(DATOS_[Conc.Sal.01])))))))),
0)</f>
        <v>0</v>
      </c>
      <c r="K50" s="178">
        <f t="array" ref="K50">IFERROR(
(MEDIAN((IF(DATOS_[[Sexo]:[Sexo]]=$B50,IF(DATOS_[[AGRUP. CLAS. PROF.]:[AGRUP. CLAS. PROF.]]=$B48,IF(DATOS_[[Check Periodo Ref.]:[Check Periodo Ref.]]="Dentro",IF(DATOS_[[Check Equiparado]:[Check Equiparado]]="Sí",IF(DATOS!AF$4="Sí",(1/DATOS_[[% anualiz]:[% anualiz]]),1)*IF(DATOS!AF$5="Sí",1/DATOS_[[% normaliz]:[% normaliz]],1)*(DATOS_[Conc.Sal.02])))))))),
0)</f>
        <v>0</v>
      </c>
      <c r="L50" s="178">
        <f t="array" ref="L50">IFERROR(
(MEDIAN((IF(DATOS_[[Sexo]:[Sexo]]=$B50,IF(DATOS_[[AGRUP. CLAS. PROF.]:[AGRUP. CLAS. PROF.]]=$B48,IF(DATOS_[[Check Periodo Ref.]:[Check Periodo Ref.]]="Dentro",IF(DATOS_[[Check Equiparado]:[Check Equiparado]]="Sí",IF(DATOS!AG$4="Sí",(1/DATOS_[[% anualiz]:[% anualiz]]),1)*IF(DATOS!AG$5="Sí",1/DATOS_[[% normaliz]:[% normaliz]],1)*(DATOS_[Conc.Sal.03])))))))),
0)</f>
        <v>0</v>
      </c>
      <c r="M50" s="178">
        <f t="array" ref="M50">IFERROR(
(MEDIAN((IF(DATOS_[[Sexo]:[Sexo]]=$B50,IF(DATOS_[[AGRUP. CLAS. PROF.]:[AGRUP. CLAS. PROF.]]=$B48,IF(DATOS_[[Check Periodo Ref.]:[Check Periodo Ref.]]="Dentro",IF(DATOS_[[Check Equiparado]:[Check Equiparado]]="Sí",IF(DATOS!AH$4="Sí",(1/DATOS_[[% anualiz]:[% anualiz]]),1)*IF(DATOS!AH$5="Sí",1/DATOS_[[% normaliz]:[% normaliz]],1)*(DATOS_[Conc.Sal.04])))))))),
0)</f>
        <v>0</v>
      </c>
      <c r="N50" s="178">
        <f t="array" ref="N50">IFERROR(
(MEDIAN((IF(DATOS_[[Sexo]:[Sexo]]=$B50,IF(DATOS_[[AGRUP. CLAS. PROF.]:[AGRUP. CLAS. PROF.]]=$B48,IF(DATOS_[[Check Periodo Ref.]:[Check Periodo Ref.]]="Dentro",IF(DATOS_[[Check Equiparado]:[Check Equiparado]]="Sí",IF(DATOS!AI$4="Sí",(1/DATOS_[[% anualiz]:[% anualiz]]),1)*IF(DATOS!AI$5="Sí",1/DATOS_[[% normaliz]:[% normaliz]],1)*(DATOS_[Conc.Sal.05])))))))),
0)</f>
        <v>0</v>
      </c>
      <c r="O50" s="178">
        <f t="array" ref="O50">IFERROR(
(MEDIAN((IF(DATOS_[[Sexo]:[Sexo]]=$B50,IF(DATOS_[[AGRUP. CLAS. PROF.]:[AGRUP. CLAS. PROF.]]=$B48,IF(DATOS_[[Check Periodo Ref.]:[Check Periodo Ref.]]="Dentro",IF(DATOS_[[Check Equiparado]:[Check Equiparado]]="Sí",IF(DATOS!AJ$4="Sí",(1/DATOS_[[% anualiz]:[% anualiz]]),1)*IF(DATOS!AJ$5="Sí",1/DATOS_[[% normaliz]:[% normaliz]],1)*(DATOS_[Conc.Sal.06])))))))),
0)</f>
        <v>0</v>
      </c>
      <c r="P50" s="178">
        <f t="array" ref="P50">IFERROR(
(MEDIAN((IF(DATOS_[[Sexo]:[Sexo]]=$B50,IF(DATOS_[[AGRUP. CLAS. PROF.]:[AGRUP. CLAS. PROF.]]=$B48,IF(DATOS_[[Check Periodo Ref.]:[Check Periodo Ref.]]="Dentro",IF(DATOS_[[Check Equiparado]:[Check Equiparado]]="Sí",IF(DATOS!AK$4="Sí",(1/DATOS_[[% anualiz]:[% anualiz]]),1)*IF(DATOS!AK$5="Sí",1/DATOS_[[% normaliz]:[% normaliz]],1)*(DATOS_[Conc.Sal.07])))))))),
0)</f>
        <v>0</v>
      </c>
      <c r="Q50" s="178">
        <f t="array" ref="Q50">IFERROR(
(MEDIAN((IF(DATOS_[[Sexo]:[Sexo]]=$B50,IF(DATOS_[[AGRUP. CLAS. PROF.]:[AGRUP. CLAS. PROF.]]=$B48,IF(DATOS_[[Check Periodo Ref.]:[Check Periodo Ref.]]="Dentro",IF(DATOS_[[Check Equiparado]:[Check Equiparado]]="Sí",IF(DATOS!AL$4="Sí",(1/DATOS_[[% anualiz]:[% anualiz]]),1)*IF(DATOS!AL$5="Sí",1/DATOS_[[% normaliz]:[% normaliz]],1)*(DATOS_[Conc.Sal.08])))))))),
0)</f>
        <v>0</v>
      </c>
      <c r="R50" s="178">
        <f t="array" ref="R50">IFERROR(
(MEDIAN((IF(DATOS_[[Sexo]:[Sexo]]=$B50,IF(DATOS_[[AGRUP. CLAS. PROF.]:[AGRUP. CLAS. PROF.]]=$B48,IF(DATOS_[[Check Periodo Ref.]:[Check Periodo Ref.]]="Dentro",IF(DATOS_[[Check Equiparado]:[Check Equiparado]]="Sí",IF(DATOS!AM$4="Sí",(1/DATOS_[[% anualiz]:[% anualiz]]),1)*IF(DATOS!AM$5="Sí",1/DATOS_[[% normaliz]:[% normaliz]],1)*(DATOS_[Conc.Sal.09])))))))),
0)</f>
        <v>0</v>
      </c>
      <c r="S50" s="178">
        <f t="array" ref="S50">IFERROR(
(MEDIAN((IF(DATOS_[[Sexo]:[Sexo]]=$B50,IF(DATOS_[[AGRUP. CLAS. PROF.]:[AGRUP. CLAS. PROF.]]=$B48,IF(DATOS_[[Check Periodo Ref.]:[Check Periodo Ref.]]="Dentro",IF(DATOS_[[Check Equiparado]:[Check Equiparado]]="Sí",IF(DATOS!AN$4="Sí",(1/DATOS_[[% anualiz]:[% anualiz]]),1)*IF(DATOS!AN$5="Sí",1/DATOS_[[% normaliz]:[% normaliz]],1)*(DATOS_[Conc.Sal.10])))))))),
0)</f>
        <v>0</v>
      </c>
      <c r="T50" s="178">
        <f t="array" ref="T50">IFERROR(
(MEDIAN((IF(DATOS_[[Sexo]:[Sexo]]=$B50,IF(DATOS_[[AGRUP. CLAS. PROF.]:[AGRUP. CLAS. PROF.]]=$B48,IF(DATOS_[[Check Periodo Ref.]:[Check Periodo Ref.]]="Dentro",IF(DATOS_[[Check Equiparado]:[Check Equiparado]]="Sí",IF(DATOS!AO$4="Sí",(1/DATOS_[[% anualiz]:[% anualiz]]),1)*IF(DATOS!AO$5="Sí",1/DATOS_[[% normaliz]:[% normaliz]],1)*(DATOS_[Conc.Sal.11])))))))),
0)</f>
        <v>0</v>
      </c>
      <c r="U50" s="178">
        <f t="array" ref="U50">IFERROR(
(MEDIAN((IF(DATOS_[[Sexo]:[Sexo]]=$B50,IF(DATOS_[[AGRUP. CLAS. PROF.]:[AGRUP. CLAS. PROF.]]=$B48,IF(DATOS_[[Check Periodo Ref.]:[Check Periodo Ref.]]="Dentro",IF(DATOS_[[Check Equiparado]:[Check Equiparado]]="Sí",IF(DATOS!AP$4="Sí",(1/DATOS_[[% anualiz]:[% anualiz]]),1)*IF(DATOS!AP$5="Sí",1/DATOS_[[% normaliz]:[% normaliz]],1)*(DATOS_[Conc.Sal.12])))))))),
0)</f>
        <v>0</v>
      </c>
      <c r="V50" s="178">
        <f t="array" ref="V50">IFERROR(
(MEDIAN((IF(DATOS_[[Sexo]:[Sexo]]=$B50,IF(DATOS_[[AGRUP. CLAS. PROF.]:[AGRUP. CLAS. PROF.]]=$B48,IF(DATOS_[[Check Periodo Ref.]:[Check Periodo Ref.]]="Dentro",IF(DATOS_[[Check Equiparado]:[Check Equiparado]]="Sí",IF(DATOS!AQ$4="Sí",(1/DATOS_[[% anualiz]:[% anualiz]]),1)*IF(DATOS!AQ$5="Sí",1/DATOS_[[% normaliz]:[% normaliz]],1)*(DATOS_[Conc.Sal.13])))))))),
0)</f>
        <v>0</v>
      </c>
      <c r="W50" s="178">
        <f t="array" ref="W50">IFERROR(
(MEDIAN((IF(DATOS_[[Sexo]:[Sexo]]=$B50,IF(DATOS_[[AGRUP. CLAS. PROF.]:[AGRUP. CLAS. PROF.]]=$B48,IF(DATOS_[[Check Periodo Ref.]:[Check Periodo Ref.]]="Dentro",IF(DATOS_[[Check Equiparado]:[Check Equiparado]]="Sí",IF(DATOS!AR$4="Sí",(1/DATOS_[[% anualiz]:[% anualiz]]),1)*IF(DATOS!AR$5="Sí",1/DATOS_[[% normaliz]:[% normaliz]],1)*(DATOS_[Conc.Sal.14])))))))),
0)</f>
        <v>0</v>
      </c>
      <c r="X50" s="178">
        <f t="array" ref="X50">IFERROR(
(MEDIAN((IF(DATOS_[[Sexo]:[Sexo]]=$B50,IF(DATOS_[[AGRUP. CLAS. PROF.]:[AGRUP. CLAS. PROF.]]=$B48,IF(DATOS_[[Check Periodo Ref.]:[Check Periodo Ref.]]="Dentro",IF(DATOS_[[Check Equiparado]:[Check Equiparado]]="Sí",IF(DATOS!AS$4="Sí",(1/DATOS_[[% anualiz]:[% anualiz]]),1)*IF(DATOS!AS$5="Sí",1/DATOS_[[% normaliz]:[% normaliz]],1)*(DATOS_[Conc.Sal.15])))))))),
0)</f>
        <v>0</v>
      </c>
      <c r="Y50" s="178">
        <f t="array" ref="Y50">IFERROR(
(MEDIAN((IF(DATOS_[[Sexo]:[Sexo]]=$B50,IF(DATOS_[[AGRUP. CLAS. PROF.]:[AGRUP. CLAS. PROF.]]=$B48,IF(DATOS_[[Check Periodo Ref.]:[Check Periodo Ref.]]="Dentro",IF(DATOS_[[Check Equiparado]:[Check Equiparado]]="Sí",IF(DATOS!AT$4="Sí",(1/DATOS_[[% anualiz]:[% anualiz]]),1)*IF(DATOS!AT$5="Sí",1/DATOS_[[% normaliz]:[% normaliz]],1)*(DATOS_[Conc.Sal.16])))))))),
0)</f>
        <v>0</v>
      </c>
      <c r="Z50" s="178">
        <f t="array" ref="Z50">IFERROR(
(MEDIAN((IF(DATOS_[[Sexo]:[Sexo]]=$B50,IF(DATOS_[[AGRUP. CLAS. PROF.]:[AGRUP. CLAS. PROF.]]=$B48,IF(DATOS_[[Check Periodo Ref.]:[Check Periodo Ref.]]="Dentro",IF(DATOS_[[Check Equiparado]:[Check Equiparado]]="Sí",IF(DATOS!AU$4="Sí",(1/DATOS_[[% anualiz]:[% anualiz]]),1)*IF(DATOS!AU$5="Sí",1/DATOS_[[% normaliz]:[% normaliz]],1)*(DATOS_[Conc.Sal.17])))))))),
0)</f>
        <v>0</v>
      </c>
      <c r="AA50" s="178">
        <f t="array" ref="AA50">IFERROR(
(MEDIAN((IF(DATOS_[[Sexo]:[Sexo]]=$B50,IF(DATOS_[[AGRUP. CLAS. PROF.]:[AGRUP. CLAS. PROF.]]=$B48,IF(DATOS_[[Check Periodo Ref.]:[Check Periodo Ref.]]="Dentro",IF(DATOS_[[Check Equiparado]:[Check Equiparado]]="Sí",IF(DATOS!AV$4="Sí",(1/DATOS_[[% anualiz]:[% anualiz]]),1)*IF(DATOS!AV$5="Sí",1/DATOS_[[% normaliz]:[% normaliz]],1)*(DATOS_[Conc.Sal.18])))))))),
0)</f>
        <v>0</v>
      </c>
      <c r="AB50" s="178">
        <f t="array" ref="AB50">IFERROR(
(MEDIAN((IF(DATOS_[[Sexo]:[Sexo]]=$B50,IF(DATOS_[[AGRUP. CLAS. PROF.]:[AGRUP. CLAS. PROF.]]=$B48,IF(DATOS_[[Check Periodo Ref.]:[Check Periodo Ref.]]="Dentro",IF(DATOS_[[Check Equiparado]:[Check Equiparado]]="Sí",IF(DATOS!AW$4="Sí",(1/DATOS_[[% anualiz]:[% anualiz]]),1)*IF(DATOS!AW$5="Sí",1/DATOS_[[% normaliz]:[% normaliz]],1)*(DATOS_[Conc.Sal.19])))))))),
0)</f>
        <v>0</v>
      </c>
      <c r="AC50" s="178">
        <f t="array" ref="AC50">IFERROR(
(MEDIAN((IF(DATOS_[[Sexo]:[Sexo]]=$B50,IF(DATOS_[[AGRUP. CLAS. PROF.]:[AGRUP. CLAS. PROF.]]=$B48,IF(DATOS_[[Check Periodo Ref.]:[Check Periodo Ref.]]="Dentro",IF(DATOS_[[Check Equiparado]:[Check Equiparado]]="Sí",IF(DATOS!AX$4="Sí",(1/DATOS_[[% anualiz]:[% anualiz]]),1)*IF(DATOS!AX$5="Sí",1/DATOS_[[% normaliz]:[% normaliz]],1)*(DATOS_[Conc.Sal.20])))))))),
0)</f>
        <v>0</v>
      </c>
      <c r="AD50" s="178">
        <f t="array" ref="AD50">IFERROR(
(MEDIAN((IF(DATOS_[[Sexo]:[Sexo]]=$B50,IF(DATOS_[[AGRUP. CLAS. PROF.]:[AGRUP. CLAS. PROF.]]=$B48,IF(DATOS_[[Check Periodo Ref.]:[Check Periodo Ref.]]="Dentro",IF(DATOS_[[Check Equiparado]:[Check Equiparado]]="Sí",IF(DATOS!AY$4="Sí",(1/DATOS_[[% anualiz]:[% anualiz]]),1)*IF(DATOS!AY$5="Sí",1/DATOS_[[% normaliz]:[% normaliz]],1)*(DATOS_[Conc.Sal.21])))))))),
0)</f>
        <v>0</v>
      </c>
      <c r="AE50" s="178">
        <f t="array" ref="AE50">IFERROR(
(MEDIAN((IF(DATOS_[[Sexo]:[Sexo]]=$B50,IF(DATOS_[[AGRUP. CLAS. PROF.]:[AGRUP. CLAS. PROF.]]=$B48,IF(DATOS_[[Check Periodo Ref.]:[Check Periodo Ref.]]="Dentro",IF(DATOS_[[Check Equiparado]:[Check Equiparado]]="Sí",IF(DATOS!AZ$4="Sí",(1/DATOS_[[% anualiz]:[% anualiz]]),1)*IF(DATOS!AZ$5="Sí",1/DATOS_[[% normaliz]:[% normaliz]],1)*(DATOS_[Conc.Sal.22])))))))),
0)</f>
        <v>0</v>
      </c>
      <c r="AF50" s="178">
        <f t="array" ref="AF50">IFERROR(
(MEDIAN((IF(DATOS_[[Sexo]:[Sexo]]=$B50,IF(DATOS_[[AGRUP. CLAS. PROF.]:[AGRUP. CLAS. PROF.]]=$B48,IF(DATOS_[[Check Periodo Ref.]:[Check Periodo Ref.]]="Dentro",IF(DATOS_[[Check Equiparado]:[Check Equiparado]]="Sí",IF(DATOS!BA$4="Sí",(1/DATOS_[[% anualiz]:[% anualiz]]),1)*IF(DATOS!BA$5="Sí",1/DATOS_[[% normaliz]:[% normaliz]],1)*(DATOS_[Conc.Sal.23])))))))),
0)</f>
        <v>0</v>
      </c>
      <c r="AG50" s="178">
        <f t="array" ref="AG50">IFERROR(
(MEDIAN((IF(DATOS_[[Sexo]:[Sexo]]=$B50,IF(DATOS_[[AGRUP. CLAS. PROF.]:[AGRUP. CLAS. PROF.]]=$B48,IF(DATOS_[[Check Periodo Ref.]:[Check Periodo Ref.]]="Dentro",IF(DATOS_[[Check Equiparado]:[Check Equiparado]]="Sí",IF(DATOS!BB$4="Sí",(1/DATOS_[[% anualiz]:[% anualiz]]),1)*IF(DATOS!BB$5="Sí",1/DATOS_[[% normaliz]:[% normaliz]],1)*(DATOS_[Conc.Sal.24])))))))),
0)</f>
        <v>0</v>
      </c>
      <c r="AH50" s="178">
        <f t="array" ref="AH50">IFERROR(
(MEDIAN((IF(DATOS_[[Sexo]:[Sexo]]=$B50,IF(DATOS_[[AGRUP. CLAS. PROF.]:[AGRUP. CLAS. PROF.]]=$B48,IF(DATOS_[[Check Periodo Ref.]:[Check Periodo Ref.]]="Dentro",IF(DATOS_[[Check Equiparado]:[Check Equiparado]]="Sí",IF(DATOS!BC$4="Sí",(1/DATOS_[[% anualiz]:[% anualiz]]),1)*IF(DATOS!BC$5="Sí",1/DATOS_[[% normaliz]:[% normaliz]],1)*(DATOS_[Conc.Sal.25])))))))),
0)</f>
        <v>0</v>
      </c>
      <c r="AI50" s="178">
        <f t="array" ref="AI50">IFERROR(
(MEDIAN((IF(DATOS_[[Sexo]:[Sexo]]=$B50,IF(DATOS_[[AGRUP. CLAS. PROF.]:[AGRUP. CLAS. PROF.]]=$B48,IF(DATOS_[[Check Periodo Ref.]:[Check Periodo Ref.]]="Dentro",IF(DATOS_[[Check Equiparado]:[Check Equiparado]]="Sí",IF(DATOS!BD$4="Sí",(1/DATOS_[[% anualiz]:[% anualiz]]),1)*IF(DATOS!BD$5="Sí",1/DATOS_[[% normaliz]:[% normaliz]],1)*(DATOS_[Conc.Sal.26])))))))),
0)</f>
        <v>0</v>
      </c>
      <c r="AJ50" s="178">
        <f t="array" ref="AJ50">IFERROR(
(MEDIAN((IF(DATOS_[[Sexo]:[Sexo]]=$B50,IF(DATOS_[[AGRUP. CLAS. PROF.]:[AGRUP. CLAS. PROF.]]=$B48,IF(DATOS_[[Check Periodo Ref.]:[Check Periodo Ref.]]="Dentro",IF(DATOS_[[Check Equiparado]:[Check Equiparado]]="Sí",IF(DATOS!BE$4="Sí",(1/DATOS_[[% anualiz]:[% anualiz]]),1)*IF(DATOS!BE$5="Sí",1/DATOS_[[% normaliz]:[% normaliz]],1)*(DATOS_[Conc.Sal.27])))))))),
0)</f>
        <v>0</v>
      </c>
      <c r="AK50" s="178">
        <f t="array" ref="AK50">IFERROR(
(MEDIAN((IF(DATOS_[[Sexo]:[Sexo]]=$B50,IF(DATOS_[[AGRUP. CLAS. PROF.]:[AGRUP. CLAS. PROF.]]=$B48,IF(DATOS_[[Check Periodo Ref.]:[Check Periodo Ref.]]="Dentro",IF(DATOS_[[Check Equiparado]:[Check Equiparado]]="Sí",IF(DATOS!BF$4="Sí",(1/DATOS_[[% anualiz]:[% anualiz]]),1)*IF(DATOS!BF$5="Sí",1/DATOS_[[% normaliz]:[% normaliz]],1)*(DATOS_[Conc.Sal.28])))))))),
0)</f>
        <v>0</v>
      </c>
      <c r="AL50" s="178">
        <f t="array" ref="AL50">IFERROR(
(MEDIAN((IF(DATOS_[[Sexo]:[Sexo]]=$B50,IF(DATOS_[[AGRUP. CLAS. PROF.]:[AGRUP. CLAS. PROF.]]=$B48,IF(DATOS_[[Check Periodo Ref.]:[Check Periodo Ref.]]="Dentro",IF(DATOS_[[Check Equiparado]:[Check Equiparado]]="Sí",IF(DATOS!BG$4="Sí",(1/DATOS_[[% anualiz]:[% anualiz]]),1)*IF(DATOS!BG$5="Sí",1/DATOS_[[% normaliz]:[% normaliz]],1)*(DATOS_[Conc.Sal.29])))))))),
0)</f>
        <v>0</v>
      </c>
      <c r="AM50" s="178">
        <f t="array" ref="AM50">IFERROR(
(MEDIAN((IF(DATOS_[[Sexo]:[Sexo]]=$B50,IF(DATOS_[[AGRUP. CLAS. PROF.]:[AGRUP. CLAS. PROF.]]=$B48,IF(DATOS_[[Check Periodo Ref.]:[Check Periodo Ref.]]="Dentro",IF(DATOS_[[Check Equiparado]:[Check Equiparado]]="Sí",IF(DATOS!BH$4="Sí",(1/DATOS_[[% anualiz]:[% anualiz]]),1)*IF(DATOS!BH$5="Sí",1/DATOS_[[% normaliz]:[% normaliz]],1)*(DATOS_[Conc.Sal.30])))))))),
0)</f>
        <v>0</v>
      </c>
      <c r="AN50" s="179">
        <f t="array" ref="AN50">IFERROR(
MEDIAN(IF(DATOS_[Sexo]=$B50,IF(DATOS_[[AGRUP. CLAS. PROF.]:[AGRUP. CLAS. PROF.]]=$B48,IF(DATOS_[Check Equiparado]="Sí",IF(DATOS_[Check Periodo Ref.]="Dentro",DATOS_[Tot COMPL.SAL Eq],FALSE))))),
0)</f>
        <v>0</v>
      </c>
      <c r="AO50" s="180">
        <f t="array" ref="AO50">IFERROR(
MEDIAN(IF(DATOS_[Sexo]=$B50,IF(DATOS_[[AGRUP. CLAS. PROF.]:[AGRUP. CLAS. PROF.]]=$B48,IF(DATOS_[Check Equiparado]="Sí",IF(DATOS_[Check Periodo Ref.]="Dentro",DATOS_[TOTAL SALARIO Eq],FALSE))))),
0)</f>
        <v>0</v>
      </c>
      <c r="AP50" s="181">
        <f t="array" ref="AP50">IFERROR(
(MEDIAN((IF(DATOS_[[Sexo]:[Sexo]]=$B50,IF(DATOS_[[AGRUP. CLAS. PROF.]:[AGRUP. CLAS. PROF.]]=$B49,IF(DATOS_[[Check Periodo Ref.]:[Check Periodo Ref.]]="Dentro",IF(DATOS_[[Check Equiparado]:[Check Equiparado]]="Sí",IF(DATOS!BI$4="Sí",(1/DATOS_[[% anualiz]:[% anualiz]]),1)*IF(DATOS!BI$5="Sí",1/DATOS_[[% normaliz]:[% normaliz]],1)*(DATOS_[C.Extra.01])))))))),
0)</f>
        <v>0</v>
      </c>
      <c r="AQ50" s="181">
        <f t="array" ref="AQ50">IFERROR(
(MEDIAN((IF(DATOS_[[Sexo]:[Sexo]]=$B50,IF(DATOS_[[AGRUP. CLAS. PROF.]:[AGRUP. CLAS. PROF.]]=$B49,IF(DATOS_[[Check Periodo Ref.]:[Check Periodo Ref.]]="Dentro",IF(DATOS_[[Check Equiparado]:[Check Equiparado]]="Sí",IF(DATOS!BJ$4="Sí",(1/DATOS_[[% anualiz]:[% anualiz]]),1)*IF(DATOS!BJ$5="Sí",1/DATOS_[[% normaliz]:[% normaliz]],1)*(DATOS_[C.Extra.02])))))))),
0)</f>
        <v>0</v>
      </c>
      <c r="AR50" s="181">
        <f t="array" ref="AR50">IFERROR(
(MEDIAN((IF(DATOS_[[Sexo]:[Sexo]]=$B50,IF(DATOS_[[AGRUP. CLAS. PROF.]:[AGRUP. CLAS. PROF.]]=$B49,IF(DATOS_[[Check Periodo Ref.]:[Check Periodo Ref.]]="Dentro",IF(DATOS_[[Check Equiparado]:[Check Equiparado]]="Sí",IF(DATOS!BK$4="Sí",(1/DATOS_[[% anualiz]:[% anualiz]]),1)*IF(DATOS!BK$5="Sí",1/DATOS_[[% normaliz]:[% normaliz]],1)*(DATOS_[C.Extra.03])))))))),
0)</f>
        <v>0</v>
      </c>
      <c r="AS50" s="181">
        <f t="array" ref="AS50">IFERROR(
(MEDIAN((IF(DATOS_[[Sexo]:[Sexo]]=$B50,IF(DATOS_[[AGRUP. CLAS. PROF.]:[AGRUP. CLAS. PROF.]]=$B49,IF(DATOS_[[Check Periodo Ref.]:[Check Periodo Ref.]]="Dentro",IF(DATOS_[[Check Equiparado]:[Check Equiparado]]="Sí",IF(DATOS!BL$4="Sí",(1/DATOS_[[% anualiz]:[% anualiz]]),1)*IF(DATOS!BL$5="Sí",1/DATOS_[[% normaliz]:[% normaliz]],1)*(DATOS_[C.Extra.04])))))))),
0)</f>
        <v>0</v>
      </c>
      <c r="AT50" s="181">
        <f t="array" ref="AT50">IFERROR(
(MEDIAN((IF(DATOS_[[Sexo]:[Sexo]]=$B50,IF(DATOS_[[AGRUP. CLAS. PROF.]:[AGRUP. CLAS. PROF.]]=$B49,IF(DATOS_[[Check Periodo Ref.]:[Check Periodo Ref.]]="Dentro",IF(DATOS_[[Check Equiparado]:[Check Equiparado]]="Sí",IF(DATOS!BM$4="Sí",(1/DATOS_[[% anualiz]:[% anualiz]]),1)*IF(DATOS!BM$5="Sí",1/DATOS_[[% normaliz]:[% normaliz]],1)*(DATOS_[C.Extra.05])))))))),
0)</f>
        <v>0</v>
      </c>
      <c r="AU50" s="182">
        <f t="array" ref="AU50">IFERROR(
MEDIAN(IF(DATOS_[Sexo]=$B50,IF(DATOS_[[AGRUP. CLAS. PROF.]:[AGRUP. CLAS. PROF.]]=$B48,IF(DATOS_[Check Equiparado]="Sí",IF(DATOS_[Check Periodo Ref.]="Dentro",DATOS_[Tot Extrasalarial Eq],FALSE))))),
0)</f>
        <v>0</v>
      </c>
      <c r="AV50" s="183">
        <f t="array" ref="AV50">IFERROR(
MEDIAN(IF(DATOS_[Sexo]=$B50,IF(DATOS_[[AGRUP. CLAS. PROF.]:[AGRUP. CLAS. PROF.]]=$B48,IF(DATOS_[Check Equiparado]="Sí",IF(DATOS_[Check Periodo Ref.]="Dentro",DATOS_[TOTAL Retrib Eq],FALSE))))),
0)</f>
        <v>0</v>
      </c>
    </row>
    <row r="51" spans="1:48" ht="17.25" thickBot="1" x14ac:dyDescent="0.35">
      <c r="A51" s="107" t="str">
        <f t="shared" ref="A51" si="51">+A52</f>
        <v>[ocultar]</v>
      </c>
      <c r="B51" s="157" t="s">
        <v>229</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CLAS. PROF.],
IF("Dentro"=DATOS_[Check Periodo Ref.],
1/(COUNTIFS(DATOS_[Sexo],$B52,DATOS_[AGRUP. CLAS. PROF.],$B51,DATOS_[Check Periodo Ref.],"Dentro",DATOS_[id],DATOS_[id]))))))</f>
        <v>0</v>
      </c>
      <c r="D52" s="100">
        <f>COUNTIFS(DATOS_[AGRUP. CLAS. PROF.],$B51,DATOS_[Sexo],$B52,DATOS_[Check Periodo Ref.],"Dentro")</f>
        <v>0</v>
      </c>
      <c r="E52" s="100">
        <f>COUNTIFS(DATOS_[AGRUP. CLAS. PROF.],$B51,DATOS_[Sexo],$B52,DATOS_[Check Periodo Ref.],"Dentro",DATOS_[Check Nº SC Norm],"Sí")</f>
        <v>0</v>
      </c>
      <c r="F52" s="100">
        <f>COUNTIFS(DATOS_[AGRUP. CLAS. PROF.],$B51,DATOS_[Sexo],$B52,DATOS_[Check Periodo Ref.],"Dentro",DATOS_[Check Nº SC Anualiz],"Sí")</f>
        <v>0</v>
      </c>
      <c r="G52" s="100">
        <f>COUNTIFS(DATOS_[AGRUP. CLAS. PROF.],$B51,DATOS_[Sexo],$B52,DATOS_[Check Periodo Ref.],"Dentro",DATOS_[Check Nº SC Norm y Anualiz],"Sí")</f>
        <v>0</v>
      </c>
      <c r="H52" s="100">
        <f>COUNTIFS(DATOS_[AGRUP. CLAS. PROF.],$B51,DATOS_[Sexo],$B52,DATOS_[Check Periodo Ref.],"Dentro",DATOS_[Check Equiparación],"Sí")</f>
        <v>0</v>
      </c>
      <c r="I52" s="177">
        <f t="array" ref="I52">IFERROR(
MEDIAN(IF(DATOS_[Sexo]=$B52,IF(DATOS_[[AGRUP. CLAS. PROF.]:[AGRUP. CLAS. PROF.]]=$B51,IF(DATOS_[Check Equiparado]="Sí",IF(DATOS_[Check Periodo Ref.]="Dentro",DATOS_[SALARIO BASE Eq],FALSE))))),
0)</f>
        <v>0</v>
      </c>
      <c r="J52" s="178">
        <f t="array" ref="J52">IFERROR(
(MEDIAN((IF(DATOS_[[Sexo]:[Sexo]]=$B52,IF(DATOS_[[AGRUP. CLAS. PROF.]:[AGRUP. CLAS. PROF.]]=$B51,IF(DATOS_[[Check Periodo Ref.]:[Check Periodo Ref.]]="Dentro",IF(DATOS_[[Check Equiparado]:[Check Equiparado]]="Sí",IF(DATOS!AE$4="Sí",(1/DATOS_[[% anualiz]:[% anualiz]]),1)*IF(DATOS!AE$5="Sí",1/DATOS_[[% normaliz]:[% normaliz]],1)*(DATOS_[Conc.Sal.01])))))))),
0)</f>
        <v>0</v>
      </c>
      <c r="K52" s="178">
        <f t="array" ref="K52">IFERROR(
(MEDIAN((IF(DATOS_[[Sexo]:[Sexo]]=$B52,IF(DATOS_[[AGRUP. CLAS. PROF.]:[AGRUP. CLAS. PROF.]]=$B51,IF(DATOS_[[Check Periodo Ref.]:[Check Periodo Ref.]]="Dentro",IF(DATOS_[[Check Equiparado]:[Check Equiparado]]="Sí",IF(DATOS!AF$4="Sí",(1/DATOS_[[% anualiz]:[% anualiz]]),1)*IF(DATOS!AF$5="Sí",1/DATOS_[[% normaliz]:[% normaliz]],1)*(DATOS_[Conc.Sal.02])))))))),
0)</f>
        <v>0</v>
      </c>
      <c r="L52" s="178">
        <f t="array" ref="L52">IFERROR(
(MEDIAN((IF(DATOS_[[Sexo]:[Sexo]]=$B52,IF(DATOS_[[AGRUP. CLAS. PROF.]:[AGRUP. CLAS. PROF.]]=$B51,IF(DATOS_[[Check Periodo Ref.]:[Check Periodo Ref.]]="Dentro",IF(DATOS_[[Check Equiparado]:[Check Equiparado]]="Sí",IF(DATOS!AG$4="Sí",(1/DATOS_[[% anualiz]:[% anualiz]]),1)*IF(DATOS!AG$5="Sí",1/DATOS_[[% normaliz]:[% normaliz]],1)*(DATOS_[Conc.Sal.03])))))))),
0)</f>
        <v>0</v>
      </c>
      <c r="M52" s="178">
        <f t="array" ref="M52">IFERROR(
(MEDIAN((IF(DATOS_[[Sexo]:[Sexo]]=$B52,IF(DATOS_[[AGRUP. CLAS. PROF.]:[AGRUP. CLAS. PROF.]]=$B51,IF(DATOS_[[Check Periodo Ref.]:[Check Periodo Ref.]]="Dentro",IF(DATOS_[[Check Equiparado]:[Check Equiparado]]="Sí",IF(DATOS!AH$4="Sí",(1/DATOS_[[% anualiz]:[% anualiz]]),1)*IF(DATOS!AH$5="Sí",1/DATOS_[[% normaliz]:[% normaliz]],1)*(DATOS_[Conc.Sal.04])))))))),
0)</f>
        <v>0</v>
      </c>
      <c r="N52" s="178">
        <f t="array" ref="N52">IFERROR(
(MEDIAN((IF(DATOS_[[Sexo]:[Sexo]]=$B52,IF(DATOS_[[AGRUP. CLAS. PROF.]:[AGRUP. CLAS. PROF.]]=$B51,IF(DATOS_[[Check Periodo Ref.]:[Check Periodo Ref.]]="Dentro",IF(DATOS_[[Check Equiparado]:[Check Equiparado]]="Sí",IF(DATOS!AI$4="Sí",(1/DATOS_[[% anualiz]:[% anualiz]]),1)*IF(DATOS!AI$5="Sí",1/DATOS_[[% normaliz]:[% normaliz]],1)*(DATOS_[Conc.Sal.05])))))))),
0)</f>
        <v>0</v>
      </c>
      <c r="O52" s="178">
        <f t="array" ref="O52">IFERROR(
(MEDIAN((IF(DATOS_[[Sexo]:[Sexo]]=$B52,IF(DATOS_[[AGRUP. CLAS. PROF.]:[AGRUP. CLAS. PROF.]]=$B51,IF(DATOS_[[Check Periodo Ref.]:[Check Periodo Ref.]]="Dentro",IF(DATOS_[[Check Equiparado]:[Check Equiparado]]="Sí",IF(DATOS!AJ$4="Sí",(1/DATOS_[[% anualiz]:[% anualiz]]),1)*IF(DATOS!AJ$5="Sí",1/DATOS_[[% normaliz]:[% normaliz]],1)*(DATOS_[Conc.Sal.06])))))))),
0)</f>
        <v>0</v>
      </c>
      <c r="P52" s="178">
        <f t="array" ref="P52">IFERROR(
(MEDIAN((IF(DATOS_[[Sexo]:[Sexo]]=$B52,IF(DATOS_[[AGRUP. CLAS. PROF.]:[AGRUP. CLAS. PROF.]]=$B51,IF(DATOS_[[Check Periodo Ref.]:[Check Periodo Ref.]]="Dentro",IF(DATOS_[[Check Equiparado]:[Check Equiparado]]="Sí",IF(DATOS!AK$4="Sí",(1/DATOS_[[% anualiz]:[% anualiz]]),1)*IF(DATOS!AK$5="Sí",1/DATOS_[[% normaliz]:[% normaliz]],1)*(DATOS_[Conc.Sal.07])))))))),
0)</f>
        <v>0</v>
      </c>
      <c r="Q52" s="178">
        <f t="array" ref="Q52">IFERROR(
(MEDIAN((IF(DATOS_[[Sexo]:[Sexo]]=$B52,IF(DATOS_[[AGRUP. CLAS. PROF.]:[AGRUP. CLAS. PROF.]]=$B51,IF(DATOS_[[Check Periodo Ref.]:[Check Periodo Ref.]]="Dentro",IF(DATOS_[[Check Equiparado]:[Check Equiparado]]="Sí",IF(DATOS!AL$4="Sí",(1/DATOS_[[% anualiz]:[% anualiz]]),1)*IF(DATOS!AL$5="Sí",1/DATOS_[[% normaliz]:[% normaliz]],1)*(DATOS_[Conc.Sal.08])))))))),
0)</f>
        <v>0</v>
      </c>
      <c r="R52" s="178">
        <f t="array" ref="R52">IFERROR(
(MEDIAN((IF(DATOS_[[Sexo]:[Sexo]]=$B52,IF(DATOS_[[AGRUP. CLAS. PROF.]:[AGRUP. CLAS. PROF.]]=$B51,IF(DATOS_[[Check Periodo Ref.]:[Check Periodo Ref.]]="Dentro",IF(DATOS_[[Check Equiparado]:[Check Equiparado]]="Sí",IF(DATOS!AM$4="Sí",(1/DATOS_[[% anualiz]:[% anualiz]]),1)*IF(DATOS!AM$5="Sí",1/DATOS_[[% normaliz]:[% normaliz]],1)*(DATOS_[Conc.Sal.09])))))))),
0)</f>
        <v>0</v>
      </c>
      <c r="S52" s="178">
        <f t="array" ref="S52">IFERROR(
(MEDIAN((IF(DATOS_[[Sexo]:[Sexo]]=$B52,IF(DATOS_[[AGRUP. CLAS. PROF.]:[AGRUP. CLAS. PROF.]]=$B51,IF(DATOS_[[Check Periodo Ref.]:[Check Periodo Ref.]]="Dentro",IF(DATOS_[[Check Equiparado]:[Check Equiparado]]="Sí",IF(DATOS!AN$4="Sí",(1/DATOS_[[% anualiz]:[% anualiz]]),1)*IF(DATOS!AN$5="Sí",1/DATOS_[[% normaliz]:[% normaliz]],1)*(DATOS_[Conc.Sal.10])))))))),
0)</f>
        <v>0</v>
      </c>
      <c r="T52" s="178">
        <f t="array" ref="T52">IFERROR(
(MEDIAN((IF(DATOS_[[Sexo]:[Sexo]]=$B52,IF(DATOS_[[AGRUP. CLAS. PROF.]:[AGRUP. CLAS. PROF.]]=$B51,IF(DATOS_[[Check Periodo Ref.]:[Check Periodo Ref.]]="Dentro",IF(DATOS_[[Check Equiparado]:[Check Equiparado]]="Sí",IF(DATOS!AO$4="Sí",(1/DATOS_[[% anualiz]:[% anualiz]]),1)*IF(DATOS!AO$5="Sí",1/DATOS_[[% normaliz]:[% normaliz]],1)*(DATOS_[Conc.Sal.11])))))))),
0)</f>
        <v>0</v>
      </c>
      <c r="U52" s="178">
        <f t="array" ref="U52">IFERROR(
(MEDIAN((IF(DATOS_[[Sexo]:[Sexo]]=$B52,IF(DATOS_[[AGRUP. CLAS. PROF.]:[AGRUP. CLAS. PROF.]]=$B51,IF(DATOS_[[Check Periodo Ref.]:[Check Periodo Ref.]]="Dentro",IF(DATOS_[[Check Equiparado]:[Check Equiparado]]="Sí",IF(DATOS!AP$4="Sí",(1/DATOS_[[% anualiz]:[% anualiz]]),1)*IF(DATOS!AP$5="Sí",1/DATOS_[[% normaliz]:[% normaliz]],1)*(DATOS_[Conc.Sal.12])))))))),
0)</f>
        <v>0</v>
      </c>
      <c r="V52" s="178">
        <f t="array" ref="V52">IFERROR(
(MEDIAN((IF(DATOS_[[Sexo]:[Sexo]]=$B52,IF(DATOS_[[AGRUP. CLAS. PROF.]:[AGRUP. CLAS. PROF.]]=$B51,IF(DATOS_[[Check Periodo Ref.]:[Check Periodo Ref.]]="Dentro",IF(DATOS_[[Check Equiparado]:[Check Equiparado]]="Sí",IF(DATOS!AQ$4="Sí",(1/DATOS_[[% anualiz]:[% anualiz]]),1)*IF(DATOS!AQ$5="Sí",1/DATOS_[[% normaliz]:[% normaliz]],1)*(DATOS_[Conc.Sal.13])))))))),
0)</f>
        <v>0</v>
      </c>
      <c r="W52" s="178">
        <f t="array" ref="W52">IFERROR(
(MEDIAN((IF(DATOS_[[Sexo]:[Sexo]]=$B52,IF(DATOS_[[AGRUP. CLAS. PROF.]:[AGRUP. CLAS. PROF.]]=$B51,IF(DATOS_[[Check Periodo Ref.]:[Check Periodo Ref.]]="Dentro",IF(DATOS_[[Check Equiparado]:[Check Equiparado]]="Sí",IF(DATOS!AR$4="Sí",(1/DATOS_[[% anualiz]:[% anualiz]]),1)*IF(DATOS!AR$5="Sí",1/DATOS_[[% normaliz]:[% normaliz]],1)*(DATOS_[Conc.Sal.14])))))))),
0)</f>
        <v>0</v>
      </c>
      <c r="X52" s="178">
        <f t="array" ref="X52">IFERROR(
(MEDIAN((IF(DATOS_[[Sexo]:[Sexo]]=$B52,IF(DATOS_[[AGRUP. CLAS. PROF.]:[AGRUP. CLAS. PROF.]]=$B51,IF(DATOS_[[Check Periodo Ref.]:[Check Periodo Ref.]]="Dentro",IF(DATOS_[[Check Equiparado]:[Check Equiparado]]="Sí",IF(DATOS!AS$4="Sí",(1/DATOS_[[% anualiz]:[% anualiz]]),1)*IF(DATOS!AS$5="Sí",1/DATOS_[[% normaliz]:[% normaliz]],1)*(DATOS_[Conc.Sal.15])))))))),
0)</f>
        <v>0</v>
      </c>
      <c r="Y52" s="178">
        <f t="array" ref="Y52">IFERROR(
(MEDIAN((IF(DATOS_[[Sexo]:[Sexo]]=$B52,IF(DATOS_[[AGRUP. CLAS. PROF.]:[AGRUP. CLAS. PROF.]]=$B51,IF(DATOS_[[Check Periodo Ref.]:[Check Periodo Ref.]]="Dentro",IF(DATOS_[[Check Equiparado]:[Check Equiparado]]="Sí",IF(DATOS!AT$4="Sí",(1/DATOS_[[% anualiz]:[% anualiz]]),1)*IF(DATOS!AT$5="Sí",1/DATOS_[[% normaliz]:[% normaliz]],1)*(DATOS_[Conc.Sal.16])))))))),
0)</f>
        <v>0</v>
      </c>
      <c r="Z52" s="178">
        <f t="array" ref="Z52">IFERROR(
(MEDIAN((IF(DATOS_[[Sexo]:[Sexo]]=$B52,IF(DATOS_[[AGRUP. CLAS. PROF.]:[AGRUP. CLAS. PROF.]]=$B51,IF(DATOS_[[Check Periodo Ref.]:[Check Periodo Ref.]]="Dentro",IF(DATOS_[[Check Equiparado]:[Check Equiparado]]="Sí",IF(DATOS!AU$4="Sí",(1/DATOS_[[% anualiz]:[% anualiz]]),1)*IF(DATOS!AU$5="Sí",1/DATOS_[[% normaliz]:[% normaliz]],1)*(DATOS_[Conc.Sal.17])))))))),
0)</f>
        <v>0</v>
      </c>
      <c r="AA52" s="178">
        <f t="array" ref="AA52">IFERROR(
(MEDIAN((IF(DATOS_[[Sexo]:[Sexo]]=$B52,IF(DATOS_[[AGRUP. CLAS. PROF.]:[AGRUP. CLAS. PROF.]]=$B51,IF(DATOS_[[Check Periodo Ref.]:[Check Periodo Ref.]]="Dentro",IF(DATOS_[[Check Equiparado]:[Check Equiparado]]="Sí",IF(DATOS!AV$4="Sí",(1/DATOS_[[% anualiz]:[% anualiz]]),1)*IF(DATOS!AV$5="Sí",1/DATOS_[[% normaliz]:[% normaliz]],1)*(DATOS_[Conc.Sal.18])))))))),
0)</f>
        <v>0</v>
      </c>
      <c r="AB52" s="178">
        <f t="array" ref="AB52">IFERROR(
(MEDIAN((IF(DATOS_[[Sexo]:[Sexo]]=$B52,IF(DATOS_[[AGRUP. CLAS. PROF.]:[AGRUP. CLAS. PROF.]]=$B51,IF(DATOS_[[Check Periodo Ref.]:[Check Periodo Ref.]]="Dentro",IF(DATOS_[[Check Equiparado]:[Check Equiparado]]="Sí",IF(DATOS!AW$4="Sí",(1/DATOS_[[% anualiz]:[% anualiz]]),1)*IF(DATOS!AW$5="Sí",1/DATOS_[[% normaliz]:[% normaliz]],1)*(DATOS_[Conc.Sal.19])))))))),
0)</f>
        <v>0</v>
      </c>
      <c r="AC52" s="178">
        <f t="array" ref="AC52">IFERROR(
(MEDIAN((IF(DATOS_[[Sexo]:[Sexo]]=$B52,IF(DATOS_[[AGRUP. CLAS. PROF.]:[AGRUP. CLAS. PROF.]]=$B51,IF(DATOS_[[Check Periodo Ref.]:[Check Periodo Ref.]]="Dentro",IF(DATOS_[[Check Equiparado]:[Check Equiparado]]="Sí",IF(DATOS!AX$4="Sí",(1/DATOS_[[% anualiz]:[% anualiz]]),1)*IF(DATOS!AX$5="Sí",1/DATOS_[[% normaliz]:[% normaliz]],1)*(DATOS_[Conc.Sal.20])))))))),
0)</f>
        <v>0</v>
      </c>
      <c r="AD52" s="178">
        <f t="array" ref="AD52">IFERROR(
(MEDIAN((IF(DATOS_[[Sexo]:[Sexo]]=$B52,IF(DATOS_[[AGRUP. CLAS. PROF.]:[AGRUP. CLAS. PROF.]]=$B51,IF(DATOS_[[Check Periodo Ref.]:[Check Periodo Ref.]]="Dentro",IF(DATOS_[[Check Equiparado]:[Check Equiparado]]="Sí",IF(DATOS!AY$4="Sí",(1/DATOS_[[% anualiz]:[% anualiz]]),1)*IF(DATOS!AY$5="Sí",1/DATOS_[[% normaliz]:[% normaliz]],1)*(DATOS_[Conc.Sal.21])))))))),
0)</f>
        <v>0</v>
      </c>
      <c r="AE52" s="178">
        <f t="array" ref="AE52">IFERROR(
(MEDIAN((IF(DATOS_[[Sexo]:[Sexo]]=$B52,IF(DATOS_[[AGRUP. CLAS. PROF.]:[AGRUP. CLAS. PROF.]]=$B51,IF(DATOS_[[Check Periodo Ref.]:[Check Periodo Ref.]]="Dentro",IF(DATOS_[[Check Equiparado]:[Check Equiparado]]="Sí",IF(DATOS!AZ$4="Sí",(1/DATOS_[[% anualiz]:[% anualiz]]),1)*IF(DATOS!AZ$5="Sí",1/DATOS_[[% normaliz]:[% normaliz]],1)*(DATOS_[Conc.Sal.22])))))))),
0)</f>
        <v>0</v>
      </c>
      <c r="AF52" s="178">
        <f t="array" ref="AF52">IFERROR(
(MEDIAN((IF(DATOS_[[Sexo]:[Sexo]]=$B52,IF(DATOS_[[AGRUP. CLAS. PROF.]:[AGRUP. CLAS. PROF.]]=$B51,IF(DATOS_[[Check Periodo Ref.]:[Check Periodo Ref.]]="Dentro",IF(DATOS_[[Check Equiparado]:[Check Equiparado]]="Sí",IF(DATOS!BA$4="Sí",(1/DATOS_[[% anualiz]:[% anualiz]]),1)*IF(DATOS!BA$5="Sí",1/DATOS_[[% normaliz]:[% normaliz]],1)*(DATOS_[Conc.Sal.23])))))))),
0)</f>
        <v>0</v>
      </c>
      <c r="AG52" s="178">
        <f t="array" ref="AG52">IFERROR(
(MEDIAN((IF(DATOS_[[Sexo]:[Sexo]]=$B52,IF(DATOS_[[AGRUP. CLAS. PROF.]:[AGRUP. CLAS. PROF.]]=$B51,IF(DATOS_[[Check Periodo Ref.]:[Check Periodo Ref.]]="Dentro",IF(DATOS_[[Check Equiparado]:[Check Equiparado]]="Sí",IF(DATOS!BB$4="Sí",(1/DATOS_[[% anualiz]:[% anualiz]]),1)*IF(DATOS!BB$5="Sí",1/DATOS_[[% normaliz]:[% normaliz]],1)*(DATOS_[Conc.Sal.24])))))))),
0)</f>
        <v>0</v>
      </c>
      <c r="AH52" s="178">
        <f t="array" ref="AH52">IFERROR(
(MEDIAN((IF(DATOS_[[Sexo]:[Sexo]]=$B52,IF(DATOS_[[AGRUP. CLAS. PROF.]:[AGRUP. CLAS. PROF.]]=$B51,IF(DATOS_[[Check Periodo Ref.]:[Check Periodo Ref.]]="Dentro",IF(DATOS_[[Check Equiparado]:[Check Equiparado]]="Sí",IF(DATOS!BC$4="Sí",(1/DATOS_[[% anualiz]:[% anualiz]]),1)*IF(DATOS!BC$5="Sí",1/DATOS_[[% normaliz]:[% normaliz]],1)*(DATOS_[Conc.Sal.25])))))))),
0)</f>
        <v>0</v>
      </c>
      <c r="AI52" s="178">
        <f t="array" ref="AI52">IFERROR(
(MEDIAN((IF(DATOS_[[Sexo]:[Sexo]]=$B52,IF(DATOS_[[AGRUP. CLAS. PROF.]:[AGRUP. CLAS. PROF.]]=$B51,IF(DATOS_[[Check Periodo Ref.]:[Check Periodo Ref.]]="Dentro",IF(DATOS_[[Check Equiparado]:[Check Equiparado]]="Sí",IF(DATOS!BD$4="Sí",(1/DATOS_[[% anualiz]:[% anualiz]]),1)*IF(DATOS!BD$5="Sí",1/DATOS_[[% normaliz]:[% normaliz]],1)*(DATOS_[Conc.Sal.26])))))))),
0)</f>
        <v>0</v>
      </c>
      <c r="AJ52" s="178">
        <f t="array" ref="AJ52">IFERROR(
(MEDIAN((IF(DATOS_[[Sexo]:[Sexo]]=$B52,IF(DATOS_[[AGRUP. CLAS. PROF.]:[AGRUP. CLAS. PROF.]]=$B51,IF(DATOS_[[Check Periodo Ref.]:[Check Periodo Ref.]]="Dentro",IF(DATOS_[[Check Equiparado]:[Check Equiparado]]="Sí",IF(DATOS!BE$4="Sí",(1/DATOS_[[% anualiz]:[% anualiz]]),1)*IF(DATOS!BE$5="Sí",1/DATOS_[[% normaliz]:[% normaliz]],1)*(DATOS_[Conc.Sal.27])))))))),
0)</f>
        <v>0</v>
      </c>
      <c r="AK52" s="178">
        <f t="array" ref="AK52">IFERROR(
(MEDIAN((IF(DATOS_[[Sexo]:[Sexo]]=$B52,IF(DATOS_[[AGRUP. CLAS. PROF.]:[AGRUP. CLAS. PROF.]]=$B51,IF(DATOS_[[Check Periodo Ref.]:[Check Periodo Ref.]]="Dentro",IF(DATOS_[[Check Equiparado]:[Check Equiparado]]="Sí",IF(DATOS!BF$4="Sí",(1/DATOS_[[% anualiz]:[% anualiz]]),1)*IF(DATOS!BF$5="Sí",1/DATOS_[[% normaliz]:[% normaliz]],1)*(DATOS_[Conc.Sal.28])))))))),
0)</f>
        <v>0</v>
      </c>
      <c r="AL52" s="178">
        <f t="array" ref="AL52">IFERROR(
(MEDIAN((IF(DATOS_[[Sexo]:[Sexo]]=$B52,IF(DATOS_[[AGRUP. CLAS. PROF.]:[AGRUP. CLAS. PROF.]]=$B51,IF(DATOS_[[Check Periodo Ref.]:[Check Periodo Ref.]]="Dentro",IF(DATOS_[[Check Equiparado]:[Check Equiparado]]="Sí",IF(DATOS!BG$4="Sí",(1/DATOS_[[% anualiz]:[% anualiz]]),1)*IF(DATOS!BG$5="Sí",1/DATOS_[[% normaliz]:[% normaliz]],1)*(DATOS_[Conc.Sal.29])))))))),
0)</f>
        <v>0</v>
      </c>
      <c r="AM52" s="178">
        <f t="array" ref="AM52">IFERROR(
(MEDIAN((IF(DATOS_[[Sexo]:[Sexo]]=$B52,IF(DATOS_[[AGRUP. CLAS. PROF.]:[AGRUP. CLAS. PROF.]]=$B51,IF(DATOS_[[Check Periodo Ref.]:[Check Periodo Ref.]]="Dentro",IF(DATOS_[[Check Equiparado]:[Check Equiparado]]="Sí",IF(DATOS!BH$4="Sí",(1/DATOS_[[% anualiz]:[% anualiz]]),1)*IF(DATOS!BH$5="Sí",1/DATOS_[[% normaliz]:[% normaliz]],1)*(DATOS_[Conc.Sal.30])))))))),
0)</f>
        <v>0</v>
      </c>
      <c r="AN52" s="179">
        <f t="array" ref="AN52">IFERROR(
MEDIAN(IF(DATOS_[Sexo]=$B52,IF(DATOS_[[AGRUP. CLAS. PROF.]:[AGRUP. CLAS. PROF.]]=$B51,IF(DATOS_[Check Equiparado]="Sí",IF(DATOS_[Check Periodo Ref.]="Dentro",DATOS_[Tot COMPL.SAL Eq],FALSE))))),
0)</f>
        <v>0</v>
      </c>
      <c r="AO52" s="180">
        <f t="array" ref="AO52">IFERROR(
MEDIAN(IF(DATOS_[Sexo]=$B52,IF(DATOS_[[AGRUP. CLAS. PROF.]:[AGRUP. CLAS. PROF.]]=$B51,IF(DATOS_[Check Equiparado]="Sí",IF(DATOS_[Check Periodo Ref.]="Dentro",DATOS_[TOTAL SALARIO Eq],FALSE))))),
0)</f>
        <v>0</v>
      </c>
      <c r="AP52" s="181">
        <f t="array" ref="AP52">IFERROR(
(MEDIAN((IF(DATOS_[[Sexo]:[Sexo]]=$B52,IF(DATOS_[[AGRUP. CLAS. PROF.]:[AGRUP. CLAS. PROF.]]=$B51,IF(DATOS_[[Check Periodo Ref.]:[Check Periodo Ref.]]="Dentro",IF(DATOS_[[Check Equiparado]:[Check Equiparado]]="Sí",IF(DATOS!BI$4="Sí",(1/DATOS_[[% anualiz]:[% anualiz]]),1)*IF(DATOS!BI$5="Sí",1/DATOS_[[% normaliz]:[% normaliz]],1)*(DATOS_[C.Extra.01])))))))),
0)</f>
        <v>0</v>
      </c>
      <c r="AQ52" s="181">
        <f t="array" ref="AQ52">IFERROR(
(MEDIAN((IF(DATOS_[[Sexo]:[Sexo]]=$B52,IF(DATOS_[[AGRUP. CLAS. PROF.]:[AGRUP. CLAS. PROF.]]=$B51,IF(DATOS_[[Check Periodo Ref.]:[Check Periodo Ref.]]="Dentro",IF(DATOS_[[Check Equiparado]:[Check Equiparado]]="Sí",IF(DATOS!BJ$4="Sí",(1/DATOS_[[% anualiz]:[% anualiz]]),1)*IF(DATOS!BJ$5="Sí",1/DATOS_[[% normaliz]:[% normaliz]],1)*(DATOS_[C.Extra.02])))))))),
0)</f>
        <v>0</v>
      </c>
      <c r="AR52" s="181">
        <f t="array" ref="AR52">IFERROR(
(MEDIAN((IF(DATOS_[[Sexo]:[Sexo]]=$B52,IF(DATOS_[[AGRUP. CLAS. PROF.]:[AGRUP. CLAS. PROF.]]=$B51,IF(DATOS_[[Check Periodo Ref.]:[Check Periodo Ref.]]="Dentro",IF(DATOS_[[Check Equiparado]:[Check Equiparado]]="Sí",IF(DATOS!BK$4="Sí",(1/DATOS_[[% anualiz]:[% anualiz]]),1)*IF(DATOS!BK$5="Sí",1/DATOS_[[% normaliz]:[% normaliz]],1)*(DATOS_[C.Extra.03])))))))),
0)</f>
        <v>0</v>
      </c>
      <c r="AS52" s="181">
        <f t="array" ref="AS52">IFERROR(
(MEDIAN((IF(DATOS_[[Sexo]:[Sexo]]=$B52,IF(DATOS_[[AGRUP. CLAS. PROF.]:[AGRUP. CLAS. PROF.]]=$B51,IF(DATOS_[[Check Periodo Ref.]:[Check Periodo Ref.]]="Dentro",IF(DATOS_[[Check Equiparado]:[Check Equiparado]]="Sí",IF(DATOS!BL$4="Sí",(1/DATOS_[[% anualiz]:[% anualiz]]),1)*IF(DATOS!BL$5="Sí",1/DATOS_[[% normaliz]:[% normaliz]],1)*(DATOS_[C.Extra.04])))))))),
0)</f>
        <v>0</v>
      </c>
      <c r="AT52" s="181">
        <f t="array" ref="AT52">IFERROR(
(MEDIAN((IF(DATOS_[[Sexo]:[Sexo]]=$B52,IF(DATOS_[[AGRUP. CLAS. PROF.]:[AGRUP. CLAS. PROF.]]=$B51,IF(DATOS_[[Check Periodo Ref.]:[Check Periodo Ref.]]="Dentro",IF(DATOS_[[Check Equiparado]:[Check Equiparado]]="Sí",IF(DATOS!BM$4="Sí",(1/DATOS_[[% anualiz]:[% anualiz]]),1)*IF(DATOS!BM$5="Sí",1/DATOS_[[% normaliz]:[% normaliz]],1)*(DATOS_[C.Extra.05])))))))),
0)</f>
        <v>0</v>
      </c>
      <c r="AU52" s="182">
        <f t="array" ref="AU52">IFERROR(
MEDIAN(IF(DATOS_[Sexo]=$B52,IF(DATOS_[[AGRUP. CLAS. PROF.]:[AGRUP. CLAS. PROF.]]=$B51,IF(DATOS_[Check Equiparado]="Sí",IF(DATOS_[Check Periodo Ref.]="Dentro",DATOS_[Tot Extrasalarial Eq],FALSE))))),
0)</f>
        <v>0</v>
      </c>
      <c r="AV52" s="183">
        <f t="array" ref="AV52">IFERROR(
MEDIAN(IF(DATOS_[Sexo]=$B52,IF(DATOS_[[AGRUP. CLAS. PROF.]:[AGRUP. CLAS. PROF.]]=$B51,IF(DATOS_[Check Equiparado]="Sí",IF(DATOS_[Check Periodo Ref.]="Dentro",DATOS_[TOTAL Retrib Eq],FALSE))))),
0)</f>
        <v>0</v>
      </c>
    </row>
    <row r="53" spans="1:48" x14ac:dyDescent="0.3">
      <c r="A53" s="107" t="str">
        <f t="shared" ref="A53" si="54">+A52</f>
        <v>[ocultar]</v>
      </c>
      <c r="B53" s="153" t="s">
        <v>163</v>
      </c>
      <c r="C53" s="99">
        <f t="array" ref="C53">SUM(IF($B53=DATOS_[Sexo],
IF($B51=DATOS_[AGRUP. CLAS. PROF.],
IF("Dentro"=DATOS_[Check Periodo Ref.],
1/(COUNTIFS(DATOS_[Sexo],$B53,DATOS_[AGRUP. CLAS. PROF.],$B51,DATOS_[Check Periodo Ref.],"Dentro",DATOS_[id],DATOS_[id]))))))</f>
        <v>0</v>
      </c>
      <c r="D53" s="100">
        <f>COUNTIFS(DATOS_[AGRUP. CLAS. PROF.],$B51,DATOS_[Sexo],$B53,DATOS_[Check Periodo Ref.],"Dentro")</f>
        <v>0</v>
      </c>
      <c r="E53" s="100">
        <f>COUNTIFS(DATOS_[AGRUP. CLAS. PROF.],$B51,DATOS_[Sexo],$B53,DATOS_[Check Periodo Ref.],"Dentro",DATOS_[Check Nº SC Norm],"Sí")</f>
        <v>0</v>
      </c>
      <c r="F53" s="100">
        <f>COUNTIFS(DATOS_[AGRUP. CLAS. PROF.],$B51,DATOS_[Sexo],$B53,DATOS_[Check Periodo Ref.],"Dentro",DATOS_[Check Nº SC Anualiz],"Sí")</f>
        <v>0</v>
      </c>
      <c r="G53" s="100">
        <f>COUNTIFS(DATOS_[AGRUP. CLAS. PROF.],$B51,DATOS_[Sexo],$B53,DATOS_[Check Periodo Ref.],"Dentro",DATOS_[Check Nº SC Norm y Anualiz],"Sí")</f>
        <v>0</v>
      </c>
      <c r="H53" s="100">
        <f>COUNTIFS(DATOS_[AGRUP. CLAS. PROF.],$B51,DATOS_[Sexo],$B53,DATOS_[Check Periodo Ref.],"Dentro",DATOS_[Check Equiparación],"Sí")</f>
        <v>0</v>
      </c>
      <c r="I53" s="177" cm="1">
        <f t="array" ref="I53">IFERROR(
MEDIAN(IF(DATOS_[Sexo]=$B53,IF(DATOS_[[AGRUP. CLAS. PROF.]:[AGRUP. CLAS. PROF.]]=$B51,IF(DATOS_[Check Equiparado]="Sí",IF(DATOS_[Check Periodo Ref.]="Dentro",DATOS_[SALARIO BASE Eq],FALSE))))),
0)</f>
        <v>0</v>
      </c>
      <c r="J53" s="178">
        <f t="array" ref="J53">IFERROR(
(MEDIAN((IF(DATOS_[[Sexo]:[Sexo]]=$B53,IF(DATOS_[[AGRUP. CLAS. PROF.]:[AGRUP. CLAS. PROF.]]=$B51,IF(DATOS_[[Check Periodo Ref.]:[Check Periodo Ref.]]="Dentro",IF(DATOS_[[Check Equiparado]:[Check Equiparado]]="Sí",IF(DATOS!AE$4="Sí",(1/DATOS_[[% anualiz]:[% anualiz]]),1)*IF(DATOS!AE$5="Sí",1/DATOS_[[% normaliz]:[% normaliz]],1)*(DATOS_[Conc.Sal.01])))))))),
0)</f>
        <v>0</v>
      </c>
      <c r="K53" s="178">
        <f t="array" ref="K53">IFERROR(
(MEDIAN((IF(DATOS_[[Sexo]:[Sexo]]=$B53,IF(DATOS_[[AGRUP. CLAS. PROF.]:[AGRUP. CLAS. PROF.]]=$B51,IF(DATOS_[[Check Periodo Ref.]:[Check Periodo Ref.]]="Dentro",IF(DATOS_[[Check Equiparado]:[Check Equiparado]]="Sí",IF(DATOS!AF$4="Sí",(1/DATOS_[[% anualiz]:[% anualiz]]),1)*IF(DATOS!AF$5="Sí",1/DATOS_[[% normaliz]:[% normaliz]],1)*(DATOS_[Conc.Sal.02])))))))),
0)</f>
        <v>0</v>
      </c>
      <c r="L53" s="178">
        <f t="array" ref="L53">IFERROR(
(MEDIAN((IF(DATOS_[[Sexo]:[Sexo]]=$B53,IF(DATOS_[[AGRUP. CLAS. PROF.]:[AGRUP. CLAS. PROF.]]=$B51,IF(DATOS_[[Check Periodo Ref.]:[Check Periodo Ref.]]="Dentro",IF(DATOS_[[Check Equiparado]:[Check Equiparado]]="Sí",IF(DATOS!AG$4="Sí",(1/DATOS_[[% anualiz]:[% anualiz]]),1)*IF(DATOS!AG$5="Sí",1/DATOS_[[% normaliz]:[% normaliz]],1)*(DATOS_[Conc.Sal.03])))))))),
0)</f>
        <v>0</v>
      </c>
      <c r="M53" s="178">
        <f t="array" ref="M53">IFERROR(
(MEDIAN((IF(DATOS_[[Sexo]:[Sexo]]=$B53,IF(DATOS_[[AGRUP. CLAS. PROF.]:[AGRUP. CLAS. PROF.]]=$B51,IF(DATOS_[[Check Periodo Ref.]:[Check Periodo Ref.]]="Dentro",IF(DATOS_[[Check Equiparado]:[Check Equiparado]]="Sí",IF(DATOS!AH$4="Sí",(1/DATOS_[[% anualiz]:[% anualiz]]),1)*IF(DATOS!AH$5="Sí",1/DATOS_[[% normaliz]:[% normaliz]],1)*(DATOS_[Conc.Sal.04])))))))),
0)</f>
        <v>0</v>
      </c>
      <c r="N53" s="178">
        <f t="array" ref="N53">IFERROR(
(MEDIAN((IF(DATOS_[[Sexo]:[Sexo]]=$B53,IF(DATOS_[[AGRUP. CLAS. PROF.]:[AGRUP. CLAS. PROF.]]=$B51,IF(DATOS_[[Check Periodo Ref.]:[Check Periodo Ref.]]="Dentro",IF(DATOS_[[Check Equiparado]:[Check Equiparado]]="Sí",IF(DATOS!AI$4="Sí",(1/DATOS_[[% anualiz]:[% anualiz]]),1)*IF(DATOS!AI$5="Sí",1/DATOS_[[% normaliz]:[% normaliz]],1)*(DATOS_[Conc.Sal.05])))))))),
0)</f>
        <v>0</v>
      </c>
      <c r="O53" s="178">
        <f t="array" ref="O53">IFERROR(
(MEDIAN((IF(DATOS_[[Sexo]:[Sexo]]=$B53,IF(DATOS_[[AGRUP. CLAS. PROF.]:[AGRUP. CLAS. PROF.]]=$B51,IF(DATOS_[[Check Periodo Ref.]:[Check Periodo Ref.]]="Dentro",IF(DATOS_[[Check Equiparado]:[Check Equiparado]]="Sí",IF(DATOS!AJ$4="Sí",(1/DATOS_[[% anualiz]:[% anualiz]]),1)*IF(DATOS!AJ$5="Sí",1/DATOS_[[% normaliz]:[% normaliz]],1)*(DATOS_[Conc.Sal.06])))))))),
0)</f>
        <v>0</v>
      </c>
      <c r="P53" s="178">
        <f t="array" ref="P53">IFERROR(
(MEDIAN((IF(DATOS_[[Sexo]:[Sexo]]=$B53,IF(DATOS_[[AGRUP. CLAS. PROF.]:[AGRUP. CLAS. PROF.]]=$B51,IF(DATOS_[[Check Periodo Ref.]:[Check Periodo Ref.]]="Dentro",IF(DATOS_[[Check Equiparado]:[Check Equiparado]]="Sí",IF(DATOS!AK$4="Sí",(1/DATOS_[[% anualiz]:[% anualiz]]),1)*IF(DATOS!AK$5="Sí",1/DATOS_[[% normaliz]:[% normaliz]],1)*(DATOS_[Conc.Sal.07])))))))),
0)</f>
        <v>0</v>
      </c>
      <c r="Q53" s="178">
        <f t="array" ref="Q53">IFERROR(
(MEDIAN((IF(DATOS_[[Sexo]:[Sexo]]=$B53,IF(DATOS_[[AGRUP. CLAS. PROF.]:[AGRUP. CLAS. PROF.]]=$B51,IF(DATOS_[[Check Periodo Ref.]:[Check Periodo Ref.]]="Dentro",IF(DATOS_[[Check Equiparado]:[Check Equiparado]]="Sí",IF(DATOS!AL$4="Sí",(1/DATOS_[[% anualiz]:[% anualiz]]),1)*IF(DATOS!AL$5="Sí",1/DATOS_[[% normaliz]:[% normaliz]],1)*(DATOS_[Conc.Sal.08])))))))),
0)</f>
        <v>0</v>
      </c>
      <c r="R53" s="178">
        <f t="array" ref="R53">IFERROR(
(MEDIAN((IF(DATOS_[[Sexo]:[Sexo]]=$B53,IF(DATOS_[[AGRUP. CLAS. PROF.]:[AGRUP. CLAS. PROF.]]=$B51,IF(DATOS_[[Check Periodo Ref.]:[Check Periodo Ref.]]="Dentro",IF(DATOS_[[Check Equiparado]:[Check Equiparado]]="Sí",IF(DATOS!AM$4="Sí",(1/DATOS_[[% anualiz]:[% anualiz]]),1)*IF(DATOS!AM$5="Sí",1/DATOS_[[% normaliz]:[% normaliz]],1)*(DATOS_[Conc.Sal.09])))))))),
0)</f>
        <v>0</v>
      </c>
      <c r="S53" s="178">
        <f t="array" ref="S53">IFERROR(
(MEDIAN((IF(DATOS_[[Sexo]:[Sexo]]=$B53,IF(DATOS_[[AGRUP. CLAS. PROF.]:[AGRUP. CLAS. PROF.]]=$B51,IF(DATOS_[[Check Periodo Ref.]:[Check Periodo Ref.]]="Dentro",IF(DATOS_[[Check Equiparado]:[Check Equiparado]]="Sí",IF(DATOS!AN$4="Sí",(1/DATOS_[[% anualiz]:[% anualiz]]),1)*IF(DATOS!AN$5="Sí",1/DATOS_[[% normaliz]:[% normaliz]],1)*(DATOS_[Conc.Sal.10])))))))),
0)</f>
        <v>0</v>
      </c>
      <c r="T53" s="178">
        <f t="array" ref="T53">IFERROR(
(MEDIAN((IF(DATOS_[[Sexo]:[Sexo]]=$B53,IF(DATOS_[[AGRUP. CLAS. PROF.]:[AGRUP. CLAS. PROF.]]=$B51,IF(DATOS_[[Check Periodo Ref.]:[Check Periodo Ref.]]="Dentro",IF(DATOS_[[Check Equiparado]:[Check Equiparado]]="Sí",IF(DATOS!AO$4="Sí",(1/DATOS_[[% anualiz]:[% anualiz]]),1)*IF(DATOS!AO$5="Sí",1/DATOS_[[% normaliz]:[% normaliz]],1)*(DATOS_[Conc.Sal.11])))))))),
0)</f>
        <v>0</v>
      </c>
      <c r="U53" s="178">
        <f t="array" ref="U53">IFERROR(
(MEDIAN((IF(DATOS_[[Sexo]:[Sexo]]=$B53,IF(DATOS_[[AGRUP. CLAS. PROF.]:[AGRUP. CLAS. PROF.]]=$B51,IF(DATOS_[[Check Periodo Ref.]:[Check Periodo Ref.]]="Dentro",IF(DATOS_[[Check Equiparado]:[Check Equiparado]]="Sí",IF(DATOS!AP$4="Sí",(1/DATOS_[[% anualiz]:[% anualiz]]),1)*IF(DATOS!AP$5="Sí",1/DATOS_[[% normaliz]:[% normaliz]],1)*(DATOS_[Conc.Sal.12])))))))),
0)</f>
        <v>0</v>
      </c>
      <c r="V53" s="178">
        <f t="array" ref="V53">IFERROR(
(MEDIAN((IF(DATOS_[[Sexo]:[Sexo]]=$B53,IF(DATOS_[[AGRUP. CLAS. PROF.]:[AGRUP. CLAS. PROF.]]=$B51,IF(DATOS_[[Check Periodo Ref.]:[Check Periodo Ref.]]="Dentro",IF(DATOS_[[Check Equiparado]:[Check Equiparado]]="Sí",IF(DATOS!AQ$4="Sí",(1/DATOS_[[% anualiz]:[% anualiz]]),1)*IF(DATOS!AQ$5="Sí",1/DATOS_[[% normaliz]:[% normaliz]],1)*(DATOS_[Conc.Sal.13])))))))),
0)</f>
        <v>0</v>
      </c>
      <c r="W53" s="178">
        <f t="array" ref="W53">IFERROR(
(MEDIAN((IF(DATOS_[[Sexo]:[Sexo]]=$B53,IF(DATOS_[[AGRUP. CLAS. PROF.]:[AGRUP. CLAS. PROF.]]=$B51,IF(DATOS_[[Check Periodo Ref.]:[Check Periodo Ref.]]="Dentro",IF(DATOS_[[Check Equiparado]:[Check Equiparado]]="Sí",IF(DATOS!AR$4="Sí",(1/DATOS_[[% anualiz]:[% anualiz]]),1)*IF(DATOS!AR$5="Sí",1/DATOS_[[% normaliz]:[% normaliz]],1)*(DATOS_[Conc.Sal.14])))))))),
0)</f>
        <v>0</v>
      </c>
      <c r="X53" s="178">
        <f t="array" ref="X53">IFERROR(
(MEDIAN((IF(DATOS_[[Sexo]:[Sexo]]=$B53,IF(DATOS_[[AGRUP. CLAS. PROF.]:[AGRUP. CLAS. PROF.]]=$B51,IF(DATOS_[[Check Periodo Ref.]:[Check Periodo Ref.]]="Dentro",IF(DATOS_[[Check Equiparado]:[Check Equiparado]]="Sí",IF(DATOS!AS$4="Sí",(1/DATOS_[[% anualiz]:[% anualiz]]),1)*IF(DATOS!AS$5="Sí",1/DATOS_[[% normaliz]:[% normaliz]],1)*(DATOS_[Conc.Sal.15])))))))),
0)</f>
        <v>0</v>
      </c>
      <c r="Y53" s="178">
        <f t="array" ref="Y53">IFERROR(
(MEDIAN((IF(DATOS_[[Sexo]:[Sexo]]=$B53,IF(DATOS_[[AGRUP. CLAS. PROF.]:[AGRUP. CLAS. PROF.]]=$B51,IF(DATOS_[[Check Periodo Ref.]:[Check Periodo Ref.]]="Dentro",IF(DATOS_[[Check Equiparado]:[Check Equiparado]]="Sí",IF(DATOS!AT$4="Sí",(1/DATOS_[[% anualiz]:[% anualiz]]),1)*IF(DATOS!AT$5="Sí",1/DATOS_[[% normaliz]:[% normaliz]],1)*(DATOS_[Conc.Sal.16])))))))),
0)</f>
        <v>0</v>
      </c>
      <c r="Z53" s="178">
        <f t="array" ref="Z53">IFERROR(
(MEDIAN((IF(DATOS_[[Sexo]:[Sexo]]=$B53,IF(DATOS_[[AGRUP. CLAS. PROF.]:[AGRUP. CLAS. PROF.]]=$B51,IF(DATOS_[[Check Periodo Ref.]:[Check Periodo Ref.]]="Dentro",IF(DATOS_[[Check Equiparado]:[Check Equiparado]]="Sí",IF(DATOS!AU$4="Sí",(1/DATOS_[[% anualiz]:[% anualiz]]),1)*IF(DATOS!AU$5="Sí",1/DATOS_[[% normaliz]:[% normaliz]],1)*(DATOS_[Conc.Sal.17])))))))),
0)</f>
        <v>0</v>
      </c>
      <c r="AA53" s="178">
        <f t="array" ref="AA53">IFERROR(
(MEDIAN((IF(DATOS_[[Sexo]:[Sexo]]=$B53,IF(DATOS_[[AGRUP. CLAS. PROF.]:[AGRUP. CLAS. PROF.]]=$B51,IF(DATOS_[[Check Periodo Ref.]:[Check Periodo Ref.]]="Dentro",IF(DATOS_[[Check Equiparado]:[Check Equiparado]]="Sí",IF(DATOS!AV$4="Sí",(1/DATOS_[[% anualiz]:[% anualiz]]),1)*IF(DATOS!AV$5="Sí",1/DATOS_[[% normaliz]:[% normaliz]],1)*(DATOS_[Conc.Sal.18])))))))),
0)</f>
        <v>0</v>
      </c>
      <c r="AB53" s="178">
        <f t="array" ref="AB53">IFERROR(
(MEDIAN((IF(DATOS_[[Sexo]:[Sexo]]=$B53,IF(DATOS_[[AGRUP. CLAS. PROF.]:[AGRUP. CLAS. PROF.]]=$B51,IF(DATOS_[[Check Periodo Ref.]:[Check Periodo Ref.]]="Dentro",IF(DATOS_[[Check Equiparado]:[Check Equiparado]]="Sí",IF(DATOS!AW$4="Sí",(1/DATOS_[[% anualiz]:[% anualiz]]),1)*IF(DATOS!AW$5="Sí",1/DATOS_[[% normaliz]:[% normaliz]],1)*(DATOS_[Conc.Sal.19])))))))),
0)</f>
        <v>0</v>
      </c>
      <c r="AC53" s="178">
        <f t="array" ref="AC53">IFERROR(
(MEDIAN((IF(DATOS_[[Sexo]:[Sexo]]=$B53,IF(DATOS_[[AGRUP. CLAS. PROF.]:[AGRUP. CLAS. PROF.]]=$B51,IF(DATOS_[[Check Periodo Ref.]:[Check Periodo Ref.]]="Dentro",IF(DATOS_[[Check Equiparado]:[Check Equiparado]]="Sí",IF(DATOS!AX$4="Sí",(1/DATOS_[[% anualiz]:[% anualiz]]),1)*IF(DATOS!AX$5="Sí",1/DATOS_[[% normaliz]:[% normaliz]],1)*(DATOS_[Conc.Sal.20])))))))),
0)</f>
        <v>0</v>
      </c>
      <c r="AD53" s="178">
        <f t="array" ref="AD53">IFERROR(
(MEDIAN((IF(DATOS_[[Sexo]:[Sexo]]=$B53,IF(DATOS_[[AGRUP. CLAS. PROF.]:[AGRUP. CLAS. PROF.]]=$B51,IF(DATOS_[[Check Periodo Ref.]:[Check Periodo Ref.]]="Dentro",IF(DATOS_[[Check Equiparado]:[Check Equiparado]]="Sí",IF(DATOS!AY$4="Sí",(1/DATOS_[[% anualiz]:[% anualiz]]),1)*IF(DATOS!AY$5="Sí",1/DATOS_[[% normaliz]:[% normaliz]],1)*(DATOS_[Conc.Sal.21])))))))),
0)</f>
        <v>0</v>
      </c>
      <c r="AE53" s="178">
        <f t="array" ref="AE53">IFERROR(
(MEDIAN((IF(DATOS_[[Sexo]:[Sexo]]=$B53,IF(DATOS_[[AGRUP. CLAS. PROF.]:[AGRUP. CLAS. PROF.]]=$B51,IF(DATOS_[[Check Periodo Ref.]:[Check Periodo Ref.]]="Dentro",IF(DATOS_[[Check Equiparado]:[Check Equiparado]]="Sí",IF(DATOS!AZ$4="Sí",(1/DATOS_[[% anualiz]:[% anualiz]]),1)*IF(DATOS!AZ$5="Sí",1/DATOS_[[% normaliz]:[% normaliz]],1)*(DATOS_[Conc.Sal.22])))))))),
0)</f>
        <v>0</v>
      </c>
      <c r="AF53" s="178">
        <f t="array" ref="AF53">IFERROR(
(MEDIAN((IF(DATOS_[[Sexo]:[Sexo]]=$B53,IF(DATOS_[[AGRUP. CLAS. PROF.]:[AGRUP. CLAS. PROF.]]=$B51,IF(DATOS_[[Check Periodo Ref.]:[Check Periodo Ref.]]="Dentro",IF(DATOS_[[Check Equiparado]:[Check Equiparado]]="Sí",IF(DATOS!BA$4="Sí",(1/DATOS_[[% anualiz]:[% anualiz]]),1)*IF(DATOS!BA$5="Sí",1/DATOS_[[% normaliz]:[% normaliz]],1)*(DATOS_[Conc.Sal.23])))))))),
0)</f>
        <v>0</v>
      </c>
      <c r="AG53" s="178">
        <f t="array" ref="AG53">IFERROR(
(MEDIAN((IF(DATOS_[[Sexo]:[Sexo]]=$B53,IF(DATOS_[[AGRUP. CLAS. PROF.]:[AGRUP. CLAS. PROF.]]=$B51,IF(DATOS_[[Check Periodo Ref.]:[Check Periodo Ref.]]="Dentro",IF(DATOS_[[Check Equiparado]:[Check Equiparado]]="Sí",IF(DATOS!BB$4="Sí",(1/DATOS_[[% anualiz]:[% anualiz]]),1)*IF(DATOS!BB$5="Sí",1/DATOS_[[% normaliz]:[% normaliz]],1)*(DATOS_[Conc.Sal.24])))))))),
0)</f>
        <v>0</v>
      </c>
      <c r="AH53" s="178">
        <f t="array" ref="AH53">IFERROR(
(MEDIAN((IF(DATOS_[[Sexo]:[Sexo]]=$B53,IF(DATOS_[[AGRUP. CLAS. PROF.]:[AGRUP. CLAS. PROF.]]=$B51,IF(DATOS_[[Check Periodo Ref.]:[Check Periodo Ref.]]="Dentro",IF(DATOS_[[Check Equiparado]:[Check Equiparado]]="Sí",IF(DATOS!BC$4="Sí",(1/DATOS_[[% anualiz]:[% anualiz]]),1)*IF(DATOS!BC$5="Sí",1/DATOS_[[% normaliz]:[% normaliz]],1)*(DATOS_[Conc.Sal.25])))))))),
0)</f>
        <v>0</v>
      </c>
      <c r="AI53" s="178">
        <f t="array" ref="AI53">IFERROR(
(MEDIAN((IF(DATOS_[[Sexo]:[Sexo]]=$B53,IF(DATOS_[[AGRUP. CLAS. PROF.]:[AGRUP. CLAS. PROF.]]=$B51,IF(DATOS_[[Check Periodo Ref.]:[Check Periodo Ref.]]="Dentro",IF(DATOS_[[Check Equiparado]:[Check Equiparado]]="Sí",IF(DATOS!BD$4="Sí",(1/DATOS_[[% anualiz]:[% anualiz]]),1)*IF(DATOS!BD$5="Sí",1/DATOS_[[% normaliz]:[% normaliz]],1)*(DATOS_[Conc.Sal.26])))))))),
0)</f>
        <v>0</v>
      </c>
      <c r="AJ53" s="178">
        <f t="array" ref="AJ53">IFERROR(
(MEDIAN((IF(DATOS_[[Sexo]:[Sexo]]=$B53,IF(DATOS_[[AGRUP. CLAS. PROF.]:[AGRUP. CLAS. PROF.]]=$B51,IF(DATOS_[[Check Periodo Ref.]:[Check Periodo Ref.]]="Dentro",IF(DATOS_[[Check Equiparado]:[Check Equiparado]]="Sí",IF(DATOS!BE$4="Sí",(1/DATOS_[[% anualiz]:[% anualiz]]),1)*IF(DATOS!BE$5="Sí",1/DATOS_[[% normaliz]:[% normaliz]],1)*(DATOS_[Conc.Sal.27])))))))),
0)</f>
        <v>0</v>
      </c>
      <c r="AK53" s="178">
        <f t="array" ref="AK53">IFERROR(
(MEDIAN((IF(DATOS_[[Sexo]:[Sexo]]=$B53,IF(DATOS_[[AGRUP. CLAS. PROF.]:[AGRUP. CLAS. PROF.]]=$B51,IF(DATOS_[[Check Periodo Ref.]:[Check Periodo Ref.]]="Dentro",IF(DATOS_[[Check Equiparado]:[Check Equiparado]]="Sí",IF(DATOS!BF$4="Sí",(1/DATOS_[[% anualiz]:[% anualiz]]),1)*IF(DATOS!BF$5="Sí",1/DATOS_[[% normaliz]:[% normaliz]],1)*(DATOS_[Conc.Sal.28])))))))),
0)</f>
        <v>0</v>
      </c>
      <c r="AL53" s="178">
        <f t="array" ref="AL53">IFERROR(
(MEDIAN((IF(DATOS_[[Sexo]:[Sexo]]=$B53,IF(DATOS_[[AGRUP. CLAS. PROF.]:[AGRUP. CLAS. PROF.]]=$B51,IF(DATOS_[[Check Periodo Ref.]:[Check Periodo Ref.]]="Dentro",IF(DATOS_[[Check Equiparado]:[Check Equiparado]]="Sí",IF(DATOS!BG$4="Sí",(1/DATOS_[[% anualiz]:[% anualiz]]),1)*IF(DATOS!BG$5="Sí",1/DATOS_[[% normaliz]:[% normaliz]],1)*(DATOS_[Conc.Sal.29])))))))),
0)</f>
        <v>0</v>
      </c>
      <c r="AM53" s="178">
        <f t="array" ref="AM53">IFERROR(
(MEDIAN((IF(DATOS_[[Sexo]:[Sexo]]=$B53,IF(DATOS_[[AGRUP. CLAS. PROF.]:[AGRUP. CLAS. PROF.]]=$B51,IF(DATOS_[[Check Periodo Ref.]:[Check Periodo Ref.]]="Dentro",IF(DATOS_[[Check Equiparado]:[Check Equiparado]]="Sí",IF(DATOS!BH$4="Sí",(1/DATOS_[[% anualiz]:[% anualiz]]),1)*IF(DATOS!BH$5="Sí",1/DATOS_[[% normaliz]:[% normaliz]],1)*(DATOS_[Conc.Sal.30])))))))),
0)</f>
        <v>0</v>
      </c>
      <c r="AN53" s="179">
        <f t="array" ref="AN53">IFERROR(
MEDIAN(IF(DATOS_[Sexo]=$B53,IF(DATOS_[[AGRUP. CLAS. PROF.]:[AGRUP. CLAS. PROF.]]=$B51,IF(DATOS_[Check Equiparado]="Sí",IF(DATOS_[Check Periodo Ref.]="Dentro",DATOS_[Tot COMPL.SAL Eq],FALSE))))),
0)</f>
        <v>0</v>
      </c>
      <c r="AO53" s="180">
        <f t="array" ref="AO53">IFERROR(
MEDIAN(IF(DATOS_[Sexo]=$B53,IF(DATOS_[[AGRUP. CLAS. PROF.]:[AGRUP. CLAS. PROF.]]=$B51,IF(DATOS_[Check Equiparado]="Sí",IF(DATOS_[Check Periodo Ref.]="Dentro",DATOS_[TOTAL SALARIO Eq],FALSE))))),
0)</f>
        <v>0</v>
      </c>
      <c r="AP53" s="181">
        <f t="array" ref="AP53">IFERROR(
(MEDIAN((IF(DATOS_[[Sexo]:[Sexo]]=$B53,IF(DATOS_[[AGRUP. CLAS. PROF.]:[AGRUP. CLAS. PROF.]]=$B52,IF(DATOS_[[Check Periodo Ref.]:[Check Periodo Ref.]]="Dentro",IF(DATOS_[[Check Equiparado]:[Check Equiparado]]="Sí",IF(DATOS!BI$4="Sí",(1/DATOS_[[% anualiz]:[% anualiz]]),1)*IF(DATOS!BI$5="Sí",1/DATOS_[[% normaliz]:[% normaliz]],1)*(DATOS_[C.Extra.01])))))))),
0)</f>
        <v>0</v>
      </c>
      <c r="AQ53" s="181">
        <f t="array" ref="AQ53">IFERROR(
(MEDIAN((IF(DATOS_[[Sexo]:[Sexo]]=$B53,IF(DATOS_[[AGRUP. CLAS. PROF.]:[AGRUP. CLAS. PROF.]]=$B52,IF(DATOS_[[Check Periodo Ref.]:[Check Periodo Ref.]]="Dentro",IF(DATOS_[[Check Equiparado]:[Check Equiparado]]="Sí",IF(DATOS!BJ$4="Sí",(1/DATOS_[[% anualiz]:[% anualiz]]),1)*IF(DATOS!BJ$5="Sí",1/DATOS_[[% normaliz]:[% normaliz]],1)*(DATOS_[C.Extra.02])))))))),
0)</f>
        <v>0</v>
      </c>
      <c r="AR53" s="181">
        <f t="array" ref="AR53">IFERROR(
(MEDIAN((IF(DATOS_[[Sexo]:[Sexo]]=$B53,IF(DATOS_[[AGRUP. CLAS. PROF.]:[AGRUP. CLAS. PROF.]]=$B52,IF(DATOS_[[Check Periodo Ref.]:[Check Periodo Ref.]]="Dentro",IF(DATOS_[[Check Equiparado]:[Check Equiparado]]="Sí",IF(DATOS!BK$4="Sí",(1/DATOS_[[% anualiz]:[% anualiz]]),1)*IF(DATOS!BK$5="Sí",1/DATOS_[[% normaliz]:[% normaliz]],1)*(DATOS_[C.Extra.03])))))))),
0)</f>
        <v>0</v>
      </c>
      <c r="AS53" s="181">
        <f t="array" ref="AS53">IFERROR(
(MEDIAN((IF(DATOS_[[Sexo]:[Sexo]]=$B53,IF(DATOS_[[AGRUP. CLAS. PROF.]:[AGRUP. CLAS. PROF.]]=$B52,IF(DATOS_[[Check Periodo Ref.]:[Check Periodo Ref.]]="Dentro",IF(DATOS_[[Check Equiparado]:[Check Equiparado]]="Sí",IF(DATOS!BL$4="Sí",(1/DATOS_[[% anualiz]:[% anualiz]]),1)*IF(DATOS!BL$5="Sí",1/DATOS_[[% normaliz]:[% normaliz]],1)*(DATOS_[C.Extra.04])))))))),
0)</f>
        <v>0</v>
      </c>
      <c r="AT53" s="181">
        <f t="array" ref="AT53">IFERROR(
(MEDIAN((IF(DATOS_[[Sexo]:[Sexo]]=$B53,IF(DATOS_[[AGRUP. CLAS. PROF.]:[AGRUP. CLAS. PROF.]]=$B52,IF(DATOS_[[Check Periodo Ref.]:[Check Periodo Ref.]]="Dentro",IF(DATOS_[[Check Equiparado]:[Check Equiparado]]="Sí",IF(DATOS!BM$4="Sí",(1/DATOS_[[% anualiz]:[% anualiz]]),1)*IF(DATOS!BM$5="Sí",1/DATOS_[[% normaliz]:[% normaliz]],1)*(DATOS_[C.Extra.05])))))))),
0)</f>
        <v>0</v>
      </c>
      <c r="AU53" s="182">
        <f t="array" ref="AU53">IFERROR(
MEDIAN(IF(DATOS_[Sexo]=$B53,IF(DATOS_[[AGRUP. CLAS. PROF.]:[AGRUP. CLAS. PROF.]]=$B51,IF(DATOS_[Check Equiparado]="Sí",IF(DATOS_[Check Periodo Ref.]="Dentro",DATOS_[Tot Extrasalarial Eq],FALSE))))),
0)</f>
        <v>0</v>
      </c>
      <c r="AV53" s="183">
        <f t="array" ref="AV53">IFERROR(
MEDIAN(IF(DATOS_[Sexo]=$B53,IF(DATOS_[[AGRUP. CLAS. PROF.]:[AGRUP. CLAS. PROF.]]=$B51,IF(DATOS_[Check Equiparado]="Sí",IF(DATOS_[Check Periodo Ref.]="Dentro",DATOS_[TOTAL Retrib Eq],FALSE))))),
0)</f>
        <v>0</v>
      </c>
    </row>
    <row r="54" spans="1:48" ht="17.25" thickBot="1" x14ac:dyDescent="0.35">
      <c r="A54" s="107" t="str">
        <f t="shared" ref="A54" si="55">+A55</f>
        <v>[ocultar]</v>
      </c>
      <c r="B54" s="157" t="s">
        <v>230</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CLAS. PROF.],
IF("Dentro"=DATOS_[Check Periodo Ref.],
1/(COUNTIFS(DATOS_[Sexo],$B55,DATOS_[AGRUP. CLAS. PROF.],$B54,DATOS_[Check Periodo Ref.],"Dentro",DATOS_[id],DATOS_[id]))))))</f>
        <v>0</v>
      </c>
      <c r="D55" s="100">
        <f>COUNTIFS(DATOS_[AGRUP. CLAS. PROF.],$B54,DATOS_[Sexo],$B55,DATOS_[Check Periodo Ref.],"Dentro")</f>
        <v>0</v>
      </c>
      <c r="E55" s="100">
        <f>COUNTIFS(DATOS_[AGRUP. CLAS. PROF.],$B54,DATOS_[Sexo],$B55,DATOS_[Check Periodo Ref.],"Dentro",DATOS_[Check Nº SC Norm],"Sí")</f>
        <v>0</v>
      </c>
      <c r="F55" s="100">
        <f>COUNTIFS(DATOS_[AGRUP. CLAS. PROF.],$B54,DATOS_[Sexo],$B55,DATOS_[Check Periodo Ref.],"Dentro",DATOS_[Check Nº SC Anualiz],"Sí")</f>
        <v>0</v>
      </c>
      <c r="G55" s="100">
        <f>COUNTIFS(DATOS_[AGRUP. CLAS. PROF.],$B54,DATOS_[Sexo],$B55,DATOS_[Check Periodo Ref.],"Dentro",DATOS_[Check Nº SC Norm y Anualiz],"Sí")</f>
        <v>0</v>
      </c>
      <c r="H55" s="100">
        <f>COUNTIFS(DATOS_[AGRUP. CLAS. PROF.],$B54,DATOS_[Sexo],$B55,DATOS_[Check Periodo Ref.],"Dentro",DATOS_[Check Equiparación],"Sí")</f>
        <v>0</v>
      </c>
      <c r="I55" s="177">
        <f t="array" ref="I55">IFERROR(
MEDIAN(IF(DATOS_[Sexo]=$B55,IF(DATOS_[[AGRUP. CLAS. PROF.]:[AGRUP. CLAS. PROF.]]=$B54,IF(DATOS_[Check Equiparado]="Sí",IF(DATOS_[Check Periodo Ref.]="Dentro",DATOS_[SALARIO BASE Eq],FALSE))))),
0)</f>
        <v>0</v>
      </c>
      <c r="J55" s="178">
        <f t="array" ref="J55">IFERROR(
(MEDIAN((IF(DATOS_[[Sexo]:[Sexo]]=$B55,IF(DATOS_[[AGRUP. CLAS. PROF.]:[AGRUP. CLAS. PROF.]]=$B54,IF(DATOS_[[Check Periodo Ref.]:[Check Periodo Ref.]]="Dentro",IF(DATOS_[[Check Equiparado]:[Check Equiparado]]="Sí",IF(DATOS!AE$4="Sí",(1/DATOS_[[% anualiz]:[% anualiz]]),1)*IF(DATOS!AE$5="Sí",1/DATOS_[[% normaliz]:[% normaliz]],1)*(DATOS_[Conc.Sal.01])))))))),
0)</f>
        <v>0</v>
      </c>
      <c r="K55" s="178">
        <f t="array" ref="K55">IFERROR(
(MEDIAN((IF(DATOS_[[Sexo]:[Sexo]]=$B55,IF(DATOS_[[AGRUP. CLAS. PROF.]:[AGRUP. CLAS. PROF.]]=$B54,IF(DATOS_[[Check Periodo Ref.]:[Check Periodo Ref.]]="Dentro",IF(DATOS_[[Check Equiparado]:[Check Equiparado]]="Sí",IF(DATOS!AF$4="Sí",(1/DATOS_[[% anualiz]:[% anualiz]]),1)*IF(DATOS!AF$5="Sí",1/DATOS_[[% normaliz]:[% normaliz]],1)*(DATOS_[Conc.Sal.02])))))))),
0)</f>
        <v>0</v>
      </c>
      <c r="L55" s="178">
        <f t="array" ref="L55">IFERROR(
(MEDIAN((IF(DATOS_[[Sexo]:[Sexo]]=$B55,IF(DATOS_[[AGRUP. CLAS. PROF.]:[AGRUP. CLAS. PROF.]]=$B54,IF(DATOS_[[Check Periodo Ref.]:[Check Periodo Ref.]]="Dentro",IF(DATOS_[[Check Equiparado]:[Check Equiparado]]="Sí",IF(DATOS!AG$4="Sí",(1/DATOS_[[% anualiz]:[% anualiz]]),1)*IF(DATOS!AG$5="Sí",1/DATOS_[[% normaliz]:[% normaliz]],1)*(DATOS_[Conc.Sal.03])))))))),
0)</f>
        <v>0</v>
      </c>
      <c r="M55" s="178">
        <f t="array" ref="M55">IFERROR(
(MEDIAN((IF(DATOS_[[Sexo]:[Sexo]]=$B55,IF(DATOS_[[AGRUP. CLAS. PROF.]:[AGRUP. CLAS. PROF.]]=$B54,IF(DATOS_[[Check Periodo Ref.]:[Check Periodo Ref.]]="Dentro",IF(DATOS_[[Check Equiparado]:[Check Equiparado]]="Sí",IF(DATOS!AH$4="Sí",(1/DATOS_[[% anualiz]:[% anualiz]]),1)*IF(DATOS!AH$5="Sí",1/DATOS_[[% normaliz]:[% normaliz]],1)*(DATOS_[Conc.Sal.04])))))))),
0)</f>
        <v>0</v>
      </c>
      <c r="N55" s="178">
        <f t="array" ref="N55">IFERROR(
(MEDIAN((IF(DATOS_[[Sexo]:[Sexo]]=$B55,IF(DATOS_[[AGRUP. CLAS. PROF.]:[AGRUP. CLAS. PROF.]]=$B54,IF(DATOS_[[Check Periodo Ref.]:[Check Periodo Ref.]]="Dentro",IF(DATOS_[[Check Equiparado]:[Check Equiparado]]="Sí",IF(DATOS!AI$4="Sí",(1/DATOS_[[% anualiz]:[% anualiz]]),1)*IF(DATOS!AI$5="Sí",1/DATOS_[[% normaliz]:[% normaliz]],1)*(DATOS_[Conc.Sal.05])))))))),
0)</f>
        <v>0</v>
      </c>
      <c r="O55" s="178">
        <f t="array" ref="O55">IFERROR(
(MEDIAN((IF(DATOS_[[Sexo]:[Sexo]]=$B55,IF(DATOS_[[AGRUP. CLAS. PROF.]:[AGRUP. CLAS. PROF.]]=$B54,IF(DATOS_[[Check Periodo Ref.]:[Check Periodo Ref.]]="Dentro",IF(DATOS_[[Check Equiparado]:[Check Equiparado]]="Sí",IF(DATOS!AJ$4="Sí",(1/DATOS_[[% anualiz]:[% anualiz]]),1)*IF(DATOS!AJ$5="Sí",1/DATOS_[[% normaliz]:[% normaliz]],1)*(DATOS_[Conc.Sal.06])))))))),
0)</f>
        <v>0</v>
      </c>
      <c r="P55" s="178">
        <f t="array" ref="P55">IFERROR(
(MEDIAN((IF(DATOS_[[Sexo]:[Sexo]]=$B55,IF(DATOS_[[AGRUP. CLAS. PROF.]:[AGRUP. CLAS. PROF.]]=$B54,IF(DATOS_[[Check Periodo Ref.]:[Check Periodo Ref.]]="Dentro",IF(DATOS_[[Check Equiparado]:[Check Equiparado]]="Sí",IF(DATOS!AK$4="Sí",(1/DATOS_[[% anualiz]:[% anualiz]]),1)*IF(DATOS!AK$5="Sí",1/DATOS_[[% normaliz]:[% normaliz]],1)*(DATOS_[Conc.Sal.07])))))))),
0)</f>
        <v>0</v>
      </c>
      <c r="Q55" s="178">
        <f t="array" ref="Q55">IFERROR(
(MEDIAN((IF(DATOS_[[Sexo]:[Sexo]]=$B55,IF(DATOS_[[AGRUP. CLAS. PROF.]:[AGRUP. CLAS. PROF.]]=$B54,IF(DATOS_[[Check Periodo Ref.]:[Check Periodo Ref.]]="Dentro",IF(DATOS_[[Check Equiparado]:[Check Equiparado]]="Sí",IF(DATOS!AL$4="Sí",(1/DATOS_[[% anualiz]:[% anualiz]]),1)*IF(DATOS!AL$5="Sí",1/DATOS_[[% normaliz]:[% normaliz]],1)*(DATOS_[Conc.Sal.08])))))))),
0)</f>
        <v>0</v>
      </c>
      <c r="R55" s="178">
        <f t="array" ref="R55">IFERROR(
(MEDIAN((IF(DATOS_[[Sexo]:[Sexo]]=$B55,IF(DATOS_[[AGRUP. CLAS. PROF.]:[AGRUP. CLAS. PROF.]]=$B54,IF(DATOS_[[Check Periodo Ref.]:[Check Periodo Ref.]]="Dentro",IF(DATOS_[[Check Equiparado]:[Check Equiparado]]="Sí",IF(DATOS!AM$4="Sí",(1/DATOS_[[% anualiz]:[% anualiz]]),1)*IF(DATOS!AM$5="Sí",1/DATOS_[[% normaliz]:[% normaliz]],1)*(DATOS_[Conc.Sal.09])))))))),
0)</f>
        <v>0</v>
      </c>
      <c r="S55" s="178">
        <f t="array" ref="S55">IFERROR(
(MEDIAN((IF(DATOS_[[Sexo]:[Sexo]]=$B55,IF(DATOS_[[AGRUP. CLAS. PROF.]:[AGRUP. CLAS. PROF.]]=$B54,IF(DATOS_[[Check Periodo Ref.]:[Check Periodo Ref.]]="Dentro",IF(DATOS_[[Check Equiparado]:[Check Equiparado]]="Sí",IF(DATOS!AN$4="Sí",(1/DATOS_[[% anualiz]:[% anualiz]]),1)*IF(DATOS!AN$5="Sí",1/DATOS_[[% normaliz]:[% normaliz]],1)*(DATOS_[Conc.Sal.10])))))))),
0)</f>
        <v>0</v>
      </c>
      <c r="T55" s="178">
        <f t="array" ref="T55">IFERROR(
(MEDIAN((IF(DATOS_[[Sexo]:[Sexo]]=$B55,IF(DATOS_[[AGRUP. CLAS. PROF.]:[AGRUP. CLAS. PROF.]]=$B54,IF(DATOS_[[Check Periodo Ref.]:[Check Periodo Ref.]]="Dentro",IF(DATOS_[[Check Equiparado]:[Check Equiparado]]="Sí",IF(DATOS!AO$4="Sí",(1/DATOS_[[% anualiz]:[% anualiz]]),1)*IF(DATOS!AO$5="Sí",1/DATOS_[[% normaliz]:[% normaliz]],1)*(DATOS_[Conc.Sal.11])))))))),
0)</f>
        <v>0</v>
      </c>
      <c r="U55" s="178">
        <f t="array" ref="U55">IFERROR(
(MEDIAN((IF(DATOS_[[Sexo]:[Sexo]]=$B55,IF(DATOS_[[AGRUP. CLAS. PROF.]:[AGRUP. CLAS. PROF.]]=$B54,IF(DATOS_[[Check Periodo Ref.]:[Check Periodo Ref.]]="Dentro",IF(DATOS_[[Check Equiparado]:[Check Equiparado]]="Sí",IF(DATOS!AP$4="Sí",(1/DATOS_[[% anualiz]:[% anualiz]]),1)*IF(DATOS!AP$5="Sí",1/DATOS_[[% normaliz]:[% normaliz]],1)*(DATOS_[Conc.Sal.12])))))))),
0)</f>
        <v>0</v>
      </c>
      <c r="V55" s="178">
        <f t="array" ref="V55">IFERROR(
(MEDIAN((IF(DATOS_[[Sexo]:[Sexo]]=$B55,IF(DATOS_[[AGRUP. CLAS. PROF.]:[AGRUP. CLAS. PROF.]]=$B54,IF(DATOS_[[Check Periodo Ref.]:[Check Periodo Ref.]]="Dentro",IF(DATOS_[[Check Equiparado]:[Check Equiparado]]="Sí",IF(DATOS!AQ$4="Sí",(1/DATOS_[[% anualiz]:[% anualiz]]),1)*IF(DATOS!AQ$5="Sí",1/DATOS_[[% normaliz]:[% normaliz]],1)*(DATOS_[Conc.Sal.13])))))))),
0)</f>
        <v>0</v>
      </c>
      <c r="W55" s="178">
        <f t="array" ref="W55">IFERROR(
(MEDIAN((IF(DATOS_[[Sexo]:[Sexo]]=$B55,IF(DATOS_[[AGRUP. CLAS. PROF.]:[AGRUP. CLAS. PROF.]]=$B54,IF(DATOS_[[Check Periodo Ref.]:[Check Periodo Ref.]]="Dentro",IF(DATOS_[[Check Equiparado]:[Check Equiparado]]="Sí",IF(DATOS!AR$4="Sí",(1/DATOS_[[% anualiz]:[% anualiz]]),1)*IF(DATOS!AR$5="Sí",1/DATOS_[[% normaliz]:[% normaliz]],1)*(DATOS_[Conc.Sal.14])))))))),
0)</f>
        <v>0</v>
      </c>
      <c r="X55" s="178">
        <f t="array" ref="X55">IFERROR(
(MEDIAN((IF(DATOS_[[Sexo]:[Sexo]]=$B55,IF(DATOS_[[AGRUP. CLAS. PROF.]:[AGRUP. CLAS. PROF.]]=$B54,IF(DATOS_[[Check Periodo Ref.]:[Check Periodo Ref.]]="Dentro",IF(DATOS_[[Check Equiparado]:[Check Equiparado]]="Sí",IF(DATOS!AS$4="Sí",(1/DATOS_[[% anualiz]:[% anualiz]]),1)*IF(DATOS!AS$5="Sí",1/DATOS_[[% normaliz]:[% normaliz]],1)*(DATOS_[Conc.Sal.15])))))))),
0)</f>
        <v>0</v>
      </c>
      <c r="Y55" s="178">
        <f t="array" ref="Y55">IFERROR(
(MEDIAN((IF(DATOS_[[Sexo]:[Sexo]]=$B55,IF(DATOS_[[AGRUP. CLAS. PROF.]:[AGRUP. CLAS. PROF.]]=$B54,IF(DATOS_[[Check Periodo Ref.]:[Check Periodo Ref.]]="Dentro",IF(DATOS_[[Check Equiparado]:[Check Equiparado]]="Sí",IF(DATOS!AT$4="Sí",(1/DATOS_[[% anualiz]:[% anualiz]]),1)*IF(DATOS!AT$5="Sí",1/DATOS_[[% normaliz]:[% normaliz]],1)*(DATOS_[Conc.Sal.16])))))))),
0)</f>
        <v>0</v>
      </c>
      <c r="Z55" s="178">
        <f t="array" ref="Z55">IFERROR(
(MEDIAN((IF(DATOS_[[Sexo]:[Sexo]]=$B55,IF(DATOS_[[AGRUP. CLAS. PROF.]:[AGRUP. CLAS. PROF.]]=$B54,IF(DATOS_[[Check Periodo Ref.]:[Check Periodo Ref.]]="Dentro",IF(DATOS_[[Check Equiparado]:[Check Equiparado]]="Sí",IF(DATOS!AU$4="Sí",(1/DATOS_[[% anualiz]:[% anualiz]]),1)*IF(DATOS!AU$5="Sí",1/DATOS_[[% normaliz]:[% normaliz]],1)*(DATOS_[Conc.Sal.17])))))))),
0)</f>
        <v>0</v>
      </c>
      <c r="AA55" s="178">
        <f t="array" ref="AA55">IFERROR(
(MEDIAN((IF(DATOS_[[Sexo]:[Sexo]]=$B55,IF(DATOS_[[AGRUP. CLAS. PROF.]:[AGRUP. CLAS. PROF.]]=$B54,IF(DATOS_[[Check Periodo Ref.]:[Check Periodo Ref.]]="Dentro",IF(DATOS_[[Check Equiparado]:[Check Equiparado]]="Sí",IF(DATOS!AV$4="Sí",(1/DATOS_[[% anualiz]:[% anualiz]]),1)*IF(DATOS!AV$5="Sí",1/DATOS_[[% normaliz]:[% normaliz]],1)*(DATOS_[Conc.Sal.18])))))))),
0)</f>
        <v>0</v>
      </c>
      <c r="AB55" s="178">
        <f t="array" ref="AB55">IFERROR(
(MEDIAN((IF(DATOS_[[Sexo]:[Sexo]]=$B55,IF(DATOS_[[AGRUP. CLAS. PROF.]:[AGRUP. CLAS. PROF.]]=$B54,IF(DATOS_[[Check Periodo Ref.]:[Check Periodo Ref.]]="Dentro",IF(DATOS_[[Check Equiparado]:[Check Equiparado]]="Sí",IF(DATOS!AW$4="Sí",(1/DATOS_[[% anualiz]:[% anualiz]]),1)*IF(DATOS!AW$5="Sí",1/DATOS_[[% normaliz]:[% normaliz]],1)*(DATOS_[Conc.Sal.19])))))))),
0)</f>
        <v>0</v>
      </c>
      <c r="AC55" s="178">
        <f t="array" ref="AC55">IFERROR(
(MEDIAN((IF(DATOS_[[Sexo]:[Sexo]]=$B55,IF(DATOS_[[AGRUP. CLAS. PROF.]:[AGRUP. CLAS. PROF.]]=$B54,IF(DATOS_[[Check Periodo Ref.]:[Check Periodo Ref.]]="Dentro",IF(DATOS_[[Check Equiparado]:[Check Equiparado]]="Sí",IF(DATOS!AX$4="Sí",(1/DATOS_[[% anualiz]:[% anualiz]]),1)*IF(DATOS!AX$5="Sí",1/DATOS_[[% normaliz]:[% normaliz]],1)*(DATOS_[Conc.Sal.20])))))))),
0)</f>
        <v>0</v>
      </c>
      <c r="AD55" s="178">
        <f t="array" ref="AD55">IFERROR(
(MEDIAN((IF(DATOS_[[Sexo]:[Sexo]]=$B55,IF(DATOS_[[AGRUP. CLAS. PROF.]:[AGRUP. CLAS. PROF.]]=$B54,IF(DATOS_[[Check Periodo Ref.]:[Check Periodo Ref.]]="Dentro",IF(DATOS_[[Check Equiparado]:[Check Equiparado]]="Sí",IF(DATOS!AY$4="Sí",(1/DATOS_[[% anualiz]:[% anualiz]]),1)*IF(DATOS!AY$5="Sí",1/DATOS_[[% normaliz]:[% normaliz]],1)*(DATOS_[Conc.Sal.21])))))))),
0)</f>
        <v>0</v>
      </c>
      <c r="AE55" s="178">
        <f t="array" ref="AE55">IFERROR(
(MEDIAN((IF(DATOS_[[Sexo]:[Sexo]]=$B55,IF(DATOS_[[AGRUP. CLAS. PROF.]:[AGRUP. CLAS. PROF.]]=$B54,IF(DATOS_[[Check Periodo Ref.]:[Check Periodo Ref.]]="Dentro",IF(DATOS_[[Check Equiparado]:[Check Equiparado]]="Sí",IF(DATOS!AZ$4="Sí",(1/DATOS_[[% anualiz]:[% anualiz]]),1)*IF(DATOS!AZ$5="Sí",1/DATOS_[[% normaliz]:[% normaliz]],1)*(DATOS_[Conc.Sal.22])))))))),
0)</f>
        <v>0</v>
      </c>
      <c r="AF55" s="178">
        <f t="array" ref="AF55">IFERROR(
(MEDIAN((IF(DATOS_[[Sexo]:[Sexo]]=$B55,IF(DATOS_[[AGRUP. CLAS. PROF.]:[AGRUP. CLAS. PROF.]]=$B54,IF(DATOS_[[Check Periodo Ref.]:[Check Periodo Ref.]]="Dentro",IF(DATOS_[[Check Equiparado]:[Check Equiparado]]="Sí",IF(DATOS!BA$4="Sí",(1/DATOS_[[% anualiz]:[% anualiz]]),1)*IF(DATOS!BA$5="Sí",1/DATOS_[[% normaliz]:[% normaliz]],1)*(DATOS_[Conc.Sal.23])))))))),
0)</f>
        <v>0</v>
      </c>
      <c r="AG55" s="178">
        <f t="array" ref="AG55">IFERROR(
(MEDIAN((IF(DATOS_[[Sexo]:[Sexo]]=$B55,IF(DATOS_[[AGRUP. CLAS. PROF.]:[AGRUP. CLAS. PROF.]]=$B54,IF(DATOS_[[Check Periodo Ref.]:[Check Periodo Ref.]]="Dentro",IF(DATOS_[[Check Equiparado]:[Check Equiparado]]="Sí",IF(DATOS!BB$4="Sí",(1/DATOS_[[% anualiz]:[% anualiz]]),1)*IF(DATOS!BB$5="Sí",1/DATOS_[[% normaliz]:[% normaliz]],1)*(DATOS_[Conc.Sal.24])))))))),
0)</f>
        <v>0</v>
      </c>
      <c r="AH55" s="178">
        <f t="array" ref="AH55">IFERROR(
(MEDIAN((IF(DATOS_[[Sexo]:[Sexo]]=$B55,IF(DATOS_[[AGRUP. CLAS. PROF.]:[AGRUP. CLAS. PROF.]]=$B54,IF(DATOS_[[Check Periodo Ref.]:[Check Periodo Ref.]]="Dentro",IF(DATOS_[[Check Equiparado]:[Check Equiparado]]="Sí",IF(DATOS!BC$4="Sí",(1/DATOS_[[% anualiz]:[% anualiz]]),1)*IF(DATOS!BC$5="Sí",1/DATOS_[[% normaliz]:[% normaliz]],1)*(DATOS_[Conc.Sal.25])))))))),
0)</f>
        <v>0</v>
      </c>
      <c r="AI55" s="178">
        <f t="array" ref="AI55">IFERROR(
(MEDIAN((IF(DATOS_[[Sexo]:[Sexo]]=$B55,IF(DATOS_[[AGRUP. CLAS. PROF.]:[AGRUP. CLAS. PROF.]]=$B54,IF(DATOS_[[Check Periodo Ref.]:[Check Periodo Ref.]]="Dentro",IF(DATOS_[[Check Equiparado]:[Check Equiparado]]="Sí",IF(DATOS!BD$4="Sí",(1/DATOS_[[% anualiz]:[% anualiz]]),1)*IF(DATOS!BD$5="Sí",1/DATOS_[[% normaliz]:[% normaliz]],1)*(DATOS_[Conc.Sal.26])))))))),
0)</f>
        <v>0</v>
      </c>
      <c r="AJ55" s="178">
        <f t="array" ref="AJ55">IFERROR(
(MEDIAN((IF(DATOS_[[Sexo]:[Sexo]]=$B55,IF(DATOS_[[AGRUP. CLAS. PROF.]:[AGRUP. CLAS. PROF.]]=$B54,IF(DATOS_[[Check Periodo Ref.]:[Check Periodo Ref.]]="Dentro",IF(DATOS_[[Check Equiparado]:[Check Equiparado]]="Sí",IF(DATOS!BE$4="Sí",(1/DATOS_[[% anualiz]:[% anualiz]]),1)*IF(DATOS!BE$5="Sí",1/DATOS_[[% normaliz]:[% normaliz]],1)*(DATOS_[Conc.Sal.27])))))))),
0)</f>
        <v>0</v>
      </c>
      <c r="AK55" s="178">
        <f t="array" ref="AK55">IFERROR(
(MEDIAN((IF(DATOS_[[Sexo]:[Sexo]]=$B55,IF(DATOS_[[AGRUP. CLAS. PROF.]:[AGRUP. CLAS. PROF.]]=$B54,IF(DATOS_[[Check Periodo Ref.]:[Check Periodo Ref.]]="Dentro",IF(DATOS_[[Check Equiparado]:[Check Equiparado]]="Sí",IF(DATOS!BF$4="Sí",(1/DATOS_[[% anualiz]:[% anualiz]]),1)*IF(DATOS!BF$5="Sí",1/DATOS_[[% normaliz]:[% normaliz]],1)*(DATOS_[Conc.Sal.28])))))))),
0)</f>
        <v>0</v>
      </c>
      <c r="AL55" s="178">
        <f t="array" ref="AL55">IFERROR(
(MEDIAN((IF(DATOS_[[Sexo]:[Sexo]]=$B55,IF(DATOS_[[AGRUP. CLAS. PROF.]:[AGRUP. CLAS. PROF.]]=$B54,IF(DATOS_[[Check Periodo Ref.]:[Check Periodo Ref.]]="Dentro",IF(DATOS_[[Check Equiparado]:[Check Equiparado]]="Sí",IF(DATOS!BG$4="Sí",(1/DATOS_[[% anualiz]:[% anualiz]]),1)*IF(DATOS!BG$5="Sí",1/DATOS_[[% normaliz]:[% normaliz]],1)*(DATOS_[Conc.Sal.29])))))))),
0)</f>
        <v>0</v>
      </c>
      <c r="AM55" s="178">
        <f t="array" ref="AM55">IFERROR(
(MEDIAN((IF(DATOS_[[Sexo]:[Sexo]]=$B55,IF(DATOS_[[AGRUP. CLAS. PROF.]:[AGRUP. CLAS. PROF.]]=$B54,IF(DATOS_[[Check Periodo Ref.]:[Check Periodo Ref.]]="Dentro",IF(DATOS_[[Check Equiparado]:[Check Equiparado]]="Sí",IF(DATOS!BH$4="Sí",(1/DATOS_[[% anualiz]:[% anualiz]]),1)*IF(DATOS!BH$5="Sí",1/DATOS_[[% normaliz]:[% normaliz]],1)*(DATOS_[Conc.Sal.30])))))))),
0)</f>
        <v>0</v>
      </c>
      <c r="AN55" s="179">
        <f t="array" ref="AN55">IFERROR(
MEDIAN(IF(DATOS_[Sexo]=$B55,IF(DATOS_[[AGRUP. CLAS. PROF.]:[AGRUP. CLAS. PROF.]]=$B54,IF(DATOS_[Check Equiparado]="Sí",IF(DATOS_[Check Periodo Ref.]="Dentro",DATOS_[Tot COMPL.SAL Eq],FALSE))))),
0)</f>
        <v>0</v>
      </c>
      <c r="AO55" s="180">
        <f t="array" ref="AO55">IFERROR(
MEDIAN(IF(DATOS_[Sexo]=$B55,IF(DATOS_[[AGRUP. CLAS. PROF.]:[AGRUP. CLAS. PROF.]]=$B54,IF(DATOS_[Check Equiparado]="Sí",IF(DATOS_[Check Periodo Ref.]="Dentro",DATOS_[TOTAL SALARIO Eq],FALSE))))),
0)</f>
        <v>0</v>
      </c>
      <c r="AP55" s="181">
        <f t="array" ref="AP55">IFERROR(
(MEDIAN((IF(DATOS_[[Sexo]:[Sexo]]=$B55,IF(DATOS_[[AGRUP. CLAS. PROF.]:[AGRUP. CLAS. PROF.]]=$B54,IF(DATOS_[[Check Periodo Ref.]:[Check Periodo Ref.]]="Dentro",IF(DATOS_[[Check Equiparado]:[Check Equiparado]]="Sí",IF(DATOS!BI$4="Sí",(1/DATOS_[[% anualiz]:[% anualiz]]),1)*IF(DATOS!BI$5="Sí",1/DATOS_[[% normaliz]:[% normaliz]],1)*(DATOS_[C.Extra.01])))))))),
0)</f>
        <v>0</v>
      </c>
      <c r="AQ55" s="181">
        <f t="array" ref="AQ55">IFERROR(
(MEDIAN((IF(DATOS_[[Sexo]:[Sexo]]=$B55,IF(DATOS_[[AGRUP. CLAS. PROF.]:[AGRUP. CLAS. PROF.]]=$B54,IF(DATOS_[[Check Periodo Ref.]:[Check Periodo Ref.]]="Dentro",IF(DATOS_[[Check Equiparado]:[Check Equiparado]]="Sí",IF(DATOS!BJ$4="Sí",(1/DATOS_[[% anualiz]:[% anualiz]]),1)*IF(DATOS!BJ$5="Sí",1/DATOS_[[% normaliz]:[% normaliz]],1)*(DATOS_[C.Extra.02])))))))),
0)</f>
        <v>0</v>
      </c>
      <c r="AR55" s="181">
        <f t="array" ref="AR55">IFERROR(
(MEDIAN((IF(DATOS_[[Sexo]:[Sexo]]=$B55,IF(DATOS_[[AGRUP. CLAS. PROF.]:[AGRUP. CLAS. PROF.]]=$B54,IF(DATOS_[[Check Periodo Ref.]:[Check Periodo Ref.]]="Dentro",IF(DATOS_[[Check Equiparado]:[Check Equiparado]]="Sí",IF(DATOS!BK$4="Sí",(1/DATOS_[[% anualiz]:[% anualiz]]),1)*IF(DATOS!BK$5="Sí",1/DATOS_[[% normaliz]:[% normaliz]],1)*(DATOS_[C.Extra.03])))))))),
0)</f>
        <v>0</v>
      </c>
      <c r="AS55" s="181">
        <f t="array" ref="AS55">IFERROR(
(MEDIAN((IF(DATOS_[[Sexo]:[Sexo]]=$B55,IF(DATOS_[[AGRUP. CLAS. PROF.]:[AGRUP. CLAS. PROF.]]=$B54,IF(DATOS_[[Check Periodo Ref.]:[Check Periodo Ref.]]="Dentro",IF(DATOS_[[Check Equiparado]:[Check Equiparado]]="Sí",IF(DATOS!BL$4="Sí",(1/DATOS_[[% anualiz]:[% anualiz]]),1)*IF(DATOS!BL$5="Sí",1/DATOS_[[% normaliz]:[% normaliz]],1)*(DATOS_[C.Extra.04])))))))),
0)</f>
        <v>0</v>
      </c>
      <c r="AT55" s="181">
        <f t="array" ref="AT55">IFERROR(
(MEDIAN((IF(DATOS_[[Sexo]:[Sexo]]=$B55,IF(DATOS_[[AGRUP. CLAS. PROF.]:[AGRUP. CLAS. PROF.]]=$B54,IF(DATOS_[[Check Periodo Ref.]:[Check Periodo Ref.]]="Dentro",IF(DATOS_[[Check Equiparado]:[Check Equiparado]]="Sí",IF(DATOS!BM$4="Sí",(1/DATOS_[[% anualiz]:[% anualiz]]),1)*IF(DATOS!BM$5="Sí",1/DATOS_[[% normaliz]:[% normaliz]],1)*(DATOS_[C.Extra.05])))))))),
0)</f>
        <v>0</v>
      </c>
      <c r="AU55" s="182">
        <f t="array" ref="AU55">IFERROR(
MEDIAN(IF(DATOS_[Sexo]=$B55,IF(DATOS_[[AGRUP. CLAS. PROF.]:[AGRUP. CLAS. PROF.]]=$B54,IF(DATOS_[Check Equiparado]="Sí",IF(DATOS_[Check Periodo Ref.]="Dentro",DATOS_[Tot Extrasalarial Eq],FALSE))))),
0)</f>
        <v>0</v>
      </c>
      <c r="AV55" s="183">
        <f t="array" ref="AV55">IFERROR(
MEDIAN(IF(DATOS_[Sexo]=$B55,IF(DATOS_[[AGRUP. CLAS. PROF.]:[AGRUP. CLAS. PROF.]]=$B54,IF(DATOS_[Check Equiparado]="Sí",IF(DATOS_[Check Periodo Ref.]="Dentro",DATOS_[TOTAL Retrib Eq],FALSE))))),
0)</f>
        <v>0</v>
      </c>
    </row>
    <row r="56" spans="1:48" x14ac:dyDescent="0.3">
      <c r="A56" s="107" t="str">
        <f t="shared" ref="A56" si="58">+A55</f>
        <v>[ocultar]</v>
      </c>
      <c r="B56" s="153" t="s">
        <v>163</v>
      </c>
      <c r="C56" s="99">
        <f t="array" ref="C56">SUM(IF($B56=DATOS_[Sexo],
IF($B54=DATOS_[AGRUP. CLAS. PROF.],
IF("Dentro"=DATOS_[Check Periodo Ref.],
1/(COUNTIFS(DATOS_[Sexo],$B56,DATOS_[AGRUP. CLAS. PROF.],$B54,DATOS_[Check Periodo Ref.],"Dentro",DATOS_[id],DATOS_[id]))))))</f>
        <v>0</v>
      </c>
      <c r="D56" s="100">
        <f>COUNTIFS(DATOS_[AGRUP. CLAS. PROF.],$B54,DATOS_[Sexo],$B56,DATOS_[Check Periodo Ref.],"Dentro")</f>
        <v>0</v>
      </c>
      <c r="E56" s="100">
        <f>COUNTIFS(DATOS_[AGRUP. CLAS. PROF.],$B54,DATOS_[Sexo],$B56,DATOS_[Check Periodo Ref.],"Dentro",DATOS_[Check Nº SC Norm],"Sí")</f>
        <v>0</v>
      </c>
      <c r="F56" s="100">
        <f>COUNTIFS(DATOS_[AGRUP. CLAS. PROF.],$B54,DATOS_[Sexo],$B56,DATOS_[Check Periodo Ref.],"Dentro",DATOS_[Check Nº SC Anualiz],"Sí")</f>
        <v>0</v>
      </c>
      <c r="G56" s="100">
        <f>COUNTIFS(DATOS_[AGRUP. CLAS. PROF.],$B54,DATOS_[Sexo],$B56,DATOS_[Check Periodo Ref.],"Dentro",DATOS_[Check Nº SC Norm y Anualiz],"Sí")</f>
        <v>0</v>
      </c>
      <c r="H56" s="100">
        <f>COUNTIFS(DATOS_[AGRUP. CLAS. PROF.],$B54,DATOS_[Sexo],$B56,DATOS_[Check Periodo Ref.],"Dentro",DATOS_[Check Equiparación],"Sí")</f>
        <v>0</v>
      </c>
      <c r="I56" s="177" cm="1">
        <f t="array" ref="I56">IFERROR(
MEDIAN(IF(DATOS_[Sexo]=$B56,IF(DATOS_[[AGRUP. CLAS. PROF.]:[AGRUP. CLAS. PROF.]]=$B54,IF(DATOS_[Check Equiparado]="Sí",IF(DATOS_[Check Periodo Ref.]="Dentro",DATOS_[SALARIO BASE Eq],FALSE))))),
0)</f>
        <v>0</v>
      </c>
      <c r="J56" s="178">
        <f t="array" ref="J56">IFERROR(
(MEDIAN((IF(DATOS_[[Sexo]:[Sexo]]=$B56,IF(DATOS_[[AGRUP. CLAS. PROF.]:[AGRUP. CLAS. PROF.]]=$B54,IF(DATOS_[[Check Periodo Ref.]:[Check Periodo Ref.]]="Dentro",IF(DATOS_[[Check Equiparado]:[Check Equiparado]]="Sí",IF(DATOS!AE$4="Sí",(1/DATOS_[[% anualiz]:[% anualiz]]),1)*IF(DATOS!AE$5="Sí",1/DATOS_[[% normaliz]:[% normaliz]],1)*(DATOS_[Conc.Sal.01])))))))),
0)</f>
        <v>0</v>
      </c>
      <c r="K56" s="178">
        <f t="array" ref="K56">IFERROR(
(MEDIAN((IF(DATOS_[[Sexo]:[Sexo]]=$B56,IF(DATOS_[[AGRUP. CLAS. PROF.]:[AGRUP. CLAS. PROF.]]=$B54,IF(DATOS_[[Check Periodo Ref.]:[Check Periodo Ref.]]="Dentro",IF(DATOS_[[Check Equiparado]:[Check Equiparado]]="Sí",IF(DATOS!AF$4="Sí",(1/DATOS_[[% anualiz]:[% anualiz]]),1)*IF(DATOS!AF$5="Sí",1/DATOS_[[% normaliz]:[% normaliz]],1)*(DATOS_[Conc.Sal.02])))))))),
0)</f>
        <v>0</v>
      </c>
      <c r="L56" s="178">
        <f t="array" ref="L56">IFERROR(
(MEDIAN((IF(DATOS_[[Sexo]:[Sexo]]=$B56,IF(DATOS_[[AGRUP. CLAS. PROF.]:[AGRUP. CLAS. PROF.]]=$B54,IF(DATOS_[[Check Periodo Ref.]:[Check Periodo Ref.]]="Dentro",IF(DATOS_[[Check Equiparado]:[Check Equiparado]]="Sí",IF(DATOS!AG$4="Sí",(1/DATOS_[[% anualiz]:[% anualiz]]),1)*IF(DATOS!AG$5="Sí",1/DATOS_[[% normaliz]:[% normaliz]],1)*(DATOS_[Conc.Sal.03])))))))),
0)</f>
        <v>0</v>
      </c>
      <c r="M56" s="178">
        <f t="array" ref="M56">IFERROR(
(MEDIAN((IF(DATOS_[[Sexo]:[Sexo]]=$B56,IF(DATOS_[[AGRUP. CLAS. PROF.]:[AGRUP. CLAS. PROF.]]=$B54,IF(DATOS_[[Check Periodo Ref.]:[Check Periodo Ref.]]="Dentro",IF(DATOS_[[Check Equiparado]:[Check Equiparado]]="Sí",IF(DATOS!AH$4="Sí",(1/DATOS_[[% anualiz]:[% anualiz]]),1)*IF(DATOS!AH$5="Sí",1/DATOS_[[% normaliz]:[% normaliz]],1)*(DATOS_[Conc.Sal.04])))))))),
0)</f>
        <v>0</v>
      </c>
      <c r="N56" s="178">
        <f t="array" ref="N56">IFERROR(
(MEDIAN((IF(DATOS_[[Sexo]:[Sexo]]=$B56,IF(DATOS_[[AGRUP. CLAS. PROF.]:[AGRUP. CLAS. PROF.]]=$B54,IF(DATOS_[[Check Periodo Ref.]:[Check Periodo Ref.]]="Dentro",IF(DATOS_[[Check Equiparado]:[Check Equiparado]]="Sí",IF(DATOS!AI$4="Sí",(1/DATOS_[[% anualiz]:[% anualiz]]),1)*IF(DATOS!AI$5="Sí",1/DATOS_[[% normaliz]:[% normaliz]],1)*(DATOS_[Conc.Sal.05])))))))),
0)</f>
        <v>0</v>
      </c>
      <c r="O56" s="178">
        <f t="array" ref="O56">IFERROR(
(MEDIAN((IF(DATOS_[[Sexo]:[Sexo]]=$B56,IF(DATOS_[[AGRUP. CLAS. PROF.]:[AGRUP. CLAS. PROF.]]=$B54,IF(DATOS_[[Check Periodo Ref.]:[Check Periodo Ref.]]="Dentro",IF(DATOS_[[Check Equiparado]:[Check Equiparado]]="Sí",IF(DATOS!AJ$4="Sí",(1/DATOS_[[% anualiz]:[% anualiz]]),1)*IF(DATOS!AJ$5="Sí",1/DATOS_[[% normaliz]:[% normaliz]],1)*(DATOS_[Conc.Sal.06])))))))),
0)</f>
        <v>0</v>
      </c>
      <c r="P56" s="178">
        <f t="array" ref="P56">IFERROR(
(MEDIAN((IF(DATOS_[[Sexo]:[Sexo]]=$B56,IF(DATOS_[[AGRUP. CLAS. PROF.]:[AGRUP. CLAS. PROF.]]=$B54,IF(DATOS_[[Check Periodo Ref.]:[Check Periodo Ref.]]="Dentro",IF(DATOS_[[Check Equiparado]:[Check Equiparado]]="Sí",IF(DATOS!AK$4="Sí",(1/DATOS_[[% anualiz]:[% anualiz]]),1)*IF(DATOS!AK$5="Sí",1/DATOS_[[% normaliz]:[% normaliz]],1)*(DATOS_[Conc.Sal.07])))))))),
0)</f>
        <v>0</v>
      </c>
      <c r="Q56" s="178">
        <f t="array" ref="Q56">IFERROR(
(MEDIAN((IF(DATOS_[[Sexo]:[Sexo]]=$B56,IF(DATOS_[[AGRUP. CLAS. PROF.]:[AGRUP. CLAS. PROF.]]=$B54,IF(DATOS_[[Check Periodo Ref.]:[Check Periodo Ref.]]="Dentro",IF(DATOS_[[Check Equiparado]:[Check Equiparado]]="Sí",IF(DATOS!AL$4="Sí",(1/DATOS_[[% anualiz]:[% anualiz]]),1)*IF(DATOS!AL$5="Sí",1/DATOS_[[% normaliz]:[% normaliz]],1)*(DATOS_[Conc.Sal.08])))))))),
0)</f>
        <v>0</v>
      </c>
      <c r="R56" s="178">
        <f t="array" ref="R56">IFERROR(
(MEDIAN((IF(DATOS_[[Sexo]:[Sexo]]=$B56,IF(DATOS_[[AGRUP. CLAS. PROF.]:[AGRUP. CLAS. PROF.]]=$B54,IF(DATOS_[[Check Periodo Ref.]:[Check Periodo Ref.]]="Dentro",IF(DATOS_[[Check Equiparado]:[Check Equiparado]]="Sí",IF(DATOS!AM$4="Sí",(1/DATOS_[[% anualiz]:[% anualiz]]),1)*IF(DATOS!AM$5="Sí",1/DATOS_[[% normaliz]:[% normaliz]],1)*(DATOS_[Conc.Sal.09])))))))),
0)</f>
        <v>0</v>
      </c>
      <c r="S56" s="178">
        <f t="array" ref="S56">IFERROR(
(MEDIAN((IF(DATOS_[[Sexo]:[Sexo]]=$B56,IF(DATOS_[[AGRUP. CLAS. PROF.]:[AGRUP. CLAS. PROF.]]=$B54,IF(DATOS_[[Check Periodo Ref.]:[Check Periodo Ref.]]="Dentro",IF(DATOS_[[Check Equiparado]:[Check Equiparado]]="Sí",IF(DATOS!AN$4="Sí",(1/DATOS_[[% anualiz]:[% anualiz]]),1)*IF(DATOS!AN$5="Sí",1/DATOS_[[% normaliz]:[% normaliz]],1)*(DATOS_[Conc.Sal.10])))))))),
0)</f>
        <v>0</v>
      </c>
      <c r="T56" s="178">
        <f t="array" ref="T56">IFERROR(
(MEDIAN((IF(DATOS_[[Sexo]:[Sexo]]=$B56,IF(DATOS_[[AGRUP. CLAS. PROF.]:[AGRUP. CLAS. PROF.]]=$B54,IF(DATOS_[[Check Periodo Ref.]:[Check Periodo Ref.]]="Dentro",IF(DATOS_[[Check Equiparado]:[Check Equiparado]]="Sí",IF(DATOS!AO$4="Sí",(1/DATOS_[[% anualiz]:[% anualiz]]),1)*IF(DATOS!AO$5="Sí",1/DATOS_[[% normaliz]:[% normaliz]],1)*(DATOS_[Conc.Sal.11])))))))),
0)</f>
        <v>0</v>
      </c>
      <c r="U56" s="178">
        <f t="array" ref="U56">IFERROR(
(MEDIAN((IF(DATOS_[[Sexo]:[Sexo]]=$B56,IF(DATOS_[[AGRUP. CLAS. PROF.]:[AGRUP. CLAS. PROF.]]=$B54,IF(DATOS_[[Check Periodo Ref.]:[Check Periodo Ref.]]="Dentro",IF(DATOS_[[Check Equiparado]:[Check Equiparado]]="Sí",IF(DATOS!AP$4="Sí",(1/DATOS_[[% anualiz]:[% anualiz]]),1)*IF(DATOS!AP$5="Sí",1/DATOS_[[% normaliz]:[% normaliz]],1)*(DATOS_[Conc.Sal.12])))))))),
0)</f>
        <v>0</v>
      </c>
      <c r="V56" s="178">
        <f t="array" ref="V56">IFERROR(
(MEDIAN((IF(DATOS_[[Sexo]:[Sexo]]=$B56,IF(DATOS_[[AGRUP. CLAS. PROF.]:[AGRUP. CLAS. PROF.]]=$B54,IF(DATOS_[[Check Periodo Ref.]:[Check Periodo Ref.]]="Dentro",IF(DATOS_[[Check Equiparado]:[Check Equiparado]]="Sí",IF(DATOS!AQ$4="Sí",(1/DATOS_[[% anualiz]:[% anualiz]]),1)*IF(DATOS!AQ$5="Sí",1/DATOS_[[% normaliz]:[% normaliz]],1)*(DATOS_[Conc.Sal.13])))))))),
0)</f>
        <v>0</v>
      </c>
      <c r="W56" s="178">
        <f t="array" ref="W56">IFERROR(
(MEDIAN((IF(DATOS_[[Sexo]:[Sexo]]=$B56,IF(DATOS_[[AGRUP. CLAS. PROF.]:[AGRUP. CLAS. PROF.]]=$B54,IF(DATOS_[[Check Periodo Ref.]:[Check Periodo Ref.]]="Dentro",IF(DATOS_[[Check Equiparado]:[Check Equiparado]]="Sí",IF(DATOS!AR$4="Sí",(1/DATOS_[[% anualiz]:[% anualiz]]),1)*IF(DATOS!AR$5="Sí",1/DATOS_[[% normaliz]:[% normaliz]],1)*(DATOS_[Conc.Sal.14])))))))),
0)</f>
        <v>0</v>
      </c>
      <c r="X56" s="178">
        <f t="array" ref="X56">IFERROR(
(MEDIAN((IF(DATOS_[[Sexo]:[Sexo]]=$B56,IF(DATOS_[[AGRUP. CLAS. PROF.]:[AGRUP. CLAS. PROF.]]=$B54,IF(DATOS_[[Check Periodo Ref.]:[Check Periodo Ref.]]="Dentro",IF(DATOS_[[Check Equiparado]:[Check Equiparado]]="Sí",IF(DATOS!AS$4="Sí",(1/DATOS_[[% anualiz]:[% anualiz]]),1)*IF(DATOS!AS$5="Sí",1/DATOS_[[% normaliz]:[% normaliz]],1)*(DATOS_[Conc.Sal.15])))))))),
0)</f>
        <v>0</v>
      </c>
      <c r="Y56" s="178">
        <f t="array" ref="Y56">IFERROR(
(MEDIAN((IF(DATOS_[[Sexo]:[Sexo]]=$B56,IF(DATOS_[[AGRUP. CLAS. PROF.]:[AGRUP. CLAS. PROF.]]=$B54,IF(DATOS_[[Check Periodo Ref.]:[Check Periodo Ref.]]="Dentro",IF(DATOS_[[Check Equiparado]:[Check Equiparado]]="Sí",IF(DATOS!AT$4="Sí",(1/DATOS_[[% anualiz]:[% anualiz]]),1)*IF(DATOS!AT$5="Sí",1/DATOS_[[% normaliz]:[% normaliz]],1)*(DATOS_[Conc.Sal.16])))))))),
0)</f>
        <v>0</v>
      </c>
      <c r="Z56" s="178">
        <f t="array" ref="Z56">IFERROR(
(MEDIAN((IF(DATOS_[[Sexo]:[Sexo]]=$B56,IF(DATOS_[[AGRUP. CLAS. PROF.]:[AGRUP. CLAS. PROF.]]=$B54,IF(DATOS_[[Check Periodo Ref.]:[Check Periodo Ref.]]="Dentro",IF(DATOS_[[Check Equiparado]:[Check Equiparado]]="Sí",IF(DATOS!AU$4="Sí",(1/DATOS_[[% anualiz]:[% anualiz]]),1)*IF(DATOS!AU$5="Sí",1/DATOS_[[% normaliz]:[% normaliz]],1)*(DATOS_[Conc.Sal.17])))))))),
0)</f>
        <v>0</v>
      </c>
      <c r="AA56" s="178">
        <f t="array" ref="AA56">IFERROR(
(MEDIAN((IF(DATOS_[[Sexo]:[Sexo]]=$B56,IF(DATOS_[[AGRUP. CLAS. PROF.]:[AGRUP. CLAS. PROF.]]=$B54,IF(DATOS_[[Check Periodo Ref.]:[Check Periodo Ref.]]="Dentro",IF(DATOS_[[Check Equiparado]:[Check Equiparado]]="Sí",IF(DATOS!AV$4="Sí",(1/DATOS_[[% anualiz]:[% anualiz]]),1)*IF(DATOS!AV$5="Sí",1/DATOS_[[% normaliz]:[% normaliz]],1)*(DATOS_[Conc.Sal.18])))))))),
0)</f>
        <v>0</v>
      </c>
      <c r="AB56" s="178">
        <f t="array" ref="AB56">IFERROR(
(MEDIAN((IF(DATOS_[[Sexo]:[Sexo]]=$B56,IF(DATOS_[[AGRUP. CLAS. PROF.]:[AGRUP. CLAS. PROF.]]=$B54,IF(DATOS_[[Check Periodo Ref.]:[Check Periodo Ref.]]="Dentro",IF(DATOS_[[Check Equiparado]:[Check Equiparado]]="Sí",IF(DATOS!AW$4="Sí",(1/DATOS_[[% anualiz]:[% anualiz]]),1)*IF(DATOS!AW$5="Sí",1/DATOS_[[% normaliz]:[% normaliz]],1)*(DATOS_[Conc.Sal.19])))))))),
0)</f>
        <v>0</v>
      </c>
      <c r="AC56" s="178">
        <f t="array" ref="AC56">IFERROR(
(MEDIAN((IF(DATOS_[[Sexo]:[Sexo]]=$B56,IF(DATOS_[[AGRUP. CLAS. PROF.]:[AGRUP. CLAS. PROF.]]=$B54,IF(DATOS_[[Check Periodo Ref.]:[Check Periodo Ref.]]="Dentro",IF(DATOS_[[Check Equiparado]:[Check Equiparado]]="Sí",IF(DATOS!AX$4="Sí",(1/DATOS_[[% anualiz]:[% anualiz]]),1)*IF(DATOS!AX$5="Sí",1/DATOS_[[% normaliz]:[% normaliz]],1)*(DATOS_[Conc.Sal.20])))))))),
0)</f>
        <v>0</v>
      </c>
      <c r="AD56" s="178">
        <f t="array" ref="AD56">IFERROR(
(MEDIAN((IF(DATOS_[[Sexo]:[Sexo]]=$B56,IF(DATOS_[[AGRUP. CLAS. PROF.]:[AGRUP. CLAS. PROF.]]=$B54,IF(DATOS_[[Check Periodo Ref.]:[Check Periodo Ref.]]="Dentro",IF(DATOS_[[Check Equiparado]:[Check Equiparado]]="Sí",IF(DATOS!AY$4="Sí",(1/DATOS_[[% anualiz]:[% anualiz]]),1)*IF(DATOS!AY$5="Sí",1/DATOS_[[% normaliz]:[% normaliz]],1)*(DATOS_[Conc.Sal.21])))))))),
0)</f>
        <v>0</v>
      </c>
      <c r="AE56" s="178">
        <f t="array" ref="AE56">IFERROR(
(MEDIAN((IF(DATOS_[[Sexo]:[Sexo]]=$B56,IF(DATOS_[[AGRUP. CLAS. PROF.]:[AGRUP. CLAS. PROF.]]=$B54,IF(DATOS_[[Check Periodo Ref.]:[Check Periodo Ref.]]="Dentro",IF(DATOS_[[Check Equiparado]:[Check Equiparado]]="Sí",IF(DATOS!AZ$4="Sí",(1/DATOS_[[% anualiz]:[% anualiz]]),1)*IF(DATOS!AZ$5="Sí",1/DATOS_[[% normaliz]:[% normaliz]],1)*(DATOS_[Conc.Sal.22])))))))),
0)</f>
        <v>0</v>
      </c>
      <c r="AF56" s="178">
        <f t="array" ref="AF56">IFERROR(
(MEDIAN((IF(DATOS_[[Sexo]:[Sexo]]=$B56,IF(DATOS_[[AGRUP. CLAS. PROF.]:[AGRUP. CLAS. PROF.]]=$B54,IF(DATOS_[[Check Periodo Ref.]:[Check Periodo Ref.]]="Dentro",IF(DATOS_[[Check Equiparado]:[Check Equiparado]]="Sí",IF(DATOS!BA$4="Sí",(1/DATOS_[[% anualiz]:[% anualiz]]),1)*IF(DATOS!BA$5="Sí",1/DATOS_[[% normaliz]:[% normaliz]],1)*(DATOS_[Conc.Sal.23])))))))),
0)</f>
        <v>0</v>
      </c>
      <c r="AG56" s="178">
        <f t="array" ref="AG56">IFERROR(
(MEDIAN((IF(DATOS_[[Sexo]:[Sexo]]=$B56,IF(DATOS_[[AGRUP. CLAS. PROF.]:[AGRUP. CLAS. PROF.]]=$B54,IF(DATOS_[[Check Periodo Ref.]:[Check Periodo Ref.]]="Dentro",IF(DATOS_[[Check Equiparado]:[Check Equiparado]]="Sí",IF(DATOS!BB$4="Sí",(1/DATOS_[[% anualiz]:[% anualiz]]),1)*IF(DATOS!BB$5="Sí",1/DATOS_[[% normaliz]:[% normaliz]],1)*(DATOS_[Conc.Sal.24])))))))),
0)</f>
        <v>0</v>
      </c>
      <c r="AH56" s="178">
        <f t="array" ref="AH56">IFERROR(
(MEDIAN((IF(DATOS_[[Sexo]:[Sexo]]=$B56,IF(DATOS_[[AGRUP. CLAS. PROF.]:[AGRUP. CLAS. PROF.]]=$B54,IF(DATOS_[[Check Periodo Ref.]:[Check Periodo Ref.]]="Dentro",IF(DATOS_[[Check Equiparado]:[Check Equiparado]]="Sí",IF(DATOS!BC$4="Sí",(1/DATOS_[[% anualiz]:[% anualiz]]),1)*IF(DATOS!BC$5="Sí",1/DATOS_[[% normaliz]:[% normaliz]],1)*(DATOS_[Conc.Sal.25])))))))),
0)</f>
        <v>0</v>
      </c>
      <c r="AI56" s="178">
        <f t="array" ref="AI56">IFERROR(
(MEDIAN((IF(DATOS_[[Sexo]:[Sexo]]=$B56,IF(DATOS_[[AGRUP. CLAS. PROF.]:[AGRUP. CLAS. PROF.]]=$B54,IF(DATOS_[[Check Periodo Ref.]:[Check Periodo Ref.]]="Dentro",IF(DATOS_[[Check Equiparado]:[Check Equiparado]]="Sí",IF(DATOS!BD$4="Sí",(1/DATOS_[[% anualiz]:[% anualiz]]),1)*IF(DATOS!BD$5="Sí",1/DATOS_[[% normaliz]:[% normaliz]],1)*(DATOS_[Conc.Sal.26])))))))),
0)</f>
        <v>0</v>
      </c>
      <c r="AJ56" s="178">
        <f t="array" ref="AJ56">IFERROR(
(MEDIAN((IF(DATOS_[[Sexo]:[Sexo]]=$B56,IF(DATOS_[[AGRUP. CLAS. PROF.]:[AGRUP. CLAS. PROF.]]=$B54,IF(DATOS_[[Check Periodo Ref.]:[Check Periodo Ref.]]="Dentro",IF(DATOS_[[Check Equiparado]:[Check Equiparado]]="Sí",IF(DATOS!BE$4="Sí",(1/DATOS_[[% anualiz]:[% anualiz]]),1)*IF(DATOS!BE$5="Sí",1/DATOS_[[% normaliz]:[% normaliz]],1)*(DATOS_[Conc.Sal.27])))))))),
0)</f>
        <v>0</v>
      </c>
      <c r="AK56" s="178">
        <f t="array" ref="AK56">IFERROR(
(MEDIAN((IF(DATOS_[[Sexo]:[Sexo]]=$B56,IF(DATOS_[[AGRUP. CLAS. PROF.]:[AGRUP. CLAS. PROF.]]=$B54,IF(DATOS_[[Check Periodo Ref.]:[Check Periodo Ref.]]="Dentro",IF(DATOS_[[Check Equiparado]:[Check Equiparado]]="Sí",IF(DATOS!BF$4="Sí",(1/DATOS_[[% anualiz]:[% anualiz]]),1)*IF(DATOS!BF$5="Sí",1/DATOS_[[% normaliz]:[% normaliz]],1)*(DATOS_[Conc.Sal.28])))))))),
0)</f>
        <v>0</v>
      </c>
      <c r="AL56" s="178">
        <f t="array" ref="AL56">IFERROR(
(MEDIAN((IF(DATOS_[[Sexo]:[Sexo]]=$B56,IF(DATOS_[[AGRUP. CLAS. PROF.]:[AGRUP. CLAS. PROF.]]=$B54,IF(DATOS_[[Check Periodo Ref.]:[Check Periodo Ref.]]="Dentro",IF(DATOS_[[Check Equiparado]:[Check Equiparado]]="Sí",IF(DATOS!BG$4="Sí",(1/DATOS_[[% anualiz]:[% anualiz]]),1)*IF(DATOS!BG$5="Sí",1/DATOS_[[% normaliz]:[% normaliz]],1)*(DATOS_[Conc.Sal.29])))))))),
0)</f>
        <v>0</v>
      </c>
      <c r="AM56" s="178">
        <f t="array" ref="AM56">IFERROR(
(MEDIAN((IF(DATOS_[[Sexo]:[Sexo]]=$B56,IF(DATOS_[[AGRUP. CLAS. PROF.]:[AGRUP. CLAS. PROF.]]=$B54,IF(DATOS_[[Check Periodo Ref.]:[Check Periodo Ref.]]="Dentro",IF(DATOS_[[Check Equiparado]:[Check Equiparado]]="Sí",IF(DATOS!BH$4="Sí",(1/DATOS_[[% anualiz]:[% anualiz]]),1)*IF(DATOS!BH$5="Sí",1/DATOS_[[% normaliz]:[% normaliz]],1)*(DATOS_[Conc.Sal.30])))))))),
0)</f>
        <v>0</v>
      </c>
      <c r="AN56" s="179">
        <f t="array" ref="AN56">IFERROR(
MEDIAN(IF(DATOS_[Sexo]=$B56,IF(DATOS_[[AGRUP. CLAS. PROF.]:[AGRUP. CLAS. PROF.]]=$B54,IF(DATOS_[Check Equiparado]="Sí",IF(DATOS_[Check Periodo Ref.]="Dentro",DATOS_[Tot COMPL.SAL Eq],FALSE))))),
0)</f>
        <v>0</v>
      </c>
      <c r="AO56" s="180">
        <f t="array" ref="AO56">IFERROR(
MEDIAN(IF(DATOS_[Sexo]=$B56,IF(DATOS_[[AGRUP. CLAS. PROF.]:[AGRUP. CLAS. PROF.]]=$B54,IF(DATOS_[Check Equiparado]="Sí",IF(DATOS_[Check Periodo Ref.]="Dentro",DATOS_[TOTAL SALARIO Eq],FALSE))))),
0)</f>
        <v>0</v>
      </c>
      <c r="AP56" s="181">
        <f t="array" ref="AP56">IFERROR(
(MEDIAN((IF(DATOS_[[Sexo]:[Sexo]]=$B56,IF(DATOS_[[AGRUP. CLAS. PROF.]:[AGRUP. CLAS. PROF.]]=$B55,IF(DATOS_[[Check Periodo Ref.]:[Check Periodo Ref.]]="Dentro",IF(DATOS_[[Check Equiparado]:[Check Equiparado]]="Sí",IF(DATOS!BI$4="Sí",(1/DATOS_[[% anualiz]:[% anualiz]]),1)*IF(DATOS!BI$5="Sí",1/DATOS_[[% normaliz]:[% normaliz]],1)*(DATOS_[C.Extra.01])))))))),
0)</f>
        <v>0</v>
      </c>
      <c r="AQ56" s="181">
        <f t="array" ref="AQ56">IFERROR(
(MEDIAN((IF(DATOS_[[Sexo]:[Sexo]]=$B56,IF(DATOS_[[AGRUP. CLAS. PROF.]:[AGRUP. CLAS. PROF.]]=$B55,IF(DATOS_[[Check Periodo Ref.]:[Check Periodo Ref.]]="Dentro",IF(DATOS_[[Check Equiparado]:[Check Equiparado]]="Sí",IF(DATOS!BJ$4="Sí",(1/DATOS_[[% anualiz]:[% anualiz]]),1)*IF(DATOS!BJ$5="Sí",1/DATOS_[[% normaliz]:[% normaliz]],1)*(DATOS_[C.Extra.02])))))))),
0)</f>
        <v>0</v>
      </c>
      <c r="AR56" s="181">
        <f t="array" ref="AR56">IFERROR(
(MEDIAN((IF(DATOS_[[Sexo]:[Sexo]]=$B56,IF(DATOS_[[AGRUP. CLAS. PROF.]:[AGRUP. CLAS. PROF.]]=$B55,IF(DATOS_[[Check Periodo Ref.]:[Check Periodo Ref.]]="Dentro",IF(DATOS_[[Check Equiparado]:[Check Equiparado]]="Sí",IF(DATOS!BK$4="Sí",(1/DATOS_[[% anualiz]:[% anualiz]]),1)*IF(DATOS!BK$5="Sí",1/DATOS_[[% normaliz]:[% normaliz]],1)*(DATOS_[C.Extra.03])))))))),
0)</f>
        <v>0</v>
      </c>
      <c r="AS56" s="181">
        <f t="array" ref="AS56">IFERROR(
(MEDIAN((IF(DATOS_[[Sexo]:[Sexo]]=$B56,IF(DATOS_[[AGRUP. CLAS. PROF.]:[AGRUP. CLAS. PROF.]]=$B55,IF(DATOS_[[Check Periodo Ref.]:[Check Periodo Ref.]]="Dentro",IF(DATOS_[[Check Equiparado]:[Check Equiparado]]="Sí",IF(DATOS!BL$4="Sí",(1/DATOS_[[% anualiz]:[% anualiz]]),1)*IF(DATOS!BL$5="Sí",1/DATOS_[[% normaliz]:[% normaliz]],1)*(DATOS_[C.Extra.04])))))))),
0)</f>
        <v>0</v>
      </c>
      <c r="AT56" s="181">
        <f t="array" ref="AT56">IFERROR(
(MEDIAN((IF(DATOS_[[Sexo]:[Sexo]]=$B56,IF(DATOS_[[AGRUP. CLAS. PROF.]:[AGRUP. CLAS. PROF.]]=$B55,IF(DATOS_[[Check Periodo Ref.]:[Check Periodo Ref.]]="Dentro",IF(DATOS_[[Check Equiparado]:[Check Equiparado]]="Sí",IF(DATOS!BM$4="Sí",(1/DATOS_[[% anualiz]:[% anualiz]]),1)*IF(DATOS!BM$5="Sí",1/DATOS_[[% normaliz]:[% normaliz]],1)*(DATOS_[C.Extra.05])))))))),
0)</f>
        <v>0</v>
      </c>
      <c r="AU56" s="182">
        <f t="array" ref="AU56">IFERROR(
MEDIAN(IF(DATOS_[Sexo]=$B56,IF(DATOS_[[AGRUP. CLAS. PROF.]:[AGRUP. CLAS. PROF.]]=$B54,IF(DATOS_[Check Equiparado]="Sí",IF(DATOS_[Check Periodo Ref.]="Dentro",DATOS_[Tot Extrasalarial Eq],FALSE))))),
0)</f>
        <v>0</v>
      </c>
      <c r="AV56" s="183">
        <f t="array" ref="AV56">IFERROR(
MEDIAN(IF(DATOS_[Sexo]=$B56,IF(DATOS_[[AGRUP. CLAS. PROF.]:[AGRUP. CLAS. PROF.]]=$B54,IF(DATOS_[Check Equiparado]="Sí",IF(DATOS_[Check Periodo Ref.]="Dentro",DATOS_[TOTAL Retrib Eq],FALSE))))),
0)</f>
        <v>0</v>
      </c>
    </row>
    <row r="57" spans="1:48" ht="17.25" thickBot="1" x14ac:dyDescent="0.35">
      <c r="A57" s="107" t="str">
        <f t="shared" ref="A57" si="59">+A58</f>
        <v>[ocultar]</v>
      </c>
      <c r="B57" s="157" t="s">
        <v>231</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CLAS. PROF.],
IF("Dentro"=DATOS_[Check Periodo Ref.],
1/(COUNTIFS(DATOS_[Sexo],$B58,DATOS_[AGRUP. CLAS. PROF.],$B57,DATOS_[Check Periodo Ref.],"Dentro",DATOS_[id],DATOS_[id]))))))</f>
        <v>0</v>
      </c>
      <c r="D58" s="100">
        <f>COUNTIFS(DATOS_[AGRUP. CLAS. PROF.],$B57,DATOS_[Sexo],$B58,DATOS_[Check Periodo Ref.],"Dentro")</f>
        <v>0</v>
      </c>
      <c r="E58" s="100">
        <f>COUNTIFS(DATOS_[AGRUP. CLAS. PROF.],$B57,DATOS_[Sexo],$B58,DATOS_[Check Periodo Ref.],"Dentro",DATOS_[Check Nº SC Norm],"Sí")</f>
        <v>0</v>
      </c>
      <c r="F58" s="100">
        <f>COUNTIFS(DATOS_[AGRUP. CLAS. PROF.],$B57,DATOS_[Sexo],$B58,DATOS_[Check Periodo Ref.],"Dentro",DATOS_[Check Nº SC Anualiz],"Sí")</f>
        <v>0</v>
      </c>
      <c r="G58" s="100">
        <f>COUNTIFS(DATOS_[AGRUP. CLAS. PROF.],$B57,DATOS_[Sexo],$B58,DATOS_[Check Periodo Ref.],"Dentro",DATOS_[Check Nº SC Norm y Anualiz],"Sí")</f>
        <v>0</v>
      </c>
      <c r="H58" s="100">
        <f>COUNTIFS(DATOS_[AGRUP. CLAS. PROF.],$B57,DATOS_[Sexo],$B58,DATOS_[Check Periodo Ref.],"Dentro",DATOS_[Check Equiparación],"Sí")</f>
        <v>0</v>
      </c>
      <c r="I58" s="177">
        <f t="array" ref="I58">IFERROR(
MEDIAN(IF(DATOS_[Sexo]=$B58,IF(DATOS_[[AGRUP. CLAS. PROF.]:[AGRUP. CLAS. PROF.]]=$B57,IF(DATOS_[Check Equiparado]="Sí",IF(DATOS_[Check Periodo Ref.]="Dentro",DATOS_[SALARIO BASE Eq],FALSE))))),
0)</f>
        <v>0</v>
      </c>
      <c r="J58" s="178">
        <f t="array" ref="J58">IFERROR(
(MEDIAN((IF(DATOS_[[Sexo]:[Sexo]]=$B58,IF(DATOS_[[AGRUP. CLAS. PROF.]:[AGRUP. CLAS. PROF.]]=$B57,IF(DATOS_[[Check Periodo Ref.]:[Check Periodo Ref.]]="Dentro",IF(DATOS_[[Check Equiparado]:[Check Equiparado]]="Sí",IF(DATOS!AE$4="Sí",(1/DATOS_[[% anualiz]:[% anualiz]]),1)*IF(DATOS!AE$5="Sí",1/DATOS_[[% normaliz]:[% normaliz]],1)*(DATOS_[Conc.Sal.01])))))))),
0)</f>
        <v>0</v>
      </c>
      <c r="K58" s="178">
        <f t="array" ref="K58">IFERROR(
(MEDIAN((IF(DATOS_[[Sexo]:[Sexo]]=$B58,IF(DATOS_[[AGRUP. CLAS. PROF.]:[AGRUP. CLAS. PROF.]]=$B57,IF(DATOS_[[Check Periodo Ref.]:[Check Periodo Ref.]]="Dentro",IF(DATOS_[[Check Equiparado]:[Check Equiparado]]="Sí",IF(DATOS!AF$4="Sí",(1/DATOS_[[% anualiz]:[% anualiz]]),1)*IF(DATOS!AF$5="Sí",1/DATOS_[[% normaliz]:[% normaliz]],1)*(DATOS_[Conc.Sal.02])))))))),
0)</f>
        <v>0</v>
      </c>
      <c r="L58" s="178">
        <f t="array" ref="L58">IFERROR(
(MEDIAN((IF(DATOS_[[Sexo]:[Sexo]]=$B58,IF(DATOS_[[AGRUP. CLAS. PROF.]:[AGRUP. CLAS. PROF.]]=$B57,IF(DATOS_[[Check Periodo Ref.]:[Check Periodo Ref.]]="Dentro",IF(DATOS_[[Check Equiparado]:[Check Equiparado]]="Sí",IF(DATOS!AG$4="Sí",(1/DATOS_[[% anualiz]:[% anualiz]]),1)*IF(DATOS!AG$5="Sí",1/DATOS_[[% normaliz]:[% normaliz]],1)*(DATOS_[Conc.Sal.03])))))))),
0)</f>
        <v>0</v>
      </c>
      <c r="M58" s="178">
        <f t="array" ref="M58">IFERROR(
(MEDIAN((IF(DATOS_[[Sexo]:[Sexo]]=$B58,IF(DATOS_[[AGRUP. CLAS. PROF.]:[AGRUP. CLAS. PROF.]]=$B57,IF(DATOS_[[Check Periodo Ref.]:[Check Periodo Ref.]]="Dentro",IF(DATOS_[[Check Equiparado]:[Check Equiparado]]="Sí",IF(DATOS!AH$4="Sí",(1/DATOS_[[% anualiz]:[% anualiz]]),1)*IF(DATOS!AH$5="Sí",1/DATOS_[[% normaliz]:[% normaliz]],1)*(DATOS_[Conc.Sal.04])))))))),
0)</f>
        <v>0</v>
      </c>
      <c r="N58" s="178">
        <f t="array" ref="N58">IFERROR(
(MEDIAN((IF(DATOS_[[Sexo]:[Sexo]]=$B58,IF(DATOS_[[AGRUP. CLAS. PROF.]:[AGRUP. CLAS. PROF.]]=$B57,IF(DATOS_[[Check Periodo Ref.]:[Check Periodo Ref.]]="Dentro",IF(DATOS_[[Check Equiparado]:[Check Equiparado]]="Sí",IF(DATOS!AI$4="Sí",(1/DATOS_[[% anualiz]:[% anualiz]]),1)*IF(DATOS!AI$5="Sí",1/DATOS_[[% normaliz]:[% normaliz]],1)*(DATOS_[Conc.Sal.05])))))))),
0)</f>
        <v>0</v>
      </c>
      <c r="O58" s="178">
        <f t="array" ref="O58">IFERROR(
(MEDIAN((IF(DATOS_[[Sexo]:[Sexo]]=$B58,IF(DATOS_[[AGRUP. CLAS. PROF.]:[AGRUP. CLAS. PROF.]]=$B57,IF(DATOS_[[Check Periodo Ref.]:[Check Periodo Ref.]]="Dentro",IF(DATOS_[[Check Equiparado]:[Check Equiparado]]="Sí",IF(DATOS!AJ$4="Sí",(1/DATOS_[[% anualiz]:[% anualiz]]),1)*IF(DATOS!AJ$5="Sí",1/DATOS_[[% normaliz]:[% normaliz]],1)*(DATOS_[Conc.Sal.06])))))))),
0)</f>
        <v>0</v>
      </c>
      <c r="P58" s="178">
        <f t="array" ref="P58">IFERROR(
(MEDIAN((IF(DATOS_[[Sexo]:[Sexo]]=$B58,IF(DATOS_[[AGRUP. CLAS. PROF.]:[AGRUP. CLAS. PROF.]]=$B57,IF(DATOS_[[Check Periodo Ref.]:[Check Periodo Ref.]]="Dentro",IF(DATOS_[[Check Equiparado]:[Check Equiparado]]="Sí",IF(DATOS!AK$4="Sí",(1/DATOS_[[% anualiz]:[% anualiz]]),1)*IF(DATOS!AK$5="Sí",1/DATOS_[[% normaliz]:[% normaliz]],1)*(DATOS_[Conc.Sal.07])))))))),
0)</f>
        <v>0</v>
      </c>
      <c r="Q58" s="178">
        <f t="array" ref="Q58">IFERROR(
(MEDIAN((IF(DATOS_[[Sexo]:[Sexo]]=$B58,IF(DATOS_[[AGRUP. CLAS. PROF.]:[AGRUP. CLAS. PROF.]]=$B57,IF(DATOS_[[Check Periodo Ref.]:[Check Periodo Ref.]]="Dentro",IF(DATOS_[[Check Equiparado]:[Check Equiparado]]="Sí",IF(DATOS!AL$4="Sí",(1/DATOS_[[% anualiz]:[% anualiz]]),1)*IF(DATOS!AL$5="Sí",1/DATOS_[[% normaliz]:[% normaliz]],1)*(DATOS_[Conc.Sal.08])))))))),
0)</f>
        <v>0</v>
      </c>
      <c r="R58" s="178">
        <f t="array" ref="R58">IFERROR(
(MEDIAN((IF(DATOS_[[Sexo]:[Sexo]]=$B58,IF(DATOS_[[AGRUP. CLAS. PROF.]:[AGRUP. CLAS. PROF.]]=$B57,IF(DATOS_[[Check Periodo Ref.]:[Check Periodo Ref.]]="Dentro",IF(DATOS_[[Check Equiparado]:[Check Equiparado]]="Sí",IF(DATOS!AM$4="Sí",(1/DATOS_[[% anualiz]:[% anualiz]]),1)*IF(DATOS!AM$5="Sí",1/DATOS_[[% normaliz]:[% normaliz]],1)*(DATOS_[Conc.Sal.09])))))))),
0)</f>
        <v>0</v>
      </c>
      <c r="S58" s="178">
        <f t="array" ref="S58">IFERROR(
(MEDIAN((IF(DATOS_[[Sexo]:[Sexo]]=$B58,IF(DATOS_[[AGRUP. CLAS. PROF.]:[AGRUP. CLAS. PROF.]]=$B57,IF(DATOS_[[Check Periodo Ref.]:[Check Periodo Ref.]]="Dentro",IF(DATOS_[[Check Equiparado]:[Check Equiparado]]="Sí",IF(DATOS!AN$4="Sí",(1/DATOS_[[% anualiz]:[% anualiz]]),1)*IF(DATOS!AN$5="Sí",1/DATOS_[[% normaliz]:[% normaliz]],1)*(DATOS_[Conc.Sal.10])))))))),
0)</f>
        <v>0</v>
      </c>
      <c r="T58" s="178">
        <f t="array" ref="T58">IFERROR(
(MEDIAN((IF(DATOS_[[Sexo]:[Sexo]]=$B58,IF(DATOS_[[AGRUP. CLAS. PROF.]:[AGRUP. CLAS. PROF.]]=$B57,IF(DATOS_[[Check Periodo Ref.]:[Check Periodo Ref.]]="Dentro",IF(DATOS_[[Check Equiparado]:[Check Equiparado]]="Sí",IF(DATOS!AO$4="Sí",(1/DATOS_[[% anualiz]:[% anualiz]]),1)*IF(DATOS!AO$5="Sí",1/DATOS_[[% normaliz]:[% normaliz]],1)*(DATOS_[Conc.Sal.11])))))))),
0)</f>
        <v>0</v>
      </c>
      <c r="U58" s="178">
        <f t="array" ref="U58">IFERROR(
(MEDIAN((IF(DATOS_[[Sexo]:[Sexo]]=$B58,IF(DATOS_[[AGRUP. CLAS. PROF.]:[AGRUP. CLAS. PROF.]]=$B57,IF(DATOS_[[Check Periodo Ref.]:[Check Periodo Ref.]]="Dentro",IF(DATOS_[[Check Equiparado]:[Check Equiparado]]="Sí",IF(DATOS!AP$4="Sí",(1/DATOS_[[% anualiz]:[% anualiz]]),1)*IF(DATOS!AP$5="Sí",1/DATOS_[[% normaliz]:[% normaliz]],1)*(DATOS_[Conc.Sal.12])))))))),
0)</f>
        <v>0</v>
      </c>
      <c r="V58" s="178">
        <f t="array" ref="V58">IFERROR(
(MEDIAN((IF(DATOS_[[Sexo]:[Sexo]]=$B58,IF(DATOS_[[AGRUP. CLAS. PROF.]:[AGRUP. CLAS. PROF.]]=$B57,IF(DATOS_[[Check Periodo Ref.]:[Check Periodo Ref.]]="Dentro",IF(DATOS_[[Check Equiparado]:[Check Equiparado]]="Sí",IF(DATOS!AQ$4="Sí",(1/DATOS_[[% anualiz]:[% anualiz]]),1)*IF(DATOS!AQ$5="Sí",1/DATOS_[[% normaliz]:[% normaliz]],1)*(DATOS_[Conc.Sal.13])))))))),
0)</f>
        <v>0</v>
      </c>
      <c r="W58" s="178">
        <f t="array" ref="W58">IFERROR(
(MEDIAN((IF(DATOS_[[Sexo]:[Sexo]]=$B58,IF(DATOS_[[AGRUP. CLAS. PROF.]:[AGRUP. CLAS. PROF.]]=$B57,IF(DATOS_[[Check Periodo Ref.]:[Check Periodo Ref.]]="Dentro",IF(DATOS_[[Check Equiparado]:[Check Equiparado]]="Sí",IF(DATOS!AR$4="Sí",(1/DATOS_[[% anualiz]:[% anualiz]]),1)*IF(DATOS!AR$5="Sí",1/DATOS_[[% normaliz]:[% normaliz]],1)*(DATOS_[Conc.Sal.14])))))))),
0)</f>
        <v>0</v>
      </c>
      <c r="X58" s="178">
        <f t="array" ref="X58">IFERROR(
(MEDIAN((IF(DATOS_[[Sexo]:[Sexo]]=$B58,IF(DATOS_[[AGRUP. CLAS. PROF.]:[AGRUP. CLAS. PROF.]]=$B57,IF(DATOS_[[Check Periodo Ref.]:[Check Periodo Ref.]]="Dentro",IF(DATOS_[[Check Equiparado]:[Check Equiparado]]="Sí",IF(DATOS!AS$4="Sí",(1/DATOS_[[% anualiz]:[% anualiz]]),1)*IF(DATOS!AS$5="Sí",1/DATOS_[[% normaliz]:[% normaliz]],1)*(DATOS_[Conc.Sal.15])))))))),
0)</f>
        <v>0</v>
      </c>
      <c r="Y58" s="178">
        <f t="array" ref="Y58">IFERROR(
(MEDIAN((IF(DATOS_[[Sexo]:[Sexo]]=$B58,IF(DATOS_[[AGRUP. CLAS. PROF.]:[AGRUP. CLAS. PROF.]]=$B57,IF(DATOS_[[Check Periodo Ref.]:[Check Periodo Ref.]]="Dentro",IF(DATOS_[[Check Equiparado]:[Check Equiparado]]="Sí",IF(DATOS!AT$4="Sí",(1/DATOS_[[% anualiz]:[% anualiz]]),1)*IF(DATOS!AT$5="Sí",1/DATOS_[[% normaliz]:[% normaliz]],1)*(DATOS_[Conc.Sal.16])))))))),
0)</f>
        <v>0</v>
      </c>
      <c r="Z58" s="178">
        <f t="array" ref="Z58">IFERROR(
(MEDIAN((IF(DATOS_[[Sexo]:[Sexo]]=$B58,IF(DATOS_[[AGRUP. CLAS. PROF.]:[AGRUP. CLAS. PROF.]]=$B57,IF(DATOS_[[Check Periodo Ref.]:[Check Periodo Ref.]]="Dentro",IF(DATOS_[[Check Equiparado]:[Check Equiparado]]="Sí",IF(DATOS!AU$4="Sí",(1/DATOS_[[% anualiz]:[% anualiz]]),1)*IF(DATOS!AU$5="Sí",1/DATOS_[[% normaliz]:[% normaliz]],1)*(DATOS_[Conc.Sal.17])))))))),
0)</f>
        <v>0</v>
      </c>
      <c r="AA58" s="178">
        <f t="array" ref="AA58">IFERROR(
(MEDIAN((IF(DATOS_[[Sexo]:[Sexo]]=$B58,IF(DATOS_[[AGRUP. CLAS. PROF.]:[AGRUP. CLAS. PROF.]]=$B57,IF(DATOS_[[Check Periodo Ref.]:[Check Periodo Ref.]]="Dentro",IF(DATOS_[[Check Equiparado]:[Check Equiparado]]="Sí",IF(DATOS!AV$4="Sí",(1/DATOS_[[% anualiz]:[% anualiz]]),1)*IF(DATOS!AV$5="Sí",1/DATOS_[[% normaliz]:[% normaliz]],1)*(DATOS_[Conc.Sal.18])))))))),
0)</f>
        <v>0</v>
      </c>
      <c r="AB58" s="178">
        <f t="array" ref="AB58">IFERROR(
(MEDIAN((IF(DATOS_[[Sexo]:[Sexo]]=$B58,IF(DATOS_[[AGRUP. CLAS. PROF.]:[AGRUP. CLAS. PROF.]]=$B57,IF(DATOS_[[Check Periodo Ref.]:[Check Periodo Ref.]]="Dentro",IF(DATOS_[[Check Equiparado]:[Check Equiparado]]="Sí",IF(DATOS!AW$4="Sí",(1/DATOS_[[% anualiz]:[% anualiz]]),1)*IF(DATOS!AW$5="Sí",1/DATOS_[[% normaliz]:[% normaliz]],1)*(DATOS_[Conc.Sal.19])))))))),
0)</f>
        <v>0</v>
      </c>
      <c r="AC58" s="178">
        <f t="array" ref="AC58">IFERROR(
(MEDIAN((IF(DATOS_[[Sexo]:[Sexo]]=$B58,IF(DATOS_[[AGRUP. CLAS. PROF.]:[AGRUP. CLAS. PROF.]]=$B57,IF(DATOS_[[Check Periodo Ref.]:[Check Periodo Ref.]]="Dentro",IF(DATOS_[[Check Equiparado]:[Check Equiparado]]="Sí",IF(DATOS!AX$4="Sí",(1/DATOS_[[% anualiz]:[% anualiz]]),1)*IF(DATOS!AX$5="Sí",1/DATOS_[[% normaliz]:[% normaliz]],1)*(DATOS_[Conc.Sal.20])))))))),
0)</f>
        <v>0</v>
      </c>
      <c r="AD58" s="178">
        <f t="array" ref="AD58">IFERROR(
(MEDIAN((IF(DATOS_[[Sexo]:[Sexo]]=$B58,IF(DATOS_[[AGRUP. CLAS. PROF.]:[AGRUP. CLAS. PROF.]]=$B57,IF(DATOS_[[Check Periodo Ref.]:[Check Periodo Ref.]]="Dentro",IF(DATOS_[[Check Equiparado]:[Check Equiparado]]="Sí",IF(DATOS!AY$4="Sí",(1/DATOS_[[% anualiz]:[% anualiz]]),1)*IF(DATOS!AY$5="Sí",1/DATOS_[[% normaliz]:[% normaliz]],1)*(DATOS_[Conc.Sal.21])))))))),
0)</f>
        <v>0</v>
      </c>
      <c r="AE58" s="178">
        <f t="array" ref="AE58">IFERROR(
(MEDIAN((IF(DATOS_[[Sexo]:[Sexo]]=$B58,IF(DATOS_[[AGRUP. CLAS. PROF.]:[AGRUP. CLAS. PROF.]]=$B57,IF(DATOS_[[Check Periodo Ref.]:[Check Periodo Ref.]]="Dentro",IF(DATOS_[[Check Equiparado]:[Check Equiparado]]="Sí",IF(DATOS!AZ$4="Sí",(1/DATOS_[[% anualiz]:[% anualiz]]),1)*IF(DATOS!AZ$5="Sí",1/DATOS_[[% normaliz]:[% normaliz]],1)*(DATOS_[Conc.Sal.22])))))))),
0)</f>
        <v>0</v>
      </c>
      <c r="AF58" s="178">
        <f t="array" ref="AF58">IFERROR(
(MEDIAN((IF(DATOS_[[Sexo]:[Sexo]]=$B58,IF(DATOS_[[AGRUP. CLAS. PROF.]:[AGRUP. CLAS. PROF.]]=$B57,IF(DATOS_[[Check Periodo Ref.]:[Check Periodo Ref.]]="Dentro",IF(DATOS_[[Check Equiparado]:[Check Equiparado]]="Sí",IF(DATOS!BA$4="Sí",(1/DATOS_[[% anualiz]:[% anualiz]]),1)*IF(DATOS!BA$5="Sí",1/DATOS_[[% normaliz]:[% normaliz]],1)*(DATOS_[Conc.Sal.23])))))))),
0)</f>
        <v>0</v>
      </c>
      <c r="AG58" s="178">
        <f t="array" ref="AG58">IFERROR(
(MEDIAN((IF(DATOS_[[Sexo]:[Sexo]]=$B58,IF(DATOS_[[AGRUP. CLAS. PROF.]:[AGRUP. CLAS. PROF.]]=$B57,IF(DATOS_[[Check Periodo Ref.]:[Check Periodo Ref.]]="Dentro",IF(DATOS_[[Check Equiparado]:[Check Equiparado]]="Sí",IF(DATOS!BB$4="Sí",(1/DATOS_[[% anualiz]:[% anualiz]]),1)*IF(DATOS!BB$5="Sí",1/DATOS_[[% normaliz]:[% normaliz]],1)*(DATOS_[Conc.Sal.24])))))))),
0)</f>
        <v>0</v>
      </c>
      <c r="AH58" s="178">
        <f t="array" ref="AH58">IFERROR(
(MEDIAN((IF(DATOS_[[Sexo]:[Sexo]]=$B58,IF(DATOS_[[AGRUP. CLAS. PROF.]:[AGRUP. CLAS. PROF.]]=$B57,IF(DATOS_[[Check Periodo Ref.]:[Check Periodo Ref.]]="Dentro",IF(DATOS_[[Check Equiparado]:[Check Equiparado]]="Sí",IF(DATOS!BC$4="Sí",(1/DATOS_[[% anualiz]:[% anualiz]]),1)*IF(DATOS!BC$5="Sí",1/DATOS_[[% normaliz]:[% normaliz]],1)*(DATOS_[Conc.Sal.25])))))))),
0)</f>
        <v>0</v>
      </c>
      <c r="AI58" s="178">
        <f t="array" ref="AI58">IFERROR(
(MEDIAN((IF(DATOS_[[Sexo]:[Sexo]]=$B58,IF(DATOS_[[AGRUP. CLAS. PROF.]:[AGRUP. CLAS. PROF.]]=$B57,IF(DATOS_[[Check Periodo Ref.]:[Check Periodo Ref.]]="Dentro",IF(DATOS_[[Check Equiparado]:[Check Equiparado]]="Sí",IF(DATOS!BD$4="Sí",(1/DATOS_[[% anualiz]:[% anualiz]]),1)*IF(DATOS!BD$5="Sí",1/DATOS_[[% normaliz]:[% normaliz]],1)*(DATOS_[Conc.Sal.26])))))))),
0)</f>
        <v>0</v>
      </c>
      <c r="AJ58" s="178">
        <f t="array" ref="AJ58">IFERROR(
(MEDIAN((IF(DATOS_[[Sexo]:[Sexo]]=$B58,IF(DATOS_[[AGRUP. CLAS. PROF.]:[AGRUP. CLAS. PROF.]]=$B57,IF(DATOS_[[Check Periodo Ref.]:[Check Periodo Ref.]]="Dentro",IF(DATOS_[[Check Equiparado]:[Check Equiparado]]="Sí",IF(DATOS!BE$4="Sí",(1/DATOS_[[% anualiz]:[% anualiz]]),1)*IF(DATOS!BE$5="Sí",1/DATOS_[[% normaliz]:[% normaliz]],1)*(DATOS_[Conc.Sal.27])))))))),
0)</f>
        <v>0</v>
      </c>
      <c r="AK58" s="178">
        <f t="array" ref="AK58">IFERROR(
(MEDIAN((IF(DATOS_[[Sexo]:[Sexo]]=$B58,IF(DATOS_[[AGRUP. CLAS. PROF.]:[AGRUP. CLAS. PROF.]]=$B57,IF(DATOS_[[Check Periodo Ref.]:[Check Periodo Ref.]]="Dentro",IF(DATOS_[[Check Equiparado]:[Check Equiparado]]="Sí",IF(DATOS!BF$4="Sí",(1/DATOS_[[% anualiz]:[% anualiz]]),1)*IF(DATOS!BF$5="Sí",1/DATOS_[[% normaliz]:[% normaliz]],1)*(DATOS_[Conc.Sal.28])))))))),
0)</f>
        <v>0</v>
      </c>
      <c r="AL58" s="178">
        <f t="array" ref="AL58">IFERROR(
(MEDIAN((IF(DATOS_[[Sexo]:[Sexo]]=$B58,IF(DATOS_[[AGRUP. CLAS. PROF.]:[AGRUP. CLAS. PROF.]]=$B57,IF(DATOS_[[Check Periodo Ref.]:[Check Periodo Ref.]]="Dentro",IF(DATOS_[[Check Equiparado]:[Check Equiparado]]="Sí",IF(DATOS!BG$4="Sí",(1/DATOS_[[% anualiz]:[% anualiz]]),1)*IF(DATOS!BG$5="Sí",1/DATOS_[[% normaliz]:[% normaliz]],1)*(DATOS_[Conc.Sal.29])))))))),
0)</f>
        <v>0</v>
      </c>
      <c r="AM58" s="178">
        <f t="array" ref="AM58">IFERROR(
(MEDIAN((IF(DATOS_[[Sexo]:[Sexo]]=$B58,IF(DATOS_[[AGRUP. CLAS. PROF.]:[AGRUP. CLAS. PROF.]]=$B57,IF(DATOS_[[Check Periodo Ref.]:[Check Periodo Ref.]]="Dentro",IF(DATOS_[[Check Equiparado]:[Check Equiparado]]="Sí",IF(DATOS!BH$4="Sí",(1/DATOS_[[% anualiz]:[% anualiz]]),1)*IF(DATOS!BH$5="Sí",1/DATOS_[[% normaliz]:[% normaliz]],1)*(DATOS_[Conc.Sal.30])))))))),
0)</f>
        <v>0</v>
      </c>
      <c r="AN58" s="179">
        <f t="array" ref="AN58">IFERROR(
MEDIAN(IF(DATOS_[Sexo]=$B58,IF(DATOS_[[AGRUP. CLAS. PROF.]:[AGRUP. CLAS. PROF.]]=$B57,IF(DATOS_[Check Equiparado]="Sí",IF(DATOS_[Check Periodo Ref.]="Dentro",DATOS_[Tot COMPL.SAL Eq],FALSE))))),
0)</f>
        <v>0</v>
      </c>
      <c r="AO58" s="180">
        <f t="array" ref="AO58">IFERROR(
MEDIAN(IF(DATOS_[Sexo]=$B58,IF(DATOS_[[AGRUP. CLAS. PROF.]:[AGRUP. CLAS. PROF.]]=$B57,IF(DATOS_[Check Equiparado]="Sí",IF(DATOS_[Check Periodo Ref.]="Dentro",DATOS_[TOTAL SALARIO Eq],FALSE))))),
0)</f>
        <v>0</v>
      </c>
      <c r="AP58" s="181">
        <f t="array" ref="AP58">IFERROR(
(MEDIAN((IF(DATOS_[[Sexo]:[Sexo]]=$B58,IF(DATOS_[[AGRUP. CLAS. PROF.]:[AGRUP. CLAS. PROF.]]=$B57,IF(DATOS_[[Check Periodo Ref.]:[Check Periodo Ref.]]="Dentro",IF(DATOS_[[Check Equiparado]:[Check Equiparado]]="Sí",IF(DATOS!BI$4="Sí",(1/DATOS_[[% anualiz]:[% anualiz]]),1)*IF(DATOS!BI$5="Sí",1/DATOS_[[% normaliz]:[% normaliz]],1)*(DATOS_[C.Extra.01])))))))),
0)</f>
        <v>0</v>
      </c>
      <c r="AQ58" s="181">
        <f t="array" ref="AQ58">IFERROR(
(MEDIAN((IF(DATOS_[[Sexo]:[Sexo]]=$B58,IF(DATOS_[[AGRUP. CLAS. PROF.]:[AGRUP. CLAS. PROF.]]=$B57,IF(DATOS_[[Check Periodo Ref.]:[Check Periodo Ref.]]="Dentro",IF(DATOS_[[Check Equiparado]:[Check Equiparado]]="Sí",IF(DATOS!BJ$4="Sí",(1/DATOS_[[% anualiz]:[% anualiz]]),1)*IF(DATOS!BJ$5="Sí",1/DATOS_[[% normaliz]:[% normaliz]],1)*(DATOS_[C.Extra.02])))))))),
0)</f>
        <v>0</v>
      </c>
      <c r="AR58" s="181">
        <f t="array" ref="AR58">IFERROR(
(MEDIAN((IF(DATOS_[[Sexo]:[Sexo]]=$B58,IF(DATOS_[[AGRUP. CLAS. PROF.]:[AGRUP. CLAS. PROF.]]=$B57,IF(DATOS_[[Check Periodo Ref.]:[Check Periodo Ref.]]="Dentro",IF(DATOS_[[Check Equiparado]:[Check Equiparado]]="Sí",IF(DATOS!BK$4="Sí",(1/DATOS_[[% anualiz]:[% anualiz]]),1)*IF(DATOS!BK$5="Sí",1/DATOS_[[% normaliz]:[% normaliz]],1)*(DATOS_[C.Extra.03])))))))),
0)</f>
        <v>0</v>
      </c>
      <c r="AS58" s="181">
        <f t="array" ref="AS58">IFERROR(
(MEDIAN((IF(DATOS_[[Sexo]:[Sexo]]=$B58,IF(DATOS_[[AGRUP. CLAS. PROF.]:[AGRUP. CLAS. PROF.]]=$B57,IF(DATOS_[[Check Periodo Ref.]:[Check Periodo Ref.]]="Dentro",IF(DATOS_[[Check Equiparado]:[Check Equiparado]]="Sí",IF(DATOS!BL$4="Sí",(1/DATOS_[[% anualiz]:[% anualiz]]),1)*IF(DATOS!BL$5="Sí",1/DATOS_[[% normaliz]:[% normaliz]],1)*(DATOS_[C.Extra.04])))))))),
0)</f>
        <v>0</v>
      </c>
      <c r="AT58" s="181">
        <f t="array" ref="AT58">IFERROR(
(MEDIAN((IF(DATOS_[[Sexo]:[Sexo]]=$B58,IF(DATOS_[[AGRUP. CLAS. PROF.]:[AGRUP. CLAS. PROF.]]=$B57,IF(DATOS_[[Check Periodo Ref.]:[Check Periodo Ref.]]="Dentro",IF(DATOS_[[Check Equiparado]:[Check Equiparado]]="Sí",IF(DATOS!BM$4="Sí",(1/DATOS_[[% anualiz]:[% anualiz]]),1)*IF(DATOS!BM$5="Sí",1/DATOS_[[% normaliz]:[% normaliz]],1)*(DATOS_[C.Extra.05])))))))),
0)</f>
        <v>0</v>
      </c>
      <c r="AU58" s="182">
        <f t="array" ref="AU58">IFERROR(
MEDIAN(IF(DATOS_[Sexo]=$B58,IF(DATOS_[[AGRUP. CLAS. PROF.]:[AGRUP. CLAS. PROF.]]=$B57,IF(DATOS_[Check Equiparado]="Sí",IF(DATOS_[Check Periodo Ref.]="Dentro",DATOS_[Tot Extrasalarial Eq],FALSE))))),
0)</f>
        <v>0</v>
      </c>
      <c r="AV58" s="183">
        <f t="array" ref="AV58">IFERROR(
MEDIAN(IF(DATOS_[Sexo]=$B58,IF(DATOS_[[AGRUP. CLAS. PROF.]:[AGRUP. CLAS. PROF.]]=$B57,IF(DATOS_[Check Equiparado]="Sí",IF(DATOS_[Check Periodo Ref.]="Dentro",DATOS_[TOTAL Retrib Eq],FALSE))))),
0)</f>
        <v>0</v>
      </c>
    </row>
    <row r="59" spans="1:48" x14ac:dyDescent="0.3">
      <c r="A59" s="107" t="str">
        <f t="shared" ref="A59" si="62">+A58</f>
        <v>[ocultar]</v>
      </c>
      <c r="B59" s="153" t="s">
        <v>163</v>
      </c>
      <c r="C59" s="99">
        <f t="array" ref="C59">SUM(IF($B59=DATOS_[Sexo],
IF($B57=DATOS_[AGRUP. CLAS. PROF.],
IF("Dentro"=DATOS_[Check Periodo Ref.],
1/(COUNTIFS(DATOS_[Sexo],$B59,DATOS_[AGRUP. CLAS. PROF.],$B57,DATOS_[Check Periodo Ref.],"Dentro",DATOS_[id],DATOS_[id]))))))</f>
        <v>0</v>
      </c>
      <c r="D59" s="100">
        <f>COUNTIFS(DATOS_[AGRUP. CLAS. PROF.],$B57,DATOS_[Sexo],$B59,DATOS_[Check Periodo Ref.],"Dentro")</f>
        <v>0</v>
      </c>
      <c r="E59" s="100">
        <f>COUNTIFS(DATOS_[AGRUP. CLAS. PROF.],$B57,DATOS_[Sexo],$B59,DATOS_[Check Periodo Ref.],"Dentro",DATOS_[Check Nº SC Norm],"Sí")</f>
        <v>0</v>
      </c>
      <c r="F59" s="100">
        <f>COUNTIFS(DATOS_[AGRUP. CLAS. PROF.],$B57,DATOS_[Sexo],$B59,DATOS_[Check Periodo Ref.],"Dentro",DATOS_[Check Nº SC Anualiz],"Sí")</f>
        <v>0</v>
      </c>
      <c r="G59" s="100">
        <f>COUNTIFS(DATOS_[AGRUP. CLAS. PROF.],$B57,DATOS_[Sexo],$B59,DATOS_[Check Periodo Ref.],"Dentro",DATOS_[Check Nº SC Norm y Anualiz],"Sí")</f>
        <v>0</v>
      </c>
      <c r="H59" s="100">
        <f>COUNTIFS(DATOS_[AGRUP. CLAS. PROF.],$B57,DATOS_[Sexo],$B59,DATOS_[Check Periodo Ref.],"Dentro",DATOS_[Check Equiparación],"Sí")</f>
        <v>0</v>
      </c>
      <c r="I59" s="177" cm="1">
        <f t="array" ref="I59">IFERROR(
MEDIAN(IF(DATOS_[Sexo]=$B59,IF(DATOS_[[AGRUP. CLAS. PROF.]:[AGRUP. CLAS. PROF.]]=$B57,IF(DATOS_[Check Equiparado]="Sí",IF(DATOS_[Check Periodo Ref.]="Dentro",DATOS_[SALARIO BASE Eq],FALSE))))),
0)</f>
        <v>0</v>
      </c>
      <c r="J59" s="178">
        <f t="array" ref="J59">IFERROR(
(MEDIAN((IF(DATOS_[[Sexo]:[Sexo]]=$B59,IF(DATOS_[[AGRUP. CLAS. PROF.]:[AGRUP. CLAS. PROF.]]=$B57,IF(DATOS_[[Check Periodo Ref.]:[Check Periodo Ref.]]="Dentro",IF(DATOS_[[Check Equiparado]:[Check Equiparado]]="Sí",IF(DATOS!AE$4="Sí",(1/DATOS_[[% anualiz]:[% anualiz]]),1)*IF(DATOS!AE$5="Sí",1/DATOS_[[% normaliz]:[% normaliz]],1)*(DATOS_[Conc.Sal.01])))))))),
0)</f>
        <v>0</v>
      </c>
      <c r="K59" s="178">
        <f t="array" ref="K59">IFERROR(
(MEDIAN((IF(DATOS_[[Sexo]:[Sexo]]=$B59,IF(DATOS_[[AGRUP. CLAS. PROF.]:[AGRUP. CLAS. PROF.]]=$B57,IF(DATOS_[[Check Periodo Ref.]:[Check Periodo Ref.]]="Dentro",IF(DATOS_[[Check Equiparado]:[Check Equiparado]]="Sí",IF(DATOS!AF$4="Sí",(1/DATOS_[[% anualiz]:[% anualiz]]),1)*IF(DATOS!AF$5="Sí",1/DATOS_[[% normaliz]:[% normaliz]],1)*(DATOS_[Conc.Sal.02])))))))),
0)</f>
        <v>0</v>
      </c>
      <c r="L59" s="178">
        <f t="array" ref="L59">IFERROR(
(MEDIAN((IF(DATOS_[[Sexo]:[Sexo]]=$B59,IF(DATOS_[[AGRUP. CLAS. PROF.]:[AGRUP. CLAS. PROF.]]=$B57,IF(DATOS_[[Check Periodo Ref.]:[Check Periodo Ref.]]="Dentro",IF(DATOS_[[Check Equiparado]:[Check Equiparado]]="Sí",IF(DATOS!AG$4="Sí",(1/DATOS_[[% anualiz]:[% anualiz]]),1)*IF(DATOS!AG$5="Sí",1/DATOS_[[% normaliz]:[% normaliz]],1)*(DATOS_[Conc.Sal.03])))))))),
0)</f>
        <v>0</v>
      </c>
      <c r="M59" s="178">
        <f t="array" ref="M59">IFERROR(
(MEDIAN((IF(DATOS_[[Sexo]:[Sexo]]=$B59,IF(DATOS_[[AGRUP. CLAS. PROF.]:[AGRUP. CLAS. PROF.]]=$B57,IF(DATOS_[[Check Periodo Ref.]:[Check Periodo Ref.]]="Dentro",IF(DATOS_[[Check Equiparado]:[Check Equiparado]]="Sí",IF(DATOS!AH$4="Sí",(1/DATOS_[[% anualiz]:[% anualiz]]),1)*IF(DATOS!AH$5="Sí",1/DATOS_[[% normaliz]:[% normaliz]],1)*(DATOS_[Conc.Sal.04])))))))),
0)</f>
        <v>0</v>
      </c>
      <c r="N59" s="178">
        <f t="array" ref="N59">IFERROR(
(MEDIAN((IF(DATOS_[[Sexo]:[Sexo]]=$B59,IF(DATOS_[[AGRUP. CLAS. PROF.]:[AGRUP. CLAS. PROF.]]=$B57,IF(DATOS_[[Check Periodo Ref.]:[Check Periodo Ref.]]="Dentro",IF(DATOS_[[Check Equiparado]:[Check Equiparado]]="Sí",IF(DATOS!AI$4="Sí",(1/DATOS_[[% anualiz]:[% anualiz]]),1)*IF(DATOS!AI$5="Sí",1/DATOS_[[% normaliz]:[% normaliz]],1)*(DATOS_[Conc.Sal.05])))))))),
0)</f>
        <v>0</v>
      </c>
      <c r="O59" s="178">
        <f t="array" ref="O59">IFERROR(
(MEDIAN((IF(DATOS_[[Sexo]:[Sexo]]=$B59,IF(DATOS_[[AGRUP. CLAS. PROF.]:[AGRUP. CLAS. PROF.]]=$B57,IF(DATOS_[[Check Periodo Ref.]:[Check Periodo Ref.]]="Dentro",IF(DATOS_[[Check Equiparado]:[Check Equiparado]]="Sí",IF(DATOS!AJ$4="Sí",(1/DATOS_[[% anualiz]:[% anualiz]]),1)*IF(DATOS!AJ$5="Sí",1/DATOS_[[% normaliz]:[% normaliz]],1)*(DATOS_[Conc.Sal.06])))))))),
0)</f>
        <v>0</v>
      </c>
      <c r="P59" s="178">
        <f t="array" ref="P59">IFERROR(
(MEDIAN((IF(DATOS_[[Sexo]:[Sexo]]=$B59,IF(DATOS_[[AGRUP. CLAS. PROF.]:[AGRUP. CLAS. PROF.]]=$B57,IF(DATOS_[[Check Periodo Ref.]:[Check Periodo Ref.]]="Dentro",IF(DATOS_[[Check Equiparado]:[Check Equiparado]]="Sí",IF(DATOS!AK$4="Sí",(1/DATOS_[[% anualiz]:[% anualiz]]),1)*IF(DATOS!AK$5="Sí",1/DATOS_[[% normaliz]:[% normaliz]],1)*(DATOS_[Conc.Sal.07])))))))),
0)</f>
        <v>0</v>
      </c>
      <c r="Q59" s="178">
        <f t="array" ref="Q59">IFERROR(
(MEDIAN((IF(DATOS_[[Sexo]:[Sexo]]=$B59,IF(DATOS_[[AGRUP. CLAS. PROF.]:[AGRUP. CLAS. PROF.]]=$B57,IF(DATOS_[[Check Periodo Ref.]:[Check Periodo Ref.]]="Dentro",IF(DATOS_[[Check Equiparado]:[Check Equiparado]]="Sí",IF(DATOS!AL$4="Sí",(1/DATOS_[[% anualiz]:[% anualiz]]),1)*IF(DATOS!AL$5="Sí",1/DATOS_[[% normaliz]:[% normaliz]],1)*(DATOS_[Conc.Sal.08])))))))),
0)</f>
        <v>0</v>
      </c>
      <c r="R59" s="178">
        <f t="array" ref="R59">IFERROR(
(MEDIAN((IF(DATOS_[[Sexo]:[Sexo]]=$B59,IF(DATOS_[[AGRUP. CLAS. PROF.]:[AGRUP. CLAS. PROF.]]=$B57,IF(DATOS_[[Check Periodo Ref.]:[Check Periodo Ref.]]="Dentro",IF(DATOS_[[Check Equiparado]:[Check Equiparado]]="Sí",IF(DATOS!AM$4="Sí",(1/DATOS_[[% anualiz]:[% anualiz]]),1)*IF(DATOS!AM$5="Sí",1/DATOS_[[% normaliz]:[% normaliz]],1)*(DATOS_[Conc.Sal.09])))))))),
0)</f>
        <v>0</v>
      </c>
      <c r="S59" s="178">
        <f t="array" ref="S59">IFERROR(
(MEDIAN((IF(DATOS_[[Sexo]:[Sexo]]=$B59,IF(DATOS_[[AGRUP. CLAS. PROF.]:[AGRUP. CLAS. PROF.]]=$B57,IF(DATOS_[[Check Periodo Ref.]:[Check Periodo Ref.]]="Dentro",IF(DATOS_[[Check Equiparado]:[Check Equiparado]]="Sí",IF(DATOS!AN$4="Sí",(1/DATOS_[[% anualiz]:[% anualiz]]),1)*IF(DATOS!AN$5="Sí",1/DATOS_[[% normaliz]:[% normaliz]],1)*(DATOS_[Conc.Sal.10])))))))),
0)</f>
        <v>0</v>
      </c>
      <c r="T59" s="178">
        <f t="array" ref="T59">IFERROR(
(MEDIAN((IF(DATOS_[[Sexo]:[Sexo]]=$B59,IF(DATOS_[[AGRUP. CLAS. PROF.]:[AGRUP. CLAS. PROF.]]=$B57,IF(DATOS_[[Check Periodo Ref.]:[Check Periodo Ref.]]="Dentro",IF(DATOS_[[Check Equiparado]:[Check Equiparado]]="Sí",IF(DATOS!AO$4="Sí",(1/DATOS_[[% anualiz]:[% anualiz]]),1)*IF(DATOS!AO$5="Sí",1/DATOS_[[% normaliz]:[% normaliz]],1)*(DATOS_[Conc.Sal.11])))))))),
0)</f>
        <v>0</v>
      </c>
      <c r="U59" s="178">
        <f t="array" ref="U59">IFERROR(
(MEDIAN((IF(DATOS_[[Sexo]:[Sexo]]=$B59,IF(DATOS_[[AGRUP. CLAS. PROF.]:[AGRUP. CLAS. PROF.]]=$B57,IF(DATOS_[[Check Periodo Ref.]:[Check Periodo Ref.]]="Dentro",IF(DATOS_[[Check Equiparado]:[Check Equiparado]]="Sí",IF(DATOS!AP$4="Sí",(1/DATOS_[[% anualiz]:[% anualiz]]),1)*IF(DATOS!AP$5="Sí",1/DATOS_[[% normaliz]:[% normaliz]],1)*(DATOS_[Conc.Sal.12])))))))),
0)</f>
        <v>0</v>
      </c>
      <c r="V59" s="178">
        <f t="array" ref="V59">IFERROR(
(MEDIAN((IF(DATOS_[[Sexo]:[Sexo]]=$B59,IF(DATOS_[[AGRUP. CLAS. PROF.]:[AGRUP. CLAS. PROF.]]=$B57,IF(DATOS_[[Check Periodo Ref.]:[Check Periodo Ref.]]="Dentro",IF(DATOS_[[Check Equiparado]:[Check Equiparado]]="Sí",IF(DATOS!AQ$4="Sí",(1/DATOS_[[% anualiz]:[% anualiz]]),1)*IF(DATOS!AQ$5="Sí",1/DATOS_[[% normaliz]:[% normaliz]],1)*(DATOS_[Conc.Sal.13])))))))),
0)</f>
        <v>0</v>
      </c>
      <c r="W59" s="178">
        <f t="array" ref="W59">IFERROR(
(MEDIAN((IF(DATOS_[[Sexo]:[Sexo]]=$B59,IF(DATOS_[[AGRUP. CLAS. PROF.]:[AGRUP. CLAS. PROF.]]=$B57,IF(DATOS_[[Check Periodo Ref.]:[Check Periodo Ref.]]="Dentro",IF(DATOS_[[Check Equiparado]:[Check Equiparado]]="Sí",IF(DATOS!AR$4="Sí",(1/DATOS_[[% anualiz]:[% anualiz]]),1)*IF(DATOS!AR$5="Sí",1/DATOS_[[% normaliz]:[% normaliz]],1)*(DATOS_[Conc.Sal.14])))))))),
0)</f>
        <v>0</v>
      </c>
      <c r="X59" s="178">
        <f t="array" ref="X59">IFERROR(
(MEDIAN((IF(DATOS_[[Sexo]:[Sexo]]=$B59,IF(DATOS_[[AGRUP. CLAS. PROF.]:[AGRUP. CLAS. PROF.]]=$B57,IF(DATOS_[[Check Periodo Ref.]:[Check Periodo Ref.]]="Dentro",IF(DATOS_[[Check Equiparado]:[Check Equiparado]]="Sí",IF(DATOS!AS$4="Sí",(1/DATOS_[[% anualiz]:[% anualiz]]),1)*IF(DATOS!AS$5="Sí",1/DATOS_[[% normaliz]:[% normaliz]],1)*(DATOS_[Conc.Sal.15])))))))),
0)</f>
        <v>0</v>
      </c>
      <c r="Y59" s="178">
        <f t="array" ref="Y59">IFERROR(
(MEDIAN((IF(DATOS_[[Sexo]:[Sexo]]=$B59,IF(DATOS_[[AGRUP. CLAS. PROF.]:[AGRUP. CLAS. PROF.]]=$B57,IF(DATOS_[[Check Periodo Ref.]:[Check Periodo Ref.]]="Dentro",IF(DATOS_[[Check Equiparado]:[Check Equiparado]]="Sí",IF(DATOS!AT$4="Sí",(1/DATOS_[[% anualiz]:[% anualiz]]),1)*IF(DATOS!AT$5="Sí",1/DATOS_[[% normaliz]:[% normaliz]],1)*(DATOS_[Conc.Sal.16])))))))),
0)</f>
        <v>0</v>
      </c>
      <c r="Z59" s="178">
        <f t="array" ref="Z59">IFERROR(
(MEDIAN((IF(DATOS_[[Sexo]:[Sexo]]=$B59,IF(DATOS_[[AGRUP. CLAS. PROF.]:[AGRUP. CLAS. PROF.]]=$B57,IF(DATOS_[[Check Periodo Ref.]:[Check Periodo Ref.]]="Dentro",IF(DATOS_[[Check Equiparado]:[Check Equiparado]]="Sí",IF(DATOS!AU$4="Sí",(1/DATOS_[[% anualiz]:[% anualiz]]),1)*IF(DATOS!AU$5="Sí",1/DATOS_[[% normaliz]:[% normaliz]],1)*(DATOS_[Conc.Sal.17])))))))),
0)</f>
        <v>0</v>
      </c>
      <c r="AA59" s="178">
        <f t="array" ref="AA59">IFERROR(
(MEDIAN((IF(DATOS_[[Sexo]:[Sexo]]=$B59,IF(DATOS_[[AGRUP. CLAS. PROF.]:[AGRUP. CLAS. PROF.]]=$B57,IF(DATOS_[[Check Periodo Ref.]:[Check Periodo Ref.]]="Dentro",IF(DATOS_[[Check Equiparado]:[Check Equiparado]]="Sí",IF(DATOS!AV$4="Sí",(1/DATOS_[[% anualiz]:[% anualiz]]),1)*IF(DATOS!AV$5="Sí",1/DATOS_[[% normaliz]:[% normaliz]],1)*(DATOS_[Conc.Sal.18])))))))),
0)</f>
        <v>0</v>
      </c>
      <c r="AB59" s="178">
        <f t="array" ref="AB59">IFERROR(
(MEDIAN((IF(DATOS_[[Sexo]:[Sexo]]=$B59,IF(DATOS_[[AGRUP. CLAS. PROF.]:[AGRUP. CLAS. PROF.]]=$B57,IF(DATOS_[[Check Periodo Ref.]:[Check Periodo Ref.]]="Dentro",IF(DATOS_[[Check Equiparado]:[Check Equiparado]]="Sí",IF(DATOS!AW$4="Sí",(1/DATOS_[[% anualiz]:[% anualiz]]),1)*IF(DATOS!AW$5="Sí",1/DATOS_[[% normaliz]:[% normaliz]],1)*(DATOS_[Conc.Sal.19])))))))),
0)</f>
        <v>0</v>
      </c>
      <c r="AC59" s="178">
        <f t="array" ref="AC59">IFERROR(
(MEDIAN((IF(DATOS_[[Sexo]:[Sexo]]=$B59,IF(DATOS_[[AGRUP. CLAS. PROF.]:[AGRUP. CLAS. PROF.]]=$B57,IF(DATOS_[[Check Periodo Ref.]:[Check Periodo Ref.]]="Dentro",IF(DATOS_[[Check Equiparado]:[Check Equiparado]]="Sí",IF(DATOS!AX$4="Sí",(1/DATOS_[[% anualiz]:[% anualiz]]),1)*IF(DATOS!AX$5="Sí",1/DATOS_[[% normaliz]:[% normaliz]],1)*(DATOS_[Conc.Sal.20])))))))),
0)</f>
        <v>0</v>
      </c>
      <c r="AD59" s="178">
        <f t="array" ref="AD59">IFERROR(
(MEDIAN((IF(DATOS_[[Sexo]:[Sexo]]=$B59,IF(DATOS_[[AGRUP. CLAS. PROF.]:[AGRUP. CLAS. PROF.]]=$B57,IF(DATOS_[[Check Periodo Ref.]:[Check Periodo Ref.]]="Dentro",IF(DATOS_[[Check Equiparado]:[Check Equiparado]]="Sí",IF(DATOS!AY$4="Sí",(1/DATOS_[[% anualiz]:[% anualiz]]),1)*IF(DATOS!AY$5="Sí",1/DATOS_[[% normaliz]:[% normaliz]],1)*(DATOS_[Conc.Sal.21])))))))),
0)</f>
        <v>0</v>
      </c>
      <c r="AE59" s="178">
        <f t="array" ref="AE59">IFERROR(
(MEDIAN((IF(DATOS_[[Sexo]:[Sexo]]=$B59,IF(DATOS_[[AGRUP. CLAS. PROF.]:[AGRUP. CLAS. PROF.]]=$B57,IF(DATOS_[[Check Periodo Ref.]:[Check Periodo Ref.]]="Dentro",IF(DATOS_[[Check Equiparado]:[Check Equiparado]]="Sí",IF(DATOS!AZ$4="Sí",(1/DATOS_[[% anualiz]:[% anualiz]]),1)*IF(DATOS!AZ$5="Sí",1/DATOS_[[% normaliz]:[% normaliz]],1)*(DATOS_[Conc.Sal.22])))))))),
0)</f>
        <v>0</v>
      </c>
      <c r="AF59" s="178">
        <f t="array" ref="AF59">IFERROR(
(MEDIAN((IF(DATOS_[[Sexo]:[Sexo]]=$B59,IF(DATOS_[[AGRUP. CLAS. PROF.]:[AGRUP. CLAS. PROF.]]=$B57,IF(DATOS_[[Check Periodo Ref.]:[Check Periodo Ref.]]="Dentro",IF(DATOS_[[Check Equiparado]:[Check Equiparado]]="Sí",IF(DATOS!BA$4="Sí",(1/DATOS_[[% anualiz]:[% anualiz]]),1)*IF(DATOS!BA$5="Sí",1/DATOS_[[% normaliz]:[% normaliz]],1)*(DATOS_[Conc.Sal.23])))))))),
0)</f>
        <v>0</v>
      </c>
      <c r="AG59" s="178">
        <f t="array" ref="AG59">IFERROR(
(MEDIAN((IF(DATOS_[[Sexo]:[Sexo]]=$B59,IF(DATOS_[[AGRUP. CLAS. PROF.]:[AGRUP. CLAS. PROF.]]=$B57,IF(DATOS_[[Check Periodo Ref.]:[Check Periodo Ref.]]="Dentro",IF(DATOS_[[Check Equiparado]:[Check Equiparado]]="Sí",IF(DATOS!BB$4="Sí",(1/DATOS_[[% anualiz]:[% anualiz]]),1)*IF(DATOS!BB$5="Sí",1/DATOS_[[% normaliz]:[% normaliz]],1)*(DATOS_[Conc.Sal.24])))))))),
0)</f>
        <v>0</v>
      </c>
      <c r="AH59" s="178">
        <f t="array" ref="AH59">IFERROR(
(MEDIAN((IF(DATOS_[[Sexo]:[Sexo]]=$B59,IF(DATOS_[[AGRUP. CLAS. PROF.]:[AGRUP. CLAS. PROF.]]=$B57,IF(DATOS_[[Check Periodo Ref.]:[Check Periodo Ref.]]="Dentro",IF(DATOS_[[Check Equiparado]:[Check Equiparado]]="Sí",IF(DATOS!BC$4="Sí",(1/DATOS_[[% anualiz]:[% anualiz]]),1)*IF(DATOS!BC$5="Sí",1/DATOS_[[% normaliz]:[% normaliz]],1)*(DATOS_[Conc.Sal.25])))))))),
0)</f>
        <v>0</v>
      </c>
      <c r="AI59" s="178">
        <f t="array" ref="AI59">IFERROR(
(MEDIAN((IF(DATOS_[[Sexo]:[Sexo]]=$B59,IF(DATOS_[[AGRUP. CLAS. PROF.]:[AGRUP. CLAS. PROF.]]=$B57,IF(DATOS_[[Check Periodo Ref.]:[Check Periodo Ref.]]="Dentro",IF(DATOS_[[Check Equiparado]:[Check Equiparado]]="Sí",IF(DATOS!BD$4="Sí",(1/DATOS_[[% anualiz]:[% anualiz]]),1)*IF(DATOS!BD$5="Sí",1/DATOS_[[% normaliz]:[% normaliz]],1)*(DATOS_[Conc.Sal.26])))))))),
0)</f>
        <v>0</v>
      </c>
      <c r="AJ59" s="178">
        <f t="array" ref="AJ59">IFERROR(
(MEDIAN((IF(DATOS_[[Sexo]:[Sexo]]=$B59,IF(DATOS_[[AGRUP. CLAS. PROF.]:[AGRUP. CLAS. PROF.]]=$B57,IF(DATOS_[[Check Periodo Ref.]:[Check Periodo Ref.]]="Dentro",IF(DATOS_[[Check Equiparado]:[Check Equiparado]]="Sí",IF(DATOS!BE$4="Sí",(1/DATOS_[[% anualiz]:[% anualiz]]),1)*IF(DATOS!BE$5="Sí",1/DATOS_[[% normaliz]:[% normaliz]],1)*(DATOS_[Conc.Sal.27])))))))),
0)</f>
        <v>0</v>
      </c>
      <c r="AK59" s="178">
        <f t="array" ref="AK59">IFERROR(
(MEDIAN((IF(DATOS_[[Sexo]:[Sexo]]=$B59,IF(DATOS_[[AGRUP. CLAS. PROF.]:[AGRUP. CLAS. PROF.]]=$B57,IF(DATOS_[[Check Periodo Ref.]:[Check Periodo Ref.]]="Dentro",IF(DATOS_[[Check Equiparado]:[Check Equiparado]]="Sí",IF(DATOS!BF$4="Sí",(1/DATOS_[[% anualiz]:[% anualiz]]),1)*IF(DATOS!BF$5="Sí",1/DATOS_[[% normaliz]:[% normaliz]],1)*(DATOS_[Conc.Sal.28])))))))),
0)</f>
        <v>0</v>
      </c>
      <c r="AL59" s="178">
        <f t="array" ref="AL59">IFERROR(
(MEDIAN((IF(DATOS_[[Sexo]:[Sexo]]=$B59,IF(DATOS_[[AGRUP. CLAS. PROF.]:[AGRUP. CLAS. PROF.]]=$B57,IF(DATOS_[[Check Periodo Ref.]:[Check Periodo Ref.]]="Dentro",IF(DATOS_[[Check Equiparado]:[Check Equiparado]]="Sí",IF(DATOS!BG$4="Sí",(1/DATOS_[[% anualiz]:[% anualiz]]),1)*IF(DATOS!BG$5="Sí",1/DATOS_[[% normaliz]:[% normaliz]],1)*(DATOS_[Conc.Sal.29])))))))),
0)</f>
        <v>0</v>
      </c>
      <c r="AM59" s="178">
        <f t="array" ref="AM59">IFERROR(
(MEDIAN((IF(DATOS_[[Sexo]:[Sexo]]=$B59,IF(DATOS_[[AGRUP. CLAS. PROF.]:[AGRUP. CLAS. PROF.]]=$B57,IF(DATOS_[[Check Periodo Ref.]:[Check Periodo Ref.]]="Dentro",IF(DATOS_[[Check Equiparado]:[Check Equiparado]]="Sí",IF(DATOS!BH$4="Sí",(1/DATOS_[[% anualiz]:[% anualiz]]),1)*IF(DATOS!BH$5="Sí",1/DATOS_[[% normaliz]:[% normaliz]],1)*(DATOS_[Conc.Sal.30])))))))),
0)</f>
        <v>0</v>
      </c>
      <c r="AN59" s="179">
        <f t="array" ref="AN59">IFERROR(
MEDIAN(IF(DATOS_[Sexo]=$B59,IF(DATOS_[[AGRUP. CLAS. PROF.]:[AGRUP. CLAS. PROF.]]=$B57,IF(DATOS_[Check Equiparado]="Sí",IF(DATOS_[Check Periodo Ref.]="Dentro",DATOS_[Tot COMPL.SAL Eq],FALSE))))),
0)</f>
        <v>0</v>
      </c>
      <c r="AO59" s="180">
        <f t="array" ref="AO59">IFERROR(
MEDIAN(IF(DATOS_[Sexo]=$B59,IF(DATOS_[[AGRUP. CLAS. PROF.]:[AGRUP. CLAS. PROF.]]=$B57,IF(DATOS_[Check Equiparado]="Sí",IF(DATOS_[Check Periodo Ref.]="Dentro",DATOS_[TOTAL SALARIO Eq],FALSE))))),
0)</f>
        <v>0</v>
      </c>
      <c r="AP59" s="181">
        <f t="array" ref="AP59">IFERROR(
(MEDIAN((IF(DATOS_[[Sexo]:[Sexo]]=$B59,IF(DATOS_[[AGRUP. CLAS. PROF.]:[AGRUP. CLAS. PROF.]]=$B58,IF(DATOS_[[Check Periodo Ref.]:[Check Periodo Ref.]]="Dentro",IF(DATOS_[[Check Equiparado]:[Check Equiparado]]="Sí",IF(DATOS!BI$4="Sí",(1/DATOS_[[% anualiz]:[% anualiz]]),1)*IF(DATOS!BI$5="Sí",1/DATOS_[[% normaliz]:[% normaliz]],1)*(DATOS_[C.Extra.01])))))))),
0)</f>
        <v>0</v>
      </c>
      <c r="AQ59" s="181">
        <f t="array" ref="AQ59">IFERROR(
(MEDIAN((IF(DATOS_[[Sexo]:[Sexo]]=$B59,IF(DATOS_[[AGRUP. CLAS. PROF.]:[AGRUP. CLAS. PROF.]]=$B58,IF(DATOS_[[Check Periodo Ref.]:[Check Periodo Ref.]]="Dentro",IF(DATOS_[[Check Equiparado]:[Check Equiparado]]="Sí",IF(DATOS!BJ$4="Sí",(1/DATOS_[[% anualiz]:[% anualiz]]),1)*IF(DATOS!BJ$5="Sí",1/DATOS_[[% normaliz]:[% normaliz]],1)*(DATOS_[C.Extra.02])))))))),
0)</f>
        <v>0</v>
      </c>
      <c r="AR59" s="181">
        <f t="array" ref="AR59">IFERROR(
(MEDIAN((IF(DATOS_[[Sexo]:[Sexo]]=$B59,IF(DATOS_[[AGRUP. CLAS. PROF.]:[AGRUP. CLAS. PROF.]]=$B58,IF(DATOS_[[Check Periodo Ref.]:[Check Periodo Ref.]]="Dentro",IF(DATOS_[[Check Equiparado]:[Check Equiparado]]="Sí",IF(DATOS!BK$4="Sí",(1/DATOS_[[% anualiz]:[% anualiz]]),1)*IF(DATOS!BK$5="Sí",1/DATOS_[[% normaliz]:[% normaliz]],1)*(DATOS_[C.Extra.03])))))))),
0)</f>
        <v>0</v>
      </c>
      <c r="AS59" s="181">
        <f t="array" ref="AS59">IFERROR(
(MEDIAN((IF(DATOS_[[Sexo]:[Sexo]]=$B59,IF(DATOS_[[AGRUP. CLAS. PROF.]:[AGRUP. CLAS. PROF.]]=$B58,IF(DATOS_[[Check Periodo Ref.]:[Check Periodo Ref.]]="Dentro",IF(DATOS_[[Check Equiparado]:[Check Equiparado]]="Sí",IF(DATOS!BL$4="Sí",(1/DATOS_[[% anualiz]:[% anualiz]]),1)*IF(DATOS!BL$5="Sí",1/DATOS_[[% normaliz]:[% normaliz]],1)*(DATOS_[C.Extra.04])))))))),
0)</f>
        <v>0</v>
      </c>
      <c r="AT59" s="181">
        <f t="array" ref="AT59">IFERROR(
(MEDIAN((IF(DATOS_[[Sexo]:[Sexo]]=$B59,IF(DATOS_[[AGRUP. CLAS. PROF.]:[AGRUP. CLAS. PROF.]]=$B58,IF(DATOS_[[Check Periodo Ref.]:[Check Periodo Ref.]]="Dentro",IF(DATOS_[[Check Equiparado]:[Check Equiparado]]="Sí",IF(DATOS!BM$4="Sí",(1/DATOS_[[% anualiz]:[% anualiz]]),1)*IF(DATOS!BM$5="Sí",1/DATOS_[[% normaliz]:[% normaliz]],1)*(DATOS_[C.Extra.05])))))))),
0)</f>
        <v>0</v>
      </c>
      <c r="AU59" s="182">
        <f t="array" ref="AU59">IFERROR(
MEDIAN(IF(DATOS_[Sexo]=$B59,IF(DATOS_[[AGRUP. CLAS. PROF.]:[AGRUP. CLAS. PROF.]]=$B57,IF(DATOS_[Check Equiparado]="Sí",IF(DATOS_[Check Periodo Ref.]="Dentro",DATOS_[Tot Extrasalarial Eq],FALSE))))),
0)</f>
        <v>0</v>
      </c>
      <c r="AV59" s="183">
        <f t="array" ref="AV59">IFERROR(
MEDIAN(IF(DATOS_[Sexo]=$B59,IF(DATOS_[[AGRUP. CLAS. PROF.]:[AGRUP. CLAS. PROF.]]=$B57,IF(DATOS_[Check Equiparado]="Sí",IF(DATOS_[Check Periodo Ref.]="Dentro",DATOS_[TOTAL Retrib Eq],FALSE))))),
0)</f>
        <v>0</v>
      </c>
    </row>
    <row r="60" spans="1:48" ht="17.25" thickBot="1" x14ac:dyDescent="0.35">
      <c r="A60" s="107" t="str">
        <f t="shared" ref="A60" si="63">+A61</f>
        <v>[ocultar]</v>
      </c>
      <c r="B60" s="157" t="s">
        <v>232</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CLAS. PROF.],
IF("Dentro"=DATOS_[Check Periodo Ref.],
1/(COUNTIFS(DATOS_[Sexo],$B61,DATOS_[AGRUP. CLAS. PROF.],$B60,DATOS_[Check Periodo Ref.],"Dentro",DATOS_[id],DATOS_[id]))))))</f>
        <v>0</v>
      </c>
      <c r="D61" s="100">
        <f>COUNTIFS(DATOS_[AGRUP. CLAS. PROF.],$B60,DATOS_[Sexo],$B61,DATOS_[Check Periodo Ref.],"Dentro")</f>
        <v>0</v>
      </c>
      <c r="E61" s="100">
        <f>COUNTIFS(DATOS_[AGRUP. CLAS. PROF.],$B60,DATOS_[Sexo],$B61,DATOS_[Check Periodo Ref.],"Dentro",DATOS_[Check Nº SC Norm],"Sí")</f>
        <v>0</v>
      </c>
      <c r="F61" s="100">
        <f>COUNTIFS(DATOS_[AGRUP. CLAS. PROF.],$B60,DATOS_[Sexo],$B61,DATOS_[Check Periodo Ref.],"Dentro",DATOS_[Check Nº SC Anualiz],"Sí")</f>
        <v>0</v>
      </c>
      <c r="G61" s="100">
        <f>COUNTIFS(DATOS_[AGRUP. CLAS. PROF.],$B60,DATOS_[Sexo],$B61,DATOS_[Check Periodo Ref.],"Dentro",DATOS_[Check Nº SC Norm y Anualiz],"Sí")</f>
        <v>0</v>
      </c>
      <c r="H61" s="100">
        <f>COUNTIFS(DATOS_[AGRUP. CLAS. PROF.],$B60,DATOS_[Sexo],$B61,DATOS_[Check Periodo Ref.],"Dentro",DATOS_[Check Equiparación],"Sí")</f>
        <v>0</v>
      </c>
      <c r="I61" s="177">
        <f t="array" ref="I61">IFERROR(
MEDIAN(IF(DATOS_[Sexo]=$B61,IF(DATOS_[[AGRUP. CLAS. PROF.]:[AGRUP. CLAS. PROF.]]=$B60,IF(DATOS_[Check Equiparado]="Sí",IF(DATOS_[Check Periodo Ref.]="Dentro",DATOS_[SALARIO BASE Eq],FALSE))))),
0)</f>
        <v>0</v>
      </c>
      <c r="J61" s="178">
        <f t="array" ref="J61">IFERROR(
(MEDIAN((IF(DATOS_[[Sexo]:[Sexo]]=$B61,IF(DATOS_[[AGRUP. CLAS. PROF.]:[AGRUP. CLAS. PROF.]]=$B60,IF(DATOS_[[Check Periodo Ref.]:[Check Periodo Ref.]]="Dentro",IF(DATOS_[[Check Equiparado]:[Check Equiparado]]="Sí",IF(DATOS!AE$4="Sí",(1/DATOS_[[% anualiz]:[% anualiz]]),1)*IF(DATOS!AE$5="Sí",1/DATOS_[[% normaliz]:[% normaliz]],1)*(DATOS_[Conc.Sal.01])))))))),
0)</f>
        <v>0</v>
      </c>
      <c r="K61" s="178">
        <f t="array" ref="K61">IFERROR(
(MEDIAN((IF(DATOS_[[Sexo]:[Sexo]]=$B61,IF(DATOS_[[AGRUP. CLAS. PROF.]:[AGRUP. CLAS. PROF.]]=$B60,IF(DATOS_[[Check Periodo Ref.]:[Check Periodo Ref.]]="Dentro",IF(DATOS_[[Check Equiparado]:[Check Equiparado]]="Sí",IF(DATOS!AF$4="Sí",(1/DATOS_[[% anualiz]:[% anualiz]]),1)*IF(DATOS!AF$5="Sí",1/DATOS_[[% normaliz]:[% normaliz]],1)*(DATOS_[Conc.Sal.02])))))))),
0)</f>
        <v>0</v>
      </c>
      <c r="L61" s="178">
        <f t="array" ref="L61">IFERROR(
(MEDIAN((IF(DATOS_[[Sexo]:[Sexo]]=$B61,IF(DATOS_[[AGRUP. CLAS. PROF.]:[AGRUP. CLAS. PROF.]]=$B60,IF(DATOS_[[Check Periodo Ref.]:[Check Periodo Ref.]]="Dentro",IF(DATOS_[[Check Equiparado]:[Check Equiparado]]="Sí",IF(DATOS!AG$4="Sí",(1/DATOS_[[% anualiz]:[% anualiz]]),1)*IF(DATOS!AG$5="Sí",1/DATOS_[[% normaliz]:[% normaliz]],1)*(DATOS_[Conc.Sal.03])))))))),
0)</f>
        <v>0</v>
      </c>
      <c r="M61" s="178">
        <f t="array" ref="M61">IFERROR(
(MEDIAN((IF(DATOS_[[Sexo]:[Sexo]]=$B61,IF(DATOS_[[AGRUP. CLAS. PROF.]:[AGRUP. CLAS. PROF.]]=$B60,IF(DATOS_[[Check Periodo Ref.]:[Check Periodo Ref.]]="Dentro",IF(DATOS_[[Check Equiparado]:[Check Equiparado]]="Sí",IF(DATOS!AH$4="Sí",(1/DATOS_[[% anualiz]:[% anualiz]]),1)*IF(DATOS!AH$5="Sí",1/DATOS_[[% normaliz]:[% normaliz]],1)*(DATOS_[Conc.Sal.04])))))))),
0)</f>
        <v>0</v>
      </c>
      <c r="N61" s="178">
        <f t="array" ref="N61">IFERROR(
(MEDIAN((IF(DATOS_[[Sexo]:[Sexo]]=$B61,IF(DATOS_[[AGRUP. CLAS. PROF.]:[AGRUP. CLAS. PROF.]]=$B60,IF(DATOS_[[Check Periodo Ref.]:[Check Periodo Ref.]]="Dentro",IF(DATOS_[[Check Equiparado]:[Check Equiparado]]="Sí",IF(DATOS!AI$4="Sí",(1/DATOS_[[% anualiz]:[% anualiz]]),1)*IF(DATOS!AI$5="Sí",1/DATOS_[[% normaliz]:[% normaliz]],1)*(DATOS_[Conc.Sal.05])))))))),
0)</f>
        <v>0</v>
      </c>
      <c r="O61" s="178">
        <f t="array" ref="O61">IFERROR(
(MEDIAN((IF(DATOS_[[Sexo]:[Sexo]]=$B61,IF(DATOS_[[AGRUP. CLAS. PROF.]:[AGRUP. CLAS. PROF.]]=$B60,IF(DATOS_[[Check Periodo Ref.]:[Check Periodo Ref.]]="Dentro",IF(DATOS_[[Check Equiparado]:[Check Equiparado]]="Sí",IF(DATOS!AJ$4="Sí",(1/DATOS_[[% anualiz]:[% anualiz]]),1)*IF(DATOS!AJ$5="Sí",1/DATOS_[[% normaliz]:[% normaliz]],1)*(DATOS_[Conc.Sal.06])))))))),
0)</f>
        <v>0</v>
      </c>
      <c r="P61" s="178">
        <f t="array" ref="P61">IFERROR(
(MEDIAN((IF(DATOS_[[Sexo]:[Sexo]]=$B61,IF(DATOS_[[AGRUP. CLAS. PROF.]:[AGRUP. CLAS. PROF.]]=$B60,IF(DATOS_[[Check Periodo Ref.]:[Check Periodo Ref.]]="Dentro",IF(DATOS_[[Check Equiparado]:[Check Equiparado]]="Sí",IF(DATOS!AK$4="Sí",(1/DATOS_[[% anualiz]:[% anualiz]]),1)*IF(DATOS!AK$5="Sí",1/DATOS_[[% normaliz]:[% normaliz]],1)*(DATOS_[Conc.Sal.07])))))))),
0)</f>
        <v>0</v>
      </c>
      <c r="Q61" s="178">
        <f t="array" ref="Q61">IFERROR(
(MEDIAN((IF(DATOS_[[Sexo]:[Sexo]]=$B61,IF(DATOS_[[AGRUP. CLAS. PROF.]:[AGRUP. CLAS. PROF.]]=$B60,IF(DATOS_[[Check Periodo Ref.]:[Check Periodo Ref.]]="Dentro",IF(DATOS_[[Check Equiparado]:[Check Equiparado]]="Sí",IF(DATOS!AL$4="Sí",(1/DATOS_[[% anualiz]:[% anualiz]]),1)*IF(DATOS!AL$5="Sí",1/DATOS_[[% normaliz]:[% normaliz]],1)*(DATOS_[Conc.Sal.08])))))))),
0)</f>
        <v>0</v>
      </c>
      <c r="R61" s="178">
        <f t="array" ref="R61">IFERROR(
(MEDIAN((IF(DATOS_[[Sexo]:[Sexo]]=$B61,IF(DATOS_[[AGRUP. CLAS. PROF.]:[AGRUP. CLAS. PROF.]]=$B60,IF(DATOS_[[Check Periodo Ref.]:[Check Periodo Ref.]]="Dentro",IF(DATOS_[[Check Equiparado]:[Check Equiparado]]="Sí",IF(DATOS!AM$4="Sí",(1/DATOS_[[% anualiz]:[% anualiz]]),1)*IF(DATOS!AM$5="Sí",1/DATOS_[[% normaliz]:[% normaliz]],1)*(DATOS_[Conc.Sal.09])))))))),
0)</f>
        <v>0</v>
      </c>
      <c r="S61" s="178">
        <f t="array" ref="S61">IFERROR(
(MEDIAN((IF(DATOS_[[Sexo]:[Sexo]]=$B61,IF(DATOS_[[AGRUP. CLAS. PROF.]:[AGRUP. CLAS. PROF.]]=$B60,IF(DATOS_[[Check Periodo Ref.]:[Check Periodo Ref.]]="Dentro",IF(DATOS_[[Check Equiparado]:[Check Equiparado]]="Sí",IF(DATOS!AN$4="Sí",(1/DATOS_[[% anualiz]:[% anualiz]]),1)*IF(DATOS!AN$5="Sí",1/DATOS_[[% normaliz]:[% normaliz]],1)*(DATOS_[Conc.Sal.10])))))))),
0)</f>
        <v>0</v>
      </c>
      <c r="T61" s="178">
        <f t="array" ref="T61">IFERROR(
(MEDIAN((IF(DATOS_[[Sexo]:[Sexo]]=$B61,IF(DATOS_[[AGRUP. CLAS. PROF.]:[AGRUP. CLAS. PROF.]]=$B60,IF(DATOS_[[Check Periodo Ref.]:[Check Periodo Ref.]]="Dentro",IF(DATOS_[[Check Equiparado]:[Check Equiparado]]="Sí",IF(DATOS!AO$4="Sí",(1/DATOS_[[% anualiz]:[% anualiz]]),1)*IF(DATOS!AO$5="Sí",1/DATOS_[[% normaliz]:[% normaliz]],1)*(DATOS_[Conc.Sal.11])))))))),
0)</f>
        <v>0</v>
      </c>
      <c r="U61" s="178">
        <f t="array" ref="U61">IFERROR(
(MEDIAN((IF(DATOS_[[Sexo]:[Sexo]]=$B61,IF(DATOS_[[AGRUP. CLAS. PROF.]:[AGRUP. CLAS. PROF.]]=$B60,IF(DATOS_[[Check Periodo Ref.]:[Check Periodo Ref.]]="Dentro",IF(DATOS_[[Check Equiparado]:[Check Equiparado]]="Sí",IF(DATOS!AP$4="Sí",(1/DATOS_[[% anualiz]:[% anualiz]]),1)*IF(DATOS!AP$5="Sí",1/DATOS_[[% normaliz]:[% normaliz]],1)*(DATOS_[Conc.Sal.12])))))))),
0)</f>
        <v>0</v>
      </c>
      <c r="V61" s="178">
        <f t="array" ref="V61">IFERROR(
(MEDIAN((IF(DATOS_[[Sexo]:[Sexo]]=$B61,IF(DATOS_[[AGRUP. CLAS. PROF.]:[AGRUP. CLAS. PROF.]]=$B60,IF(DATOS_[[Check Periodo Ref.]:[Check Periodo Ref.]]="Dentro",IF(DATOS_[[Check Equiparado]:[Check Equiparado]]="Sí",IF(DATOS!AQ$4="Sí",(1/DATOS_[[% anualiz]:[% anualiz]]),1)*IF(DATOS!AQ$5="Sí",1/DATOS_[[% normaliz]:[% normaliz]],1)*(DATOS_[Conc.Sal.13])))))))),
0)</f>
        <v>0</v>
      </c>
      <c r="W61" s="178">
        <f t="array" ref="W61">IFERROR(
(MEDIAN((IF(DATOS_[[Sexo]:[Sexo]]=$B61,IF(DATOS_[[AGRUP. CLAS. PROF.]:[AGRUP. CLAS. PROF.]]=$B60,IF(DATOS_[[Check Periodo Ref.]:[Check Periodo Ref.]]="Dentro",IF(DATOS_[[Check Equiparado]:[Check Equiparado]]="Sí",IF(DATOS!AR$4="Sí",(1/DATOS_[[% anualiz]:[% anualiz]]),1)*IF(DATOS!AR$5="Sí",1/DATOS_[[% normaliz]:[% normaliz]],1)*(DATOS_[Conc.Sal.14])))))))),
0)</f>
        <v>0</v>
      </c>
      <c r="X61" s="178">
        <f t="array" ref="X61">IFERROR(
(MEDIAN((IF(DATOS_[[Sexo]:[Sexo]]=$B61,IF(DATOS_[[AGRUP. CLAS. PROF.]:[AGRUP. CLAS. PROF.]]=$B60,IF(DATOS_[[Check Periodo Ref.]:[Check Periodo Ref.]]="Dentro",IF(DATOS_[[Check Equiparado]:[Check Equiparado]]="Sí",IF(DATOS!AS$4="Sí",(1/DATOS_[[% anualiz]:[% anualiz]]),1)*IF(DATOS!AS$5="Sí",1/DATOS_[[% normaliz]:[% normaliz]],1)*(DATOS_[Conc.Sal.15])))))))),
0)</f>
        <v>0</v>
      </c>
      <c r="Y61" s="178">
        <f t="array" ref="Y61">IFERROR(
(MEDIAN((IF(DATOS_[[Sexo]:[Sexo]]=$B61,IF(DATOS_[[AGRUP. CLAS. PROF.]:[AGRUP. CLAS. PROF.]]=$B60,IF(DATOS_[[Check Periodo Ref.]:[Check Periodo Ref.]]="Dentro",IF(DATOS_[[Check Equiparado]:[Check Equiparado]]="Sí",IF(DATOS!AT$4="Sí",(1/DATOS_[[% anualiz]:[% anualiz]]),1)*IF(DATOS!AT$5="Sí",1/DATOS_[[% normaliz]:[% normaliz]],1)*(DATOS_[Conc.Sal.16])))))))),
0)</f>
        <v>0</v>
      </c>
      <c r="Z61" s="178">
        <f t="array" ref="Z61">IFERROR(
(MEDIAN((IF(DATOS_[[Sexo]:[Sexo]]=$B61,IF(DATOS_[[AGRUP. CLAS. PROF.]:[AGRUP. CLAS. PROF.]]=$B60,IF(DATOS_[[Check Periodo Ref.]:[Check Periodo Ref.]]="Dentro",IF(DATOS_[[Check Equiparado]:[Check Equiparado]]="Sí",IF(DATOS!AU$4="Sí",(1/DATOS_[[% anualiz]:[% anualiz]]),1)*IF(DATOS!AU$5="Sí",1/DATOS_[[% normaliz]:[% normaliz]],1)*(DATOS_[Conc.Sal.17])))))))),
0)</f>
        <v>0</v>
      </c>
      <c r="AA61" s="178">
        <f t="array" ref="AA61">IFERROR(
(MEDIAN((IF(DATOS_[[Sexo]:[Sexo]]=$B61,IF(DATOS_[[AGRUP. CLAS. PROF.]:[AGRUP. CLAS. PROF.]]=$B60,IF(DATOS_[[Check Periodo Ref.]:[Check Periodo Ref.]]="Dentro",IF(DATOS_[[Check Equiparado]:[Check Equiparado]]="Sí",IF(DATOS!AV$4="Sí",(1/DATOS_[[% anualiz]:[% anualiz]]),1)*IF(DATOS!AV$5="Sí",1/DATOS_[[% normaliz]:[% normaliz]],1)*(DATOS_[Conc.Sal.18])))))))),
0)</f>
        <v>0</v>
      </c>
      <c r="AB61" s="178">
        <f t="array" ref="AB61">IFERROR(
(MEDIAN((IF(DATOS_[[Sexo]:[Sexo]]=$B61,IF(DATOS_[[AGRUP. CLAS. PROF.]:[AGRUP. CLAS. PROF.]]=$B60,IF(DATOS_[[Check Periodo Ref.]:[Check Periodo Ref.]]="Dentro",IF(DATOS_[[Check Equiparado]:[Check Equiparado]]="Sí",IF(DATOS!AW$4="Sí",(1/DATOS_[[% anualiz]:[% anualiz]]),1)*IF(DATOS!AW$5="Sí",1/DATOS_[[% normaliz]:[% normaliz]],1)*(DATOS_[Conc.Sal.19])))))))),
0)</f>
        <v>0</v>
      </c>
      <c r="AC61" s="178">
        <f t="array" ref="AC61">IFERROR(
(MEDIAN((IF(DATOS_[[Sexo]:[Sexo]]=$B61,IF(DATOS_[[AGRUP. CLAS. PROF.]:[AGRUP. CLAS. PROF.]]=$B60,IF(DATOS_[[Check Periodo Ref.]:[Check Periodo Ref.]]="Dentro",IF(DATOS_[[Check Equiparado]:[Check Equiparado]]="Sí",IF(DATOS!AX$4="Sí",(1/DATOS_[[% anualiz]:[% anualiz]]),1)*IF(DATOS!AX$5="Sí",1/DATOS_[[% normaliz]:[% normaliz]],1)*(DATOS_[Conc.Sal.20])))))))),
0)</f>
        <v>0</v>
      </c>
      <c r="AD61" s="178">
        <f t="array" ref="AD61">IFERROR(
(MEDIAN((IF(DATOS_[[Sexo]:[Sexo]]=$B61,IF(DATOS_[[AGRUP. CLAS. PROF.]:[AGRUP. CLAS. PROF.]]=$B60,IF(DATOS_[[Check Periodo Ref.]:[Check Periodo Ref.]]="Dentro",IF(DATOS_[[Check Equiparado]:[Check Equiparado]]="Sí",IF(DATOS!AY$4="Sí",(1/DATOS_[[% anualiz]:[% anualiz]]),1)*IF(DATOS!AY$5="Sí",1/DATOS_[[% normaliz]:[% normaliz]],1)*(DATOS_[Conc.Sal.21])))))))),
0)</f>
        <v>0</v>
      </c>
      <c r="AE61" s="178">
        <f t="array" ref="AE61">IFERROR(
(MEDIAN((IF(DATOS_[[Sexo]:[Sexo]]=$B61,IF(DATOS_[[AGRUP. CLAS. PROF.]:[AGRUP. CLAS. PROF.]]=$B60,IF(DATOS_[[Check Periodo Ref.]:[Check Periodo Ref.]]="Dentro",IF(DATOS_[[Check Equiparado]:[Check Equiparado]]="Sí",IF(DATOS!AZ$4="Sí",(1/DATOS_[[% anualiz]:[% anualiz]]),1)*IF(DATOS!AZ$5="Sí",1/DATOS_[[% normaliz]:[% normaliz]],1)*(DATOS_[Conc.Sal.22])))))))),
0)</f>
        <v>0</v>
      </c>
      <c r="AF61" s="178">
        <f t="array" ref="AF61">IFERROR(
(MEDIAN((IF(DATOS_[[Sexo]:[Sexo]]=$B61,IF(DATOS_[[AGRUP. CLAS. PROF.]:[AGRUP. CLAS. PROF.]]=$B60,IF(DATOS_[[Check Periodo Ref.]:[Check Periodo Ref.]]="Dentro",IF(DATOS_[[Check Equiparado]:[Check Equiparado]]="Sí",IF(DATOS!BA$4="Sí",(1/DATOS_[[% anualiz]:[% anualiz]]),1)*IF(DATOS!BA$5="Sí",1/DATOS_[[% normaliz]:[% normaliz]],1)*(DATOS_[Conc.Sal.23])))))))),
0)</f>
        <v>0</v>
      </c>
      <c r="AG61" s="178">
        <f t="array" ref="AG61">IFERROR(
(MEDIAN((IF(DATOS_[[Sexo]:[Sexo]]=$B61,IF(DATOS_[[AGRUP. CLAS. PROF.]:[AGRUP. CLAS. PROF.]]=$B60,IF(DATOS_[[Check Periodo Ref.]:[Check Periodo Ref.]]="Dentro",IF(DATOS_[[Check Equiparado]:[Check Equiparado]]="Sí",IF(DATOS!BB$4="Sí",(1/DATOS_[[% anualiz]:[% anualiz]]),1)*IF(DATOS!BB$5="Sí",1/DATOS_[[% normaliz]:[% normaliz]],1)*(DATOS_[Conc.Sal.24])))))))),
0)</f>
        <v>0</v>
      </c>
      <c r="AH61" s="178">
        <f t="array" ref="AH61">IFERROR(
(MEDIAN((IF(DATOS_[[Sexo]:[Sexo]]=$B61,IF(DATOS_[[AGRUP. CLAS. PROF.]:[AGRUP. CLAS. PROF.]]=$B60,IF(DATOS_[[Check Periodo Ref.]:[Check Periodo Ref.]]="Dentro",IF(DATOS_[[Check Equiparado]:[Check Equiparado]]="Sí",IF(DATOS!BC$4="Sí",(1/DATOS_[[% anualiz]:[% anualiz]]),1)*IF(DATOS!BC$5="Sí",1/DATOS_[[% normaliz]:[% normaliz]],1)*(DATOS_[Conc.Sal.25])))))))),
0)</f>
        <v>0</v>
      </c>
      <c r="AI61" s="178">
        <f t="array" ref="AI61">IFERROR(
(MEDIAN((IF(DATOS_[[Sexo]:[Sexo]]=$B61,IF(DATOS_[[AGRUP. CLAS. PROF.]:[AGRUP. CLAS. PROF.]]=$B60,IF(DATOS_[[Check Periodo Ref.]:[Check Periodo Ref.]]="Dentro",IF(DATOS_[[Check Equiparado]:[Check Equiparado]]="Sí",IF(DATOS!BD$4="Sí",(1/DATOS_[[% anualiz]:[% anualiz]]),1)*IF(DATOS!BD$5="Sí",1/DATOS_[[% normaliz]:[% normaliz]],1)*(DATOS_[Conc.Sal.26])))))))),
0)</f>
        <v>0</v>
      </c>
      <c r="AJ61" s="178">
        <f t="array" ref="AJ61">IFERROR(
(MEDIAN((IF(DATOS_[[Sexo]:[Sexo]]=$B61,IF(DATOS_[[AGRUP. CLAS. PROF.]:[AGRUP. CLAS. PROF.]]=$B60,IF(DATOS_[[Check Periodo Ref.]:[Check Periodo Ref.]]="Dentro",IF(DATOS_[[Check Equiparado]:[Check Equiparado]]="Sí",IF(DATOS!BE$4="Sí",(1/DATOS_[[% anualiz]:[% anualiz]]),1)*IF(DATOS!BE$5="Sí",1/DATOS_[[% normaliz]:[% normaliz]],1)*(DATOS_[Conc.Sal.27])))))))),
0)</f>
        <v>0</v>
      </c>
      <c r="AK61" s="178">
        <f t="array" ref="AK61">IFERROR(
(MEDIAN((IF(DATOS_[[Sexo]:[Sexo]]=$B61,IF(DATOS_[[AGRUP. CLAS. PROF.]:[AGRUP. CLAS. PROF.]]=$B60,IF(DATOS_[[Check Periodo Ref.]:[Check Periodo Ref.]]="Dentro",IF(DATOS_[[Check Equiparado]:[Check Equiparado]]="Sí",IF(DATOS!BF$4="Sí",(1/DATOS_[[% anualiz]:[% anualiz]]),1)*IF(DATOS!BF$5="Sí",1/DATOS_[[% normaliz]:[% normaliz]],1)*(DATOS_[Conc.Sal.28])))))))),
0)</f>
        <v>0</v>
      </c>
      <c r="AL61" s="178">
        <f t="array" ref="AL61">IFERROR(
(MEDIAN((IF(DATOS_[[Sexo]:[Sexo]]=$B61,IF(DATOS_[[AGRUP. CLAS. PROF.]:[AGRUP. CLAS. PROF.]]=$B60,IF(DATOS_[[Check Periodo Ref.]:[Check Periodo Ref.]]="Dentro",IF(DATOS_[[Check Equiparado]:[Check Equiparado]]="Sí",IF(DATOS!BG$4="Sí",(1/DATOS_[[% anualiz]:[% anualiz]]),1)*IF(DATOS!BG$5="Sí",1/DATOS_[[% normaliz]:[% normaliz]],1)*(DATOS_[Conc.Sal.29])))))))),
0)</f>
        <v>0</v>
      </c>
      <c r="AM61" s="178">
        <f t="array" ref="AM61">IFERROR(
(MEDIAN((IF(DATOS_[[Sexo]:[Sexo]]=$B61,IF(DATOS_[[AGRUP. CLAS. PROF.]:[AGRUP. CLAS. PROF.]]=$B60,IF(DATOS_[[Check Periodo Ref.]:[Check Periodo Ref.]]="Dentro",IF(DATOS_[[Check Equiparado]:[Check Equiparado]]="Sí",IF(DATOS!BH$4="Sí",(1/DATOS_[[% anualiz]:[% anualiz]]),1)*IF(DATOS!BH$5="Sí",1/DATOS_[[% normaliz]:[% normaliz]],1)*(DATOS_[Conc.Sal.30])))))))),
0)</f>
        <v>0</v>
      </c>
      <c r="AN61" s="179">
        <f t="array" ref="AN61">IFERROR(
MEDIAN(IF(DATOS_[Sexo]=$B61,IF(DATOS_[[AGRUP. CLAS. PROF.]:[AGRUP. CLAS. PROF.]]=$B60,IF(DATOS_[Check Equiparado]="Sí",IF(DATOS_[Check Periodo Ref.]="Dentro",DATOS_[Tot COMPL.SAL Eq],FALSE))))),
0)</f>
        <v>0</v>
      </c>
      <c r="AO61" s="180">
        <f t="array" ref="AO61">IFERROR(
MEDIAN(IF(DATOS_[Sexo]=$B61,IF(DATOS_[[AGRUP. CLAS. PROF.]:[AGRUP. CLAS. PROF.]]=$B60,IF(DATOS_[Check Equiparado]="Sí",IF(DATOS_[Check Periodo Ref.]="Dentro",DATOS_[TOTAL SALARIO Eq],FALSE))))),
0)</f>
        <v>0</v>
      </c>
      <c r="AP61" s="181">
        <f t="array" ref="AP61">IFERROR(
(MEDIAN((IF(DATOS_[[Sexo]:[Sexo]]=$B61,IF(DATOS_[[AGRUP. CLAS. PROF.]:[AGRUP. CLAS. PROF.]]=$B60,IF(DATOS_[[Check Periodo Ref.]:[Check Periodo Ref.]]="Dentro",IF(DATOS_[[Check Equiparado]:[Check Equiparado]]="Sí",IF(DATOS!BI$4="Sí",(1/DATOS_[[% anualiz]:[% anualiz]]),1)*IF(DATOS!BI$5="Sí",1/DATOS_[[% normaliz]:[% normaliz]],1)*(DATOS_[C.Extra.01])))))))),
0)</f>
        <v>0</v>
      </c>
      <c r="AQ61" s="181">
        <f t="array" ref="AQ61">IFERROR(
(MEDIAN((IF(DATOS_[[Sexo]:[Sexo]]=$B61,IF(DATOS_[[AGRUP. CLAS. PROF.]:[AGRUP. CLAS. PROF.]]=$B60,IF(DATOS_[[Check Periodo Ref.]:[Check Periodo Ref.]]="Dentro",IF(DATOS_[[Check Equiparado]:[Check Equiparado]]="Sí",IF(DATOS!BJ$4="Sí",(1/DATOS_[[% anualiz]:[% anualiz]]),1)*IF(DATOS!BJ$5="Sí",1/DATOS_[[% normaliz]:[% normaliz]],1)*(DATOS_[C.Extra.02])))))))),
0)</f>
        <v>0</v>
      </c>
      <c r="AR61" s="181">
        <f t="array" ref="AR61">IFERROR(
(MEDIAN((IF(DATOS_[[Sexo]:[Sexo]]=$B61,IF(DATOS_[[AGRUP. CLAS. PROF.]:[AGRUP. CLAS. PROF.]]=$B60,IF(DATOS_[[Check Periodo Ref.]:[Check Periodo Ref.]]="Dentro",IF(DATOS_[[Check Equiparado]:[Check Equiparado]]="Sí",IF(DATOS!BK$4="Sí",(1/DATOS_[[% anualiz]:[% anualiz]]),1)*IF(DATOS!BK$5="Sí",1/DATOS_[[% normaliz]:[% normaliz]],1)*(DATOS_[C.Extra.03])))))))),
0)</f>
        <v>0</v>
      </c>
      <c r="AS61" s="181">
        <f t="array" ref="AS61">IFERROR(
(MEDIAN((IF(DATOS_[[Sexo]:[Sexo]]=$B61,IF(DATOS_[[AGRUP. CLAS. PROF.]:[AGRUP. CLAS. PROF.]]=$B60,IF(DATOS_[[Check Periodo Ref.]:[Check Periodo Ref.]]="Dentro",IF(DATOS_[[Check Equiparado]:[Check Equiparado]]="Sí",IF(DATOS!BL$4="Sí",(1/DATOS_[[% anualiz]:[% anualiz]]),1)*IF(DATOS!BL$5="Sí",1/DATOS_[[% normaliz]:[% normaliz]],1)*(DATOS_[C.Extra.04])))))))),
0)</f>
        <v>0</v>
      </c>
      <c r="AT61" s="181">
        <f t="array" ref="AT61">IFERROR(
(MEDIAN((IF(DATOS_[[Sexo]:[Sexo]]=$B61,IF(DATOS_[[AGRUP. CLAS. PROF.]:[AGRUP. CLAS. PROF.]]=$B60,IF(DATOS_[[Check Periodo Ref.]:[Check Periodo Ref.]]="Dentro",IF(DATOS_[[Check Equiparado]:[Check Equiparado]]="Sí",IF(DATOS!BM$4="Sí",(1/DATOS_[[% anualiz]:[% anualiz]]),1)*IF(DATOS!BM$5="Sí",1/DATOS_[[% normaliz]:[% normaliz]],1)*(DATOS_[C.Extra.05])))))))),
0)</f>
        <v>0</v>
      </c>
      <c r="AU61" s="182">
        <f t="array" ref="AU61">IFERROR(
MEDIAN(IF(DATOS_[Sexo]=$B61,IF(DATOS_[[AGRUP. CLAS. PROF.]:[AGRUP. CLAS. PROF.]]=$B60,IF(DATOS_[Check Equiparado]="Sí",IF(DATOS_[Check Periodo Ref.]="Dentro",DATOS_[Tot Extrasalarial Eq],FALSE))))),
0)</f>
        <v>0</v>
      </c>
      <c r="AV61" s="183">
        <f t="array" ref="AV61">IFERROR(
MEDIAN(IF(DATOS_[Sexo]=$B61,IF(DATOS_[[AGRUP. CLAS. PROF.]:[AGRUP. CLAS. PROF.]]=$B60,IF(DATOS_[Check Equiparado]="Sí",IF(DATOS_[Check Periodo Ref.]="Dentro",DATOS_[TOTAL Retrib Eq],FALSE))))),
0)</f>
        <v>0</v>
      </c>
    </row>
    <row r="62" spans="1:48" x14ac:dyDescent="0.3">
      <c r="A62" s="107" t="str">
        <f t="shared" ref="A62" si="66">+A61</f>
        <v>[ocultar]</v>
      </c>
      <c r="B62" s="153" t="s">
        <v>163</v>
      </c>
      <c r="C62" s="99">
        <f t="array" ref="C62">SUM(IF($B62=DATOS_[Sexo],
IF($B60=DATOS_[AGRUP. CLAS. PROF.],
IF("Dentro"=DATOS_[Check Periodo Ref.],
1/(COUNTIFS(DATOS_[Sexo],$B62,DATOS_[AGRUP. CLAS. PROF.],$B60,DATOS_[Check Periodo Ref.],"Dentro",DATOS_[id],DATOS_[id]))))))</f>
        <v>0</v>
      </c>
      <c r="D62" s="100">
        <f>COUNTIFS(DATOS_[AGRUP. CLAS. PROF.],$B60,DATOS_[Sexo],$B62,DATOS_[Check Periodo Ref.],"Dentro")</f>
        <v>0</v>
      </c>
      <c r="E62" s="100">
        <f>COUNTIFS(DATOS_[AGRUP. CLAS. PROF.],$B60,DATOS_[Sexo],$B62,DATOS_[Check Periodo Ref.],"Dentro",DATOS_[Check Nº SC Norm],"Sí")</f>
        <v>0</v>
      </c>
      <c r="F62" s="100">
        <f>COUNTIFS(DATOS_[AGRUP. CLAS. PROF.],$B60,DATOS_[Sexo],$B62,DATOS_[Check Periodo Ref.],"Dentro",DATOS_[Check Nº SC Anualiz],"Sí")</f>
        <v>0</v>
      </c>
      <c r="G62" s="100">
        <f>COUNTIFS(DATOS_[AGRUP. CLAS. PROF.],$B60,DATOS_[Sexo],$B62,DATOS_[Check Periodo Ref.],"Dentro",DATOS_[Check Nº SC Norm y Anualiz],"Sí")</f>
        <v>0</v>
      </c>
      <c r="H62" s="100">
        <f>COUNTIFS(DATOS_[AGRUP. CLAS. PROF.],$B60,DATOS_[Sexo],$B62,DATOS_[Check Periodo Ref.],"Dentro",DATOS_[Check Equiparación],"Sí")</f>
        <v>0</v>
      </c>
      <c r="I62" s="177" cm="1">
        <f t="array" ref="I62">IFERROR(
MEDIAN(IF(DATOS_[Sexo]=$B62,IF(DATOS_[[AGRUP. CLAS. PROF.]:[AGRUP. CLAS. PROF.]]=$B60,IF(DATOS_[Check Equiparado]="Sí",IF(DATOS_[Check Periodo Ref.]="Dentro",DATOS_[SALARIO BASE Eq],FALSE))))),
0)</f>
        <v>0</v>
      </c>
      <c r="J62" s="178">
        <f t="array" ref="J62">IFERROR(
(MEDIAN((IF(DATOS_[[Sexo]:[Sexo]]=$B62,IF(DATOS_[[AGRUP. CLAS. PROF.]:[AGRUP. CLAS. PROF.]]=$B60,IF(DATOS_[[Check Periodo Ref.]:[Check Periodo Ref.]]="Dentro",IF(DATOS_[[Check Equiparado]:[Check Equiparado]]="Sí",IF(DATOS!AE$4="Sí",(1/DATOS_[[% anualiz]:[% anualiz]]),1)*IF(DATOS!AE$5="Sí",1/DATOS_[[% normaliz]:[% normaliz]],1)*(DATOS_[Conc.Sal.01])))))))),
0)</f>
        <v>0</v>
      </c>
      <c r="K62" s="178">
        <f t="array" ref="K62">IFERROR(
(MEDIAN((IF(DATOS_[[Sexo]:[Sexo]]=$B62,IF(DATOS_[[AGRUP. CLAS. PROF.]:[AGRUP. CLAS. PROF.]]=$B60,IF(DATOS_[[Check Periodo Ref.]:[Check Periodo Ref.]]="Dentro",IF(DATOS_[[Check Equiparado]:[Check Equiparado]]="Sí",IF(DATOS!AF$4="Sí",(1/DATOS_[[% anualiz]:[% anualiz]]),1)*IF(DATOS!AF$5="Sí",1/DATOS_[[% normaliz]:[% normaliz]],1)*(DATOS_[Conc.Sal.02])))))))),
0)</f>
        <v>0</v>
      </c>
      <c r="L62" s="178">
        <f t="array" ref="L62">IFERROR(
(MEDIAN((IF(DATOS_[[Sexo]:[Sexo]]=$B62,IF(DATOS_[[AGRUP. CLAS. PROF.]:[AGRUP. CLAS. PROF.]]=$B60,IF(DATOS_[[Check Periodo Ref.]:[Check Periodo Ref.]]="Dentro",IF(DATOS_[[Check Equiparado]:[Check Equiparado]]="Sí",IF(DATOS!AG$4="Sí",(1/DATOS_[[% anualiz]:[% anualiz]]),1)*IF(DATOS!AG$5="Sí",1/DATOS_[[% normaliz]:[% normaliz]],1)*(DATOS_[Conc.Sal.03])))))))),
0)</f>
        <v>0</v>
      </c>
      <c r="M62" s="178">
        <f t="array" ref="M62">IFERROR(
(MEDIAN((IF(DATOS_[[Sexo]:[Sexo]]=$B62,IF(DATOS_[[AGRUP. CLAS. PROF.]:[AGRUP. CLAS. PROF.]]=$B60,IF(DATOS_[[Check Periodo Ref.]:[Check Periodo Ref.]]="Dentro",IF(DATOS_[[Check Equiparado]:[Check Equiparado]]="Sí",IF(DATOS!AH$4="Sí",(1/DATOS_[[% anualiz]:[% anualiz]]),1)*IF(DATOS!AH$5="Sí",1/DATOS_[[% normaliz]:[% normaliz]],1)*(DATOS_[Conc.Sal.04])))))))),
0)</f>
        <v>0</v>
      </c>
      <c r="N62" s="178">
        <f t="array" ref="N62">IFERROR(
(MEDIAN((IF(DATOS_[[Sexo]:[Sexo]]=$B62,IF(DATOS_[[AGRUP. CLAS. PROF.]:[AGRUP. CLAS. PROF.]]=$B60,IF(DATOS_[[Check Periodo Ref.]:[Check Periodo Ref.]]="Dentro",IF(DATOS_[[Check Equiparado]:[Check Equiparado]]="Sí",IF(DATOS!AI$4="Sí",(1/DATOS_[[% anualiz]:[% anualiz]]),1)*IF(DATOS!AI$5="Sí",1/DATOS_[[% normaliz]:[% normaliz]],1)*(DATOS_[Conc.Sal.05])))))))),
0)</f>
        <v>0</v>
      </c>
      <c r="O62" s="178">
        <f t="array" ref="O62">IFERROR(
(MEDIAN((IF(DATOS_[[Sexo]:[Sexo]]=$B62,IF(DATOS_[[AGRUP. CLAS. PROF.]:[AGRUP. CLAS. PROF.]]=$B60,IF(DATOS_[[Check Periodo Ref.]:[Check Periodo Ref.]]="Dentro",IF(DATOS_[[Check Equiparado]:[Check Equiparado]]="Sí",IF(DATOS!AJ$4="Sí",(1/DATOS_[[% anualiz]:[% anualiz]]),1)*IF(DATOS!AJ$5="Sí",1/DATOS_[[% normaliz]:[% normaliz]],1)*(DATOS_[Conc.Sal.06])))))))),
0)</f>
        <v>0</v>
      </c>
      <c r="P62" s="178">
        <f t="array" ref="P62">IFERROR(
(MEDIAN((IF(DATOS_[[Sexo]:[Sexo]]=$B62,IF(DATOS_[[AGRUP. CLAS. PROF.]:[AGRUP. CLAS. PROF.]]=$B60,IF(DATOS_[[Check Periodo Ref.]:[Check Periodo Ref.]]="Dentro",IF(DATOS_[[Check Equiparado]:[Check Equiparado]]="Sí",IF(DATOS!AK$4="Sí",(1/DATOS_[[% anualiz]:[% anualiz]]),1)*IF(DATOS!AK$5="Sí",1/DATOS_[[% normaliz]:[% normaliz]],1)*(DATOS_[Conc.Sal.07])))))))),
0)</f>
        <v>0</v>
      </c>
      <c r="Q62" s="178">
        <f t="array" ref="Q62">IFERROR(
(MEDIAN((IF(DATOS_[[Sexo]:[Sexo]]=$B62,IF(DATOS_[[AGRUP. CLAS. PROF.]:[AGRUP. CLAS. PROF.]]=$B60,IF(DATOS_[[Check Periodo Ref.]:[Check Periodo Ref.]]="Dentro",IF(DATOS_[[Check Equiparado]:[Check Equiparado]]="Sí",IF(DATOS!AL$4="Sí",(1/DATOS_[[% anualiz]:[% anualiz]]),1)*IF(DATOS!AL$5="Sí",1/DATOS_[[% normaliz]:[% normaliz]],1)*(DATOS_[Conc.Sal.08])))))))),
0)</f>
        <v>0</v>
      </c>
      <c r="R62" s="178">
        <f t="array" ref="R62">IFERROR(
(MEDIAN((IF(DATOS_[[Sexo]:[Sexo]]=$B62,IF(DATOS_[[AGRUP. CLAS. PROF.]:[AGRUP. CLAS. PROF.]]=$B60,IF(DATOS_[[Check Periodo Ref.]:[Check Periodo Ref.]]="Dentro",IF(DATOS_[[Check Equiparado]:[Check Equiparado]]="Sí",IF(DATOS!AM$4="Sí",(1/DATOS_[[% anualiz]:[% anualiz]]),1)*IF(DATOS!AM$5="Sí",1/DATOS_[[% normaliz]:[% normaliz]],1)*(DATOS_[Conc.Sal.09])))))))),
0)</f>
        <v>0</v>
      </c>
      <c r="S62" s="178">
        <f t="array" ref="S62">IFERROR(
(MEDIAN((IF(DATOS_[[Sexo]:[Sexo]]=$B62,IF(DATOS_[[AGRUP. CLAS. PROF.]:[AGRUP. CLAS. PROF.]]=$B60,IF(DATOS_[[Check Periodo Ref.]:[Check Periodo Ref.]]="Dentro",IF(DATOS_[[Check Equiparado]:[Check Equiparado]]="Sí",IF(DATOS!AN$4="Sí",(1/DATOS_[[% anualiz]:[% anualiz]]),1)*IF(DATOS!AN$5="Sí",1/DATOS_[[% normaliz]:[% normaliz]],1)*(DATOS_[Conc.Sal.10])))))))),
0)</f>
        <v>0</v>
      </c>
      <c r="T62" s="178">
        <f t="array" ref="T62">IFERROR(
(MEDIAN((IF(DATOS_[[Sexo]:[Sexo]]=$B62,IF(DATOS_[[AGRUP. CLAS. PROF.]:[AGRUP. CLAS. PROF.]]=$B60,IF(DATOS_[[Check Periodo Ref.]:[Check Periodo Ref.]]="Dentro",IF(DATOS_[[Check Equiparado]:[Check Equiparado]]="Sí",IF(DATOS!AO$4="Sí",(1/DATOS_[[% anualiz]:[% anualiz]]),1)*IF(DATOS!AO$5="Sí",1/DATOS_[[% normaliz]:[% normaliz]],1)*(DATOS_[Conc.Sal.11])))))))),
0)</f>
        <v>0</v>
      </c>
      <c r="U62" s="178">
        <f t="array" ref="U62">IFERROR(
(MEDIAN((IF(DATOS_[[Sexo]:[Sexo]]=$B62,IF(DATOS_[[AGRUP. CLAS. PROF.]:[AGRUP. CLAS. PROF.]]=$B60,IF(DATOS_[[Check Periodo Ref.]:[Check Periodo Ref.]]="Dentro",IF(DATOS_[[Check Equiparado]:[Check Equiparado]]="Sí",IF(DATOS!AP$4="Sí",(1/DATOS_[[% anualiz]:[% anualiz]]),1)*IF(DATOS!AP$5="Sí",1/DATOS_[[% normaliz]:[% normaliz]],1)*(DATOS_[Conc.Sal.12])))))))),
0)</f>
        <v>0</v>
      </c>
      <c r="V62" s="178">
        <f t="array" ref="V62">IFERROR(
(MEDIAN((IF(DATOS_[[Sexo]:[Sexo]]=$B62,IF(DATOS_[[AGRUP. CLAS. PROF.]:[AGRUP. CLAS. PROF.]]=$B60,IF(DATOS_[[Check Periodo Ref.]:[Check Periodo Ref.]]="Dentro",IF(DATOS_[[Check Equiparado]:[Check Equiparado]]="Sí",IF(DATOS!AQ$4="Sí",(1/DATOS_[[% anualiz]:[% anualiz]]),1)*IF(DATOS!AQ$5="Sí",1/DATOS_[[% normaliz]:[% normaliz]],1)*(DATOS_[Conc.Sal.13])))))))),
0)</f>
        <v>0</v>
      </c>
      <c r="W62" s="178">
        <f t="array" ref="W62">IFERROR(
(MEDIAN((IF(DATOS_[[Sexo]:[Sexo]]=$B62,IF(DATOS_[[AGRUP. CLAS. PROF.]:[AGRUP. CLAS. PROF.]]=$B60,IF(DATOS_[[Check Periodo Ref.]:[Check Periodo Ref.]]="Dentro",IF(DATOS_[[Check Equiparado]:[Check Equiparado]]="Sí",IF(DATOS!AR$4="Sí",(1/DATOS_[[% anualiz]:[% anualiz]]),1)*IF(DATOS!AR$5="Sí",1/DATOS_[[% normaliz]:[% normaliz]],1)*(DATOS_[Conc.Sal.14])))))))),
0)</f>
        <v>0</v>
      </c>
      <c r="X62" s="178">
        <f t="array" ref="X62">IFERROR(
(MEDIAN((IF(DATOS_[[Sexo]:[Sexo]]=$B62,IF(DATOS_[[AGRUP. CLAS. PROF.]:[AGRUP. CLAS. PROF.]]=$B60,IF(DATOS_[[Check Periodo Ref.]:[Check Periodo Ref.]]="Dentro",IF(DATOS_[[Check Equiparado]:[Check Equiparado]]="Sí",IF(DATOS!AS$4="Sí",(1/DATOS_[[% anualiz]:[% anualiz]]),1)*IF(DATOS!AS$5="Sí",1/DATOS_[[% normaliz]:[% normaliz]],1)*(DATOS_[Conc.Sal.15])))))))),
0)</f>
        <v>0</v>
      </c>
      <c r="Y62" s="178">
        <f t="array" ref="Y62">IFERROR(
(MEDIAN((IF(DATOS_[[Sexo]:[Sexo]]=$B62,IF(DATOS_[[AGRUP. CLAS. PROF.]:[AGRUP. CLAS. PROF.]]=$B60,IF(DATOS_[[Check Periodo Ref.]:[Check Periodo Ref.]]="Dentro",IF(DATOS_[[Check Equiparado]:[Check Equiparado]]="Sí",IF(DATOS!AT$4="Sí",(1/DATOS_[[% anualiz]:[% anualiz]]),1)*IF(DATOS!AT$5="Sí",1/DATOS_[[% normaliz]:[% normaliz]],1)*(DATOS_[Conc.Sal.16])))))))),
0)</f>
        <v>0</v>
      </c>
      <c r="Z62" s="178">
        <f t="array" ref="Z62">IFERROR(
(MEDIAN((IF(DATOS_[[Sexo]:[Sexo]]=$B62,IF(DATOS_[[AGRUP. CLAS. PROF.]:[AGRUP. CLAS. PROF.]]=$B60,IF(DATOS_[[Check Periodo Ref.]:[Check Periodo Ref.]]="Dentro",IF(DATOS_[[Check Equiparado]:[Check Equiparado]]="Sí",IF(DATOS!AU$4="Sí",(1/DATOS_[[% anualiz]:[% anualiz]]),1)*IF(DATOS!AU$5="Sí",1/DATOS_[[% normaliz]:[% normaliz]],1)*(DATOS_[Conc.Sal.17])))))))),
0)</f>
        <v>0</v>
      </c>
      <c r="AA62" s="178">
        <f t="array" ref="AA62">IFERROR(
(MEDIAN((IF(DATOS_[[Sexo]:[Sexo]]=$B62,IF(DATOS_[[AGRUP. CLAS. PROF.]:[AGRUP. CLAS. PROF.]]=$B60,IF(DATOS_[[Check Periodo Ref.]:[Check Periodo Ref.]]="Dentro",IF(DATOS_[[Check Equiparado]:[Check Equiparado]]="Sí",IF(DATOS!AV$4="Sí",(1/DATOS_[[% anualiz]:[% anualiz]]),1)*IF(DATOS!AV$5="Sí",1/DATOS_[[% normaliz]:[% normaliz]],1)*(DATOS_[Conc.Sal.18])))))))),
0)</f>
        <v>0</v>
      </c>
      <c r="AB62" s="178">
        <f t="array" ref="AB62">IFERROR(
(MEDIAN((IF(DATOS_[[Sexo]:[Sexo]]=$B62,IF(DATOS_[[AGRUP. CLAS. PROF.]:[AGRUP. CLAS. PROF.]]=$B60,IF(DATOS_[[Check Periodo Ref.]:[Check Periodo Ref.]]="Dentro",IF(DATOS_[[Check Equiparado]:[Check Equiparado]]="Sí",IF(DATOS!AW$4="Sí",(1/DATOS_[[% anualiz]:[% anualiz]]),1)*IF(DATOS!AW$5="Sí",1/DATOS_[[% normaliz]:[% normaliz]],1)*(DATOS_[Conc.Sal.19])))))))),
0)</f>
        <v>0</v>
      </c>
      <c r="AC62" s="178">
        <f t="array" ref="AC62">IFERROR(
(MEDIAN((IF(DATOS_[[Sexo]:[Sexo]]=$B62,IF(DATOS_[[AGRUP. CLAS. PROF.]:[AGRUP. CLAS. PROF.]]=$B60,IF(DATOS_[[Check Periodo Ref.]:[Check Periodo Ref.]]="Dentro",IF(DATOS_[[Check Equiparado]:[Check Equiparado]]="Sí",IF(DATOS!AX$4="Sí",(1/DATOS_[[% anualiz]:[% anualiz]]),1)*IF(DATOS!AX$5="Sí",1/DATOS_[[% normaliz]:[% normaliz]],1)*(DATOS_[Conc.Sal.20])))))))),
0)</f>
        <v>0</v>
      </c>
      <c r="AD62" s="178">
        <f t="array" ref="AD62">IFERROR(
(MEDIAN((IF(DATOS_[[Sexo]:[Sexo]]=$B62,IF(DATOS_[[AGRUP. CLAS. PROF.]:[AGRUP. CLAS. PROF.]]=$B60,IF(DATOS_[[Check Periodo Ref.]:[Check Periodo Ref.]]="Dentro",IF(DATOS_[[Check Equiparado]:[Check Equiparado]]="Sí",IF(DATOS!AY$4="Sí",(1/DATOS_[[% anualiz]:[% anualiz]]),1)*IF(DATOS!AY$5="Sí",1/DATOS_[[% normaliz]:[% normaliz]],1)*(DATOS_[Conc.Sal.21])))))))),
0)</f>
        <v>0</v>
      </c>
      <c r="AE62" s="178">
        <f t="array" ref="AE62">IFERROR(
(MEDIAN((IF(DATOS_[[Sexo]:[Sexo]]=$B62,IF(DATOS_[[AGRUP. CLAS. PROF.]:[AGRUP. CLAS. PROF.]]=$B60,IF(DATOS_[[Check Periodo Ref.]:[Check Periodo Ref.]]="Dentro",IF(DATOS_[[Check Equiparado]:[Check Equiparado]]="Sí",IF(DATOS!AZ$4="Sí",(1/DATOS_[[% anualiz]:[% anualiz]]),1)*IF(DATOS!AZ$5="Sí",1/DATOS_[[% normaliz]:[% normaliz]],1)*(DATOS_[Conc.Sal.22])))))))),
0)</f>
        <v>0</v>
      </c>
      <c r="AF62" s="178">
        <f t="array" ref="AF62">IFERROR(
(MEDIAN((IF(DATOS_[[Sexo]:[Sexo]]=$B62,IF(DATOS_[[AGRUP. CLAS. PROF.]:[AGRUP. CLAS. PROF.]]=$B60,IF(DATOS_[[Check Periodo Ref.]:[Check Periodo Ref.]]="Dentro",IF(DATOS_[[Check Equiparado]:[Check Equiparado]]="Sí",IF(DATOS!BA$4="Sí",(1/DATOS_[[% anualiz]:[% anualiz]]),1)*IF(DATOS!BA$5="Sí",1/DATOS_[[% normaliz]:[% normaliz]],1)*(DATOS_[Conc.Sal.23])))))))),
0)</f>
        <v>0</v>
      </c>
      <c r="AG62" s="178">
        <f t="array" ref="AG62">IFERROR(
(MEDIAN((IF(DATOS_[[Sexo]:[Sexo]]=$B62,IF(DATOS_[[AGRUP. CLAS. PROF.]:[AGRUP. CLAS. PROF.]]=$B60,IF(DATOS_[[Check Periodo Ref.]:[Check Periodo Ref.]]="Dentro",IF(DATOS_[[Check Equiparado]:[Check Equiparado]]="Sí",IF(DATOS!BB$4="Sí",(1/DATOS_[[% anualiz]:[% anualiz]]),1)*IF(DATOS!BB$5="Sí",1/DATOS_[[% normaliz]:[% normaliz]],1)*(DATOS_[Conc.Sal.24])))))))),
0)</f>
        <v>0</v>
      </c>
      <c r="AH62" s="178">
        <f t="array" ref="AH62">IFERROR(
(MEDIAN((IF(DATOS_[[Sexo]:[Sexo]]=$B62,IF(DATOS_[[AGRUP. CLAS. PROF.]:[AGRUP. CLAS. PROF.]]=$B60,IF(DATOS_[[Check Periodo Ref.]:[Check Periodo Ref.]]="Dentro",IF(DATOS_[[Check Equiparado]:[Check Equiparado]]="Sí",IF(DATOS!BC$4="Sí",(1/DATOS_[[% anualiz]:[% anualiz]]),1)*IF(DATOS!BC$5="Sí",1/DATOS_[[% normaliz]:[% normaliz]],1)*(DATOS_[Conc.Sal.25])))))))),
0)</f>
        <v>0</v>
      </c>
      <c r="AI62" s="178">
        <f t="array" ref="AI62">IFERROR(
(MEDIAN((IF(DATOS_[[Sexo]:[Sexo]]=$B62,IF(DATOS_[[AGRUP. CLAS. PROF.]:[AGRUP. CLAS. PROF.]]=$B60,IF(DATOS_[[Check Periodo Ref.]:[Check Periodo Ref.]]="Dentro",IF(DATOS_[[Check Equiparado]:[Check Equiparado]]="Sí",IF(DATOS!BD$4="Sí",(1/DATOS_[[% anualiz]:[% anualiz]]),1)*IF(DATOS!BD$5="Sí",1/DATOS_[[% normaliz]:[% normaliz]],1)*(DATOS_[Conc.Sal.26])))))))),
0)</f>
        <v>0</v>
      </c>
      <c r="AJ62" s="178">
        <f t="array" ref="AJ62">IFERROR(
(MEDIAN((IF(DATOS_[[Sexo]:[Sexo]]=$B62,IF(DATOS_[[AGRUP. CLAS. PROF.]:[AGRUP. CLAS. PROF.]]=$B60,IF(DATOS_[[Check Periodo Ref.]:[Check Periodo Ref.]]="Dentro",IF(DATOS_[[Check Equiparado]:[Check Equiparado]]="Sí",IF(DATOS!BE$4="Sí",(1/DATOS_[[% anualiz]:[% anualiz]]),1)*IF(DATOS!BE$5="Sí",1/DATOS_[[% normaliz]:[% normaliz]],1)*(DATOS_[Conc.Sal.27])))))))),
0)</f>
        <v>0</v>
      </c>
      <c r="AK62" s="178">
        <f t="array" ref="AK62">IFERROR(
(MEDIAN((IF(DATOS_[[Sexo]:[Sexo]]=$B62,IF(DATOS_[[AGRUP. CLAS. PROF.]:[AGRUP. CLAS. PROF.]]=$B60,IF(DATOS_[[Check Periodo Ref.]:[Check Periodo Ref.]]="Dentro",IF(DATOS_[[Check Equiparado]:[Check Equiparado]]="Sí",IF(DATOS!BF$4="Sí",(1/DATOS_[[% anualiz]:[% anualiz]]),1)*IF(DATOS!BF$5="Sí",1/DATOS_[[% normaliz]:[% normaliz]],1)*(DATOS_[Conc.Sal.28])))))))),
0)</f>
        <v>0</v>
      </c>
      <c r="AL62" s="178">
        <f t="array" ref="AL62">IFERROR(
(MEDIAN((IF(DATOS_[[Sexo]:[Sexo]]=$B62,IF(DATOS_[[AGRUP. CLAS. PROF.]:[AGRUP. CLAS. PROF.]]=$B60,IF(DATOS_[[Check Periodo Ref.]:[Check Periodo Ref.]]="Dentro",IF(DATOS_[[Check Equiparado]:[Check Equiparado]]="Sí",IF(DATOS!BG$4="Sí",(1/DATOS_[[% anualiz]:[% anualiz]]),1)*IF(DATOS!BG$5="Sí",1/DATOS_[[% normaliz]:[% normaliz]],1)*(DATOS_[Conc.Sal.29])))))))),
0)</f>
        <v>0</v>
      </c>
      <c r="AM62" s="178">
        <f t="array" ref="AM62">IFERROR(
(MEDIAN((IF(DATOS_[[Sexo]:[Sexo]]=$B62,IF(DATOS_[[AGRUP. CLAS. PROF.]:[AGRUP. CLAS. PROF.]]=$B60,IF(DATOS_[[Check Periodo Ref.]:[Check Periodo Ref.]]="Dentro",IF(DATOS_[[Check Equiparado]:[Check Equiparado]]="Sí",IF(DATOS!BH$4="Sí",(1/DATOS_[[% anualiz]:[% anualiz]]),1)*IF(DATOS!BH$5="Sí",1/DATOS_[[% normaliz]:[% normaliz]],1)*(DATOS_[Conc.Sal.30])))))))),
0)</f>
        <v>0</v>
      </c>
      <c r="AN62" s="179">
        <f t="array" ref="AN62">IFERROR(
MEDIAN(IF(DATOS_[Sexo]=$B62,IF(DATOS_[[AGRUP. CLAS. PROF.]:[AGRUP. CLAS. PROF.]]=$B60,IF(DATOS_[Check Equiparado]="Sí",IF(DATOS_[Check Periodo Ref.]="Dentro",DATOS_[Tot COMPL.SAL Eq],FALSE))))),
0)</f>
        <v>0</v>
      </c>
      <c r="AO62" s="180">
        <f t="array" ref="AO62">IFERROR(
MEDIAN(IF(DATOS_[Sexo]=$B62,IF(DATOS_[[AGRUP. CLAS. PROF.]:[AGRUP. CLAS. PROF.]]=$B60,IF(DATOS_[Check Equiparado]="Sí",IF(DATOS_[Check Periodo Ref.]="Dentro",DATOS_[TOTAL SALARIO Eq],FALSE))))),
0)</f>
        <v>0</v>
      </c>
      <c r="AP62" s="181">
        <f t="array" ref="AP62">IFERROR(
(MEDIAN((IF(DATOS_[[Sexo]:[Sexo]]=$B62,IF(DATOS_[[AGRUP. CLAS. PROF.]:[AGRUP. CLAS. PROF.]]=$B61,IF(DATOS_[[Check Periodo Ref.]:[Check Periodo Ref.]]="Dentro",IF(DATOS_[[Check Equiparado]:[Check Equiparado]]="Sí",IF(DATOS!BI$4="Sí",(1/DATOS_[[% anualiz]:[% anualiz]]),1)*IF(DATOS!BI$5="Sí",1/DATOS_[[% normaliz]:[% normaliz]],1)*(DATOS_[C.Extra.01])))))))),
0)</f>
        <v>0</v>
      </c>
      <c r="AQ62" s="181">
        <f t="array" ref="AQ62">IFERROR(
(MEDIAN((IF(DATOS_[[Sexo]:[Sexo]]=$B62,IF(DATOS_[[AGRUP. CLAS. PROF.]:[AGRUP. CLAS. PROF.]]=$B61,IF(DATOS_[[Check Periodo Ref.]:[Check Periodo Ref.]]="Dentro",IF(DATOS_[[Check Equiparado]:[Check Equiparado]]="Sí",IF(DATOS!BJ$4="Sí",(1/DATOS_[[% anualiz]:[% anualiz]]),1)*IF(DATOS!BJ$5="Sí",1/DATOS_[[% normaliz]:[% normaliz]],1)*(DATOS_[C.Extra.02])))))))),
0)</f>
        <v>0</v>
      </c>
      <c r="AR62" s="181">
        <f t="array" ref="AR62">IFERROR(
(MEDIAN((IF(DATOS_[[Sexo]:[Sexo]]=$B62,IF(DATOS_[[AGRUP. CLAS. PROF.]:[AGRUP. CLAS. PROF.]]=$B61,IF(DATOS_[[Check Periodo Ref.]:[Check Periodo Ref.]]="Dentro",IF(DATOS_[[Check Equiparado]:[Check Equiparado]]="Sí",IF(DATOS!BK$4="Sí",(1/DATOS_[[% anualiz]:[% anualiz]]),1)*IF(DATOS!BK$5="Sí",1/DATOS_[[% normaliz]:[% normaliz]],1)*(DATOS_[C.Extra.03])))))))),
0)</f>
        <v>0</v>
      </c>
      <c r="AS62" s="181">
        <f t="array" ref="AS62">IFERROR(
(MEDIAN((IF(DATOS_[[Sexo]:[Sexo]]=$B62,IF(DATOS_[[AGRUP. CLAS. PROF.]:[AGRUP. CLAS. PROF.]]=$B61,IF(DATOS_[[Check Periodo Ref.]:[Check Periodo Ref.]]="Dentro",IF(DATOS_[[Check Equiparado]:[Check Equiparado]]="Sí",IF(DATOS!BL$4="Sí",(1/DATOS_[[% anualiz]:[% anualiz]]),1)*IF(DATOS!BL$5="Sí",1/DATOS_[[% normaliz]:[% normaliz]],1)*(DATOS_[C.Extra.04])))))))),
0)</f>
        <v>0</v>
      </c>
      <c r="AT62" s="181">
        <f t="array" ref="AT62">IFERROR(
(MEDIAN((IF(DATOS_[[Sexo]:[Sexo]]=$B62,IF(DATOS_[[AGRUP. CLAS. PROF.]:[AGRUP. CLAS. PROF.]]=$B61,IF(DATOS_[[Check Periodo Ref.]:[Check Periodo Ref.]]="Dentro",IF(DATOS_[[Check Equiparado]:[Check Equiparado]]="Sí",IF(DATOS!BM$4="Sí",(1/DATOS_[[% anualiz]:[% anualiz]]),1)*IF(DATOS!BM$5="Sí",1/DATOS_[[% normaliz]:[% normaliz]],1)*(DATOS_[C.Extra.05])))))))),
0)</f>
        <v>0</v>
      </c>
      <c r="AU62" s="182">
        <f t="array" ref="AU62">IFERROR(
MEDIAN(IF(DATOS_[Sexo]=$B62,IF(DATOS_[[AGRUP. CLAS. PROF.]:[AGRUP. CLAS. PROF.]]=$B60,IF(DATOS_[Check Equiparado]="Sí",IF(DATOS_[Check Periodo Ref.]="Dentro",DATOS_[Tot Extrasalarial Eq],FALSE))))),
0)</f>
        <v>0</v>
      </c>
      <c r="AV62" s="183">
        <f t="array" ref="AV62">IFERROR(
MEDIAN(IF(DATOS_[Sexo]=$B62,IF(DATOS_[[AGRUP. CLAS. PROF.]:[AGRUP. CLAS. PROF.]]=$B60,IF(DATOS_[Check Equiparado]="Sí",IF(DATOS_[Check Periodo Ref.]="Dentro",DATOS_[TOTAL Retrib Eq],FALSE))))),
0)</f>
        <v>0</v>
      </c>
    </row>
    <row r="63" spans="1:48" ht="17.25" thickBot="1" x14ac:dyDescent="0.35">
      <c r="A63" s="107" t="str">
        <f t="shared" ref="A63" si="67">+A64</f>
        <v>[ocultar]</v>
      </c>
      <c r="B63" s="157" t="s">
        <v>233</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CLAS. PROF.],
IF("Dentro"=DATOS_[Check Periodo Ref.],
1/(COUNTIFS(DATOS_[Sexo],$B64,DATOS_[AGRUP. CLAS. PROF.],$B63,DATOS_[Check Periodo Ref.],"Dentro",DATOS_[id],DATOS_[id]))))))</f>
        <v>0</v>
      </c>
      <c r="D64" s="100">
        <f>COUNTIFS(DATOS_[AGRUP. CLAS. PROF.],$B63,DATOS_[Sexo],$B64,DATOS_[Check Periodo Ref.],"Dentro")</f>
        <v>0</v>
      </c>
      <c r="E64" s="100">
        <f>COUNTIFS(DATOS_[AGRUP. CLAS. PROF.],$B63,DATOS_[Sexo],$B64,DATOS_[Check Periodo Ref.],"Dentro",DATOS_[Check Nº SC Norm],"Sí")</f>
        <v>0</v>
      </c>
      <c r="F64" s="100">
        <f>COUNTIFS(DATOS_[AGRUP. CLAS. PROF.],$B63,DATOS_[Sexo],$B64,DATOS_[Check Periodo Ref.],"Dentro",DATOS_[Check Nº SC Anualiz],"Sí")</f>
        <v>0</v>
      </c>
      <c r="G64" s="100">
        <f>COUNTIFS(DATOS_[AGRUP. CLAS. PROF.],$B63,DATOS_[Sexo],$B64,DATOS_[Check Periodo Ref.],"Dentro",DATOS_[Check Nº SC Norm y Anualiz],"Sí")</f>
        <v>0</v>
      </c>
      <c r="H64" s="100">
        <f>COUNTIFS(DATOS_[AGRUP. CLAS. PROF.],$B63,DATOS_[Sexo],$B64,DATOS_[Check Periodo Ref.],"Dentro",DATOS_[Check Equiparación],"Sí")</f>
        <v>0</v>
      </c>
      <c r="I64" s="177">
        <f t="array" ref="I64">IFERROR(
MEDIAN(IF(DATOS_[Sexo]=$B64,IF(DATOS_[[AGRUP. CLAS. PROF.]:[AGRUP. CLAS. PROF.]]=$B63,IF(DATOS_[Check Equiparado]="Sí",IF(DATOS_[Check Periodo Ref.]="Dentro",DATOS_[SALARIO BASE Eq],FALSE))))),
0)</f>
        <v>0</v>
      </c>
      <c r="J64" s="178">
        <f t="array" ref="J64">IFERROR(
(MEDIAN((IF(DATOS_[[Sexo]:[Sexo]]=$B64,IF(DATOS_[[AGRUP. CLAS. PROF.]:[AGRUP. CLAS. PROF.]]=$B63,IF(DATOS_[[Check Periodo Ref.]:[Check Periodo Ref.]]="Dentro",IF(DATOS_[[Check Equiparado]:[Check Equiparado]]="Sí",IF(DATOS!AE$4="Sí",(1/DATOS_[[% anualiz]:[% anualiz]]),1)*IF(DATOS!AE$5="Sí",1/DATOS_[[% normaliz]:[% normaliz]],1)*(DATOS_[Conc.Sal.01])))))))),
0)</f>
        <v>0</v>
      </c>
      <c r="K64" s="178">
        <f t="array" ref="K64">IFERROR(
(MEDIAN((IF(DATOS_[[Sexo]:[Sexo]]=$B64,IF(DATOS_[[AGRUP. CLAS. PROF.]:[AGRUP. CLAS. PROF.]]=$B63,IF(DATOS_[[Check Periodo Ref.]:[Check Periodo Ref.]]="Dentro",IF(DATOS_[[Check Equiparado]:[Check Equiparado]]="Sí",IF(DATOS!AF$4="Sí",(1/DATOS_[[% anualiz]:[% anualiz]]),1)*IF(DATOS!AF$5="Sí",1/DATOS_[[% normaliz]:[% normaliz]],1)*(DATOS_[Conc.Sal.02])))))))),
0)</f>
        <v>0</v>
      </c>
      <c r="L64" s="178">
        <f t="array" ref="L64">IFERROR(
(MEDIAN((IF(DATOS_[[Sexo]:[Sexo]]=$B64,IF(DATOS_[[AGRUP. CLAS. PROF.]:[AGRUP. CLAS. PROF.]]=$B63,IF(DATOS_[[Check Periodo Ref.]:[Check Periodo Ref.]]="Dentro",IF(DATOS_[[Check Equiparado]:[Check Equiparado]]="Sí",IF(DATOS!AG$4="Sí",(1/DATOS_[[% anualiz]:[% anualiz]]),1)*IF(DATOS!AG$5="Sí",1/DATOS_[[% normaliz]:[% normaliz]],1)*(DATOS_[Conc.Sal.03])))))))),
0)</f>
        <v>0</v>
      </c>
      <c r="M64" s="178">
        <f t="array" ref="M64">IFERROR(
(MEDIAN((IF(DATOS_[[Sexo]:[Sexo]]=$B64,IF(DATOS_[[AGRUP. CLAS. PROF.]:[AGRUP. CLAS. PROF.]]=$B63,IF(DATOS_[[Check Periodo Ref.]:[Check Periodo Ref.]]="Dentro",IF(DATOS_[[Check Equiparado]:[Check Equiparado]]="Sí",IF(DATOS!AH$4="Sí",(1/DATOS_[[% anualiz]:[% anualiz]]),1)*IF(DATOS!AH$5="Sí",1/DATOS_[[% normaliz]:[% normaliz]],1)*(DATOS_[Conc.Sal.04])))))))),
0)</f>
        <v>0</v>
      </c>
      <c r="N64" s="178">
        <f t="array" ref="N64">IFERROR(
(MEDIAN((IF(DATOS_[[Sexo]:[Sexo]]=$B64,IF(DATOS_[[AGRUP. CLAS. PROF.]:[AGRUP. CLAS. PROF.]]=$B63,IF(DATOS_[[Check Periodo Ref.]:[Check Periodo Ref.]]="Dentro",IF(DATOS_[[Check Equiparado]:[Check Equiparado]]="Sí",IF(DATOS!AI$4="Sí",(1/DATOS_[[% anualiz]:[% anualiz]]),1)*IF(DATOS!AI$5="Sí",1/DATOS_[[% normaliz]:[% normaliz]],1)*(DATOS_[Conc.Sal.05])))))))),
0)</f>
        <v>0</v>
      </c>
      <c r="O64" s="178">
        <f t="array" ref="O64">IFERROR(
(MEDIAN((IF(DATOS_[[Sexo]:[Sexo]]=$B64,IF(DATOS_[[AGRUP. CLAS. PROF.]:[AGRUP. CLAS. PROF.]]=$B63,IF(DATOS_[[Check Periodo Ref.]:[Check Periodo Ref.]]="Dentro",IF(DATOS_[[Check Equiparado]:[Check Equiparado]]="Sí",IF(DATOS!AJ$4="Sí",(1/DATOS_[[% anualiz]:[% anualiz]]),1)*IF(DATOS!AJ$5="Sí",1/DATOS_[[% normaliz]:[% normaliz]],1)*(DATOS_[Conc.Sal.06])))))))),
0)</f>
        <v>0</v>
      </c>
      <c r="P64" s="178">
        <f t="array" ref="P64">IFERROR(
(MEDIAN((IF(DATOS_[[Sexo]:[Sexo]]=$B64,IF(DATOS_[[AGRUP. CLAS. PROF.]:[AGRUP. CLAS. PROF.]]=$B63,IF(DATOS_[[Check Periodo Ref.]:[Check Periodo Ref.]]="Dentro",IF(DATOS_[[Check Equiparado]:[Check Equiparado]]="Sí",IF(DATOS!AK$4="Sí",(1/DATOS_[[% anualiz]:[% anualiz]]),1)*IF(DATOS!AK$5="Sí",1/DATOS_[[% normaliz]:[% normaliz]],1)*(DATOS_[Conc.Sal.07])))))))),
0)</f>
        <v>0</v>
      </c>
      <c r="Q64" s="178">
        <f t="array" ref="Q64">IFERROR(
(MEDIAN((IF(DATOS_[[Sexo]:[Sexo]]=$B64,IF(DATOS_[[AGRUP. CLAS. PROF.]:[AGRUP. CLAS. PROF.]]=$B63,IF(DATOS_[[Check Periodo Ref.]:[Check Periodo Ref.]]="Dentro",IF(DATOS_[[Check Equiparado]:[Check Equiparado]]="Sí",IF(DATOS!AL$4="Sí",(1/DATOS_[[% anualiz]:[% anualiz]]),1)*IF(DATOS!AL$5="Sí",1/DATOS_[[% normaliz]:[% normaliz]],1)*(DATOS_[Conc.Sal.08])))))))),
0)</f>
        <v>0</v>
      </c>
      <c r="R64" s="178">
        <f t="array" ref="R64">IFERROR(
(MEDIAN((IF(DATOS_[[Sexo]:[Sexo]]=$B64,IF(DATOS_[[AGRUP. CLAS. PROF.]:[AGRUP. CLAS. PROF.]]=$B63,IF(DATOS_[[Check Periodo Ref.]:[Check Periodo Ref.]]="Dentro",IF(DATOS_[[Check Equiparado]:[Check Equiparado]]="Sí",IF(DATOS!AM$4="Sí",(1/DATOS_[[% anualiz]:[% anualiz]]),1)*IF(DATOS!AM$5="Sí",1/DATOS_[[% normaliz]:[% normaliz]],1)*(DATOS_[Conc.Sal.09])))))))),
0)</f>
        <v>0</v>
      </c>
      <c r="S64" s="178">
        <f t="array" ref="S64">IFERROR(
(MEDIAN((IF(DATOS_[[Sexo]:[Sexo]]=$B64,IF(DATOS_[[AGRUP. CLAS. PROF.]:[AGRUP. CLAS. PROF.]]=$B63,IF(DATOS_[[Check Periodo Ref.]:[Check Periodo Ref.]]="Dentro",IF(DATOS_[[Check Equiparado]:[Check Equiparado]]="Sí",IF(DATOS!AN$4="Sí",(1/DATOS_[[% anualiz]:[% anualiz]]),1)*IF(DATOS!AN$5="Sí",1/DATOS_[[% normaliz]:[% normaliz]],1)*(DATOS_[Conc.Sal.10])))))))),
0)</f>
        <v>0</v>
      </c>
      <c r="T64" s="178">
        <f t="array" ref="T64">IFERROR(
(MEDIAN((IF(DATOS_[[Sexo]:[Sexo]]=$B64,IF(DATOS_[[AGRUP. CLAS. PROF.]:[AGRUP. CLAS. PROF.]]=$B63,IF(DATOS_[[Check Periodo Ref.]:[Check Periodo Ref.]]="Dentro",IF(DATOS_[[Check Equiparado]:[Check Equiparado]]="Sí",IF(DATOS!AO$4="Sí",(1/DATOS_[[% anualiz]:[% anualiz]]),1)*IF(DATOS!AO$5="Sí",1/DATOS_[[% normaliz]:[% normaliz]],1)*(DATOS_[Conc.Sal.11])))))))),
0)</f>
        <v>0</v>
      </c>
      <c r="U64" s="178">
        <f t="array" ref="U64">IFERROR(
(MEDIAN((IF(DATOS_[[Sexo]:[Sexo]]=$B64,IF(DATOS_[[AGRUP. CLAS. PROF.]:[AGRUP. CLAS. PROF.]]=$B63,IF(DATOS_[[Check Periodo Ref.]:[Check Periodo Ref.]]="Dentro",IF(DATOS_[[Check Equiparado]:[Check Equiparado]]="Sí",IF(DATOS!AP$4="Sí",(1/DATOS_[[% anualiz]:[% anualiz]]),1)*IF(DATOS!AP$5="Sí",1/DATOS_[[% normaliz]:[% normaliz]],1)*(DATOS_[Conc.Sal.12])))))))),
0)</f>
        <v>0</v>
      </c>
      <c r="V64" s="178">
        <f t="array" ref="V64">IFERROR(
(MEDIAN((IF(DATOS_[[Sexo]:[Sexo]]=$B64,IF(DATOS_[[AGRUP. CLAS. PROF.]:[AGRUP. CLAS. PROF.]]=$B63,IF(DATOS_[[Check Periodo Ref.]:[Check Periodo Ref.]]="Dentro",IF(DATOS_[[Check Equiparado]:[Check Equiparado]]="Sí",IF(DATOS!AQ$4="Sí",(1/DATOS_[[% anualiz]:[% anualiz]]),1)*IF(DATOS!AQ$5="Sí",1/DATOS_[[% normaliz]:[% normaliz]],1)*(DATOS_[Conc.Sal.13])))))))),
0)</f>
        <v>0</v>
      </c>
      <c r="W64" s="178">
        <f t="array" ref="W64">IFERROR(
(MEDIAN((IF(DATOS_[[Sexo]:[Sexo]]=$B64,IF(DATOS_[[AGRUP. CLAS. PROF.]:[AGRUP. CLAS. PROF.]]=$B63,IF(DATOS_[[Check Periodo Ref.]:[Check Periodo Ref.]]="Dentro",IF(DATOS_[[Check Equiparado]:[Check Equiparado]]="Sí",IF(DATOS!AR$4="Sí",(1/DATOS_[[% anualiz]:[% anualiz]]),1)*IF(DATOS!AR$5="Sí",1/DATOS_[[% normaliz]:[% normaliz]],1)*(DATOS_[Conc.Sal.14])))))))),
0)</f>
        <v>0</v>
      </c>
      <c r="X64" s="178">
        <f t="array" ref="X64">IFERROR(
(MEDIAN((IF(DATOS_[[Sexo]:[Sexo]]=$B64,IF(DATOS_[[AGRUP. CLAS. PROF.]:[AGRUP. CLAS. PROF.]]=$B63,IF(DATOS_[[Check Periodo Ref.]:[Check Periodo Ref.]]="Dentro",IF(DATOS_[[Check Equiparado]:[Check Equiparado]]="Sí",IF(DATOS!AS$4="Sí",(1/DATOS_[[% anualiz]:[% anualiz]]),1)*IF(DATOS!AS$5="Sí",1/DATOS_[[% normaliz]:[% normaliz]],1)*(DATOS_[Conc.Sal.15])))))))),
0)</f>
        <v>0</v>
      </c>
      <c r="Y64" s="178">
        <f t="array" ref="Y64">IFERROR(
(MEDIAN((IF(DATOS_[[Sexo]:[Sexo]]=$B64,IF(DATOS_[[AGRUP. CLAS. PROF.]:[AGRUP. CLAS. PROF.]]=$B63,IF(DATOS_[[Check Periodo Ref.]:[Check Periodo Ref.]]="Dentro",IF(DATOS_[[Check Equiparado]:[Check Equiparado]]="Sí",IF(DATOS!AT$4="Sí",(1/DATOS_[[% anualiz]:[% anualiz]]),1)*IF(DATOS!AT$5="Sí",1/DATOS_[[% normaliz]:[% normaliz]],1)*(DATOS_[Conc.Sal.16])))))))),
0)</f>
        <v>0</v>
      </c>
      <c r="Z64" s="178">
        <f t="array" ref="Z64">IFERROR(
(MEDIAN((IF(DATOS_[[Sexo]:[Sexo]]=$B64,IF(DATOS_[[AGRUP. CLAS. PROF.]:[AGRUP. CLAS. PROF.]]=$B63,IF(DATOS_[[Check Periodo Ref.]:[Check Periodo Ref.]]="Dentro",IF(DATOS_[[Check Equiparado]:[Check Equiparado]]="Sí",IF(DATOS!AU$4="Sí",(1/DATOS_[[% anualiz]:[% anualiz]]),1)*IF(DATOS!AU$5="Sí",1/DATOS_[[% normaliz]:[% normaliz]],1)*(DATOS_[Conc.Sal.17])))))))),
0)</f>
        <v>0</v>
      </c>
      <c r="AA64" s="178">
        <f t="array" ref="AA64">IFERROR(
(MEDIAN((IF(DATOS_[[Sexo]:[Sexo]]=$B64,IF(DATOS_[[AGRUP. CLAS. PROF.]:[AGRUP. CLAS. PROF.]]=$B63,IF(DATOS_[[Check Periodo Ref.]:[Check Periodo Ref.]]="Dentro",IF(DATOS_[[Check Equiparado]:[Check Equiparado]]="Sí",IF(DATOS!AV$4="Sí",(1/DATOS_[[% anualiz]:[% anualiz]]),1)*IF(DATOS!AV$5="Sí",1/DATOS_[[% normaliz]:[% normaliz]],1)*(DATOS_[Conc.Sal.18])))))))),
0)</f>
        <v>0</v>
      </c>
      <c r="AB64" s="178">
        <f t="array" ref="AB64">IFERROR(
(MEDIAN((IF(DATOS_[[Sexo]:[Sexo]]=$B64,IF(DATOS_[[AGRUP. CLAS. PROF.]:[AGRUP. CLAS. PROF.]]=$B63,IF(DATOS_[[Check Periodo Ref.]:[Check Periodo Ref.]]="Dentro",IF(DATOS_[[Check Equiparado]:[Check Equiparado]]="Sí",IF(DATOS!AW$4="Sí",(1/DATOS_[[% anualiz]:[% anualiz]]),1)*IF(DATOS!AW$5="Sí",1/DATOS_[[% normaliz]:[% normaliz]],1)*(DATOS_[Conc.Sal.19])))))))),
0)</f>
        <v>0</v>
      </c>
      <c r="AC64" s="178">
        <f t="array" ref="AC64">IFERROR(
(MEDIAN((IF(DATOS_[[Sexo]:[Sexo]]=$B64,IF(DATOS_[[AGRUP. CLAS. PROF.]:[AGRUP. CLAS. PROF.]]=$B63,IF(DATOS_[[Check Periodo Ref.]:[Check Periodo Ref.]]="Dentro",IF(DATOS_[[Check Equiparado]:[Check Equiparado]]="Sí",IF(DATOS!AX$4="Sí",(1/DATOS_[[% anualiz]:[% anualiz]]),1)*IF(DATOS!AX$5="Sí",1/DATOS_[[% normaliz]:[% normaliz]],1)*(DATOS_[Conc.Sal.20])))))))),
0)</f>
        <v>0</v>
      </c>
      <c r="AD64" s="178">
        <f t="array" ref="AD64">IFERROR(
(MEDIAN((IF(DATOS_[[Sexo]:[Sexo]]=$B64,IF(DATOS_[[AGRUP. CLAS. PROF.]:[AGRUP. CLAS. PROF.]]=$B63,IF(DATOS_[[Check Periodo Ref.]:[Check Periodo Ref.]]="Dentro",IF(DATOS_[[Check Equiparado]:[Check Equiparado]]="Sí",IF(DATOS!AY$4="Sí",(1/DATOS_[[% anualiz]:[% anualiz]]),1)*IF(DATOS!AY$5="Sí",1/DATOS_[[% normaliz]:[% normaliz]],1)*(DATOS_[Conc.Sal.21])))))))),
0)</f>
        <v>0</v>
      </c>
      <c r="AE64" s="178">
        <f t="array" ref="AE64">IFERROR(
(MEDIAN((IF(DATOS_[[Sexo]:[Sexo]]=$B64,IF(DATOS_[[AGRUP. CLAS. PROF.]:[AGRUP. CLAS. PROF.]]=$B63,IF(DATOS_[[Check Periodo Ref.]:[Check Periodo Ref.]]="Dentro",IF(DATOS_[[Check Equiparado]:[Check Equiparado]]="Sí",IF(DATOS!AZ$4="Sí",(1/DATOS_[[% anualiz]:[% anualiz]]),1)*IF(DATOS!AZ$5="Sí",1/DATOS_[[% normaliz]:[% normaliz]],1)*(DATOS_[Conc.Sal.22])))))))),
0)</f>
        <v>0</v>
      </c>
      <c r="AF64" s="178">
        <f t="array" ref="AF64">IFERROR(
(MEDIAN((IF(DATOS_[[Sexo]:[Sexo]]=$B64,IF(DATOS_[[AGRUP. CLAS. PROF.]:[AGRUP. CLAS. PROF.]]=$B63,IF(DATOS_[[Check Periodo Ref.]:[Check Periodo Ref.]]="Dentro",IF(DATOS_[[Check Equiparado]:[Check Equiparado]]="Sí",IF(DATOS!BA$4="Sí",(1/DATOS_[[% anualiz]:[% anualiz]]),1)*IF(DATOS!BA$5="Sí",1/DATOS_[[% normaliz]:[% normaliz]],1)*(DATOS_[Conc.Sal.23])))))))),
0)</f>
        <v>0</v>
      </c>
      <c r="AG64" s="178">
        <f t="array" ref="AG64">IFERROR(
(MEDIAN((IF(DATOS_[[Sexo]:[Sexo]]=$B64,IF(DATOS_[[AGRUP. CLAS. PROF.]:[AGRUP. CLAS. PROF.]]=$B63,IF(DATOS_[[Check Periodo Ref.]:[Check Periodo Ref.]]="Dentro",IF(DATOS_[[Check Equiparado]:[Check Equiparado]]="Sí",IF(DATOS!BB$4="Sí",(1/DATOS_[[% anualiz]:[% anualiz]]),1)*IF(DATOS!BB$5="Sí",1/DATOS_[[% normaliz]:[% normaliz]],1)*(DATOS_[Conc.Sal.24])))))))),
0)</f>
        <v>0</v>
      </c>
      <c r="AH64" s="178">
        <f t="array" ref="AH64">IFERROR(
(MEDIAN((IF(DATOS_[[Sexo]:[Sexo]]=$B64,IF(DATOS_[[AGRUP. CLAS. PROF.]:[AGRUP. CLAS. PROF.]]=$B63,IF(DATOS_[[Check Periodo Ref.]:[Check Periodo Ref.]]="Dentro",IF(DATOS_[[Check Equiparado]:[Check Equiparado]]="Sí",IF(DATOS!BC$4="Sí",(1/DATOS_[[% anualiz]:[% anualiz]]),1)*IF(DATOS!BC$5="Sí",1/DATOS_[[% normaliz]:[% normaliz]],1)*(DATOS_[Conc.Sal.25])))))))),
0)</f>
        <v>0</v>
      </c>
      <c r="AI64" s="178">
        <f t="array" ref="AI64">IFERROR(
(MEDIAN((IF(DATOS_[[Sexo]:[Sexo]]=$B64,IF(DATOS_[[AGRUP. CLAS. PROF.]:[AGRUP. CLAS. PROF.]]=$B63,IF(DATOS_[[Check Periodo Ref.]:[Check Periodo Ref.]]="Dentro",IF(DATOS_[[Check Equiparado]:[Check Equiparado]]="Sí",IF(DATOS!BD$4="Sí",(1/DATOS_[[% anualiz]:[% anualiz]]),1)*IF(DATOS!BD$5="Sí",1/DATOS_[[% normaliz]:[% normaliz]],1)*(DATOS_[Conc.Sal.26])))))))),
0)</f>
        <v>0</v>
      </c>
      <c r="AJ64" s="178">
        <f t="array" ref="AJ64">IFERROR(
(MEDIAN((IF(DATOS_[[Sexo]:[Sexo]]=$B64,IF(DATOS_[[AGRUP. CLAS. PROF.]:[AGRUP. CLAS. PROF.]]=$B63,IF(DATOS_[[Check Periodo Ref.]:[Check Periodo Ref.]]="Dentro",IF(DATOS_[[Check Equiparado]:[Check Equiparado]]="Sí",IF(DATOS!BE$4="Sí",(1/DATOS_[[% anualiz]:[% anualiz]]),1)*IF(DATOS!BE$5="Sí",1/DATOS_[[% normaliz]:[% normaliz]],1)*(DATOS_[Conc.Sal.27])))))))),
0)</f>
        <v>0</v>
      </c>
      <c r="AK64" s="178">
        <f t="array" ref="AK64">IFERROR(
(MEDIAN((IF(DATOS_[[Sexo]:[Sexo]]=$B64,IF(DATOS_[[AGRUP. CLAS. PROF.]:[AGRUP. CLAS. PROF.]]=$B63,IF(DATOS_[[Check Periodo Ref.]:[Check Periodo Ref.]]="Dentro",IF(DATOS_[[Check Equiparado]:[Check Equiparado]]="Sí",IF(DATOS!BF$4="Sí",(1/DATOS_[[% anualiz]:[% anualiz]]),1)*IF(DATOS!BF$5="Sí",1/DATOS_[[% normaliz]:[% normaliz]],1)*(DATOS_[Conc.Sal.28])))))))),
0)</f>
        <v>0</v>
      </c>
      <c r="AL64" s="178">
        <f t="array" ref="AL64">IFERROR(
(MEDIAN((IF(DATOS_[[Sexo]:[Sexo]]=$B64,IF(DATOS_[[AGRUP. CLAS. PROF.]:[AGRUP. CLAS. PROF.]]=$B63,IF(DATOS_[[Check Periodo Ref.]:[Check Periodo Ref.]]="Dentro",IF(DATOS_[[Check Equiparado]:[Check Equiparado]]="Sí",IF(DATOS!BG$4="Sí",(1/DATOS_[[% anualiz]:[% anualiz]]),1)*IF(DATOS!BG$5="Sí",1/DATOS_[[% normaliz]:[% normaliz]],1)*(DATOS_[Conc.Sal.29])))))))),
0)</f>
        <v>0</v>
      </c>
      <c r="AM64" s="178">
        <f t="array" ref="AM64">IFERROR(
(MEDIAN((IF(DATOS_[[Sexo]:[Sexo]]=$B64,IF(DATOS_[[AGRUP. CLAS. PROF.]:[AGRUP. CLAS. PROF.]]=$B63,IF(DATOS_[[Check Periodo Ref.]:[Check Periodo Ref.]]="Dentro",IF(DATOS_[[Check Equiparado]:[Check Equiparado]]="Sí",IF(DATOS!BH$4="Sí",(1/DATOS_[[% anualiz]:[% anualiz]]),1)*IF(DATOS!BH$5="Sí",1/DATOS_[[% normaliz]:[% normaliz]],1)*(DATOS_[Conc.Sal.30])))))))),
0)</f>
        <v>0</v>
      </c>
      <c r="AN64" s="179">
        <f t="array" ref="AN64">IFERROR(
MEDIAN(IF(DATOS_[Sexo]=$B64,IF(DATOS_[[AGRUP. CLAS. PROF.]:[AGRUP. CLAS. PROF.]]=$B63,IF(DATOS_[Check Equiparado]="Sí",IF(DATOS_[Check Periodo Ref.]="Dentro",DATOS_[Tot COMPL.SAL Eq],FALSE))))),
0)</f>
        <v>0</v>
      </c>
      <c r="AO64" s="180">
        <f t="array" ref="AO64">IFERROR(
MEDIAN(IF(DATOS_[Sexo]=$B64,IF(DATOS_[[AGRUP. CLAS. PROF.]:[AGRUP. CLAS. PROF.]]=$B63,IF(DATOS_[Check Equiparado]="Sí",IF(DATOS_[Check Periodo Ref.]="Dentro",DATOS_[TOTAL SALARIO Eq],FALSE))))),
0)</f>
        <v>0</v>
      </c>
      <c r="AP64" s="181">
        <f t="array" ref="AP64">IFERROR(
(MEDIAN((IF(DATOS_[[Sexo]:[Sexo]]=$B64,IF(DATOS_[[AGRUP. CLAS. PROF.]:[AGRUP. CLAS. PROF.]]=$B63,IF(DATOS_[[Check Periodo Ref.]:[Check Periodo Ref.]]="Dentro",IF(DATOS_[[Check Equiparado]:[Check Equiparado]]="Sí",IF(DATOS!BI$4="Sí",(1/DATOS_[[% anualiz]:[% anualiz]]),1)*IF(DATOS!BI$5="Sí",1/DATOS_[[% normaliz]:[% normaliz]],1)*(DATOS_[C.Extra.01])))))))),
0)</f>
        <v>0</v>
      </c>
      <c r="AQ64" s="181">
        <f t="array" ref="AQ64">IFERROR(
(MEDIAN((IF(DATOS_[[Sexo]:[Sexo]]=$B64,IF(DATOS_[[AGRUP. CLAS. PROF.]:[AGRUP. CLAS. PROF.]]=$B63,IF(DATOS_[[Check Periodo Ref.]:[Check Periodo Ref.]]="Dentro",IF(DATOS_[[Check Equiparado]:[Check Equiparado]]="Sí",IF(DATOS!BJ$4="Sí",(1/DATOS_[[% anualiz]:[% anualiz]]),1)*IF(DATOS!BJ$5="Sí",1/DATOS_[[% normaliz]:[% normaliz]],1)*(DATOS_[C.Extra.02])))))))),
0)</f>
        <v>0</v>
      </c>
      <c r="AR64" s="181">
        <f t="array" ref="AR64">IFERROR(
(MEDIAN((IF(DATOS_[[Sexo]:[Sexo]]=$B64,IF(DATOS_[[AGRUP. CLAS. PROF.]:[AGRUP. CLAS. PROF.]]=$B63,IF(DATOS_[[Check Periodo Ref.]:[Check Periodo Ref.]]="Dentro",IF(DATOS_[[Check Equiparado]:[Check Equiparado]]="Sí",IF(DATOS!BK$4="Sí",(1/DATOS_[[% anualiz]:[% anualiz]]),1)*IF(DATOS!BK$5="Sí",1/DATOS_[[% normaliz]:[% normaliz]],1)*(DATOS_[C.Extra.03])))))))),
0)</f>
        <v>0</v>
      </c>
      <c r="AS64" s="181">
        <f t="array" ref="AS64">IFERROR(
(MEDIAN((IF(DATOS_[[Sexo]:[Sexo]]=$B64,IF(DATOS_[[AGRUP. CLAS. PROF.]:[AGRUP. CLAS. PROF.]]=$B63,IF(DATOS_[[Check Periodo Ref.]:[Check Periodo Ref.]]="Dentro",IF(DATOS_[[Check Equiparado]:[Check Equiparado]]="Sí",IF(DATOS!BL$4="Sí",(1/DATOS_[[% anualiz]:[% anualiz]]),1)*IF(DATOS!BL$5="Sí",1/DATOS_[[% normaliz]:[% normaliz]],1)*(DATOS_[C.Extra.04])))))))),
0)</f>
        <v>0</v>
      </c>
      <c r="AT64" s="181">
        <f t="array" ref="AT64">IFERROR(
(MEDIAN((IF(DATOS_[[Sexo]:[Sexo]]=$B64,IF(DATOS_[[AGRUP. CLAS. PROF.]:[AGRUP. CLAS. PROF.]]=$B63,IF(DATOS_[[Check Periodo Ref.]:[Check Periodo Ref.]]="Dentro",IF(DATOS_[[Check Equiparado]:[Check Equiparado]]="Sí",IF(DATOS!BM$4="Sí",(1/DATOS_[[% anualiz]:[% anualiz]]),1)*IF(DATOS!BM$5="Sí",1/DATOS_[[% normaliz]:[% normaliz]],1)*(DATOS_[C.Extra.05])))))))),
0)</f>
        <v>0</v>
      </c>
      <c r="AU64" s="182">
        <f t="array" ref="AU64">IFERROR(
MEDIAN(IF(DATOS_[Sexo]=$B64,IF(DATOS_[[AGRUP. CLAS. PROF.]:[AGRUP. CLAS. PROF.]]=$B63,IF(DATOS_[Check Equiparado]="Sí",IF(DATOS_[Check Periodo Ref.]="Dentro",DATOS_[Tot Extrasalarial Eq],FALSE))))),
0)</f>
        <v>0</v>
      </c>
      <c r="AV64" s="183">
        <f t="array" ref="AV64">IFERROR(
MEDIAN(IF(DATOS_[Sexo]=$B64,IF(DATOS_[[AGRUP. CLAS. PROF.]:[AGRUP. CLAS. PROF.]]=$B63,IF(DATOS_[Check Equiparado]="Sí",IF(DATOS_[Check Periodo Ref.]="Dentro",DATOS_[TOTAL Retrib Eq],FALSE))))),
0)</f>
        <v>0</v>
      </c>
    </row>
    <row r="65" spans="1:48" x14ac:dyDescent="0.3">
      <c r="A65" s="107" t="str">
        <f t="shared" ref="A65" si="70">+A64</f>
        <v>[ocultar]</v>
      </c>
      <c r="B65" s="153" t="s">
        <v>163</v>
      </c>
      <c r="C65" s="99">
        <f t="array" ref="C65">SUM(IF($B65=DATOS_[Sexo],
IF($B63=DATOS_[AGRUP. CLAS. PROF.],
IF("Dentro"=DATOS_[Check Periodo Ref.],
1/(COUNTIFS(DATOS_[Sexo],$B65,DATOS_[AGRUP. CLAS. PROF.],$B63,DATOS_[Check Periodo Ref.],"Dentro",DATOS_[id],DATOS_[id]))))))</f>
        <v>0</v>
      </c>
      <c r="D65" s="100">
        <f>COUNTIFS(DATOS_[AGRUP. CLAS. PROF.],$B63,DATOS_[Sexo],$B65,DATOS_[Check Periodo Ref.],"Dentro")</f>
        <v>0</v>
      </c>
      <c r="E65" s="100">
        <f>COUNTIFS(DATOS_[AGRUP. CLAS. PROF.],$B63,DATOS_[Sexo],$B65,DATOS_[Check Periodo Ref.],"Dentro",DATOS_[Check Nº SC Norm],"Sí")</f>
        <v>0</v>
      </c>
      <c r="F65" s="100">
        <f>COUNTIFS(DATOS_[AGRUP. CLAS. PROF.],$B63,DATOS_[Sexo],$B65,DATOS_[Check Periodo Ref.],"Dentro",DATOS_[Check Nº SC Anualiz],"Sí")</f>
        <v>0</v>
      </c>
      <c r="G65" s="100">
        <f>COUNTIFS(DATOS_[AGRUP. CLAS. PROF.],$B63,DATOS_[Sexo],$B65,DATOS_[Check Periodo Ref.],"Dentro",DATOS_[Check Nº SC Norm y Anualiz],"Sí")</f>
        <v>0</v>
      </c>
      <c r="H65" s="100">
        <f>COUNTIFS(DATOS_[AGRUP. CLAS. PROF.],$B63,DATOS_[Sexo],$B65,DATOS_[Check Periodo Ref.],"Dentro",DATOS_[Check Equiparación],"Sí")</f>
        <v>0</v>
      </c>
      <c r="I65" s="177" cm="1">
        <f t="array" ref="I65">IFERROR(
MEDIAN(IF(DATOS_[Sexo]=$B65,IF(DATOS_[[AGRUP. CLAS. PROF.]:[AGRUP. CLAS. PROF.]]=$B63,IF(DATOS_[Check Equiparado]="Sí",IF(DATOS_[Check Periodo Ref.]="Dentro",DATOS_[SALARIO BASE Eq],FALSE))))),
0)</f>
        <v>0</v>
      </c>
      <c r="J65" s="178">
        <f t="array" ref="J65">IFERROR(
(MEDIAN((IF(DATOS_[[Sexo]:[Sexo]]=$B65,IF(DATOS_[[AGRUP. CLAS. PROF.]:[AGRUP. CLAS. PROF.]]=$B63,IF(DATOS_[[Check Periodo Ref.]:[Check Periodo Ref.]]="Dentro",IF(DATOS_[[Check Equiparado]:[Check Equiparado]]="Sí",IF(DATOS!AE$4="Sí",(1/DATOS_[[% anualiz]:[% anualiz]]),1)*IF(DATOS!AE$5="Sí",1/DATOS_[[% normaliz]:[% normaliz]],1)*(DATOS_[Conc.Sal.01])))))))),
0)</f>
        <v>0</v>
      </c>
      <c r="K65" s="178">
        <f t="array" ref="K65">IFERROR(
(MEDIAN((IF(DATOS_[[Sexo]:[Sexo]]=$B65,IF(DATOS_[[AGRUP. CLAS. PROF.]:[AGRUP. CLAS. PROF.]]=$B63,IF(DATOS_[[Check Periodo Ref.]:[Check Periodo Ref.]]="Dentro",IF(DATOS_[[Check Equiparado]:[Check Equiparado]]="Sí",IF(DATOS!AF$4="Sí",(1/DATOS_[[% anualiz]:[% anualiz]]),1)*IF(DATOS!AF$5="Sí",1/DATOS_[[% normaliz]:[% normaliz]],1)*(DATOS_[Conc.Sal.02])))))))),
0)</f>
        <v>0</v>
      </c>
      <c r="L65" s="178">
        <f t="array" ref="L65">IFERROR(
(MEDIAN((IF(DATOS_[[Sexo]:[Sexo]]=$B65,IF(DATOS_[[AGRUP. CLAS. PROF.]:[AGRUP. CLAS. PROF.]]=$B63,IF(DATOS_[[Check Periodo Ref.]:[Check Periodo Ref.]]="Dentro",IF(DATOS_[[Check Equiparado]:[Check Equiparado]]="Sí",IF(DATOS!AG$4="Sí",(1/DATOS_[[% anualiz]:[% anualiz]]),1)*IF(DATOS!AG$5="Sí",1/DATOS_[[% normaliz]:[% normaliz]],1)*(DATOS_[Conc.Sal.03])))))))),
0)</f>
        <v>0</v>
      </c>
      <c r="M65" s="178">
        <f t="array" ref="M65">IFERROR(
(MEDIAN((IF(DATOS_[[Sexo]:[Sexo]]=$B65,IF(DATOS_[[AGRUP. CLAS. PROF.]:[AGRUP. CLAS. PROF.]]=$B63,IF(DATOS_[[Check Periodo Ref.]:[Check Periodo Ref.]]="Dentro",IF(DATOS_[[Check Equiparado]:[Check Equiparado]]="Sí",IF(DATOS!AH$4="Sí",(1/DATOS_[[% anualiz]:[% anualiz]]),1)*IF(DATOS!AH$5="Sí",1/DATOS_[[% normaliz]:[% normaliz]],1)*(DATOS_[Conc.Sal.04])))))))),
0)</f>
        <v>0</v>
      </c>
      <c r="N65" s="178">
        <f t="array" ref="N65">IFERROR(
(MEDIAN((IF(DATOS_[[Sexo]:[Sexo]]=$B65,IF(DATOS_[[AGRUP. CLAS. PROF.]:[AGRUP. CLAS. PROF.]]=$B63,IF(DATOS_[[Check Periodo Ref.]:[Check Periodo Ref.]]="Dentro",IF(DATOS_[[Check Equiparado]:[Check Equiparado]]="Sí",IF(DATOS!AI$4="Sí",(1/DATOS_[[% anualiz]:[% anualiz]]),1)*IF(DATOS!AI$5="Sí",1/DATOS_[[% normaliz]:[% normaliz]],1)*(DATOS_[Conc.Sal.05])))))))),
0)</f>
        <v>0</v>
      </c>
      <c r="O65" s="178">
        <f t="array" ref="O65">IFERROR(
(MEDIAN((IF(DATOS_[[Sexo]:[Sexo]]=$B65,IF(DATOS_[[AGRUP. CLAS. PROF.]:[AGRUP. CLAS. PROF.]]=$B63,IF(DATOS_[[Check Periodo Ref.]:[Check Periodo Ref.]]="Dentro",IF(DATOS_[[Check Equiparado]:[Check Equiparado]]="Sí",IF(DATOS!AJ$4="Sí",(1/DATOS_[[% anualiz]:[% anualiz]]),1)*IF(DATOS!AJ$5="Sí",1/DATOS_[[% normaliz]:[% normaliz]],1)*(DATOS_[Conc.Sal.06])))))))),
0)</f>
        <v>0</v>
      </c>
      <c r="P65" s="178">
        <f t="array" ref="P65">IFERROR(
(MEDIAN((IF(DATOS_[[Sexo]:[Sexo]]=$B65,IF(DATOS_[[AGRUP. CLAS. PROF.]:[AGRUP. CLAS. PROF.]]=$B63,IF(DATOS_[[Check Periodo Ref.]:[Check Periodo Ref.]]="Dentro",IF(DATOS_[[Check Equiparado]:[Check Equiparado]]="Sí",IF(DATOS!AK$4="Sí",(1/DATOS_[[% anualiz]:[% anualiz]]),1)*IF(DATOS!AK$5="Sí",1/DATOS_[[% normaliz]:[% normaliz]],1)*(DATOS_[Conc.Sal.07])))))))),
0)</f>
        <v>0</v>
      </c>
      <c r="Q65" s="178">
        <f t="array" ref="Q65">IFERROR(
(MEDIAN((IF(DATOS_[[Sexo]:[Sexo]]=$B65,IF(DATOS_[[AGRUP. CLAS. PROF.]:[AGRUP. CLAS. PROF.]]=$B63,IF(DATOS_[[Check Periodo Ref.]:[Check Periodo Ref.]]="Dentro",IF(DATOS_[[Check Equiparado]:[Check Equiparado]]="Sí",IF(DATOS!AL$4="Sí",(1/DATOS_[[% anualiz]:[% anualiz]]),1)*IF(DATOS!AL$5="Sí",1/DATOS_[[% normaliz]:[% normaliz]],1)*(DATOS_[Conc.Sal.08])))))))),
0)</f>
        <v>0</v>
      </c>
      <c r="R65" s="178">
        <f t="array" ref="R65">IFERROR(
(MEDIAN((IF(DATOS_[[Sexo]:[Sexo]]=$B65,IF(DATOS_[[AGRUP. CLAS. PROF.]:[AGRUP. CLAS. PROF.]]=$B63,IF(DATOS_[[Check Periodo Ref.]:[Check Periodo Ref.]]="Dentro",IF(DATOS_[[Check Equiparado]:[Check Equiparado]]="Sí",IF(DATOS!AM$4="Sí",(1/DATOS_[[% anualiz]:[% anualiz]]),1)*IF(DATOS!AM$5="Sí",1/DATOS_[[% normaliz]:[% normaliz]],1)*(DATOS_[Conc.Sal.09])))))))),
0)</f>
        <v>0</v>
      </c>
      <c r="S65" s="178">
        <f t="array" ref="S65">IFERROR(
(MEDIAN((IF(DATOS_[[Sexo]:[Sexo]]=$B65,IF(DATOS_[[AGRUP. CLAS. PROF.]:[AGRUP. CLAS. PROF.]]=$B63,IF(DATOS_[[Check Periodo Ref.]:[Check Periodo Ref.]]="Dentro",IF(DATOS_[[Check Equiparado]:[Check Equiparado]]="Sí",IF(DATOS!AN$4="Sí",(1/DATOS_[[% anualiz]:[% anualiz]]),1)*IF(DATOS!AN$5="Sí",1/DATOS_[[% normaliz]:[% normaliz]],1)*(DATOS_[Conc.Sal.10])))))))),
0)</f>
        <v>0</v>
      </c>
      <c r="T65" s="178">
        <f t="array" ref="T65">IFERROR(
(MEDIAN((IF(DATOS_[[Sexo]:[Sexo]]=$B65,IF(DATOS_[[AGRUP. CLAS. PROF.]:[AGRUP. CLAS. PROF.]]=$B63,IF(DATOS_[[Check Periodo Ref.]:[Check Periodo Ref.]]="Dentro",IF(DATOS_[[Check Equiparado]:[Check Equiparado]]="Sí",IF(DATOS!AO$4="Sí",(1/DATOS_[[% anualiz]:[% anualiz]]),1)*IF(DATOS!AO$5="Sí",1/DATOS_[[% normaliz]:[% normaliz]],1)*(DATOS_[Conc.Sal.11])))))))),
0)</f>
        <v>0</v>
      </c>
      <c r="U65" s="178">
        <f t="array" ref="U65">IFERROR(
(MEDIAN((IF(DATOS_[[Sexo]:[Sexo]]=$B65,IF(DATOS_[[AGRUP. CLAS. PROF.]:[AGRUP. CLAS. PROF.]]=$B63,IF(DATOS_[[Check Periodo Ref.]:[Check Periodo Ref.]]="Dentro",IF(DATOS_[[Check Equiparado]:[Check Equiparado]]="Sí",IF(DATOS!AP$4="Sí",(1/DATOS_[[% anualiz]:[% anualiz]]),1)*IF(DATOS!AP$5="Sí",1/DATOS_[[% normaliz]:[% normaliz]],1)*(DATOS_[Conc.Sal.12])))))))),
0)</f>
        <v>0</v>
      </c>
      <c r="V65" s="178">
        <f t="array" ref="V65">IFERROR(
(MEDIAN((IF(DATOS_[[Sexo]:[Sexo]]=$B65,IF(DATOS_[[AGRUP. CLAS. PROF.]:[AGRUP. CLAS. PROF.]]=$B63,IF(DATOS_[[Check Periodo Ref.]:[Check Periodo Ref.]]="Dentro",IF(DATOS_[[Check Equiparado]:[Check Equiparado]]="Sí",IF(DATOS!AQ$4="Sí",(1/DATOS_[[% anualiz]:[% anualiz]]),1)*IF(DATOS!AQ$5="Sí",1/DATOS_[[% normaliz]:[% normaliz]],1)*(DATOS_[Conc.Sal.13])))))))),
0)</f>
        <v>0</v>
      </c>
      <c r="W65" s="178">
        <f t="array" ref="W65">IFERROR(
(MEDIAN((IF(DATOS_[[Sexo]:[Sexo]]=$B65,IF(DATOS_[[AGRUP. CLAS. PROF.]:[AGRUP. CLAS. PROF.]]=$B63,IF(DATOS_[[Check Periodo Ref.]:[Check Periodo Ref.]]="Dentro",IF(DATOS_[[Check Equiparado]:[Check Equiparado]]="Sí",IF(DATOS!AR$4="Sí",(1/DATOS_[[% anualiz]:[% anualiz]]),1)*IF(DATOS!AR$5="Sí",1/DATOS_[[% normaliz]:[% normaliz]],1)*(DATOS_[Conc.Sal.14])))))))),
0)</f>
        <v>0</v>
      </c>
      <c r="X65" s="178">
        <f t="array" ref="X65">IFERROR(
(MEDIAN((IF(DATOS_[[Sexo]:[Sexo]]=$B65,IF(DATOS_[[AGRUP. CLAS. PROF.]:[AGRUP. CLAS. PROF.]]=$B63,IF(DATOS_[[Check Periodo Ref.]:[Check Periodo Ref.]]="Dentro",IF(DATOS_[[Check Equiparado]:[Check Equiparado]]="Sí",IF(DATOS!AS$4="Sí",(1/DATOS_[[% anualiz]:[% anualiz]]),1)*IF(DATOS!AS$5="Sí",1/DATOS_[[% normaliz]:[% normaliz]],1)*(DATOS_[Conc.Sal.15])))))))),
0)</f>
        <v>0</v>
      </c>
      <c r="Y65" s="178">
        <f t="array" ref="Y65">IFERROR(
(MEDIAN((IF(DATOS_[[Sexo]:[Sexo]]=$B65,IF(DATOS_[[AGRUP. CLAS. PROF.]:[AGRUP. CLAS. PROF.]]=$B63,IF(DATOS_[[Check Periodo Ref.]:[Check Periodo Ref.]]="Dentro",IF(DATOS_[[Check Equiparado]:[Check Equiparado]]="Sí",IF(DATOS!AT$4="Sí",(1/DATOS_[[% anualiz]:[% anualiz]]),1)*IF(DATOS!AT$5="Sí",1/DATOS_[[% normaliz]:[% normaliz]],1)*(DATOS_[Conc.Sal.16])))))))),
0)</f>
        <v>0</v>
      </c>
      <c r="Z65" s="178">
        <f t="array" ref="Z65">IFERROR(
(MEDIAN((IF(DATOS_[[Sexo]:[Sexo]]=$B65,IF(DATOS_[[AGRUP. CLAS. PROF.]:[AGRUP. CLAS. PROF.]]=$B63,IF(DATOS_[[Check Periodo Ref.]:[Check Periodo Ref.]]="Dentro",IF(DATOS_[[Check Equiparado]:[Check Equiparado]]="Sí",IF(DATOS!AU$4="Sí",(1/DATOS_[[% anualiz]:[% anualiz]]),1)*IF(DATOS!AU$5="Sí",1/DATOS_[[% normaliz]:[% normaliz]],1)*(DATOS_[Conc.Sal.17])))))))),
0)</f>
        <v>0</v>
      </c>
      <c r="AA65" s="178">
        <f t="array" ref="AA65">IFERROR(
(MEDIAN((IF(DATOS_[[Sexo]:[Sexo]]=$B65,IF(DATOS_[[AGRUP. CLAS. PROF.]:[AGRUP. CLAS. PROF.]]=$B63,IF(DATOS_[[Check Periodo Ref.]:[Check Periodo Ref.]]="Dentro",IF(DATOS_[[Check Equiparado]:[Check Equiparado]]="Sí",IF(DATOS!AV$4="Sí",(1/DATOS_[[% anualiz]:[% anualiz]]),1)*IF(DATOS!AV$5="Sí",1/DATOS_[[% normaliz]:[% normaliz]],1)*(DATOS_[Conc.Sal.18])))))))),
0)</f>
        <v>0</v>
      </c>
      <c r="AB65" s="178">
        <f t="array" ref="AB65">IFERROR(
(MEDIAN((IF(DATOS_[[Sexo]:[Sexo]]=$B65,IF(DATOS_[[AGRUP. CLAS. PROF.]:[AGRUP. CLAS. PROF.]]=$B63,IF(DATOS_[[Check Periodo Ref.]:[Check Periodo Ref.]]="Dentro",IF(DATOS_[[Check Equiparado]:[Check Equiparado]]="Sí",IF(DATOS!AW$4="Sí",(1/DATOS_[[% anualiz]:[% anualiz]]),1)*IF(DATOS!AW$5="Sí",1/DATOS_[[% normaliz]:[% normaliz]],1)*(DATOS_[Conc.Sal.19])))))))),
0)</f>
        <v>0</v>
      </c>
      <c r="AC65" s="178">
        <f t="array" ref="AC65">IFERROR(
(MEDIAN((IF(DATOS_[[Sexo]:[Sexo]]=$B65,IF(DATOS_[[AGRUP. CLAS. PROF.]:[AGRUP. CLAS. PROF.]]=$B63,IF(DATOS_[[Check Periodo Ref.]:[Check Periodo Ref.]]="Dentro",IF(DATOS_[[Check Equiparado]:[Check Equiparado]]="Sí",IF(DATOS!AX$4="Sí",(1/DATOS_[[% anualiz]:[% anualiz]]),1)*IF(DATOS!AX$5="Sí",1/DATOS_[[% normaliz]:[% normaliz]],1)*(DATOS_[Conc.Sal.20])))))))),
0)</f>
        <v>0</v>
      </c>
      <c r="AD65" s="178">
        <f t="array" ref="AD65">IFERROR(
(MEDIAN((IF(DATOS_[[Sexo]:[Sexo]]=$B65,IF(DATOS_[[AGRUP. CLAS. PROF.]:[AGRUP. CLAS. PROF.]]=$B63,IF(DATOS_[[Check Periodo Ref.]:[Check Periodo Ref.]]="Dentro",IF(DATOS_[[Check Equiparado]:[Check Equiparado]]="Sí",IF(DATOS!AY$4="Sí",(1/DATOS_[[% anualiz]:[% anualiz]]),1)*IF(DATOS!AY$5="Sí",1/DATOS_[[% normaliz]:[% normaliz]],1)*(DATOS_[Conc.Sal.21])))))))),
0)</f>
        <v>0</v>
      </c>
      <c r="AE65" s="178">
        <f t="array" ref="AE65">IFERROR(
(MEDIAN((IF(DATOS_[[Sexo]:[Sexo]]=$B65,IF(DATOS_[[AGRUP. CLAS. PROF.]:[AGRUP. CLAS. PROF.]]=$B63,IF(DATOS_[[Check Periodo Ref.]:[Check Periodo Ref.]]="Dentro",IF(DATOS_[[Check Equiparado]:[Check Equiparado]]="Sí",IF(DATOS!AZ$4="Sí",(1/DATOS_[[% anualiz]:[% anualiz]]),1)*IF(DATOS!AZ$5="Sí",1/DATOS_[[% normaliz]:[% normaliz]],1)*(DATOS_[Conc.Sal.22])))))))),
0)</f>
        <v>0</v>
      </c>
      <c r="AF65" s="178">
        <f t="array" ref="AF65">IFERROR(
(MEDIAN((IF(DATOS_[[Sexo]:[Sexo]]=$B65,IF(DATOS_[[AGRUP. CLAS. PROF.]:[AGRUP. CLAS. PROF.]]=$B63,IF(DATOS_[[Check Periodo Ref.]:[Check Periodo Ref.]]="Dentro",IF(DATOS_[[Check Equiparado]:[Check Equiparado]]="Sí",IF(DATOS!BA$4="Sí",(1/DATOS_[[% anualiz]:[% anualiz]]),1)*IF(DATOS!BA$5="Sí",1/DATOS_[[% normaliz]:[% normaliz]],1)*(DATOS_[Conc.Sal.23])))))))),
0)</f>
        <v>0</v>
      </c>
      <c r="AG65" s="178">
        <f t="array" ref="AG65">IFERROR(
(MEDIAN((IF(DATOS_[[Sexo]:[Sexo]]=$B65,IF(DATOS_[[AGRUP. CLAS. PROF.]:[AGRUP. CLAS. PROF.]]=$B63,IF(DATOS_[[Check Periodo Ref.]:[Check Periodo Ref.]]="Dentro",IF(DATOS_[[Check Equiparado]:[Check Equiparado]]="Sí",IF(DATOS!BB$4="Sí",(1/DATOS_[[% anualiz]:[% anualiz]]),1)*IF(DATOS!BB$5="Sí",1/DATOS_[[% normaliz]:[% normaliz]],1)*(DATOS_[Conc.Sal.24])))))))),
0)</f>
        <v>0</v>
      </c>
      <c r="AH65" s="178">
        <f t="array" ref="AH65">IFERROR(
(MEDIAN((IF(DATOS_[[Sexo]:[Sexo]]=$B65,IF(DATOS_[[AGRUP. CLAS. PROF.]:[AGRUP. CLAS. PROF.]]=$B63,IF(DATOS_[[Check Periodo Ref.]:[Check Periodo Ref.]]="Dentro",IF(DATOS_[[Check Equiparado]:[Check Equiparado]]="Sí",IF(DATOS!BC$4="Sí",(1/DATOS_[[% anualiz]:[% anualiz]]),1)*IF(DATOS!BC$5="Sí",1/DATOS_[[% normaliz]:[% normaliz]],1)*(DATOS_[Conc.Sal.25])))))))),
0)</f>
        <v>0</v>
      </c>
      <c r="AI65" s="178">
        <f t="array" ref="AI65">IFERROR(
(MEDIAN((IF(DATOS_[[Sexo]:[Sexo]]=$B65,IF(DATOS_[[AGRUP. CLAS. PROF.]:[AGRUP. CLAS. PROF.]]=$B63,IF(DATOS_[[Check Periodo Ref.]:[Check Periodo Ref.]]="Dentro",IF(DATOS_[[Check Equiparado]:[Check Equiparado]]="Sí",IF(DATOS!BD$4="Sí",(1/DATOS_[[% anualiz]:[% anualiz]]),1)*IF(DATOS!BD$5="Sí",1/DATOS_[[% normaliz]:[% normaliz]],1)*(DATOS_[Conc.Sal.26])))))))),
0)</f>
        <v>0</v>
      </c>
      <c r="AJ65" s="178">
        <f t="array" ref="AJ65">IFERROR(
(MEDIAN((IF(DATOS_[[Sexo]:[Sexo]]=$B65,IF(DATOS_[[AGRUP. CLAS. PROF.]:[AGRUP. CLAS. PROF.]]=$B63,IF(DATOS_[[Check Periodo Ref.]:[Check Periodo Ref.]]="Dentro",IF(DATOS_[[Check Equiparado]:[Check Equiparado]]="Sí",IF(DATOS!BE$4="Sí",(1/DATOS_[[% anualiz]:[% anualiz]]),1)*IF(DATOS!BE$5="Sí",1/DATOS_[[% normaliz]:[% normaliz]],1)*(DATOS_[Conc.Sal.27])))))))),
0)</f>
        <v>0</v>
      </c>
      <c r="AK65" s="178">
        <f t="array" ref="AK65">IFERROR(
(MEDIAN((IF(DATOS_[[Sexo]:[Sexo]]=$B65,IF(DATOS_[[AGRUP. CLAS. PROF.]:[AGRUP. CLAS. PROF.]]=$B63,IF(DATOS_[[Check Periodo Ref.]:[Check Periodo Ref.]]="Dentro",IF(DATOS_[[Check Equiparado]:[Check Equiparado]]="Sí",IF(DATOS!BF$4="Sí",(1/DATOS_[[% anualiz]:[% anualiz]]),1)*IF(DATOS!BF$5="Sí",1/DATOS_[[% normaliz]:[% normaliz]],1)*(DATOS_[Conc.Sal.28])))))))),
0)</f>
        <v>0</v>
      </c>
      <c r="AL65" s="178">
        <f t="array" ref="AL65">IFERROR(
(MEDIAN((IF(DATOS_[[Sexo]:[Sexo]]=$B65,IF(DATOS_[[AGRUP. CLAS. PROF.]:[AGRUP. CLAS. PROF.]]=$B63,IF(DATOS_[[Check Periodo Ref.]:[Check Periodo Ref.]]="Dentro",IF(DATOS_[[Check Equiparado]:[Check Equiparado]]="Sí",IF(DATOS!BG$4="Sí",(1/DATOS_[[% anualiz]:[% anualiz]]),1)*IF(DATOS!BG$5="Sí",1/DATOS_[[% normaliz]:[% normaliz]],1)*(DATOS_[Conc.Sal.29])))))))),
0)</f>
        <v>0</v>
      </c>
      <c r="AM65" s="178">
        <f t="array" ref="AM65">IFERROR(
(MEDIAN((IF(DATOS_[[Sexo]:[Sexo]]=$B65,IF(DATOS_[[AGRUP. CLAS. PROF.]:[AGRUP. CLAS. PROF.]]=$B63,IF(DATOS_[[Check Periodo Ref.]:[Check Periodo Ref.]]="Dentro",IF(DATOS_[[Check Equiparado]:[Check Equiparado]]="Sí",IF(DATOS!BH$4="Sí",(1/DATOS_[[% anualiz]:[% anualiz]]),1)*IF(DATOS!BH$5="Sí",1/DATOS_[[% normaliz]:[% normaliz]],1)*(DATOS_[Conc.Sal.30])))))))),
0)</f>
        <v>0</v>
      </c>
      <c r="AN65" s="179">
        <f t="array" ref="AN65">IFERROR(
MEDIAN(IF(DATOS_[Sexo]=$B65,IF(DATOS_[[AGRUP. CLAS. PROF.]:[AGRUP. CLAS. PROF.]]=$B63,IF(DATOS_[Check Equiparado]="Sí",IF(DATOS_[Check Periodo Ref.]="Dentro",DATOS_[Tot COMPL.SAL Eq],FALSE))))),
0)</f>
        <v>0</v>
      </c>
      <c r="AO65" s="180">
        <f t="array" ref="AO65">IFERROR(
MEDIAN(IF(DATOS_[Sexo]=$B65,IF(DATOS_[[AGRUP. CLAS. PROF.]:[AGRUP. CLAS. PROF.]]=$B63,IF(DATOS_[Check Equiparado]="Sí",IF(DATOS_[Check Periodo Ref.]="Dentro",DATOS_[TOTAL SALARIO Eq],FALSE))))),
0)</f>
        <v>0</v>
      </c>
      <c r="AP65" s="181">
        <f t="array" ref="AP65">IFERROR(
(MEDIAN((IF(DATOS_[[Sexo]:[Sexo]]=$B65,IF(DATOS_[[AGRUP. CLAS. PROF.]:[AGRUP. CLAS. PROF.]]=$B64,IF(DATOS_[[Check Periodo Ref.]:[Check Periodo Ref.]]="Dentro",IF(DATOS_[[Check Equiparado]:[Check Equiparado]]="Sí",IF(DATOS!BI$4="Sí",(1/DATOS_[[% anualiz]:[% anualiz]]),1)*IF(DATOS!BI$5="Sí",1/DATOS_[[% normaliz]:[% normaliz]],1)*(DATOS_[C.Extra.01])))))))),
0)</f>
        <v>0</v>
      </c>
      <c r="AQ65" s="181">
        <f t="array" ref="AQ65">IFERROR(
(MEDIAN((IF(DATOS_[[Sexo]:[Sexo]]=$B65,IF(DATOS_[[AGRUP. CLAS. PROF.]:[AGRUP. CLAS. PROF.]]=$B64,IF(DATOS_[[Check Periodo Ref.]:[Check Periodo Ref.]]="Dentro",IF(DATOS_[[Check Equiparado]:[Check Equiparado]]="Sí",IF(DATOS!BJ$4="Sí",(1/DATOS_[[% anualiz]:[% anualiz]]),1)*IF(DATOS!BJ$5="Sí",1/DATOS_[[% normaliz]:[% normaliz]],1)*(DATOS_[C.Extra.02])))))))),
0)</f>
        <v>0</v>
      </c>
      <c r="AR65" s="181">
        <f t="array" ref="AR65">IFERROR(
(MEDIAN((IF(DATOS_[[Sexo]:[Sexo]]=$B65,IF(DATOS_[[AGRUP. CLAS. PROF.]:[AGRUP. CLAS. PROF.]]=$B64,IF(DATOS_[[Check Periodo Ref.]:[Check Periodo Ref.]]="Dentro",IF(DATOS_[[Check Equiparado]:[Check Equiparado]]="Sí",IF(DATOS!BK$4="Sí",(1/DATOS_[[% anualiz]:[% anualiz]]),1)*IF(DATOS!BK$5="Sí",1/DATOS_[[% normaliz]:[% normaliz]],1)*(DATOS_[C.Extra.03])))))))),
0)</f>
        <v>0</v>
      </c>
      <c r="AS65" s="181">
        <f t="array" ref="AS65">IFERROR(
(MEDIAN((IF(DATOS_[[Sexo]:[Sexo]]=$B65,IF(DATOS_[[AGRUP. CLAS. PROF.]:[AGRUP. CLAS. PROF.]]=$B64,IF(DATOS_[[Check Periodo Ref.]:[Check Periodo Ref.]]="Dentro",IF(DATOS_[[Check Equiparado]:[Check Equiparado]]="Sí",IF(DATOS!BL$4="Sí",(1/DATOS_[[% anualiz]:[% anualiz]]),1)*IF(DATOS!BL$5="Sí",1/DATOS_[[% normaliz]:[% normaliz]],1)*(DATOS_[C.Extra.04])))))))),
0)</f>
        <v>0</v>
      </c>
      <c r="AT65" s="181">
        <f t="array" ref="AT65">IFERROR(
(MEDIAN((IF(DATOS_[[Sexo]:[Sexo]]=$B65,IF(DATOS_[[AGRUP. CLAS. PROF.]:[AGRUP. CLAS. PROF.]]=$B64,IF(DATOS_[[Check Periodo Ref.]:[Check Periodo Ref.]]="Dentro",IF(DATOS_[[Check Equiparado]:[Check Equiparado]]="Sí",IF(DATOS!BM$4="Sí",(1/DATOS_[[% anualiz]:[% anualiz]]),1)*IF(DATOS!BM$5="Sí",1/DATOS_[[% normaliz]:[% normaliz]],1)*(DATOS_[C.Extra.05])))))))),
0)</f>
        <v>0</v>
      </c>
      <c r="AU65" s="182">
        <f t="array" ref="AU65">IFERROR(
MEDIAN(IF(DATOS_[Sexo]=$B65,IF(DATOS_[[AGRUP. CLAS. PROF.]:[AGRUP. CLAS. PROF.]]=$B63,IF(DATOS_[Check Equiparado]="Sí",IF(DATOS_[Check Periodo Ref.]="Dentro",DATOS_[Tot Extrasalarial Eq],FALSE))))),
0)</f>
        <v>0</v>
      </c>
      <c r="AV65" s="183">
        <f t="array" ref="AV65">IFERROR(
MEDIAN(IF(DATOS_[Sexo]=$B65,IF(DATOS_[[AGRUP. CLAS. PROF.]:[AGRUP. CLAS. PROF.]]=$B63,IF(DATOS_[Check Equiparado]="Sí",IF(DATOS_[Check Periodo Ref.]="Dentro",DATOS_[TOTAL Retrib Eq],FALSE))))),
0)</f>
        <v>0</v>
      </c>
    </row>
    <row r="66" spans="1:48" ht="17.25" thickBot="1" x14ac:dyDescent="0.35">
      <c r="A66" s="107" t="str">
        <f t="shared" ref="A66" si="71">+A67</f>
        <v>[ocultar]</v>
      </c>
      <c r="B66" s="157" t="s">
        <v>234</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CLAS. PROF.],
IF("Dentro"=DATOS_[Check Periodo Ref.],
1/(COUNTIFS(DATOS_[Sexo],$B67,DATOS_[AGRUP. CLAS. PROF.],$B66,DATOS_[Check Periodo Ref.],"Dentro",DATOS_[id],DATOS_[id]))))))</f>
        <v>0</v>
      </c>
      <c r="D67" s="100">
        <f>COUNTIFS(DATOS_[AGRUP. CLAS. PROF.],$B66,DATOS_[Sexo],$B67,DATOS_[Check Periodo Ref.],"Dentro")</f>
        <v>0</v>
      </c>
      <c r="E67" s="100">
        <f>COUNTIFS(DATOS_[AGRUP. CLAS. PROF.],$B66,DATOS_[Sexo],$B67,DATOS_[Check Periodo Ref.],"Dentro",DATOS_[Check Nº SC Norm],"Sí")</f>
        <v>0</v>
      </c>
      <c r="F67" s="100">
        <f>COUNTIFS(DATOS_[AGRUP. CLAS. PROF.],$B66,DATOS_[Sexo],$B67,DATOS_[Check Periodo Ref.],"Dentro",DATOS_[Check Nº SC Anualiz],"Sí")</f>
        <v>0</v>
      </c>
      <c r="G67" s="100">
        <f>COUNTIFS(DATOS_[AGRUP. CLAS. PROF.],$B66,DATOS_[Sexo],$B67,DATOS_[Check Periodo Ref.],"Dentro",DATOS_[Check Nº SC Norm y Anualiz],"Sí")</f>
        <v>0</v>
      </c>
      <c r="H67" s="100">
        <f>COUNTIFS(DATOS_[AGRUP. CLAS. PROF.],$B66,DATOS_[Sexo],$B67,DATOS_[Check Periodo Ref.],"Dentro",DATOS_[Check Equiparación],"Sí")</f>
        <v>0</v>
      </c>
      <c r="I67" s="177">
        <f t="array" ref="I67">IFERROR(
MEDIAN(IF(DATOS_[Sexo]=$B67,IF(DATOS_[[AGRUP. CLAS. PROF.]:[AGRUP. CLAS. PROF.]]=$B66,IF(DATOS_[Check Equiparado]="Sí",IF(DATOS_[Check Periodo Ref.]="Dentro",DATOS_[SALARIO BASE Eq],FALSE))))),
0)</f>
        <v>0</v>
      </c>
      <c r="J67" s="178">
        <f t="array" ref="J67">IFERROR(
(MEDIAN((IF(DATOS_[[Sexo]:[Sexo]]=$B67,IF(DATOS_[[AGRUP. CLAS. PROF.]:[AGRUP. CLAS. PROF.]]=$B66,IF(DATOS_[[Check Periodo Ref.]:[Check Periodo Ref.]]="Dentro",IF(DATOS_[[Check Equiparado]:[Check Equiparado]]="Sí",IF(DATOS!AE$4="Sí",(1/DATOS_[[% anualiz]:[% anualiz]]),1)*IF(DATOS!AE$5="Sí",1/DATOS_[[% normaliz]:[% normaliz]],1)*(DATOS_[Conc.Sal.01])))))))),
0)</f>
        <v>0</v>
      </c>
      <c r="K67" s="178">
        <f t="array" ref="K67">IFERROR(
(MEDIAN((IF(DATOS_[[Sexo]:[Sexo]]=$B67,IF(DATOS_[[AGRUP. CLAS. PROF.]:[AGRUP. CLAS. PROF.]]=$B66,IF(DATOS_[[Check Periodo Ref.]:[Check Periodo Ref.]]="Dentro",IF(DATOS_[[Check Equiparado]:[Check Equiparado]]="Sí",IF(DATOS!AF$4="Sí",(1/DATOS_[[% anualiz]:[% anualiz]]),1)*IF(DATOS!AF$5="Sí",1/DATOS_[[% normaliz]:[% normaliz]],1)*(DATOS_[Conc.Sal.02])))))))),
0)</f>
        <v>0</v>
      </c>
      <c r="L67" s="178">
        <f t="array" ref="L67">IFERROR(
(MEDIAN((IF(DATOS_[[Sexo]:[Sexo]]=$B67,IF(DATOS_[[AGRUP. CLAS. PROF.]:[AGRUP. CLAS. PROF.]]=$B66,IF(DATOS_[[Check Periodo Ref.]:[Check Periodo Ref.]]="Dentro",IF(DATOS_[[Check Equiparado]:[Check Equiparado]]="Sí",IF(DATOS!AG$4="Sí",(1/DATOS_[[% anualiz]:[% anualiz]]),1)*IF(DATOS!AG$5="Sí",1/DATOS_[[% normaliz]:[% normaliz]],1)*(DATOS_[Conc.Sal.03])))))))),
0)</f>
        <v>0</v>
      </c>
      <c r="M67" s="178">
        <f t="array" ref="M67">IFERROR(
(MEDIAN((IF(DATOS_[[Sexo]:[Sexo]]=$B67,IF(DATOS_[[AGRUP. CLAS. PROF.]:[AGRUP. CLAS. PROF.]]=$B66,IF(DATOS_[[Check Periodo Ref.]:[Check Periodo Ref.]]="Dentro",IF(DATOS_[[Check Equiparado]:[Check Equiparado]]="Sí",IF(DATOS!AH$4="Sí",(1/DATOS_[[% anualiz]:[% anualiz]]),1)*IF(DATOS!AH$5="Sí",1/DATOS_[[% normaliz]:[% normaliz]],1)*(DATOS_[Conc.Sal.04])))))))),
0)</f>
        <v>0</v>
      </c>
      <c r="N67" s="178">
        <f t="array" ref="N67">IFERROR(
(MEDIAN((IF(DATOS_[[Sexo]:[Sexo]]=$B67,IF(DATOS_[[AGRUP. CLAS. PROF.]:[AGRUP. CLAS. PROF.]]=$B66,IF(DATOS_[[Check Periodo Ref.]:[Check Periodo Ref.]]="Dentro",IF(DATOS_[[Check Equiparado]:[Check Equiparado]]="Sí",IF(DATOS!AI$4="Sí",(1/DATOS_[[% anualiz]:[% anualiz]]),1)*IF(DATOS!AI$5="Sí",1/DATOS_[[% normaliz]:[% normaliz]],1)*(DATOS_[Conc.Sal.05])))))))),
0)</f>
        <v>0</v>
      </c>
      <c r="O67" s="178">
        <f t="array" ref="O67">IFERROR(
(MEDIAN((IF(DATOS_[[Sexo]:[Sexo]]=$B67,IF(DATOS_[[AGRUP. CLAS. PROF.]:[AGRUP. CLAS. PROF.]]=$B66,IF(DATOS_[[Check Periodo Ref.]:[Check Periodo Ref.]]="Dentro",IF(DATOS_[[Check Equiparado]:[Check Equiparado]]="Sí",IF(DATOS!AJ$4="Sí",(1/DATOS_[[% anualiz]:[% anualiz]]),1)*IF(DATOS!AJ$5="Sí",1/DATOS_[[% normaliz]:[% normaliz]],1)*(DATOS_[Conc.Sal.06])))))))),
0)</f>
        <v>0</v>
      </c>
      <c r="P67" s="178">
        <f t="array" ref="P67">IFERROR(
(MEDIAN((IF(DATOS_[[Sexo]:[Sexo]]=$B67,IF(DATOS_[[AGRUP. CLAS. PROF.]:[AGRUP. CLAS. PROF.]]=$B66,IF(DATOS_[[Check Periodo Ref.]:[Check Periodo Ref.]]="Dentro",IF(DATOS_[[Check Equiparado]:[Check Equiparado]]="Sí",IF(DATOS!AK$4="Sí",(1/DATOS_[[% anualiz]:[% anualiz]]),1)*IF(DATOS!AK$5="Sí",1/DATOS_[[% normaliz]:[% normaliz]],1)*(DATOS_[Conc.Sal.07])))))))),
0)</f>
        <v>0</v>
      </c>
      <c r="Q67" s="178">
        <f t="array" ref="Q67">IFERROR(
(MEDIAN((IF(DATOS_[[Sexo]:[Sexo]]=$B67,IF(DATOS_[[AGRUP. CLAS. PROF.]:[AGRUP. CLAS. PROF.]]=$B66,IF(DATOS_[[Check Periodo Ref.]:[Check Periodo Ref.]]="Dentro",IF(DATOS_[[Check Equiparado]:[Check Equiparado]]="Sí",IF(DATOS!AL$4="Sí",(1/DATOS_[[% anualiz]:[% anualiz]]),1)*IF(DATOS!AL$5="Sí",1/DATOS_[[% normaliz]:[% normaliz]],1)*(DATOS_[Conc.Sal.08])))))))),
0)</f>
        <v>0</v>
      </c>
      <c r="R67" s="178">
        <f t="array" ref="R67">IFERROR(
(MEDIAN((IF(DATOS_[[Sexo]:[Sexo]]=$B67,IF(DATOS_[[AGRUP. CLAS. PROF.]:[AGRUP. CLAS. PROF.]]=$B66,IF(DATOS_[[Check Periodo Ref.]:[Check Periodo Ref.]]="Dentro",IF(DATOS_[[Check Equiparado]:[Check Equiparado]]="Sí",IF(DATOS!AM$4="Sí",(1/DATOS_[[% anualiz]:[% anualiz]]),1)*IF(DATOS!AM$5="Sí",1/DATOS_[[% normaliz]:[% normaliz]],1)*(DATOS_[Conc.Sal.09])))))))),
0)</f>
        <v>0</v>
      </c>
      <c r="S67" s="178">
        <f t="array" ref="S67">IFERROR(
(MEDIAN((IF(DATOS_[[Sexo]:[Sexo]]=$B67,IF(DATOS_[[AGRUP. CLAS. PROF.]:[AGRUP. CLAS. PROF.]]=$B66,IF(DATOS_[[Check Periodo Ref.]:[Check Periodo Ref.]]="Dentro",IF(DATOS_[[Check Equiparado]:[Check Equiparado]]="Sí",IF(DATOS!AN$4="Sí",(1/DATOS_[[% anualiz]:[% anualiz]]),1)*IF(DATOS!AN$5="Sí",1/DATOS_[[% normaliz]:[% normaliz]],1)*(DATOS_[Conc.Sal.10])))))))),
0)</f>
        <v>0</v>
      </c>
      <c r="T67" s="178">
        <f t="array" ref="T67">IFERROR(
(MEDIAN((IF(DATOS_[[Sexo]:[Sexo]]=$B67,IF(DATOS_[[AGRUP. CLAS. PROF.]:[AGRUP. CLAS. PROF.]]=$B66,IF(DATOS_[[Check Periodo Ref.]:[Check Periodo Ref.]]="Dentro",IF(DATOS_[[Check Equiparado]:[Check Equiparado]]="Sí",IF(DATOS!AO$4="Sí",(1/DATOS_[[% anualiz]:[% anualiz]]),1)*IF(DATOS!AO$5="Sí",1/DATOS_[[% normaliz]:[% normaliz]],1)*(DATOS_[Conc.Sal.11])))))))),
0)</f>
        <v>0</v>
      </c>
      <c r="U67" s="178">
        <f t="array" ref="U67">IFERROR(
(MEDIAN((IF(DATOS_[[Sexo]:[Sexo]]=$B67,IF(DATOS_[[AGRUP. CLAS. PROF.]:[AGRUP. CLAS. PROF.]]=$B66,IF(DATOS_[[Check Periodo Ref.]:[Check Periodo Ref.]]="Dentro",IF(DATOS_[[Check Equiparado]:[Check Equiparado]]="Sí",IF(DATOS!AP$4="Sí",(1/DATOS_[[% anualiz]:[% anualiz]]),1)*IF(DATOS!AP$5="Sí",1/DATOS_[[% normaliz]:[% normaliz]],1)*(DATOS_[Conc.Sal.12])))))))),
0)</f>
        <v>0</v>
      </c>
      <c r="V67" s="178">
        <f t="array" ref="V67">IFERROR(
(MEDIAN((IF(DATOS_[[Sexo]:[Sexo]]=$B67,IF(DATOS_[[AGRUP. CLAS. PROF.]:[AGRUP. CLAS. PROF.]]=$B66,IF(DATOS_[[Check Periodo Ref.]:[Check Periodo Ref.]]="Dentro",IF(DATOS_[[Check Equiparado]:[Check Equiparado]]="Sí",IF(DATOS!AQ$4="Sí",(1/DATOS_[[% anualiz]:[% anualiz]]),1)*IF(DATOS!AQ$5="Sí",1/DATOS_[[% normaliz]:[% normaliz]],1)*(DATOS_[Conc.Sal.13])))))))),
0)</f>
        <v>0</v>
      </c>
      <c r="W67" s="178">
        <f t="array" ref="W67">IFERROR(
(MEDIAN((IF(DATOS_[[Sexo]:[Sexo]]=$B67,IF(DATOS_[[AGRUP. CLAS. PROF.]:[AGRUP. CLAS. PROF.]]=$B66,IF(DATOS_[[Check Periodo Ref.]:[Check Periodo Ref.]]="Dentro",IF(DATOS_[[Check Equiparado]:[Check Equiparado]]="Sí",IF(DATOS!AR$4="Sí",(1/DATOS_[[% anualiz]:[% anualiz]]),1)*IF(DATOS!AR$5="Sí",1/DATOS_[[% normaliz]:[% normaliz]],1)*(DATOS_[Conc.Sal.14])))))))),
0)</f>
        <v>0</v>
      </c>
      <c r="X67" s="178">
        <f t="array" ref="X67">IFERROR(
(MEDIAN((IF(DATOS_[[Sexo]:[Sexo]]=$B67,IF(DATOS_[[AGRUP. CLAS. PROF.]:[AGRUP. CLAS. PROF.]]=$B66,IF(DATOS_[[Check Periodo Ref.]:[Check Periodo Ref.]]="Dentro",IF(DATOS_[[Check Equiparado]:[Check Equiparado]]="Sí",IF(DATOS!AS$4="Sí",(1/DATOS_[[% anualiz]:[% anualiz]]),1)*IF(DATOS!AS$5="Sí",1/DATOS_[[% normaliz]:[% normaliz]],1)*(DATOS_[Conc.Sal.15])))))))),
0)</f>
        <v>0</v>
      </c>
      <c r="Y67" s="178">
        <f t="array" ref="Y67">IFERROR(
(MEDIAN((IF(DATOS_[[Sexo]:[Sexo]]=$B67,IF(DATOS_[[AGRUP. CLAS. PROF.]:[AGRUP. CLAS. PROF.]]=$B66,IF(DATOS_[[Check Periodo Ref.]:[Check Periodo Ref.]]="Dentro",IF(DATOS_[[Check Equiparado]:[Check Equiparado]]="Sí",IF(DATOS!AT$4="Sí",(1/DATOS_[[% anualiz]:[% anualiz]]),1)*IF(DATOS!AT$5="Sí",1/DATOS_[[% normaliz]:[% normaliz]],1)*(DATOS_[Conc.Sal.16])))))))),
0)</f>
        <v>0</v>
      </c>
      <c r="Z67" s="178">
        <f t="array" ref="Z67">IFERROR(
(MEDIAN((IF(DATOS_[[Sexo]:[Sexo]]=$B67,IF(DATOS_[[AGRUP. CLAS. PROF.]:[AGRUP. CLAS. PROF.]]=$B66,IF(DATOS_[[Check Periodo Ref.]:[Check Periodo Ref.]]="Dentro",IF(DATOS_[[Check Equiparado]:[Check Equiparado]]="Sí",IF(DATOS!AU$4="Sí",(1/DATOS_[[% anualiz]:[% anualiz]]),1)*IF(DATOS!AU$5="Sí",1/DATOS_[[% normaliz]:[% normaliz]],1)*(DATOS_[Conc.Sal.17])))))))),
0)</f>
        <v>0</v>
      </c>
      <c r="AA67" s="178">
        <f t="array" ref="AA67">IFERROR(
(MEDIAN((IF(DATOS_[[Sexo]:[Sexo]]=$B67,IF(DATOS_[[AGRUP. CLAS. PROF.]:[AGRUP. CLAS. PROF.]]=$B66,IF(DATOS_[[Check Periodo Ref.]:[Check Periodo Ref.]]="Dentro",IF(DATOS_[[Check Equiparado]:[Check Equiparado]]="Sí",IF(DATOS!AV$4="Sí",(1/DATOS_[[% anualiz]:[% anualiz]]),1)*IF(DATOS!AV$5="Sí",1/DATOS_[[% normaliz]:[% normaliz]],1)*(DATOS_[Conc.Sal.18])))))))),
0)</f>
        <v>0</v>
      </c>
      <c r="AB67" s="178">
        <f t="array" ref="AB67">IFERROR(
(MEDIAN((IF(DATOS_[[Sexo]:[Sexo]]=$B67,IF(DATOS_[[AGRUP. CLAS. PROF.]:[AGRUP. CLAS. PROF.]]=$B66,IF(DATOS_[[Check Periodo Ref.]:[Check Periodo Ref.]]="Dentro",IF(DATOS_[[Check Equiparado]:[Check Equiparado]]="Sí",IF(DATOS!AW$4="Sí",(1/DATOS_[[% anualiz]:[% anualiz]]),1)*IF(DATOS!AW$5="Sí",1/DATOS_[[% normaliz]:[% normaliz]],1)*(DATOS_[Conc.Sal.19])))))))),
0)</f>
        <v>0</v>
      </c>
      <c r="AC67" s="178">
        <f t="array" ref="AC67">IFERROR(
(MEDIAN((IF(DATOS_[[Sexo]:[Sexo]]=$B67,IF(DATOS_[[AGRUP. CLAS. PROF.]:[AGRUP. CLAS. PROF.]]=$B66,IF(DATOS_[[Check Periodo Ref.]:[Check Periodo Ref.]]="Dentro",IF(DATOS_[[Check Equiparado]:[Check Equiparado]]="Sí",IF(DATOS!AX$4="Sí",(1/DATOS_[[% anualiz]:[% anualiz]]),1)*IF(DATOS!AX$5="Sí",1/DATOS_[[% normaliz]:[% normaliz]],1)*(DATOS_[Conc.Sal.20])))))))),
0)</f>
        <v>0</v>
      </c>
      <c r="AD67" s="178">
        <f t="array" ref="AD67">IFERROR(
(MEDIAN((IF(DATOS_[[Sexo]:[Sexo]]=$B67,IF(DATOS_[[AGRUP. CLAS. PROF.]:[AGRUP. CLAS. PROF.]]=$B66,IF(DATOS_[[Check Periodo Ref.]:[Check Periodo Ref.]]="Dentro",IF(DATOS_[[Check Equiparado]:[Check Equiparado]]="Sí",IF(DATOS!AY$4="Sí",(1/DATOS_[[% anualiz]:[% anualiz]]),1)*IF(DATOS!AY$5="Sí",1/DATOS_[[% normaliz]:[% normaliz]],1)*(DATOS_[Conc.Sal.21])))))))),
0)</f>
        <v>0</v>
      </c>
      <c r="AE67" s="178">
        <f t="array" ref="AE67">IFERROR(
(MEDIAN((IF(DATOS_[[Sexo]:[Sexo]]=$B67,IF(DATOS_[[AGRUP. CLAS. PROF.]:[AGRUP. CLAS. PROF.]]=$B66,IF(DATOS_[[Check Periodo Ref.]:[Check Periodo Ref.]]="Dentro",IF(DATOS_[[Check Equiparado]:[Check Equiparado]]="Sí",IF(DATOS!AZ$4="Sí",(1/DATOS_[[% anualiz]:[% anualiz]]),1)*IF(DATOS!AZ$5="Sí",1/DATOS_[[% normaliz]:[% normaliz]],1)*(DATOS_[Conc.Sal.22])))))))),
0)</f>
        <v>0</v>
      </c>
      <c r="AF67" s="178">
        <f t="array" ref="AF67">IFERROR(
(MEDIAN((IF(DATOS_[[Sexo]:[Sexo]]=$B67,IF(DATOS_[[AGRUP. CLAS. PROF.]:[AGRUP. CLAS. PROF.]]=$B66,IF(DATOS_[[Check Periodo Ref.]:[Check Periodo Ref.]]="Dentro",IF(DATOS_[[Check Equiparado]:[Check Equiparado]]="Sí",IF(DATOS!BA$4="Sí",(1/DATOS_[[% anualiz]:[% anualiz]]),1)*IF(DATOS!BA$5="Sí",1/DATOS_[[% normaliz]:[% normaliz]],1)*(DATOS_[Conc.Sal.23])))))))),
0)</f>
        <v>0</v>
      </c>
      <c r="AG67" s="178">
        <f t="array" ref="AG67">IFERROR(
(MEDIAN((IF(DATOS_[[Sexo]:[Sexo]]=$B67,IF(DATOS_[[AGRUP. CLAS. PROF.]:[AGRUP. CLAS. PROF.]]=$B66,IF(DATOS_[[Check Periodo Ref.]:[Check Periodo Ref.]]="Dentro",IF(DATOS_[[Check Equiparado]:[Check Equiparado]]="Sí",IF(DATOS!BB$4="Sí",(1/DATOS_[[% anualiz]:[% anualiz]]),1)*IF(DATOS!BB$5="Sí",1/DATOS_[[% normaliz]:[% normaliz]],1)*(DATOS_[Conc.Sal.24])))))))),
0)</f>
        <v>0</v>
      </c>
      <c r="AH67" s="178">
        <f t="array" ref="AH67">IFERROR(
(MEDIAN((IF(DATOS_[[Sexo]:[Sexo]]=$B67,IF(DATOS_[[AGRUP. CLAS. PROF.]:[AGRUP. CLAS. PROF.]]=$B66,IF(DATOS_[[Check Periodo Ref.]:[Check Periodo Ref.]]="Dentro",IF(DATOS_[[Check Equiparado]:[Check Equiparado]]="Sí",IF(DATOS!BC$4="Sí",(1/DATOS_[[% anualiz]:[% anualiz]]),1)*IF(DATOS!BC$5="Sí",1/DATOS_[[% normaliz]:[% normaliz]],1)*(DATOS_[Conc.Sal.25])))))))),
0)</f>
        <v>0</v>
      </c>
      <c r="AI67" s="178">
        <f t="array" ref="AI67">IFERROR(
(MEDIAN((IF(DATOS_[[Sexo]:[Sexo]]=$B67,IF(DATOS_[[AGRUP. CLAS. PROF.]:[AGRUP. CLAS. PROF.]]=$B66,IF(DATOS_[[Check Periodo Ref.]:[Check Periodo Ref.]]="Dentro",IF(DATOS_[[Check Equiparado]:[Check Equiparado]]="Sí",IF(DATOS!BD$4="Sí",(1/DATOS_[[% anualiz]:[% anualiz]]),1)*IF(DATOS!BD$5="Sí",1/DATOS_[[% normaliz]:[% normaliz]],1)*(DATOS_[Conc.Sal.26])))))))),
0)</f>
        <v>0</v>
      </c>
      <c r="AJ67" s="178">
        <f t="array" ref="AJ67">IFERROR(
(MEDIAN((IF(DATOS_[[Sexo]:[Sexo]]=$B67,IF(DATOS_[[AGRUP. CLAS. PROF.]:[AGRUP. CLAS. PROF.]]=$B66,IF(DATOS_[[Check Periodo Ref.]:[Check Periodo Ref.]]="Dentro",IF(DATOS_[[Check Equiparado]:[Check Equiparado]]="Sí",IF(DATOS!BE$4="Sí",(1/DATOS_[[% anualiz]:[% anualiz]]),1)*IF(DATOS!BE$5="Sí",1/DATOS_[[% normaliz]:[% normaliz]],1)*(DATOS_[Conc.Sal.27])))))))),
0)</f>
        <v>0</v>
      </c>
      <c r="AK67" s="178">
        <f t="array" ref="AK67">IFERROR(
(MEDIAN((IF(DATOS_[[Sexo]:[Sexo]]=$B67,IF(DATOS_[[AGRUP. CLAS. PROF.]:[AGRUP. CLAS. PROF.]]=$B66,IF(DATOS_[[Check Periodo Ref.]:[Check Periodo Ref.]]="Dentro",IF(DATOS_[[Check Equiparado]:[Check Equiparado]]="Sí",IF(DATOS!BF$4="Sí",(1/DATOS_[[% anualiz]:[% anualiz]]),1)*IF(DATOS!BF$5="Sí",1/DATOS_[[% normaliz]:[% normaliz]],1)*(DATOS_[Conc.Sal.28])))))))),
0)</f>
        <v>0</v>
      </c>
      <c r="AL67" s="178">
        <f t="array" ref="AL67">IFERROR(
(MEDIAN((IF(DATOS_[[Sexo]:[Sexo]]=$B67,IF(DATOS_[[AGRUP. CLAS. PROF.]:[AGRUP. CLAS. PROF.]]=$B66,IF(DATOS_[[Check Periodo Ref.]:[Check Periodo Ref.]]="Dentro",IF(DATOS_[[Check Equiparado]:[Check Equiparado]]="Sí",IF(DATOS!BG$4="Sí",(1/DATOS_[[% anualiz]:[% anualiz]]),1)*IF(DATOS!BG$5="Sí",1/DATOS_[[% normaliz]:[% normaliz]],1)*(DATOS_[Conc.Sal.29])))))))),
0)</f>
        <v>0</v>
      </c>
      <c r="AM67" s="178">
        <f t="array" ref="AM67">IFERROR(
(MEDIAN((IF(DATOS_[[Sexo]:[Sexo]]=$B67,IF(DATOS_[[AGRUP. CLAS. PROF.]:[AGRUP. CLAS. PROF.]]=$B66,IF(DATOS_[[Check Periodo Ref.]:[Check Periodo Ref.]]="Dentro",IF(DATOS_[[Check Equiparado]:[Check Equiparado]]="Sí",IF(DATOS!BH$4="Sí",(1/DATOS_[[% anualiz]:[% anualiz]]),1)*IF(DATOS!BH$5="Sí",1/DATOS_[[% normaliz]:[% normaliz]],1)*(DATOS_[Conc.Sal.30])))))))),
0)</f>
        <v>0</v>
      </c>
      <c r="AN67" s="179">
        <f t="array" ref="AN67">IFERROR(
MEDIAN(IF(DATOS_[Sexo]=$B67,IF(DATOS_[[AGRUP. CLAS. PROF.]:[AGRUP. CLAS. PROF.]]=$B66,IF(DATOS_[Check Equiparado]="Sí",IF(DATOS_[Check Periodo Ref.]="Dentro",DATOS_[Tot COMPL.SAL Eq],FALSE))))),
0)</f>
        <v>0</v>
      </c>
      <c r="AO67" s="180">
        <f t="array" ref="AO67">IFERROR(
MEDIAN(IF(DATOS_[Sexo]=$B67,IF(DATOS_[[AGRUP. CLAS. PROF.]:[AGRUP. CLAS. PROF.]]=$B66,IF(DATOS_[Check Equiparado]="Sí",IF(DATOS_[Check Periodo Ref.]="Dentro",DATOS_[TOTAL SALARIO Eq],FALSE))))),
0)</f>
        <v>0</v>
      </c>
      <c r="AP67" s="181">
        <f t="array" ref="AP67">IFERROR(
(MEDIAN((IF(DATOS_[[Sexo]:[Sexo]]=$B67,IF(DATOS_[[AGRUP. CLAS. PROF.]:[AGRUP. CLAS. PROF.]]=$B66,IF(DATOS_[[Check Periodo Ref.]:[Check Periodo Ref.]]="Dentro",IF(DATOS_[[Check Equiparado]:[Check Equiparado]]="Sí",IF(DATOS!BI$4="Sí",(1/DATOS_[[% anualiz]:[% anualiz]]),1)*IF(DATOS!BI$5="Sí",1/DATOS_[[% normaliz]:[% normaliz]],1)*(DATOS_[C.Extra.01])))))))),
0)</f>
        <v>0</v>
      </c>
      <c r="AQ67" s="181">
        <f t="array" ref="AQ67">IFERROR(
(MEDIAN((IF(DATOS_[[Sexo]:[Sexo]]=$B67,IF(DATOS_[[AGRUP. CLAS. PROF.]:[AGRUP. CLAS. PROF.]]=$B66,IF(DATOS_[[Check Periodo Ref.]:[Check Periodo Ref.]]="Dentro",IF(DATOS_[[Check Equiparado]:[Check Equiparado]]="Sí",IF(DATOS!BJ$4="Sí",(1/DATOS_[[% anualiz]:[% anualiz]]),1)*IF(DATOS!BJ$5="Sí",1/DATOS_[[% normaliz]:[% normaliz]],1)*(DATOS_[C.Extra.02])))))))),
0)</f>
        <v>0</v>
      </c>
      <c r="AR67" s="181">
        <f t="array" ref="AR67">IFERROR(
(MEDIAN((IF(DATOS_[[Sexo]:[Sexo]]=$B67,IF(DATOS_[[AGRUP. CLAS. PROF.]:[AGRUP. CLAS. PROF.]]=$B66,IF(DATOS_[[Check Periodo Ref.]:[Check Periodo Ref.]]="Dentro",IF(DATOS_[[Check Equiparado]:[Check Equiparado]]="Sí",IF(DATOS!BK$4="Sí",(1/DATOS_[[% anualiz]:[% anualiz]]),1)*IF(DATOS!BK$5="Sí",1/DATOS_[[% normaliz]:[% normaliz]],1)*(DATOS_[C.Extra.03])))))))),
0)</f>
        <v>0</v>
      </c>
      <c r="AS67" s="181">
        <f t="array" ref="AS67">IFERROR(
(MEDIAN((IF(DATOS_[[Sexo]:[Sexo]]=$B67,IF(DATOS_[[AGRUP. CLAS. PROF.]:[AGRUP. CLAS. PROF.]]=$B66,IF(DATOS_[[Check Periodo Ref.]:[Check Periodo Ref.]]="Dentro",IF(DATOS_[[Check Equiparado]:[Check Equiparado]]="Sí",IF(DATOS!BL$4="Sí",(1/DATOS_[[% anualiz]:[% anualiz]]),1)*IF(DATOS!BL$5="Sí",1/DATOS_[[% normaliz]:[% normaliz]],1)*(DATOS_[C.Extra.04])))))))),
0)</f>
        <v>0</v>
      </c>
      <c r="AT67" s="181">
        <f t="array" ref="AT67">IFERROR(
(MEDIAN((IF(DATOS_[[Sexo]:[Sexo]]=$B67,IF(DATOS_[[AGRUP. CLAS. PROF.]:[AGRUP. CLAS. PROF.]]=$B66,IF(DATOS_[[Check Periodo Ref.]:[Check Periodo Ref.]]="Dentro",IF(DATOS_[[Check Equiparado]:[Check Equiparado]]="Sí",IF(DATOS!BM$4="Sí",(1/DATOS_[[% anualiz]:[% anualiz]]),1)*IF(DATOS!BM$5="Sí",1/DATOS_[[% normaliz]:[% normaliz]],1)*(DATOS_[C.Extra.05])))))))),
0)</f>
        <v>0</v>
      </c>
      <c r="AU67" s="182">
        <f t="array" ref="AU67">IFERROR(
MEDIAN(IF(DATOS_[Sexo]=$B67,IF(DATOS_[[AGRUP. CLAS. PROF.]:[AGRUP. CLAS. PROF.]]=$B66,IF(DATOS_[Check Equiparado]="Sí",IF(DATOS_[Check Periodo Ref.]="Dentro",DATOS_[Tot Extrasalarial Eq],FALSE))))),
0)</f>
        <v>0</v>
      </c>
      <c r="AV67" s="183">
        <f t="array" ref="AV67">IFERROR(
MEDIAN(IF(DATOS_[Sexo]=$B67,IF(DATOS_[[AGRUP. CLAS. PROF.]:[AGRUP. CLAS. PROF.]]=$B66,IF(DATOS_[Check Equiparado]="Sí",IF(DATOS_[Check Periodo Ref.]="Dentro",DATOS_[TOTAL Retrib Eq],FALSE))))),
0)</f>
        <v>0</v>
      </c>
    </row>
    <row r="68" spans="1:48" x14ac:dyDescent="0.3">
      <c r="A68" s="107" t="str">
        <f t="shared" ref="A68" si="74">+A67</f>
        <v>[ocultar]</v>
      </c>
      <c r="B68" s="153" t="s">
        <v>163</v>
      </c>
      <c r="C68" s="99">
        <f t="array" ref="C68">SUM(IF($B68=DATOS_[Sexo],
IF($B66=DATOS_[AGRUP. CLAS. PROF.],
IF("Dentro"=DATOS_[Check Periodo Ref.],
1/(COUNTIFS(DATOS_[Sexo],$B68,DATOS_[AGRUP. CLAS. PROF.],$B66,DATOS_[Check Periodo Ref.],"Dentro",DATOS_[id],DATOS_[id]))))))</f>
        <v>0</v>
      </c>
      <c r="D68" s="100">
        <f>COUNTIFS(DATOS_[AGRUP. CLAS. PROF.],$B66,DATOS_[Sexo],$B68,DATOS_[Check Periodo Ref.],"Dentro")</f>
        <v>0</v>
      </c>
      <c r="E68" s="100">
        <f>COUNTIFS(DATOS_[AGRUP. CLAS. PROF.],$B66,DATOS_[Sexo],$B68,DATOS_[Check Periodo Ref.],"Dentro",DATOS_[Check Nº SC Norm],"Sí")</f>
        <v>0</v>
      </c>
      <c r="F68" s="100">
        <f>COUNTIFS(DATOS_[AGRUP. CLAS. PROF.],$B66,DATOS_[Sexo],$B68,DATOS_[Check Periodo Ref.],"Dentro",DATOS_[Check Nº SC Anualiz],"Sí")</f>
        <v>0</v>
      </c>
      <c r="G68" s="100">
        <f>COUNTIFS(DATOS_[AGRUP. CLAS. PROF.],$B66,DATOS_[Sexo],$B68,DATOS_[Check Periodo Ref.],"Dentro",DATOS_[Check Nº SC Norm y Anualiz],"Sí")</f>
        <v>0</v>
      </c>
      <c r="H68" s="100">
        <f>COUNTIFS(DATOS_[AGRUP. CLAS. PROF.],$B66,DATOS_[Sexo],$B68,DATOS_[Check Periodo Ref.],"Dentro",DATOS_[Check Equiparación],"Sí")</f>
        <v>0</v>
      </c>
      <c r="I68" s="177" cm="1">
        <f t="array" ref="I68">IFERROR(
MEDIAN(IF(DATOS_[Sexo]=$B68,IF(DATOS_[[AGRUP. CLAS. PROF.]:[AGRUP. CLAS. PROF.]]=$B66,IF(DATOS_[Check Equiparado]="Sí",IF(DATOS_[Check Periodo Ref.]="Dentro",DATOS_[SALARIO BASE Eq],FALSE))))),
0)</f>
        <v>0</v>
      </c>
      <c r="J68" s="178">
        <f t="array" ref="J68">IFERROR(
(MEDIAN((IF(DATOS_[[Sexo]:[Sexo]]=$B68,IF(DATOS_[[AGRUP. CLAS. PROF.]:[AGRUP. CLAS. PROF.]]=$B66,IF(DATOS_[[Check Periodo Ref.]:[Check Periodo Ref.]]="Dentro",IF(DATOS_[[Check Equiparado]:[Check Equiparado]]="Sí",IF(DATOS!AE$4="Sí",(1/DATOS_[[% anualiz]:[% anualiz]]),1)*IF(DATOS!AE$5="Sí",1/DATOS_[[% normaliz]:[% normaliz]],1)*(DATOS_[Conc.Sal.01])))))))),
0)</f>
        <v>0</v>
      </c>
      <c r="K68" s="178">
        <f t="array" ref="K68">IFERROR(
(MEDIAN((IF(DATOS_[[Sexo]:[Sexo]]=$B68,IF(DATOS_[[AGRUP. CLAS. PROF.]:[AGRUP. CLAS. PROF.]]=$B66,IF(DATOS_[[Check Periodo Ref.]:[Check Periodo Ref.]]="Dentro",IF(DATOS_[[Check Equiparado]:[Check Equiparado]]="Sí",IF(DATOS!AF$4="Sí",(1/DATOS_[[% anualiz]:[% anualiz]]),1)*IF(DATOS!AF$5="Sí",1/DATOS_[[% normaliz]:[% normaliz]],1)*(DATOS_[Conc.Sal.02])))))))),
0)</f>
        <v>0</v>
      </c>
      <c r="L68" s="178">
        <f t="array" ref="L68">IFERROR(
(MEDIAN((IF(DATOS_[[Sexo]:[Sexo]]=$B68,IF(DATOS_[[AGRUP. CLAS. PROF.]:[AGRUP. CLAS. PROF.]]=$B66,IF(DATOS_[[Check Periodo Ref.]:[Check Periodo Ref.]]="Dentro",IF(DATOS_[[Check Equiparado]:[Check Equiparado]]="Sí",IF(DATOS!AG$4="Sí",(1/DATOS_[[% anualiz]:[% anualiz]]),1)*IF(DATOS!AG$5="Sí",1/DATOS_[[% normaliz]:[% normaliz]],1)*(DATOS_[Conc.Sal.03])))))))),
0)</f>
        <v>0</v>
      </c>
      <c r="M68" s="178">
        <f t="array" ref="M68">IFERROR(
(MEDIAN((IF(DATOS_[[Sexo]:[Sexo]]=$B68,IF(DATOS_[[AGRUP. CLAS. PROF.]:[AGRUP. CLAS. PROF.]]=$B66,IF(DATOS_[[Check Periodo Ref.]:[Check Periodo Ref.]]="Dentro",IF(DATOS_[[Check Equiparado]:[Check Equiparado]]="Sí",IF(DATOS!AH$4="Sí",(1/DATOS_[[% anualiz]:[% anualiz]]),1)*IF(DATOS!AH$5="Sí",1/DATOS_[[% normaliz]:[% normaliz]],1)*(DATOS_[Conc.Sal.04])))))))),
0)</f>
        <v>0</v>
      </c>
      <c r="N68" s="178">
        <f t="array" ref="N68">IFERROR(
(MEDIAN((IF(DATOS_[[Sexo]:[Sexo]]=$B68,IF(DATOS_[[AGRUP. CLAS. PROF.]:[AGRUP. CLAS. PROF.]]=$B66,IF(DATOS_[[Check Periodo Ref.]:[Check Periodo Ref.]]="Dentro",IF(DATOS_[[Check Equiparado]:[Check Equiparado]]="Sí",IF(DATOS!AI$4="Sí",(1/DATOS_[[% anualiz]:[% anualiz]]),1)*IF(DATOS!AI$5="Sí",1/DATOS_[[% normaliz]:[% normaliz]],1)*(DATOS_[Conc.Sal.05])))))))),
0)</f>
        <v>0</v>
      </c>
      <c r="O68" s="178">
        <f t="array" ref="O68">IFERROR(
(MEDIAN((IF(DATOS_[[Sexo]:[Sexo]]=$B68,IF(DATOS_[[AGRUP. CLAS. PROF.]:[AGRUP. CLAS. PROF.]]=$B66,IF(DATOS_[[Check Periodo Ref.]:[Check Periodo Ref.]]="Dentro",IF(DATOS_[[Check Equiparado]:[Check Equiparado]]="Sí",IF(DATOS!AJ$4="Sí",(1/DATOS_[[% anualiz]:[% anualiz]]),1)*IF(DATOS!AJ$5="Sí",1/DATOS_[[% normaliz]:[% normaliz]],1)*(DATOS_[Conc.Sal.06])))))))),
0)</f>
        <v>0</v>
      </c>
      <c r="P68" s="178">
        <f t="array" ref="P68">IFERROR(
(MEDIAN((IF(DATOS_[[Sexo]:[Sexo]]=$B68,IF(DATOS_[[AGRUP. CLAS. PROF.]:[AGRUP. CLAS. PROF.]]=$B66,IF(DATOS_[[Check Periodo Ref.]:[Check Periodo Ref.]]="Dentro",IF(DATOS_[[Check Equiparado]:[Check Equiparado]]="Sí",IF(DATOS!AK$4="Sí",(1/DATOS_[[% anualiz]:[% anualiz]]),1)*IF(DATOS!AK$5="Sí",1/DATOS_[[% normaliz]:[% normaliz]],1)*(DATOS_[Conc.Sal.07])))))))),
0)</f>
        <v>0</v>
      </c>
      <c r="Q68" s="178">
        <f t="array" ref="Q68">IFERROR(
(MEDIAN((IF(DATOS_[[Sexo]:[Sexo]]=$B68,IF(DATOS_[[AGRUP. CLAS. PROF.]:[AGRUP. CLAS. PROF.]]=$B66,IF(DATOS_[[Check Periodo Ref.]:[Check Periodo Ref.]]="Dentro",IF(DATOS_[[Check Equiparado]:[Check Equiparado]]="Sí",IF(DATOS!AL$4="Sí",(1/DATOS_[[% anualiz]:[% anualiz]]),1)*IF(DATOS!AL$5="Sí",1/DATOS_[[% normaliz]:[% normaliz]],1)*(DATOS_[Conc.Sal.08])))))))),
0)</f>
        <v>0</v>
      </c>
      <c r="R68" s="178">
        <f t="array" ref="R68">IFERROR(
(MEDIAN((IF(DATOS_[[Sexo]:[Sexo]]=$B68,IF(DATOS_[[AGRUP. CLAS. PROF.]:[AGRUP. CLAS. PROF.]]=$B66,IF(DATOS_[[Check Periodo Ref.]:[Check Periodo Ref.]]="Dentro",IF(DATOS_[[Check Equiparado]:[Check Equiparado]]="Sí",IF(DATOS!AM$4="Sí",(1/DATOS_[[% anualiz]:[% anualiz]]),1)*IF(DATOS!AM$5="Sí",1/DATOS_[[% normaliz]:[% normaliz]],1)*(DATOS_[Conc.Sal.09])))))))),
0)</f>
        <v>0</v>
      </c>
      <c r="S68" s="178">
        <f t="array" ref="S68">IFERROR(
(MEDIAN((IF(DATOS_[[Sexo]:[Sexo]]=$B68,IF(DATOS_[[AGRUP. CLAS. PROF.]:[AGRUP. CLAS. PROF.]]=$B66,IF(DATOS_[[Check Periodo Ref.]:[Check Periodo Ref.]]="Dentro",IF(DATOS_[[Check Equiparado]:[Check Equiparado]]="Sí",IF(DATOS!AN$4="Sí",(1/DATOS_[[% anualiz]:[% anualiz]]),1)*IF(DATOS!AN$5="Sí",1/DATOS_[[% normaliz]:[% normaliz]],1)*(DATOS_[Conc.Sal.10])))))))),
0)</f>
        <v>0</v>
      </c>
      <c r="T68" s="178">
        <f t="array" ref="T68">IFERROR(
(MEDIAN((IF(DATOS_[[Sexo]:[Sexo]]=$B68,IF(DATOS_[[AGRUP. CLAS. PROF.]:[AGRUP. CLAS. PROF.]]=$B66,IF(DATOS_[[Check Periodo Ref.]:[Check Periodo Ref.]]="Dentro",IF(DATOS_[[Check Equiparado]:[Check Equiparado]]="Sí",IF(DATOS!AO$4="Sí",(1/DATOS_[[% anualiz]:[% anualiz]]),1)*IF(DATOS!AO$5="Sí",1/DATOS_[[% normaliz]:[% normaliz]],1)*(DATOS_[Conc.Sal.11])))))))),
0)</f>
        <v>0</v>
      </c>
      <c r="U68" s="178">
        <f t="array" ref="U68">IFERROR(
(MEDIAN((IF(DATOS_[[Sexo]:[Sexo]]=$B68,IF(DATOS_[[AGRUP. CLAS. PROF.]:[AGRUP. CLAS. PROF.]]=$B66,IF(DATOS_[[Check Periodo Ref.]:[Check Periodo Ref.]]="Dentro",IF(DATOS_[[Check Equiparado]:[Check Equiparado]]="Sí",IF(DATOS!AP$4="Sí",(1/DATOS_[[% anualiz]:[% anualiz]]),1)*IF(DATOS!AP$5="Sí",1/DATOS_[[% normaliz]:[% normaliz]],1)*(DATOS_[Conc.Sal.12])))))))),
0)</f>
        <v>0</v>
      </c>
      <c r="V68" s="178">
        <f t="array" ref="V68">IFERROR(
(MEDIAN((IF(DATOS_[[Sexo]:[Sexo]]=$B68,IF(DATOS_[[AGRUP. CLAS. PROF.]:[AGRUP. CLAS. PROF.]]=$B66,IF(DATOS_[[Check Periodo Ref.]:[Check Periodo Ref.]]="Dentro",IF(DATOS_[[Check Equiparado]:[Check Equiparado]]="Sí",IF(DATOS!AQ$4="Sí",(1/DATOS_[[% anualiz]:[% anualiz]]),1)*IF(DATOS!AQ$5="Sí",1/DATOS_[[% normaliz]:[% normaliz]],1)*(DATOS_[Conc.Sal.13])))))))),
0)</f>
        <v>0</v>
      </c>
      <c r="W68" s="178">
        <f t="array" ref="W68">IFERROR(
(MEDIAN((IF(DATOS_[[Sexo]:[Sexo]]=$B68,IF(DATOS_[[AGRUP. CLAS. PROF.]:[AGRUP. CLAS. PROF.]]=$B66,IF(DATOS_[[Check Periodo Ref.]:[Check Periodo Ref.]]="Dentro",IF(DATOS_[[Check Equiparado]:[Check Equiparado]]="Sí",IF(DATOS!AR$4="Sí",(1/DATOS_[[% anualiz]:[% anualiz]]),1)*IF(DATOS!AR$5="Sí",1/DATOS_[[% normaliz]:[% normaliz]],1)*(DATOS_[Conc.Sal.14])))))))),
0)</f>
        <v>0</v>
      </c>
      <c r="X68" s="178">
        <f t="array" ref="X68">IFERROR(
(MEDIAN((IF(DATOS_[[Sexo]:[Sexo]]=$B68,IF(DATOS_[[AGRUP. CLAS. PROF.]:[AGRUP. CLAS. PROF.]]=$B66,IF(DATOS_[[Check Periodo Ref.]:[Check Periodo Ref.]]="Dentro",IF(DATOS_[[Check Equiparado]:[Check Equiparado]]="Sí",IF(DATOS!AS$4="Sí",(1/DATOS_[[% anualiz]:[% anualiz]]),1)*IF(DATOS!AS$5="Sí",1/DATOS_[[% normaliz]:[% normaliz]],1)*(DATOS_[Conc.Sal.15])))))))),
0)</f>
        <v>0</v>
      </c>
      <c r="Y68" s="178">
        <f t="array" ref="Y68">IFERROR(
(MEDIAN((IF(DATOS_[[Sexo]:[Sexo]]=$B68,IF(DATOS_[[AGRUP. CLAS. PROF.]:[AGRUP. CLAS. PROF.]]=$B66,IF(DATOS_[[Check Periodo Ref.]:[Check Periodo Ref.]]="Dentro",IF(DATOS_[[Check Equiparado]:[Check Equiparado]]="Sí",IF(DATOS!AT$4="Sí",(1/DATOS_[[% anualiz]:[% anualiz]]),1)*IF(DATOS!AT$5="Sí",1/DATOS_[[% normaliz]:[% normaliz]],1)*(DATOS_[Conc.Sal.16])))))))),
0)</f>
        <v>0</v>
      </c>
      <c r="Z68" s="178">
        <f t="array" ref="Z68">IFERROR(
(MEDIAN((IF(DATOS_[[Sexo]:[Sexo]]=$B68,IF(DATOS_[[AGRUP. CLAS. PROF.]:[AGRUP. CLAS. PROF.]]=$B66,IF(DATOS_[[Check Periodo Ref.]:[Check Periodo Ref.]]="Dentro",IF(DATOS_[[Check Equiparado]:[Check Equiparado]]="Sí",IF(DATOS!AU$4="Sí",(1/DATOS_[[% anualiz]:[% anualiz]]),1)*IF(DATOS!AU$5="Sí",1/DATOS_[[% normaliz]:[% normaliz]],1)*(DATOS_[Conc.Sal.17])))))))),
0)</f>
        <v>0</v>
      </c>
      <c r="AA68" s="178">
        <f t="array" ref="AA68">IFERROR(
(MEDIAN((IF(DATOS_[[Sexo]:[Sexo]]=$B68,IF(DATOS_[[AGRUP. CLAS. PROF.]:[AGRUP. CLAS. PROF.]]=$B66,IF(DATOS_[[Check Periodo Ref.]:[Check Periodo Ref.]]="Dentro",IF(DATOS_[[Check Equiparado]:[Check Equiparado]]="Sí",IF(DATOS!AV$4="Sí",(1/DATOS_[[% anualiz]:[% anualiz]]),1)*IF(DATOS!AV$5="Sí",1/DATOS_[[% normaliz]:[% normaliz]],1)*(DATOS_[Conc.Sal.18])))))))),
0)</f>
        <v>0</v>
      </c>
      <c r="AB68" s="178">
        <f t="array" ref="AB68">IFERROR(
(MEDIAN((IF(DATOS_[[Sexo]:[Sexo]]=$B68,IF(DATOS_[[AGRUP. CLAS. PROF.]:[AGRUP. CLAS. PROF.]]=$B66,IF(DATOS_[[Check Periodo Ref.]:[Check Periodo Ref.]]="Dentro",IF(DATOS_[[Check Equiparado]:[Check Equiparado]]="Sí",IF(DATOS!AW$4="Sí",(1/DATOS_[[% anualiz]:[% anualiz]]),1)*IF(DATOS!AW$5="Sí",1/DATOS_[[% normaliz]:[% normaliz]],1)*(DATOS_[Conc.Sal.19])))))))),
0)</f>
        <v>0</v>
      </c>
      <c r="AC68" s="178">
        <f t="array" ref="AC68">IFERROR(
(MEDIAN((IF(DATOS_[[Sexo]:[Sexo]]=$B68,IF(DATOS_[[AGRUP. CLAS. PROF.]:[AGRUP. CLAS. PROF.]]=$B66,IF(DATOS_[[Check Periodo Ref.]:[Check Periodo Ref.]]="Dentro",IF(DATOS_[[Check Equiparado]:[Check Equiparado]]="Sí",IF(DATOS!AX$4="Sí",(1/DATOS_[[% anualiz]:[% anualiz]]),1)*IF(DATOS!AX$5="Sí",1/DATOS_[[% normaliz]:[% normaliz]],1)*(DATOS_[Conc.Sal.20])))))))),
0)</f>
        <v>0</v>
      </c>
      <c r="AD68" s="178">
        <f t="array" ref="AD68">IFERROR(
(MEDIAN((IF(DATOS_[[Sexo]:[Sexo]]=$B68,IF(DATOS_[[AGRUP. CLAS. PROF.]:[AGRUP. CLAS. PROF.]]=$B66,IF(DATOS_[[Check Periodo Ref.]:[Check Periodo Ref.]]="Dentro",IF(DATOS_[[Check Equiparado]:[Check Equiparado]]="Sí",IF(DATOS!AY$4="Sí",(1/DATOS_[[% anualiz]:[% anualiz]]),1)*IF(DATOS!AY$5="Sí",1/DATOS_[[% normaliz]:[% normaliz]],1)*(DATOS_[Conc.Sal.21])))))))),
0)</f>
        <v>0</v>
      </c>
      <c r="AE68" s="178">
        <f t="array" ref="AE68">IFERROR(
(MEDIAN((IF(DATOS_[[Sexo]:[Sexo]]=$B68,IF(DATOS_[[AGRUP. CLAS. PROF.]:[AGRUP. CLAS. PROF.]]=$B66,IF(DATOS_[[Check Periodo Ref.]:[Check Periodo Ref.]]="Dentro",IF(DATOS_[[Check Equiparado]:[Check Equiparado]]="Sí",IF(DATOS!AZ$4="Sí",(1/DATOS_[[% anualiz]:[% anualiz]]),1)*IF(DATOS!AZ$5="Sí",1/DATOS_[[% normaliz]:[% normaliz]],1)*(DATOS_[Conc.Sal.22])))))))),
0)</f>
        <v>0</v>
      </c>
      <c r="AF68" s="178">
        <f t="array" ref="AF68">IFERROR(
(MEDIAN((IF(DATOS_[[Sexo]:[Sexo]]=$B68,IF(DATOS_[[AGRUP. CLAS. PROF.]:[AGRUP. CLAS. PROF.]]=$B66,IF(DATOS_[[Check Periodo Ref.]:[Check Periodo Ref.]]="Dentro",IF(DATOS_[[Check Equiparado]:[Check Equiparado]]="Sí",IF(DATOS!BA$4="Sí",(1/DATOS_[[% anualiz]:[% anualiz]]),1)*IF(DATOS!BA$5="Sí",1/DATOS_[[% normaliz]:[% normaliz]],1)*(DATOS_[Conc.Sal.23])))))))),
0)</f>
        <v>0</v>
      </c>
      <c r="AG68" s="178">
        <f t="array" ref="AG68">IFERROR(
(MEDIAN((IF(DATOS_[[Sexo]:[Sexo]]=$B68,IF(DATOS_[[AGRUP. CLAS. PROF.]:[AGRUP. CLAS. PROF.]]=$B66,IF(DATOS_[[Check Periodo Ref.]:[Check Periodo Ref.]]="Dentro",IF(DATOS_[[Check Equiparado]:[Check Equiparado]]="Sí",IF(DATOS!BB$4="Sí",(1/DATOS_[[% anualiz]:[% anualiz]]),1)*IF(DATOS!BB$5="Sí",1/DATOS_[[% normaliz]:[% normaliz]],1)*(DATOS_[Conc.Sal.24])))))))),
0)</f>
        <v>0</v>
      </c>
      <c r="AH68" s="178">
        <f t="array" ref="AH68">IFERROR(
(MEDIAN((IF(DATOS_[[Sexo]:[Sexo]]=$B68,IF(DATOS_[[AGRUP. CLAS. PROF.]:[AGRUP. CLAS. PROF.]]=$B66,IF(DATOS_[[Check Periodo Ref.]:[Check Periodo Ref.]]="Dentro",IF(DATOS_[[Check Equiparado]:[Check Equiparado]]="Sí",IF(DATOS!BC$4="Sí",(1/DATOS_[[% anualiz]:[% anualiz]]),1)*IF(DATOS!BC$5="Sí",1/DATOS_[[% normaliz]:[% normaliz]],1)*(DATOS_[Conc.Sal.25])))))))),
0)</f>
        <v>0</v>
      </c>
      <c r="AI68" s="178">
        <f t="array" ref="AI68">IFERROR(
(MEDIAN((IF(DATOS_[[Sexo]:[Sexo]]=$B68,IF(DATOS_[[AGRUP. CLAS. PROF.]:[AGRUP. CLAS. PROF.]]=$B66,IF(DATOS_[[Check Periodo Ref.]:[Check Periodo Ref.]]="Dentro",IF(DATOS_[[Check Equiparado]:[Check Equiparado]]="Sí",IF(DATOS!BD$4="Sí",(1/DATOS_[[% anualiz]:[% anualiz]]),1)*IF(DATOS!BD$5="Sí",1/DATOS_[[% normaliz]:[% normaliz]],1)*(DATOS_[Conc.Sal.26])))))))),
0)</f>
        <v>0</v>
      </c>
      <c r="AJ68" s="178">
        <f t="array" ref="AJ68">IFERROR(
(MEDIAN((IF(DATOS_[[Sexo]:[Sexo]]=$B68,IF(DATOS_[[AGRUP. CLAS. PROF.]:[AGRUP. CLAS. PROF.]]=$B66,IF(DATOS_[[Check Periodo Ref.]:[Check Periodo Ref.]]="Dentro",IF(DATOS_[[Check Equiparado]:[Check Equiparado]]="Sí",IF(DATOS!BE$4="Sí",(1/DATOS_[[% anualiz]:[% anualiz]]),1)*IF(DATOS!BE$5="Sí",1/DATOS_[[% normaliz]:[% normaliz]],1)*(DATOS_[Conc.Sal.27])))))))),
0)</f>
        <v>0</v>
      </c>
      <c r="AK68" s="178">
        <f t="array" ref="AK68">IFERROR(
(MEDIAN((IF(DATOS_[[Sexo]:[Sexo]]=$B68,IF(DATOS_[[AGRUP. CLAS. PROF.]:[AGRUP. CLAS. PROF.]]=$B66,IF(DATOS_[[Check Periodo Ref.]:[Check Periodo Ref.]]="Dentro",IF(DATOS_[[Check Equiparado]:[Check Equiparado]]="Sí",IF(DATOS!BF$4="Sí",(1/DATOS_[[% anualiz]:[% anualiz]]),1)*IF(DATOS!BF$5="Sí",1/DATOS_[[% normaliz]:[% normaliz]],1)*(DATOS_[Conc.Sal.28])))))))),
0)</f>
        <v>0</v>
      </c>
      <c r="AL68" s="178">
        <f t="array" ref="AL68">IFERROR(
(MEDIAN((IF(DATOS_[[Sexo]:[Sexo]]=$B68,IF(DATOS_[[AGRUP. CLAS. PROF.]:[AGRUP. CLAS. PROF.]]=$B66,IF(DATOS_[[Check Periodo Ref.]:[Check Periodo Ref.]]="Dentro",IF(DATOS_[[Check Equiparado]:[Check Equiparado]]="Sí",IF(DATOS!BG$4="Sí",(1/DATOS_[[% anualiz]:[% anualiz]]),1)*IF(DATOS!BG$5="Sí",1/DATOS_[[% normaliz]:[% normaliz]],1)*(DATOS_[Conc.Sal.29])))))))),
0)</f>
        <v>0</v>
      </c>
      <c r="AM68" s="178">
        <f t="array" ref="AM68">IFERROR(
(MEDIAN((IF(DATOS_[[Sexo]:[Sexo]]=$B68,IF(DATOS_[[AGRUP. CLAS. PROF.]:[AGRUP. CLAS. PROF.]]=$B66,IF(DATOS_[[Check Periodo Ref.]:[Check Periodo Ref.]]="Dentro",IF(DATOS_[[Check Equiparado]:[Check Equiparado]]="Sí",IF(DATOS!BH$4="Sí",(1/DATOS_[[% anualiz]:[% anualiz]]),1)*IF(DATOS!BH$5="Sí",1/DATOS_[[% normaliz]:[% normaliz]],1)*(DATOS_[Conc.Sal.30])))))))),
0)</f>
        <v>0</v>
      </c>
      <c r="AN68" s="179">
        <f t="array" ref="AN68">IFERROR(
MEDIAN(IF(DATOS_[Sexo]=$B68,IF(DATOS_[[AGRUP. CLAS. PROF.]:[AGRUP. CLAS. PROF.]]=$B66,IF(DATOS_[Check Equiparado]="Sí",IF(DATOS_[Check Periodo Ref.]="Dentro",DATOS_[Tot COMPL.SAL Eq],FALSE))))),
0)</f>
        <v>0</v>
      </c>
      <c r="AO68" s="180">
        <f t="array" ref="AO68">IFERROR(
MEDIAN(IF(DATOS_[Sexo]=$B68,IF(DATOS_[[AGRUP. CLAS. PROF.]:[AGRUP. CLAS. PROF.]]=$B66,IF(DATOS_[Check Equiparado]="Sí",IF(DATOS_[Check Periodo Ref.]="Dentro",DATOS_[TOTAL SALARIO Eq],FALSE))))),
0)</f>
        <v>0</v>
      </c>
      <c r="AP68" s="181">
        <f t="array" ref="AP68">IFERROR(
(MEDIAN((IF(DATOS_[[Sexo]:[Sexo]]=$B68,IF(DATOS_[[AGRUP. CLAS. PROF.]:[AGRUP. CLAS. PROF.]]=$B67,IF(DATOS_[[Check Periodo Ref.]:[Check Periodo Ref.]]="Dentro",IF(DATOS_[[Check Equiparado]:[Check Equiparado]]="Sí",IF(DATOS!BI$4="Sí",(1/DATOS_[[% anualiz]:[% anualiz]]),1)*IF(DATOS!BI$5="Sí",1/DATOS_[[% normaliz]:[% normaliz]],1)*(DATOS_[C.Extra.01])))))))),
0)</f>
        <v>0</v>
      </c>
      <c r="AQ68" s="181">
        <f t="array" ref="AQ68">IFERROR(
(MEDIAN((IF(DATOS_[[Sexo]:[Sexo]]=$B68,IF(DATOS_[[AGRUP. CLAS. PROF.]:[AGRUP. CLAS. PROF.]]=$B67,IF(DATOS_[[Check Periodo Ref.]:[Check Periodo Ref.]]="Dentro",IF(DATOS_[[Check Equiparado]:[Check Equiparado]]="Sí",IF(DATOS!BJ$4="Sí",(1/DATOS_[[% anualiz]:[% anualiz]]),1)*IF(DATOS!BJ$5="Sí",1/DATOS_[[% normaliz]:[% normaliz]],1)*(DATOS_[C.Extra.02])))))))),
0)</f>
        <v>0</v>
      </c>
      <c r="AR68" s="181">
        <f t="array" ref="AR68">IFERROR(
(MEDIAN((IF(DATOS_[[Sexo]:[Sexo]]=$B68,IF(DATOS_[[AGRUP. CLAS. PROF.]:[AGRUP. CLAS. PROF.]]=$B67,IF(DATOS_[[Check Periodo Ref.]:[Check Periodo Ref.]]="Dentro",IF(DATOS_[[Check Equiparado]:[Check Equiparado]]="Sí",IF(DATOS!BK$4="Sí",(1/DATOS_[[% anualiz]:[% anualiz]]),1)*IF(DATOS!BK$5="Sí",1/DATOS_[[% normaliz]:[% normaliz]],1)*(DATOS_[C.Extra.03])))))))),
0)</f>
        <v>0</v>
      </c>
      <c r="AS68" s="181">
        <f t="array" ref="AS68">IFERROR(
(MEDIAN((IF(DATOS_[[Sexo]:[Sexo]]=$B68,IF(DATOS_[[AGRUP. CLAS. PROF.]:[AGRUP. CLAS. PROF.]]=$B67,IF(DATOS_[[Check Periodo Ref.]:[Check Periodo Ref.]]="Dentro",IF(DATOS_[[Check Equiparado]:[Check Equiparado]]="Sí",IF(DATOS!BL$4="Sí",(1/DATOS_[[% anualiz]:[% anualiz]]),1)*IF(DATOS!BL$5="Sí",1/DATOS_[[% normaliz]:[% normaliz]],1)*(DATOS_[C.Extra.04])))))))),
0)</f>
        <v>0</v>
      </c>
      <c r="AT68" s="181">
        <f t="array" ref="AT68">IFERROR(
(MEDIAN((IF(DATOS_[[Sexo]:[Sexo]]=$B68,IF(DATOS_[[AGRUP. CLAS. PROF.]:[AGRUP. CLAS. PROF.]]=$B67,IF(DATOS_[[Check Periodo Ref.]:[Check Periodo Ref.]]="Dentro",IF(DATOS_[[Check Equiparado]:[Check Equiparado]]="Sí",IF(DATOS!BM$4="Sí",(1/DATOS_[[% anualiz]:[% anualiz]]),1)*IF(DATOS!BM$5="Sí",1/DATOS_[[% normaliz]:[% normaliz]],1)*(DATOS_[C.Extra.05])))))))),
0)</f>
        <v>0</v>
      </c>
      <c r="AU68" s="182">
        <f t="array" ref="AU68">IFERROR(
MEDIAN(IF(DATOS_[Sexo]=$B68,IF(DATOS_[[AGRUP. CLAS. PROF.]:[AGRUP. CLAS. PROF.]]=$B66,IF(DATOS_[Check Equiparado]="Sí",IF(DATOS_[Check Periodo Ref.]="Dentro",DATOS_[Tot Extrasalarial Eq],FALSE))))),
0)</f>
        <v>0</v>
      </c>
      <c r="AV68" s="183">
        <f t="array" ref="AV68">IFERROR(
MEDIAN(IF(DATOS_[Sexo]=$B68,IF(DATOS_[[AGRUP. CLAS. PROF.]:[AGRUP. CLAS. PROF.]]=$B66,IF(DATOS_[Check Equiparado]="Sí",IF(DATOS_[Check Periodo Ref.]="Dentro",DATOS_[TOTAL Retrib Eq],FALSE))))),
0)</f>
        <v>0</v>
      </c>
    </row>
    <row r="69" spans="1:48" ht="17.25" thickBot="1" x14ac:dyDescent="0.35">
      <c r="A69" s="107" t="str">
        <f t="shared" ref="A69" si="75">+A70</f>
        <v>[ocultar]</v>
      </c>
      <c r="B69" s="157" t="s">
        <v>235</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CLAS. PROF.],
IF("Dentro"=DATOS_[Check Periodo Ref.],
1/(COUNTIFS(DATOS_[Sexo],$B70,DATOS_[AGRUP. CLAS. PROF.],$B69,DATOS_[Check Periodo Ref.],"Dentro",DATOS_[id],DATOS_[id]))))))</f>
        <v>0</v>
      </c>
      <c r="D70" s="100">
        <f>COUNTIFS(DATOS_[AGRUP. CLAS. PROF.],$B69,DATOS_[Sexo],$B70,DATOS_[Check Periodo Ref.],"Dentro")</f>
        <v>0</v>
      </c>
      <c r="E70" s="100">
        <f>COUNTIFS(DATOS_[AGRUP. CLAS. PROF.],$B69,DATOS_[Sexo],$B70,DATOS_[Check Periodo Ref.],"Dentro",DATOS_[Check Nº SC Norm],"Sí")</f>
        <v>0</v>
      </c>
      <c r="F70" s="100">
        <f>COUNTIFS(DATOS_[AGRUP. CLAS. PROF.],$B69,DATOS_[Sexo],$B70,DATOS_[Check Periodo Ref.],"Dentro",DATOS_[Check Nº SC Anualiz],"Sí")</f>
        <v>0</v>
      </c>
      <c r="G70" s="100">
        <f>COUNTIFS(DATOS_[AGRUP. CLAS. PROF.],$B69,DATOS_[Sexo],$B70,DATOS_[Check Periodo Ref.],"Dentro",DATOS_[Check Nº SC Norm y Anualiz],"Sí")</f>
        <v>0</v>
      </c>
      <c r="H70" s="100">
        <f>COUNTIFS(DATOS_[AGRUP. CLAS. PROF.],$B69,DATOS_[Sexo],$B70,DATOS_[Check Periodo Ref.],"Dentro",DATOS_[Check Equiparación],"Sí")</f>
        <v>0</v>
      </c>
      <c r="I70" s="177">
        <f t="array" ref="I70">IFERROR(
MEDIAN(IF(DATOS_[Sexo]=$B70,IF(DATOS_[[AGRUP. CLAS. PROF.]:[AGRUP. CLAS. PROF.]]=$B69,IF(DATOS_[Check Equiparado]="Sí",IF(DATOS_[Check Periodo Ref.]="Dentro",DATOS_[SALARIO BASE Eq],FALSE))))),
0)</f>
        <v>0</v>
      </c>
      <c r="J70" s="178">
        <f t="array" ref="J70">IFERROR(
(MEDIAN((IF(DATOS_[[Sexo]:[Sexo]]=$B70,IF(DATOS_[[AGRUP. CLAS. PROF.]:[AGRUP. CLAS. PROF.]]=$B69,IF(DATOS_[[Check Periodo Ref.]:[Check Periodo Ref.]]="Dentro",IF(DATOS_[[Check Equiparado]:[Check Equiparado]]="Sí",IF(DATOS!AE$4="Sí",(1/DATOS_[[% anualiz]:[% anualiz]]),1)*IF(DATOS!AE$5="Sí",1/DATOS_[[% normaliz]:[% normaliz]],1)*(DATOS_[Conc.Sal.01])))))))),
0)</f>
        <v>0</v>
      </c>
      <c r="K70" s="178">
        <f t="array" ref="K70">IFERROR(
(MEDIAN((IF(DATOS_[[Sexo]:[Sexo]]=$B70,IF(DATOS_[[AGRUP. CLAS. PROF.]:[AGRUP. CLAS. PROF.]]=$B69,IF(DATOS_[[Check Periodo Ref.]:[Check Periodo Ref.]]="Dentro",IF(DATOS_[[Check Equiparado]:[Check Equiparado]]="Sí",IF(DATOS!AF$4="Sí",(1/DATOS_[[% anualiz]:[% anualiz]]),1)*IF(DATOS!AF$5="Sí",1/DATOS_[[% normaliz]:[% normaliz]],1)*(DATOS_[Conc.Sal.02])))))))),
0)</f>
        <v>0</v>
      </c>
      <c r="L70" s="178">
        <f t="array" ref="L70">IFERROR(
(MEDIAN((IF(DATOS_[[Sexo]:[Sexo]]=$B70,IF(DATOS_[[AGRUP. CLAS. PROF.]:[AGRUP. CLAS. PROF.]]=$B69,IF(DATOS_[[Check Periodo Ref.]:[Check Periodo Ref.]]="Dentro",IF(DATOS_[[Check Equiparado]:[Check Equiparado]]="Sí",IF(DATOS!AG$4="Sí",(1/DATOS_[[% anualiz]:[% anualiz]]),1)*IF(DATOS!AG$5="Sí",1/DATOS_[[% normaliz]:[% normaliz]],1)*(DATOS_[Conc.Sal.03])))))))),
0)</f>
        <v>0</v>
      </c>
      <c r="M70" s="178">
        <f t="array" ref="M70">IFERROR(
(MEDIAN((IF(DATOS_[[Sexo]:[Sexo]]=$B70,IF(DATOS_[[AGRUP. CLAS. PROF.]:[AGRUP. CLAS. PROF.]]=$B69,IF(DATOS_[[Check Periodo Ref.]:[Check Periodo Ref.]]="Dentro",IF(DATOS_[[Check Equiparado]:[Check Equiparado]]="Sí",IF(DATOS!AH$4="Sí",(1/DATOS_[[% anualiz]:[% anualiz]]),1)*IF(DATOS!AH$5="Sí",1/DATOS_[[% normaliz]:[% normaliz]],1)*(DATOS_[Conc.Sal.04])))))))),
0)</f>
        <v>0</v>
      </c>
      <c r="N70" s="178">
        <f t="array" ref="N70">IFERROR(
(MEDIAN((IF(DATOS_[[Sexo]:[Sexo]]=$B70,IF(DATOS_[[AGRUP. CLAS. PROF.]:[AGRUP. CLAS. PROF.]]=$B69,IF(DATOS_[[Check Periodo Ref.]:[Check Periodo Ref.]]="Dentro",IF(DATOS_[[Check Equiparado]:[Check Equiparado]]="Sí",IF(DATOS!AI$4="Sí",(1/DATOS_[[% anualiz]:[% anualiz]]),1)*IF(DATOS!AI$5="Sí",1/DATOS_[[% normaliz]:[% normaliz]],1)*(DATOS_[Conc.Sal.05])))))))),
0)</f>
        <v>0</v>
      </c>
      <c r="O70" s="178">
        <f t="array" ref="O70">IFERROR(
(MEDIAN((IF(DATOS_[[Sexo]:[Sexo]]=$B70,IF(DATOS_[[AGRUP. CLAS. PROF.]:[AGRUP. CLAS. PROF.]]=$B69,IF(DATOS_[[Check Periodo Ref.]:[Check Periodo Ref.]]="Dentro",IF(DATOS_[[Check Equiparado]:[Check Equiparado]]="Sí",IF(DATOS!AJ$4="Sí",(1/DATOS_[[% anualiz]:[% anualiz]]),1)*IF(DATOS!AJ$5="Sí",1/DATOS_[[% normaliz]:[% normaliz]],1)*(DATOS_[Conc.Sal.06])))))))),
0)</f>
        <v>0</v>
      </c>
      <c r="P70" s="178">
        <f t="array" ref="P70">IFERROR(
(MEDIAN((IF(DATOS_[[Sexo]:[Sexo]]=$B70,IF(DATOS_[[AGRUP. CLAS. PROF.]:[AGRUP. CLAS. PROF.]]=$B69,IF(DATOS_[[Check Periodo Ref.]:[Check Periodo Ref.]]="Dentro",IF(DATOS_[[Check Equiparado]:[Check Equiparado]]="Sí",IF(DATOS!AK$4="Sí",(1/DATOS_[[% anualiz]:[% anualiz]]),1)*IF(DATOS!AK$5="Sí",1/DATOS_[[% normaliz]:[% normaliz]],1)*(DATOS_[Conc.Sal.07])))))))),
0)</f>
        <v>0</v>
      </c>
      <c r="Q70" s="178">
        <f t="array" ref="Q70">IFERROR(
(MEDIAN((IF(DATOS_[[Sexo]:[Sexo]]=$B70,IF(DATOS_[[AGRUP. CLAS. PROF.]:[AGRUP. CLAS. PROF.]]=$B69,IF(DATOS_[[Check Periodo Ref.]:[Check Periodo Ref.]]="Dentro",IF(DATOS_[[Check Equiparado]:[Check Equiparado]]="Sí",IF(DATOS!AL$4="Sí",(1/DATOS_[[% anualiz]:[% anualiz]]),1)*IF(DATOS!AL$5="Sí",1/DATOS_[[% normaliz]:[% normaliz]],1)*(DATOS_[Conc.Sal.08])))))))),
0)</f>
        <v>0</v>
      </c>
      <c r="R70" s="178">
        <f t="array" ref="R70">IFERROR(
(MEDIAN((IF(DATOS_[[Sexo]:[Sexo]]=$B70,IF(DATOS_[[AGRUP. CLAS. PROF.]:[AGRUP. CLAS. PROF.]]=$B69,IF(DATOS_[[Check Periodo Ref.]:[Check Periodo Ref.]]="Dentro",IF(DATOS_[[Check Equiparado]:[Check Equiparado]]="Sí",IF(DATOS!AM$4="Sí",(1/DATOS_[[% anualiz]:[% anualiz]]),1)*IF(DATOS!AM$5="Sí",1/DATOS_[[% normaliz]:[% normaliz]],1)*(DATOS_[Conc.Sal.09])))))))),
0)</f>
        <v>0</v>
      </c>
      <c r="S70" s="178">
        <f t="array" ref="S70">IFERROR(
(MEDIAN((IF(DATOS_[[Sexo]:[Sexo]]=$B70,IF(DATOS_[[AGRUP. CLAS. PROF.]:[AGRUP. CLAS. PROF.]]=$B69,IF(DATOS_[[Check Periodo Ref.]:[Check Periodo Ref.]]="Dentro",IF(DATOS_[[Check Equiparado]:[Check Equiparado]]="Sí",IF(DATOS!AN$4="Sí",(1/DATOS_[[% anualiz]:[% anualiz]]),1)*IF(DATOS!AN$5="Sí",1/DATOS_[[% normaliz]:[% normaliz]],1)*(DATOS_[Conc.Sal.10])))))))),
0)</f>
        <v>0</v>
      </c>
      <c r="T70" s="178">
        <f t="array" ref="T70">IFERROR(
(MEDIAN((IF(DATOS_[[Sexo]:[Sexo]]=$B70,IF(DATOS_[[AGRUP. CLAS. PROF.]:[AGRUP. CLAS. PROF.]]=$B69,IF(DATOS_[[Check Periodo Ref.]:[Check Periodo Ref.]]="Dentro",IF(DATOS_[[Check Equiparado]:[Check Equiparado]]="Sí",IF(DATOS!AO$4="Sí",(1/DATOS_[[% anualiz]:[% anualiz]]),1)*IF(DATOS!AO$5="Sí",1/DATOS_[[% normaliz]:[% normaliz]],1)*(DATOS_[Conc.Sal.11])))))))),
0)</f>
        <v>0</v>
      </c>
      <c r="U70" s="178">
        <f t="array" ref="U70">IFERROR(
(MEDIAN((IF(DATOS_[[Sexo]:[Sexo]]=$B70,IF(DATOS_[[AGRUP. CLAS. PROF.]:[AGRUP. CLAS. PROF.]]=$B69,IF(DATOS_[[Check Periodo Ref.]:[Check Periodo Ref.]]="Dentro",IF(DATOS_[[Check Equiparado]:[Check Equiparado]]="Sí",IF(DATOS!AP$4="Sí",(1/DATOS_[[% anualiz]:[% anualiz]]),1)*IF(DATOS!AP$5="Sí",1/DATOS_[[% normaliz]:[% normaliz]],1)*(DATOS_[Conc.Sal.12])))))))),
0)</f>
        <v>0</v>
      </c>
      <c r="V70" s="178">
        <f t="array" ref="V70">IFERROR(
(MEDIAN((IF(DATOS_[[Sexo]:[Sexo]]=$B70,IF(DATOS_[[AGRUP. CLAS. PROF.]:[AGRUP. CLAS. PROF.]]=$B69,IF(DATOS_[[Check Periodo Ref.]:[Check Periodo Ref.]]="Dentro",IF(DATOS_[[Check Equiparado]:[Check Equiparado]]="Sí",IF(DATOS!AQ$4="Sí",(1/DATOS_[[% anualiz]:[% anualiz]]),1)*IF(DATOS!AQ$5="Sí",1/DATOS_[[% normaliz]:[% normaliz]],1)*(DATOS_[Conc.Sal.13])))))))),
0)</f>
        <v>0</v>
      </c>
      <c r="W70" s="178">
        <f t="array" ref="W70">IFERROR(
(MEDIAN((IF(DATOS_[[Sexo]:[Sexo]]=$B70,IF(DATOS_[[AGRUP. CLAS. PROF.]:[AGRUP. CLAS. PROF.]]=$B69,IF(DATOS_[[Check Periodo Ref.]:[Check Periodo Ref.]]="Dentro",IF(DATOS_[[Check Equiparado]:[Check Equiparado]]="Sí",IF(DATOS!AR$4="Sí",(1/DATOS_[[% anualiz]:[% anualiz]]),1)*IF(DATOS!AR$5="Sí",1/DATOS_[[% normaliz]:[% normaliz]],1)*(DATOS_[Conc.Sal.14])))))))),
0)</f>
        <v>0</v>
      </c>
      <c r="X70" s="178">
        <f t="array" ref="X70">IFERROR(
(MEDIAN((IF(DATOS_[[Sexo]:[Sexo]]=$B70,IF(DATOS_[[AGRUP. CLAS. PROF.]:[AGRUP. CLAS. PROF.]]=$B69,IF(DATOS_[[Check Periodo Ref.]:[Check Periodo Ref.]]="Dentro",IF(DATOS_[[Check Equiparado]:[Check Equiparado]]="Sí",IF(DATOS!AS$4="Sí",(1/DATOS_[[% anualiz]:[% anualiz]]),1)*IF(DATOS!AS$5="Sí",1/DATOS_[[% normaliz]:[% normaliz]],1)*(DATOS_[Conc.Sal.15])))))))),
0)</f>
        <v>0</v>
      </c>
      <c r="Y70" s="178">
        <f t="array" ref="Y70">IFERROR(
(MEDIAN((IF(DATOS_[[Sexo]:[Sexo]]=$B70,IF(DATOS_[[AGRUP. CLAS. PROF.]:[AGRUP. CLAS. PROF.]]=$B69,IF(DATOS_[[Check Periodo Ref.]:[Check Periodo Ref.]]="Dentro",IF(DATOS_[[Check Equiparado]:[Check Equiparado]]="Sí",IF(DATOS!AT$4="Sí",(1/DATOS_[[% anualiz]:[% anualiz]]),1)*IF(DATOS!AT$5="Sí",1/DATOS_[[% normaliz]:[% normaliz]],1)*(DATOS_[Conc.Sal.16])))))))),
0)</f>
        <v>0</v>
      </c>
      <c r="Z70" s="178">
        <f t="array" ref="Z70">IFERROR(
(MEDIAN((IF(DATOS_[[Sexo]:[Sexo]]=$B70,IF(DATOS_[[AGRUP. CLAS. PROF.]:[AGRUP. CLAS. PROF.]]=$B69,IF(DATOS_[[Check Periodo Ref.]:[Check Periodo Ref.]]="Dentro",IF(DATOS_[[Check Equiparado]:[Check Equiparado]]="Sí",IF(DATOS!AU$4="Sí",(1/DATOS_[[% anualiz]:[% anualiz]]),1)*IF(DATOS!AU$5="Sí",1/DATOS_[[% normaliz]:[% normaliz]],1)*(DATOS_[Conc.Sal.17])))))))),
0)</f>
        <v>0</v>
      </c>
      <c r="AA70" s="178">
        <f t="array" ref="AA70">IFERROR(
(MEDIAN((IF(DATOS_[[Sexo]:[Sexo]]=$B70,IF(DATOS_[[AGRUP. CLAS. PROF.]:[AGRUP. CLAS. PROF.]]=$B69,IF(DATOS_[[Check Periodo Ref.]:[Check Periodo Ref.]]="Dentro",IF(DATOS_[[Check Equiparado]:[Check Equiparado]]="Sí",IF(DATOS!AV$4="Sí",(1/DATOS_[[% anualiz]:[% anualiz]]),1)*IF(DATOS!AV$5="Sí",1/DATOS_[[% normaliz]:[% normaliz]],1)*(DATOS_[Conc.Sal.18])))))))),
0)</f>
        <v>0</v>
      </c>
      <c r="AB70" s="178">
        <f t="array" ref="AB70">IFERROR(
(MEDIAN((IF(DATOS_[[Sexo]:[Sexo]]=$B70,IF(DATOS_[[AGRUP. CLAS. PROF.]:[AGRUP. CLAS. PROF.]]=$B69,IF(DATOS_[[Check Periodo Ref.]:[Check Periodo Ref.]]="Dentro",IF(DATOS_[[Check Equiparado]:[Check Equiparado]]="Sí",IF(DATOS!AW$4="Sí",(1/DATOS_[[% anualiz]:[% anualiz]]),1)*IF(DATOS!AW$5="Sí",1/DATOS_[[% normaliz]:[% normaliz]],1)*(DATOS_[Conc.Sal.19])))))))),
0)</f>
        <v>0</v>
      </c>
      <c r="AC70" s="178">
        <f t="array" ref="AC70">IFERROR(
(MEDIAN((IF(DATOS_[[Sexo]:[Sexo]]=$B70,IF(DATOS_[[AGRUP. CLAS. PROF.]:[AGRUP. CLAS. PROF.]]=$B69,IF(DATOS_[[Check Periodo Ref.]:[Check Periodo Ref.]]="Dentro",IF(DATOS_[[Check Equiparado]:[Check Equiparado]]="Sí",IF(DATOS!AX$4="Sí",(1/DATOS_[[% anualiz]:[% anualiz]]),1)*IF(DATOS!AX$5="Sí",1/DATOS_[[% normaliz]:[% normaliz]],1)*(DATOS_[Conc.Sal.20])))))))),
0)</f>
        <v>0</v>
      </c>
      <c r="AD70" s="178">
        <f t="array" ref="AD70">IFERROR(
(MEDIAN((IF(DATOS_[[Sexo]:[Sexo]]=$B70,IF(DATOS_[[AGRUP. CLAS. PROF.]:[AGRUP. CLAS. PROF.]]=$B69,IF(DATOS_[[Check Periodo Ref.]:[Check Periodo Ref.]]="Dentro",IF(DATOS_[[Check Equiparado]:[Check Equiparado]]="Sí",IF(DATOS!AY$4="Sí",(1/DATOS_[[% anualiz]:[% anualiz]]),1)*IF(DATOS!AY$5="Sí",1/DATOS_[[% normaliz]:[% normaliz]],1)*(DATOS_[Conc.Sal.21])))))))),
0)</f>
        <v>0</v>
      </c>
      <c r="AE70" s="178">
        <f t="array" ref="AE70">IFERROR(
(MEDIAN((IF(DATOS_[[Sexo]:[Sexo]]=$B70,IF(DATOS_[[AGRUP. CLAS. PROF.]:[AGRUP. CLAS. PROF.]]=$B69,IF(DATOS_[[Check Periodo Ref.]:[Check Periodo Ref.]]="Dentro",IF(DATOS_[[Check Equiparado]:[Check Equiparado]]="Sí",IF(DATOS!AZ$4="Sí",(1/DATOS_[[% anualiz]:[% anualiz]]),1)*IF(DATOS!AZ$5="Sí",1/DATOS_[[% normaliz]:[% normaliz]],1)*(DATOS_[Conc.Sal.22])))))))),
0)</f>
        <v>0</v>
      </c>
      <c r="AF70" s="178">
        <f t="array" ref="AF70">IFERROR(
(MEDIAN((IF(DATOS_[[Sexo]:[Sexo]]=$B70,IF(DATOS_[[AGRUP. CLAS. PROF.]:[AGRUP. CLAS. PROF.]]=$B69,IF(DATOS_[[Check Periodo Ref.]:[Check Periodo Ref.]]="Dentro",IF(DATOS_[[Check Equiparado]:[Check Equiparado]]="Sí",IF(DATOS!BA$4="Sí",(1/DATOS_[[% anualiz]:[% anualiz]]),1)*IF(DATOS!BA$5="Sí",1/DATOS_[[% normaliz]:[% normaliz]],1)*(DATOS_[Conc.Sal.23])))))))),
0)</f>
        <v>0</v>
      </c>
      <c r="AG70" s="178">
        <f t="array" ref="AG70">IFERROR(
(MEDIAN((IF(DATOS_[[Sexo]:[Sexo]]=$B70,IF(DATOS_[[AGRUP. CLAS. PROF.]:[AGRUP. CLAS. PROF.]]=$B69,IF(DATOS_[[Check Periodo Ref.]:[Check Periodo Ref.]]="Dentro",IF(DATOS_[[Check Equiparado]:[Check Equiparado]]="Sí",IF(DATOS!BB$4="Sí",(1/DATOS_[[% anualiz]:[% anualiz]]),1)*IF(DATOS!BB$5="Sí",1/DATOS_[[% normaliz]:[% normaliz]],1)*(DATOS_[Conc.Sal.24])))))))),
0)</f>
        <v>0</v>
      </c>
      <c r="AH70" s="178">
        <f t="array" ref="AH70">IFERROR(
(MEDIAN((IF(DATOS_[[Sexo]:[Sexo]]=$B70,IF(DATOS_[[AGRUP. CLAS. PROF.]:[AGRUP. CLAS. PROF.]]=$B69,IF(DATOS_[[Check Periodo Ref.]:[Check Periodo Ref.]]="Dentro",IF(DATOS_[[Check Equiparado]:[Check Equiparado]]="Sí",IF(DATOS!BC$4="Sí",(1/DATOS_[[% anualiz]:[% anualiz]]),1)*IF(DATOS!BC$5="Sí",1/DATOS_[[% normaliz]:[% normaliz]],1)*(DATOS_[Conc.Sal.25])))))))),
0)</f>
        <v>0</v>
      </c>
      <c r="AI70" s="178">
        <f t="array" ref="AI70">IFERROR(
(MEDIAN((IF(DATOS_[[Sexo]:[Sexo]]=$B70,IF(DATOS_[[AGRUP. CLAS. PROF.]:[AGRUP. CLAS. PROF.]]=$B69,IF(DATOS_[[Check Periodo Ref.]:[Check Periodo Ref.]]="Dentro",IF(DATOS_[[Check Equiparado]:[Check Equiparado]]="Sí",IF(DATOS!BD$4="Sí",(1/DATOS_[[% anualiz]:[% anualiz]]),1)*IF(DATOS!BD$5="Sí",1/DATOS_[[% normaliz]:[% normaliz]],1)*(DATOS_[Conc.Sal.26])))))))),
0)</f>
        <v>0</v>
      </c>
      <c r="AJ70" s="178">
        <f t="array" ref="AJ70">IFERROR(
(MEDIAN((IF(DATOS_[[Sexo]:[Sexo]]=$B70,IF(DATOS_[[AGRUP. CLAS. PROF.]:[AGRUP. CLAS. PROF.]]=$B69,IF(DATOS_[[Check Periodo Ref.]:[Check Periodo Ref.]]="Dentro",IF(DATOS_[[Check Equiparado]:[Check Equiparado]]="Sí",IF(DATOS!BE$4="Sí",(1/DATOS_[[% anualiz]:[% anualiz]]),1)*IF(DATOS!BE$5="Sí",1/DATOS_[[% normaliz]:[% normaliz]],1)*(DATOS_[Conc.Sal.27])))))))),
0)</f>
        <v>0</v>
      </c>
      <c r="AK70" s="178">
        <f t="array" ref="AK70">IFERROR(
(MEDIAN((IF(DATOS_[[Sexo]:[Sexo]]=$B70,IF(DATOS_[[AGRUP. CLAS. PROF.]:[AGRUP. CLAS. PROF.]]=$B69,IF(DATOS_[[Check Periodo Ref.]:[Check Periodo Ref.]]="Dentro",IF(DATOS_[[Check Equiparado]:[Check Equiparado]]="Sí",IF(DATOS!BF$4="Sí",(1/DATOS_[[% anualiz]:[% anualiz]]),1)*IF(DATOS!BF$5="Sí",1/DATOS_[[% normaliz]:[% normaliz]],1)*(DATOS_[Conc.Sal.28])))))))),
0)</f>
        <v>0</v>
      </c>
      <c r="AL70" s="178">
        <f t="array" ref="AL70">IFERROR(
(MEDIAN((IF(DATOS_[[Sexo]:[Sexo]]=$B70,IF(DATOS_[[AGRUP. CLAS. PROF.]:[AGRUP. CLAS. PROF.]]=$B69,IF(DATOS_[[Check Periodo Ref.]:[Check Periodo Ref.]]="Dentro",IF(DATOS_[[Check Equiparado]:[Check Equiparado]]="Sí",IF(DATOS!BG$4="Sí",(1/DATOS_[[% anualiz]:[% anualiz]]),1)*IF(DATOS!BG$5="Sí",1/DATOS_[[% normaliz]:[% normaliz]],1)*(DATOS_[Conc.Sal.29])))))))),
0)</f>
        <v>0</v>
      </c>
      <c r="AM70" s="178">
        <f t="array" ref="AM70">IFERROR(
(MEDIAN((IF(DATOS_[[Sexo]:[Sexo]]=$B70,IF(DATOS_[[AGRUP. CLAS. PROF.]:[AGRUP. CLAS. PROF.]]=$B69,IF(DATOS_[[Check Periodo Ref.]:[Check Periodo Ref.]]="Dentro",IF(DATOS_[[Check Equiparado]:[Check Equiparado]]="Sí",IF(DATOS!BH$4="Sí",(1/DATOS_[[% anualiz]:[% anualiz]]),1)*IF(DATOS!BH$5="Sí",1/DATOS_[[% normaliz]:[% normaliz]],1)*(DATOS_[Conc.Sal.30])))))))),
0)</f>
        <v>0</v>
      </c>
      <c r="AN70" s="179">
        <f t="array" ref="AN70">IFERROR(
MEDIAN(IF(DATOS_[Sexo]=$B70,IF(DATOS_[[AGRUP. CLAS. PROF.]:[AGRUP. CLAS. PROF.]]=$B69,IF(DATOS_[Check Equiparado]="Sí",IF(DATOS_[Check Periodo Ref.]="Dentro",DATOS_[Tot COMPL.SAL Eq],FALSE))))),
0)</f>
        <v>0</v>
      </c>
      <c r="AO70" s="180">
        <f t="array" ref="AO70">IFERROR(
MEDIAN(IF(DATOS_[Sexo]=$B70,IF(DATOS_[[AGRUP. CLAS. PROF.]:[AGRUP. CLAS. PROF.]]=$B69,IF(DATOS_[Check Equiparado]="Sí",IF(DATOS_[Check Periodo Ref.]="Dentro",DATOS_[TOTAL SALARIO Eq],FALSE))))),
0)</f>
        <v>0</v>
      </c>
      <c r="AP70" s="181">
        <f t="array" ref="AP70">IFERROR(
(MEDIAN((IF(DATOS_[[Sexo]:[Sexo]]=$B70,IF(DATOS_[[AGRUP. CLAS. PROF.]:[AGRUP. CLAS. PROF.]]=$B69,IF(DATOS_[[Check Periodo Ref.]:[Check Periodo Ref.]]="Dentro",IF(DATOS_[[Check Equiparado]:[Check Equiparado]]="Sí",IF(DATOS!BI$4="Sí",(1/DATOS_[[% anualiz]:[% anualiz]]),1)*IF(DATOS!BI$5="Sí",1/DATOS_[[% normaliz]:[% normaliz]],1)*(DATOS_[C.Extra.01])))))))),
0)</f>
        <v>0</v>
      </c>
      <c r="AQ70" s="181">
        <f t="array" ref="AQ70">IFERROR(
(MEDIAN((IF(DATOS_[[Sexo]:[Sexo]]=$B70,IF(DATOS_[[AGRUP. CLAS. PROF.]:[AGRUP. CLAS. PROF.]]=$B69,IF(DATOS_[[Check Periodo Ref.]:[Check Periodo Ref.]]="Dentro",IF(DATOS_[[Check Equiparado]:[Check Equiparado]]="Sí",IF(DATOS!BJ$4="Sí",(1/DATOS_[[% anualiz]:[% anualiz]]),1)*IF(DATOS!BJ$5="Sí",1/DATOS_[[% normaliz]:[% normaliz]],1)*(DATOS_[C.Extra.02])))))))),
0)</f>
        <v>0</v>
      </c>
      <c r="AR70" s="181">
        <f t="array" ref="AR70">IFERROR(
(MEDIAN((IF(DATOS_[[Sexo]:[Sexo]]=$B70,IF(DATOS_[[AGRUP. CLAS. PROF.]:[AGRUP. CLAS. PROF.]]=$B69,IF(DATOS_[[Check Periodo Ref.]:[Check Periodo Ref.]]="Dentro",IF(DATOS_[[Check Equiparado]:[Check Equiparado]]="Sí",IF(DATOS!BK$4="Sí",(1/DATOS_[[% anualiz]:[% anualiz]]),1)*IF(DATOS!BK$5="Sí",1/DATOS_[[% normaliz]:[% normaliz]],1)*(DATOS_[C.Extra.03])))))))),
0)</f>
        <v>0</v>
      </c>
      <c r="AS70" s="181">
        <f t="array" ref="AS70">IFERROR(
(MEDIAN((IF(DATOS_[[Sexo]:[Sexo]]=$B70,IF(DATOS_[[AGRUP. CLAS. PROF.]:[AGRUP. CLAS. PROF.]]=$B69,IF(DATOS_[[Check Periodo Ref.]:[Check Periodo Ref.]]="Dentro",IF(DATOS_[[Check Equiparado]:[Check Equiparado]]="Sí",IF(DATOS!BL$4="Sí",(1/DATOS_[[% anualiz]:[% anualiz]]),1)*IF(DATOS!BL$5="Sí",1/DATOS_[[% normaliz]:[% normaliz]],1)*(DATOS_[C.Extra.04])))))))),
0)</f>
        <v>0</v>
      </c>
      <c r="AT70" s="181">
        <f t="array" ref="AT70">IFERROR(
(MEDIAN((IF(DATOS_[[Sexo]:[Sexo]]=$B70,IF(DATOS_[[AGRUP. CLAS. PROF.]:[AGRUP. CLAS. PROF.]]=$B69,IF(DATOS_[[Check Periodo Ref.]:[Check Periodo Ref.]]="Dentro",IF(DATOS_[[Check Equiparado]:[Check Equiparado]]="Sí",IF(DATOS!BM$4="Sí",(1/DATOS_[[% anualiz]:[% anualiz]]),1)*IF(DATOS!BM$5="Sí",1/DATOS_[[% normaliz]:[% normaliz]],1)*(DATOS_[C.Extra.05])))))))),
0)</f>
        <v>0</v>
      </c>
      <c r="AU70" s="182">
        <f t="array" ref="AU70">IFERROR(
MEDIAN(IF(DATOS_[Sexo]=$B70,IF(DATOS_[[AGRUP. CLAS. PROF.]:[AGRUP. CLAS. PROF.]]=$B69,IF(DATOS_[Check Equiparado]="Sí",IF(DATOS_[Check Periodo Ref.]="Dentro",DATOS_[Tot Extrasalarial Eq],FALSE))))),
0)</f>
        <v>0</v>
      </c>
      <c r="AV70" s="183">
        <f t="array" ref="AV70">IFERROR(
MEDIAN(IF(DATOS_[Sexo]=$B70,IF(DATOS_[[AGRUP. CLAS. PROF.]:[AGRUP. CLAS. PROF.]]=$B69,IF(DATOS_[Check Equiparado]="Sí",IF(DATOS_[Check Periodo Ref.]="Dentro",DATOS_[TOTAL Retrib Eq],FALSE))))),
0)</f>
        <v>0</v>
      </c>
    </row>
    <row r="71" spans="1:48" x14ac:dyDescent="0.3">
      <c r="A71" s="107" t="str">
        <f t="shared" ref="A71" si="78">+A70</f>
        <v>[ocultar]</v>
      </c>
      <c r="B71" s="153" t="s">
        <v>163</v>
      </c>
      <c r="C71" s="99">
        <f t="array" ref="C71">SUM(IF($B71=DATOS_[Sexo],
IF($B69=DATOS_[AGRUP. CLAS. PROF.],
IF("Dentro"=DATOS_[Check Periodo Ref.],
1/(COUNTIFS(DATOS_[Sexo],$B71,DATOS_[AGRUP. CLAS. PROF.],$B69,DATOS_[Check Periodo Ref.],"Dentro",DATOS_[id],DATOS_[id]))))))</f>
        <v>0</v>
      </c>
      <c r="D71" s="100">
        <f>COUNTIFS(DATOS_[AGRUP. CLAS. PROF.],$B69,DATOS_[Sexo],$B71,DATOS_[Check Periodo Ref.],"Dentro")</f>
        <v>0</v>
      </c>
      <c r="E71" s="100">
        <f>COUNTIFS(DATOS_[AGRUP. CLAS. PROF.],$B69,DATOS_[Sexo],$B71,DATOS_[Check Periodo Ref.],"Dentro",DATOS_[Check Nº SC Norm],"Sí")</f>
        <v>0</v>
      </c>
      <c r="F71" s="100">
        <f>COUNTIFS(DATOS_[AGRUP. CLAS. PROF.],$B69,DATOS_[Sexo],$B71,DATOS_[Check Periodo Ref.],"Dentro",DATOS_[Check Nº SC Anualiz],"Sí")</f>
        <v>0</v>
      </c>
      <c r="G71" s="100">
        <f>COUNTIFS(DATOS_[AGRUP. CLAS. PROF.],$B69,DATOS_[Sexo],$B71,DATOS_[Check Periodo Ref.],"Dentro",DATOS_[Check Nº SC Norm y Anualiz],"Sí")</f>
        <v>0</v>
      </c>
      <c r="H71" s="100">
        <f>COUNTIFS(DATOS_[AGRUP. CLAS. PROF.],$B69,DATOS_[Sexo],$B71,DATOS_[Check Periodo Ref.],"Dentro",DATOS_[Check Equiparación],"Sí")</f>
        <v>0</v>
      </c>
      <c r="I71" s="177" cm="1">
        <f t="array" ref="I71">IFERROR(
MEDIAN(IF(DATOS_[Sexo]=$B71,IF(DATOS_[[AGRUP. CLAS. PROF.]:[AGRUP. CLAS. PROF.]]=$B69,IF(DATOS_[Check Equiparado]="Sí",IF(DATOS_[Check Periodo Ref.]="Dentro",DATOS_[SALARIO BASE Eq],FALSE))))),
0)</f>
        <v>0</v>
      </c>
      <c r="J71" s="178">
        <f t="array" ref="J71">IFERROR(
(MEDIAN((IF(DATOS_[[Sexo]:[Sexo]]=$B71,IF(DATOS_[[AGRUP. CLAS. PROF.]:[AGRUP. CLAS. PROF.]]=$B69,IF(DATOS_[[Check Periodo Ref.]:[Check Periodo Ref.]]="Dentro",IF(DATOS_[[Check Equiparado]:[Check Equiparado]]="Sí",IF(DATOS!AE$4="Sí",(1/DATOS_[[% anualiz]:[% anualiz]]),1)*IF(DATOS!AE$5="Sí",1/DATOS_[[% normaliz]:[% normaliz]],1)*(DATOS_[Conc.Sal.01])))))))),
0)</f>
        <v>0</v>
      </c>
      <c r="K71" s="178">
        <f t="array" ref="K71">IFERROR(
(MEDIAN((IF(DATOS_[[Sexo]:[Sexo]]=$B71,IF(DATOS_[[AGRUP. CLAS. PROF.]:[AGRUP. CLAS. PROF.]]=$B69,IF(DATOS_[[Check Periodo Ref.]:[Check Periodo Ref.]]="Dentro",IF(DATOS_[[Check Equiparado]:[Check Equiparado]]="Sí",IF(DATOS!AF$4="Sí",(1/DATOS_[[% anualiz]:[% anualiz]]),1)*IF(DATOS!AF$5="Sí",1/DATOS_[[% normaliz]:[% normaliz]],1)*(DATOS_[Conc.Sal.02])))))))),
0)</f>
        <v>0</v>
      </c>
      <c r="L71" s="178">
        <f t="array" ref="L71">IFERROR(
(MEDIAN((IF(DATOS_[[Sexo]:[Sexo]]=$B71,IF(DATOS_[[AGRUP. CLAS. PROF.]:[AGRUP. CLAS. PROF.]]=$B69,IF(DATOS_[[Check Periodo Ref.]:[Check Periodo Ref.]]="Dentro",IF(DATOS_[[Check Equiparado]:[Check Equiparado]]="Sí",IF(DATOS!AG$4="Sí",(1/DATOS_[[% anualiz]:[% anualiz]]),1)*IF(DATOS!AG$5="Sí",1/DATOS_[[% normaliz]:[% normaliz]],1)*(DATOS_[Conc.Sal.03])))))))),
0)</f>
        <v>0</v>
      </c>
      <c r="M71" s="178">
        <f t="array" ref="M71">IFERROR(
(MEDIAN((IF(DATOS_[[Sexo]:[Sexo]]=$B71,IF(DATOS_[[AGRUP. CLAS. PROF.]:[AGRUP. CLAS. PROF.]]=$B69,IF(DATOS_[[Check Periodo Ref.]:[Check Periodo Ref.]]="Dentro",IF(DATOS_[[Check Equiparado]:[Check Equiparado]]="Sí",IF(DATOS!AH$4="Sí",(1/DATOS_[[% anualiz]:[% anualiz]]),1)*IF(DATOS!AH$5="Sí",1/DATOS_[[% normaliz]:[% normaliz]],1)*(DATOS_[Conc.Sal.04])))))))),
0)</f>
        <v>0</v>
      </c>
      <c r="N71" s="178">
        <f t="array" ref="N71">IFERROR(
(MEDIAN((IF(DATOS_[[Sexo]:[Sexo]]=$B71,IF(DATOS_[[AGRUP. CLAS. PROF.]:[AGRUP. CLAS. PROF.]]=$B69,IF(DATOS_[[Check Periodo Ref.]:[Check Periodo Ref.]]="Dentro",IF(DATOS_[[Check Equiparado]:[Check Equiparado]]="Sí",IF(DATOS!AI$4="Sí",(1/DATOS_[[% anualiz]:[% anualiz]]),1)*IF(DATOS!AI$5="Sí",1/DATOS_[[% normaliz]:[% normaliz]],1)*(DATOS_[Conc.Sal.05])))))))),
0)</f>
        <v>0</v>
      </c>
      <c r="O71" s="178">
        <f t="array" ref="O71">IFERROR(
(MEDIAN((IF(DATOS_[[Sexo]:[Sexo]]=$B71,IF(DATOS_[[AGRUP. CLAS. PROF.]:[AGRUP. CLAS. PROF.]]=$B69,IF(DATOS_[[Check Periodo Ref.]:[Check Periodo Ref.]]="Dentro",IF(DATOS_[[Check Equiparado]:[Check Equiparado]]="Sí",IF(DATOS!AJ$4="Sí",(1/DATOS_[[% anualiz]:[% anualiz]]),1)*IF(DATOS!AJ$5="Sí",1/DATOS_[[% normaliz]:[% normaliz]],1)*(DATOS_[Conc.Sal.06])))))))),
0)</f>
        <v>0</v>
      </c>
      <c r="P71" s="178">
        <f t="array" ref="P71">IFERROR(
(MEDIAN((IF(DATOS_[[Sexo]:[Sexo]]=$B71,IF(DATOS_[[AGRUP. CLAS. PROF.]:[AGRUP. CLAS. PROF.]]=$B69,IF(DATOS_[[Check Periodo Ref.]:[Check Periodo Ref.]]="Dentro",IF(DATOS_[[Check Equiparado]:[Check Equiparado]]="Sí",IF(DATOS!AK$4="Sí",(1/DATOS_[[% anualiz]:[% anualiz]]),1)*IF(DATOS!AK$5="Sí",1/DATOS_[[% normaliz]:[% normaliz]],1)*(DATOS_[Conc.Sal.07])))))))),
0)</f>
        <v>0</v>
      </c>
      <c r="Q71" s="178">
        <f t="array" ref="Q71">IFERROR(
(MEDIAN((IF(DATOS_[[Sexo]:[Sexo]]=$B71,IF(DATOS_[[AGRUP. CLAS. PROF.]:[AGRUP. CLAS. PROF.]]=$B69,IF(DATOS_[[Check Periodo Ref.]:[Check Periodo Ref.]]="Dentro",IF(DATOS_[[Check Equiparado]:[Check Equiparado]]="Sí",IF(DATOS!AL$4="Sí",(1/DATOS_[[% anualiz]:[% anualiz]]),1)*IF(DATOS!AL$5="Sí",1/DATOS_[[% normaliz]:[% normaliz]],1)*(DATOS_[Conc.Sal.08])))))))),
0)</f>
        <v>0</v>
      </c>
      <c r="R71" s="178">
        <f t="array" ref="R71">IFERROR(
(MEDIAN((IF(DATOS_[[Sexo]:[Sexo]]=$B71,IF(DATOS_[[AGRUP. CLAS. PROF.]:[AGRUP. CLAS. PROF.]]=$B69,IF(DATOS_[[Check Periodo Ref.]:[Check Periodo Ref.]]="Dentro",IF(DATOS_[[Check Equiparado]:[Check Equiparado]]="Sí",IF(DATOS!AM$4="Sí",(1/DATOS_[[% anualiz]:[% anualiz]]),1)*IF(DATOS!AM$5="Sí",1/DATOS_[[% normaliz]:[% normaliz]],1)*(DATOS_[Conc.Sal.09])))))))),
0)</f>
        <v>0</v>
      </c>
      <c r="S71" s="178">
        <f t="array" ref="S71">IFERROR(
(MEDIAN((IF(DATOS_[[Sexo]:[Sexo]]=$B71,IF(DATOS_[[AGRUP. CLAS. PROF.]:[AGRUP. CLAS. PROF.]]=$B69,IF(DATOS_[[Check Periodo Ref.]:[Check Periodo Ref.]]="Dentro",IF(DATOS_[[Check Equiparado]:[Check Equiparado]]="Sí",IF(DATOS!AN$4="Sí",(1/DATOS_[[% anualiz]:[% anualiz]]),1)*IF(DATOS!AN$5="Sí",1/DATOS_[[% normaliz]:[% normaliz]],1)*(DATOS_[Conc.Sal.10])))))))),
0)</f>
        <v>0</v>
      </c>
      <c r="T71" s="178">
        <f t="array" ref="T71">IFERROR(
(MEDIAN((IF(DATOS_[[Sexo]:[Sexo]]=$B71,IF(DATOS_[[AGRUP. CLAS. PROF.]:[AGRUP. CLAS. PROF.]]=$B69,IF(DATOS_[[Check Periodo Ref.]:[Check Periodo Ref.]]="Dentro",IF(DATOS_[[Check Equiparado]:[Check Equiparado]]="Sí",IF(DATOS!AO$4="Sí",(1/DATOS_[[% anualiz]:[% anualiz]]),1)*IF(DATOS!AO$5="Sí",1/DATOS_[[% normaliz]:[% normaliz]],1)*(DATOS_[Conc.Sal.11])))))))),
0)</f>
        <v>0</v>
      </c>
      <c r="U71" s="178">
        <f t="array" ref="U71">IFERROR(
(MEDIAN((IF(DATOS_[[Sexo]:[Sexo]]=$B71,IF(DATOS_[[AGRUP. CLAS. PROF.]:[AGRUP. CLAS. PROF.]]=$B69,IF(DATOS_[[Check Periodo Ref.]:[Check Periodo Ref.]]="Dentro",IF(DATOS_[[Check Equiparado]:[Check Equiparado]]="Sí",IF(DATOS!AP$4="Sí",(1/DATOS_[[% anualiz]:[% anualiz]]),1)*IF(DATOS!AP$5="Sí",1/DATOS_[[% normaliz]:[% normaliz]],1)*(DATOS_[Conc.Sal.12])))))))),
0)</f>
        <v>0</v>
      </c>
      <c r="V71" s="178">
        <f t="array" ref="V71">IFERROR(
(MEDIAN((IF(DATOS_[[Sexo]:[Sexo]]=$B71,IF(DATOS_[[AGRUP. CLAS. PROF.]:[AGRUP. CLAS. PROF.]]=$B69,IF(DATOS_[[Check Periodo Ref.]:[Check Periodo Ref.]]="Dentro",IF(DATOS_[[Check Equiparado]:[Check Equiparado]]="Sí",IF(DATOS!AQ$4="Sí",(1/DATOS_[[% anualiz]:[% anualiz]]),1)*IF(DATOS!AQ$5="Sí",1/DATOS_[[% normaliz]:[% normaliz]],1)*(DATOS_[Conc.Sal.13])))))))),
0)</f>
        <v>0</v>
      </c>
      <c r="W71" s="178">
        <f t="array" ref="W71">IFERROR(
(MEDIAN((IF(DATOS_[[Sexo]:[Sexo]]=$B71,IF(DATOS_[[AGRUP. CLAS. PROF.]:[AGRUP. CLAS. PROF.]]=$B69,IF(DATOS_[[Check Periodo Ref.]:[Check Periodo Ref.]]="Dentro",IF(DATOS_[[Check Equiparado]:[Check Equiparado]]="Sí",IF(DATOS!AR$4="Sí",(1/DATOS_[[% anualiz]:[% anualiz]]),1)*IF(DATOS!AR$5="Sí",1/DATOS_[[% normaliz]:[% normaliz]],1)*(DATOS_[Conc.Sal.14])))))))),
0)</f>
        <v>0</v>
      </c>
      <c r="X71" s="178">
        <f t="array" ref="X71">IFERROR(
(MEDIAN((IF(DATOS_[[Sexo]:[Sexo]]=$B71,IF(DATOS_[[AGRUP. CLAS. PROF.]:[AGRUP. CLAS. PROF.]]=$B69,IF(DATOS_[[Check Periodo Ref.]:[Check Periodo Ref.]]="Dentro",IF(DATOS_[[Check Equiparado]:[Check Equiparado]]="Sí",IF(DATOS!AS$4="Sí",(1/DATOS_[[% anualiz]:[% anualiz]]),1)*IF(DATOS!AS$5="Sí",1/DATOS_[[% normaliz]:[% normaliz]],1)*(DATOS_[Conc.Sal.15])))))))),
0)</f>
        <v>0</v>
      </c>
      <c r="Y71" s="178">
        <f t="array" ref="Y71">IFERROR(
(MEDIAN((IF(DATOS_[[Sexo]:[Sexo]]=$B71,IF(DATOS_[[AGRUP. CLAS. PROF.]:[AGRUP. CLAS. PROF.]]=$B69,IF(DATOS_[[Check Periodo Ref.]:[Check Periodo Ref.]]="Dentro",IF(DATOS_[[Check Equiparado]:[Check Equiparado]]="Sí",IF(DATOS!AT$4="Sí",(1/DATOS_[[% anualiz]:[% anualiz]]),1)*IF(DATOS!AT$5="Sí",1/DATOS_[[% normaliz]:[% normaliz]],1)*(DATOS_[Conc.Sal.16])))))))),
0)</f>
        <v>0</v>
      </c>
      <c r="Z71" s="178">
        <f t="array" ref="Z71">IFERROR(
(MEDIAN((IF(DATOS_[[Sexo]:[Sexo]]=$B71,IF(DATOS_[[AGRUP. CLAS. PROF.]:[AGRUP. CLAS. PROF.]]=$B69,IF(DATOS_[[Check Periodo Ref.]:[Check Periodo Ref.]]="Dentro",IF(DATOS_[[Check Equiparado]:[Check Equiparado]]="Sí",IF(DATOS!AU$4="Sí",(1/DATOS_[[% anualiz]:[% anualiz]]),1)*IF(DATOS!AU$5="Sí",1/DATOS_[[% normaliz]:[% normaliz]],1)*(DATOS_[Conc.Sal.17])))))))),
0)</f>
        <v>0</v>
      </c>
      <c r="AA71" s="178">
        <f t="array" ref="AA71">IFERROR(
(MEDIAN((IF(DATOS_[[Sexo]:[Sexo]]=$B71,IF(DATOS_[[AGRUP. CLAS. PROF.]:[AGRUP. CLAS. PROF.]]=$B69,IF(DATOS_[[Check Periodo Ref.]:[Check Periodo Ref.]]="Dentro",IF(DATOS_[[Check Equiparado]:[Check Equiparado]]="Sí",IF(DATOS!AV$4="Sí",(1/DATOS_[[% anualiz]:[% anualiz]]),1)*IF(DATOS!AV$5="Sí",1/DATOS_[[% normaliz]:[% normaliz]],1)*(DATOS_[Conc.Sal.18])))))))),
0)</f>
        <v>0</v>
      </c>
      <c r="AB71" s="178">
        <f t="array" ref="AB71">IFERROR(
(MEDIAN((IF(DATOS_[[Sexo]:[Sexo]]=$B71,IF(DATOS_[[AGRUP. CLAS. PROF.]:[AGRUP. CLAS. PROF.]]=$B69,IF(DATOS_[[Check Periodo Ref.]:[Check Periodo Ref.]]="Dentro",IF(DATOS_[[Check Equiparado]:[Check Equiparado]]="Sí",IF(DATOS!AW$4="Sí",(1/DATOS_[[% anualiz]:[% anualiz]]),1)*IF(DATOS!AW$5="Sí",1/DATOS_[[% normaliz]:[% normaliz]],1)*(DATOS_[Conc.Sal.19])))))))),
0)</f>
        <v>0</v>
      </c>
      <c r="AC71" s="178">
        <f t="array" ref="AC71">IFERROR(
(MEDIAN((IF(DATOS_[[Sexo]:[Sexo]]=$B71,IF(DATOS_[[AGRUP. CLAS. PROF.]:[AGRUP. CLAS. PROF.]]=$B69,IF(DATOS_[[Check Periodo Ref.]:[Check Periodo Ref.]]="Dentro",IF(DATOS_[[Check Equiparado]:[Check Equiparado]]="Sí",IF(DATOS!AX$4="Sí",(1/DATOS_[[% anualiz]:[% anualiz]]),1)*IF(DATOS!AX$5="Sí",1/DATOS_[[% normaliz]:[% normaliz]],1)*(DATOS_[Conc.Sal.20])))))))),
0)</f>
        <v>0</v>
      </c>
      <c r="AD71" s="178">
        <f t="array" ref="AD71">IFERROR(
(MEDIAN((IF(DATOS_[[Sexo]:[Sexo]]=$B71,IF(DATOS_[[AGRUP. CLAS. PROF.]:[AGRUP. CLAS. PROF.]]=$B69,IF(DATOS_[[Check Periodo Ref.]:[Check Periodo Ref.]]="Dentro",IF(DATOS_[[Check Equiparado]:[Check Equiparado]]="Sí",IF(DATOS!AY$4="Sí",(1/DATOS_[[% anualiz]:[% anualiz]]),1)*IF(DATOS!AY$5="Sí",1/DATOS_[[% normaliz]:[% normaliz]],1)*(DATOS_[Conc.Sal.21])))))))),
0)</f>
        <v>0</v>
      </c>
      <c r="AE71" s="178">
        <f t="array" ref="AE71">IFERROR(
(MEDIAN((IF(DATOS_[[Sexo]:[Sexo]]=$B71,IF(DATOS_[[AGRUP. CLAS. PROF.]:[AGRUP. CLAS. PROF.]]=$B69,IF(DATOS_[[Check Periodo Ref.]:[Check Periodo Ref.]]="Dentro",IF(DATOS_[[Check Equiparado]:[Check Equiparado]]="Sí",IF(DATOS!AZ$4="Sí",(1/DATOS_[[% anualiz]:[% anualiz]]),1)*IF(DATOS!AZ$5="Sí",1/DATOS_[[% normaliz]:[% normaliz]],1)*(DATOS_[Conc.Sal.22])))))))),
0)</f>
        <v>0</v>
      </c>
      <c r="AF71" s="178">
        <f t="array" ref="AF71">IFERROR(
(MEDIAN((IF(DATOS_[[Sexo]:[Sexo]]=$B71,IF(DATOS_[[AGRUP. CLAS. PROF.]:[AGRUP. CLAS. PROF.]]=$B69,IF(DATOS_[[Check Periodo Ref.]:[Check Periodo Ref.]]="Dentro",IF(DATOS_[[Check Equiparado]:[Check Equiparado]]="Sí",IF(DATOS!BA$4="Sí",(1/DATOS_[[% anualiz]:[% anualiz]]),1)*IF(DATOS!BA$5="Sí",1/DATOS_[[% normaliz]:[% normaliz]],1)*(DATOS_[Conc.Sal.23])))))))),
0)</f>
        <v>0</v>
      </c>
      <c r="AG71" s="178">
        <f t="array" ref="AG71">IFERROR(
(MEDIAN((IF(DATOS_[[Sexo]:[Sexo]]=$B71,IF(DATOS_[[AGRUP. CLAS. PROF.]:[AGRUP. CLAS. PROF.]]=$B69,IF(DATOS_[[Check Periodo Ref.]:[Check Periodo Ref.]]="Dentro",IF(DATOS_[[Check Equiparado]:[Check Equiparado]]="Sí",IF(DATOS!BB$4="Sí",(1/DATOS_[[% anualiz]:[% anualiz]]),1)*IF(DATOS!BB$5="Sí",1/DATOS_[[% normaliz]:[% normaliz]],1)*(DATOS_[Conc.Sal.24])))))))),
0)</f>
        <v>0</v>
      </c>
      <c r="AH71" s="178">
        <f t="array" ref="AH71">IFERROR(
(MEDIAN((IF(DATOS_[[Sexo]:[Sexo]]=$B71,IF(DATOS_[[AGRUP. CLAS. PROF.]:[AGRUP. CLAS. PROF.]]=$B69,IF(DATOS_[[Check Periodo Ref.]:[Check Periodo Ref.]]="Dentro",IF(DATOS_[[Check Equiparado]:[Check Equiparado]]="Sí",IF(DATOS!BC$4="Sí",(1/DATOS_[[% anualiz]:[% anualiz]]),1)*IF(DATOS!BC$5="Sí",1/DATOS_[[% normaliz]:[% normaliz]],1)*(DATOS_[Conc.Sal.25])))))))),
0)</f>
        <v>0</v>
      </c>
      <c r="AI71" s="178">
        <f t="array" ref="AI71">IFERROR(
(MEDIAN((IF(DATOS_[[Sexo]:[Sexo]]=$B71,IF(DATOS_[[AGRUP. CLAS. PROF.]:[AGRUP. CLAS. PROF.]]=$B69,IF(DATOS_[[Check Periodo Ref.]:[Check Periodo Ref.]]="Dentro",IF(DATOS_[[Check Equiparado]:[Check Equiparado]]="Sí",IF(DATOS!BD$4="Sí",(1/DATOS_[[% anualiz]:[% anualiz]]),1)*IF(DATOS!BD$5="Sí",1/DATOS_[[% normaliz]:[% normaliz]],1)*(DATOS_[Conc.Sal.26])))))))),
0)</f>
        <v>0</v>
      </c>
      <c r="AJ71" s="178">
        <f t="array" ref="AJ71">IFERROR(
(MEDIAN((IF(DATOS_[[Sexo]:[Sexo]]=$B71,IF(DATOS_[[AGRUP. CLAS. PROF.]:[AGRUP. CLAS. PROF.]]=$B69,IF(DATOS_[[Check Periodo Ref.]:[Check Periodo Ref.]]="Dentro",IF(DATOS_[[Check Equiparado]:[Check Equiparado]]="Sí",IF(DATOS!BE$4="Sí",(1/DATOS_[[% anualiz]:[% anualiz]]),1)*IF(DATOS!BE$5="Sí",1/DATOS_[[% normaliz]:[% normaliz]],1)*(DATOS_[Conc.Sal.27])))))))),
0)</f>
        <v>0</v>
      </c>
      <c r="AK71" s="178">
        <f t="array" ref="AK71">IFERROR(
(MEDIAN((IF(DATOS_[[Sexo]:[Sexo]]=$B71,IF(DATOS_[[AGRUP. CLAS. PROF.]:[AGRUP. CLAS. PROF.]]=$B69,IF(DATOS_[[Check Periodo Ref.]:[Check Periodo Ref.]]="Dentro",IF(DATOS_[[Check Equiparado]:[Check Equiparado]]="Sí",IF(DATOS!BF$4="Sí",(1/DATOS_[[% anualiz]:[% anualiz]]),1)*IF(DATOS!BF$5="Sí",1/DATOS_[[% normaliz]:[% normaliz]],1)*(DATOS_[Conc.Sal.28])))))))),
0)</f>
        <v>0</v>
      </c>
      <c r="AL71" s="178">
        <f t="array" ref="AL71">IFERROR(
(MEDIAN((IF(DATOS_[[Sexo]:[Sexo]]=$B71,IF(DATOS_[[AGRUP. CLAS. PROF.]:[AGRUP. CLAS. PROF.]]=$B69,IF(DATOS_[[Check Periodo Ref.]:[Check Periodo Ref.]]="Dentro",IF(DATOS_[[Check Equiparado]:[Check Equiparado]]="Sí",IF(DATOS!BG$4="Sí",(1/DATOS_[[% anualiz]:[% anualiz]]),1)*IF(DATOS!BG$5="Sí",1/DATOS_[[% normaliz]:[% normaliz]],1)*(DATOS_[Conc.Sal.29])))))))),
0)</f>
        <v>0</v>
      </c>
      <c r="AM71" s="178">
        <f t="array" ref="AM71">IFERROR(
(MEDIAN((IF(DATOS_[[Sexo]:[Sexo]]=$B71,IF(DATOS_[[AGRUP. CLAS. PROF.]:[AGRUP. CLAS. PROF.]]=$B69,IF(DATOS_[[Check Periodo Ref.]:[Check Periodo Ref.]]="Dentro",IF(DATOS_[[Check Equiparado]:[Check Equiparado]]="Sí",IF(DATOS!BH$4="Sí",(1/DATOS_[[% anualiz]:[% anualiz]]),1)*IF(DATOS!BH$5="Sí",1/DATOS_[[% normaliz]:[% normaliz]],1)*(DATOS_[Conc.Sal.30])))))))),
0)</f>
        <v>0</v>
      </c>
      <c r="AN71" s="179">
        <f t="array" ref="AN71">IFERROR(
MEDIAN(IF(DATOS_[Sexo]=$B71,IF(DATOS_[[AGRUP. CLAS. PROF.]:[AGRUP. CLAS. PROF.]]=$B69,IF(DATOS_[Check Equiparado]="Sí",IF(DATOS_[Check Periodo Ref.]="Dentro",DATOS_[Tot COMPL.SAL Eq],FALSE))))),
0)</f>
        <v>0</v>
      </c>
      <c r="AO71" s="180">
        <f t="array" ref="AO71">IFERROR(
MEDIAN(IF(DATOS_[Sexo]=$B71,IF(DATOS_[[AGRUP. CLAS. PROF.]:[AGRUP. CLAS. PROF.]]=$B69,IF(DATOS_[Check Equiparado]="Sí",IF(DATOS_[Check Periodo Ref.]="Dentro",DATOS_[TOTAL SALARIO Eq],FALSE))))),
0)</f>
        <v>0</v>
      </c>
      <c r="AP71" s="181">
        <f t="array" ref="AP71">IFERROR(
(MEDIAN((IF(DATOS_[[Sexo]:[Sexo]]=$B71,IF(DATOS_[[AGRUP. CLAS. PROF.]:[AGRUP. CLAS. PROF.]]=$B70,IF(DATOS_[[Check Periodo Ref.]:[Check Periodo Ref.]]="Dentro",IF(DATOS_[[Check Equiparado]:[Check Equiparado]]="Sí",IF(DATOS!BI$4="Sí",(1/DATOS_[[% anualiz]:[% anualiz]]),1)*IF(DATOS!BI$5="Sí",1/DATOS_[[% normaliz]:[% normaliz]],1)*(DATOS_[C.Extra.01])))))))),
0)</f>
        <v>0</v>
      </c>
      <c r="AQ71" s="181">
        <f t="array" ref="AQ71">IFERROR(
(MEDIAN((IF(DATOS_[[Sexo]:[Sexo]]=$B71,IF(DATOS_[[AGRUP. CLAS. PROF.]:[AGRUP. CLAS. PROF.]]=$B70,IF(DATOS_[[Check Periodo Ref.]:[Check Periodo Ref.]]="Dentro",IF(DATOS_[[Check Equiparado]:[Check Equiparado]]="Sí",IF(DATOS!BJ$4="Sí",(1/DATOS_[[% anualiz]:[% anualiz]]),1)*IF(DATOS!BJ$5="Sí",1/DATOS_[[% normaliz]:[% normaliz]],1)*(DATOS_[C.Extra.02])))))))),
0)</f>
        <v>0</v>
      </c>
      <c r="AR71" s="181">
        <f t="array" ref="AR71">IFERROR(
(MEDIAN((IF(DATOS_[[Sexo]:[Sexo]]=$B71,IF(DATOS_[[AGRUP. CLAS. PROF.]:[AGRUP. CLAS. PROF.]]=$B70,IF(DATOS_[[Check Periodo Ref.]:[Check Periodo Ref.]]="Dentro",IF(DATOS_[[Check Equiparado]:[Check Equiparado]]="Sí",IF(DATOS!BK$4="Sí",(1/DATOS_[[% anualiz]:[% anualiz]]),1)*IF(DATOS!BK$5="Sí",1/DATOS_[[% normaliz]:[% normaliz]],1)*(DATOS_[C.Extra.03])))))))),
0)</f>
        <v>0</v>
      </c>
      <c r="AS71" s="181">
        <f t="array" ref="AS71">IFERROR(
(MEDIAN((IF(DATOS_[[Sexo]:[Sexo]]=$B71,IF(DATOS_[[AGRUP. CLAS. PROF.]:[AGRUP. CLAS. PROF.]]=$B70,IF(DATOS_[[Check Periodo Ref.]:[Check Periodo Ref.]]="Dentro",IF(DATOS_[[Check Equiparado]:[Check Equiparado]]="Sí",IF(DATOS!BL$4="Sí",(1/DATOS_[[% anualiz]:[% anualiz]]),1)*IF(DATOS!BL$5="Sí",1/DATOS_[[% normaliz]:[% normaliz]],1)*(DATOS_[C.Extra.04])))))))),
0)</f>
        <v>0</v>
      </c>
      <c r="AT71" s="181">
        <f t="array" ref="AT71">IFERROR(
(MEDIAN((IF(DATOS_[[Sexo]:[Sexo]]=$B71,IF(DATOS_[[AGRUP. CLAS. PROF.]:[AGRUP. CLAS. PROF.]]=$B70,IF(DATOS_[[Check Periodo Ref.]:[Check Periodo Ref.]]="Dentro",IF(DATOS_[[Check Equiparado]:[Check Equiparado]]="Sí",IF(DATOS!BM$4="Sí",(1/DATOS_[[% anualiz]:[% anualiz]]),1)*IF(DATOS!BM$5="Sí",1/DATOS_[[% normaliz]:[% normaliz]],1)*(DATOS_[C.Extra.05])))))))),
0)</f>
        <v>0</v>
      </c>
      <c r="AU71" s="182">
        <f t="array" ref="AU71">IFERROR(
MEDIAN(IF(DATOS_[Sexo]=$B71,IF(DATOS_[[AGRUP. CLAS. PROF.]:[AGRUP. CLAS. PROF.]]=$B69,IF(DATOS_[Check Equiparado]="Sí",IF(DATOS_[Check Periodo Ref.]="Dentro",DATOS_[Tot Extrasalarial Eq],FALSE))))),
0)</f>
        <v>0</v>
      </c>
      <c r="AV71" s="183">
        <f t="array" ref="AV71">IFERROR(
MEDIAN(IF(DATOS_[Sexo]=$B71,IF(DATOS_[[AGRUP. CLAS. PROF.]:[AGRUP. CLAS. PROF.]]=$B69,IF(DATOS_[Check Equiparado]="Sí",IF(DATOS_[Check Periodo Ref.]="Dentro",DATOS_[TOTAL Retrib Eq],FALSE))))),
0)</f>
        <v>0</v>
      </c>
    </row>
    <row r="72" spans="1:48" ht="17.25" thickBot="1" x14ac:dyDescent="0.35">
      <c r="A72" s="107" t="str">
        <f t="shared" ref="A72" si="79">+A73</f>
        <v>[ocultar]</v>
      </c>
      <c r="B72" s="157" t="s">
        <v>236</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CLAS. PROF.],
IF("Dentro"=DATOS_[Check Periodo Ref.],
1/(COUNTIFS(DATOS_[Sexo],$B73,DATOS_[AGRUP. CLAS. PROF.],$B72,DATOS_[Check Periodo Ref.],"Dentro",DATOS_[id],DATOS_[id]))))))</f>
        <v>0</v>
      </c>
      <c r="D73" s="100">
        <f>COUNTIFS(DATOS_[AGRUP. CLAS. PROF.],$B72,DATOS_[Sexo],$B73,DATOS_[Check Periodo Ref.],"Dentro")</f>
        <v>0</v>
      </c>
      <c r="E73" s="100">
        <f>COUNTIFS(DATOS_[AGRUP. CLAS. PROF.],$B72,DATOS_[Sexo],$B73,DATOS_[Check Periodo Ref.],"Dentro",DATOS_[Check Nº SC Norm],"Sí")</f>
        <v>0</v>
      </c>
      <c r="F73" s="100">
        <f>COUNTIFS(DATOS_[AGRUP. CLAS. PROF.],$B72,DATOS_[Sexo],$B73,DATOS_[Check Periodo Ref.],"Dentro",DATOS_[Check Nº SC Anualiz],"Sí")</f>
        <v>0</v>
      </c>
      <c r="G73" s="100">
        <f>COUNTIFS(DATOS_[AGRUP. CLAS. PROF.],$B72,DATOS_[Sexo],$B73,DATOS_[Check Periodo Ref.],"Dentro",DATOS_[Check Nº SC Norm y Anualiz],"Sí")</f>
        <v>0</v>
      </c>
      <c r="H73" s="100">
        <f>COUNTIFS(DATOS_[AGRUP. CLAS. PROF.],$B72,DATOS_[Sexo],$B73,DATOS_[Check Periodo Ref.],"Dentro",DATOS_[Check Equiparación],"Sí")</f>
        <v>0</v>
      </c>
      <c r="I73" s="177">
        <f t="array" ref="I73">IFERROR(
MEDIAN(IF(DATOS_[Sexo]=$B73,IF(DATOS_[[AGRUP. CLAS. PROF.]:[AGRUP. CLAS. PROF.]]=$B72,IF(DATOS_[Check Equiparado]="Sí",IF(DATOS_[Check Periodo Ref.]="Dentro",DATOS_[SALARIO BASE Eq],FALSE))))),
0)</f>
        <v>0</v>
      </c>
      <c r="J73" s="178">
        <f t="array" ref="J73">IFERROR(
(MEDIAN((IF(DATOS_[[Sexo]:[Sexo]]=$B73,IF(DATOS_[[AGRUP. CLAS. PROF.]:[AGRUP. CLAS. PROF.]]=$B72,IF(DATOS_[[Check Periodo Ref.]:[Check Periodo Ref.]]="Dentro",IF(DATOS_[[Check Equiparado]:[Check Equiparado]]="Sí",IF(DATOS!AE$4="Sí",(1/DATOS_[[% anualiz]:[% anualiz]]),1)*IF(DATOS!AE$5="Sí",1/DATOS_[[% normaliz]:[% normaliz]],1)*(DATOS_[Conc.Sal.01])))))))),
0)</f>
        <v>0</v>
      </c>
      <c r="K73" s="178">
        <f t="array" ref="K73">IFERROR(
(MEDIAN((IF(DATOS_[[Sexo]:[Sexo]]=$B73,IF(DATOS_[[AGRUP. CLAS. PROF.]:[AGRUP. CLAS. PROF.]]=$B72,IF(DATOS_[[Check Periodo Ref.]:[Check Periodo Ref.]]="Dentro",IF(DATOS_[[Check Equiparado]:[Check Equiparado]]="Sí",IF(DATOS!AF$4="Sí",(1/DATOS_[[% anualiz]:[% anualiz]]),1)*IF(DATOS!AF$5="Sí",1/DATOS_[[% normaliz]:[% normaliz]],1)*(DATOS_[Conc.Sal.02])))))))),
0)</f>
        <v>0</v>
      </c>
      <c r="L73" s="178">
        <f t="array" ref="L73">IFERROR(
(MEDIAN((IF(DATOS_[[Sexo]:[Sexo]]=$B73,IF(DATOS_[[AGRUP. CLAS. PROF.]:[AGRUP. CLAS. PROF.]]=$B72,IF(DATOS_[[Check Periodo Ref.]:[Check Periodo Ref.]]="Dentro",IF(DATOS_[[Check Equiparado]:[Check Equiparado]]="Sí",IF(DATOS!AG$4="Sí",(1/DATOS_[[% anualiz]:[% anualiz]]),1)*IF(DATOS!AG$5="Sí",1/DATOS_[[% normaliz]:[% normaliz]],1)*(DATOS_[Conc.Sal.03])))))))),
0)</f>
        <v>0</v>
      </c>
      <c r="M73" s="178">
        <f t="array" ref="M73">IFERROR(
(MEDIAN((IF(DATOS_[[Sexo]:[Sexo]]=$B73,IF(DATOS_[[AGRUP. CLAS. PROF.]:[AGRUP. CLAS. PROF.]]=$B72,IF(DATOS_[[Check Periodo Ref.]:[Check Periodo Ref.]]="Dentro",IF(DATOS_[[Check Equiparado]:[Check Equiparado]]="Sí",IF(DATOS!AH$4="Sí",(1/DATOS_[[% anualiz]:[% anualiz]]),1)*IF(DATOS!AH$5="Sí",1/DATOS_[[% normaliz]:[% normaliz]],1)*(DATOS_[Conc.Sal.04])))))))),
0)</f>
        <v>0</v>
      </c>
      <c r="N73" s="178">
        <f t="array" ref="N73">IFERROR(
(MEDIAN((IF(DATOS_[[Sexo]:[Sexo]]=$B73,IF(DATOS_[[AGRUP. CLAS. PROF.]:[AGRUP. CLAS. PROF.]]=$B72,IF(DATOS_[[Check Periodo Ref.]:[Check Periodo Ref.]]="Dentro",IF(DATOS_[[Check Equiparado]:[Check Equiparado]]="Sí",IF(DATOS!AI$4="Sí",(1/DATOS_[[% anualiz]:[% anualiz]]),1)*IF(DATOS!AI$5="Sí",1/DATOS_[[% normaliz]:[% normaliz]],1)*(DATOS_[Conc.Sal.05])))))))),
0)</f>
        <v>0</v>
      </c>
      <c r="O73" s="178">
        <f t="array" ref="O73">IFERROR(
(MEDIAN((IF(DATOS_[[Sexo]:[Sexo]]=$B73,IF(DATOS_[[AGRUP. CLAS. PROF.]:[AGRUP. CLAS. PROF.]]=$B72,IF(DATOS_[[Check Periodo Ref.]:[Check Periodo Ref.]]="Dentro",IF(DATOS_[[Check Equiparado]:[Check Equiparado]]="Sí",IF(DATOS!AJ$4="Sí",(1/DATOS_[[% anualiz]:[% anualiz]]),1)*IF(DATOS!AJ$5="Sí",1/DATOS_[[% normaliz]:[% normaliz]],1)*(DATOS_[Conc.Sal.06])))))))),
0)</f>
        <v>0</v>
      </c>
      <c r="P73" s="178">
        <f t="array" ref="P73">IFERROR(
(MEDIAN((IF(DATOS_[[Sexo]:[Sexo]]=$B73,IF(DATOS_[[AGRUP. CLAS. PROF.]:[AGRUP. CLAS. PROF.]]=$B72,IF(DATOS_[[Check Periodo Ref.]:[Check Periodo Ref.]]="Dentro",IF(DATOS_[[Check Equiparado]:[Check Equiparado]]="Sí",IF(DATOS!AK$4="Sí",(1/DATOS_[[% anualiz]:[% anualiz]]),1)*IF(DATOS!AK$5="Sí",1/DATOS_[[% normaliz]:[% normaliz]],1)*(DATOS_[Conc.Sal.07])))))))),
0)</f>
        <v>0</v>
      </c>
      <c r="Q73" s="178">
        <f t="array" ref="Q73">IFERROR(
(MEDIAN((IF(DATOS_[[Sexo]:[Sexo]]=$B73,IF(DATOS_[[AGRUP. CLAS. PROF.]:[AGRUP. CLAS. PROF.]]=$B72,IF(DATOS_[[Check Periodo Ref.]:[Check Periodo Ref.]]="Dentro",IF(DATOS_[[Check Equiparado]:[Check Equiparado]]="Sí",IF(DATOS!AL$4="Sí",(1/DATOS_[[% anualiz]:[% anualiz]]),1)*IF(DATOS!AL$5="Sí",1/DATOS_[[% normaliz]:[% normaliz]],1)*(DATOS_[Conc.Sal.08])))))))),
0)</f>
        <v>0</v>
      </c>
      <c r="R73" s="178">
        <f t="array" ref="R73">IFERROR(
(MEDIAN((IF(DATOS_[[Sexo]:[Sexo]]=$B73,IF(DATOS_[[AGRUP. CLAS. PROF.]:[AGRUP. CLAS. PROF.]]=$B72,IF(DATOS_[[Check Periodo Ref.]:[Check Periodo Ref.]]="Dentro",IF(DATOS_[[Check Equiparado]:[Check Equiparado]]="Sí",IF(DATOS!AM$4="Sí",(1/DATOS_[[% anualiz]:[% anualiz]]),1)*IF(DATOS!AM$5="Sí",1/DATOS_[[% normaliz]:[% normaliz]],1)*(DATOS_[Conc.Sal.09])))))))),
0)</f>
        <v>0</v>
      </c>
      <c r="S73" s="178">
        <f t="array" ref="S73">IFERROR(
(MEDIAN((IF(DATOS_[[Sexo]:[Sexo]]=$B73,IF(DATOS_[[AGRUP. CLAS. PROF.]:[AGRUP. CLAS. PROF.]]=$B72,IF(DATOS_[[Check Periodo Ref.]:[Check Periodo Ref.]]="Dentro",IF(DATOS_[[Check Equiparado]:[Check Equiparado]]="Sí",IF(DATOS!AN$4="Sí",(1/DATOS_[[% anualiz]:[% anualiz]]),1)*IF(DATOS!AN$5="Sí",1/DATOS_[[% normaliz]:[% normaliz]],1)*(DATOS_[Conc.Sal.10])))))))),
0)</f>
        <v>0</v>
      </c>
      <c r="T73" s="178">
        <f t="array" ref="T73">IFERROR(
(MEDIAN((IF(DATOS_[[Sexo]:[Sexo]]=$B73,IF(DATOS_[[AGRUP. CLAS. PROF.]:[AGRUP. CLAS. PROF.]]=$B72,IF(DATOS_[[Check Periodo Ref.]:[Check Periodo Ref.]]="Dentro",IF(DATOS_[[Check Equiparado]:[Check Equiparado]]="Sí",IF(DATOS!AO$4="Sí",(1/DATOS_[[% anualiz]:[% anualiz]]),1)*IF(DATOS!AO$5="Sí",1/DATOS_[[% normaliz]:[% normaliz]],1)*(DATOS_[Conc.Sal.11])))))))),
0)</f>
        <v>0</v>
      </c>
      <c r="U73" s="178">
        <f t="array" ref="U73">IFERROR(
(MEDIAN((IF(DATOS_[[Sexo]:[Sexo]]=$B73,IF(DATOS_[[AGRUP. CLAS. PROF.]:[AGRUP. CLAS. PROF.]]=$B72,IF(DATOS_[[Check Periodo Ref.]:[Check Periodo Ref.]]="Dentro",IF(DATOS_[[Check Equiparado]:[Check Equiparado]]="Sí",IF(DATOS!AP$4="Sí",(1/DATOS_[[% anualiz]:[% anualiz]]),1)*IF(DATOS!AP$5="Sí",1/DATOS_[[% normaliz]:[% normaliz]],1)*(DATOS_[Conc.Sal.12])))))))),
0)</f>
        <v>0</v>
      </c>
      <c r="V73" s="178">
        <f t="array" ref="V73">IFERROR(
(MEDIAN((IF(DATOS_[[Sexo]:[Sexo]]=$B73,IF(DATOS_[[AGRUP. CLAS. PROF.]:[AGRUP. CLAS. PROF.]]=$B72,IF(DATOS_[[Check Periodo Ref.]:[Check Periodo Ref.]]="Dentro",IF(DATOS_[[Check Equiparado]:[Check Equiparado]]="Sí",IF(DATOS!AQ$4="Sí",(1/DATOS_[[% anualiz]:[% anualiz]]),1)*IF(DATOS!AQ$5="Sí",1/DATOS_[[% normaliz]:[% normaliz]],1)*(DATOS_[Conc.Sal.13])))))))),
0)</f>
        <v>0</v>
      </c>
      <c r="W73" s="178">
        <f t="array" ref="W73">IFERROR(
(MEDIAN((IF(DATOS_[[Sexo]:[Sexo]]=$B73,IF(DATOS_[[AGRUP. CLAS. PROF.]:[AGRUP. CLAS. PROF.]]=$B72,IF(DATOS_[[Check Periodo Ref.]:[Check Periodo Ref.]]="Dentro",IF(DATOS_[[Check Equiparado]:[Check Equiparado]]="Sí",IF(DATOS!AR$4="Sí",(1/DATOS_[[% anualiz]:[% anualiz]]),1)*IF(DATOS!AR$5="Sí",1/DATOS_[[% normaliz]:[% normaliz]],1)*(DATOS_[Conc.Sal.14])))))))),
0)</f>
        <v>0</v>
      </c>
      <c r="X73" s="178">
        <f t="array" ref="X73">IFERROR(
(MEDIAN((IF(DATOS_[[Sexo]:[Sexo]]=$B73,IF(DATOS_[[AGRUP. CLAS. PROF.]:[AGRUP. CLAS. PROF.]]=$B72,IF(DATOS_[[Check Periodo Ref.]:[Check Periodo Ref.]]="Dentro",IF(DATOS_[[Check Equiparado]:[Check Equiparado]]="Sí",IF(DATOS!AS$4="Sí",(1/DATOS_[[% anualiz]:[% anualiz]]),1)*IF(DATOS!AS$5="Sí",1/DATOS_[[% normaliz]:[% normaliz]],1)*(DATOS_[Conc.Sal.15])))))))),
0)</f>
        <v>0</v>
      </c>
      <c r="Y73" s="178">
        <f t="array" ref="Y73">IFERROR(
(MEDIAN((IF(DATOS_[[Sexo]:[Sexo]]=$B73,IF(DATOS_[[AGRUP. CLAS. PROF.]:[AGRUP. CLAS. PROF.]]=$B72,IF(DATOS_[[Check Periodo Ref.]:[Check Periodo Ref.]]="Dentro",IF(DATOS_[[Check Equiparado]:[Check Equiparado]]="Sí",IF(DATOS!AT$4="Sí",(1/DATOS_[[% anualiz]:[% anualiz]]),1)*IF(DATOS!AT$5="Sí",1/DATOS_[[% normaliz]:[% normaliz]],1)*(DATOS_[Conc.Sal.16])))))))),
0)</f>
        <v>0</v>
      </c>
      <c r="Z73" s="178">
        <f t="array" ref="Z73">IFERROR(
(MEDIAN((IF(DATOS_[[Sexo]:[Sexo]]=$B73,IF(DATOS_[[AGRUP. CLAS. PROF.]:[AGRUP. CLAS. PROF.]]=$B72,IF(DATOS_[[Check Periodo Ref.]:[Check Periodo Ref.]]="Dentro",IF(DATOS_[[Check Equiparado]:[Check Equiparado]]="Sí",IF(DATOS!AU$4="Sí",(1/DATOS_[[% anualiz]:[% anualiz]]),1)*IF(DATOS!AU$5="Sí",1/DATOS_[[% normaliz]:[% normaliz]],1)*(DATOS_[Conc.Sal.17])))))))),
0)</f>
        <v>0</v>
      </c>
      <c r="AA73" s="178">
        <f t="array" ref="AA73">IFERROR(
(MEDIAN((IF(DATOS_[[Sexo]:[Sexo]]=$B73,IF(DATOS_[[AGRUP. CLAS. PROF.]:[AGRUP. CLAS. PROF.]]=$B72,IF(DATOS_[[Check Periodo Ref.]:[Check Periodo Ref.]]="Dentro",IF(DATOS_[[Check Equiparado]:[Check Equiparado]]="Sí",IF(DATOS!AV$4="Sí",(1/DATOS_[[% anualiz]:[% anualiz]]),1)*IF(DATOS!AV$5="Sí",1/DATOS_[[% normaliz]:[% normaliz]],1)*(DATOS_[Conc.Sal.18])))))))),
0)</f>
        <v>0</v>
      </c>
      <c r="AB73" s="178">
        <f t="array" ref="AB73">IFERROR(
(MEDIAN((IF(DATOS_[[Sexo]:[Sexo]]=$B73,IF(DATOS_[[AGRUP. CLAS. PROF.]:[AGRUP. CLAS. PROF.]]=$B72,IF(DATOS_[[Check Periodo Ref.]:[Check Periodo Ref.]]="Dentro",IF(DATOS_[[Check Equiparado]:[Check Equiparado]]="Sí",IF(DATOS!AW$4="Sí",(1/DATOS_[[% anualiz]:[% anualiz]]),1)*IF(DATOS!AW$5="Sí",1/DATOS_[[% normaliz]:[% normaliz]],1)*(DATOS_[Conc.Sal.19])))))))),
0)</f>
        <v>0</v>
      </c>
      <c r="AC73" s="178">
        <f t="array" ref="AC73">IFERROR(
(MEDIAN((IF(DATOS_[[Sexo]:[Sexo]]=$B73,IF(DATOS_[[AGRUP. CLAS. PROF.]:[AGRUP. CLAS. PROF.]]=$B72,IF(DATOS_[[Check Periodo Ref.]:[Check Periodo Ref.]]="Dentro",IF(DATOS_[[Check Equiparado]:[Check Equiparado]]="Sí",IF(DATOS!AX$4="Sí",(1/DATOS_[[% anualiz]:[% anualiz]]),1)*IF(DATOS!AX$5="Sí",1/DATOS_[[% normaliz]:[% normaliz]],1)*(DATOS_[Conc.Sal.20])))))))),
0)</f>
        <v>0</v>
      </c>
      <c r="AD73" s="178">
        <f t="array" ref="AD73">IFERROR(
(MEDIAN((IF(DATOS_[[Sexo]:[Sexo]]=$B73,IF(DATOS_[[AGRUP. CLAS. PROF.]:[AGRUP. CLAS. PROF.]]=$B72,IF(DATOS_[[Check Periodo Ref.]:[Check Periodo Ref.]]="Dentro",IF(DATOS_[[Check Equiparado]:[Check Equiparado]]="Sí",IF(DATOS!AY$4="Sí",(1/DATOS_[[% anualiz]:[% anualiz]]),1)*IF(DATOS!AY$5="Sí",1/DATOS_[[% normaliz]:[% normaliz]],1)*(DATOS_[Conc.Sal.21])))))))),
0)</f>
        <v>0</v>
      </c>
      <c r="AE73" s="178">
        <f t="array" ref="AE73">IFERROR(
(MEDIAN((IF(DATOS_[[Sexo]:[Sexo]]=$B73,IF(DATOS_[[AGRUP. CLAS. PROF.]:[AGRUP. CLAS. PROF.]]=$B72,IF(DATOS_[[Check Periodo Ref.]:[Check Periodo Ref.]]="Dentro",IF(DATOS_[[Check Equiparado]:[Check Equiparado]]="Sí",IF(DATOS!AZ$4="Sí",(1/DATOS_[[% anualiz]:[% anualiz]]),1)*IF(DATOS!AZ$5="Sí",1/DATOS_[[% normaliz]:[% normaliz]],1)*(DATOS_[Conc.Sal.22])))))))),
0)</f>
        <v>0</v>
      </c>
      <c r="AF73" s="178">
        <f t="array" ref="AF73">IFERROR(
(MEDIAN((IF(DATOS_[[Sexo]:[Sexo]]=$B73,IF(DATOS_[[AGRUP. CLAS. PROF.]:[AGRUP. CLAS. PROF.]]=$B72,IF(DATOS_[[Check Periodo Ref.]:[Check Periodo Ref.]]="Dentro",IF(DATOS_[[Check Equiparado]:[Check Equiparado]]="Sí",IF(DATOS!BA$4="Sí",(1/DATOS_[[% anualiz]:[% anualiz]]),1)*IF(DATOS!BA$5="Sí",1/DATOS_[[% normaliz]:[% normaliz]],1)*(DATOS_[Conc.Sal.23])))))))),
0)</f>
        <v>0</v>
      </c>
      <c r="AG73" s="178">
        <f t="array" ref="AG73">IFERROR(
(MEDIAN((IF(DATOS_[[Sexo]:[Sexo]]=$B73,IF(DATOS_[[AGRUP. CLAS. PROF.]:[AGRUP. CLAS. PROF.]]=$B72,IF(DATOS_[[Check Periodo Ref.]:[Check Periodo Ref.]]="Dentro",IF(DATOS_[[Check Equiparado]:[Check Equiparado]]="Sí",IF(DATOS!BB$4="Sí",(1/DATOS_[[% anualiz]:[% anualiz]]),1)*IF(DATOS!BB$5="Sí",1/DATOS_[[% normaliz]:[% normaliz]],1)*(DATOS_[Conc.Sal.24])))))))),
0)</f>
        <v>0</v>
      </c>
      <c r="AH73" s="178">
        <f t="array" ref="AH73">IFERROR(
(MEDIAN((IF(DATOS_[[Sexo]:[Sexo]]=$B73,IF(DATOS_[[AGRUP. CLAS. PROF.]:[AGRUP. CLAS. PROF.]]=$B72,IF(DATOS_[[Check Periodo Ref.]:[Check Periodo Ref.]]="Dentro",IF(DATOS_[[Check Equiparado]:[Check Equiparado]]="Sí",IF(DATOS!BC$4="Sí",(1/DATOS_[[% anualiz]:[% anualiz]]),1)*IF(DATOS!BC$5="Sí",1/DATOS_[[% normaliz]:[% normaliz]],1)*(DATOS_[Conc.Sal.25])))))))),
0)</f>
        <v>0</v>
      </c>
      <c r="AI73" s="178">
        <f t="array" ref="AI73">IFERROR(
(MEDIAN((IF(DATOS_[[Sexo]:[Sexo]]=$B73,IF(DATOS_[[AGRUP. CLAS. PROF.]:[AGRUP. CLAS. PROF.]]=$B72,IF(DATOS_[[Check Periodo Ref.]:[Check Periodo Ref.]]="Dentro",IF(DATOS_[[Check Equiparado]:[Check Equiparado]]="Sí",IF(DATOS!BD$4="Sí",(1/DATOS_[[% anualiz]:[% anualiz]]),1)*IF(DATOS!BD$5="Sí",1/DATOS_[[% normaliz]:[% normaliz]],1)*(DATOS_[Conc.Sal.26])))))))),
0)</f>
        <v>0</v>
      </c>
      <c r="AJ73" s="178">
        <f t="array" ref="AJ73">IFERROR(
(MEDIAN((IF(DATOS_[[Sexo]:[Sexo]]=$B73,IF(DATOS_[[AGRUP. CLAS. PROF.]:[AGRUP. CLAS. PROF.]]=$B72,IF(DATOS_[[Check Periodo Ref.]:[Check Periodo Ref.]]="Dentro",IF(DATOS_[[Check Equiparado]:[Check Equiparado]]="Sí",IF(DATOS!BE$4="Sí",(1/DATOS_[[% anualiz]:[% anualiz]]),1)*IF(DATOS!BE$5="Sí",1/DATOS_[[% normaliz]:[% normaliz]],1)*(DATOS_[Conc.Sal.27])))))))),
0)</f>
        <v>0</v>
      </c>
      <c r="AK73" s="178">
        <f t="array" ref="AK73">IFERROR(
(MEDIAN((IF(DATOS_[[Sexo]:[Sexo]]=$B73,IF(DATOS_[[AGRUP. CLAS. PROF.]:[AGRUP. CLAS. PROF.]]=$B72,IF(DATOS_[[Check Periodo Ref.]:[Check Periodo Ref.]]="Dentro",IF(DATOS_[[Check Equiparado]:[Check Equiparado]]="Sí",IF(DATOS!BF$4="Sí",(1/DATOS_[[% anualiz]:[% anualiz]]),1)*IF(DATOS!BF$5="Sí",1/DATOS_[[% normaliz]:[% normaliz]],1)*(DATOS_[Conc.Sal.28])))))))),
0)</f>
        <v>0</v>
      </c>
      <c r="AL73" s="178">
        <f t="array" ref="AL73">IFERROR(
(MEDIAN((IF(DATOS_[[Sexo]:[Sexo]]=$B73,IF(DATOS_[[AGRUP. CLAS. PROF.]:[AGRUP. CLAS. PROF.]]=$B72,IF(DATOS_[[Check Periodo Ref.]:[Check Periodo Ref.]]="Dentro",IF(DATOS_[[Check Equiparado]:[Check Equiparado]]="Sí",IF(DATOS!BG$4="Sí",(1/DATOS_[[% anualiz]:[% anualiz]]),1)*IF(DATOS!BG$5="Sí",1/DATOS_[[% normaliz]:[% normaliz]],1)*(DATOS_[Conc.Sal.29])))))))),
0)</f>
        <v>0</v>
      </c>
      <c r="AM73" s="178">
        <f t="array" ref="AM73">IFERROR(
(MEDIAN((IF(DATOS_[[Sexo]:[Sexo]]=$B73,IF(DATOS_[[AGRUP. CLAS. PROF.]:[AGRUP. CLAS. PROF.]]=$B72,IF(DATOS_[[Check Periodo Ref.]:[Check Periodo Ref.]]="Dentro",IF(DATOS_[[Check Equiparado]:[Check Equiparado]]="Sí",IF(DATOS!BH$4="Sí",(1/DATOS_[[% anualiz]:[% anualiz]]),1)*IF(DATOS!BH$5="Sí",1/DATOS_[[% normaliz]:[% normaliz]],1)*(DATOS_[Conc.Sal.30])))))))),
0)</f>
        <v>0</v>
      </c>
      <c r="AN73" s="179">
        <f t="array" ref="AN73">IFERROR(
MEDIAN(IF(DATOS_[Sexo]=$B73,IF(DATOS_[[AGRUP. CLAS. PROF.]:[AGRUP. CLAS. PROF.]]=$B72,IF(DATOS_[Check Equiparado]="Sí",IF(DATOS_[Check Periodo Ref.]="Dentro",DATOS_[Tot COMPL.SAL Eq],FALSE))))),
0)</f>
        <v>0</v>
      </c>
      <c r="AO73" s="180">
        <f t="array" ref="AO73">IFERROR(
MEDIAN(IF(DATOS_[Sexo]=$B73,IF(DATOS_[[AGRUP. CLAS. PROF.]:[AGRUP. CLAS. PROF.]]=$B72,IF(DATOS_[Check Equiparado]="Sí",IF(DATOS_[Check Periodo Ref.]="Dentro",DATOS_[TOTAL SALARIO Eq],FALSE))))),
0)</f>
        <v>0</v>
      </c>
      <c r="AP73" s="181">
        <f t="array" ref="AP73">IFERROR(
(MEDIAN((IF(DATOS_[[Sexo]:[Sexo]]=$B73,IF(DATOS_[[AGRUP. CLAS. PROF.]:[AGRUP. CLAS. PROF.]]=$B72,IF(DATOS_[[Check Periodo Ref.]:[Check Periodo Ref.]]="Dentro",IF(DATOS_[[Check Equiparado]:[Check Equiparado]]="Sí",IF(DATOS!BI$4="Sí",(1/DATOS_[[% anualiz]:[% anualiz]]),1)*IF(DATOS!BI$5="Sí",1/DATOS_[[% normaliz]:[% normaliz]],1)*(DATOS_[C.Extra.01])))))))),
0)</f>
        <v>0</v>
      </c>
      <c r="AQ73" s="181">
        <f t="array" ref="AQ73">IFERROR(
(MEDIAN((IF(DATOS_[[Sexo]:[Sexo]]=$B73,IF(DATOS_[[AGRUP. CLAS. PROF.]:[AGRUP. CLAS. PROF.]]=$B72,IF(DATOS_[[Check Periodo Ref.]:[Check Periodo Ref.]]="Dentro",IF(DATOS_[[Check Equiparado]:[Check Equiparado]]="Sí",IF(DATOS!BJ$4="Sí",(1/DATOS_[[% anualiz]:[% anualiz]]),1)*IF(DATOS!BJ$5="Sí",1/DATOS_[[% normaliz]:[% normaliz]],1)*(DATOS_[C.Extra.02])))))))),
0)</f>
        <v>0</v>
      </c>
      <c r="AR73" s="181">
        <f t="array" ref="AR73">IFERROR(
(MEDIAN((IF(DATOS_[[Sexo]:[Sexo]]=$B73,IF(DATOS_[[AGRUP. CLAS. PROF.]:[AGRUP. CLAS. PROF.]]=$B72,IF(DATOS_[[Check Periodo Ref.]:[Check Periodo Ref.]]="Dentro",IF(DATOS_[[Check Equiparado]:[Check Equiparado]]="Sí",IF(DATOS!BK$4="Sí",(1/DATOS_[[% anualiz]:[% anualiz]]),1)*IF(DATOS!BK$5="Sí",1/DATOS_[[% normaliz]:[% normaliz]],1)*(DATOS_[C.Extra.03])))))))),
0)</f>
        <v>0</v>
      </c>
      <c r="AS73" s="181">
        <f t="array" ref="AS73">IFERROR(
(MEDIAN((IF(DATOS_[[Sexo]:[Sexo]]=$B73,IF(DATOS_[[AGRUP. CLAS. PROF.]:[AGRUP. CLAS. PROF.]]=$B72,IF(DATOS_[[Check Periodo Ref.]:[Check Periodo Ref.]]="Dentro",IF(DATOS_[[Check Equiparado]:[Check Equiparado]]="Sí",IF(DATOS!BL$4="Sí",(1/DATOS_[[% anualiz]:[% anualiz]]),1)*IF(DATOS!BL$5="Sí",1/DATOS_[[% normaliz]:[% normaliz]],1)*(DATOS_[C.Extra.04])))))))),
0)</f>
        <v>0</v>
      </c>
      <c r="AT73" s="181">
        <f t="array" ref="AT73">IFERROR(
(MEDIAN((IF(DATOS_[[Sexo]:[Sexo]]=$B73,IF(DATOS_[[AGRUP. CLAS. PROF.]:[AGRUP. CLAS. PROF.]]=$B72,IF(DATOS_[[Check Periodo Ref.]:[Check Periodo Ref.]]="Dentro",IF(DATOS_[[Check Equiparado]:[Check Equiparado]]="Sí",IF(DATOS!BM$4="Sí",(1/DATOS_[[% anualiz]:[% anualiz]]),1)*IF(DATOS!BM$5="Sí",1/DATOS_[[% normaliz]:[% normaliz]],1)*(DATOS_[C.Extra.05])))))))),
0)</f>
        <v>0</v>
      </c>
      <c r="AU73" s="182">
        <f t="array" ref="AU73">IFERROR(
MEDIAN(IF(DATOS_[Sexo]=$B73,IF(DATOS_[[AGRUP. CLAS. PROF.]:[AGRUP. CLAS. PROF.]]=$B72,IF(DATOS_[Check Equiparado]="Sí",IF(DATOS_[Check Periodo Ref.]="Dentro",DATOS_[Tot Extrasalarial Eq],FALSE))))),
0)</f>
        <v>0</v>
      </c>
      <c r="AV73" s="183">
        <f t="array" ref="AV73">IFERROR(
MEDIAN(IF(DATOS_[Sexo]=$B73,IF(DATOS_[[AGRUP. CLAS. PROF.]:[AGRUP. CLAS. PROF.]]=$B72,IF(DATOS_[Check Equiparado]="Sí",IF(DATOS_[Check Periodo Ref.]="Dentro",DATOS_[TOTAL Retrib Eq],FALSE))))),
0)</f>
        <v>0</v>
      </c>
    </row>
    <row r="74" spans="1:48" x14ac:dyDescent="0.3">
      <c r="A74" s="107" t="str">
        <f t="shared" ref="A74" si="82">+A73</f>
        <v>[ocultar]</v>
      </c>
      <c r="B74" s="153" t="s">
        <v>163</v>
      </c>
      <c r="C74" s="99">
        <f t="array" ref="C74">SUM(IF($B74=DATOS_[Sexo],
IF($B72=DATOS_[AGRUP. CLAS. PROF.],
IF("Dentro"=DATOS_[Check Periodo Ref.],
1/(COUNTIFS(DATOS_[Sexo],$B74,DATOS_[AGRUP. CLAS. PROF.],$B72,DATOS_[Check Periodo Ref.],"Dentro",DATOS_[id],DATOS_[id]))))))</f>
        <v>0</v>
      </c>
      <c r="D74" s="100">
        <f>COUNTIFS(DATOS_[AGRUP. CLAS. PROF.],$B72,DATOS_[Sexo],$B74,DATOS_[Check Periodo Ref.],"Dentro")</f>
        <v>0</v>
      </c>
      <c r="E74" s="100">
        <f>COUNTIFS(DATOS_[AGRUP. CLAS. PROF.],$B72,DATOS_[Sexo],$B74,DATOS_[Check Periodo Ref.],"Dentro",DATOS_[Check Nº SC Norm],"Sí")</f>
        <v>0</v>
      </c>
      <c r="F74" s="100">
        <f>COUNTIFS(DATOS_[AGRUP. CLAS. PROF.],$B72,DATOS_[Sexo],$B74,DATOS_[Check Periodo Ref.],"Dentro",DATOS_[Check Nº SC Anualiz],"Sí")</f>
        <v>0</v>
      </c>
      <c r="G74" s="100">
        <f>COUNTIFS(DATOS_[AGRUP. CLAS. PROF.],$B72,DATOS_[Sexo],$B74,DATOS_[Check Periodo Ref.],"Dentro",DATOS_[Check Nº SC Norm y Anualiz],"Sí")</f>
        <v>0</v>
      </c>
      <c r="H74" s="100">
        <f>COUNTIFS(DATOS_[AGRUP. CLAS. PROF.],$B72,DATOS_[Sexo],$B74,DATOS_[Check Periodo Ref.],"Dentro",DATOS_[Check Equiparación],"Sí")</f>
        <v>0</v>
      </c>
      <c r="I74" s="177" cm="1">
        <f t="array" ref="I74">IFERROR(
MEDIAN(IF(DATOS_[Sexo]=$B74,IF(DATOS_[[AGRUP. CLAS. PROF.]:[AGRUP. CLAS. PROF.]]=$B72,IF(DATOS_[Check Equiparado]="Sí",IF(DATOS_[Check Periodo Ref.]="Dentro",DATOS_[SALARIO BASE Eq],FALSE))))),
0)</f>
        <v>0</v>
      </c>
      <c r="J74" s="178">
        <f t="array" ref="J74">IFERROR(
(MEDIAN((IF(DATOS_[[Sexo]:[Sexo]]=$B74,IF(DATOS_[[AGRUP. CLAS. PROF.]:[AGRUP. CLAS. PROF.]]=$B72,IF(DATOS_[[Check Periodo Ref.]:[Check Periodo Ref.]]="Dentro",IF(DATOS_[[Check Equiparado]:[Check Equiparado]]="Sí",IF(DATOS!AE$4="Sí",(1/DATOS_[[% anualiz]:[% anualiz]]),1)*IF(DATOS!AE$5="Sí",1/DATOS_[[% normaliz]:[% normaliz]],1)*(DATOS_[Conc.Sal.01])))))))),
0)</f>
        <v>0</v>
      </c>
      <c r="K74" s="178">
        <f t="array" ref="K74">IFERROR(
(MEDIAN((IF(DATOS_[[Sexo]:[Sexo]]=$B74,IF(DATOS_[[AGRUP. CLAS. PROF.]:[AGRUP. CLAS. PROF.]]=$B72,IF(DATOS_[[Check Periodo Ref.]:[Check Periodo Ref.]]="Dentro",IF(DATOS_[[Check Equiparado]:[Check Equiparado]]="Sí",IF(DATOS!AF$4="Sí",(1/DATOS_[[% anualiz]:[% anualiz]]),1)*IF(DATOS!AF$5="Sí",1/DATOS_[[% normaliz]:[% normaliz]],1)*(DATOS_[Conc.Sal.02])))))))),
0)</f>
        <v>0</v>
      </c>
      <c r="L74" s="178">
        <f t="array" ref="L74">IFERROR(
(MEDIAN((IF(DATOS_[[Sexo]:[Sexo]]=$B74,IF(DATOS_[[AGRUP. CLAS. PROF.]:[AGRUP. CLAS. PROF.]]=$B72,IF(DATOS_[[Check Periodo Ref.]:[Check Periodo Ref.]]="Dentro",IF(DATOS_[[Check Equiparado]:[Check Equiparado]]="Sí",IF(DATOS!AG$4="Sí",(1/DATOS_[[% anualiz]:[% anualiz]]),1)*IF(DATOS!AG$5="Sí",1/DATOS_[[% normaliz]:[% normaliz]],1)*(DATOS_[Conc.Sal.03])))))))),
0)</f>
        <v>0</v>
      </c>
      <c r="M74" s="178">
        <f t="array" ref="M74">IFERROR(
(MEDIAN((IF(DATOS_[[Sexo]:[Sexo]]=$B74,IF(DATOS_[[AGRUP. CLAS. PROF.]:[AGRUP. CLAS. PROF.]]=$B72,IF(DATOS_[[Check Periodo Ref.]:[Check Periodo Ref.]]="Dentro",IF(DATOS_[[Check Equiparado]:[Check Equiparado]]="Sí",IF(DATOS!AH$4="Sí",(1/DATOS_[[% anualiz]:[% anualiz]]),1)*IF(DATOS!AH$5="Sí",1/DATOS_[[% normaliz]:[% normaliz]],1)*(DATOS_[Conc.Sal.04])))))))),
0)</f>
        <v>0</v>
      </c>
      <c r="N74" s="178">
        <f t="array" ref="N74">IFERROR(
(MEDIAN((IF(DATOS_[[Sexo]:[Sexo]]=$B74,IF(DATOS_[[AGRUP. CLAS. PROF.]:[AGRUP. CLAS. PROF.]]=$B72,IF(DATOS_[[Check Periodo Ref.]:[Check Periodo Ref.]]="Dentro",IF(DATOS_[[Check Equiparado]:[Check Equiparado]]="Sí",IF(DATOS!AI$4="Sí",(1/DATOS_[[% anualiz]:[% anualiz]]),1)*IF(DATOS!AI$5="Sí",1/DATOS_[[% normaliz]:[% normaliz]],1)*(DATOS_[Conc.Sal.05])))))))),
0)</f>
        <v>0</v>
      </c>
      <c r="O74" s="178">
        <f t="array" ref="O74">IFERROR(
(MEDIAN((IF(DATOS_[[Sexo]:[Sexo]]=$B74,IF(DATOS_[[AGRUP. CLAS. PROF.]:[AGRUP. CLAS. PROF.]]=$B72,IF(DATOS_[[Check Periodo Ref.]:[Check Periodo Ref.]]="Dentro",IF(DATOS_[[Check Equiparado]:[Check Equiparado]]="Sí",IF(DATOS!AJ$4="Sí",(1/DATOS_[[% anualiz]:[% anualiz]]),1)*IF(DATOS!AJ$5="Sí",1/DATOS_[[% normaliz]:[% normaliz]],1)*(DATOS_[Conc.Sal.06])))))))),
0)</f>
        <v>0</v>
      </c>
      <c r="P74" s="178">
        <f t="array" ref="P74">IFERROR(
(MEDIAN((IF(DATOS_[[Sexo]:[Sexo]]=$B74,IF(DATOS_[[AGRUP. CLAS. PROF.]:[AGRUP. CLAS. PROF.]]=$B72,IF(DATOS_[[Check Periodo Ref.]:[Check Periodo Ref.]]="Dentro",IF(DATOS_[[Check Equiparado]:[Check Equiparado]]="Sí",IF(DATOS!AK$4="Sí",(1/DATOS_[[% anualiz]:[% anualiz]]),1)*IF(DATOS!AK$5="Sí",1/DATOS_[[% normaliz]:[% normaliz]],1)*(DATOS_[Conc.Sal.07])))))))),
0)</f>
        <v>0</v>
      </c>
      <c r="Q74" s="178">
        <f t="array" ref="Q74">IFERROR(
(MEDIAN((IF(DATOS_[[Sexo]:[Sexo]]=$B74,IF(DATOS_[[AGRUP. CLAS. PROF.]:[AGRUP. CLAS. PROF.]]=$B72,IF(DATOS_[[Check Periodo Ref.]:[Check Periodo Ref.]]="Dentro",IF(DATOS_[[Check Equiparado]:[Check Equiparado]]="Sí",IF(DATOS!AL$4="Sí",(1/DATOS_[[% anualiz]:[% anualiz]]),1)*IF(DATOS!AL$5="Sí",1/DATOS_[[% normaliz]:[% normaliz]],1)*(DATOS_[Conc.Sal.08])))))))),
0)</f>
        <v>0</v>
      </c>
      <c r="R74" s="178">
        <f t="array" ref="R74">IFERROR(
(MEDIAN((IF(DATOS_[[Sexo]:[Sexo]]=$B74,IF(DATOS_[[AGRUP. CLAS. PROF.]:[AGRUP. CLAS. PROF.]]=$B72,IF(DATOS_[[Check Periodo Ref.]:[Check Periodo Ref.]]="Dentro",IF(DATOS_[[Check Equiparado]:[Check Equiparado]]="Sí",IF(DATOS!AM$4="Sí",(1/DATOS_[[% anualiz]:[% anualiz]]),1)*IF(DATOS!AM$5="Sí",1/DATOS_[[% normaliz]:[% normaliz]],1)*(DATOS_[Conc.Sal.09])))))))),
0)</f>
        <v>0</v>
      </c>
      <c r="S74" s="178">
        <f t="array" ref="S74">IFERROR(
(MEDIAN((IF(DATOS_[[Sexo]:[Sexo]]=$B74,IF(DATOS_[[AGRUP. CLAS. PROF.]:[AGRUP. CLAS. PROF.]]=$B72,IF(DATOS_[[Check Periodo Ref.]:[Check Periodo Ref.]]="Dentro",IF(DATOS_[[Check Equiparado]:[Check Equiparado]]="Sí",IF(DATOS!AN$4="Sí",(1/DATOS_[[% anualiz]:[% anualiz]]),1)*IF(DATOS!AN$5="Sí",1/DATOS_[[% normaliz]:[% normaliz]],1)*(DATOS_[Conc.Sal.10])))))))),
0)</f>
        <v>0</v>
      </c>
      <c r="T74" s="178">
        <f t="array" ref="T74">IFERROR(
(MEDIAN((IF(DATOS_[[Sexo]:[Sexo]]=$B74,IF(DATOS_[[AGRUP. CLAS. PROF.]:[AGRUP. CLAS. PROF.]]=$B72,IF(DATOS_[[Check Periodo Ref.]:[Check Periodo Ref.]]="Dentro",IF(DATOS_[[Check Equiparado]:[Check Equiparado]]="Sí",IF(DATOS!AO$4="Sí",(1/DATOS_[[% anualiz]:[% anualiz]]),1)*IF(DATOS!AO$5="Sí",1/DATOS_[[% normaliz]:[% normaliz]],1)*(DATOS_[Conc.Sal.11])))))))),
0)</f>
        <v>0</v>
      </c>
      <c r="U74" s="178">
        <f t="array" ref="U74">IFERROR(
(MEDIAN((IF(DATOS_[[Sexo]:[Sexo]]=$B74,IF(DATOS_[[AGRUP. CLAS. PROF.]:[AGRUP. CLAS. PROF.]]=$B72,IF(DATOS_[[Check Periodo Ref.]:[Check Periodo Ref.]]="Dentro",IF(DATOS_[[Check Equiparado]:[Check Equiparado]]="Sí",IF(DATOS!AP$4="Sí",(1/DATOS_[[% anualiz]:[% anualiz]]),1)*IF(DATOS!AP$5="Sí",1/DATOS_[[% normaliz]:[% normaliz]],1)*(DATOS_[Conc.Sal.12])))))))),
0)</f>
        <v>0</v>
      </c>
      <c r="V74" s="178">
        <f t="array" ref="V74">IFERROR(
(MEDIAN((IF(DATOS_[[Sexo]:[Sexo]]=$B74,IF(DATOS_[[AGRUP. CLAS. PROF.]:[AGRUP. CLAS. PROF.]]=$B72,IF(DATOS_[[Check Periodo Ref.]:[Check Periodo Ref.]]="Dentro",IF(DATOS_[[Check Equiparado]:[Check Equiparado]]="Sí",IF(DATOS!AQ$4="Sí",(1/DATOS_[[% anualiz]:[% anualiz]]),1)*IF(DATOS!AQ$5="Sí",1/DATOS_[[% normaliz]:[% normaliz]],1)*(DATOS_[Conc.Sal.13])))))))),
0)</f>
        <v>0</v>
      </c>
      <c r="W74" s="178">
        <f t="array" ref="W74">IFERROR(
(MEDIAN((IF(DATOS_[[Sexo]:[Sexo]]=$B74,IF(DATOS_[[AGRUP. CLAS. PROF.]:[AGRUP. CLAS. PROF.]]=$B72,IF(DATOS_[[Check Periodo Ref.]:[Check Periodo Ref.]]="Dentro",IF(DATOS_[[Check Equiparado]:[Check Equiparado]]="Sí",IF(DATOS!AR$4="Sí",(1/DATOS_[[% anualiz]:[% anualiz]]),1)*IF(DATOS!AR$5="Sí",1/DATOS_[[% normaliz]:[% normaliz]],1)*(DATOS_[Conc.Sal.14])))))))),
0)</f>
        <v>0</v>
      </c>
      <c r="X74" s="178">
        <f t="array" ref="X74">IFERROR(
(MEDIAN((IF(DATOS_[[Sexo]:[Sexo]]=$B74,IF(DATOS_[[AGRUP. CLAS. PROF.]:[AGRUP. CLAS. PROF.]]=$B72,IF(DATOS_[[Check Periodo Ref.]:[Check Periodo Ref.]]="Dentro",IF(DATOS_[[Check Equiparado]:[Check Equiparado]]="Sí",IF(DATOS!AS$4="Sí",(1/DATOS_[[% anualiz]:[% anualiz]]),1)*IF(DATOS!AS$5="Sí",1/DATOS_[[% normaliz]:[% normaliz]],1)*(DATOS_[Conc.Sal.15])))))))),
0)</f>
        <v>0</v>
      </c>
      <c r="Y74" s="178">
        <f t="array" ref="Y74">IFERROR(
(MEDIAN((IF(DATOS_[[Sexo]:[Sexo]]=$B74,IF(DATOS_[[AGRUP. CLAS. PROF.]:[AGRUP. CLAS. PROF.]]=$B72,IF(DATOS_[[Check Periodo Ref.]:[Check Periodo Ref.]]="Dentro",IF(DATOS_[[Check Equiparado]:[Check Equiparado]]="Sí",IF(DATOS!AT$4="Sí",(1/DATOS_[[% anualiz]:[% anualiz]]),1)*IF(DATOS!AT$5="Sí",1/DATOS_[[% normaliz]:[% normaliz]],1)*(DATOS_[Conc.Sal.16])))))))),
0)</f>
        <v>0</v>
      </c>
      <c r="Z74" s="178">
        <f t="array" ref="Z74">IFERROR(
(MEDIAN((IF(DATOS_[[Sexo]:[Sexo]]=$B74,IF(DATOS_[[AGRUP. CLAS. PROF.]:[AGRUP. CLAS. PROF.]]=$B72,IF(DATOS_[[Check Periodo Ref.]:[Check Periodo Ref.]]="Dentro",IF(DATOS_[[Check Equiparado]:[Check Equiparado]]="Sí",IF(DATOS!AU$4="Sí",(1/DATOS_[[% anualiz]:[% anualiz]]),1)*IF(DATOS!AU$5="Sí",1/DATOS_[[% normaliz]:[% normaliz]],1)*(DATOS_[Conc.Sal.17])))))))),
0)</f>
        <v>0</v>
      </c>
      <c r="AA74" s="178">
        <f t="array" ref="AA74">IFERROR(
(MEDIAN((IF(DATOS_[[Sexo]:[Sexo]]=$B74,IF(DATOS_[[AGRUP. CLAS. PROF.]:[AGRUP. CLAS. PROF.]]=$B72,IF(DATOS_[[Check Periodo Ref.]:[Check Periodo Ref.]]="Dentro",IF(DATOS_[[Check Equiparado]:[Check Equiparado]]="Sí",IF(DATOS!AV$4="Sí",(1/DATOS_[[% anualiz]:[% anualiz]]),1)*IF(DATOS!AV$5="Sí",1/DATOS_[[% normaliz]:[% normaliz]],1)*(DATOS_[Conc.Sal.18])))))))),
0)</f>
        <v>0</v>
      </c>
      <c r="AB74" s="178">
        <f t="array" ref="AB74">IFERROR(
(MEDIAN((IF(DATOS_[[Sexo]:[Sexo]]=$B74,IF(DATOS_[[AGRUP. CLAS. PROF.]:[AGRUP. CLAS. PROF.]]=$B72,IF(DATOS_[[Check Periodo Ref.]:[Check Periodo Ref.]]="Dentro",IF(DATOS_[[Check Equiparado]:[Check Equiparado]]="Sí",IF(DATOS!AW$4="Sí",(1/DATOS_[[% anualiz]:[% anualiz]]),1)*IF(DATOS!AW$5="Sí",1/DATOS_[[% normaliz]:[% normaliz]],1)*(DATOS_[Conc.Sal.19])))))))),
0)</f>
        <v>0</v>
      </c>
      <c r="AC74" s="178">
        <f t="array" ref="AC74">IFERROR(
(MEDIAN((IF(DATOS_[[Sexo]:[Sexo]]=$B74,IF(DATOS_[[AGRUP. CLAS. PROF.]:[AGRUP. CLAS. PROF.]]=$B72,IF(DATOS_[[Check Periodo Ref.]:[Check Periodo Ref.]]="Dentro",IF(DATOS_[[Check Equiparado]:[Check Equiparado]]="Sí",IF(DATOS!AX$4="Sí",(1/DATOS_[[% anualiz]:[% anualiz]]),1)*IF(DATOS!AX$5="Sí",1/DATOS_[[% normaliz]:[% normaliz]],1)*(DATOS_[Conc.Sal.20])))))))),
0)</f>
        <v>0</v>
      </c>
      <c r="AD74" s="178">
        <f t="array" ref="AD74">IFERROR(
(MEDIAN((IF(DATOS_[[Sexo]:[Sexo]]=$B74,IF(DATOS_[[AGRUP. CLAS. PROF.]:[AGRUP. CLAS. PROF.]]=$B72,IF(DATOS_[[Check Periodo Ref.]:[Check Periodo Ref.]]="Dentro",IF(DATOS_[[Check Equiparado]:[Check Equiparado]]="Sí",IF(DATOS!AY$4="Sí",(1/DATOS_[[% anualiz]:[% anualiz]]),1)*IF(DATOS!AY$5="Sí",1/DATOS_[[% normaliz]:[% normaliz]],1)*(DATOS_[Conc.Sal.21])))))))),
0)</f>
        <v>0</v>
      </c>
      <c r="AE74" s="178">
        <f t="array" ref="AE74">IFERROR(
(MEDIAN((IF(DATOS_[[Sexo]:[Sexo]]=$B74,IF(DATOS_[[AGRUP. CLAS. PROF.]:[AGRUP. CLAS. PROF.]]=$B72,IF(DATOS_[[Check Periodo Ref.]:[Check Periodo Ref.]]="Dentro",IF(DATOS_[[Check Equiparado]:[Check Equiparado]]="Sí",IF(DATOS!AZ$4="Sí",(1/DATOS_[[% anualiz]:[% anualiz]]),1)*IF(DATOS!AZ$5="Sí",1/DATOS_[[% normaliz]:[% normaliz]],1)*(DATOS_[Conc.Sal.22])))))))),
0)</f>
        <v>0</v>
      </c>
      <c r="AF74" s="178">
        <f t="array" ref="AF74">IFERROR(
(MEDIAN((IF(DATOS_[[Sexo]:[Sexo]]=$B74,IF(DATOS_[[AGRUP. CLAS. PROF.]:[AGRUP. CLAS. PROF.]]=$B72,IF(DATOS_[[Check Periodo Ref.]:[Check Periodo Ref.]]="Dentro",IF(DATOS_[[Check Equiparado]:[Check Equiparado]]="Sí",IF(DATOS!BA$4="Sí",(1/DATOS_[[% anualiz]:[% anualiz]]),1)*IF(DATOS!BA$5="Sí",1/DATOS_[[% normaliz]:[% normaliz]],1)*(DATOS_[Conc.Sal.23])))))))),
0)</f>
        <v>0</v>
      </c>
      <c r="AG74" s="178">
        <f t="array" ref="AG74">IFERROR(
(MEDIAN((IF(DATOS_[[Sexo]:[Sexo]]=$B74,IF(DATOS_[[AGRUP. CLAS. PROF.]:[AGRUP. CLAS. PROF.]]=$B72,IF(DATOS_[[Check Periodo Ref.]:[Check Periodo Ref.]]="Dentro",IF(DATOS_[[Check Equiparado]:[Check Equiparado]]="Sí",IF(DATOS!BB$4="Sí",(1/DATOS_[[% anualiz]:[% anualiz]]),1)*IF(DATOS!BB$5="Sí",1/DATOS_[[% normaliz]:[% normaliz]],1)*(DATOS_[Conc.Sal.24])))))))),
0)</f>
        <v>0</v>
      </c>
      <c r="AH74" s="178">
        <f t="array" ref="AH74">IFERROR(
(MEDIAN((IF(DATOS_[[Sexo]:[Sexo]]=$B74,IF(DATOS_[[AGRUP. CLAS. PROF.]:[AGRUP. CLAS. PROF.]]=$B72,IF(DATOS_[[Check Periodo Ref.]:[Check Periodo Ref.]]="Dentro",IF(DATOS_[[Check Equiparado]:[Check Equiparado]]="Sí",IF(DATOS!BC$4="Sí",(1/DATOS_[[% anualiz]:[% anualiz]]),1)*IF(DATOS!BC$5="Sí",1/DATOS_[[% normaliz]:[% normaliz]],1)*(DATOS_[Conc.Sal.25])))))))),
0)</f>
        <v>0</v>
      </c>
      <c r="AI74" s="178">
        <f t="array" ref="AI74">IFERROR(
(MEDIAN((IF(DATOS_[[Sexo]:[Sexo]]=$B74,IF(DATOS_[[AGRUP. CLAS. PROF.]:[AGRUP. CLAS. PROF.]]=$B72,IF(DATOS_[[Check Periodo Ref.]:[Check Periodo Ref.]]="Dentro",IF(DATOS_[[Check Equiparado]:[Check Equiparado]]="Sí",IF(DATOS!BD$4="Sí",(1/DATOS_[[% anualiz]:[% anualiz]]),1)*IF(DATOS!BD$5="Sí",1/DATOS_[[% normaliz]:[% normaliz]],1)*(DATOS_[Conc.Sal.26])))))))),
0)</f>
        <v>0</v>
      </c>
      <c r="AJ74" s="178">
        <f t="array" ref="AJ74">IFERROR(
(MEDIAN((IF(DATOS_[[Sexo]:[Sexo]]=$B74,IF(DATOS_[[AGRUP. CLAS. PROF.]:[AGRUP. CLAS. PROF.]]=$B72,IF(DATOS_[[Check Periodo Ref.]:[Check Periodo Ref.]]="Dentro",IF(DATOS_[[Check Equiparado]:[Check Equiparado]]="Sí",IF(DATOS!BE$4="Sí",(1/DATOS_[[% anualiz]:[% anualiz]]),1)*IF(DATOS!BE$5="Sí",1/DATOS_[[% normaliz]:[% normaliz]],1)*(DATOS_[Conc.Sal.27])))))))),
0)</f>
        <v>0</v>
      </c>
      <c r="AK74" s="178">
        <f t="array" ref="AK74">IFERROR(
(MEDIAN((IF(DATOS_[[Sexo]:[Sexo]]=$B74,IF(DATOS_[[AGRUP. CLAS. PROF.]:[AGRUP. CLAS. PROF.]]=$B72,IF(DATOS_[[Check Periodo Ref.]:[Check Periodo Ref.]]="Dentro",IF(DATOS_[[Check Equiparado]:[Check Equiparado]]="Sí",IF(DATOS!BF$4="Sí",(1/DATOS_[[% anualiz]:[% anualiz]]),1)*IF(DATOS!BF$5="Sí",1/DATOS_[[% normaliz]:[% normaliz]],1)*(DATOS_[Conc.Sal.28])))))))),
0)</f>
        <v>0</v>
      </c>
      <c r="AL74" s="178">
        <f t="array" ref="AL74">IFERROR(
(MEDIAN((IF(DATOS_[[Sexo]:[Sexo]]=$B74,IF(DATOS_[[AGRUP. CLAS. PROF.]:[AGRUP. CLAS. PROF.]]=$B72,IF(DATOS_[[Check Periodo Ref.]:[Check Periodo Ref.]]="Dentro",IF(DATOS_[[Check Equiparado]:[Check Equiparado]]="Sí",IF(DATOS!BG$4="Sí",(1/DATOS_[[% anualiz]:[% anualiz]]),1)*IF(DATOS!BG$5="Sí",1/DATOS_[[% normaliz]:[% normaliz]],1)*(DATOS_[Conc.Sal.29])))))))),
0)</f>
        <v>0</v>
      </c>
      <c r="AM74" s="178">
        <f t="array" ref="AM74">IFERROR(
(MEDIAN((IF(DATOS_[[Sexo]:[Sexo]]=$B74,IF(DATOS_[[AGRUP. CLAS. PROF.]:[AGRUP. CLAS. PROF.]]=$B72,IF(DATOS_[[Check Periodo Ref.]:[Check Periodo Ref.]]="Dentro",IF(DATOS_[[Check Equiparado]:[Check Equiparado]]="Sí",IF(DATOS!BH$4="Sí",(1/DATOS_[[% anualiz]:[% anualiz]]),1)*IF(DATOS!BH$5="Sí",1/DATOS_[[% normaliz]:[% normaliz]],1)*(DATOS_[Conc.Sal.30])))))))),
0)</f>
        <v>0</v>
      </c>
      <c r="AN74" s="179">
        <f t="array" ref="AN74">IFERROR(
MEDIAN(IF(DATOS_[Sexo]=$B74,IF(DATOS_[[AGRUP. CLAS. PROF.]:[AGRUP. CLAS. PROF.]]=$B72,IF(DATOS_[Check Equiparado]="Sí",IF(DATOS_[Check Periodo Ref.]="Dentro",DATOS_[Tot COMPL.SAL Eq],FALSE))))),
0)</f>
        <v>0</v>
      </c>
      <c r="AO74" s="180">
        <f t="array" ref="AO74">IFERROR(
MEDIAN(IF(DATOS_[Sexo]=$B74,IF(DATOS_[[AGRUP. CLAS. PROF.]:[AGRUP. CLAS. PROF.]]=$B72,IF(DATOS_[Check Equiparado]="Sí",IF(DATOS_[Check Periodo Ref.]="Dentro",DATOS_[TOTAL SALARIO Eq],FALSE))))),
0)</f>
        <v>0</v>
      </c>
      <c r="AP74" s="181">
        <f t="array" ref="AP74">IFERROR(
(MEDIAN((IF(DATOS_[[Sexo]:[Sexo]]=$B74,IF(DATOS_[[AGRUP. CLAS. PROF.]:[AGRUP. CLAS. PROF.]]=$B73,IF(DATOS_[[Check Periodo Ref.]:[Check Periodo Ref.]]="Dentro",IF(DATOS_[[Check Equiparado]:[Check Equiparado]]="Sí",IF(DATOS!BI$4="Sí",(1/DATOS_[[% anualiz]:[% anualiz]]),1)*IF(DATOS!BI$5="Sí",1/DATOS_[[% normaliz]:[% normaliz]],1)*(DATOS_[C.Extra.01])))))))),
0)</f>
        <v>0</v>
      </c>
      <c r="AQ74" s="181">
        <f t="array" ref="AQ74">IFERROR(
(MEDIAN((IF(DATOS_[[Sexo]:[Sexo]]=$B74,IF(DATOS_[[AGRUP. CLAS. PROF.]:[AGRUP. CLAS. PROF.]]=$B73,IF(DATOS_[[Check Periodo Ref.]:[Check Periodo Ref.]]="Dentro",IF(DATOS_[[Check Equiparado]:[Check Equiparado]]="Sí",IF(DATOS!BJ$4="Sí",(1/DATOS_[[% anualiz]:[% anualiz]]),1)*IF(DATOS!BJ$5="Sí",1/DATOS_[[% normaliz]:[% normaliz]],1)*(DATOS_[C.Extra.02])))))))),
0)</f>
        <v>0</v>
      </c>
      <c r="AR74" s="181">
        <f t="array" ref="AR74">IFERROR(
(MEDIAN((IF(DATOS_[[Sexo]:[Sexo]]=$B74,IF(DATOS_[[AGRUP. CLAS. PROF.]:[AGRUP. CLAS. PROF.]]=$B73,IF(DATOS_[[Check Periodo Ref.]:[Check Periodo Ref.]]="Dentro",IF(DATOS_[[Check Equiparado]:[Check Equiparado]]="Sí",IF(DATOS!BK$4="Sí",(1/DATOS_[[% anualiz]:[% anualiz]]),1)*IF(DATOS!BK$5="Sí",1/DATOS_[[% normaliz]:[% normaliz]],1)*(DATOS_[C.Extra.03])))))))),
0)</f>
        <v>0</v>
      </c>
      <c r="AS74" s="181">
        <f t="array" ref="AS74">IFERROR(
(MEDIAN((IF(DATOS_[[Sexo]:[Sexo]]=$B74,IF(DATOS_[[AGRUP. CLAS. PROF.]:[AGRUP. CLAS. PROF.]]=$B73,IF(DATOS_[[Check Periodo Ref.]:[Check Periodo Ref.]]="Dentro",IF(DATOS_[[Check Equiparado]:[Check Equiparado]]="Sí",IF(DATOS!BL$4="Sí",(1/DATOS_[[% anualiz]:[% anualiz]]),1)*IF(DATOS!BL$5="Sí",1/DATOS_[[% normaliz]:[% normaliz]],1)*(DATOS_[C.Extra.04])))))))),
0)</f>
        <v>0</v>
      </c>
      <c r="AT74" s="181">
        <f t="array" ref="AT74">IFERROR(
(MEDIAN((IF(DATOS_[[Sexo]:[Sexo]]=$B74,IF(DATOS_[[AGRUP. CLAS. PROF.]:[AGRUP. CLAS. PROF.]]=$B73,IF(DATOS_[[Check Periodo Ref.]:[Check Periodo Ref.]]="Dentro",IF(DATOS_[[Check Equiparado]:[Check Equiparado]]="Sí",IF(DATOS!BM$4="Sí",(1/DATOS_[[% anualiz]:[% anualiz]]),1)*IF(DATOS!BM$5="Sí",1/DATOS_[[% normaliz]:[% normaliz]],1)*(DATOS_[C.Extra.05])))))))),
0)</f>
        <v>0</v>
      </c>
      <c r="AU74" s="182">
        <f t="array" ref="AU74">IFERROR(
MEDIAN(IF(DATOS_[Sexo]=$B74,IF(DATOS_[[AGRUP. CLAS. PROF.]:[AGRUP. CLAS. PROF.]]=$B72,IF(DATOS_[Check Equiparado]="Sí",IF(DATOS_[Check Periodo Ref.]="Dentro",DATOS_[Tot Extrasalarial Eq],FALSE))))),
0)</f>
        <v>0</v>
      </c>
      <c r="AV74" s="183">
        <f t="array" ref="AV74">IFERROR(
MEDIAN(IF(DATOS_[Sexo]=$B74,IF(DATOS_[[AGRUP. CLAS. PROF.]:[AGRUP. CLAS. PROF.]]=$B72,IF(DATOS_[Check Equiparado]="Sí",IF(DATOS_[Check Periodo Ref.]="Dentro",DATOS_[TOTAL Retrib Eq],FALSE))))),
0)</f>
        <v>0</v>
      </c>
    </row>
    <row r="75" spans="1:48" ht="17.25" thickBot="1" x14ac:dyDescent="0.35">
      <c r="A75" s="107" t="str">
        <f t="shared" ref="A75" si="83">+A76</f>
        <v>[ocultar]</v>
      </c>
      <c r="B75" s="157" t="s">
        <v>237</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CLAS. PROF.],
IF("Dentro"=DATOS_[Check Periodo Ref.],
1/(COUNTIFS(DATOS_[Sexo],$B76,DATOS_[AGRUP. CLAS. PROF.],$B75,DATOS_[Check Periodo Ref.],"Dentro",DATOS_[id],DATOS_[id]))))))</f>
        <v>0</v>
      </c>
      <c r="D76" s="100">
        <f>COUNTIFS(DATOS_[AGRUP. CLAS. PROF.],$B75,DATOS_[Sexo],$B76,DATOS_[Check Periodo Ref.],"Dentro")</f>
        <v>0</v>
      </c>
      <c r="E76" s="100">
        <f>COUNTIFS(DATOS_[AGRUP. CLAS. PROF.],$B75,DATOS_[Sexo],$B76,DATOS_[Check Periodo Ref.],"Dentro",DATOS_[Check Nº SC Norm],"Sí")</f>
        <v>0</v>
      </c>
      <c r="F76" s="100">
        <f>COUNTIFS(DATOS_[AGRUP. CLAS. PROF.],$B75,DATOS_[Sexo],$B76,DATOS_[Check Periodo Ref.],"Dentro",DATOS_[Check Nº SC Anualiz],"Sí")</f>
        <v>0</v>
      </c>
      <c r="G76" s="100">
        <f>COUNTIFS(DATOS_[AGRUP. CLAS. PROF.],$B75,DATOS_[Sexo],$B76,DATOS_[Check Periodo Ref.],"Dentro",DATOS_[Check Nº SC Norm y Anualiz],"Sí")</f>
        <v>0</v>
      </c>
      <c r="H76" s="100">
        <f>COUNTIFS(DATOS_[AGRUP. CLAS. PROF.],$B75,DATOS_[Sexo],$B76,DATOS_[Check Periodo Ref.],"Dentro",DATOS_[Check Equiparación],"Sí")</f>
        <v>0</v>
      </c>
      <c r="I76" s="177">
        <f t="array" ref="I76">IFERROR(
MEDIAN(IF(DATOS_[Sexo]=$B76,IF(DATOS_[[AGRUP. CLAS. PROF.]:[AGRUP. CLAS. PROF.]]=$B75,IF(DATOS_[Check Equiparado]="Sí",IF(DATOS_[Check Periodo Ref.]="Dentro",DATOS_[SALARIO BASE Eq],FALSE))))),
0)</f>
        <v>0</v>
      </c>
      <c r="J76" s="178">
        <f t="array" ref="J76">IFERROR(
(MEDIAN((IF(DATOS_[[Sexo]:[Sexo]]=$B76,IF(DATOS_[[AGRUP. CLAS. PROF.]:[AGRUP. CLAS. PROF.]]=$B75,IF(DATOS_[[Check Periodo Ref.]:[Check Periodo Ref.]]="Dentro",IF(DATOS_[[Check Equiparado]:[Check Equiparado]]="Sí",IF(DATOS!AE$4="Sí",(1/DATOS_[[% anualiz]:[% anualiz]]),1)*IF(DATOS!AE$5="Sí",1/DATOS_[[% normaliz]:[% normaliz]],1)*(DATOS_[Conc.Sal.01])))))))),
0)</f>
        <v>0</v>
      </c>
      <c r="K76" s="178">
        <f t="array" ref="K76">IFERROR(
(MEDIAN((IF(DATOS_[[Sexo]:[Sexo]]=$B76,IF(DATOS_[[AGRUP. CLAS. PROF.]:[AGRUP. CLAS. PROF.]]=$B75,IF(DATOS_[[Check Periodo Ref.]:[Check Periodo Ref.]]="Dentro",IF(DATOS_[[Check Equiparado]:[Check Equiparado]]="Sí",IF(DATOS!AF$4="Sí",(1/DATOS_[[% anualiz]:[% anualiz]]),1)*IF(DATOS!AF$5="Sí",1/DATOS_[[% normaliz]:[% normaliz]],1)*(DATOS_[Conc.Sal.02])))))))),
0)</f>
        <v>0</v>
      </c>
      <c r="L76" s="178">
        <f t="array" ref="L76">IFERROR(
(MEDIAN((IF(DATOS_[[Sexo]:[Sexo]]=$B76,IF(DATOS_[[AGRUP. CLAS. PROF.]:[AGRUP. CLAS. PROF.]]=$B75,IF(DATOS_[[Check Periodo Ref.]:[Check Periodo Ref.]]="Dentro",IF(DATOS_[[Check Equiparado]:[Check Equiparado]]="Sí",IF(DATOS!AG$4="Sí",(1/DATOS_[[% anualiz]:[% anualiz]]),1)*IF(DATOS!AG$5="Sí",1/DATOS_[[% normaliz]:[% normaliz]],1)*(DATOS_[Conc.Sal.03])))))))),
0)</f>
        <v>0</v>
      </c>
      <c r="M76" s="178">
        <f t="array" ref="M76">IFERROR(
(MEDIAN((IF(DATOS_[[Sexo]:[Sexo]]=$B76,IF(DATOS_[[AGRUP. CLAS. PROF.]:[AGRUP. CLAS. PROF.]]=$B75,IF(DATOS_[[Check Periodo Ref.]:[Check Periodo Ref.]]="Dentro",IF(DATOS_[[Check Equiparado]:[Check Equiparado]]="Sí",IF(DATOS!AH$4="Sí",(1/DATOS_[[% anualiz]:[% anualiz]]),1)*IF(DATOS!AH$5="Sí",1/DATOS_[[% normaliz]:[% normaliz]],1)*(DATOS_[Conc.Sal.04])))))))),
0)</f>
        <v>0</v>
      </c>
      <c r="N76" s="178">
        <f t="array" ref="N76">IFERROR(
(MEDIAN((IF(DATOS_[[Sexo]:[Sexo]]=$B76,IF(DATOS_[[AGRUP. CLAS. PROF.]:[AGRUP. CLAS. PROF.]]=$B75,IF(DATOS_[[Check Periodo Ref.]:[Check Periodo Ref.]]="Dentro",IF(DATOS_[[Check Equiparado]:[Check Equiparado]]="Sí",IF(DATOS!AI$4="Sí",(1/DATOS_[[% anualiz]:[% anualiz]]),1)*IF(DATOS!AI$5="Sí",1/DATOS_[[% normaliz]:[% normaliz]],1)*(DATOS_[Conc.Sal.05])))))))),
0)</f>
        <v>0</v>
      </c>
      <c r="O76" s="178">
        <f t="array" ref="O76">IFERROR(
(MEDIAN((IF(DATOS_[[Sexo]:[Sexo]]=$B76,IF(DATOS_[[AGRUP. CLAS. PROF.]:[AGRUP. CLAS. PROF.]]=$B75,IF(DATOS_[[Check Periodo Ref.]:[Check Periodo Ref.]]="Dentro",IF(DATOS_[[Check Equiparado]:[Check Equiparado]]="Sí",IF(DATOS!AJ$4="Sí",(1/DATOS_[[% anualiz]:[% anualiz]]),1)*IF(DATOS!AJ$5="Sí",1/DATOS_[[% normaliz]:[% normaliz]],1)*(DATOS_[Conc.Sal.06])))))))),
0)</f>
        <v>0</v>
      </c>
      <c r="P76" s="178">
        <f t="array" ref="P76">IFERROR(
(MEDIAN((IF(DATOS_[[Sexo]:[Sexo]]=$B76,IF(DATOS_[[AGRUP. CLAS. PROF.]:[AGRUP. CLAS. PROF.]]=$B75,IF(DATOS_[[Check Periodo Ref.]:[Check Periodo Ref.]]="Dentro",IF(DATOS_[[Check Equiparado]:[Check Equiparado]]="Sí",IF(DATOS!AK$4="Sí",(1/DATOS_[[% anualiz]:[% anualiz]]),1)*IF(DATOS!AK$5="Sí",1/DATOS_[[% normaliz]:[% normaliz]],1)*(DATOS_[Conc.Sal.07])))))))),
0)</f>
        <v>0</v>
      </c>
      <c r="Q76" s="178">
        <f t="array" ref="Q76">IFERROR(
(MEDIAN((IF(DATOS_[[Sexo]:[Sexo]]=$B76,IF(DATOS_[[AGRUP. CLAS. PROF.]:[AGRUP. CLAS. PROF.]]=$B75,IF(DATOS_[[Check Periodo Ref.]:[Check Periodo Ref.]]="Dentro",IF(DATOS_[[Check Equiparado]:[Check Equiparado]]="Sí",IF(DATOS!AL$4="Sí",(1/DATOS_[[% anualiz]:[% anualiz]]),1)*IF(DATOS!AL$5="Sí",1/DATOS_[[% normaliz]:[% normaliz]],1)*(DATOS_[Conc.Sal.08])))))))),
0)</f>
        <v>0</v>
      </c>
      <c r="R76" s="178">
        <f t="array" ref="R76">IFERROR(
(MEDIAN((IF(DATOS_[[Sexo]:[Sexo]]=$B76,IF(DATOS_[[AGRUP. CLAS. PROF.]:[AGRUP. CLAS. PROF.]]=$B75,IF(DATOS_[[Check Periodo Ref.]:[Check Periodo Ref.]]="Dentro",IF(DATOS_[[Check Equiparado]:[Check Equiparado]]="Sí",IF(DATOS!AM$4="Sí",(1/DATOS_[[% anualiz]:[% anualiz]]),1)*IF(DATOS!AM$5="Sí",1/DATOS_[[% normaliz]:[% normaliz]],1)*(DATOS_[Conc.Sal.09])))))))),
0)</f>
        <v>0</v>
      </c>
      <c r="S76" s="178">
        <f t="array" ref="S76">IFERROR(
(MEDIAN((IF(DATOS_[[Sexo]:[Sexo]]=$B76,IF(DATOS_[[AGRUP. CLAS. PROF.]:[AGRUP. CLAS. PROF.]]=$B75,IF(DATOS_[[Check Periodo Ref.]:[Check Periodo Ref.]]="Dentro",IF(DATOS_[[Check Equiparado]:[Check Equiparado]]="Sí",IF(DATOS!AN$4="Sí",(1/DATOS_[[% anualiz]:[% anualiz]]),1)*IF(DATOS!AN$5="Sí",1/DATOS_[[% normaliz]:[% normaliz]],1)*(DATOS_[Conc.Sal.10])))))))),
0)</f>
        <v>0</v>
      </c>
      <c r="T76" s="178">
        <f t="array" ref="T76">IFERROR(
(MEDIAN((IF(DATOS_[[Sexo]:[Sexo]]=$B76,IF(DATOS_[[AGRUP. CLAS. PROF.]:[AGRUP. CLAS. PROF.]]=$B75,IF(DATOS_[[Check Periodo Ref.]:[Check Periodo Ref.]]="Dentro",IF(DATOS_[[Check Equiparado]:[Check Equiparado]]="Sí",IF(DATOS!AO$4="Sí",(1/DATOS_[[% anualiz]:[% anualiz]]),1)*IF(DATOS!AO$5="Sí",1/DATOS_[[% normaliz]:[% normaliz]],1)*(DATOS_[Conc.Sal.11])))))))),
0)</f>
        <v>0</v>
      </c>
      <c r="U76" s="178">
        <f t="array" ref="U76">IFERROR(
(MEDIAN((IF(DATOS_[[Sexo]:[Sexo]]=$B76,IF(DATOS_[[AGRUP. CLAS. PROF.]:[AGRUP. CLAS. PROF.]]=$B75,IF(DATOS_[[Check Periodo Ref.]:[Check Periodo Ref.]]="Dentro",IF(DATOS_[[Check Equiparado]:[Check Equiparado]]="Sí",IF(DATOS!AP$4="Sí",(1/DATOS_[[% anualiz]:[% anualiz]]),1)*IF(DATOS!AP$5="Sí",1/DATOS_[[% normaliz]:[% normaliz]],1)*(DATOS_[Conc.Sal.12])))))))),
0)</f>
        <v>0</v>
      </c>
      <c r="V76" s="178">
        <f t="array" ref="V76">IFERROR(
(MEDIAN((IF(DATOS_[[Sexo]:[Sexo]]=$B76,IF(DATOS_[[AGRUP. CLAS. PROF.]:[AGRUP. CLAS. PROF.]]=$B75,IF(DATOS_[[Check Periodo Ref.]:[Check Periodo Ref.]]="Dentro",IF(DATOS_[[Check Equiparado]:[Check Equiparado]]="Sí",IF(DATOS!AQ$4="Sí",(1/DATOS_[[% anualiz]:[% anualiz]]),1)*IF(DATOS!AQ$5="Sí",1/DATOS_[[% normaliz]:[% normaliz]],1)*(DATOS_[Conc.Sal.13])))))))),
0)</f>
        <v>0</v>
      </c>
      <c r="W76" s="178">
        <f t="array" ref="W76">IFERROR(
(MEDIAN((IF(DATOS_[[Sexo]:[Sexo]]=$B76,IF(DATOS_[[AGRUP. CLAS. PROF.]:[AGRUP. CLAS. PROF.]]=$B75,IF(DATOS_[[Check Periodo Ref.]:[Check Periodo Ref.]]="Dentro",IF(DATOS_[[Check Equiparado]:[Check Equiparado]]="Sí",IF(DATOS!AR$4="Sí",(1/DATOS_[[% anualiz]:[% anualiz]]),1)*IF(DATOS!AR$5="Sí",1/DATOS_[[% normaliz]:[% normaliz]],1)*(DATOS_[Conc.Sal.14])))))))),
0)</f>
        <v>0</v>
      </c>
      <c r="X76" s="178">
        <f t="array" ref="X76">IFERROR(
(MEDIAN((IF(DATOS_[[Sexo]:[Sexo]]=$B76,IF(DATOS_[[AGRUP. CLAS. PROF.]:[AGRUP. CLAS. PROF.]]=$B75,IF(DATOS_[[Check Periodo Ref.]:[Check Periodo Ref.]]="Dentro",IF(DATOS_[[Check Equiparado]:[Check Equiparado]]="Sí",IF(DATOS!AS$4="Sí",(1/DATOS_[[% anualiz]:[% anualiz]]),1)*IF(DATOS!AS$5="Sí",1/DATOS_[[% normaliz]:[% normaliz]],1)*(DATOS_[Conc.Sal.15])))))))),
0)</f>
        <v>0</v>
      </c>
      <c r="Y76" s="178">
        <f t="array" ref="Y76">IFERROR(
(MEDIAN((IF(DATOS_[[Sexo]:[Sexo]]=$B76,IF(DATOS_[[AGRUP. CLAS. PROF.]:[AGRUP. CLAS. PROF.]]=$B75,IF(DATOS_[[Check Periodo Ref.]:[Check Periodo Ref.]]="Dentro",IF(DATOS_[[Check Equiparado]:[Check Equiparado]]="Sí",IF(DATOS!AT$4="Sí",(1/DATOS_[[% anualiz]:[% anualiz]]),1)*IF(DATOS!AT$5="Sí",1/DATOS_[[% normaliz]:[% normaliz]],1)*(DATOS_[Conc.Sal.16])))))))),
0)</f>
        <v>0</v>
      </c>
      <c r="Z76" s="178">
        <f t="array" ref="Z76">IFERROR(
(MEDIAN((IF(DATOS_[[Sexo]:[Sexo]]=$B76,IF(DATOS_[[AGRUP. CLAS. PROF.]:[AGRUP. CLAS. PROF.]]=$B75,IF(DATOS_[[Check Periodo Ref.]:[Check Periodo Ref.]]="Dentro",IF(DATOS_[[Check Equiparado]:[Check Equiparado]]="Sí",IF(DATOS!AU$4="Sí",(1/DATOS_[[% anualiz]:[% anualiz]]),1)*IF(DATOS!AU$5="Sí",1/DATOS_[[% normaliz]:[% normaliz]],1)*(DATOS_[Conc.Sal.17])))))))),
0)</f>
        <v>0</v>
      </c>
      <c r="AA76" s="178">
        <f t="array" ref="AA76">IFERROR(
(MEDIAN((IF(DATOS_[[Sexo]:[Sexo]]=$B76,IF(DATOS_[[AGRUP. CLAS. PROF.]:[AGRUP. CLAS. PROF.]]=$B75,IF(DATOS_[[Check Periodo Ref.]:[Check Periodo Ref.]]="Dentro",IF(DATOS_[[Check Equiparado]:[Check Equiparado]]="Sí",IF(DATOS!AV$4="Sí",(1/DATOS_[[% anualiz]:[% anualiz]]),1)*IF(DATOS!AV$5="Sí",1/DATOS_[[% normaliz]:[% normaliz]],1)*(DATOS_[Conc.Sal.18])))))))),
0)</f>
        <v>0</v>
      </c>
      <c r="AB76" s="178">
        <f t="array" ref="AB76">IFERROR(
(MEDIAN((IF(DATOS_[[Sexo]:[Sexo]]=$B76,IF(DATOS_[[AGRUP. CLAS. PROF.]:[AGRUP. CLAS. PROF.]]=$B75,IF(DATOS_[[Check Periodo Ref.]:[Check Periodo Ref.]]="Dentro",IF(DATOS_[[Check Equiparado]:[Check Equiparado]]="Sí",IF(DATOS!AW$4="Sí",(1/DATOS_[[% anualiz]:[% anualiz]]),1)*IF(DATOS!AW$5="Sí",1/DATOS_[[% normaliz]:[% normaliz]],1)*(DATOS_[Conc.Sal.19])))))))),
0)</f>
        <v>0</v>
      </c>
      <c r="AC76" s="178">
        <f t="array" ref="AC76">IFERROR(
(MEDIAN((IF(DATOS_[[Sexo]:[Sexo]]=$B76,IF(DATOS_[[AGRUP. CLAS. PROF.]:[AGRUP. CLAS. PROF.]]=$B75,IF(DATOS_[[Check Periodo Ref.]:[Check Periodo Ref.]]="Dentro",IF(DATOS_[[Check Equiparado]:[Check Equiparado]]="Sí",IF(DATOS!AX$4="Sí",(1/DATOS_[[% anualiz]:[% anualiz]]),1)*IF(DATOS!AX$5="Sí",1/DATOS_[[% normaliz]:[% normaliz]],1)*(DATOS_[Conc.Sal.20])))))))),
0)</f>
        <v>0</v>
      </c>
      <c r="AD76" s="178">
        <f t="array" ref="AD76">IFERROR(
(MEDIAN((IF(DATOS_[[Sexo]:[Sexo]]=$B76,IF(DATOS_[[AGRUP. CLAS. PROF.]:[AGRUP. CLAS. PROF.]]=$B75,IF(DATOS_[[Check Periodo Ref.]:[Check Periodo Ref.]]="Dentro",IF(DATOS_[[Check Equiparado]:[Check Equiparado]]="Sí",IF(DATOS!AY$4="Sí",(1/DATOS_[[% anualiz]:[% anualiz]]),1)*IF(DATOS!AY$5="Sí",1/DATOS_[[% normaliz]:[% normaliz]],1)*(DATOS_[Conc.Sal.21])))))))),
0)</f>
        <v>0</v>
      </c>
      <c r="AE76" s="178">
        <f t="array" ref="AE76">IFERROR(
(MEDIAN((IF(DATOS_[[Sexo]:[Sexo]]=$B76,IF(DATOS_[[AGRUP. CLAS. PROF.]:[AGRUP. CLAS. PROF.]]=$B75,IF(DATOS_[[Check Periodo Ref.]:[Check Periodo Ref.]]="Dentro",IF(DATOS_[[Check Equiparado]:[Check Equiparado]]="Sí",IF(DATOS!AZ$4="Sí",(1/DATOS_[[% anualiz]:[% anualiz]]),1)*IF(DATOS!AZ$5="Sí",1/DATOS_[[% normaliz]:[% normaliz]],1)*(DATOS_[Conc.Sal.22])))))))),
0)</f>
        <v>0</v>
      </c>
      <c r="AF76" s="178">
        <f t="array" ref="AF76">IFERROR(
(MEDIAN((IF(DATOS_[[Sexo]:[Sexo]]=$B76,IF(DATOS_[[AGRUP. CLAS. PROF.]:[AGRUP. CLAS. PROF.]]=$B75,IF(DATOS_[[Check Periodo Ref.]:[Check Periodo Ref.]]="Dentro",IF(DATOS_[[Check Equiparado]:[Check Equiparado]]="Sí",IF(DATOS!BA$4="Sí",(1/DATOS_[[% anualiz]:[% anualiz]]),1)*IF(DATOS!BA$5="Sí",1/DATOS_[[% normaliz]:[% normaliz]],1)*(DATOS_[Conc.Sal.23])))))))),
0)</f>
        <v>0</v>
      </c>
      <c r="AG76" s="178">
        <f t="array" ref="AG76">IFERROR(
(MEDIAN((IF(DATOS_[[Sexo]:[Sexo]]=$B76,IF(DATOS_[[AGRUP. CLAS. PROF.]:[AGRUP. CLAS. PROF.]]=$B75,IF(DATOS_[[Check Periodo Ref.]:[Check Periodo Ref.]]="Dentro",IF(DATOS_[[Check Equiparado]:[Check Equiparado]]="Sí",IF(DATOS!BB$4="Sí",(1/DATOS_[[% anualiz]:[% anualiz]]),1)*IF(DATOS!BB$5="Sí",1/DATOS_[[% normaliz]:[% normaliz]],1)*(DATOS_[Conc.Sal.24])))))))),
0)</f>
        <v>0</v>
      </c>
      <c r="AH76" s="178">
        <f t="array" ref="AH76">IFERROR(
(MEDIAN((IF(DATOS_[[Sexo]:[Sexo]]=$B76,IF(DATOS_[[AGRUP. CLAS. PROF.]:[AGRUP. CLAS. PROF.]]=$B75,IF(DATOS_[[Check Periodo Ref.]:[Check Periodo Ref.]]="Dentro",IF(DATOS_[[Check Equiparado]:[Check Equiparado]]="Sí",IF(DATOS!BC$4="Sí",(1/DATOS_[[% anualiz]:[% anualiz]]),1)*IF(DATOS!BC$5="Sí",1/DATOS_[[% normaliz]:[% normaliz]],1)*(DATOS_[Conc.Sal.25])))))))),
0)</f>
        <v>0</v>
      </c>
      <c r="AI76" s="178">
        <f t="array" ref="AI76">IFERROR(
(MEDIAN((IF(DATOS_[[Sexo]:[Sexo]]=$B76,IF(DATOS_[[AGRUP. CLAS. PROF.]:[AGRUP. CLAS. PROF.]]=$B75,IF(DATOS_[[Check Periodo Ref.]:[Check Periodo Ref.]]="Dentro",IF(DATOS_[[Check Equiparado]:[Check Equiparado]]="Sí",IF(DATOS!BD$4="Sí",(1/DATOS_[[% anualiz]:[% anualiz]]),1)*IF(DATOS!BD$5="Sí",1/DATOS_[[% normaliz]:[% normaliz]],1)*(DATOS_[Conc.Sal.26])))))))),
0)</f>
        <v>0</v>
      </c>
      <c r="AJ76" s="178">
        <f t="array" ref="AJ76">IFERROR(
(MEDIAN((IF(DATOS_[[Sexo]:[Sexo]]=$B76,IF(DATOS_[[AGRUP. CLAS. PROF.]:[AGRUP. CLAS. PROF.]]=$B75,IF(DATOS_[[Check Periodo Ref.]:[Check Periodo Ref.]]="Dentro",IF(DATOS_[[Check Equiparado]:[Check Equiparado]]="Sí",IF(DATOS!BE$4="Sí",(1/DATOS_[[% anualiz]:[% anualiz]]),1)*IF(DATOS!BE$5="Sí",1/DATOS_[[% normaliz]:[% normaliz]],1)*(DATOS_[Conc.Sal.27])))))))),
0)</f>
        <v>0</v>
      </c>
      <c r="AK76" s="178">
        <f t="array" ref="AK76">IFERROR(
(MEDIAN((IF(DATOS_[[Sexo]:[Sexo]]=$B76,IF(DATOS_[[AGRUP. CLAS. PROF.]:[AGRUP. CLAS. PROF.]]=$B75,IF(DATOS_[[Check Periodo Ref.]:[Check Periodo Ref.]]="Dentro",IF(DATOS_[[Check Equiparado]:[Check Equiparado]]="Sí",IF(DATOS!BF$4="Sí",(1/DATOS_[[% anualiz]:[% anualiz]]),1)*IF(DATOS!BF$5="Sí",1/DATOS_[[% normaliz]:[% normaliz]],1)*(DATOS_[Conc.Sal.28])))))))),
0)</f>
        <v>0</v>
      </c>
      <c r="AL76" s="178">
        <f t="array" ref="AL76">IFERROR(
(MEDIAN((IF(DATOS_[[Sexo]:[Sexo]]=$B76,IF(DATOS_[[AGRUP. CLAS. PROF.]:[AGRUP. CLAS. PROF.]]=$B75,IF(DATOS_[[Check Periodo Ref.]:[Check Periodo Ref.]]="Dentro",IF(DATOS_[[Check Equiparado]:[Check Equiparado]]="Sí",IF(DATOS!BG$4="Sí",(1/DATOS_[[% anualiz]:[% anualiz]]),1)*IF(DATOS!BG$5="Sí",1/DATOS_[[% normaliz]:[% normaliz]],1)*(DATOS_[Conc.Sal.29])))))))),
0)</f>
        <v>0</v>
      </c>
      <c r="AM76" s="178">
        <f t="array" ref="AM76">IFERROR(
(MEDIAN((IF(DATOS_[[Sexo]:[Sexo]]=$B76,IF(DATOS_[[AGRUP. CLAS. PROF.]:[AGRUP. CLAS. PROF.]]=$B75,IF(DATOS_[[Check Periodo Ref.]:[Check Periodo Ref.]]="Dentro",IF(DATOS_[[Check Equiparado]:[Check Equiparado]]="Sí",IF(DATOS!BH$4="Sí",(1/DATOS_[[% anualiz]:[% anualiz]]),1)*IF(DATOS!BH$5="Sí",1/DATOS_[[% normaliz]:[% normaliz]],1)*(DATOS_[Conc.Sal.30])))))))),
0)</f>
        <v>0</v>
      </c>
      <c r="AN76" s="179">
        <f t="array" ref="AN76">IFERROR(
MEDIAN(IF(DATOS_[Sexo]=$B76,IF(DATOS_[[AGRUP. CLAS. PROF.]:[AGRUP. CLAS. PROF.]]=$B75,IF(DATOS_[Check Equiparado]="Sí",IF(DATOS_[Check Periodo Ref.]="Dentro",DATOS_[Tot COMPL.SAL Eq],FALSE))))),
0)</f>
        <v>0</v>
      </c>
      <c r="AO76" s="180">
        <f t="array" ref="AO76">IFERROR(
MEDIAN(IF(DATOS_[Sexo]=$B76,IF(DATOS_[[AGRUP. CLAS. PROF.]:[AGRUP. CLAS. PROF.]]=$B75,IF(DATOS_[Check Equiparado]="Sí",IF(DATOS_[Check Periodo Ref.]="Dentro",DATOS_[TOTAL SALARIO Eq],FALSE))))),
0)</f>
        <v>0</v>
      </c>
      <c r="AP76" s="181">
        <f t="array" ref="AP76">IFERROR(
(MEDIAN((IF(DATOS_[[Sexo]:[Sexo]]=$B76,IF(DATOS_[[AGRUP. CLAS. PROF.]:[AGRUP. CLAS. PROF.]]=$B75,IF(DATOS_[[Check Periodo Ref.]:[Check Periodo Ref.]]="Dentro",IF(DATOS_[[Check Equiparado]:[Check Equiparado]]="Sí",IF(DATOS!BI$4="Sí",(1/DATOS_[[% anualiz]:[% anualiz]]),1)*IF(DATOS!BI$5="Sí",1/DATOS_[[% normaliz]:[% normaliz]],1)*(DATOS_[C.Extra.01])))))))),
0)</f>
        <v>0</v>
      </c>
      <c r="AQ76" s="181">
        <f t="array" ref="AQ76">IFERROR(
(MEDIAN((IF(DATOS_[[Sexo]:[Sexo]]=$B76,IF(DATOS_[[AGRUP. CLAS. PROF.]:[AGRUP. CLAS. PROF.]]=$B75,IF(DATOS_[[Check Periodo Ref.]:[Check Periodo Ref.]]="Dentro",IF(DATOS_[[Check Equiparado]:[Check Equiparado]]="Sí",IF(DATOS!BJ$4="Sí",(1/DATOS_[[% anualiz]:[% anualiz]]),1)*IF(DATOS!BJ$5="Sí",1/DATOS_[[% normaliz]:[% normaliz]],1)*(DATOS_[C.Extra.02])))))))),
0)</f>
        <v>0</v>
      </c>
      <c r="AR76" s="181">
        <f t="array" ref="AR76">IFERROR(
(MEDIAN((IF(DATOS_[[Sexo]:[Sexo]]=$B76,IF(DATOS_[[AGRUP. CLAS. PROF.]:[AGRUP. CLAS. PROF.]]=$B75,IF(DATOS_[[Check Periodo Ref.]:[Check Periodo Ref.]]="Dentro",IF(DATOS_[[Check Equiparado]:[Check Equiparado]]="Sí",IF(DATOS!BK$4="Sí",(1/DATOS_[[% anualiz]:[% anualiz]]),1)*IF(DATOS!BK$5="Sí",1/DATOS_[[% normaliz]:[% normaliz]],1)*(DATOS_[C.Extra.03])))))))),
0)</f>
        <v>0</v>
      </c>
      <c r="AS76" s="181">
        <f t="array" ref="AS76">IFERROR(
(MEDIAN((IF(DATOS_[[Sexo]:[Sexo]]=$B76,IF(DATOS_[[AGRUP. CLAS. PROF.]:[AGRUP. CLAS. PROF.]]=$B75,IF(DATOS_[[Check Periodo Ref.]:[Check Periodo Ref.]]="Dentro",IF(DATOS_[[Check Equiparado]:[Check Equiparado]]="Sí",IF(DATOS!BL$4="Sí",(1/DATOS_[[% anualiz]:[% anualiz]]),1)*IF(DATOS!BL$5="Sí",1/DATOS_[[% normaliz]:[% normaliz]],1)*(DATOS_[C.Extra.04])))))))),
0)</f>
        <v>0</v>
      </c>
      <c r="AT76" s="181">
        <f t="array" ref="AT76">IFERROR(
(MEDIAN((IF(DATOS_[[Sexo]:[Sexo]]=$B76,IF(DATOS_[[AGRUP. CLAS. PROF.]:[AGRUP. CLAS. PROF.]]=$B75,IF(DATOS_[[Check Periodo Ref.]:[Check Periodo Ref.]]="Dentro",IF(DATOS_[[Check Equiparado]:[Check Equiparado]]="Sí",IF(DATOS!BM$4="Sí",(1/DATOS_[[% anualiz]:[% anualiz]]),1)*IF(DATOS!BM$5="Sí",1/DATOS_[[% normaliz]:[% normaliz]],1)*(DATOS_[C.Extra.05])))))))),
0)</f>
        <v>0</v>
      </c>
      <c r="AU76" s="182">
        <f t="array" ref="AU76">IFERROR(
MEDIAN(IF(DATOS_[Sexo]=$B76,IF(DATOS_[[AGRUP. CLAS. PROF.]:[AGRUP. CLAS. PROF.]]=$B75,IF(DATOS_[Check Equiparado]="Sí",IF(DATOS_[Check Periodo Ref.]="Dentro",DATOS_[Tot Extrasalarial Eq],FALSE))))),
0)</f>
        <v>0</v>
      </c>
      <c r="AV76" s="183">
        <f t="array" ref="AV76">IFERROR(
MEDIAN(IF(DATOS_[Sexo]=$B76,IF(DATOS_[[AGRUP. CLAS. PROF.]:[AGRUP. CLAS. PROF.]]=$B75,IF(DATOS_[Check Equiparado]="Sí",IF(DATOS_[Check Periodo Ref.]="Dentro",DATOS_[TOTAL Retrib Eq],FALSE))))),
0)</f>
        <v>0</v>
      </c>
    </row>
    <row r="77" spans="1:48" x14ac:dyDescent="0.3">
      <c r="A77" s="107" t="str">
        <f t="shared" ref="A77" si="86">+A76</f>
        <v>[ocultar]</v>
      </c>
      <c r="B77" s="153" t="s">
        <v>163</v>
      </c>
      <c r="C77" s="99">
        <f t="array" ref="C77">SUM(IF($B77=DATOS_[Sexo],
IF($B75=DATOS_[AGRUP. CLAS. PROF.],
IF("Dentro"=DATOS_[Check Periodo Ref.],
1/(COUNTIFS(DATOS_[Sexo],$B77,DATOS_[AGRUP. CLAS. PROF.],$B75,DATOS_[Check Periodo Ref.],"Dentro",DATOS_[id],DATOS_[id]))))))</f>
        <v>0</v>
      </c>
      <c r="D77" s="100">
        <f>COUNTIFS(DATOS_[AGRUP. CLAS. PROF.],$B75,DATOS_[Sexo],$B77,DATOS_[Check Periodo Ref.],"Dentro")</f>
        <v>0</v>
      </c>
      <c r="E77" s="100">
        <f>COUNTIFS(DATOS_[AGRUP. CLAS. PROF.],$B75,DATOS_[Sexo],$B77,DATOS_[Check Periodo Ref.],"Dentro",DATOS_[Check Nº SC Norm],"Sí")</f>
        <v>0</v>
      </c>
      <c r="F77" s="100">
        <f>COUNTIFS(DATOS_[AGRUP. CLAS. PROF.],$B75,DATOS_[Sexo],$B77,DATOS_[Check Periodo Ref.],"Dentro",DATOS_[Check Nº SC Anualiz],"Sí")</f>
        <v>0</v>
      </c>
      <c r="G77" s="100">
        <f>COUNTIFS(DATOS_[AGRUP. CLAS. PROF.],$B75,DATOS_[Sexo],$B77,DATOS_[Check Periodo Ref.],"Dentro",DATOS_[Check Nº SC Norm y Anualiz],"Sí")</f>
        <v>0</v>
      </c>
      <c r="H77" s="100">
        <f>COUNTIFS(DATOS_[AGRUP. CLAS. PROF.],$B75,DATOS_[Sexo],$B77,DATOS_[Check Periodo Ref.],"Dentro",DATOS_[Check Equiparación],"Sí")</f>
        <v>0</v>
      </c>
      <c r="I77" s="177" cm="1">
        <f t="array" ref="I77">IFERROR(
MEDIAN(IF(DATOS_[Sexo]=$B77,IF(DATOS_[[AGRUP. CLAS. PROF.]:[AGRUP. CLAS. PROF.]]=$B75,IF(DATOS_[Check Equiparado]="Sí",IF(DATOS_[Check Periodo Ref.]="Dentro",DATOS_[SALARIO BASE Eq],FALSE))))),
0)</f>
        <v>0</v>
      </c>
      <c r="J77" s="178">
        <f t="array" ref="J77">IFERROR(
(MEDIAN((IF(DATOS_[[Sexo]:[Sexo]]=$B77,IF(DATOS_[[AGRUP. CLAS. PROF.]:[AGRUP. CLAS. PROF.]]=$B75,IF(DATOS_[[Check Periodo Ref.]:[Check Periodo Ref.]]="Dentro",IF(DATOS_[[Check Equiparado]:[Check Equiparado]]="Sí",IF(DATOS!AE$4="Sí",(1/DATOS_[[% anualiz]:[% anualiz]]),1)*IF(DATOS!AE$5="Sí",1/DATOS_[[% normaliz]:[% normaliz]],1)*(DATOS_[Conc.Sal.01])))))))),
0)</f>
        <v>0</v>
      </c>
      <c r="K77" s="178">
        <f t="array" ref="K77">IFERROR(
(MEDIAN((IF(DATOS_[[Sexo]:[Sexo]]=$B77,IF(DATOS_[[AGRUP. CLAS. PROF.]:[AGRUP. CLAS. PROF.]]=$B75,IF(DATOS_[[Check Periodo Ref.]:[Check Periodo Ref.]]="Dentro",IF(DATOS_[[Check Equiparado]:[Check Equiparado]]="Sí",IF(DATOS!AF$4="Sí",(1/DATOS_[[% anualiz]:[% anualiz]]),1)*IF(DATOS!AF$5="Sí",1/DATOS_[[% normaliz]:[% normaliz]],1)*(DATOS_[Conc.Sal.02])))))))),
0)</f>
        <v>0</v>
      </c>
      <c r="L77" s="178">
        <f t="array" ref="L77">IFERROR(
(MEDIAN((IF(DATOS_[[Sexo]:[Sexo]]=$B77,IF(DATOS_[[AGRUP. CLAS. PROF.]:[AGRUP. CLAS. PROF.]]=$B75,IF(DATOS_[[Check Periodo Ref.]:[Check Periodo Ref.]]="Dentro",IF(DATOS_[[Check Equiparado]:[Check Equiparado]]="Sí",IF(DATOS!AG$4="Sí",(1/DATOS_[[% anualiz]:[% anualiz]]),1)*IF(DATOS!AG$5="Sí",1/DATOS_[[% normaliz]:[% normaliz]],1)*(DATOS_[Conc.Sal.03])))))))),
0)</f>
        <v>0</v>
      </c>
      <c r="M77" s="178">
        <f t="array" ref="M77">IFERROR(
(MEDIAN((IF(DATOS_[[Sexo]:[Sexo]]=$B77,IF(DATOS_[[AGRUP. CLAS. PROF.]:[AGRUP. CLAS. PROF.]]=$B75,IF(DATOS_[[Check Periodo Ref.]:[Check Periodo Ref.]]="Dentro",IF(DATOS_[[Check Equiparado]:[Check Equiparado]]="Sí",IF(DATOS!AH$4="Sí",(1/DATOS_[[% anualiz]:[% anualiz]]),1)*IF(DATOS!AH$5="Sí",1/DATOS_[[% normaliz]:[% normaliz]],1)*(DATOS_[Conc.Sal.04])))))))),
0)</f>
        <v>0</v>
      </c>
      <c r="N77" s="178">
        <f t="array" ref="N77">IFERROR(
(MEDIAN((IF(DATOS_[[Sexo]:[Sexo]]=$B77,IF(DATOS_[[AGRUP. CLAS. PROF.]:[AGRUP. CLAS. PROF.]]=$B75,IF(DATOS_[[Check Periodo Ref.]:[Check Periodo Ref.]]="Dentro",IF(DATOS_[[Check Equiparado]:[Check Equiparado]]="Sí",IF(DATOS!AI$4="Sí",(1/DATOS_[[% anualiz]:[% anualiz]]),1)*IF(DATOS!AI$5="Sí",1/DATOS_[[% normaliz]:[% normaliz]],1)*(DATOS_[Conc.Sal.05])))))))),
0)</f>
        <v>0</v>
      </c>
      <c r="O77" s="178">
        <f t="array" ref="O77">IFERROR(
(MEDIAN((IF(DATOS_[[Sexo]:[Sexo]]=$B77,IF(DATOS_[[AGRUP. CLAS. PROF.]:[AGRUP. CLAS. PROF.]]=$B75,IF(DATOS_[[Check Periodo Ref.]:[Check Periodo Ref.]]="Dentro",IF(DATOS_[[Check Equiparado]:[Check Equiparado]]="Sí",IF(DATOS!AJ$4="Sí",(1/DATOS_[[% anualiz]:[% anualiz]]),1)*IF(DATOS!AJ$5="Sí",1/DATOS_[[% normaliz]:[% normaliz]],1)*(DATOS_[Conc.Sal.06])))))))),
0)</f>
        <v>0</v>
      </c>
      <c r="P77" s="178">
        <f t="array" ref="P77">IFERROR(
(MEDIAN((IF(DATOS_[[Sexo]:[Sexo]]=$B77,IF(DATOS_[[AGRUP. CLAS. PROF.]:[AGRUP. CLAS. PROF.]]=$B75,IF(DATOS_[[Check Periodo Ref.]:[Check Periodo Ref.]]="Dentro",IF(DATOS_[[Check Equiparado]:[Check Equiparado]]="Sí",IF(DATOS!AK$4="Sí",(1/DATOS_[[% anualiz]:[% anualiz]]),1)*IF(DATOS!AK$5="Sí",1/DATOS_[[% normaliz]:[% normaliz]],1)*(DATOS_[Conc.Sal.07])))))))),
0)</f>
        <v>0</v>
      </c>
      <c r="Q77" s="178">
        <f t="array" ref="Q77">IFERROR(
(MEDIAN((IF(DATOS_[[Sexo]:[Sexo]]=$B77,IF(DATOS_[[AGRUP. CLAS. PROF.]:[AGRUP. CLAS. PROF.]]=$B75,IF(DATOS_[[Check Periodo Ref.]:[Check Periodo Ref.]]="Dentro",IF(DATOS_[[Check Equiparado]:[Check Equiparado]]="Sí",IF(DATOS!AL$4="Sí",(1/DATOS_[[% anualiz]:[% anualiz]]),1)*IF(DATOS!AL$5="Sí",1/DATOS_[[% normaliz]:[% normaliz]],1)*(DATOS_[Conc.Sal.08])))))))),
0)</f>
        <v>0</v>
      </c>
      <c r="R77" s="178">
        <f t="array" ref="R77">IFERROR(
(MEDIAN((IF(DATOS_[[Sexo]:[Sexo]]=$B77,IF(DATOS_[[AGRUP. CLAS. PROF.]:[AGRUP. CLAS. PROF.]]=$B75,IF(DATOS_[[Check Periodo Ref.]:[Check Periodo Ref.]]="Dentro",IF(DATOS_[[Check Equiparado]:[Check Equiparado]]="Sí",IF(DATOS!AM$4="Sí",(1/DATOS_[[% anualiz]:[% anualiz]]),1)*IF(DATOS!AM$5="Sí",1/DATOS_[[% normaliz]:[% normaliz]],1)*(DATOS_[Conc.Sal.09])))))))),
0)</f>
        <v>0</v>
      </c>
      <c r="S77" s="178">
        <f t="array" ref="S77">IFERROR(
(MEDIAN((IF(DATOS_[[Sexo]:[Sexo]]=$B77,IF(DATOS_[[AGRUP. CLAS. PROF.]:[AGRUP. CLAS. PROF.]]=$B75,IF(DATOS_[[Check Periodo Ref.]:[Check Periodo Ref.]]="Dentro",IF(DATOS_[[Check Equiparado]:[Check Equiparado]]="Sí",IF(DATOS!AN$4="Sí",(1/DATOS_[[% anualiz]:[% anualiz]]),1)*IF(DATOS!AN$5="Sí",1/DATOS_[[% normaliz]:[% normaliz]],1)*(DATOS_[Conc.Sal.10])))))))),
0)</f>
        <v>0</v>
      </c>
      <c r="T77" s="178">
        <f t="array" ref="T77">IFERROR(
(MEDIAN((IF(DATOS_[[Sexo]:[Sexo]]=$B77,IF(DATOS_[[AGRUP. CLAS. PROF.]:[AGRUP. CLAS. PROF.]]=$B75,IF(DATOS_[[Check Periodo Ref.]:[Check Periodo Ref.]]="Dentro",IF(DATOS_[[Check Equiparado]:[Check Equiparado]]="Sí",IF(DATOS!AO$4="Sí",(1/DATOS_[[% anualiz]:[% anualiz]]),1)*IF(DATOS!AO$5="Sí",1/DATOS_[[% normaliz]:[% normaliz]],1)*(DATOS_[Conc.Sal.11])))))))),
0)</f>
        <v>0</v>
      </c>
      <c r="U77" s="178">
        <f t="array" ref="U77">IFERROR(
(MEDIAN((IF(DATOS_[[Sexo]:[Sexo]]=$B77,IF(DATOS_[[AGRUP. CLAS. PROF.]:[AGRUP. CLAS. PROF.]]=$B75,IF(DATOS_[[Check Periodo Ref.]:[Check Periodo Ref.]]="Dentro",IF(DATOS_[[Check Equiparado]:[Check Equiparado]]="Sí",IF(DATOS!AP$4="Sí",(1/DATOS_[[% anualiz]:[% anualiz]]),1)*IF(DATOS!AP$5="Sí",1/DATOS_[[% normaliz]:[% normaliz]],1)*(DATOS_[Conc.Sal.12])))))))),
0)</f>
        <v>0</v>
      </c>
      <c r="V77" s="178">
        <f t="array" ref="V77">IFERROR(
(MEDIAN((IF(DATOS_[[Sexo]:[Sexo]]=$B77,IF(DATOS_[[AGRUP. CLAS. PROF.]:[AGRUP. CLAS. PROF.]]=$B75,IF(DATOS_[[Check Periodo Ref.]:[Check Periodo Ref.]]="Dentro",IF(DATOS_[[Check Equiparado]:[Check Equiparado]]="Sí",IF(DATOS!AQ$4="Sí",(1/DATOS_[[% anualiz]:[% anualiz]]),1)*IF(DATOS!AQ$5="Sí",1/DATOS_[[% normaliz]:[% normaliz]],1)*(DATOS_[Conc.Sal.13])))))))),
0)</f>
        <v>0</v>
      </c>
      <c r="W77" s="178">
        <f t="array" ref="W77">IFERROR(
(MEDIAN((IF(DATOS_[[Sexo]:[Sexo]]=$B77,IF(DATOS_[[AGRUP. CLAS. PROF.]:[AGRUP. CLAS. PROF.]]=$B75,IF(DATOS_[[Check Periodo Ref.]:[Check Periodo Ref.]]="Dentro",IF(DATOS_[[Check Equiparado]:[Check Equiparado]]="Sí",IF(DATOS!AR$4="Sí",(1/DATOS_[[% anualiz]:[% anualiz]]),1)*IF(DATOS!AR$5="Sí",1/DATOS_[[% normaliz]:[% normaliz]],1)*(DATOS_[Conc.Sal.14])))))))),
0)</f>
        <v>0</v>
      </c>
      <c r="X77" s="178">
        <f t="array" ref="X77">IFERROR(
(MEDIAN((IF(DATOS_[[Sexo]:[Sexo]]=$B77,IF(DATOS_[[AGRUP. CLAS. PROF.]:[AGRUP. CLAS. PROF.]]=$B75,IF(DATOS_[[Check Periodo Ref.]:[Check Periodo Ref.]]="Dentro",IF(DATOS_[[Check Equiparado]:[Check Equiparado]]="Sí",IF(DATOS!AS$4="Sí",(1/DATOS_[[% anualiz]:[% anualiz]]),1)*IF(DATOS!AS$5="Sí",1/DATOS_[[% normaliz]:[% normaliz]],1)*(DATOS_[Conc.Sal.15])))))))),
0)</f>
        <v>0</v>
      </c>
      <c r="Y77" s="178">
        <f t="array" ref="Y77">IFERROR(
(MEDIAN((IF(DATOS_[[Sexo]:[Sexo]]=$B77,IF(DATOS_[[AGRUP. CLAS. PROF.]:[AGRUP. CLAS. PROF.]]=$B75,IF(DATOS_[[Check Periodo Ref.]:[Check Periodo Ref.]]="Dentro",IF(DATOS_[[Check Equiparado]:[Check Equiparado]]="Sí",IF(DATOS!AT$4="Sí",(1/DATOS_[[% anualiz]:[% anualiz]]),1)*IF(DATOS!AT$5="Sí",1/DATOS_[[% normaliz]:[% normaliz]],1)*(DATOS_[Conc.Sal.16])))))))),
0)</f>
        <v>0</v>
      </c>
      <c r="Z77" s="178">
        <f t="array" ref="Z77">IFERROR(
(MEDIAN((IF(DATOS_[[Sexo]:[Sexo]]=$B77,IF(DATOS_[[AGRUP. CLAS. PROF.]:[AGRUP. CLAS. PROF.]]=$B75,IF(DATOS_[[Check Periodo Ref.]:[Check Periodo Ref.]]="Dentro",IF(DATOS_[[Check Equiparado]:[Check Equiparado]]="Sí",IF(DATOS!AU$4="Sí",(1/DATOS_[[% anualiz]:[% anualiz]]),1)*IF(DATOS!AU$5="Sí",1/DATOS_[[% normaliz]:[% normaliz]],1)*(DATOS_[Conc.Sal.17])))))))),
0)</f>
        <v>0</v>
      </c>
      <c r="AA77" s="178">
        <f t="array" ref="AA77">IFERROR(
(MEDIAN((IF(DATOS_[[Sexo]:[Sexo]]=$B77,IF(DATOS_[[AGRUP. CLAS. PROF.]:[AGRUP. CLAS. PROF.]]=$B75,IF(DATOS_[[Check Periodo Ref.]:[Check Periodo Ref.]]="Dentro",IF(DATOS_[[Check Equiparado]:[Check Equiparado]]="Sí",IF(DATOS!AV$4="Sí",(1/DATOS_[[% anualiz]:[% anualiz]]),1)*IF(DATOS!AV$5="Sí",1/DATOS_[[% normaliz]:[% normaliz]],1)*(DATOS_[Conc.Sal.18])))))))),
0)</f>
        <v>0</v>
      </c>
      <c r="AB77" s="178">
        <f t="array" ref="AB77">IFERROR(
(MEDIAN((IF(DATOS_[[Sexo]:[Sexo]]=$B77,IF(DATOS_[[AGRUP. CLAS. PROF.]:[AGRUP. CLAS. PROF.]]=$B75,IF(DATOS_[[Check Periodo Ref.]:[Check Periodo Ref.]]="Dentro",IF(DATOS_[[Check Equiparado]:[Check Equiparado]]="Sí",IF(DATOS!AW$4="Sí",(1/DATOS_[[% anualiz]:[% anualiz]]),1)*IF(DATOS!AW$5="Sí",1/DATOS_[[% normaliz]:[% normaliz]],1)*(DATOS_[Conc.Sal.19])))))))),
0)</f>
        <v>0</v>
      </c>
      <c r="AC77" s="178">
        <f t="array" ref="AC77">IFERROR(
(MEDIAN((IF(DATOS_[[Sexo]:[Sexo]]=$B77,IF(DATOS_[[AGRUP. CLAS. PROF.]:[AGRUP. CLAS. PROF.]]=$B75,IF(DATOS_[[Check Periodo Ref.]:[Check Periodo Ref.]]="Dentro",IF(DATOS_[[Check Equiparado]:[Check Equiparado]]="Sí",IF(DATOS!AX$4="Sí",(1/DATOS_[[% anualiz]:[% anualiz]]),1)*IF(DATOS!AX$5="Sí",1/DATOS_[[% normaliz]:[% normaliz]],1)*(DATOS_[Conc.Sal.20])))))))),
0)</f>
        <v>0</v>
      </c>
      <c r="AD77" s="178">
        <f t="array" ref="AD77">IFERROR(
(MEDIAN((IF(DATOS_[[Sexo]:[Sexo]]=$B77,IF(DATOS_[[AGRUP. CLAS. PROF.]:[AGRUP. CLAS. PROF.]]=$B75,IF(DATOS_[[Check Periodo Ref.]:[Check Periodo Ref.]]="Dentro",IF(DATOS_[[Check Equiparado]:[Check Equiparado]]="Sí",IF(DATOS!AY$4="Sí",(1/DATOS_[[% anualiz]:[% anualiz]]),1)*IF(DATOS!AY$5="Sí",1/DATOS_[[% normaliz]:[% normaliz]],1)*(DATOS_[Conc.Sal.21])))))))),
0)</f>
        <v>0</v>
      </c>
      <c r="AE77" s="178">
        <f t="array" ref="AE77">IFERROR(
(MEDIAN((IF(DATOS_[[Sexo]:[Sexo]]=$B77,IF(DATOS_[[AGRUP. CLAS. PROF.]:[AGRUP. CLAS. PROF.]]=$B75,IF(DATOS_[[Check Periodo Ref.]:[Check Periodo Ref.]]="Dentro",IF(DATOS_[[Check Equiparado]:[Check Equiparado]]="Sí",IF(DATOS!AZ$4="Sí",(1/DATOS_[[% anualiz]:[% anualiz]]),1)*IF(DATOS!AZ$5="Sí",1/DATOS_[[% normaliz]:[% normaliz]],1)*(DATOS_[Conc.Sal.22])))))))),
0)</f>
        <v>0</v>
      </c>
      <c r="AF77" s="178">
        <f t="array" ref="AF77">IFERROR(
(MEDIAN((IF(DATOS_[[Sexo]:[Sexo]]=$B77,IF(DATOS_[[AGRUP. CLAS. PROF.]:[AGRUP. CLAS. PROF.]]=$B75,IF(DATOS_[[Check Periodo Ref.]:[Check Periodo Ref.]]="Dentro",IF(DATOS_[[Check Equiparado]:[Check Equiparado]]="Sí",IF(DATOS!BA$4="Sí",(1/DATOS_[[% anualiz]:[% anualiz]]),1)*IF(DATOS!BA$5="Sí",1/DATOS_[[% normaliz]:[% normaliz]],1)*(DATOS_[Conc.Sal.23])))))))),
0)</f>
        <v>0</v>
      </c>
      <c r="AG77" s="178">
        <f t="array" ref="AG77">IFERROR(
(MEDIAN((IF(DATOS_[[Sexo]:[Sexo]]=$B77,IF(DATOS_[[AGRUP. CLAS. PROF.]:[AGRUP. CLAS. PROF.]]=$B75,IF(DATOS_[[Check Periodo Ref.]:[Check Periodo Ref.]]="Dentro",IF(DATOS_[[Check Equiparado]:[Check Equiparado]]="Sí",IF(DATOS!BB$4="Sí",(1/DATOS_[[% anualiz]:[% anualiz]]),1)*IF(DATOS!BB$5="Sí",1/DATOS_[[% normaliz]:[% normaliz]],1)*(DATOS_[Conc.Sal.24])))))))),
0)</f>
        <v>0</v>
      </c>
      <c r="AH77" s="178">
        <f t="array" ref="AH77">IFERROR(
(MEDIAN((IF(DATOS_[[Sexo]:[Sexo]]=$B77,IF(DATOS_[[AGRUP. CLAS. PROF.]:[AGRUP. CLAS. PROF.]]=$B75,IF(DATOS_[[Check Periodo Ref.]:[Check Periodo Ref.]]="Dentro",IF(DATOS_[[Check Equiparado]:[Check Equiparado]]="Sí",IF(DATOS!BC$4="Sí",(1/DATOS_[[% anualiz]:[% anualiz]]),1)*IF(DATOS!BC$5="Sí",1/DATOS_[[% normaliz]:[% normaliz]],1)*(DATOS_[Conc.Sal.25])))))))),
0)</f>
        <v>0</v>
      </c>
      <c r="AI77" s="178">
        <f t="array" ref="AI77">IFERROR(
(MEDIAN((IF(DATOS_[[Sexo]:[Sexo]]=$B77,IF(DATOS_[[AGRUP. CLAS. PROF.]:[AGRUP. CLAS. PROF.]]=$B75,IF(DATOS_[[Check Periodo Ref.]:[Check Periodo Ref.]]="Dentro",IF(DATOS_[[Check Equiparado]:[Check Equiparado]]="Sí",IF(DATOS!BD$4="Sí",(1/DATOS_[[% anualiz]:[% anualiz]]),1)*IF(DATOS!BD$5="Sí",1/DATOS_[[% normaliz]:[% normaliz]],1)*(DATOS_[Conc.Sal.26])))))))),
0)</f>
        <v>0</v>
      </c>
      <c r="AJ77" s="178">
        <f t="array" ref="AJ77">IFERROR(
(MEDIAN((IF(DATOS_[[Sexo]:[Sexo]]=$B77,IF(DATOS_[[AGRUP. CLAS. PROF.]:[AGRUP. CLAS. PROF.]]=$B75,IF(DATOS_[[Check Periodo Ref.]:[Check Periodo Ref.]]="Dentro",IF(DATOS_[[Check Equiparado]:[Check Equiparado]]="Sí",IF(DATOS!BE$4="Sí",(1/DATOS_[[% anualiz]:[% anualiz]]),1)*IF(DATOS!BE$5="Sí",1/DATOS_[[% normaliz]:[% normaliz]],1)*(DATOS_[Conc.Sal.27])))))))),
0)</f>
        <v>0</v>
      </c>
      <c r="AK77" s="178">
        <f t="array" ref="AK77">IFERROR(
(MEDIAN((IF(DATOS_[[Sexo]:[Sexo]]=$B77,IF(DATOS_[[AGRUP. CLAS. PROF.]:[AGRUP. CLAS. PROF.]]=$B75,IF(DATOS_[[Check Periodo Ref.]:[Check Periodo Ref.]]="Dentro",IF(DATOS_[[Check Equiparado]:[Check Equiparado]]="Sí",IF(DATOS!BF$4="Sí",(1/DATOS_[[% anualiz]:[% anualiz]]),1)*IF(DATOS!BF$5="Sí",1/DATOS_[[% normaliz]:[% normaliz]],1)*(DATOS_[Conc.Sal.28])))))))),
0)</f>
        <v>0</v>
      </c>
      <c r="AL77" s="178">
        <f t="array" ref="AL77">IFERROR(
(MEDIAN((IF(DATOS_[[Sexo]:[Sexo]]=$B77,IF(DATOS_[[AGRUP. CLAS. PROF.]:[AGRUP. CLAS. PROF.]]=$B75,IF(DATOS_[[Check Periodo Ref.]:[Check Periodo Ref.]]="Dentro",IF(DATOS_[[Check Equiparado]:[Check Equiparado]]="Sí",IF(DATOS!BG$4="Sí",(1/DATOS_[[% anualiz]:[% anualiz]]),1)*IF(DATOS!BG$5="Sí",1/DATOS_[[% normaliz]:[% normaliz]],1)*(DATOS_[Conc.Sal.29])))))))),
0)</f>
        <v>0</v>
      </c>
      <c r="AM77" s="178">
        <f t="array" ref="AM77">IFERROR(
(MEDIAN((IF(DATOS_[[Sexo]:[Sexo]]=$B77,IF(DATOS_[[AGRUP. CLAS. PROF.]:[AGRUP. CLAS. PROF.]]=$B75,IF(DATOS_[[Check Periodo Ref.]:[Check Periodo Ref.]]="Dentro",IF(DATOS_[[Check Equiparado]:[Check Equiparado]]="Sí",IF(DATOS!BH$4="Sí",(1/DATOS_[[% anualiz]:[% anualiz]]),1)*IF(DATOS!BH$5="Sí",1/DATOS_[[% normaliz]:[% normaliz]],1)*(DATOS_[Conc.Sal.30])))))))),
0)</f>
        <v>0</v>
      </c>
      <c r="AN77" s="179">
        <f t="array" ref="AN77">IFERROR(
MEDIAN(IF(DATOS_[Sexo]=$B77,IF(DATOS_[[AGRUP. CLAS. PROF.]:[AGRUP. CLAS. PROF.]]=$B75,IF(DATOS_[Check Equiparado]="Sí",IF(DATOS_[Check Periodo Ref.]="Dentro",DATOS_[Tot COMPL.SAL Eq],FALSE))))),
0)</f>
        <v>0</v>
      </c>
      <c r="AO77" s="180">
        <f t="array" ref="AO77">IFERROR(
MEDIAN(IF(DATOS_[Sexo]=$B77,IF(DATOS_[[AGRUP. CLAS. PROF.]:[AGRUP. CLAS. PROF.]]=$B75,IF(DATOS_[Check Equiparado]="Sí",IF(DATOS_[Check Periodo Ref.]="Dentro",DATOS_[TOTAL SALARIO Eq],FALSE))))),
0)</f>
        <v>0</v>
      </c>
      <c r="AP77" s="181">
        <f t="array" ref="AP77">IFERROR(
(MEDIAN((IF(DATOS_[[Sexo]:[Sexo]]=$B77,IF(DATOS_[[AGRUP. CLAS. PROF.]:[AGRUP. CLAS. PROF.]]=$B76,IF(DATOS_[[Check Periodo Ref.]:[Check Periodo Ref.]]="Dentro",IF(DATOS_[[Check Equiparado]:[Check Equiparado]]="Sí",IF(DATOS!BI$4="Sí",(1/DATOS_[[% anualiz]:[% anualiz]]),1)*IF(DATOS!BI$5="Sí",1/DATOS_[[% normaliz]:[% normaliz]],1)*(DATOS_[C.Extra.01])))))))),
0)</f>
        <v>0</v>
      </c>
      <c r="AQ77" s="181">
        <f t="array" ref="AQ77">IFERROR(
(MEDIAN((IF(DATOS_[[Sexo]:[Sexo]]=$B77,IF(DATOS_[[AGRUP. CLAS. PROF.]:[AGRUP. CLAS. PROF.]]=$B76,IF(DATOS_[[Check Periodo Ref.]:[Check Periodo Ref.]]="Dentro",IF(DATOS_[[Check Equiparado]:[Check Equiparado]]="Sí",IF(DATOS!BJ$4="Sí",(1/DATOS_[[% anualiz]:[% anualiz]]),1)*IF(DATOS!BJ$5="Sí",1/DATOS_[[% normaliz]:[% normaliz]],1)*(DATOS_[C.Extra.02])))))))),
0)</f>
        <v>0</v>
      </c>
      <c r="AR77" s="181">
        <f t="array" ref="AR77">IFERROR(
(MEDIAN((IF(DATOS_[[Sexo]:[Sexo]]=$B77,IF(DATOS_[[AGRUP. CLAS. PROF.]:[AGRUP. CLAS. PROF.]]=$B76,IF(DATOS_[[Check Periodo Ref.]:[Check Periodo Ref.]]="Dentro",IF(DATOS_[[Check Equiparado]:[Check Equiparado]]="Sí",IF(DATOS!BK$4="Sí",(1/DATOS_[[% anualiz]:[% anualiz]]),1)*IF(DATOS!BK$5="Sí",1/DATOS_[[% normaliz]:[% normaliz]],1)*(DATOS_[C.Extra.03])))))))),
0)</f>
        <v>0</v>
      </c>
      <c r="AS77" s="181">
        <f t="array" ref="AS77">IFERROR(
(MEDIAN((IF(DATOS_[[Sexo]:[Sexo]]=$B77,IF(DATOS_[[AGRUP. CLAS. PROF.]:[AGRUP. CLAS. PROF.]]=$B76,IF(DATOS_[[Check Periodo Ref.]:[Check Periodo Ref.]]="Dentro",IF(DATOS_[[Check Equiparado]:[Check Equiparado]]="Sí",IF(DATOS!BL$4="Sí",(1/DATOS_[[% anualiz]:[% anualiz]]),1)*IF(DATOS!BL$5="Sí",1/DATOS_[[% normaliz]:[% normaliz]],1)*(DATOS_[C.Extra.04])))))))),
0)</f>
        <v>0</v>
      </c>
      <c r="AT77" s="181">
        <f t="array" ref="AT77">IFERROR(
(MEDIAN((IF(DATOS_[[Sexo]:[Sexo]]=$B77,IF(DATOS_[[AGRUP. CLAS. PROF.]:[AGRUP. CLAS. PROF.]]=$B76,IF(DATOS_[[Check Periodo Ref.]:[Check Periodo Ref.]]="Dentro",IF(DATOS_[[Check Equiparado]:[Check Equiparado]]="Sí",IF(DATOS!BM$4="Sí",(1/DATOS_[[% anualiz]:[% anualiz]]),1)*IF(DATOS!BM$5="Sí",1/DATOS_[[% normaliz]:[% normaliz]],1)*(DATOS_[C.Extra.05])))))))),
0)</f>
        <v>0</v>
      </c>
      <c r="AU77" s="182">
        <f t="array" ref="AU77">IFERROR(
MEDIAN(IF(DATOS_[Sexo]=$B77,IF(DATOS_[[AGRUP. CLAS. PROF.]:[AGRUP. CLAS. PROF.]]=$B75,IF(DATOS_[Check Equiparado]="Sí",IF(DATOS_[Check Periodo Ref.]="Dentro",DATOS_[Tot Extrasalarial Eq],FALSE))))),
0)</f>
        <v>0</v>
      </c>
      <c r="AV77" s="183">
        <f t="array" ref="AV77">IFERROR(
MEDIAN(IF(DATOS_[Sexo]=$B77,IF(DATOS_[[AGRUP. CLAS. PROF.]:[AGRUP. CLAS. PROF.]]=$B75,IF(DATOS_[Check Equiparado]="Sí",IF(DATOS_[Check Periodo Ref.]="Dentro",DATOS_[TOTAL Retrib Eq],FALSE))))),
0)</f>
        <v>0</v>
      </c>
    </row>
    <row r="78" spans="1:48" ht="17.25" thickBot="1" x14ac:dyDescent="0.35">
      <c r="A78" s="107" t="str">
        <f t="shared" ref="A78" si="87">+A79</f>
        <v>[ocultar]</v>
      </c>
      <c r="B78" s="157" t="s">
        <v>238</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CLAS. PROF.],
IF("Dentro"=DATOS_[Check Periodo Ref.],
1/(COUNTIFS(DATOS_[Sexo],$B79,DATOS_[AGRUP. CLAS. PROF.],$B78,DATOS_[Check Periodo Ref.],"Dentro",DATOS_[id],DATOS_[id]))))))</f>
        <v>0</v>
      </c>
      <c r="D79" s="100">
        <f>COUNTIFS(DATOS_[AGRUP. CLAS. PROF.],$B78,DATOS_[Sexo],$B79,DATOS_[Check Periodo Ref.],"Dentro")</f>
        <v>0</v>
      </c>
      <c r="E79" s="100">
        <f>COUNTIFS(DATOS_[AGRUP. CLAS. PROF.],$B78,DATOS_[Sexo],$B79,DATOS_[Check Periodo Ref.],"Dentro",DATOS_[Check Nº SC Norm],"Sí")</f>
        <v>0</v>
      </c>
      <c r="F79" s="100">
        <f>COUNTIFS(DATOS_[AGRUP. CLAS. PROF.],$B78,DATOS_[Sexo],$B79,DATOS_[Check Periodo Ref.],"Dentro",DATOS_[Check Nº SC Anualiz],"Sí")</f>
        <v>0</v>
      </c>
      <c r="G79" s="100">
        <f>COUNTIFS(DATOS_[AGRUP. CLAS. PROF.],$B78,DATOS_[Sexo],$B79,DATOS_[Check Periodo Ref.],"Dentro",DATOS_[Check Nº SC Norm y Anualiz],"Sí")</f>
        <v>0</v>
      </c>
      <c r="H79" s="100">
        <f>COUNTIFS(DATOS_[AGRUP. CLAS. PROF.],$B78,DATOS_[Sexo],$B79,DATOS_[Check Periodo Ref.],"Dentro",DATOS_[Check Equiparación],"Sí")</f>
        <v>0</v>
      </c>
      <c r="I79" s="177">
        <f t="array" ref="I79">IFERROR(
MEDIAN(IF(DATOS_[Sexo]=$B79,IF(DATOS_[[AGRUP. CLAS. PROF.]:[AGRUP. CLAS. PROF.]]=$B78,IF(DATOS_[Check Equiparado]="Sí",IF(DATOS_[Check Periodo Ref.]="Dentro",DATOS_[SALARIO BASE Eq],FALSE))))),
0)</f>
        <v>0</v>
      </c>
      <c r="J79" s="178">
        <f t="array" ref="J79">IFERROR(
(MEDIAN((IF(DATOS_[[Sexo]:[Sexo]]=$B79,IF(DATOS_[[AGRUP. CLAS. PROF.]:[AGRUP. CLAS. PROF.]]=$B78,IF(DATOS_[[Check Periodo Ref.]:[Check Periodo Ref.]]="Dentro",IF(DATOS_[[Check Equiparado]:[Check Equiparado]]="Sí",IF(DATOS!AE$4="Sí",(1/DATOS_[[% anualiz]:[% anualiz]]),1)*IF(DATOS!AE$5="Sí",1/DATOS_[[% normaliz]:[% normaliz]],1)*(DATOS_[Conc.Sal.01])))))))),
0)</f>
        <v>0</v>
      </c>
      <c r="K79" s="178">
        <f t="array" ref="K79">IFERROR(
(MEDIAN((IF(DATOS_[[Sexo]:[Sexo]]=$B79,IF(DATOS_[[AGRUP. CLAS. PROF.]:[AGRUP. CLAS. PROF.]]=$B78,IF(DATOS_[[Check Periodo Ref.]:[Check Periodo Ref.]]="Dentro",IF(DATOS_[[Check Equiparado]:[Check Equiparado]]="Sí",IF(DATOS!AF$4="Sí",(1/DATOS_[[% anualiz]:[% anualiz]]),1)*IF(DATOS!AF$5="Sí",1/DATOS_[[% normaliz]:[% normaliz]],1)*(DATOS_[Conc.Sal.02])))))))),
0)</f>
        <v>0</v>
      </c>
      <c r="L79" s="178">
        <f t="array" ref="L79">IFERROR(
(MEDIAN((IF(DATOS_[[Sexo]:[Sexo]]=$B79,IF(DATOS_[[AGRUP. CLAS. PROF.]:[AGRUP. CLAS. PROF.]]=$B78,IF(DATOS_[[Check Periodo Ref.]:[Check Periodo Ref.]]="Dentro",IF(DATOS_[[Check Equiparado]:[Check Equiparado]]="Sí",IF(DATOS!AG$4="Sí",(1/DATOS_[[% anualiz]:[% anualiz]]),1)*IF(DATOS!AG$5="Sí",1/DATOS_[[% normaliz]:[% normaliz]],1)*(DATOS_[Conc.Sal.03])))))))),
0)</f>
        <v>0</v>
      </c>
      <c r="M79" s="178">
        <f t="array" ref="M79">IFERROR(
(MEDIAN((IF(DATOS_[[Sexo]:[Sexo]]=$B79,IF(DATOS_[[AGRUP. CLAS. PROF.]:[AGRUP. CLAS. PROF.]]=$B78,IF(DATOS_[[Check Periodo Ref.]:[Check Periodo Ref.]]="Dentro",IF(DATOS_[[Check Equiparado]:[Check Equiparado]]="Sí",IF(DATOS!AH$4="Sí",(1/DATOS_[[% anualiz]:[% anualiz]]),1)*IF(DATOS!AH$5="Sí",1/DATOS_[[% normaliz]:[% normaliz]],1)*(DATOS_[Conc.Sal.04])))))))),
0)</f>
        <v>0</v>
      </c>
      <c r="N79" s="178">
        <f t="array" ref="N79">IFERROR(
(MEDIAN((IF(DATOS_[[Sexo]:[Sexo]]=$B79,IF(DATOS_[[AGRUP. CLAS. PROF.]:[AGRUP. CLAS. PROF.]]=$B78,IF(DATOS_[[Check Periodo Ref.]:[Check Periodo Ref.]]="Dentro",IF(DATOS_[[Check Equiparado]:[Check Equiparado]]="Sí",IF(DATOS!AI$4="Sí",(1/DATOS_[[% anualiz]:[% anualiz]]),1)*IF(DATOS!AI$5="Sí",1/DATOS_[[% normaliz]:[% normaliz]],1)*(DATOS_[Conc.Sal.05])))))))),
0)</f>
        <v>0</v>
      </c>
      <c r="O79" s="178">
        <f t="array" ref="O79">IFERROR(
(MEDIAN((IF(DATOS_[[Sexo]:[Sexo]]=$B79,IF(DATOS_[[AGRUP. CLAS. PROF.]:[AGRUP. CLAS. PROF.]]=$B78,IF(DATOS_[[Check Periodo Ref.]:[Check Periodo Ref.]]="Dentro",IF(DATOS_[[Check Equiparado]:[Check Equiparado]]="Sí",IF(DATOS!AJ$4="Sí",(1/DATOS_[[% anualiz]:[% anualiz]]),1)*IF(DATOS!AJ$5="Sí",1/DATOS_[[% normaliz]:[% normaliz]],1)*(DATOS_[Conc.Sal.06])))))))),
0)</f>
        <v>0</v>
      </c>
      <c r="P79" s="178">
        <f t="array" ref="P79">IFERROR(
(MEDIAN((IF(DATOS_[[Sexo]:[Sexo]]=$B79,IF(DATOS_[[AGRUP. CLAS. PROF.]:[AGRUP. CLAS. PROF.]]=$B78,IF(DATOS_[[Check Periodo Ref.]:[Check Periodo Ref.]]="Dentro",IF(DATOS_[[Check Equiparado]:[Check Equiparado]]="Sí",IF(DATOS!AK$4="Sí",(1/DATOS_[[% anualiz]:[% anualiz]]),1)*IF(DATOS!AK$5="Sí",1/DATOS_[[% normaliz]:[% normaliz]],1)*(DATOS_[Conc.Sal.07])))))))),
0)</f>
        <v>0</v>
      </c>
      <c r="Q79" s="178">
        <f t="array" ref="Q79">IFERROR(
(MEDIAN((IF(DATOS_[[Sexo]:[Sexo]]=$B79,IF(DATOS_[[AGRUP. CLAS. PROF.]:[AGRUP. CLAS. PROF.]]=$B78,IF(DATOS_[[Check Periodo Ref.]:[Check Periodo Ref.]]="Dentro",IF(DATOS_[[Check Equiparado]:[Check Equiparado]]="Sí",IF(DATOS!AL$4="Sí",(1/DATOS_[[% anualiz]:[% anualiz]]),1)*IF(DATOS!AL$5="Sí",1/DATOS_[[% normaliz]:[% normaliz]],1)*(DATOS_[Conc.Sal.08])))))))),
0)</f>
        <v>0</v>
      </c>
      <c r="R79" s="178">
        <f t="array" ref="R79">IFERROR(
(MEDIAN((IF(DATOS_[[Sexo]:[Sexo]]=$B79,IF(DATOS_[[AGRUP. CLAS. PROF.]:[AGRUP. CLAS. PROF.]]=$B78,IF(DATOS_[[Check Periodo Ref.]:[Check Periodo Ref.]]="Dentro",IF(DATOS_[[Check Equiparado]:[Check Equiparado]]="Sí",IF(DATOS!AM$4="Sí",(1/DATOS_[[% anualiz]:[% anualiz]]),1)*IF(DATOS!AM$5="Sí",1/DATOS_[[% normaliz]:[% normaliz]],1)*(DATOS_[Conc.Sal.09])))))))),
0)</f>
        <v>0</v>
      </c>
      <c r="S79" s="178">
        <f t="array" ref="S79">IFERROR(
(MEDIAN((IF(DATOS_[[Sexo]:[Sexo]]=$B79,IF(DATOS_[[AGRUP. CLAS. PROF.]:[AGRUP. CLAS. PROF.]]=$B78,IF(DATOS_[[Check Periodo Ref.]:[Check Periodo Ref.]]="Dentro",IF(DATOS_[[Check Equiparado]:[Check Equiparado]]="Sí",IF(DATOS!AN$4="Sí",(1/DATOS_[[% anualiz]:[% anualiz]]),1)*IF(DATOS!AN$5="Sí",1/DATOS_[[% normaliz]:[% normaliz]],1)*(DATOS_[Conc.Sal.10])))))))),
0)</f>
        <v>0</v>
      </c>
      <c r="T79" s="178">
        <f t="array" ref="T79">IFERROR(
(MEDIAN((IF(DATOS_[[Sexo]:[Sexo]]=$B79,IF(DATOS_[[AGRUP. CLAS. PROF.]:[AGRUP. CLAS. PROF.]]=$B78,IF(DATOS_[[Check Periodo Ref.]:[Check Periodo Ref.]]="Dentro",IF(DATOS_[[Check Equiparado]:[Check Equiparado]]="Sí",IF(DATOS!AO$4="Sí",(1/DATOS_[[% anualiz]:[% anualiz]]),1)*IF(DATOS!AO$5="Sí",1/DATOS_[[% normaliz]:[% normaliz]],1)*(DATOS_[Conc.Sal.11])))))))),
0)</f>
        <v>0</v>
      </c>
      <c r="U79" s="178">
        <f t="array" ref="U79">IFERROR(
(MEDIAN((IF(DATOS_[[Sexo]:[Sexo]]=$B79,IF(DATOS_[[AGRUP. CLAS. PROF.]:[AGRUP. CLAS. PROF.]]=$B78,IF(DATOS_[[Check Periodo Ref.]:[Check Periodo Ref.]]="Dentro",IF(DATOS_[[Check Equiparado]:[Check Equiparado]]="Sí",IF(DATOS!AP$4="Sí",(1/DATOS_[[% anualiz]:[% anualiz]]),1)*IF(DATOS!AP$5="Sí",1/DATOS_[[% normaliz]:[% normaliz]],1)*(DATOS_[Conc.Sal.12])))))))),
0)</f>
        <v>0</v>
      </c>
      <c r="V79" s="178">
        <f t="array" ref="V79">IFERROR(
(MEDIAN((IF(DATOS_[[Sexo]:[Sexo]]=$B79,IF(DATOS_[[AGRUP. CLAS. PROF.]:[AGRUP. CLAS. PROF.]]=$B78,IF(DATOS_[[Check Periodo Ref.]:[Check Periodo Ref.]]="Dentro",IF(DATOS_[[Check Equiparado]:[Check Equiparado]]="Sí",IF(DATOS!AQ$4="Sí",(1/DATOS_[[% anualiz]:[% anualiz]]),1)*IF(DATOS!AQ$5="Sí",1/DATOS_[[% normaliz]:[% normaliz]],1)*(DATOS_[Conc.Sal.13])))))))),
0)</f>
        <v>0</v>
      </c>
      <c r="W79" s="178">
        <f t="array" ref="W79">IFERROR(
(MEDIAN((IF(DATOS_[[Sexo]:[Sexo]]=$B79,IF(DATOS_[[AGRUP. CLAS. PROF.]:[AGRUP. CLAS. PROF.]]=$B78,IF(DATOS_[[Check Periodo Ref.]:[Check Periodo Ref.]]="Dentro",IF(DATOS_[[Check Equiparado]:[Check Equiparado]]="Sí",IF(DATOS!AR$4="Sí",(1/DATOS_[[% anualiz]:[% anualiz]]),1)*IF(DATOS!AR$5="Sí",1/DATOS_[[% normaliz]:[% normaliz]],1)*(DATOS_[Conc.Sal.14])))))))),
0)</f>
        <v>0</v>
      </c>
      <c r="X79" s="178">
        <f t="array" ref="X79">IFERROR(
(MEDIAN((IF(DATOS_[[Sexo]:[Sexo]]=$B79,IF(DATOS_[[AGRUP. CLAS. PROF.]:[AGRUP. CLAS. PROF.]]=$B78,IF(DATOS_[[Check Periodo Ref.]:[Check Periodo Ref.]]="Dentro",IF(DATOS_[[Check Equiparado]:[Check Equiparado]]="Sí",IF(DATOS!AS$4="Sí",(1/DATOS_[[% anualiz]:[% anualiz]]),1)*IF(DATOS!AS$5="Sí",1/DATOS_[[% normaliz]:[% normaliz]],1)*(DATOS_[Conc.Sal.15])))))))),
0)</f>
        <v>0</v>
      </c>
      <c r="Y79" s="178">
        <f t="array" ref="Y79">IFERROR(
(MEDIAN((IF(DATOS_[[Sexo]:[Sexo]]=$B79,IF(DATOS_[[AGRUP. CLAS. PROF.]:[AGRUP. CLAS. PROF.]]=$B78,IF(DATOS_[[Check Periodo Ref.]:[Check Periodo Ref.]]="Dentro",IF(DATOS_[[Check Equiparado]:[Check Equiparado]]="Sí",IF(DATOS!AT$4="Sí",(1/DATOS_[[% anualiz]:[% anualiz]]),1)*IF(DATOS!AT$5="Sí",1/DATOS_[[% normaliz]:[% normaliz]],1)*(DATOS_[Conc.Sal.16])))))))),
0)</f>
        <v>0</v>
      </c>
      <c r="Z79" s="178">
        <f t="array" ref="Z79">IFERROR(
(MEDIAN((IF(DATOS_[[Sexo]:[Sexo]]=$B79,IF(DATOS_[[AGRUP. CLAS. PROF.]:[AGRUP. CLAS. PROF.]]=$B78,IF(DATOS_[[Check Periodo Ref.]:[Check Periodo Ref.]]="Dentro",IF(DATOS_[[Check Equiparado]:[Check Equiparado]]="Sí",IF(DATOS!AU$4="Sí",(1/DATOS_[[% anualiz]:[% anualiz]]),1)*IF(DATOS!AU$5="Sí",1/DATOS_[[% normaliz]:[% normaliz]],1)*(DATOS_[Conc.Sal.17])))))))),
0)</f>
        <v>0</v>
      </c>
      <c r="AA79" s="178">
        <f t="array" ref="AA79">IFERROR(
(MEDIAN((IF(DATOS_[[Sexo]:[Sexo]]=$B79,IF(DATOS_[[AGRUP. CLAS. PROF.]:[AGRUP. CLAS. PROF.]]=$B78,IF(DATOS_[[Check Periodo Ref.]:[Check Periodo Ref.]]="Dentro",IF(DATOS_[[Check Equiparado]:[Check Equiparado]]="Sí",IF(DATOS!AV$4="Sí",(1/DATOS_[[% anualiz]:[% anualiz]]),1)*IF(DATOS!AV$5="Sí",1/DATOS_[[% normaliz]:[% normaliz]],1)*(DATOS_[Conc.Sal.18])))))))),
0)</f>
        <v>0</v>
      </c>
      <c r="AB79" s="178">
        <f t="array" ref="AB79">IFERROR(
(MEDIAN((IF(DATOS_[[Sexo]:[Sexo]]=$B79,IF(DATOS_[[AGRUP. CLAS. PROF.]:[AGRUP. CLAS. PROF.]]=$B78,IF(DATOS_[[Check Periodo Ref.]:[Check Periodo Ref.]]="Dentro",IF(DATOS_[[Check Equiparado]:[Check Equiparado]]="Sí",IF(DATOS!AW$4="Sí",(1/DATOS_[[% anualiz]:[% anualiz]]),1)*IF(DATOS!AW$5="Sí",1/DATOS_[[% normaliz]:[% normaliz]],1)*(DATOS_[Conc.Sal.19])))))))),
0)</f>
        <v>0</v>
      </c>
      <c r="AC79" s="178">
        <f t="array" ref="AC79">IFERROR(
(MEDIAN((IF(DATOS_[[Sexo]:[Sexo]]=$B79,IF(DATOS_[[AGRUP. CLAS. PROF.]:[AGRUP. CLAS. PROF.]]=$B78,IF(DATOS_[[Check Periodo Ref.]:[Check Periodo Ref.]]="Dentro",IF(DATOS_[[Check Equiparado]:[Check Equiparado]]="Sí",IF(DATOS!AX$4="Sí",(1/DATOS_[[% anualiz]:[% anualiz]]),1)*IF(DATOS!AX$5="Sí",1/DATOS_[[% normaliz]:[% normaliz]],1)*(DATOS_[Conc.Sal.20])))))))),
0)</f>
        <v>0</v>
      </c>
      <c r="AD79" s="178">
        <f t="array" ref="AD79">IFERROR(
(MEDIAN((IF(DATOS_[[Sexo]:[Sexo]]=$B79,IF(DATOS_[[AGRUP. CLAS. PROF.]:[AGRUP. CLAS. PROF.]]=$B78,IF(DATOS_[[Check Periodo Ref.]:[Check Periodo Ref.]]="Dentro",IF(DATOS_[[Check Equiparado]:[Check Equiparado]]="Sí",IF(DATOS!AY$4="Sí",(1/DATOS_[[% anualiz]:[% anualiz]]),1)*IF(DATOS!AY$5="Sí",1/DATOS_[[% normaliz]:[% normaliz]],1)*(DATOS_[Conc.Sal.21])))))))),
0)</f>
        <v>0</v>
      </c>
      <c r="AE79" s="178">
        <f t="array" ref="AE79">IFERROR(
(MEDIAN((IF(DATOS_[[Sexo]:[Sexo]]=$B79,IF(DATOS_[[AGRUP. CLAS. PROF.]:[AGRUP. CLAS. PROF.]]=$B78,IF(DATOS_[[Check Periodo Ref.]:[Check Periodo Ref.]]="Dentro",IF(DATOS_[[Check Equiparado]:[Check Equiparado]]="Sí",IF(DATOS!AZ$4="Sí",(1/DATOS_[[% anualiz]:[% anualiz]]),1)*IF(DATOS!AZ$5="Sí",1/DATOS_[[% normaliz]:[% normaliz]],1)*(DATOS_[Conc.Sal.22])))))))),
0)</f>
        <v>0</v>
      </c>
      <c r="AF79" s="178">
        <f t="array" ref="AF79">IFERROR(
(MEDIAN((IF(DATOS_[[Sexo]:[Sexo]]=$B79,IF(DATOS_[[AGRUP. CLAS. PROF.]:[AGRUP. CLAS. PROF.]]=$B78,IF(DATOS_[[Check Periodo Ref.]:[Check Periodo Ref.]]="Dentro",IF(DATOS_[[Check Equiparado]:[Check Equiparado]]="Sí",IF(DATOS!BA$4="Sí",(1/DATOS_[[% anualiz]:[% anualiz]]),1)*IF(DATOS!BA$5="Sí",1/DATOS_[[% normaliz]:[% normaliz]],1)*(DATOS_[Conc.Sal.23])))))))),
0)</f>
        <v>0</v>
      </c>
      <c r="AG79" s="178">
        <f t="array" ref="AG79">IFERROR(
(MEDIAN((IF(DATOS_[[Sexo]:[Sexo]]=$B79,IF(DATOS_[[AGRUP. CLAS. PROF.]:[AGRUP. CLAS. PROF.]]=$B78,IF(DATOS_[[Check Periodo Ref.]:[Check Periodo Ref.]]="Dentro",IF(DATOS_[[Check Equiparado]:[Check Equiparado]]="Sí",IF(DATOS!BB$4="Sí",(1/DATOS_[[% anualiz]:[% anualiz]]),1)*IF(DATOS!BB$5="Sí",1/DATOS_[[% normaliz]:[% normaliz]],1)*(DATOS_[Conc.Sal.24])))))))),
0)</f>
        <v>0</v>
      </c>
      <c r="AH79" s="178">
        <f t="array" ref="AH79">IFERROR(
(MEDIAN((IF(DATOS_[[Sexo]:[Sexo]]=$B79,IF(DATOS_[[AGRUP. CLAS. PROF.]:[AGRUP. CLAS. PROF.]]=$B78,IF(DATOS_[[Check Periodo Ref.]:[Check Periodo Ref.]]="Dentro",IF(DATOS_[[Check Equiparado]:[Check Equiparado]]="Sí",IF(DATOS!BC$4="Sí",(1/DATOS_[[% anualiz]:[% anualiz]]),1)*IF(DATOS!BC$5="Sí",1/DATOS_[[% normaliz]:[% normaliz]],1)*(DATOS_[Conc.Sal.25])))))))),
0)</f>
        <v>0</v>
      </c>
      <c r="AI79" s="178">
        <f t="array" ref="AI79">IFERROR(
(MEDIAN((IF(DATOS_[[Sexo]:[Sexo]]=$B79,IF(DATOS_[[AGRUP. CLAS. PROF.]:[AGRUP. CLAS. PROF.]]=$B78,IF(DATOS_[[Check Periodo Ref.]:[Check Periodo Ref.]]="Dentro",IF(DATOS_[[Check Equiparado]:[Check Equiparado]]="Sí",IF(DATOS!BD$4="Sí",(1/DATOS_[[% anualiz]:[% anualiz]]),1)*IF(DATOS!BD$5="Sí",1/DATOS_[[% normaliz]:[% normaliz]],1)*(DATOS_[Conc.Sal.26])))))))),
0)</f>
        <v>0</v>
      </c>
      <c r="AJ79" s="178">
        <f t="array" ref="AJ79">IFERROR(
(MEDIAN((IF(DATOS_[[Sexo]:[Sexo]]=$B79,IF(DATOS_[[AGRUP. CLAS. PROF.]:[AGRUP. CLAS. PROF.]]=$B78,IF(DATOS_[[Check Periodo Ref.]:[Check Periodo Ref.]]="Dentro",IF(DATOS_[[Check Equiparado]:[Check Equiparado]]="Sí",IF(DATOS!BE$4="Sí",(1/DATOS_[[% anualiz]:[% anualiz]]),1)*IF(DATOS!BE$5="Sí",1/DATOS_[[% normaliz]:[% normaliz]],1)*(DATOS_[Conc.Sal.27])))))))),
0)</f>
        <v>0</v>
      </c>
      <c r="AK79" s="178">
        <f t="array" ref="AK79">IFERROR(
(MEDIAN((IF(DATOS_[[Sexo]:[Sexo]]=$B79,IF(DATOS_[[AGRUP. CLAS. PROF.]:[AGRUP. CLAS. PROF.]]=$B78,IF(DATOS_[[Check Periodo Ref.]:[Check Periodo Ref.]]="Dentro",IF(DATOS_[[Check Equiparado]:[Check Equiparado]]="Sí",IF(DATOS!BF$4="Sí",(1/DATOS_[[% anualiz]:[% anualiz]]),1)*IF(DATOS!BF$5="Sí",1/DATOS_[[% normaliz]:[% normaliz]],1)*(DATOS_[Conc.Sal.28])))))))),
0)</f>
        <v>0</v>
      </c>
      <c r="AL79" s="178">
        <f t="array" ref="AL79">IFERROR(
(MEDIAN((IF(DATOS_[[Sexo]:[Sexo]]=$B79,IF(DATOS_[[AGRUP. CLAS. PROF.]:[AGRUP. CLAS. PROF.]]=$B78,IF(DATOS_[[Check Periodo Ref.]:[Check Periodo Ref.]]="Dentro",IF(DATOS_[[Check Equiparado]:[Check Equiparado]]="Sí",IF(DATOS!BG$4="Sí",(1/DATOS_[[% anualiz]:[% anualiz]]),1)*IF(DATOS!BG$5="Sí",1/DATOS_[[% normaliz]:[% normaliz]],1)*(DATOS_[Conc.Sal.29])))))))),
0)</f>
        <v>0</v>
      </c>
      <c r="AM79" s="178">
        <f t="array" ref="AM79">IFERROR(
(MEDIAN((IF(DATOS_[[Sexo]:[Sexo]]=$B79,IF(DATOS_[[AGRUP. CLAS. PROF.]:[AGRUP. CLAS. PROF.]]=$B78,IF(DATOS_[[Check Periodo Ref.]:[Check Periodo Ref.]]="Dentro",IF(DATOS_[[Check Equiparado]:[Check Equiparado]]="Sí",IF(DATOS!BH$4="Sí",(1/DATOS_[[% anualiz]:[% anualiz]]),1)*IF(DATOS!BH$5="Sí",1/DATOS_[[% normaliz]:[% normaliz]],1)*(DATOS_[Conc.Sal.30])))))))),
0)</f>
        <v>0</v>
      </c>
      <c r="AN79" s="179">
        <f t="array" ref="AN79">IFERROR(
MEDIAN(IF(DATOS_[Sexo]=$B79,IF(DATOS_[[AGRUP. CLAS. PROF.]:[AGRUP. CLAS. PROF.]]=$B78,IF(DATOS_[Check Equiparado]="Sí",IF(DATOS_[Check Periodo Ref.]="Dentro",DATOS_[Tot COMPL.SAL Eq],FALSE))))),
0)</f>
        <v>0</v>
      </c>
      <c r="AO79" s="180">
        <f t="array" ref="AO79">IFERROR(
MEDIAN(IF(DATOS_[Sexo]=$B79,IF(DATOS_[[AGRUP. CLAS. PROF.]:[AGRUP. CLAS. PROF.]]=$B78,IF(DATOS_[Check Equiparado]="Sí",IF(DATOS_[Check Periodo Ref.]="Dentro",DATOS_[TOTAL SALARIO Eq],FALSE))))),
0)</f>
        <v>0</v>
      </c>
      <c r="AP79" s="181">
        <f t="array" ref="AP79">IFERROR(
(MEDIAN((IF(DATOS_[[Sexo]:[Sexo]]=$B79,IF(DATOS_[[AGRUP. CLAS. PROF.]:[AGRUP. CLAS. PROF.]]=$B78,IF(DATOS_[[Check Periodo Ref.]:[Check Periodo Ref.]]="Dentro",IF(DATOS_[[Check Equiparado]:[Check Equiparado]]="Sí",IF(DATOS!BI$4="Sí",(1/DATOS_[[% anualiz]:[% anualiz]]),1)*IF(DATOS!BI$5="Sí",1/DATOS_[[% normaliz]:[% normaliz]],1)*(DATOS_[C.Extra.01])))))))),
0)</f>
        <v>0</v>
      </c>
      <c r="AQ79" s="181">
        <f t="array" ref="AQ79">IFERROR(
(MEDIAN((IF(DATOS_[[Sexo]:[Sexo]]=$B79,IF(DATOS_[[AGRUP. CLAS. PROF.]:[AGRUP. CLAS. PROF.]]=$B78,IF(DATOS_[[Check Periodo Ref.]:[Check Periodo Ref.]]="Dentro",IF(DATOS_[[Check Equiparado]:[Check Equiparado]]="Sí",IF(DATOS!BJ$4="Sí",(1/DATOS_[[% anualiz]:[% anualiz]]),1)*IF(DATOS!BJ$5="Sí",1/DATOS_[[% normaliz]:[% normaliz]],1)*(DATOS_[C.Extra.02])))))))),
0)</f>
        <v>0</v>
      </c>
      <c r="AR79" s="181">
        <f t="array" ref="AR79">IFERROR(
(MEDIAN((IF(DATOS_[[Sexo]:[Sexo]]=$B79,IF(DATOS_[[AGRUP. CLAS. PROF.]:[AGRUP. CLAS. PROF.]]=$B78,IF(DATOS_[[Check Periodo Ref.]:[Check Periodo Ref.]]="Dentro",IF(DATOS_[[Check Equiparado]:[Check Equiparado]]="Sí",IF(DATOS!BK$4="Sí",(1/DATOS_[[% anualiz]:[% anualiz]]),1)*IF(DATOS!BK$5="Sí",1/DATOS_[[% normaliz]:[% normaliz]],1)*(DATOS_[C.Extra.03])))))))),
0)</f>
        <v>0</v>
      </c>
      <c r="AS79" s="181">
        <f t="array" ref="AS79">IFERROR(
(MEDIAN((IF(DATOS_[[Sexo]:[Sexo]]=$B79,IF(DATOS_[[AGRUP. CLAS. PROF.]:[AGRUP. CLAS. PROF.]]=$B78,IF(DATOS_[[Check Periodo Ref.]:[Check Periodo Ref.]]="Dentro",IF(DATOS_[[Check Equiparado]:[Check Equiparado]]="Sí",IF(DATOS!BL$4="Sí",(1/DATOS_[[% anualiz]:[% anualiz]]),1)*IF(DATOS!BL$5="Sí",1/DATOS_[[% normaliz]:[% normaliz]],1)*(DATOS_[C.Extra.04])))))))),
0)</f>
        <v>0</v>
      </c>
      <c r="AT79" s="181">
        <f t="array" ref="AT79">IFERROR(
(MEDIAN((IF(DATOS_[[Sexo]:[Sexo]]=$B79,IF(DATOS_[[AGRUP. CLAS. PROF.]:[AGRUP. CLAS. PROF.]]=$B78,IF(DATOS_[[Check Periodo Ref.]:[Check Periodo Ref.]]="Dentro",IF(DATOS_[[Check Equiparado]:[Check Equiparado]]="Sí",IF(DATOS!BM$4="Sí",(1/DATOS_[[% anualiz]:[% anualiz]]),1)*IF(DATOS!BM$5="Sí",1/DATOS_[[% normaliz]:[% normaliz]],1)*(DATOS_[C.Extra.05])))))))),
0)</f>
        <v>0</v>
      </c>
      <c r="AU79" s="182">
        <f t="array" ref="AU79">IFERROR(
MEDIAN(IF(DATOS_[Sexo]=$B79,IF(DATOS_[[AGRUP. CLAS. PROF.]:[AGRUP. CLAS. PROF.]]=$B78,IF(DATOS_[Check Equiparado]="Sí",IF(DATOS_[Check Periodo Ref.]="Dentro",DATOS_[Tot Extrasalarial Eq],FALSE))))),
0)</f>
        <v>0</v>
      </c>
      <c r="AV79" s="183">
        <f t="array" ref="AV79">IFERROR(
MEDIAN(IF(DATOS_[Sexo]=$B79,IF(DATOS_[[AGRUP. CLAS. PROF.]:[AGRUP. CLAS. PROF.]]=$B78,IF(DATOS_[Check Equiparado]="Sí",IF(DATOS_[Check Periodo Ref.]="Dentro",DATOS_[TOTAL Retrib Eq],FALSE))))),
0)</f>
        <v>0</v>
      </c>
    </row>
    <row r="80" spans="1:48" x14ac:dyDescent="0.3">
      <c r="A80" s="107" t="str">
        <f t="shared" ref="A80" si="90">+A79</f>
        <v>[ocultar]</v>
      </c>
      <c r="B80" s="153" t="s">
        <v>163</v>
      </c>
      <c r="C80" s="99">
        <f t="array" ref="C80">SUM(IF($B80=DATOS_[Sexo],
IF($B78=DATOS_[AGRUP. CLAS. PROF.],
IF("Dentro"=DATOS_[Check Periodo Ref.],
1/(COUNTIFS(DATOS_[Sexo],$B80,DATOS_[AGRUP. CLAS. PROF.],$B78,DATOS_[Check Periodo Ref.],"Dentro",DATOS_[id],DATOS_[id]))))))</f>
        <v>0</v>
      </c>
      <c r="D80" s="100">
        <f>COUNTIFS(DATOS_[AGRUP. CLAS. PROF.],$B78,DATOS_[Sexo],$B80,DATOS_[Check Periodo Ref.],"Dentro")</f>
        <v>0</v>
      </c>
      <c r="E80" s="100">
        <f>COUNTIFS(DATOS_[AGRUP. CLAS. PROF.],$B78,DATOS_[Sexo],$B80,DATOS_[Check Periodo Ref.],"Dentro",DATOS_[Check Nº SC Norm],"Sí")</f>
        <v>0</v>
      </c>
      <c r="F80" s="100">
        <f>COUNTIFS(DATOS_[AGRUP. CLAS. PROF.],$B78,DATOS_[Sexo],$B80,DATOS_[Check Periodo Ref.],"Dentro",DATOS_[Check Nº SC Anualiz],"Sí")</f>
        <v>0</v>
      </c>
      <c r="G80" s="100">
        <f>COUNTIFS(DATOS_[AGRUP. CLAS. PROF.],$B78,DATOS_[Sexo],$B80,DATOS_[Check Periodo Ref.],"Dentro",DATOS_[Check Nº SC Norm y Anualiz],"Sí")</f>
        <v>0</v>
      </c>
      <c r="H80" s="100">
        <f>COUNTIFS(DATOS_[AGRUP. CLAS. PROF.],$B78,DATOS_[Sexo],$B80,DATOS_[Check Periodo Ref.],"Dentro",DATOS_[Check Equiparación],"Sí")</f>
        <v>0</v>
      </c>
      <c r="I80" s="177" cm="1">
        <f t="array" ref="I80">IFERROR(
MEDIAN(IF(DATOS_[Sexo]=$B80,IF(DATOS_[[AGRUP. CLAS. PROF.]:[AGRUP. CLAS. PROF.]]=$B78,IF(DATOS_[Check Equiparado]="Sí",IF(DATOS_[Check Periodo Ref.]="Dentro",DATOS_[SALARIO BASE Eq],FALSE))))),
0)</f>
        <v>0</v>
      </c>
      <c r="J80" s="178">
        <f t="array" ref="J80">IFERROR(
(MEDIAN((IF(DATOS_[[Sexo]:[Sexo]]=$B80,IF(DATOS_[[AGRUP. CLAS. PROF.]:[AGRUP. CLAS. PROF.]]=$B78,IF(DATOS_[[Check Periodo Ref.]:[Check Periodo Ref.]]="Dentro",IF(DATOS_[[Check Equiparado]:[Check Equiparado]]="Sí",IF(DATOS!AE$4="Sí",(1/DATOS_[[% anualiz]:[% anualiz]]),1)*IF(DATOS!AE$5="Sí",1/DATOS_[[% normaliz]:[% normaliz]],1)*(DATOS_[Conc.Sal.01])))))))),
0)</f>
        <v>0</v>
      </c>
      <c r="K80" s="178">
        <f t="array" ref="K80">IFERROR(
(MEDIAN((IF(DATOS_[[Sexo]:[Sexo]]=$B80,IF(DATOS_[[AGRUP. CLAS. PROF.]:[AGRUP. CLAS. PROF.]]=$B78,IF(DATOS_[[Check Periodo Ref.]:[Check Periodo Ref.]]="Dentro",IF(DATOS_[[Check Equiparado]:[Check Equiparado]]="Sí",IF(DATOS!AF$4="Sí",(1/DATOS_[[% anualiz]:[% anualiz]]),1)*IF(DATOS!AF$5="Sí",1/DATOS_[[% normaliz]:[% normaliz]],1)*(DATOS_[Conc.Sal.02])))))))),
0)</f>
        <v>0</v>
      </c>
      <c r="L80" s="178">
        <f t="array" ref="L80">IFERROR(
(MEDIAN((IF(DATOS_[[Sexo]:[Sexo]]=$B80,IF(DATOS_[[AGRUP. CLAS. PROF.]:[AGRUP. CLAS. PROF.]]=$B78,IF(DATOS_[[Check Periodo Ref.]:[Check Periodo Ref.]]="Dentro",IF(DATOS_[[Check Equiparado]:[Check Equiparado]]="Sí",IF(DATOS!AG$4="Sí",(1/DATOS_[[% anualiz]:[% anualiz]]),1)*IF(DATOS!AG$5="Sí",1/DATOS_[[% normaliz]:[% normaliz]],1)*(DATOS_[Conc.Sal.03])))))))),
0)</f>
        <v>0</v>
      </c>
      <c r="M80" s="178">
        <f t="array" ref="M80">IFERROR(
(MEDIAN((IF(DATOS_[[Sexo]:[Sexo]]=$B80,IF(DATOS_[[AGRUP. CLAS. PROF.]:[AGRUP. CLAS. PROF.]]=$B78,IF(DATOS_[[Check Periodo Ref.]:[Check Periodo Ref.]]="Dentro",IF(DATOS_[[Check Equiparado]:[Check Equiparado]]="Sí",IF(DATOS!AH$4="Sí",(1/DATOS_[[% anualiz]:[% anualiz]]),1)*IF(DATOS!AH$5="Sí",1/DATOS_[[% normaliz]:[% normaliz]],1)*(DATOS_[Conc.Sal.04])))))))),
0)</f>
        <v>0</v>
      </c>
      <c r="N80" s="178">
        <f t="array" ref="N80">IFERROR(
(MEDIAN((IF(DATOS_[[Sexo]:[Sexo]]=$B80,IF(DATOS_[[AGRUP. CLAS. PROF.]:[AGRUP. CLAS. PROF.]]=$B78,IF(DATOS_[[Check Periodo Ref.]:[Check Periodo Ref.]]="Dentro",IF(DATOS_[[Check Equiparado]:[Check Equiparado]]="Sí",IF(DATOS!AI$4="Sí",(1/DATOS_[[% anualiz]:[% anualiz]]),1)*IF(DATOS!AI$5="Sí",1/DATOS_[[% normaliz]:[% normaliz]],1)*(DATOS_[Conc.Sal.05])))))))),
0)</f>
        <v>0</v>
      </c>
      <c r="O80" s="178">
        <f t="array" ref="O80">IFERROR(
(MEDIAN((IF(DATOS_[[Sexo]:[Sexo]]=$B80,IF(DATOS_[[AGRUP. CLAS. PROF.]:[AGRUP. CLAS. PROF.]]=$B78,IF(DATOS_[[Check Periodo Ref.]:[Check Periodo Ref.]]="Dentro",IF(DATOS_[[Check Equiparado]:[Check Equiparado]]="Sí",IF(DATOS!AJ$4="Sí",(1/DATOS_[[% anualiz]:[% anualiz]]),1)*IF(DATOS!AJ$5="Sí",1/DATOS_[[% normaliz]:[% normaliz]],1)*(DATOS_[Conc.Sal.06])))))))),
0)</f>
        <v>0</v>
      </c>
      <c r="P80" s="178">
        <f t="array" ref="P80">IFERROR(
(MEDIAN((IF(DATOS_[[Sexo]:[Sexo]]=$B80,IF(DATOS_[[AGRUP. CLAS. PROF.]:[AGRUP. CLAS. PROF.]]=$B78,IF(DATOS_[[Check Periodo Ref.]:[Check Periodo Ref.]]="Dentro",IF(DATOS_[[Check Equiparado]:[Check Equiparado]]="Sí",IF(DATOS!AK$4="Sí",(1/DATOS_[[% anualiz]:[% anualiz]]),1)*IF(DATOS!AK$5="Sí",1/DATOS_[[% normaliz]:[% normaliz]],1)*(DATOS_[Conc.Sal.07])))))))),
0)</f>
        <v>0</v>
      </c>
      <c r="Q80" s="178">
        <f t="array" ref="Q80">IFERROR(
(MEDIAN((IF(DATOS_[[Sexo]:[Sexo]]=$B80,IF(DATOS_[[AGRUP. CLAS. PROF.]:[AGRUP. CLAS. PROF.]]=$B78,IF(DATOS_[[Check Periodo Ref.]:[Check Periodo Ref.]]="Dentro",IF(DATOS_[[Check Equiparado]:[Check Equiparado]]="Sí",IF(DATOS!AL$4="Sí",(1/DATOS_[[% anualiz]:[% anualiz]]),1)*IF(DATOS!AL$5="Sí",1/DATOS_[[% normaliz]:[% normaliz]],1)*(DATOS_[Conc.Sal.08])))))))),
0)</f>
        <v>0</v>
      </c>
      <c r="R80" s="178">
        <f t="array" ref="R80">IFERROR(
(MEDIAN((IF(DATOS_[[Sexo]:[Sexo]]=$B80,IF(DATOS_[[AGRUP. CLAS. PROF.]:[AGRUP. CLAS. PROF.]]=$B78,IF(DATOS_[[Check Periodo Ref.]:[Check Periodo Ref.]]="Dentro",IF(DATOS_[[Check Equiparado]:[Check Equiparado]]="Sí",IF(DATOS!AM$4="Sí",(1/DATOS_[[% anualiz]:[% anualiz]]),1)*IF(DATOS!AM$5="Sí",1/DATOS_[[% normaliz]:[% normaliz]],1)*(DATOS_[Conc.Sal.09])))))))),
0)</f>
        <v>0</v>
      </c>
      <c r="S80" s="178">
        <f t="array" ref="S80">IFERROR(
(MEDIAN((IF(DATOS_[[Sexo]:[Sexo]]=$B80,IF(DATOS_[[AGRUP. CLAS. PROF.]:[AGRUP. CLAS. PROF.]]=$B78,IF(DATOS_[[Check Periodo Ref.]:[Check Periodo Ref.]]="Dentro",IF(DATOS_[[Check Equiparado]:[Check Equiparado]]="Sí",IF(DATOS!AN$4="Sí",(1/DATOS_[[% anualiz]:[% anualiz]]),1)*IF(DATOS!AN$5="Sí",1/DATOS_[[% normaliz]:[% normaliz]],1)*(DATOS_[Conc.Sal.10])))))))),
0)</f>
        <v>0</v>
      </c>
      <c r="T80" s="178">
        <f t="array" ref="T80">IFERROR(
(MEDIAN((IF(DATOS_[[Sexo]:[Sexo]]=$B80,IF(DATOS_[[AGRUP. CLAS. PROF.]:[AGRUP. CLAS. PROF.]]=$B78,IF(DATOS_[[Check Periodo Ref.]:[Check Periodo Ref.]]="Dentro",IF(DATOS_[[Check Equiparado]:[Check Equiparado]]="Sí",IF(DATOS!AO$4="Sí",(1/DATOS_[[% anualiz]:[% anualiz]]),1)*IF(DATOS!AO$5="Sí",1/DATOS_[[% normaliz]:[% normaliz]],1)*(DATOS_[Conc.Sal.11])))))))),
0)</f>
        <v>0</v>
      </c>
      <c r="U80" s="178">
        <f t="array" ref="U80">IFERROR(
(MEDIAN((IF(DATOS_[[Sexo]:[Sexo]]=$B80,IF(DATOS_[[AGRUP. CLAS. PROF.]:[AGRUP. CLAS. PROF.]]=$B78,IF(DATOS_[[Check Periodo Ref.]:[Check Periodo Ref.]]="Dentro",IF(DATOS_[[Check Equiparado]:[Check Equiparado]]="Sí",IF(DATOS!AP$4="Sí",(1/DATOS_[[% anualiz]:[% anualiz]]),1)*IF(DATOS!AP$5="Sí",1/DATOS_[[% normaliz]:[% normaliz]],1)*(DATOS_[Conc.Sal.12])))))))),
0)</f>
        <v>0</v>
      </c>
      <c r="V80" s="178">
        <f t="array" ref="V80">IFERROR(
(MEDIAN((IF(DATOS_[[Sexo]:[Sexo]]=$B80,IF(DATOS_[[AGRUP. CLAS. PROF.]:[AGRUP. CLAS. PROF.]]=$B78,IF(DATOS_[[Check Periodo Ref.]:[Check Periodo Ref.]]="Dentro",IF(DATOS_[[Check Equiparado]:[Check Equiparado]]="Sí",IF(DATOS!AQ$4="Sí",(1/DATOS_[[% anualiz]:[% anualiz]]),1)*IF(DATOS!AQ$5="Sí",1/DATOS_[[% normaliz]:[% normaliz]],1)*(DATOS_[Conc.Sal.13])))))))),
0)</f>
        <v>0</v>
      </c>
      <c r="W80" s="178">
        <f t="array" ref="W80">IFERROR(
(MEDIAN((IF(DATOS_[[Sexo]:[Sexo]]=$B80,IF(DATOS_[[AGRUP. CLAS. PROF.]:[AGRUP. CLAS. PROF.]]=$B78,IF(DATOS_[[Check Periodo Ref.]:[Check Periodo Ref.]]="Dentro",IF(DATOS_[[Check Equiparado]:[Check Equiparado]]="Sí",IF(DATOS!AR$4="Sí",(1/DATOS_[[% anualiz]:[% anualiz]]),1)*IF(DATOS!AR$5="Sí",1/DATOS_[[% normaliz]:[% normaliz]],1)*(DATOS_[Conc.Sal.14])))))))),
0)</f>
        <v>0</v>
      </c>
      <c r="X80" s="178">
        <f t="array" ref="X80">IFERROR(
(MEDIAN((IF(DATOS_[[Sexo]:[Sexo]]=$B80,IF(DATOS_[[AGRUP. CLAS. PROF.]:[AGRUP. CLAS. PROF.]]=$B78,IF(DATOS_[[Check Periodo Ref.]:[Check Periodo Ref.]]="Dentro",IF(DATOS_[[Check Equiparado]:[Check Equiparado]]="Sí",IF(DATOS!AS$4="Sí",(1/DATOS_[[% anualiz]:[% anualiz]]),1)*IF(DATOS!AS$5="Sí",1/DATOS_[[% normaliz]:[% normaliz]],1)*(DATOS_[Conc.Sal.15])))))))),
0)</f>
        <v>0</v>
      </c>
      <c r="Y80" s="178">
        <f t="array" ref="Y80">IFERROR(
(MEDIAN((IF(DATOS_[[Sexo]:[Sexo]]=$B80,IF(DATOS_[[AGRUP. CLAS. PROF.]:[AGRUP. CLAS. PROF.]]=$B78,IF(DATOS_[[Check Periodo Ref.]:[Check Periodo Ref.]]="Dentro",IF(DATOS_[[Check Equiparado]:[Check Equiparado]]="Sí",IF(DATOS!AT$4="Sí",(1/DATOS_[[% anualiz]:[% anualiz]]),1)*IF(DATOS!AT$5="Sí",1/DATOS_[[% normaliz]:[% normaliz]],1)*(DATOS_[Conc.Sal.16])))))))),
0)</f>
        <v>0</v>
      </c>
      <c r="Z80" s="178">
        <f t="array" ref="Z80">IFERROR(
(MEDIAN((IF(DATOS_[[Sexo]:[Sexo]]=$B80,IF(DATOS_[[AGRUP. CLAS. PROF.]:[AGRUP. CLAS. PROF.]]=$B78,IF(DATOS_[[Check Periodo Ref.]:[Check Periodo Ref.]]="Dentro",IF(DATOS_[[Check Equiparado]:[Check Equiparado]]="Sí",IF(DATOS!AU$4="Sí",(1/DATOS_[[% anualiz]:[% anualiz]]),1)*IF(DATOS!AU$5="Sí",1/DATOS_[[% normaliz]:[% normaliz]],1)*(DATOS_[Conc.Sal.17])))))))),
0)</f>
        <v>0</v>
      </c>
      <c r="AA80" s="178">
        <f t="array" ref="AA80">IFERROR(
(MEDIAN((IF(DATOS_[[Sexo]:[Sexo]]=$B80,IF(DATOS_[[AGRUP. CLAS. PROF.]:[AGRUP. CLAS. PROF.]]=$B78,IF(DATOS_[[Check Periodo Ref.]:[Check Periodo Ref.]]="Dentro",IF(DATOS_[[Check Equiparado]:[Check Equiparado]]="Sí",IF(DATOS!AV$4="Sí",(1/DATOS_[[% anualiz]:[% anualiz]]),1)*IF(DATOS!AV$5="Sí",1/DATOS_[[% normaliz]:[% normaliz]],1)*(DATOS_[Conc.Sal.18])))))))),
0)</f>
        <v>0</v>
      </c>
      <c r="AB80" s="178">
        <f t="array" ref="AB80">IFERROR(
(MEDIAN((IF(DATOS_[[Sexo]:[Sexo]]=$B80,IF(DATOS_[[AGRUP. CLAS. PROF.]:[AGRUP. CLAS. PROF.]]=$B78,IF(DATOS_[[Check Periodo Ref.]:[Check Periodo Ref.]]="Dentro",IF(DATOS_[[Check Equiparado]:[Check Equiparado]]="Sí",IF(DATOS!AW$4="Sí",(1/DATOS_[[% anualiz]:[% anualiz]]),1)*IF(DATOS!AW$5="Sí",1/DATOS_[[% normaliz]:[% normaliz]],1)*(DATOS_[Conc.Sal.19])))))))),
0)</f>
        <v>0</v>
      </c>
      <c r="AC80" s="178">
        <f t="array" ref="AC80">IFERROR(
(MEDIAN((IF(DATOS_[[Sexo]:[Sexo]]=$B80,IF(DATOS_[[AGRUP. CLAS. PROF.]:[AGRUP. CLAS. PROF.]]=$B78,IF(DATOS_[[Check Periodo Ref.]:[Check Periodo Ref.]]="Dentro",IF(DATOS_[[Check Equiparado]:[Check Equiparado]]="Sí",IF(DATOS!AX$4="Sí",(1/DATOS_[[% anualiz]:[% anualiz]]),1)*IF(DATOS!AX$5="Sí",1/DATOS_[[% normaliz]:[% normaliz]],1)*(DATOS_[Conc.Sal.20])))))))),
0)</f>
        <v>0</v>
      </c>
      <c r="AD80" s="178">
        <f t="array" ref="AD80">IFERROR(
(MEDIAN((IF(DATOS_[[Sexo]:[Sexo]]=$B80,IF(DATOS_[[AGRUP. CLAS. PROF.]:[AGRUP. CLAS. PROF.]]=$B78,IF(DATOS_[[Check Periodo Ref.]:[Check Periodo Ref.]]="Dentro",IF(DATOS_[[Check Equiparado]:[Check Equiparado]]="Sí",IF(DATOS!AY$4="Sí",(1/DATOS_[[% anualiz]:[% anualiz]]),1)*IF(DATOS!AY$5="Sí",1/DATOS_[[% normaliz]:[% normaliz]],1)*(DATOS_[Conc.Sal.21])))))))),
0)</f>
        <v>0</v>
      </c>
      <c r="AE80" s="178">
        <f t="array" ref="AE80">IFERROR(
(MEDIAN((IF(DATOS_[[Sexo]:[Sexo]]=$B80,IF(DATOS_[[AGRUP. CLAS. PROF.]:[AGRUP. CLAS. PROF.]]=$B78,IF(DATOS_[[Check Periodo Ref.]:[Check Periodo Ref.]]="Dentro",IF(DATOS_[[Check Equiparado]:[Check Equiparado]]="Sí",IF(DATOS!AZ$4="Sí",(1/DATOS_[[% anualiz]:[% anualiz]]),1)*IF(DATOS!AZ$5="Sí",1/DATOS_[[% normaliz]:[% normaliz]],1)*(DATOS_[Conc.Sal.22])))))))),
0)</f>
        <v>0</v>
      </c>
      <c r="AF80" s="178">
        <f t="array" ref="AF80">IFERROR(
(MEDIAN((IF(DATOS_[[Sexo]:[Sexo]]=$B80,IF(DATOS_[[AGRUP. CLAS. PROF.]:[AGRUP. CLAS. PROF.]]=$B78,IF(DATOS_[[Check Periodo Ref.]:[Check Periodo Ref.]]="Dentro",IF(DATOS_[[Check Equiparado]:[Check Equiparado]]="Sí",IF(DATOS!BA$4="Sí",(1/DATOS_[[% anualiz]:[% anualiz]]),1)*IF(DATOS!BA$5="Sí",1/DATOS_[[% normaliz]:[% normaliz]],1)*(DATOS_[Conc.Sal.23])))))))),
0)</f>
        <v>0</v>
      </c>
      <c r="AG80" s="178">
        <f t="array" ref="AG80">IFERROR(
(MEDIAN((IF(DATOS_[[Sexo]:[Sexo]]=$B80,IF(DATOS_[[AGRUP. CLAS. PROF.]:[AGRUP. CLAS. PROF.]]=$B78,IF(DATOS_[[Check Periodo Ref.]:[Check Periodo Ref.]]="Dentro",IF(DATOS_[[Check Equiparado]:[Check Equiparado]]="Sí",IF(DATOS!BB$4="Sí",(1/DATOS_[[% anualiz]:[% anualiz]]),1)*IF(DATOS!BB$5="Sí",1/DATOS_[[% normaliz]:[% normaliz]],1)*(DATOS_[Conc.Sal.24])))))))),
0)</f>
        <v>0</v>
      </c>
      <c r="AH80" s="178">
        <f t="array" ref="AH80">IFERROR(
(MEDIAN((IF(DATOS_[[Sexo]:[Sexo]]=$B80,IF(DATOS_[[AGRUP. CLAS. PROF.]:[AGRUP. CLAS. PROF.]]=$B78,IF(DATOS_[[Check Periodo Ref.]:[Check Periodo Ref.]]="Dentro",IF(DATOS_[[Check Equiparado]:[Check Equiparado]]="Sí",IF(DATOS!BC$4="Sí",(1/DATOS_[[% anualiz]:[% anualiz]]),1)*IF(DATOS!BC$5="Sí",1/DATOS_[[% normaliz]:[% normaliz]],1)*(DATOS_[Conc.Sal.25])))))))),
0)</f>
        <v>0</v>
      </c>
      <c r="AI80" s="178">
        <f t="array" ref="AI80">IFERROR(
(MEDIAN((IF(DATOS_[[Sexo]:[Sexo]]=$B80,IF(DATOS_[[AGRUP. CLAS. PROF.]:[AGRUP. CLAS. PROF.]]=$B78,IF(DATOS_[[Check Periodo Ref.]:[Check Periodo Ref.]]="Dentro",IF(DATOS_[[Check Equiparado]:[Check Equiparado]]="Sí",IF(DATOS!BD$4="Sí",(1/DATOS_[[% anualiz]:[% anualiz]]),1)*IF(DATOS!BD$5="Sí",1/DATOS_[[% normaliz]:[% normaliz]],1)*(DATOS_[Conc.Sal.26])))))))),
0)</f>
        <v>0</v>
      </c>
      <c r="AJ80" s="178">
        <f t="array" ref="AJ80">IFERROR(
(MEDIAN((IF(DATOS_[[Sexo]:[Sexo]]=$B80,IF(DATOS_[[AGRUP. CLAS. PROF.]:[AGRUP. CLAS. PROF.]]=$B78,IF(DATOS_[[Check Periodo Ref.]:[Check Periodo Ref.]]="Dentro",IF(DATOS_[[Check Equiparado]:[Check Equiparado]]="Sí",IF(DATOS!BE$4="Sí",(1/DATOS_[[% anualiz]:[% anualiz]]),1)*IF(DATOS!BE$5="Sí",1/DATOS_[[% normaliz]:[% normaliz]],1)*(DATOS_[Conc.Sal.27])))))))),
0)</f>
        <v>0</v>
      </c>
      <c r="AK80" s="178">
        <f t="array" ref="AK80">IFERROR(
(MEDIAN((IF(DATOS_[[Sexo]:[Sexo]]=$B80,IF(DATOS_[[AGRUP. CLAS. PROF.]:[AGRUP. CLAS. PROF.]]=$B78,IF(DATOS_[[Check Periodo Ref.]:[Check Periodo Ref.]]="Dentro",IF(DATOS_[[Check Equiparado]:[Check Equiparado]]="Sí",IF(DATOS!BF$4="Sí",(1/DATOS_[[% anualiz]:[% anualiz]]),1)*IF(DATOS!BF$5="Sí",1/DATOS_[[% normaliz]:[% normaliz]],1)*(DATOS_[Conc.Sal.28])))))))),
0)</f>
        <v>0</v>
      </c>
      <c r="AL80" s="178">
        <f t="array" ref="AL80">IFERROR(
(MEDIAN((IF(DATOS_[[Sexo]:[Sexo]]=$B80,IF(DATOS_[[AGRUP. CLAS. PROF.]:[AGRUP. CLAS. PROF.]]=$B78,IF(DATOS_[[Check Periodo Ref.]:[Check Periodo Ref.]]="Dentro",IF(DATOS_[[Check Equiparado]:[Check Equiparado]]="Sí",IF(DATOS!BG$4="Sí",(1/DATOS_[[% anualiz]:[% anualiz]]),1)*IF(DATOS!BG$5="Sí",1/DATOS_[[% normaliz]:[% normaliz]],1)*(DATOS_[Conc.Sal.29])))))))),
0)</f>
        <v>0</v>
      </c>
      <c r="AM80" s="178">
        <f t="array" ref="AM80">IFERROR(
(MEDIAN((IF(DATOS_[[Sexo]:[Sexo]]=$B80,IF(DATOS_[[AGRUP. CLAS. PROF.]:[AGRUP. CLAS. PROF.]]=$B78,IF(DATOS_[[Check Periodo Ref.]:[Check Periodo Ref.]]="Dentro",IF(DATOS_[[Check Equiparado]:[Check Equiparado]]="Sí",IF(DATOS!BH$4="Sí",(1/DATOS_[[% anualiz]:[% anualiz]]),1)*IF(DATOS!BH$5="Sí",1/DATOS_[[% normaliz]:[% normaliz]],1)*(DATOS_[Conc.Sal.30])))))))),
0)</f>
        <v>0</v>
      </c>
      <c r="AN80" s="179">
        <f t="array" ref="AN80">IFERROR(
MEDIAN(IF(DATOS_[Sexo]=$B80,IF(DATOS_[[AGRUP. CLAS. PROF.]:[AGRUP. CLAS. PROF.]]=$B78,IF(DATOS_[Check Equiparado]="Sí",IF(DATOS_[Check Periodo Ref.]="Dentro",DATOS_[Tot COMPL.SAL Eq],FALSE))))),
0)</f>
        <v>0</v>
      </c>
      <c r="AO80" s="180">
        <f t="array" ref="AO80">IFERROR(
MEDIAN(IF(DATOS_[Sexo]=$B80,IF(DATOS_[[AGRUP. CLAS. PROF.]:[AGRUP. CLAS. PROF.]]=$B78,IF(DATOS_[Check Equiparado]="Sí",IF(DATOS_[Check Periodo Ref.]="Dentro",DATOS_[TOTAL SALARIO Eq],FALSE))))),
0)</f>
        <v>0</v>
      </c>
      <c r="AP80" s="181">
        <f t="array" ref="AP80">IFERROR(
(MEDIAN((IF(DATOS_[[Sexo]:[Sexo]]=$B80,IF(DATOS_[[AGRUP. CLAS. PROF.]:[AGRUP. CLAS. PROF.]]=$B79,IF(DATOS_[[Check Periodo Ref.]:[Check Periodo Ref.]]="Dentro",IF(DATOS_[[Check Equiparado]:[Check Equiparado]]="Sí",IF(DATOS!BI$4="Sí",(1/DATOS_[[% anualiz]:[% anualiz]]),1)*IF(DATOS!BI$5="Sí",1/DATOS_[[% normaliz]:[% normaliz]],1)*(DATOS_[C.Extra.01])))))))),
0)</f>
        <v>0</v>
      </c>
      <c r="AQ80" s="181">
        <f t="array" ref="AQ80">IFERROR(
(MEDIAN((IF(DATOS_[[Sexo]:[Sexo]]=$B80,IF(DATOS_[[AGRUP. CLAS. PROF.]:[AGRUP. CLAS. PROF.]]=$B79,IF(DATOS_[[Check Periodo Ref.]:[Check Periodo Ref.]]="Dentro",IF(DATOS_[[Check Equiparado]:[Check Equiparado]]="Sí",IF(DATOS!BJ$4="Sí",(1/DATOS_[[% anualiz]:[% anualiz]]),1)*IF(DATOS!BJ$5="Sí",1/DATOS_[[% normaliz]:[% normaliz]],1)*(DATOS_[C.Extra.02])))))))),
0)</f>
        <v>0</v>
      </c>
      <c r="AR80" s="181">
        <f t="array" ref="AR80">IFERROR(
(MEDIAN((IF(DATOS_[[Sexo]:[Sexo]]=$B80,IF(DATOS_[[AGRUP. CLAS. PROF.]:[AGRUP. CLAS. PROF.]]=$B79,IF(DATOS_[[Check Periodo Ref.]:[Check Periodo Ref.]]="Dentro",IF(DATOS_[[Check Equiparado]:[Check Equiparado]]="Sí",IF(DATOS!BK$4="Sí",(1/DATOS_[[% anualiz]:[% anualiz]]),1)*IF(DATOS!BK$5="Sí",1/DATOS_[[% normaliz]:[% normaliz]],1)*(DATOS_[C.Extra.03])))))))),
0)</f>
        <v>0</v>
      </c>
      <c r="AS80" s="181">
        <f t="array" ref="AS80">IFERROR(
(MEDIAN((IF(DATOS_[[Sexo]:[Sexo]]=$B80,IF(DATOS_[[AGRUP. CLAS. PROF.]:[AGRUP. CLAS. PROF.]]=$B79,IF(DATOS_[[Check Periodo Ref.]:[Check Periodo Ref.]]="Dentro",IF(DATOS_[[Check Equiparado]:[Check Equiparado]]="Sí",IF(DATOS!BL$4="Sí",(1/DATOS_[[% anualiz]:[% anualiz]]),1)*IF(DATOS!BL$5="Sí",1/DATOS_[[% normaliz]:[% normaliz]],1)*(DATOS_[C.Extra.04])))))))),
0)</f>
        <v>0</v>
      </c>
      <c r="AT80" s="181">
        <f t="array" ref="AT80">IFERROR(
(MEDIAN((IF(DATOS_[[Sexo]:[Sexo]]=$B80,IF(DATOS_[[AGRUP. CLAS. PROF.]:[AGRUP. CLAS. PROF.]]=$B79,IF(DATOS_[[Check Periodo Ref.]:[Check Periodo Ref.]]="Dentro",IF(DATOS_[[Check Equiparado]:[Check Equiparado]]="Sí",IF(DATOS!BM$4="Sí",(1/DATOS_[[% anualiz]:[% anualiz]]),1)*IF(DATOS!BM$5="Sí",1/DATOS_[[% normaliz]:[% normaliz]],1)*(DATOS_[C.Extra.05])))))))),
0)</f>
        <v>0</v>
      </c>
      <c r="AU80" s="182">
        <f t="array" ref="AU80">IFERROR(
MEDIAN(IF(DATOS_[Sexo]=$B80,IF(DATOS_[[AGRUP. CLAS. PROF.]:[AGRUP. CLAS. PROF.]]=$B78,IF(DATOS_[Check Equiparado]="Sí",IF(DATOS_[Check Periodo Ref.]="Dentro",DATOS_[Tot Extrasalarial Eq],FALSE))))),
0)</f>
        <v>0</v>
      </c>
      <c r="AV80" s="183">
        <f t="array" ref="AV80">IFERROR(
MEDIAN(IF(DATOS_[Sexo]=$B80,IF(DATOS_[[AGRUP. CLAS. PROF.]:[AGRUP. CLAS. PROF.]]=$B78,IF(DATOS_[Check Equiparado]="Sí",IF(DATOS_[Check Periodo Ref.]="Dentro",DATOS_[TOTAL Retrib Eq],FALSE))))),
0)</f>
        <v>0</v>
      </c>
    </row>
    <row r="81" spans="1:48" ht="17.25" thickBot="1" x14ac:dyDescent="0.35">
      <c r="A81" s="107" t="str">
        <f t="shared" ref="A81" si="91">+A82</f>
        <v>[ocultar]</v>
      </c>
      <c r="B81" s="157" t="s">
        <v>239</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CLAS. PROF.],
IF("Dentro"=DATOS_[Check Periodo Ref.],
1/(COUNTIFS(DATOS_[Sexo],$B82,DATOS_[AGRUP. CLAS. PROF.],$B81,DATOS_[Check Periodo Ref.],"Dentro",DATOS_[id],DATOS_[id]))))))</f>
        <v>0</v>
      </c>
      <c r="D82" s="100">
        <f>COUNTIFS(DATOS_[AGRUP. CLAS. PROF.],$B81,DATOS_[Sexo],$B82,DATOS_[Check Periodo Ref.],"Dentro")</f>
        <v>0</v>
      </c>
      <c r="E82" s="100">
        <f>COUNTIFS(DATOS_[AGRUP. CLAS. PROF.],$B81,DATOS_[Sexo],$B82,DATOS_[Check Periodo Ref.],"Dentro",DATOS_[Check Nº SC Norm],"Sí")</f>
        <v>0</v>
      </c>
      <c r="F82" s="100">
        <f>COUNTIFS(DATOS_[AGRUP. CLAS. PROF.],$B81,DATOS_[Sexo],$B82,DATOS_[Check Periodo Ref.],"Dentro",DATOS_[Check Nº SC Anualiz],"Sí")</f>
        <v>0</v>
      </c>
      <c r="G82" s="100">
        <f>COUNTIFS(DATOS_[AGRUP. CLAS. PROF.],$B81,DATOS_[Sexo],$B82,DATOS_[Check Periodo Ref.],"Dentro",DATOS_[Check Nº SC Norm y Anualiz],"Sí")</f>
        <v>0</v>
      </c>
      <c r="H82" s="100">
        <f>COUNTIFS(DATOS_[AGRUP. CLAS. PROF.],$B81,DATOS_[Sexo],$B82,DATOS_[Check Periodo Ref.],"Dentro",DATOS_[Check Equiparación],"Sí")</f>
        <v>0</v>
      </c>
      <c r="I82" s="177">
        <f t="array" ref="I82">IFERROR(
MEDIAN(IF(DATOS_[Sexo]=$B82,IF(DATOS_[[AGRUP. CLAS. PROF.]:[AGRUP. CLAS. PROF.]]=$B81,IF(DATOS_[Check Equiparado]="Sí",IF(DATOS_[Check Periodo Ref.]="Dentro",DATOS_[SALARIO BASE Eq],FALSE))))),
0)</f>
        <v>0</v>
      </c>
      <c r="J82" s="178">
        <f t="array" ref="J82">IFERROR(
(MEDIAN((IF(DATOS_[[Sexo]:[Sexo]]=$B82,IF(DATOS_[[AGRUP. CLAS. PROF.]:[AGRUP. CLAS. PROF.]]=$B81,IF(DATOS_[[Check Periodo Ref.]:[Check Periodo Ref.]]="Dentro",IF(DATOS_[[Check Equiparado]:[Check Equiparado]]="Sí",IF(DATOS!AE$4="Sí",(1/DATOS_[[% anualiz]:[% anualiz]]),1)*IF(DATOS!AE$5="Sí",1/DATOS_[[% normaliz]:[% normaliz]],1)*(DATOS_[Conc.Sal.01])))))))),
0)</f>
        <v>0</v>
      </c>
      <c r="K82" s="178">
        <f t="array" ref="K82">IFERROR(
(MEDIAN((IF(DATOS_[[Sexo]:[Sexo]]=$B82,IF(DATOS_[[AGRUP. CLAS. PROF.]:[AGRUP. CLAS. PROF.]]=$B81,IF(DATOS_[[Check Periodo Ref.]:[Check Periodo Ref.]]="Dentro",IF(DATOS_[[Check Equiparado]:[Check Equiparado]]="Sí",IF(DATOS!AF$4="Sí",(1/DATOS_[[% anualiz]:[% anualiz]]),1)*IF(DATOS!AF$5="Sí",1/DATOS_[[% normaliz]:[% normaliz]],1)*(DATOS_[Conc.Sal.02])))))))),
0)</f>
        <v>0</v>
      </c>
      <c r="L82" s="178">
        <f t="array" ref="L82">IFERROR(
(MEDIAN((IF(DATOS_[[Sexo]:[Sexo]]=$B82,IF(DATOS_[[AGRUP. CLAS. PROF.]:[AGRUP. CLAS. PROF.]]=$B81,IF(DATOS_[[Check Periodo Ref.]:[Check Periodo Ref.]]="Dentro",IF(DATOS_[[Check Equiparado]:[Check Equiparado]]="Sí",IF(DATOS!AG$4="Sí",(1/DATOS_[[% anualiz]:[% anualiz]]),1)*IF(DATOS!AG$5="Sí",1/DATOS_[[% normaliz]:[% normaliz]],1)*(DATOS_[Conc.Sal.03])))))))),
0)</f>
        <v>0</v>
      </c>
      <c r="M82" s="178">
        <f t="array" ref="M82">IFERROR(
(MEDIAN((IF(DATOS_[[Sexo]:[Sexo]]=$B82,IF(DATOS_[[AGRUP. CLAS. PROF.]:[AGRUP. CLAS. PROF.]]=$B81,IF(DATOS_[[Check Periodo Ref.]:[Check Periodo Ref.]]="Dentro",IF(DATOS_[[Check Equiparado]:[Check Equiparado]]="Sí",IF(DATOS!AH$4="Sí",(1/DATOS_[[% anualiz]:[% anualiz]]),1)*IF(DATOS!AH$5="Sí",1/DATOS_[[% normaliz]:[% normaliz]],1)*(DATOS_[Conc.Sal.04])))))))),
0)</f>
        <v>0</v>
      </c>
      <c r="N82" s="178">
        <f t="array" ref="N82">IFERROR(
(MEDIAN((IF(DATOS_[[Sexo]:[Sexo]]=$B82,IF(DATOS_[[AGRUP. CLAS. PROF.]:[AGRUP. CLAS. PROF.]]=$B81,IF(DATOS_[[Check Periodo Ref.]:[Check Periodo Ref.]]="Dentro",IF(DATOS_[[Check Equiparado]:[Check Equiparado]]="Sí",IF(DATOS!AI$4="Sí",(1/DATOS_[[% anualiz]:[% anualiz]]),1)*IF(DATOS!AI$5="Sí",1/DATOS_[[% normaliz]:[% normaliz]],1)*(DATOS_[Conc.Sal.05])))))))),
0)</f>
        <v>0</v>
      </c>
      <c r="O82" s="178">
        <f t="array" ref="O82">IFERROR(
(MEDIAN((IF(DATOS_[[Sexo]:[Sexo]]=$B82,IF(DATOS_[[AGRUP. CLAS. PROF.]:[AGRUP. CLAS. PROF.]]=$B81,IF(DATOS_[[Check Periodo Ref.]:[Check Periodo Ref.]]="Dentro",IF(DATOS_[[Check Equiparado]:[Check Equiparado]]="Sí",IF(DATOS!AJ$4="Sí",(1/DATOS_[[% anualiz]:[% anualiz]]),1)*IF(DATOS!AJ$5="Sí",1/DATOS_[[% normaliz]:[% normaliz]],1)*(DATOS_[Conc.Sal.06])))))))),
0)</f>
        <v>0</v>
      </c>
      <c r="P82" s="178">
        <f t="array" ref="P82">IFERROR(
(MEDIAN((IF(DATOS_[[Sexo]:[Sexo]]=$B82,IF(DATOS_[[AGRUP. CLAS. PROF.]:[AGRUP. CLAS. PROF.]]=$B81,IF(DATOS_[[Check Periodo Ref.]:[Check Periodo Ref.]]="Dentro",IF(DATOS_[[Check Equiparado]:[Check Equiparado]]="Sí",IF(DATOS!AK$4="Sí",(1/DATOS_[[% anualiz]:[% anualiz]]),1)*IF(DATOS!AK$5="Sí",1/DATOS_[[% normaliz]:[% normaliz]],1)*(DATOS_[Conc.Sal.07])))))))),
0)</f>
        <v>0</v>
      </c>
      <c r="Q82" s="178">
        <f t="array" ref="Q82">IFERROR(
(MEDIAN((IF(DATOS_[[Sexo]:[Sexo]]=$B82,IF(DATOS_[[AGRUP. CLAS. PROF.]:[AGRUP. CLAS. PROF.]]=$B81,IF(DATOS_[[Check Periodo Ref.]:[Check Periodo Ref.]]="Dentro",IF(DATOS_[[Check Equiparado]:[Check Equiparado]]="Sí",IF(DATOS!AL$4="Sí",(1/DATOS_[[% anualiz]:[% anualiz]]),1)*IF(DATOS!AL$5="Sí",1/DATOS_[[% normaliz]:[% normaliz]],1)*(DATOS_[Conc.Sal.08])))))))),
0)</f>
        <v>0</v>
      </c>
      <c r="R82" s="178">
        <f t="array" ref="R82">IFERROR(
(MEDIAN((IF(DATOS_[[Sexo]:[Sexo]]=$B82,IF(DATOS_[[AGRUP. CLAS. PROF.]:[AGRUP. CLAS. PROF.]]=$B81,IF(DATOS_[[Check Periodo Ref.]:[Check Periodo Ref.]]="Dentro",IF(DATOS_[[Check Equiparado]:[Check Equiparado]]="Sí",IF(DATOS!AM$4="Sí",(1/DATOS_[[% anualiz]:[% anualiz]]),1)*IF(DATOS!AM$5="Sí",1/DATOS_[[% normaliz]:[% normaliz]],1)*(DATOS_[Conc.Sal.09])))))))),
0)</f>
        <v>0</v>
      </c>
      <c r="S82" s="178">
        <f t="array" ref="S82">IFERROR(
(MEDIAN((IF(DATOS_[[Sexo]:[Sexo]]=$B82,IF(DATOS_[[AGRUP. CLAS. PROF.]:[AGRUP. CLAS. PROF.]]=$B81,IF(DATOS_[[Check Periodo Ref.]:[Check Periodo Ref.]]="Dentro",IF(DATOS_[[Check Equiparado]:[Check Equiparado]]="Sí",IF(DATOS!AN$4="Sí",(1/DATOS_[[% anualiz]:[% anualiz]]),1)*IF(DATOS!AN$5="Sí",1/DATOS_[[% normaliz]:[% normaliz]],1)*(DATOS_[Conc.Sal.10])))))))),
0)</f>
        <v>0</v>
      </c>
      <c r="T82" s="178">
        <f t="array" ref="T82">IFERROR(
(MEDIAN((IF(DATOS_[[Sexo]:[Sexo]]=$B82,IF(DATOS_[[AGRUP. CLAS. PROF.]:[AGRUP. CLAS. PROF.]]=$B81,IF(DATOS_[[Check Periodo Ref.]:[Check Periodo Ref.]]="Dentro",IF(DATOS_[[Check Equiparado]:[Check Equiparado]]="Sí",IF(DATOS!AO$4="Sí",(1/DATOS_[[% anualiz]:[% anualiz]]),1)*IF(DATOS!AO$5="Sí",1/DATOS_[[% normaliz]:[% normaliz]],1)*(DATOS_[Conc.Sal.11])))))))),
0)</f>
        <v>0</v>
      </c>
      <c r="U82" s="178">
        <f t="array" ref="U82">IFERROR(
(MEDIAN((IF(DATOS_[[Sexo]:[Sexo]]=$B82,IF(DATOS_[[AGRUP. CLAS. PROF.]:[AGRUP. CLAS. PROF.]]=$B81,IF(DATOS_[[Check Periodo Ref.]:[Check Periodo Ref.]]="Dentro",IF(DATOS_[[Check Equiparado]:[Check Equiparado]]="Sí",IF(DATOS!AP$4="Sí",(1/DATOS_[[% anualiz]:[% anualiz]]),1)*IF(DATOS!AP$5="Sí",1/DATOS_[[% normaliz]:[% normaliz]],1)*(DATOS_[Conc.Sal.12])))))))),
0)</f>
        <v>0</v>
      </c>
      <c r="V82" s="178">
        <f t="array" ref="V82">IFERROR(
(MEDIAN((IF(DATOS_[[Sexo]:[Sexo]]=$B82,IF(DATOS_[[AGRUP. CLAS. PROF.]:[AGRUP. CLAS. PROF.]]=$B81,IF(DATOS_[[Check Periodo Ref.]:[Check Periodo Ref.]]="Dentro",IF(DATOS_[[Check Equiparado]:[Check Equiparado]]="Sí",IF(DATOS!AQ$4="Sí",(1/DATOS_[[% anualiz]:[% anualiz]]),1)*IF(DATOS!AQ$5="Sí",1/DATOS_[[% normaliz]:[% normaliz]],1)*(DATOS_[Conc.Sal.13])))))))),
0)</f>
        <v>0</v>
      </c>
      <c r="W82" s="178">
        <f t="array" ref="W82">IFERROR(
(MEDIAN((IF(DATOS_[[Sexo]:[Sexo]]=$B82,IF(DATOS_[[AGRUP. CLAS. PROF.]:[AGRUP. CLAS. PROF.]]=$B81,IF(DATOS_[[Check Periodo Ref.]:[Check Periodo Ref.]]="Dentro",IF(DATOS_[[Check Equiparado]:[Check Equiparado]]="Sí",IF(DATOS!AR$4="Sí",(1/DATOS_[[% anualiz]:[% anualiz]]),1)*IF(DATOS!AR$5="Sí",1/DATOS_[[% normaliz]:[% normaliz]],1)*(DATOS_[Conc.Sal.14])))))))),
0)</f>
        <v>0</v>
      </c>
      <c r="X82" s="178">
        <f t="array" ref="X82">IFERROR(
(MEDIAN((IF(DATOS_[[Sexo]:[Sexo]]=$B82,IF(DATOS_[[AGRUP. CLAS. PROF.]:[AGRUP. CLAS. PROF.]]=$B81,IF(DATOS_[[Check Periodo Ref.]:[Check Periodo Ref.]]="Dentro",IF(DATOS_[[Check Equiparado]:[Check Equiparado]]="Sí",IF(DATOS!AS$4="Sí",(1/DATOS_[[% anualiz]:[% anualiz]]),1)*IF(DATOS!AS$5="Sí",1/DATOS_[[% normaliz]:[% normaliz]],1)*(DATOS_[Conc.Sal.15])))))))),
0)</f>
        <v>0</v>
      </c>
      <c r="Y82" s="178">
        <f t="array" ref="Y82">IFERROR(
(MEDIAN((IF(DATOS_[[Sexo]:[Sexo]]=$B82,IF(DATOS_[[AGRUP. CLAS. PROF.]:[AGRUP. CLAS. PROF.]]=$B81,IF(DATOS_[[Check Periodo Ref.]:[Check Periodo Ref.]]="Dentro",IF(DATOS_[[Check Equiparado]:[Check Equiparado]]="Sí",IF(DATOS!AT$4="Sí",(1/DATOS_[[% anualiz]:[% anualiz]]),1)*IF(DATOS!AT$5="Sí",1/DATOS_[[% normaliz]:[% normaliz]],1)*(DATOS_[Conc.Sal.16])))))))),
0)</f>
        <v>0</v>
      </c>
      <c r="Z82" s="178">
        <f t="array" ref="Z82">IFERROR(
(MEDIAN((IF(DATOS_[[Sexo]:[Sexo]]=$B82,IF(DATOS_[[AGRUP. CLAS. PROF.]:[AGRUP. CLAS. PROF.]]=$B81,IF(DATOS_[[Check Periodo Ref.]:[Check Periodo Ref.]]="Dentro",IF(DATOS_[[Check Equiparado]:[Check Equiparado]]="Sí",IF(DATOS!AU$4="Sí",(1/DATOS_[[% anualiz]:[% anualiz]]),1)*IF(DATOS!AU$5="Sí",1/DATOS_[[% normaliz]:[% normaliz]],1)*(DATOS_[Conc.Sal.17])))))))),
0)</f>
        <v>0</v>
      </c>
      <c r="AA82" s="178">
        <f t="array" ref="AA82">IFERROR(
(MEDIAN((IF(DATOS_[[Sexo]:[Sexo]]=$B82,IF(DATOS_[[AGRUP. CLAS. PROF.]:[AGRUP. CLAS. PROF.]]=$B81,IF(DATOS_[[Check Periodo Ref.]:[Check Periodo Ref.]]="Dentro",IF(DATOS_[[Check Equiparado]:[Check Equiparado]]="Sí",IF(DATOS!AV$4="Sí",(1/DATOS_[[% anualiz]:[% anualiz]]),1)*IF(DATOS!AV$5="Sí",1/DATOS_[[% normaliz]:[% normaliz]],1)*(DATOS_[Conc.Sal.18])))))))),
0)</f>
        <v>0</v>
      </c>
      <c r="AB82" s="178">
        <f t="array" ref="AB82">IFERROR(
(MEDIAN((IF(DATOS_[[Sexo]:[Sexo]]=$B82,IF(DATOS_[[AGRUP. CLAS. PROF.]:[AGRUP. CLAS. PROF.]]=$B81,IF(DATOS_[[Check Periodo Ref.]:[Check Periodo Ref.]]="Dentro",IF(DATOS_[[Check Equiparado]:[Check Equiparado]]="Sí",IF(DATOS!AW$4="Sí",(1/DATOS_[[% anualiz]:[% anualiz]]),1)*IF(DATOS!AW$5="Sí",1/DATOS_[[% normaliz]:[% normaliz]],1)*(DATOS_[Conc.Sal.19])))))))),
0)</f>
        <v>0</v>
      </c>
      <c r="AC82" s="178">
        <f t="array" ref="AC82">IFERROR(
(MEDIAN((IF(DATOS_[[Sexo]:[Sexo]]=$B82,IF(DATOS_[[AGRUP. CLAS. PROF.]:[AGRUP. CLAS. PROF.]]=$B81,IF(DATOS_[[Check Periodo Ref.]:[Check Periodo Ref.]]="Dentro",IF(DATOS_[[Check Equiparado]:[Check Equiparado]]="Sí",IF(DATOS!AX$4="Sí",(1/DATOS_[[% anualiz]:[% anualiz]]),1)*IF(DATOS!AX$5="Sí",1/DATOS_[[% normaliz]:[% normaliz]],1)*(DATOS_[Conc.Sal.20])))))))),
0)</f>
        <v>0</v>
      </c>
      <c r="AD82" s="178">
        <f t="array" ref="AD82">IFERROR(
(MEDIAN((IF(DATOS_[[Sexo]:[Sexo]]=$B82,IF(DATOS_[[AGRUP. CLAS. PROF.]:[AGRUP. CLAS. PROF.]]=$B81,IF(DATOS_[[Check Periodo Ref.]:[Check Periodo Ref.]]="Dentro",IF(DATOS_[[Check Equiparado]:[Check Equiparado]]="Sí",IF(DATOS!AY$4="Sí",(1/DATOS_[[% anualiz]:[% anualiz]]),1)*IF(DATOS!AY$5="Sí",1/DATOS_[[% normaliz]:[% normaliz]],1)*(DATOS_[Conc.Sal.21])))))))),
0)</f>
        <v>0</v>
      </c>
      <c r="AE82" s="178">
        <f t="array" ref="AE82">IFERROR(
(MEDIAN((IF(DATOS_[[Sexo]:[Sexo]]=$B82,IF(DATOS_[[AGRUP. CLAS. PROF.]:[AGRUP. CLAS. PROF.]]=$B81,IF(DATOS_[[Check Periodo Ref.]:[Check Periodo Ref.]]="Dentro",IF(DATOS_[[Check Equiparado]:[Check Equiparado]]="Sí",IF(DATOS!AZ$4="Sí",(1/DATOS_[[% anualiz]:[% anualiz]]),1)*IF(DATOS!AZ$5="Sí",1/DATOS_[[% normaliz]:[% normaliz]],1)*(DATOS_[Conc.Sal.22])))))))),
0)</f>
        <v>0</v>
      </c>
      <c r="AF82" s="178">
        <f t="array" ref="AF82">IFERROR(
(MEDIAN((IF(DATOS_[[Sexo]:[Sexo]]=$B82,IF(DATOS_[[AGRUP. CLAS. PROF.]:[AGRUP. CLAS. PROF.]]=$B81,IF(DATOS_[[Check Periodo Ref.]:[Check Periodo Ref.]]="Dentro",IF(DATOS_[[Check Equiparado]:[Check Equiparado]]="Sí",IF(DATOS!BA$4="Sí",(1/DATOS_[[% anualiz]:[% anualiz]]),1)*IF(DATOS!BA$5="Sí",1/DATOS_[[% normaliz]:[% normaliz]],1)*(DATOS_[Conc.Sal.23])))))))),
0)</f>
        <v>0</v>
      </c>
      <c r="AG82" s="178">
        <f t="array" ref="AG82">IFERROR(
(MEDIAN((IF(DATOS_[[Sexo]:[Sexo]]=$B82,IF(DATOS_[[AGRUP. CLAS. PROF.]:[AGRUP. CLAS. PROF.]]=$B81,IF(DATOS_[[Check Periodo Ref.]:[Check Periodo Ref.]]="Dentro",IF(DATOS_[[Check Equiparado]:[Check Equiparado]]="Sí",IF(DATOS!BB$4="Sí",(1/DATOS_[[% anualiz]:[% anualiz]]),1)*IF(DATOS!BB$5="Sí",1/DATOS_[[% normaliz]:[% normaliz]],1)*(DATOS_[Conc.Sal.24])))))))),
0)</f>
        <v>0</v>
      </c>
      <c r="AH82" s="178">
        <f t="array" ref="AH82">IFERROR(
(MEDIAN((IF(DATOS_[[Sexo]:[Sexo]]=$B82,IF(DATOS_[[AGRUP. CLAS. PROF.]:[AGRUP. CLAS. PROF.]]=$B81,IF(DATOS_[[Check Periodo Ref.]:[Check Periodo Ref.]]="Dentro",IF(DATOS_[[Check Equiparado]:[Check Equiparado]]="Sí",IF(DATOS!BC$4="Sí",(1/DATOS_[[% anualiz]:[% anualiz]]),1)*IF(DATOS!BC$5="Sí",1/DATOS_[[% normaliz]:[% normaliz]],1)*(DATOS_[Conc.Sal.25])))))))),
0)</f>
        <v>0</v>
      </c>
      <c r="AI82" s="178">
        <f t="array" ref="AI82">IFERROR(
(MEDIAN((IF(DATOS_[[Sexo]:[Sexo]]=$B82,IF(DATOS_[[AGRUP. CLAS. PROF.]:[AGRUP. CLAS. PROF.]]=$B81,IF(DATOS_[[Check Periodo Ref.]:[Check Periodo Ref.]]="Dentro",IF(DATOS_[[Check Equiparado]:[Check Equiparado]]="Sí",IF(DATOS!BD$4="Sí",(1/DATOS_[[% anualiz]:[% anualiz]]),1)*IF(DATOS!BD$5="Sí",1/DATOS_[[% normaliz]:[% normaliz]],1)*(DATOS_[Conc.Sal.26])))))))),
0)</f>
        <v>0</v>
      </c>
      <c r="AJ82" s="178">
        <f t="array" ref="AJ82">IFERROR(
(MEDIAN((IF(DATOS_[[Sexo]:[Sexo]]=$B82,IF(DATOS_[[AGRUP. CLAS. PROF.]:[AGRUP. CLAS. PROF.]]=$B81,IF(DATOS_[[Check Periodo Ref.]:[Check Periodo Ref.]]="Dentro",IF(DATOS_[[Check Equiparado]:[Check Equiparado]]="Sí",IF(DATOS!BE$4="Sí",(1/DATOS_[[% anualiz]:[% anualiz]]),1)*IF(DATOS!BE$5="Sí",1/DATOS_[[% normaliz]:[% normaliz]],1)*(DATOS_[Conc.Sal.27])))))))),
0)</f>
        <v>0</v>
      </c>
      <c r="AK82" s="178">
        <f t="array" ref="AK82">IFERROR(
(MEDIAN((IF(DATOS_[[Sexo]:[Sexo]]=$B82,IF(DATOS_[[AGRUP. CLAS. PROF.]:[AGRUP. CLAS. PROF.]]=$B81,IF(DATOS_[[Check Periodo Ref.]:[Check Periodo Ref.]]="Dentro",IF(DATOS_[[Check Equiparado]:[Check Equiparado]]="Sí",IF(DATOS!BF$4="Sí",(1/DATOS_[[% anualiz]:[% anualiz]]),1)*IF(DATOS!BF$5="Sí",1/DATOS_[[% normaliz]:[% normaliz]],1)*(DATOS_[Conc.Sal.28])))))))),
0)</f>
        <v>0</v>
      </c>
      <c r="AL82" s="178">
        <f t="array" ref="AL82">IFERROR(
(MEDIAN((IF(DATOS_[[Sexo]:[Sexo]]=$B82,IF(DATOS_[[AGRUP. CLAS. PROF.]:[AGRUP. CLAS. PROF.]]=$B81,IF(DATOS_[[Check Periodo Ref.]:[Check Periodo Ref.]]="Dentro",IF(DATOS_[[Check Equiparado]:[Check Equiparado]]="Sí",IF(DATOS!BG$4="Sí",(1/DATOS_[[% anualiz]:[% anualiz]]),1)*IF(DATOS!BG$5="Sí",1/DATOS_[[% normaliz]:[% normaliz]],1)*(DATOS_[Conc.Sal.29])))))))),
0)</f>
        <v>0</v>
      </c>
      <c r="AM82" s="178">
        <f t="array" ref="AM82">IFERROR(
(MEDIAN((IF(DATOS_[[Sexo]:[Sexo]]=$B82,IF(DATOS_[[AGRUP. CLAS. PROF.]:[AGRUP. CLAS. PROF.]]=$B81,IF(DATOS_[[Check Periodo Ref.]:[Check Periodo Ref.]]="Dentro",IF(DATOS_[[Check Equiparado]:[Check Equiparado]]="Sí",IF(DATOS!BH$4="Sí",(1/DATOS_[[% anualiz]:[% anualiz]]),1)*IF(DATOS!BH$5="Sí",1/DATOS_[[% normaliz]:[% normaliz]],1)*(DATOS_[Conc.Sal.30])))))))),
0)</f>
        <v>0</v>
      </c>
      <c r="AN82" s="179">
        <f t="array" ref="AN82">IFERROR(
MEDIAN(IF(DATOS_[Sexo]=$B82,IF(DATOS_[[AGRUP. CLAS. PROF.]:[AGRUP. CLAS. PROF.]]=$B81,IF(DATOS_[Check Equiparado]="Sí",IF(DATOS_[Check Periodo Ref.]="Dentro",DATOS_[Tot COMPL.SAL Eq],FALSE))))),
0)</f>
        <v>0</v>
      </c>
      <c r="AO82" s="180">
        <f t="array" ref="AO82">IFERROR(
MEDIAN(IF(DATOS_[Sexo]=$B82,IF(DATOS_[[AGRUP. CLAS. PROF.]:[AGRUP. CLAS. PROF.]]=$B81,IF(DATOS_[Check Equiparado]="Sí",IF(DATOS_[Check Periodo Ref.]="Dentro",DATOS_[TOTAL SALARIO Eq],FALSE))))),
0)</f>
        <v>0</v>
      </c>
      <c r="AP82" s="181">
        <f t="array" ref="AP82">IFERROR(
(MEDIAN((IF(DATOS_[[Sexo]:[Sexo]]=$B82,IF(DATOS_[[AGRUP. CLAS. PROF.]:[AGRUP. CLAS. PROF.]]=$B81,IF(DATOS_[[Check Periodo Ref.]:[Check Periodo Ref.]]="Dentro",IF(DATOS_[[Check Equiparado]:[Check Equiparado]]="Sí",IF(DATOS!BI$4="Sí",(1/DATOS_[[% anualiz]:[% anualiz]]),1)*IF(DATOS!BI$5="Sí",1/DATOS_[[% normaliz]:[% normaliz]],1)*(DATOS_[C.Extra.01])))))))),
0)</f>
        <v>0</v>
      </c>
      <c r="AQ82" s="181">
        <f t="array" ref="AQ82">IFERROR(
(MEDIAN((IF(DATOS_[[Sexo]:[Sexo]]=$B82,IF(DATOS_[[AGRUP. CLAS. PROF.]:[AGRUP. CLAS. PROF.]]=$B81,IF(DATOS_[[Check Periodo Ref.]:[Check Periodo Ref.]]="Dentro",IF(DATOS_[[Check Equiparado]:[Check Equiparado]]="Sí",IF(DATOS!BJ$4="Sí",(1/DATOS_[[% anualiz]:[% anualiz]]),1)*IF(DATOS!BJ$5="Sí",1/DATOS_[[% normaliz]:[% normaliz]],1)*(DATOS_[C.Extra.02])))))))),
0)</f>
        <v>0</v>
      </c>
      <c r="AR82" s="181">
        <f t="array" ref="AR82">IFERROR(
(MEDIAN((IF(DATOS_[[Sexo]:[Sexo]]=$B82,IF(DATOS_[[AGRUP. CLAS. PROF.]:[AGRUP. CLAS. PROF.]]=$B81,IF(DATOS_[[Check Periodo Ref.]:[Check Periodo Ref.]]="Dentro",IF(DATOS_[[Check Equiparado]:[Check Equiparado]]="Sí",IF(DATOS!BK$4="Sí",(1/DATOS_[[% anualiz]:[% anualiz]]),1)*IF(DATOS!BK$5="Sí",1/DATOS_[[% normaliz]:[% normaliz]],1)*(DATOS_[C.Extra.03])))))))),
0)</f>
        <v>0</v>
      </c>
      <c r="AS82" s="181">
        <f t="array" ref="AS82">IFERROR(
(MEDIAN((IF(DATOS_[[Sexo]:[Sexo]]=$B82,IF(DATOS_[[AGRUP. CLAS. PROF.]:[AGRUP. CLAS. PROF.]]=$B81,IF(DATOS_[[Check Periodo Ref.]:[Check Periodo Ref.]]="Dentro",IF(DATOS_[[Check Equiparado]:[Check Equiparado]]="Sí",IF(DATOS!BL$4="Sí",(1/DATOS_[[% anualiz]:[% anualiz]]),1)*IF(DATOS!BL$5="Sí",1/DATOS_[[% normaliz]:[% normaliz]],1)*(DATOS_[C.Extra.04])))))))),
0)</f>
        <v>0</v>
      </c>
      <c r="AT82" s="181">
        <f t="array" ref="AT82">IFERROR(
(MEDIAN((IF(DATOS_[[Sexo]:[Sexo]]=$B82,IF(DATOS_[[AGRUP. CLAS. PROF.]:[AGRUP. CLAS. PROF.]]=$B81,IF(DATOS_[[Check Periodo Ref.]:[Check Periodo Ref.]]="Dentro",IF(DATOS_[[Check Equiparado]:[Check Equiparado]]="Sí",IF(DATOS!BM$4="Sí",(1/DATOS_[[% anualiz]:[% anualiz]]),1)*IF(DATOS!BM$5="Sí",1/DATOS_[[% normaliz]:[% normaliz]],1)*(DATOS_[C.Extra.05])))))))),
0)</f>
        <v>0</v>
      </c>
      <c r="AU82" s="182">
        <f t="array" ref="AU82">IFERROR(
MEDIAN(IF(DATOS_[Sexo]=$B82,IF(DATOS_[[AGRUP. CLAS. PROF.]:[AGRUP. CLAS. PROF.]]=$B81,IF(DATOS_[Check Equiparado]="Sí",IF(DATOS_[Check Periodo Ref.]="Dentro",DATOS_[Tot Extrasalarial Eq],FALSE))))),
0)</f>
        <v>0</v>
      </c>
      <c r="AV82" s="183">
        <f t="array" ref="AV82">IFERROR(
MEDIAN(IF(DATOS_[Sexo]=$B82,IF(DATOS_[[AGRUP. CLAS. PROF.]:[AGRUP. CLAS. PROF.]]=$B81,IF(DATOS_[Check Equiparado]="Sí",IF(DATOS_[Check Periodo Ref.]="Dentro",DATOS_[TOTAL Retrib Eq],FALSE))))),
0)</f>
        <v>0</v>
      </c>
    </row>
    <row r="83" spans="1:48" x14ac:dyDescent="0.3">
      <c r="A83" s="107" t="str">
        <f t="shared" ref="A83" si="94">+A82</f>
        <v>[ocultar]</v>
      </c>
      <c r="B83" s="153" t="s">
        <v>163</v>
      </c>
      <c r="C83" s="99">
        <f t="array" ref="C83">SUM(IF($B83=DATOS_[Sexo],
IF($B81=DATOS_[AGRUP. CLAS. PROF.],
IF("Dentro"=DATOS_[Check Periodo Ref.],
1/(COUNTIFS(DATOS_[Sexo],$B83,DATOS_[AGRUP. CLAS. PROF.],$B81,DATOS_[Check Periodo Ref.],"Dentro",DATOS_[id],DATOS_[id]))))))</f>
        <v>0</v>
      </c>
      <c r="D83" s="100">
        <f>COUNTIFS(DATOS_[AGRUP. CLAS. PROF.],$B81,DATOS_[Sexo],$B83,DATOS_[Check Periodo Ref.],"Dentro")</f>
        <v>0</v>
      </c>
      <c r="E83" s="100">
        <f>COUNTIFS(DATOS_[AGRUP. CLAS. PROF.],$B81,DATOS_[Sexo],$B83,DATOS_[Check Periodo Ref.],"Dentro",DATOS_[Check Nº SC Norm],"Sí")</f>
        <v>0</v>
      </c>
      <c r="F83" s="100">
        <f>COUNTIFS(DATOS_[AGRUP. CLAS. PROF.],$B81,DATOS_[Sexo],$B83,DATOS_[Check Periodo Ref.],"Dentro",DATOS_[Check Nº SC Anualiz],"Sí")</f>
        <v>0</v>
      </c>
      <c r="G83" s="100">
        <f>COUNTIFS(DATOS_[AGRUP. CLAS. PROF.],$B81,DATOS_[Sexo],$B83,DATOS_[Check Periodo Ref.],"Dentro",DATOS_[Check Nº SC Norm y Anualiz],"Sí")</f>
        <v>0</v>
      </c>
      <c r="H83" s="100">
        <f>COUNTIFS(DATOS_[AGRUP. CLAS. PROF.],$B81,DATOS_[Sexo],$B83,DATOS_[Check Periodo Ref.],"Dentro",DATOS_[Check Equiparación],"Sí")</f>
        <v>0</v>
      </c>
      <c r="I83" s="177" cm="1">
        <f t="array" ref="I83">IFERROR(
MEDIAN(IF(DATOS_[Sexo]=$B83,IF(DATOS_[[AGRUP. CLAS. PROF.]:[AGRUP. CLAS. PROF.]]=$B81,IF(DATOS_[Check Equiparado]="Sí",IF(DATOS_[Check Periodo Ref.]="Dentro",DATOS_[SALARIO BASE Eq],FALSE))))),
0)</f>
        <v>0</v>
      </c>
      <c r="J83" s="178">
        <f t="array" ref="J83">IFERROR(
(MEDIAN((IF(DATOS_[[Sexo]:[Sexo]]=$B83,IF(DATOS_[[AGRUP. CLAS. PROF.]:[AGRUP. CLAS. PROF.]]=$B81,IF(DATOS_[[Check Periodo Ref.]:[Check Periodo Ref.]]="Dentro",IF(DATOS_[[Check Equiparado]:[Check Equiparado]]="Sí",IF(DATOS!AE$4="Sí",(1/DATOS_[[% anualiz]:[% anualiz]]),1)*IF(DATOS!AE$5="Sí",1/DATOS_[[% normaliz]:[% normaliz]],1)*(DATOS_[Conc.Sal.01])))))))),
0)</f>
        <v>0</v>
      </c>
      <c r="K83" s="178">
        <f t="array" ref="K83">IFERROR(
(MEDIAN((IF(DATOS_[[Sexo]:[Sexo]]=$B83,IF(DATOS_[[AGRUP. CLAS. PROF.]:[AGRUP. CLAS. PROF.]]=$B81,IF(DATOS_[[Check Periodo Ref.]:[Check Periodo Ref.]]="Dentro",IF(DATOS_[[Check Equiparado]:[Check Equiparado]]="Sí",IF(DATOS!AF$4="Sí",(1/DATOS_[[% anualiz]:[% anualiz]]),1)*IF(DATOS!AF$5="Sí",1/DATOS_[[% normaliz]:[% normaliz]],1)*(DATOS_[Conc.Sal.02])))))))),
0)</f>
        <v>0</v>
      </c>
      <c r="L83" s="178">
        <f t="array" ref="L83">IFERROR(
(MEDIAN((IF(DATOS_[[Sexo]:[Sexo]]=$B83,IF(DATOS_[[AGRUP. CLAS. PROF.]:[AGRUP. CLAS. PROF.]]=$B81,IF(DATOS_[[Check Periodo Ref.]:[Check Periodo Ref.]]="Dentro",IF(DATOS_[[Check Equiparado]:[Check Equiparado]]="Sí",IF(DATOS!AG$4="Sí",(1/DATOS_[[% anualiz]:[% anualiz]]),1)*IF(DATOS!AG$5="Sí",1/DATOS_[[% normaliz]:[% normaliz]],1)*(DATOS_[Conc.Sal.03])))))))),
0)</f>
        <v>0</v>
      </c>
      <c r="M83" s="178">
        <f t="array" ref="M83">IFERROR(
(MEDIAN((IF(DATOS_[[Sexo]:[Sexo]]=$B83,IF(DATOS_[[AGRUP. CLAS. PROF.]:[AGRUP. CLAS. PROF.]]=$B81,IF(DATOS_[[Check Periodo Ref.]:[Check Periodo Ref.]]="Dentro",IF(DATOS_[[Check Equiparado]:[Check Equiparado]]="Sí",IF(DATOS!AH$4="Sí",(1/DATOS_[[% anualiz]:[% anualiz]]),1)*IF(DATOS!AH$5="Sí",1/DATOS_[[% normaliz]:[% normaliz]],1)*(DATOS_[Conc.Sal.04])))))))),
0)</f>
        <v>0</v>
      </c>
      <c r="N83" s="178">
        <f t="array" ref="N83">IFERROR(
(MEDIAN((IF(DATOS_[[Sexo]:[Sexo]]=$B83,IF(DATOS_[[AGRUP. CLAS. PROF.]:[AGRUP. CLAS. PROF.]]=$B81,IF(DATOS_[[Check Periodo Ref.]:[Check Periodo Ref.]]="Dentro",IF(DATOS_[[Check Equiparado]:[Check Equiparado]]="Sí",IF(DATOS!AI$4="Sí",(1/DATOS_[[% anualiz]:[% anualiz]]),1)*IF(DATOS!AI$5="Sí",1/DATOS_[[% normaliz]:[% normaliz]],1)*(DATOS_[Conc.Sal.05])))))))),
0)</f>
        <v>0</v>
      </c>
      <c r="O83" s="178">
        <f t="array" ref="O83">IFERROR(
(MEDIAN((IF(DATOS_[[Sexo]:[Sexo]]=$B83,IF(DATOS_[[AGRUP. CLAS. PROF.]:[AGRUP. CLAS. PROF.]]=$B81,IF(DATOS_[[Check Periodo Ref.]:[Check Periodo Ref.]]="Dentro",IF(DATOS_[[Check Equiparado]:[Check Equiparado]]="Sí",IF(DATOS!AJ$4="Sí",(1/DATOS_[[% anualiz]:[% anualiz]]),1)*IF(DATOS!AJ$5="Sí",1/DATOS_[[% normaliz]:[% normaliz]],1)*(DATOS_[Conc.Sal.06])))))))),
0)</f>
        <v>0</v>
      </c>
      <c r="P83" s="178">
        <f t="array" ref="P83">IFERROR(
(MEDIAN((IF(DATOS_[[Sexo]:[Sexo]]=$B83,IF(DATOS_[[AGRUP. CLAS. PROF.]:[AGRUP. CLAS. PROF.]]=$B81,IF(DATOS_[[Check Periodo Ref.]:[Check Periodo Ref.]]="Dentro",IF(DATOS_[[Check Equiparado]:[Check Equiparado]]="Sí",IF(DATOS!AK$4="Sí",(1/DATOS_[[% anualiz]:[% anualiz]]),1)*IF(DATOS!AK$5="Sí",1/DATOS_[[% normaliz]:[% normaliz]],1)*(DATOS_[Conc.Sal.07])))))))),
0)</f>
        <v>0</v>
      </c>
      <c r="Q83" s="178">
        <f t="array" ref="Q83">IFERROR(
(MEDIAN((IF(DATOS_[[Sexo]:[Sexo]]=$B83,IF(DATOS_[[AGRUP. CLAS. PROF.]:[AGRUP. CLAS. PROF.]]=$B81,IF(DATOS_[[Check Periodo Ref.]:[Check Periodo Ref.]]="Dentro",IF(DATOS_[[Check Equiparado]:[Check Equiparado]]="Sí",IF(DATOS!AL$4="Sí",(1/DATOS_[[% anualiz]:[% anualiz]]),1)*IF(DATOS!AL$5="Sí",1/DATOS_[[% normaliz]:[% normaliz]],1)*(DATOS_[Conc.Sal.08])))))))),
0)</f>
        <v>0</v>
      </c>
      <c r="R83" s="178">
        <f t="array" ref="R83">IFERROR(
(MEDIAN((IF(DATOS_[[Sexo]:[Sexo]]=$B83,IF(DATOS_[[AGRUP. CLAS. PROF.]:[AGRUP. CLAS. PROF.]]=$B81,IF(DATOS_[[Check Periodo Ref.]:[Check Periodo Ref.]]="Dentro",IF(DATOS_[[Check Equiparado]:[Check Equiparado]]="Sí",IF(DATOS!AM$4="Sí",(1/DATOS_[[% anualiz]:[% anualiz]]),1)*IF(DATOS!AM$5="Sí",1/DATOS_[[% normaliz]:[% normaliz]],1)*(DATOS_[Conc.Sal.09])))))))),
0)</f>
        <v>0</v>
      </c>
      <c r="S83" s="178">
        <f t="array" ref="S83">IFERROR(
(MEDIAN((IF(DATOS_[[Sexo]:[Sexo]]=$B83,IF(DATOS_[[AGRUP. CLAS. PROF.]:[AGRUP. CLAS. PROF.]]=$B81,IF(DATOS_[[Check Periodo Ref.]:[Check Periodo Ref.]]="Dentro",IF(DATOS_[[Check Equiparado]:[Check Equiparado]]="Sí",IF(DATOS!AN$4="Sí",(1/DATOS_[[% anualiz]:[% anualiz]]),1)*IF(DATOS!AN$5="Sí",1/DATOS_[[% normaliz]:[% normaliz]],1)*(DATOS_[Conc.Sal.10])))))))),
0)</f>
        <v>0</v>
      </c>
      <c r="T83" s="178">
        <f t="array" ref="T83">IFERROR(
(MEDIAN((IF(DATOS_[[Sexo]:[Sexo]]=$B83,IF(DATOS_[[AGRUP. CLAS. PROF.]:[AGRUP. CLAS. PROF.]]=$B81,IF(DATOS_[[Check Periodo Ref.]:[Check Periodo Ref.]]="Dentro",IF(DATOS_[[Check Equiparado]:[Check Equiparado]]="Sí",IF(DATOS!AO$4="Sí",(1/DATOS_[[% anualiz]:[% anualiz]]),1)*IF(DATOS!AO$5="Sí",1/DATOS_[[% normaliz]:[% normaliz]],1)*(DATOS_[Conc.Sal.11])))))))),
0)</f>
        <v>0</v>
      </c>
      <c r="U83" s="178">
        <f t="array" ref="U83">IFERROR(
(MEDIAN((IF(DATOS_[[Sexo]:[Sexo]]=$B83,IF(DATOS_[[AGRUP. CLAS. PROF.]:[AGRUP. CLAS. PROF.]]=$B81,IF(DATOS_[[Check Periodo Ref.]:[Check Periodo Ref.]]="Dentro",IF(DATOS_[[Check Equiparado]:[Check Equiparado]]="Sí",IF(DATOS!AP$4="Sí",(1/DATOS_[[% anualiz]:[% anualiz]]),1)*IF(DATOS!AP$5="Sí",1/DATOS_[[% normaliz]:[% normaliz]],1)*(DATOS_[Conc.Sal.12])))))))),
0)</f>
        <v>0</v>
      </c>
      <c r="V83" s="178">
        <f t="array" ref="V83">IFERROR(
(MEDIAN((IF(DATOS_[[Sexo]:[Sexo]]=$B83,IF(DATOS_[[AGRUP. CLAS. PROF.]:[AGRUP. CLAS. PROF.]]=$B81,IF(DATOS_[[Check Periodo Ref.]:[Check Periodo Ref.]]="Dentro",IF(DATOS_[[Check Equiparado]:[Check Equiparado]]="Sí",IF(DATOS!AQ$4="Sí",(1/DATOS_[[% anualiz]:[% anualiz]]),1)*IF(DATOS!AQ$5="Sí",1/DATOS_[[% normaliz]:[% normaliz]],1)*(DATOS_[Conc.Sal.13])))))))),
0)</f>
        <v>0</v>
      </c>
      <c r="W83" s="178">
        <f t="array" ref="W83">IFERROR(
(MEDIAN((IF(DATOS_[[Sexo]:[Sexo]]=$B83,IF(DATOS_[[AGRUP. CLAS. PROF.]:[AGRUP. CLAS. PROF.]]=$B81,IF(DATOS_[[Check Periodo Ref.]:[Check Periodo Ref.]]="Dentro",IF(DATOS_[[Check Equiparado]:[Check Equiparado]]="Sí",IF(DATOS!AR$4="Sí",(1/DATOS_[[% anualiz]:[% anualiz]]),1)*IF(DATOS!AR$5="Sí",1/DATOS_[[% normaliz]:[% normaliz]],1)*(DATOS_[Conc.Sal.14])))))))),
0)</f>
        <v>0</v>
      </c>
      <c r="X83" s="178">
        <f t="array" ref="X83">IFERROR(
(MEDIAN((IF(DATOS_[[Sexo]:[Sexo]]=$B83,IF(DATOS_[[AGRUP. CLAS. PROF.]:[AGRUP. CLAS. PROF.]]=$B81,IF(DATOS_[[Check Periodo Ref.]:[Check Periodo Ref.]]="Dentro",IF(DATOS_[[Check Equiparado]:[Check Equiparado]]="Sí",IF(DATOS!AS$4="Sí",(1/DATOS_[[% anualiz]:[% anualiz]]),1)*IF(DATOS!AS$5="Sí",1/DATOS_[[% normaliz]:[% normaliz]],1)*(DATOS_[Conc.Sal.15])))))))),
0)</f>
        <v>0</v>
      </c>
      <c r="Y83" s="178">
        <f t="array" ref="Y83">IFERROR(
(MEDIAN((IF(DATOS_[[Sexo]:[Sexo]]=$B83,IF(DATOS_[[AGRUP. CLAS. PROF.]:[AGRUP. CLAS. PROF.]]=$B81,IF(DATOS_[[Check Periodo Ref.]:[Check Periodo Ref.]]="Dentro",IF(DATOS_[[Check Equiparado]:[Check Equiparado]]="Sí",IF(DATOS!AT$4="Sí",(1/DATOS_[[% anualiz]:[% anualiz]]),1)*IF(DATOS!AT$5="Sí",1/DATOS_[[% normaliz]:[% normaliz]],1)*(DATOS_[Conc.Sal.16])))))))),
0)</f>
        <v>0</v>
      </c>
      <c r="Z83" s="178">
        <f t="array" ref="Z83">IFERROR(
(MEDIAN((IF(DATOS_[[Sexo]:[Sexo]]=$B83,IF(DATOS_[[AGRUP. CLAS. PROF.]:[AGRUP. CLAS. PROF.]]=$B81,IF(DATOS_[[Check Periodo Ref.]:[Check Periodo Ref.]]="Dentro",IF(DATOS_[[Check Equiparado]:[Check Equiparado]]="Sí",IF(DATOS!AU$4="Sí",(1/DATOS_[[% anualiz]:[% anualiz]]),1)*IF(DATOS!AU$5="Sí",1/DATOS_[[% normaliz]:[% normaliz]],1)*(DATOS_[Conc.Sal.17])))))))),
0)</f>
        <v>0</v>
      </c>
      <c r="AA83" s="178">
        <f t="array" ref="AA83">IFERROR(
(MEDIAN((IF(DATOS_[[Sexo]:[Sexo]]=$B83,IF(DATOS_[[AGRUP. CLAS. PROF.]:[AGRUP. CLAS. PROF.]]=$B81,IF(DATOS_[[Check Periodo Ref.]:[Check Periodo Ref.]]="Dentro",IF(DATOS_[[Check Equiparado]:[Check Equiparado]]="Sí",IF(DATOS!AV$4="Sí",(1/DATOS_[[% anualiz]:[% anualiz]]),1)*IF(DATOS!AV$5="Sí",1/DATOS_[[% normaliz]:[% normaliz]],1)*(DATOS_[Conc.Sal.18])))))))),
0)</f>
        <v>0</v>
      </c>
      <c r="AB83" s="178">
        <f t="array" ref="AB83">IFERROR(
(MEDIAN((IF(DATOS_[[Sexo]:[Sexo]]=$B83,IF(DATOS_[[AGRUP. CLAS. PROF.]:[AGRUP. CLAS. PROF.]]=$B81,IF(DATOS_[[Check Periodo Ref.]:[Check Periodo Ref.]]="Dentro",IF(DATOS_[[Check Equiparado]:[Check Equiparado]]="Sí",IF(DATOS!AW$4="Sí",(1/DATOS_[[% anualiz]:[% anualiz]]),1)*IF(DATOS!AW$5="Sí",1/DATOS_[[% normaliz]:[% normaliz]],1)*(DATOS_[Conc.Sal.19])))))))),
0)</f>
        <v>0</v>
      </c>
      <c r="AC83" s="178">
        <f t="array" ref="AC83">IFERROR(
(MEDIAN((IF(DATOS_[[Sexo]:[Sexo]]=$B83,IF(DATOS_[[AGRUP. CLAS. PROF.]:[AGRUP. CLAS. PROF.]]=$B81,IF(DATOS_[[Check Periodo Ref.]:[Check Periodo Ref.]]="Dentro",IF(DATOS_[[Check Equiparado]:[Check Equiparado]]="Sí",IF(DATOS!AX$4="Sí",(1/DATOS_[[% anualiz]:[% anualiz]]),1)*IF(DATOS!AX$5="Sí",1/DATOS_[[% normaliz]:[% normaliz]],1)*(DATOS_[Conc.Sal.20])))))))),
0)</f>
        <v>0</v>
      </c>
      <c r="AD83" s="178">
        <f t="array" ref="AD83">IFERROR(
(MEDIAN((IF(DATOS_[[Sexo]:[Sexo]]=$B83,IF(DATOS_[[AGRUP. CLAS. PROF.]:[AGRUP. CLAS. PROF.]]=$B81,IF(DATOS_[[Check Periodo Ref.]:[Check Periodo Ref.]]="Dentro",IF(DATOS_[[Check Equiparado]:[Check Equiparado]]="Sí",IF(DATOS!AY$4="Sí",(1/DATOS_[[% anualiz]:[% anualiz]]),1)*IF(DATOS!AY$5="Sí",1/DATOS_[[% normaliz]:[% normaliz]],1)*(DATOS_[Conc.Sal.21])))))))),
0)</f>
        <v>0</v>
      </c>
      <c r="AE83" s="178">
        <f t="array" ref="AE83">IFERROR(
(MEDIAN((IF(DATOS_[[Sexo]:[Sexo]]=$B83,IF(DATOS_[[AGRUP. CLAS. PROF.]:[AGRUP. CLAS. PROF.]]=$B81,IF(DATOS_[[Check Periodo Ref.]:[Check Periodo Ref.]]="Dentro",IF(DATOS_[[Check Equiparado]:[Check Equiparado]]="Sí",IF(DATOS!AZ$4="Sí",(1/DATOS_[[% anualiz]:[% anualiz]]),1)*IF(DATOS!AZ$5="Sí",1/DATOS_[[% normaliz]:[% normaliz]],1)*(DATOS_[Conc.Sal.22])))))))),
0)</f>
        <v>0</v>
      </c>
      <c r="AF83" s="178">
        <f t="array" ref="AF83">IFERROR(
(MEDIAN((IF(DATOS_[[Sexo]:[Sexo]]=$B83,IF(DATOS_[[AGRUP. CLAS. PROF.]:[AGRUP. CLAS. PROF.]]=$B81,IF(DATOS_[[Check Periodo Ref.]:[Check Periodo Ref.]]="Dentro",IF(DATOS_[[Check Equiparado]:[Check Equiparado]]="Sí",IF(DATOS!BA$4="Sí",(1/DATOS_[[% anualiz]:[% anualiz]]),1)*IF(DATOS!BA$5="Sí",1/DATOS_[[% normaliz]:[% normaliz]],1)*(DATOS_[Conc.Sal.23])))))))),
0)</f>
        <v>0</v>
      </c>
      <c r="AG83" s="178">
        <f t="array" ref="AG83">IFERROR(
(MEDIAN((IF(DATOS_[[Sexo]:[Sexo]]=$B83,IF(DATOS_[[AGRUP. CLAS. PROF.]:[AGRUP. CLAS. PROF.]]=$B81,IF(DATOS_[[Check Periodo Ref.]:[Check Periodo Ref.]]="Dentro",IF(DATOS_[[Check Equiparado]:[Check Equiparado]]="Sí",IF(DATOS!BB$4="Sí",(1/DATOS_[[% anualiz]:[% anualiz]]),1)*IF(DATOS!BB$5="Sí",1/DATOS_[[% normaliz]:[% normaliz]],1)*(DATOS_[Conc.Sal.24])))))))),
0)</f>
        <v>0</v>
      </c>
      <c r="AH83" s="178">
        <f t="array" ref="AH83">IFERROR(
(MEDIAN((IF(DATOS_[[Sexo]:[Sexo]]=$B83,IF(DATOS_[[AGRUP. CLAS. PROF.]:[AGRUP. CLAS. PROF.]]=$B81,IF(DATOS_[[Check Periodo Ref.]:[Check Periodo Ref.]]="Dentro",IF(DATOS_[[Check Equiparado]:[Check Equiparado]]="Sí",IF(DATOS!BC$4="Sí",(1/DATOS_[[% anualiz]:[% anualiz]]),1)*IF(DATOS!BC$5="Sí",1/DATOS_[[% normaliz]:[% normaliz]],1)*(DATOS_[Conc.Sal.25])))))))),
0)</f>
        <v>0</v>
      </c>
      <c r="AI83" s="178">
        <f t="array" ref="AI83">IFERROR(
(MEDIAN((IF(DATOS_[[Sexo]:[Sexo]]=$B83,IF(DATOS_[[AGRUP. CLAS. PROF.]:[AGRUP. CLAS. PROF.]]=$B81,IF(DATOS_[[Check Periodo Ref.]:[Check Periodo Ref.]]="Dentro",IF(DATOS_[[Check Equiparado]:[Check Equiparado]]="Sí",IF(DATOS!BD$4="Sí",(1/DATOS_[[% anualiz]:[% anualiz]]),1)*IF(DATOS!BD$5="Sí",1/DATOS_[[% normaliz]:[% normaliz]],1)*(DATOS_[Conc.Sal.26])))))))),
0)</f>
        <v>0</v>
      </c>
      <c r="AJ83" s="178">
        <f t="array" ref="AJ83">IFERROR(
(MEDIAN((IF(DATOS_[[Sexo]:[Sexo]]=$B83,IF(DATOS_[[AGRUP. CLAS. PROF.]:[AGRUP. CLAS. PROF.]]=$B81,IF(DATOS_[[Check Periodo Ref.]:[Check Periodo Ref.]]="Dentro",IF(DATOS_[[Check Equiparado]:[Check Equiparado]]="Sí",IF(DATOS!BE$4="Sí",(1/DATOS_[[% anualiz]:[% anualiz]]),1)*IF(DATOS!BE$5="Sí",1/DATOS_[[% normaliz]:[% normaliz]],1)*(DATOS_[Conc.Sal.27])))))))),
0)</f>
        <v>0</v>
      </c>
      <c r="AK83" s="178">
        <f t="array" ref="AK83">IFERROR(
(MEDIAN((IF(DATOS_[[Sexo]:[Sexo]]=$B83,IF(DATOS_[[AGRUP. CLAS. PROF.]:[AGRUP. CLAS. PROF.]]=$B81,IF(DATOS_[[Check Periodo Ref.]:[Check Periodo Ref.]]="Dentro",IF(DATOS_[[Check Equiparado]:[Check Equiparado]]="Sí",IF(DATOS!BF$4="Sí",(1/DATOS_[[% anualiz]:[% anualiz]]),1)*IF(DATOS!BF$5="Sí",1/DATOS_[[% normaliz]:[% normaliz]],1)*(DATOS_[Conc.Sal.28])))))))),
0)</f>
        <v>0</v>
      </c>
      <c r="AL83" s="178">
        <f t="array" ref="AL83">IFERROR(
(MEDIAN((IF(DATOS_[[Sexo]:[Sexo]]=$B83,IF(DATOS_[[AGRUP. CLAS. PROF.]:[AGRUP. CLAS. PROF.]]=$B81,IF(DATOS_[[Check Periodo Ref.]:[Check Periodo Ref.]]="Dentro",IF(DATOS_[[Check Equiparado]:[Check Equiparado]]="Sí",IF(DATOS!BG$4="Sí",(1/DATOS_[[% anualiz]:[% anualiz]]),1)*IF(DATOS!BG$5="Sí",1/DATOS_[[% normaliz]:[% normaliz]],1)*(DATOS_[Conc.Sal.29])))))))),
0)</f>
        <v>0</v>
      </c>
      <c r="AM83" s="178">
        <f t="array" ref="AM83">IFERROR(
(MEDIAN((IF(DATOS_[[Sexo]:[Sexo]]=$B83,IF(DATOS_[[AGRUP. CLAS. PROF.]:[AGRUP. CLAS. PROF.]]=$B81,IF(DATOS_[[Check Periodo Ref.]:[Check Periodo Ref.]]="Dentro",IF(DATOS_[[Check Equiparado]:[Check Equiparado]]="Sí",IF(DATOS!BH$4="Sí",(1/DATOS_[[% anualiz]:[% anualiz]]),1)*IF(DATOS!BH$5="Sí",1/DATOS_[[% normaliz]:[% normaliz]],1)*(DATOS_[Conc.Sal.30])))))))),
0)</f>
        <v>0</v>
      </c>
      <c r="AN83" s="179">
        <f t="array" ref="AN83">IFERROR(
MEDIAN(IF(DATOS_[Sexo]=$B83,IF(DATOS_[[AGRUP. CLAS. PROF.]:[AGRUP. CLAS. PROF.]]=$B81,IF(DATOS_[Check Equiparado]="Sí",IF(DATOS_[Check Periodo Ref.]="Dentro",DATOS_[Tot COMPL.SAL Eq],FALSE))))),
0)</f>
        <v>0</v>
      </c>
      <c r="AO83" s="180">
        <f t="array" ref="AO83">IFERROR(
MEDIAN(IF(DATOS_[Sexo]=$B83,IF(DATOS_[[AGRUP. CLAS. PROF.]:[AGRUP. CLAS. PROF.]]=$B81,IF(DATOS_[Check Equiparado]="Sí",IF(DATOS_[Check Periodo Ref.]="Dentro",DATOS_[TOTAL SALARIO Eq],FALSE))))),
0)</f>
        <v>0</v>
      </c>
      <c r="AP83" s="181">
        <f t="array" ref="AP83">IFERROR(
(MEDIAN((IF(DATOS_[[Sexo]:[Sexo]]=$B83,IF(DATOS_[[AGRUP. CLAS. PROF.]:[AGRUP. CLAS. PROF.]]=$B82,IF(DATOS_[[Check Periodo Ref.]:[Check Periodo Ref.]]="Dentro",IF(DATOS_[[Check Equiparado]:[Check Equiparado]]="Sí",IF(DATOS!BI$4="Sí",(1/DATOS_[[% anualiz]:[% anualiz]]),1)*IF(DATOS!BI$5="Sí",1/DATOS_[[% normaliz]:[% normaliz]],1)*(DATOS_[C.Extra.01])))))))),
0)</f>
        <v>0</v>
      </c>
      <c r="AQ83" s="181">
        <f t="array" ref="AQ83">IFERROR(
(MEDIAN((IF(DATOS_[[Sexo]:[Sexo]]=$B83,IF(DATOS_[[AGRUP. CLAS. PROF.]:[AGRUP. CLAS. PROF.]]=$B82,IF(DATOS_[[Check Periodo Ref.]:[Check Periodo Ref.]]="Dentro",IF(DATOS_[[Check Equiparado]:[Check Equiparado]]="Sí",IF(DATOS!BJ$4="Sí",(1/DATOS_[[% anualiz]:[% anualiz]]),1)*IF(DATOS!BJ$5="Sí",1/DATOS_[[% normaliz]:[% normaliz]],1)*(DATOS_[C.Extra.02])))))))),
0)</f>
        <v>0</v>
      </c>
      <c r="AR83" s="181">
        <f t="array" ref="AR83">IFERROR(
(MEDIAN((IF(DATOS_[[Sexo]:[Sexo]]=$B83,IF(DATOS_[[AGRUP. CLAS. PROF.]:[AGRUP. CLAS. PROF.]]=$B82,IF(DATOS_[[Check Periodo Ref.]:[Check Periodo Ref.]]="Dentro",IF(DATOS_[[Check Equiparado]:[Check Equiparado]]="Sí",IF(DATOS!BK$4="Sí",(1/DATOS_[[% anualiz]:[% anualiz]]),1)*IF(DATOS!BK$5="Sí",1/DATOS_[[% normaliz]:[% normaliz]],1)*(DATOS_[C.Extra.03])))))))),
0)</f>
        <v>0</v>
      </c>
      <c r="AS83" s="181">
        <f t="array" ref="AS83">IFERROR(
(MEDIAN((IF(DATOS_[[Sexo]:[Sexo]]=$B83,IF(DATOS_[[AGRUP. CLAS. PROF.]:[AGRUP. CLAS. PROF.]]=$B82,IF(DATOS_[[Check Periodo Ref.]:[Check Periodo Ref.]]="Dentro",IF(DATOS_[[Check Equiparado]:[Check Equiparado]]="Sí",IF(DATOS!BL$4="Sí",(1/DATOS_[[% anualiz]:[% anualiz]]),1)*IF(DATOS!BL$5="Sí",1/DATOS_[[% normaliz]:[% normaliz]],1)*(DATOS_[C.Extra.04])))))))),
0)</f>
        <v>0</v>
      </c>
      <c r="AT83" s="181">
        <f t="array" ref="AT83">IFERROR(
(MEDIAN((IF(DATOS_[[Sexo]:[Sexo]]=$B83,IF(DATOS_[[AGRUP. CLAS. PROF.]:[AGRUP. CLAS. PROF.]]=$B82,IF(DATOS_[[Check Periodo Ref.]:[Check Periodo Ref.]]="Dentro",IF(DATOS_[[Check Equiparado]:[Check Equiparado]]="Sí",IF(DATOS!BM$4="Sí",(1/DATOS_[[% anualiz]:[% anualiz]]),1)*IF(DATOS!BM$5="Sí",1/DATOS_[[% normaliz]:[% normaliz]],1)*(DATOS_[C.Extra.05])))))))),
0)</f>
        <v>0</v>
      </c>
      <c r="AU83" s="182">
        <f t="array" ref="AU83">IFERROR(
MEDIAN(IF(DATOS_[Sexo]=$B83,IF(DATOS_[[AGRUP. CLAS. PROF.]:[AGRUP. CLAS. PROF.]]=$B81,IF(DATOS_[Check Equiparado]="Sí",IF(DATOS_[Check Periodo Ref.]="Dentro",DATOS_[Tot Extrasalarial Eq],FALSE))))),
0)</f>
        <v>0</v>
      </c>
      <c r="AV83" s="183">
        <f t="array" ref="AV83">IFERROR(
MEDIAN(IF(DATOS_[Sexo]=$B83,IF(DATOS_[[AGRUP. CLAS. PROF.]:[AGRUP. CLAS. PROF.]]=$B81,IF(DATOS_[Check Equiparado]="Sí",IF(DATOS_[Check Periodo Ref.]="Dentro",DATOS_[TOTAL Retrib Eq],FALSE))))),
0)</f>
        <v>0</v>
      </c>
    </row>
    <row r="84" spans="1:48" ht="17.25" thickBot="1" x14ac:dyDescent="0.35">
      <c r="A84" s="107" t="str">
        <f t="shared" ref="A84" si="95">+A85</f>
        <v>[ocultar]</v>
      </c>
      <c r="B84" s="157" t="s">
        <v>240</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CLAS. PROF.],
IF("Dentro"=DATOS_[Check Periodo Ref.],
1/(COUNTIFS(DATOS_[Sexo],$B85,DATOS_[AGRUP. CLAS. PROF.],$B84,DATOS_[Check Periodo Ref.],"Dentro",DATOS_[id],DATOS_[id]))))))</f>
        <v>0</v>
      </c>
      <c r="D85" s="100">
        <f>COUNTIFS(DATOS_[AGRUP. CLAS. PROF.],$B84,DATOS_[Sexo],$B85,DATOS_[Check Periodo Ref.],"Dentro")</f>
        <v>0</v>
      </c>
      <c r="E85" s="100">
        <f>COUNTIFS(DATOS_[AGRUP. CLAS. PROF.],$B84,DATOS_[Sexo],$B85,DATOS_[Check Periodo Ref.],"Dentro",DATOS_[Check Nº SC Norm],"Sí")</f>
        <v>0</v>
      </c>
      <c r="F85" s="100">
        <f>COUNTIFS(DATOS_[AGRUP. CLAS. PROF.],$B84,DATOS_[Sexo],$B85,DATOS_[Check Periodo Ref.],"Dentro",DATOS_[Check Nº SC Anualiz],"Sí")</f>
        <v>0</v>
      </c>
      <c r="G85" s="100">
        <f>COUNTIFS(DATOS_[AGRUP. CLAS. PROF.],$B84,DATOS_[Sexo],$B85,DATOS_[Check Periodo Ref.],"Dentro",DATOS_[Check Nº SC Norm y Anualiz],"Sí")</f>
        <v>0</v>
      </c>
      <c r="H85" s="100">
        <f>COUNTIFS(DATOS_[AGRUP. CLAS. PROF.],$B84,DATOS_[Sexo],$B85,DATOS_[Check Periodo Ref.],"Dentro",DATOS_[Check Equiparación],"Sí")</f>
        <v>0</v>
      </c>
      <c r="I85" s="177">
        <f t="array" ref="I85">IFERROR(
MEDIAN(IF(DATOS_[Sexo]=$B85,IF(DATOS_[[AGRUP. CLAS. PROF.]:[AGRUP. CLAS. PROF.]]=$B84,IF(DATOS_[Check Equiparado]="Sí",IF(DATOS_[Check Periodo Ref.]="Dentro",DATOS_[SALARIO BASE Eq],FALSE))))),
0)</f>
        <v>0</v>
      </c>
      <c r="J85" s="178">
        <f t="array" ref="J85">IFERROR(
(MEDIAN((IF(DATOS_[[Sexo]:[Sexo]]=$B85,IF(DATOS_[[AGRUP. CLAS. PROF.]:[AGRUP. CLAS. PROF.]]=$B84,IF(DATOS_[[Check Periodo Ref.]:[Check Periodo Ref.]]="Dentro",IF(DATOS_[[Check Equiparado]:[Check Equiparado]]="Sí",IF(DATOS!AE$4="Sí",(1/DATOS_[[% anualiz]:[% anualiz]]),1)*IF(DATOS!AE$5="Sí",1/DATOS_[[% normaliz]:[% normaliz]],1)*(DATOS_[Conc.Sal.01])))))))),
0)</f>
        <v>0</v>
      </c>
      <c r="K85" s="178">
        <f t="array" ref="K85">IFERROR(
(MEDIAN((IF(DATOS_[[Sexo]:[Sexo]]=$B85,IF(DATOS_[[AGRUP. CLAS. PROF.]:[AGRUP. CLAS. PROF.]]=$B84,IF(DATOS_[[Check Periodo Ref.]:[Check Periodo Ref.]]="Dentro",IF(DATOS_[[Check Equiparado]:[Check Equiparado]]="Sí",IF(DATOS!AF$4="Sí",(1/DATOS_[[% anualiz]:[% anualiz]]),1)*IF(DATOS!AF$5="Sí",1/DATOS_[[% normaliz]:[% normaliz]],1)*(DATOS_[Conc.Sal.02])))))))),
0)</f>
        <v>0</v>
      </c>
      <c r="L85" s="178">
        <f t="array" ref="L85">IFERROR(
(MEDIAN((IF(DATOS_[[Sexo]:[Sexo]]=$B85,IF(DATOS_[[AGRUP. CLAS. PROF.]:[AGRUP. CLAS. PROF.]]=$B84,IF(DATOS_[[Check Periodo Ref.]:[Check Periodo Ref.]]="Dentro",IF(DATOS_[[Check Equiparado]:[Check Equiparado]]="Sí",IF(DATOS!AG$4="Sí",(1/DATOS_[[% anualiz]:[% anualiz]]),1)*IF(DATOS!AG$5="Sí",1/DATOS_[[% normaliz]:[% normaliz]],1)*(DATOS_[Conc.Sal.03])))))))),
0)</f>
        <v>0</v>
      </c>
      <c r="M85" s="178">
        <f t="array" ref="M85">IFERROR(
(MEDIAN((IF(DATOS_[[Sexo]:[Sexo]]=$B85,IF(DATOS_[[AGRUP. CLAS. PROF.]:[AGRUP. CLAS. PROF.]]=$B84,IF(DATOS_[[Check Periodo Ref.]:[Check Periodo Ref.]]="Dentro",IF(DATOS_[[Check Equiparado]:[Check Equiparado]]="Sí",IF(DATOS!AH$4="Sí",(1/DATOS_[[% anualiz]:[% anualiz]]),1)*IF(DATOS!AH$5="Sí",1/DATOS_[[% normaliz]:[% normaliz]],1)*(DATOS_[Conc.Sal.04])))))))),
0)</f>
        <v>0</v>
      </c>
      <c r="N85" s="178">
        <f t="array" ref="N85">IFERROR(
(MEDIAN((IF(DATOS_[[Sexo]:[Sexo]]=$B85,IF(DATOS_[[AGRUP. CLAS. PROF.]:[AGRUP. CLAS. PROF.]]=$B84,IF(DATOS_[[Check Periodo Ref.]:[Check Periodo Ref.]]="Dentro",IF(DATOS_[[Check Equiparado]:[Check Equiparado]]="Sí",IF(DATOS!AI$4="Sí",(1/DATOS_[[% anualiz]:[% anualiz]]),1)*IF(DATOS!AI$5="Sí",1/DATOS_[[% normaliz]:[% normaliz]],1)*(DATOS_[Conc.Sal.05])))))))),
0)</f>
        <v>0</v>
      </c>
      <c r="O85" s="178">
        <f t="array" ref="O85">IFERROR(
(MEDIAN((IF(DATOS_[[Sexo]:[Sexo]]=$B85,IF(DATOS_[[AGRUP. CLAS. PROF.]:[AGRUP. CLAS. PROF.]]=$B84,IF(DATOS_[[Check Periodo Ref.]:[Check Periodo Ref.]]="Dentro",IF(DATOS_[[Check Equiparado]:[Check Equiparado]]="Sí",IF(DATOS!AJ$4="Sí",(1/DATOS_[[% anualiz]:[% anualiz]]),1)*IF(DATOS!AJ$5="Sí",1/DATOS_[[% normaliz]:[% normaliz]],1)*(DATOS_[Conc.Sal.06])))))))),
0)</f>
        <v>0</v>
      </c>
      <c r="P85" s="178">
        <f t="array" ref="P85">IFERROR(
(MEDIAN((IF(DATOS_[[Sexo]:[Sexo]]=$B85,IF(DATOS_[[AGRUP. CLAS. PROF.]:[AGRUP. CLAS. PROF.]]=$B84,IF(DATOS_[[Check Periodo Ref.]:[Check Periodo Ref.]]="Dentro",IF(DATOS_[[Check Equiparado]:[Check Equiparado]]="Sí",IF(DATOS!AK$4="Sí",(1/DATOS_[[% anualiz]:[% anualiz]]),1)*IF(DATOS!AK$5="Sí",1/DATOS_[[% normaliz]:[% normaliz]],1)*(DATOS_[Conc.Sal.07])))))))),
0)</f>
        <v>0</v>
      </c>
      <c r="Q85" s="178">
        <f t="array" ref="Q85">IFERROR(
(MEDIAN((IF(DATOS_[[Sexo]:[Sexo]]=$B85,IF(DATOS_[[AGRUP. CLAS. PROF.]:[AGRUP. CLAS. PROF.]]=$B84,IF(DATOS_[[Check Periodo Ref.]:[Check Periodo Ref.]]="Dentro",IF(DATOS_[[Check Equiparado]:[Check Equiparado]]="Sí",IF(DATOS!AL$4="Sí",(1/DATOS_[[% anualiz]:[% anualiz]]),1)*IF(DATOS!AL$5="Sí",1/DATOS_[[% normaliz]:[% normaliz]],1)*(DATOS_[Conc.Sal.08])))))))),
0)</f>
        <v>0</v>
      </c>
      <c r="R85" s="178">
        <f t="array" ref="R85">IFERROR(
(MEDIAN((IF(DATOS_[[Sexo]:[Sexo]]=$B85,IF(DATOS_[[AGRUP. CLAS. PROF.]:[AGRUP. CLAS. PROF.]]=$B84,IF(DATOS_[[Check Periodo Ref.]:[Check Periodo Ref.]]="Dentro",IF(DATOS_[[Check Equiparado]:[Check Equiparado]]="Sí",IF(DATOS!AM$4="Sí",(1/DATOS_[[% anualiz]:[% anualiz]]),1)*IF(DATOS!AM$5="Sí",1/DATOS_[[% normaliz]:[% normaliz]],1)*(DATOS_[Conc.Sal.09])))))))),
0)</f>
        <v>0</v>
      </c>
      <c r="S85" s="178">
        <f t="array" ref="S85">IFERROR(
(MEDIAN((IF(DATOS_[[Sexo]:[Sexo]]=$B85,IF(DATOS_[[AGRUP. CLAS. PROF.]:[AGRUP. CLAS. PROF.]]=$B84,IF(DATOS_[[Check Periodo Ref.]:[Check Periodo Ref.]]="Dentro",IF(DATOS_[[Check Equiparado]:[Check Equiparado]]="Sí",IF(DATOS!AN$4="Sí",(1/DATOS_[[% anualiz]:[% anualiz]]),1)*IF(DATOS!AN$5="Sí",1/DATOS_[[% normaliz]:[% normaliz]],1)*(DATOS_[Conc.Sal.10])))))))),
0)</f>
        <v>0</v>
      </c>
      <c r="T85" s="178">
        <f t="array" ref="T85">IFERROR(
(MEDIAN((IF(DATOS_[[Sexo]:[Sexo]]=$B85,IF(DATOS_[[AGRUP. CLAS. PROF.]:[AGRUP. CLAS. PROF.]]=$B84,IF(DATOS_[[Check Periodo Ref.]:[Check Periodo Ref.]]="Dentro",IF(DATOS_[[Check Equiparado]:[Check Equiparado]]="Sí",IF(DATOS!AO$4="Sí",(1/DATOS_[[% anualiz]:[% anualiz]]),1)*IF(DATOS!AO$5="Sí",1/DATOS_[[% normaliz]:[% normaliz]],1)*(DATOS_[Conc.Sal.11])))))))),
0)</f>
        <v>0</v>
      </c>
      <c r="U85" s="178">
        <f t="array" ref="U85">IFERROR(
(MEDIAN((IF(DATOS_[[Sexo]:[Sexo]]=$B85,IF(DATOS_[[AGRUP. CLAS. PROF.]:[AGRUP. CLAS. PROF.]]=$B84,IF(DATOS_[[Check Periodo Ref.]:[Check Periodo Ref.]]="Dentro",IF(DATOS_[[Check Equiparado]:[Check Equiparado]]="Sí",IF(DATOS!AP$4="Sí",(1/DATOS_[[% anualiz]:[% anualiz]]),1)*IF(DATOS!AP$5="Sí",1/DATOS_[[% normaliz]:[% normaliz]],1)*(DATOS_[Conc.Sal.12])))))))),
0)</f>
        <v>0</v>
      </c>
      <c r="V85" s="178">
        <f t="array" ref="V85">IFERROR(
(MEDIAN((IF(DATOS_[[Sexo]:[Sexo]]=$B85,IF(DATOS_[[AGRUP. CLAS. PROF.]:[AGRUP. CLAS. PROF.]]=$B84,IF(DATOS_[[Check Periodo Ref.]:[Check Periodo Ref.]]="Dentro",IF(DATOS_[[Check Equiparado]:[Check Equiparado]]="Sí",IF(DATOS!AQ$4="Sí",(1/DATOS_[[% anualiz]:[% anualiz]]),1)*IF(DATOS!AQ$5="Sí",1/DATOS_[[% normaliz]:[% normaliz]],1)*(DATOS_[Conc.Sal.13])))))))),
0)</f>
        <v>0</v>
      </c>
      <c r="W85" s="178">
        <f t="array" ref="W85">IFERROR(
(MEDIAN((IF(DATOS_[[Sexo]:[Sexo]]=$B85,IF(DATOS_[[AGRUP. CLAS. PROF.]:[AGRUP. CLAS. PROF.]]=$B84,IF(DATOS_[[Check Periodo Ref.]:[Check Periodo Ref.]]="Dentro",IF(DATOS_[[Check Equiparado]:[Check Equiparado]]="Sí",IF(DATOS!AR$4="Sí",(1/DATOS_[[% anualiz]:[% anualiz]]),1)*IF(DATOS!AR$5="Sí",1/DATOS_[[% normaliz]:[% normaliz]],1)*(DATOS_[Conc.Sal.14])))))))),
0)</f>
        <v>0</v>
      </c>
      <c r="X85" s="178">
        <f t="array" ref="X85">IFERROR(
(MEDIAN((IF(DATOS_[[Sexo]:[Sexo]]=$B85,IF(DATOS_[[AGRUP. CLAS. PROF.]:[AGRUP. CLAS. PROF.]]=$B84,IF(DATOS_[[Check Periodo Ref.]:[Check Periodo Ref.]]="Dentro",IF(DATOS_[[Check Equiparado]:[Check Equiparado]]="Sí",IF(DATOS!AS$4="Sí",(1/DATOS_[[% anualiz]:[% anualiz]]),1)*IF(DATOS!AS$5="Sí",1/DATOS_[[% normaliz]:[% normaliz]],1)*(DATOS_[Conc.Sal.15])))))))),
0)</f>
        <v>0</v>
      </c>
      <c r="Y85" s="178">
        <f t="array" ref="Y85">IFERROR(
(MEDIAN((IF(DATOS_[[Sexo]:[Sexo]]=$B85,IF(DATOS_[[AGRUP. CLAS. PROF.]:[AGRUP. CLAS. PROF.]]=$B84,IF(DATOS_[[Check Periodo Ref.]:[Check Periodo Ref.]]="Dentro",IF(DATOS_[[Check Equiparado]:[Check Equiparado]]="Sí",IF(DATOS!AT$4="Sí",(1/DATOS_[[% anualiz]:[% anualiz]]),1)*IF(DATOS!AT$5="Sí",1/DATOS_[[% normaliz]:[% normaliz]],1)*(DATOS_[Conc.Sal.16])))))))),
0)</f>
        <v>0</v>
      </c>
      <c r="Z85" s="178">
        <f t="array" ref="Z85">IFERROR(
(MEDIAN((IF(DATOS_[[Sexo]:[Sexo]]=$B85,IF(DATOS_[[AGRUP. CLAS. PROF.]:[AGRUP. CLAS. PROF.]]=$B84,IF(DATOS_[[Check Periodo Ref.]:[Check Periodo Ref.]]="Dentro",IF(DATOS_[[Check Equiparado]:[Check Equiparado]]="Sí",IF(DATOS!AU$4="Sí",(1/DATOS_[[% anualiz]:[% anualiz]]),1)*IF(DATOS!AU$5="Sí",1/DATOS_[[% normaliz]:[% normaliz]],1)*(DATOS_[Conc.Sal.17])))))))),
0)</f>
        <v>0</v>
      </c>
      <c r="AA85" s="178">
        <f t="array" ref="AA85">IFERROR(
(MEDIAN((IF(DATOS_[[Sexo]:[Sexo]]=$B85,IF(DATOS_[[AGRUP. CLAS. PROF.]:[AGRUP. CLAS. PROF.]]=$B84,IF(DATOS_[[Check Periodo Ref.]:[Check Periodo Ref.]]="Dentro",IF(DATOS_[[Check Equiparado]:[Check Equiparado]]="Sí",IF(DATOS!AV$4="Sí",(1/DATOS_[[% anualiz]:[% anualiz]]),1)*IF(DATOS!AV$5="Sí",1/DATOS_[[% normaliz]:[% normaliz]],1)*(DATOS_[Conc.Sal.18])))))))),
0)</f>
        <v>0</v>
      </c>
      <c r="AB85" s="178">
        <f t="array" ref="AB85">IFERROR(
(MEDIAN((IF(DATOS_[[Sexo]:[Sexo]]=$B85,IF(DATOS_[[AGRUP. CLAS. PROF.]:[AGRUP. CLAS. PROF.]]=$B84,IF(DATOS_[[Check Periodo Ref.]:[Check Periodo Ref.]]="Dentro",IF(DATOS_[[Check Equiparado]:[Check Equiparado]]="Sí",IF(DATOS!AW$4="Sí",(1/DATOS_[[% anualiz]:[% anualiz]]),1)*IF(DATOS!AW$5="Sí",1/DATOS_[[% normaliz]:[% normaliz]],1)*(DATOS_[Conc.Sal.19])))))))),
0)</f>
        <v>0</v>
      </c>
      <c r="AC85" s="178">
        <f t="array" ref="AC85">IFERROR(
(MEDIAN((IF(DATOS_[[Sexo]:[Sexo]]=$B85,IF(DATOS_[[AGRUP. CLAS. PROF.]:[AGRUP. CLAS. PROF.]]=$B84,IF(DATOS_[[Check Periodo Ref.]:[Check Periodo Ref.]]="Dentro",IF(DATOS_[[Check Equiparado]:[Check Equiparado]]="Sí",IF(DATOS!AX$4="Sí",(1/DATOS_[[% anualiz]:[% anualiz]]),1)*IF(DATOS!AX$5="Sí",1/DATOS_[[% normaliz]:[% normaliz]],1)*(DATOS_[Conc.Sal.20])))))))),
0)</f>
        <v>0</v>
      </c>
      <c r="AD85" s="178">
        <f t="array" ref="AD85">IFERROR(
(MEDIAN((IF(DATOS_[[Sexo]:[Sexo]]=$B85,IF(DATOS_[[AGRUP. CLAS. PROF.]:[AGRUP. CLAS. PROF.]]=$B84,IF(DATOS_[[Check Periodo Ref.]:[Check Periodo Ref.]]="Dentro",IF(DATOS_[[Check Equiparado]:[Check Equiparado]]="Sí",IF(DATOS!AY$4="Sí",(1/DATOS_[[% anualiz]:[% anualiz]]),1)*IF(DATOS!AY$5="Sí",1/DATOS_[[% normaliz]:[% normaliz]],1)*(DATOS_[Conc.Sal.21])))))))),
0)</f>
        <v>0</v>
      </c>
      <c r="AE85" s="178">
        <f t="array" ref="AE85">IFERROR(
(MEDIAN((IF(DATOS_[[Sexo]:[Sexo]]=$B85,IF(DATOS_[[AGRUP. CLAS. PROF.]:[AGRUP. CLAS. PROF.]]=$B84,IF(DATOS_[[Check Periodo Ref.]:[Check Periodo Ref.]]="Dentro",IF(DATOS_[[Check Equiparado]:[Check Equiparado]]="Sí",IF(DATOS!AZ$4="Sí",(1/DATOS_[[% anualiz]:[% anualiz]]),1)*IF(DATOS!AZ$5="Sí",1/DATOS_[[% normaliz]:[% normaliz]],1)*(DATOS_[Conc.Sal.22])))))))),
0)</f>
        <v>0</v>
      </c>
      <c r="AF85" s="178">
        <f t="array" ref="AF85">IFERROR(
(MEDIAN((IF(DATOS_[[Sexo]:[Sexo]]=$B85,IF(DATOS_[[AGRUP. CLAS. PROF.]:[AGRUP. CLAS. PROF.]]=$B84,IF(DATOS_[[Check Periodo Ref.]:[Check Periodo Ref.]]="Dentro",IF(DATOS_[[Check Equiparado]:[Check Equiparado]]="Sí",IF(DATOS!BA$4="Sí",(1/DATOS_[[% anualiz]:[% anualiz]]),1)*IF(DATOS!BA$5="Sí",1/DATOS_[[% normaliz]:[% normaliz]],1)*(DATOS_[Conc.Sal.23])))))))),
0)</f>
        <v>0</v>
      </c>
      <c r="AG85" s="178">
        <f t="array" ref="AG85">IFERROR(
(MEDIAN((IF(DATOS_[[Sexo]:[Sexo]]=$B85,IF(DATOS_[[AGRUP. CLAS. PROF.]:[AGRUP. CLAS. PROF.]]=$B84,IF(DATOS_[[Check Periodo Ref.]:[Check Periodo Ref.]]="Dentro",IF(DATOS_[[Check Equiparado]:[Check Equiparado]]="Sí",IF(DATOS!BB$4="Sí",(1/DATOS_[[% anualiz]:[% anualiz]]),1)*IF(DATOS!BB$5="Sí",1/DATOS_[[% normaliz]:[% normaliz]],1)*(DATOS_[Conc.Sal.24])))))))),
0)</f>
        <v>0</v>
      </c>
      <c r="AH85" s="178">
        <f t="array" ref="AH85">IFERROR(
(MEDIAN((IF(DATOS_[[Sexo]:[Sexo]]=$B85,IF(DATOS_[[AGRUP. CLAS. PROF.]:[AGRUP. CLAS. PROF.]]=$B84,IF(DATOS_[[Check Periodo Ref.]:[Check Periodo Ref.]]="Dentro",IF(DATOS_[[Check Equiparado]:[Check Equiparado]]="Sí",IF(DATOS!BC$4="Sí",(1/DATOS_[[% anualiz]:[% anualiz]]),1)*IF(DATOS!BC$5="Sí",1/DATOS_[[% normaliz]:[% normaliz]],1)*(DATOS_[Conc.Sal.25])))))))),
0)</f>
        <v>0</v>
      </c>
      <c r="AI85" s="178">
        <f t="array" ref="AI85">IFERROR(
(MEDIAN((IF(DATOS_[[Sexo]:[Sexo]]=$B85,IF(DATOS_[[AGRUP. CLAS. PROF.]:[AGRUP. CLAS. PROF.]]=$B84,IF(DATOS_[[Check Periodo Ref.]:[Check Periodo Ref.]]="Dentro",IF(DATOS_[[Check Equiparado]:[Check Equiparado]]="Sí",IF(DATOS!BD$4="Sí",(1/DATOS_[[% anualiz]:[% anualiz]]),1)*IF(DATOS!BD$5="Sí",1/DATOS_[[% normaliz]:[% normaliz]],1)*(DATOS_[Conc.Sal.26])))))))),
0)</f>
        <v>0</v>
      </c>
      <c r="AJ85" s="178">
        <f t="array" ref="AJ85">IFERROR(
(MEDIAN((IF(DATOS_[[Sexo]:[Sexo]]=$B85,IF(DATOS_[[AGRUP. CLAS. PROF.]:[AGRUP. CLAS. PROF.]]=$B84,IF(DATOS_[[Check Periodo Ref.]:[Check Periodo Ref.]]="Dentro",IF(DATOS_[[Check Equiparado]:[Check Equiparado]]="Sí",IF(DATOS!BE$4="Sí",(1/DATOS_[[% anualiz]:[% anualiz]]),1)*IF(DATOS!BE$5="Sí",1/DATOS_[[% normaliz]:[% normaliz]],1)*(DATOS_[Conc.Sal.27])))))))),
0)</f>
        <v>0</v>
      </c>
      <c r="AK85" s="178">
        <f t="array" ref="AK85">IFERROR(
(MEDIAN((IF(DATOS_[[Sexo]:[Sexo]]=$B85,IF(DATOS_[[AGRUP. CLAS. PROF.]:[AGRUP. CLAS. PROF.]]=$B84,IF(DATOS_[[Check Periodo Ref.]:[Check Periodo Ref.]]="Dentro",IF(DATOS_[[Check Equiparado]:[Check Equiparado]]="Sí",IF(DATOS!BF$4="Sí",(1/DATOS_[[% anualiz]:[% anualiz]]),1)*IF(DATOS!BF$5="Sí",1/DATOS_[[% normaliz]:[% normaliz]],1)*(DATOS_[Conc.Sal.28])))))))),
0)</f>
        <v>0</v>
      </c>
      <c r="AL85" s="178">
        <f t="array" ref="AL85">IFERROR(
(MEDIAN((IF(DATOS_[[Sexo]:[Sexo]]=$B85,IF(DATOS_[[AGRUP. CLAS. PROF.]:[AGRUP. CLAS. PROF.]]=$B84,IF(DATOS_[[Check Periodo Ref.]:[Check Periodo Ref.]]="Dentro",IF(DATOS_[[Check Equiparado]:[Check Equiparado]]="Sí",IF(DATOS!BG$4="Sí",(1/DATOS_[[% anualiz]:[% anualiz]]),1)*IF(DATOS!BG$5="Sí",1/DATOS_[[% normaliz]:[% normaliz]],1)*(DATOS_[Conc.Sal.29])))))))),
0)</f>
        <v>0</v>
      </c>
      <c r="AM85" s="178">
        <f t="array" ref="AM85">IFERROR(
(MEDIAN((IF(DATOS_[[Sexo]:[Sexo]]=$B85,IF(DATOS_[[AGRUP. CLAS. PROF.]:[AGRUP. CLAS. PROF.]]=$B84,IF(DATOS_[[Check Periodo Ref.]:[Check Periodo Ref.]]="Dentro",IF(DATOS_[[Check Equiparado]:[Check Equiparado]]="Sí",IF(DATOS!BH$4="Sí",(1/DATOS_[[% anualiz]:[% anualiz]]),1)*IF(DATOS!BH$5="Sí",1/DATOS_[[% normaliz]:[% normaliz]],1)*(DATOS_[Conc.Sal.30])))))))),
0)</f>
        <v>0</v>
      </c>
      <c r="AN85" s="179">
        <f t="array" ref="AN85">IFERROR(
MEDIAN(IF(DATOS_[Sexo]=$B85,IF(DATOS_[[AGRUP. CLAS. PROF.]:[AGRUP. CLAS. PROF.]]=$B84,IF(DATOS_[Check Equiparado]="Sí",IF(DATOS_[Check Periodo Ref.]="Dentro",DATOS_[Tot COMPL.SAL Eq],FALSE))))),
0)</f>
        <v>0</v>
      </c>
      <c r="AO85" s="180">
        <f t="array" ref="AO85">IFERROR(
MEDIAN(IF(DATOS_[Sexo]=$B85,IF(DATOS_[[AGRUP. CLAS. PROF.]:[AGRUP. CLAS. PROF.]]=$B84,IF(DATOS_[Check Equiparado]="Sí",IF(DATOS_[Check Periodo Ref.]="Dentro",DATOS_[TOTAL SALARIO Eq],FALSE))))),
0)</f>
        <v>0</v>
      </c>
      <c r="AP85" s="181">
        <f t="array" ref="AP85">IFERROR(
(MEDIAN((IF(DATOS_[[Sexo]:[Sexo]]=$B85,IF(DATOS_[[AGRUP. CLAS. PROF.]:[AGRUP. CLAS. PROF.]]=$B84,IF(DATOS_[[Check Periodo Ref.]:[Check Periodo Ref.]]="Dentro",IF(DATOS_[[Check Equiparado]:[Check Equiparado]]="Sí",IF(DATOS!BI$4="Sí",(1/DATOS_[[% anualiz]:[% anualiz]]),1)*IF(DATOS!BI$5="Sí",1/DATOS_[[% normaliz]:[% normaliz]],1)*(DATOS_[C.Extra.01])))))))),
0)</f>
        <v>0</v>
      </c>
      <c r="AQ85" s="181">
        <f t="array" ref="AQ85">IFERROR(
(MEDIAN((IF(DATOS_[[Sexo]:[Sexo]]=$B85,IF(DATOS_[[AGRUP. CLAS. PROF.]:[AGRUP. CLAS. PROF.]]=$B84,IF(DATOS_[[Check Periodo Ref.]:[Check Periodo Ref.]]="Dentro",IF(DATOS_[[Check Equiparado]:[Check Equiparado]]="Sí",IF(DATOS!BJ$4="Sí",(1/DATOS_[[% anualiz]:[% anualiz]]),1)*IF(DATOS!BJ$5="Sí",1/DATOS_[[% normaliz]:[% normaliz]],1)*(DATOS_[C.Extra.02])))))))),
0)</f>
        <v>0</v>
      </c>
      <c r="AR85" s="181">
        <f t="array" ref="AR85">IFERROR(
(MEDIAN((IF(DATOS_[[Sexo]:[Sexo]]=$B85,IF(DATOS_[[AGRUP. CLAS. PROF.]:[AGRUP. CLAS. PROF.]]=$B84,IF(DATOS_[[Check Periodo Ref.]:[Check Periodo Ref.]]="Dentro",IF(DATOS_[[Check Equiparado]:[Check Equiparado]]="Sí",IF(DATOS!BK$4="Sí",(1/DATOS_[[% anualiz]:[% anualiz]]),1)*IF(DATOS!BK$5="Sí",1/DATOS_[[% normaliz]:[% normaliz]],1)*(DATOS_[C.Extra.03])))))))),
0)</f>
        <v>0</v>
      </c>
      <c r="AS85" s="181">
        <f t="array" ref="AS85">IFERROR(
(MEDIAN((IF(DATOS_[[Sexo]:[Sexo]]=$B85,IF(DATOS_[[AGRUP. CLAS. PROF.]:[AGRUP. CLAS. PROF.]]=$B84,IF(DATOS_[[Check Periodo Ref.]:[Check Periodo Ref.]]="Dentro",IF(DATOS_[[Check Equiparado]:[Check Equiparado]]="Sí",IF(DATOS!BL$4="Sí",(1/DATOS_[[% anualiz]:[% anualiz]]),1)*IF(DATOS!BL$5="Sí",1/DATOS_[[% normaliz]:[% normaliz]],1)*(DATOS_[C.Extra.04])))))))),
0)</f>
        <v>0</v>
      </c>
      <c r="AT85" s="181">
        <f t="array" ref="AT85">IFERROR(
(MEDIAN((IF(DATOS_[[Sexo]:[Sexo]]=$B85,IF(DATOS_[[AGRUP. CLAS. PROF.]:[AGRUP. CLAS. PROF.]]=$B84,IF(DATOS_[[Check Periodo Ref.]:[Check Periodo Ref.]]="Dentro",IF(DATOS_[[Check Equiparado]:[Check Equiparado]]="Sí",IF(DATOS!BM$4="Sí",(1/DATOS_[[% anualiz]:[% anualiz]]),1)*IF(DATOS!BM$5="Sí",1/DATOS_[[% normaliz]:[% normaliz]],1)*(DATOS_[C.Extra.05])))))))),
0)</f>
        <v>0</v>
      </c>
      <c r="AU85" s="182">
        <f t="array" ref="AU85">IFERROR(
MEDIAN(IF(DATOS_[Sexo]=$B85,IF(DATOS_[[AGRUP. CLAS. PROF.]:[AGRUP. CLAS. PROF.]]=$B84,IF(DATOS_[Check Equiparado]="Sí",IF(DATOS_[Check Periodo Ref.]="Dentro",DATOS_[Tot Extrasalarial Eq],FALSE))))),
0)</f>
        <v>0</v>
      </c>
      <c r="AV85" s="183">
        <f t="array" ref="AV85">IFERROR(
MEDIAN(IF(DATOS_[Sexo]=$B85,IF(DATOS_[[AGRUP. CLAS. PROF.]:[AGRUP. CLAS. PROF.]]=$B84,IF(DATOS_[Check Equiparado]="Sí",IF(DATOS_[Check Periodo Ref.]="Dentro",DATOS_[TOTAL Retrib Eq],FALSE))))),
0)</f>
        <v>0</v>
      </c>
    </row>
    <row r="86" spans="1:48" x14ac:dyDescent="0.3">
      <c r="A86" s="107" t="str">
        <f t="shared" ref="A86" si="98">+A85</f>
        <v>[ocultar]</v>
      </c>
      <c r="B86" s="153" t="s">
        <v>163</v>
      </c>
      <c r="C86" s="99">
        <f t="array" ref="C86">SUM(IF($B86=DATOS_[Sexo],
IF($B84=DATOS_[AGRUP. CLAS. PROF.],
IF("Dentro"=DATOS_[Check Periodo Ref.],
1/(COUNTIFS(DATOS_[Sexo],$B86,DATOS_[AGRUP. CLAS. PROF.],$B84,DATOS_[Check Periodo Ref.],"Dentro",DATOS_[id],DATOS_[id]))))))</f>
        <v>0</v>
      </c>
      <c r="D86" s="100">
        <f>COUNTIFS(DATOS_[AGRUP. CLAS. PROF.],$B84,DATOS_[Sexo],$B86,DATOS_[Check Periodo Ref.],"Dentro")</f>
        <v>0</v>
      </c>
      <c r="E86" s="100">
        <f>COUNTIFS(DATOS_[AGRUP. CLAS. PROF.],$B84,DATOS_[Sexo],$B86,DATOS_[Check Periodo Ref.],"Dentro",DATOS_[Check Nº SC Norm],"Sí")</f>
        <v>0</v>
      </c>
      <c r="F86" s="100">
        <f>COUNTIFS(DATOS_[AGRUP. CLAS. PROF.],$B84,DATOS_[Sexo],$B86,DATOS_[Check Periodo Ref.],"Dentro",DATOS_[Check Nº SC Anualiz],"Sí")</f>
        <v>0</v>
      </c>
      <c r="G86" s="100">
        <f>COUNTIFS(DATOS_[AGRUP. CLAS. PROF.],$B84,DATOS_[Sexo],$B86,DATOS_[Check Periodo Ref.],"Dentro",DATOS_[Check Nº SC Norm y Anualiz],"Sí")</f>
        <v>0</v>
      </c>
      <c r="H86" s="100">
        <f>COUNTIFS(DATOS_[AGRUP. CLAS. PROF.],$B84,DATOS_[Sexo],$B86,DATOS_[Check Periodo Ref.],"Dentro",DATOS_[Check Equiparación],"Sí")</f>
        <v>0</v>
      </c>
      <c r="I86" s="177" cm="1">
        <f t="array" ref="I86">IFERROR(
MEDIAN(IF(DATOS_[Sexo]=$B86,IF(DATOS_[[AGRUP. CLAS. PROF.]:[AGRUP. CLAS. PROF.]]=$B84,IF(DATOS_[Check Equiparado]="Sí",IF(DATOS_[Check Periodo Ref.]="Dentro",DATOS_[SALARIO BASE Eq],FALSE))))),
0)</f>
        <v>0</v>
      </c>
      <c r="J86" s="178">
        <f t="array" ref="J86">IFERROR(
(MEDIAN((IF(DATOS_[[Sexo]:[Sexo]]=$B86,IF(DATOS_[[AGRUP. CLAS. PROF.]:[AGRUP. CLAS. PROF.]]=$B84,IF(DATOS_[[Check Periodo Ref.]:[Check Periodo Ref.]]="Dentro",IF(DATOS_[[Check Equiparado]:[Check Equiparado]]="Sí",IF(DATOS!AE$4="Sí",(1/DATOS_[[% anualiz]:[% anualiz]]),1)*IF(DATOS!AE$5="Sí",1/DATOS_[[% normaliz]:[% normaliz]],1)*(DATOS_[Conc.Sal.01])))))))),
0)</f>
        <v>0</v>
      </c>
      <c r="K86" s="178">
        <f t="array" ref="K86">IFERROR(
(MEDIAN((IF(DATOS_[[Sexo]:[Sexo]]=$B86,IF(DATOS_[[AGRUP. CLAS. PROF.]:[AGRUP. CLAS. PROF.]]=$B84,IF(DATOS_[[Check Periodo Ref.]:[Check Periodo Ref.]]="Dentro",IF(DATOS_[[Check Equiparado]:[Check Equiparado]]="Sí",IF(DATOS!AF$4="Sí",(1/DATOS_[[% anualiz]:[% anualiz]]),1)*IF(DATOS!AF$5="Sí",1/DATOS_[[% normaliz]:[% normaliz]],1)*(DATOS_[Conc.Sal.02])))))))),
0)</f>
        <v>0</v>
      </c>
      <c r="L86" s="178">
        <f t="array" ref="L86">IFERROR(
(MEDIAN((IF(DATOS_[[Sexo]:[Sexo]]=$B86,IF(DATOS_[[AGRUP. CLAS. PROF.]:[AGRUP. CLAS. PROF.]]=$B84,IF(DATOS_[[Check Periodo Ref.]:[Check Periodo Ref.]]="Dentro",IF(DATOS_[[Check Equiparado]:[Check Equiparado]]="Sí",IF(DATOS!AG$4="Sí",(1/DATOS_[[% anualiz]:[% anualiz]]),1)*IF(DATOS!AG$5="Sí",1/DATOS_[[% normaliz]:[% normaliz]],1)*(DATOS_[Conc.Sal.03])))))))),
0)</f>
        <v>0</v>
      </c>
      <c r="M86" s="178">
        <f t="array" ref="M86">IFERROR(
(MEDIAN((IF(DATOS_[[Sexo]:[Sexo]]=$B86,IF(DATOS_[[AGRUP. CLAS. PROF.]:[AGRUP. CLAS. PROF.]]=$B84,IF(DATOS_[[Check Periodo Ref.]:[Check Periodo Ref.]]="Dentro",IF(DATOS_[[Check Equiparado]:[Check Equiparado]]="Sí",IF(DATOS!AH$4="Sí",(1/DATOS_[[% anualiz]:[% anualiz]]),1)*IF(DATOS!AH$5="Sí",1/DATOS_[[% normaliz]:[% normaliz]],1)*(DATOS_[Conc.Sal.04])))))))),
0)</f>
        <v>0</v>
      </c>
      <c r="N86" s="178">
        <f t="array" ref="N86">IFERROR(
(MEDIAN((IF(DATOS_[[Sexo]:[Sexo]]=$B86,IF(DATOS_[[AGRUP. CLAS. PROF.]:[AGRUP. CLAS. PROF.]]=$B84,IF(DATOS_[[Check Periodo Ref.]:[Check Periodo Ref.]]="Dentro",IF(DATOS_[[Check Equiparado]:[Check Equiparado]]="Sí",IF(DATOS!AI$4="Sí",(1/DATOS_[[% anualiz]:[% anualiz]]),1)*IF(DATOS!AI$5="Sí",1/DATOS_[[% normaliz]:[% normaliz]],1)*(DATOS_[Conc.Sal.05])))))))),
0)</f>
        <v>0</v>
      </c>
      <c r="O86" s="178">
        <f t="array" ref="O86">IFERROR(
(MEDIAN((IF(DATOS_[[Sexo]:[Sexo]]=$B86,IF(DATOS_[[AGRUP. CLAS. PROF.]:[AGRUP. CLAS. PROF.]]=$B84,IF(DATOS_[[Check Periodo Ref.]:[Check Periodo Ref.]]="Dentro",IF(DATOS_[[Check Equiparado]:[Check Equiparado]]="Sí",IF(DATOS!AJ$4="Sí",(1/DATOS_[[% anualiz]:[% anualiz]]),1)*IF(DATOS!AJ$5="Sí",1/DATOS_[[% normaliz]:[% normaliz]],1)*(DATOS_[Conc.Sal.06])))))))),
0)</f>
        <v>0</v>
      </c>
      <c r="P86" s="178">
        <f t="array" ref="P86">IFERROR(
(MEDIAN((IF(DATOS_[[Sexo]:[Sexo]]=$B86,IF(DATOS_[[AGRUP. CLAS. PROF.]:[AGRUP. CLAS. PROF.]]=$B84,IF(DATOS_[[Check Periodo Ref.]:[Check Periodo Ref.]]="Dentro",IF(DATOS_[[Check Equiparado]:[Check Equiparado]]="Sí",IF(DATOS!AK$4="Sí",(1/DATOS_[[% anualiz]:[% anualiz]]),1)*IF(DATOS!AK$5="Sí",1/DATOS_[[% normaliz]:[% normaliz]],1)*(DATOS_[Conc.Sal.07])))))))),
0)</f>
        <v>0</v>
      </c>
      <c r="Q86" s="178">
        <f t="array" ref="Q86">IFERROR(
(MEDIAN((IF(DATOS_[[Sexo]:[Sexo]]=$B86,IF(DATOS_[[AGRUP. CLAS. PROF.]:[AGRUP. CLAS. PROF.]]=$B84,IF(DATOS_[[Check Periodo Ref.]:[Check Periodo Ref.]]="Dentro",IF(DATOS_[[Check Equiparado]:[Check Equiparado]]="Sí",IF(DATOS!AL$4="Sí",(1/DATOS_[[% anualiz]:[% anualiz]]),1)*IF(DATOS!AL$5="Sí",1/DATOS_[[% normaliz]:[% normaliz]],1)*(DATOS_[Conc.Sal.08])))))))),
0)</f>
        <v>0</v>
      </c>
      <c r="R86" s="178">
        <f t="array" ref="R86">IFERROR(
(MEDIAN((IF(DATOS_[[Sexo]:[Sexo]]=$B86,IF(DATOS_[[AGRUP. CLAS. PROF.]:[AGRUP. CLAS. PROF.]]=$B84,IF(DATOS_[[Check Periodo Ref.]:[Check Periodo Ref.]]="Dentro",IF(DATOS_[[Check Equiparado]:[Check Equiparado]]="Sí",IF(DATOS!AM$4="Sí",(1/DATOS_[[% anualiz]:[% anualiz]]),1)*IF(DATOS!AM$5="Sí",1/DATOS_[[% normaliz]:[% normaliz]],1)*(DATOS_[Conc.Sal.09])))))))),
0)</f>
        <v>0</v>
      </c>
      <c r="S86" s="178">
        <f t="array" ref="S86">IFERROR(
(MEDIAN((IF(DATOS_[[Sexo]:[Sexo]]=$B86,IF(DATOS_[[AGRUP. CLAS. PROF.]:[AGRUP. CLAS. PROF.]]=$B84,IF(DATOS_[[Check Periodo Ref.]:[Check Periodo Ref.]]="Dentro",IF(DATOS_[[Check Equiparado]:[Check Equiparado]]="Sí",IF(DATOS!AN$4="Sí",(1/DATOS_[[% anualiz]:[% anualiz]]),1)*IF(DATOS!AN$5="Sí",1/DATOS_[[% normaliz]:[% normaliz]],1)*(DATOS_[Conc.Sal.10])))))))),
0)</f>
        <v>0</v>
      </c>
      <c r="T86" s="178">
        <f t="array" ref="T86">IFERROR(
(MEDIAN((IF(DATOS_[[Sexo]:[Sexo]]=$B86,IF(DATOS_[[AGRUP. CLAS. PROF.]:[AGRUP. CLAS. PROF.]]=$B84,IF(DATOS_[[Check Periodo Ref.]:[Check Periodo Ref.]]="Dentro",IF(DATOS_[[Check Equiparado]:[Check Equiparado]]="Sí",IF(DATOS!AO$4="Sí",(1/DATOS_[[% anualiz]:[% anualiz]]),1)*IF(DATOS!AO$5="Sí",1/DATOS_[[% normaliz]:[% normaliz]],1)*(DATOS_[Conc.Sal.11])))))))),
0)</f>
        <v>0</v>
      </c>
      <c r="U86" s="178">
        <f t="array" ref="U86">IFERROR(
(MEDIAN((IF(DATOS_[[Sexo]:[Sexo]]=$B86,IF(DATOS_[[AGRUP. CLAS. PROF.]:[AGRUP. CLAS. PROF.]]=$B84,IF(DATOS_[[Check Periodo Ref.]:[Check Periodo Ref.]]="Dentro",IF(DATOS_[[Check Equiparado]:[Check Equiparado]]="Sí",IF(DATOS!AP$4="Sí",(1/DATOS_[[% anualiz]:[% anualiz]]),1)*IF(DATOS!AP$5="Sí",1/DATOS_[[% normaliz]:[% normaliz]],1)*(DATOS_[Conc.Sal.12])))))))),
0)</f>
        <v>0</v>
      </c>
      <c r="V86" s="178">
        <f t="array" ref="V86">IFERROR(
(MEDIAN((IF(DATOS_[[Sexo]:[Sexo]]=$B86,IF(DATOS_[[AGRUP. CLAS. PROF.]:[AGRUP. CLAS. PROF.]]=$B84,IF(DATOS_[[Check Periodo Ref.]:[Check Periodo Ref.]]="Dentro",IF(DATOS_[[Check Equiparado]:[Check Equiparado]]="Sí",IF(DATOS!AQ$4="Sí",(1/DATOS_[[% anualiz]:[% anualiz]]),1)*IF(DATOS!AQ$5="Sí",1/DATOS_[[% normaliz]:[% normaliz]],1)*(DATOS_[Conc.Sal.13])))))))),
0)</f>
        <v>0</v>
      </c>
      <c r="W86" s="178">
        <f t="array" ref="W86">IFERROR(
(MEDIAN((IF(DATOS_[[Sexo]:[Sexo]]=$B86,IF(DATOS_[[AGRUP. CLAS. PROF.]:[AGRUP. CLAS. PROF.]]=$B84,IF(DATOS_[[Check Periodo Ref.]:[Check Periodo Ref.]]="Dentro",IF(DATOS_[[Check Equiparado]:[Check Equiparado]]="Sí",IF(DATOS!AR$4="Sí",(1/DATOS_[[% anualiz]:[% anualiz]]),1)*IF(DATOS!AR$5="Sí",1/DATOS_[[% normaliz]:[% normaliz]],1)*(DATOS_[Conc.Sal.14])))))))),
0)</f>
        <v>0</v>
      </c>
      <c r="X86" s="178">
        <f t="array" ref="X86">IFERROR(
(MEDIAN((IF(DATOS_[[Sexo]:[Sexo]]=$B86,IF(DATOS_[[AGRUP. CLAS. PROF.]:[AGRUP. CLAS. PROF.]]=$B84,IF(DATOS_[[Check Periodo Ref.]:[Check Periodo Ref.]]="Dentro",IF(DATOS_[[Check Equiparado]:[Check Equiparado]]="Sí",IF(DATOS!AS$4="Sí",(1/DATOS_[[% anualiz]:[% anualiz]]),1)*IF(DATOS!AS$5="Sí",1/DATOS_[[% normaliz]:[% normaliz]],1)*(DATOS_[Conc.Sal.15])))))))),
0)</f>
        <v>0</v>
      </c>
      <c r="Y86" s="178">
        <f t="array" ref="Y86">IFERROR(
(MEDIAN((IF(DATOS_[[Sexo]:[Sexo]]=$B86,IF(DATOS_[[AGRUP. CLAS. PROF.]:[AGRUP. CLAS. PROF.]]=$B84,IF(DATOS_[[Check Periodo Ref.]:[Check Periodo Ref.]]="Dentro",IF(DATOS_[[Check Equiparado]:[Check Equiparado]]="Sí",IF(DATOS!AT$4="Sí",(1/DATOS_[[% anualiz]:[% anualiz]]),1)*IF(DATOS!AT$5="Sí",1/DATOS_[[% normaliz]:[% normaliz]],1)*(DATOS_[Conc.Sal.16])))))))),
0)</f>
        <v>0</v>
      </c>
      <c r="Z86" s="178">
        <f t="array" ref="Z86">IFERROR(
(MEDIAN((IF(DATOS_[[Sexo]:[Sexo]]=$B86,IF(DATOS_[[AGRUP. CLAS. PROF.]:[AGRUP. CLAS. PROF.]]=$B84,IF(DATOS_[[Check Periodo Ref.]:[Check Periodo Ref.]]="Dentro",IF(DATOS_[[Check Equiparado]:[Check Equiparado]]="Sí",IF(DATOS!AU$4="Sí",(1/DATOS_[[% anualiz]:[% anualiz]]),1)*IF(DATOS!AU$5="Sí",1/DATOS_[[% normaliz]:[% normaliz]],1)*(DATOS_[Conc.Sal.17])))))))),
0)</f>
        <v>0</v>
      </c>
      <c r="AA86" s="178">
        <f t="array" ref="AA86">IFERROR(
(MEDIAN((IF(DATOS_[[Sexo]:[Sexo]]=$B86,IF(DATOS_[[AGRUP. CLAS. PROF.]:[AGRUP. CLAS. PROF.]]=$B84,IF(DATOS_[[Check Periodo Ref.]:[Check Periodo Ref.]]="Dentro",IF(DATOS_[[Check Equiparado]:[Check Equiparado]]="Sí",IF(DATOS!AV$4="Sí",(1/DATOS_[[% anualiz]:[% anualiz]]),1)*IF(DATOS!AV$5="Sí",1/DATOS_[[% normaliz]:[% normaliz]],1)*(DATOS_[Conc.Sal.18])))))))),
0)</f>
        <v>0</v>
      </c>
      <c r="AB86" s="178">
        <f t="array" ref="AB86">IFERROR(
(MEDIAN((IF(DATOS_[[Sexo]:[Sexo]]=$B86,IF(DATOS_[[AGRUP. CLAS. PROF.]:[AGRUP. CLAS. PROF.]]=$B84,IF(DATOS_[[Check Periodo Ref.]:[Check Periodo Ref.]]="Dentro",IF(DATOS_[[Check Equiparado]:[Check Equiparado]]="Sí",IF(DATOS!AW$4="Sí",(1/DATOS_[[% anualiz]:[% anualiz]]),1)*IF(DATOS!AW$5="Sí",1/DATOS_[[% normaliz]:[% normaliz]],1)*(DATOS_[Conc.Sal.19])))))))),
0)</f>
        <v>0</v>
      </c>
      <c r="AC86" s="178">
        <f t="array" ref="AC86">IFERROR(
(MEDIAN((IF(DATOS_[[Sexo]:[Sexo]]=$B86,IF(DATOS_[[AGRUP. CLAS. PROF.]:[AGRUP. CLAS. PROF.]]=$B84,IF(DATOS_[[Check Periodo Ref.]:[Check Periodo Ref.]]="Dentro",IF(DATOS_[[Check Equiparado]:[Check Equiparado]]="Sí",IF(DATOS!AX$4="Sí",(1/DATOS_[[% anualiz]:[% anualiz]]),1)*IF(DATOS!AX$5="Sí",1/DATOS_[[% normaliz]:[% normaliz]],1)*(DATOS_[Conc.Sal.20])))))))),
0)</f>
        <v>0</v>
      </c>
      <c r="AD86" s="178">
        <f t="array" ref="AD86">IFERROR(
(MEDIAN((IF(DATOS_[[Sexo]:[Sexo]]=$B86,IF(DATOS_[[AGRUP. CLAS. PROF.]:[AGRUP. CLAS. PROF.]]=$B84,IF(DATOS_[[Check Periodo Ref.]:[Check Periodo Ref.]]="Dentro",IF(DATOS_[[Check Equiparado]:[Check Equiparado]]="Sí",IF(DATOS!AY$4="Sí",(1/DATOS_[[% anualiz]:[% anualiz]]),1)*IF(DATOS!AY$5="Sí",1/DATOS_[[% normaliz]:[% normaliz]],1)*(DATOS_[Conc.Sal.21])))))))),
0)</f>
        <v>0</v>
      </c>
      <c r="AE86" s="178">
        <f t="array" ref="AE86">IFERROR(
(MEDIAN((IF(DATOS_[[Sexo]:[Sexo]]=$B86,IF(DATOS_[[AGRUP. CLAS. PROF.]:[AGRUP. CLAS. PROF.]]=$B84,IF(DATOS_[[Check Periodo Ref.]:[Check Periodo Ref.]]="Dentro",IF(DATOS_[[Check Equiparado]:[Check Equiparado]]="Sí",IF(DATOS!AZ$4="Sí",(1/DATOS_[[% anualiz]:[% anualiz]]),1)*IF(DATOS!AZ$5="Sí",1/DATOS_[[% normaliz]:[% normaliz]],1)*(DATOS_[Conc.Sal.22])))))))),
0)</f>
        <v>0</v>
      </c>
      <c r="AF86" s="178">
        <f t="array" ref="AF86">IFERROR(
(MEDIAN((IF(DATOS_[[Sexo]:[Sexo]]=$B86,IF(DATOS_[[AGRUP. CLAS. PROF.]:[AGRUP. CLAS. PROF.]]=$B84,IF(DATOS_[[Check Periodo Ref.]:[Check Periodo Ref.]]="Dentro",IF(DATOS_[[Check Equiparado]:[Check Equiparado]]="Sí",IF(DATOS!BA$4="Sí",(1/DATOS_[[% anualiz]:[% anualiz]]),1)*IF(DATOS!BA$5="Sí",1/DATOS_[[% normaliz]:[% normaliz]],1)*(DATOS_[Conc.Sal.23])))))))),
0)</f>
        <v>0</v>
      </c>
      <c r="AG86" s="178">
        <f t="array" ref="AG86">IFERROR(
(MEDIAN((IF(DATOS_[[Sexo]:[Sexo]]=$B86,IF(DATOS_[[AGRUP. CLAS. PROF.]:[AGRUP. CLAS. PROF.]]=$B84,IF(DATOS_[[Check Periodo Ref.]:[Check Periodo Ref.]]="Dentro",IF(DATOS_[[Check Equiparado]:[Check Equiparado]]="Sí",IF(DATOS!BB$4="Sí",(1/DATOS_[[% anualiz]:[% anualiz]]),1)*IF(DATOS!BB$5="Sí",1/DATOS_[[% normaliz]:[% normaliz]],1)*(DATOS_[Conc.Sal.24])))))))),
0)</f>
        <v>0</v>
      </c>
      <c r="AH86" s="178">
        <f t="array" ref="AH86">IFERROR(
(MEDIAN((IF(DATOS_[[Sexo]:[Sexo]]=$B86,IF(DATOS_[[AGRUP. CLAS. PROF.]:[AGRUP. CLAS. PROF.]]=$B84,IF(DATOS_[[Check Periodo Ref.]:[Check Periodo Ref.]]="Dentro",IF(DATOS_[[Check Equiparado]:[Check Equiparado]]="Sí",IF(DATOS!BC$4="Sí",(1/DATOS_[[% anualiz]:[% anualiz]]),1)*IF(DATOS!BC$5="Sí",1/DATOS_[[% normaliz]:[% normaliz]],1)*(DATOS_[Conc.Sal.25])))))))),
0)</f>
        <v>0</v>
      </c>
      <c r="AI86" s="178">
        <f t="array" ref="AI86">IFERROR(
(MEDIAN((IF(DATOS_[[Sexo]:[Sexo]]=$B86,IF(DATOS_[[AGRUP. CLAS. PROF.]:[AGRUP. CLAS. PROF.]]=$B84,IF(DATOS_[[Check Periodo Ref.]:[Check Periodo Ref.]]="Dentro",IF(DATOS_[[Check Equiparado]:[Check Equiparado]]="Sí",IF(DATOS!BD$4="Sí",(1/DATOS_[[% anualiz]:[% anualiz]]),1)*IF(DATOS!BD$5="Sí",1/DATOS_[[% normaliz]:[% normaliz]],1)*(DATOS_[Conc.Sal.26])))))))),
0)</f>
        <v>0</v>
      </c>
      <c r="AJ86" s="178">
        <f t="array" ref="AJ86">IFERROR(
(MEDIAN((IF(DATOS_[[Sexo]:[Sexo]]=$B86,IF(DATOS_[[AGRUP. CLAS. PROF.]:[AGRUP. CLAS. PROF.]]=$B84,IF(DATOS_[[Check Periodo Ref.]:[Check Periodo Ref.]]="Dentro",IF(DATOS_[[Check Equiparado]:[Check Equiparado]]="Sí",IF(DATOS!BE$4="Sí",(1/DATOS_[[% anualiz]:[% anualiz]]),1)*IF(DATOS!BE$5="Sí",1/DATOS_[[% normaliz]:[% normaliz]],1)*(DATOS_[Conc.Sal.27])))))))),
0)</f>
        <v>0</v>
      </c>
      <c r="AK86" s="178">
        <f t="array" ref="AK86">IFERROR(
(MEDIAN((IF(DATOS_[[Sexo]:[Sexo]]=$B86,IF(DATOS_[[AGRUP. CLAS. PROF.]:[AGRUP. CLAS. PROF.]]=$B84,IF(DATOS_[[Check Periodo Ref.]:[Check Periodo Ref.]]="Dentro",IF(DATOS_[[Check Equiparado]:[Check Equiparado]]="Sí",IF(DATOS!BF$4="Sí",(1/DATOS_[[% anualiz]:[% anualiz]]),1)*IF(DATOS!BF$5="Sí",1/DATOS_[[% normaliz]:[% normaliz]],1)*(DATOS_[Conc.Sal.28])))))))),
0)</f>
        <v>0</v>
      </c>
      <c r="AL86" s="178">
        <f t="array" ref="AL86">IFERROR(
(MEDIAN((IF(DATOS_[[Sexo]:[Sexo]]=$B86,IF(DATOS_[[AGRUP. CLAS. PROF.]:[AGRUP. CLAS. PROF.]]=$B84,IF(DATOS_[[Check Periodo Ref.]:[Check Periodo Ref.]]="Dentro",IF(DATOS_[[Check Equiparado]:[Check Equiparado]]="Sí",IF(DATOS!BG$4="Sí",(1/DATOS_[[% anualiz]:[% anualiz]]),1)*IF(DATOS!BG$5="Sí",1/DATOS_[[% normaliz]:[% normaliz]],1)*(DATOS_[Conc.Sal.29])))))))),
0)</f>
        <v>0</v>
      </c>
      <c r="AM86" s="178">
        <f t="array" ref="AM86">IFERROR(
(MEDIAN((IF(DATOS_[[Sexo]:[Sexo]]=$B86,IF(DATOS_[[AGRUP. CLAS. PROF.]:[AGRUP. CLAS. PROF.]]=$B84,IF(DATOS_[[Check Periodo Ref.]:[Check Periodo Ref.]]="Dentro",IF(DATOS_[[Check Equiparado]:[Check Equiparado]]="Sí",IF(DATOS!BH$4="Sí",(1/DATOS_[[% anualiz]:[% anualiz]]),1)*IF(DATOS!BH$5="Sí",1/DATOS_[[% normaliz]:[% normaliz]],1)*(DATOS_[Conc.Sal.30])))))))),
0)</f>
        <v>0</v>
      </c>
      <c r="AN86" s="179">
        <f t="array" ref="AN86">IFERROR(
MEDIAN(IF(DATOS_[Sexo]=$B86,IF(DATOS_[[AGRUP. CLAS. PROF.]:[AGRUP. CLAS. PROF.]]=$B84,IF(DATOS_[Check Equiparado]="Sí",IF(DATOS_[Check Periodo Ref.]="Dentro",DATOS_[Tot COMPL.SAL Eq],FALSE))))),
0)</f>
        <v>0</v>
      </c>
      <c r="AO86" s="180">
        <f t="array" ref="AO86">IFERROR(
MEDIAN(IF(DATOS_[Sexo]=$B86,IF(DATOS_[[AGRUP. CLAS. PROF.]:[AGRUP. CLAS. PROF.]]=$B84,IF(DATOS_[Check Equiparado]="Sí",IF(DATOS_[Check Periodo Ref.]="Dentro",DATOS_[TOTAL SALARIO Eq],FALSE))))),
0)</f>
        <v>0</v>
      </c>
      <c r="AP86" s="181">
        <f t="array" ref="AP86">IFERROR(
(MEDIAN((IF(DATOS_[[Sexo]:[Sexo]]=$B86,IF(DATOS_[[AGRUP. CLAS. PROF.]:[AGRUP. CLAS. PROF.]]=$B85,IF(DATOS_[[Check Periodo Ref.]:[Check Periodo Ref.]]="Dentro",IF(DATOS_[[Check Equiparado]:[Check Equiparado]]="Sí",IF(DATOS!BI$4="Sí",(1/DATOS_[[% anualiz]:[% anualiz]]),1)*IF(DATOS!BI$5="Sí",1/DATOS_[[% normaliz]:[% normaliz]],1)*(DATOS_[C.Extra.01])))))))),
0)</f>
        <v>0</v>
      </c>
      <c r="AQ86" s="181">
        <f t="array" ref="AQ86">IFERROR(
(MEDIAN((IF(DATOS_[[Sexo]:[Sexo]]=$B86,IF(DATOS_[[AGRUP. CLAS. PROF.]:[AGRUP. CLAS. PROF.]]=$B85,IF(DATOS_[[Check Periodo Ref.]:[Check Periodo Ref.]]="Dentro",IF(DATOS_[[Check Equiparado]:[Check Equiparado]]="Sí",IF(DATOS!BJ$4="Sí",(1/DATOS_[[% anualiz]:[% anualiz]]),1)*IF(DATOS!BJ$5="Sí",1/DATOS_[[% normaliz]:[% normaliz]],1)*(DATOS_[C.Extra.02])))))))),
0)</f>
        <v>0</v>
      </c>
      <c r="AR86" s="181">
        <f t="array" ref="AR86">IFERROR(
(MEDIAN((IF(DATOS_[[Sexo]:[Sexo]]=$B86,IF(DATOS_[[AGRUP. CLAS. PROF.]:[AGRUP. CLAS. PROF.]]=$B85,IF(DATOS_[[Check Periodo Ref.]:[Check Periodo Ref.]]="Dentro",IF(DATOS_[[Check Equiparado]:[Check Equiparado]]="Sí",IF(DATOS!BK$4="Sí",(1/DATOS_[[% anualiz]:[% anualiz]]),1)*IF(DATOS!BK$5="Sí",1/DATOS_[[% normaliz]:[% normaliz]],1)*(DATOS_[C.Extra.03])))))))),
0)</f>
        <v>0</v>
      </c>
      <c r="AS86" s="181">
        <f t="array" ref="AS86">IFERROR(
(MEDIAN((IF(DATOS_[[Sexo]:[Sexo]]=$B86,IF(DATOS_[[AGRUP. CLAS. PROF.]:[AGRUP. CLAS. PROF.]]=$B85,IF(DATOS_[[Check Periodo Ref.]:[Check Periodo Ref.]]="Dentro",IF(DATOS_[[Check Equiparado]:[Check Equiparado]]="Sí",IF(DATOS!BL$4="Sí",(1/DATOS_[[% anualiz]:[% anualiz]]),1)*IF(DATOS!BL$5="Sí",1/DATOS_[[% normaliz]:[% normaliz]],1)*(DATOS_[C.Extra.04])))))))),
0)</f>
        <v>0</v>
      </c>
      <c r="AT86" s="181">
        <f t="array" ref="AT86">IFERROR(
(MEDIAN((IF(DATOS_[[Sexo]:[Sexo]]=$B86,IF(DATOS_[[AGRUP. CLAS. PROF.]:[AGRUP. CLAS. PROF.]]=$B85,IF(DATOS_[[Check Periodo Ref.]:[Check Periodo Ref.]]="Dentro",IF(DATOS_[[Check Equiparado]:[Check Equiparado]]="Sí",IF(DATOS!BM$4="Sí",(1/DATOS_[[% anualiz]:[% anualiz]]),1)*IF(DATOS!BM$5="Sí",1/DATOS_[[% normaliz]:[% normaliz]],1)*(DATOS_[C.Extra.05])))))))),
0)</f>
        <v>0</v>
      </c>
      <c r="AU86" s="182">
        <f t="array" ref="AU86">IFERROR(
MEDIAN(IF(DATOS_[Sexo]=$B86,IF(DATOS_[[AGRUP. CLAS. PROF.]:[AGRUP. CLAS. PROF.]]=$B84,IF(DATOS_[Check Equiparado]="Sí",IF(DATOS_[Check Periodo Ref.]="Dentro",DATOS_[Tot Extrasalarial Eq],FALSE))))),
0)</f>
        <v>0</v>
      </c>
      <c r="AV86" s="183">
        <f t="array" ref="AV86">IFERROR(
MEDIAN(IF(DATOS_[Sexo]=$B86,IF(DATOS_[[AGRUP. CLAS. PROF.]:[AGRUP. CLAS. PROF.]]=$B84,IF(DATOS_[Check Equiparado]="Sí",IF(DATOS_[Check Periodo Ref.]="Dentro",DATOS_[TOTAL Retrib Eq],FALSE))))),
0)</f>
        <v>0</v>
      </c>
    </row>
    <row r="87" spans="1:48" ht="17.25" thickBot="1" x14ac:dyDescent="0.35">
      <c r="A87" s="107" t="str">
        <f t="shared" ref="A87" si="99">+A88</f>
        <v>[ocultar]</v>
      </c>
      <c r="B87" s="157" t="s">
        <v>241</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CLAS. PROF.],
IF("Dentro"=DATOS_[Check Periodo Ref.],
1/(COUNTIFS(DATOS_[Sexo],$B88,DATOS_[AGRUP. CLAS. PROF.],$B87,DATOS_[Check Periodo Ref.],"Dentro",DATOS_[id],DATOS_[id]))))))</f>
        <v>0</v>
      </c>
      <c r="D88" s="100">
        <f>COUNTIFS(DATOS_[AGRUP. CLAS. PROF.],$B87,DATOS_[Sexo],$B88,DATOS_[Check Periodo Ref.],"Dentro")</f>
        <v>0</v>
      </c>
      <c r="E88" s="100">
        <f>COUNTIFS(DATOS_[AGRUP. CLAS. PROF.],$B87,DATOS_[Sexo],$B88,DATOS_[Check Periodo Ref.],"Dentro",DATOS_[Check Nº SC Norm],"Sí")</f>
        <v>0</v>
      </c>
      <c r="F88" s="100">
        <f>COUNTIFS(DATOS_[AGRUP. CLAS. PROF.],$B87,DATOS_[Sexo],$B88,DATOS_[Check Periodo Ref.],"Dentro",DATOS_[Check Nº SC Anualiz],"Sí")</f>
        <v>0</v>
      </c>
      <c r="G88" s="100">
        <f>COUNTIFS(DATOS_[AGRUP. CLAS. PROF.],$B87,DATOS_[Sexo],$B88,DATOS_[Check Periodo Ref.],"Dentro",DATOS_[Check Nº SC Norm y Anualiz],"Sí")</f>
        <v>0</v>
      </c>
      <c r="H88" s="100">
        <f>COUNTIFS(DATOS_[AGRUP. CLAS. PROF.],$B87,DATOS_[Sexo],$B88,DATOS_[Check Periodo Ref.],"Dentro",DATOS_[Check Equiparación],"Sí")</f>
        <v>0</v>
      </c>
      <c r="I88" s="177">
        <f t="array" ref="I88">IFERROR(
MEDIAN(IF(DATOS_[Sexo]=$B88,IF(DATOS_[[AGRUP. CLAS. PROF.]:[AGRUP. CLAS. PROF.]]=$B87,IF(DATOS_[Check Equiparado]="Sí",IF(DATOS_[Check Periodo Ref.]="Dentro",DATOS_[SALARIO BASE Eq],FALSE))))),
0)</f>
        <v>0</v>
      </c>
      <c r="J88" s="178">
        <f t="array" ref="J88">IFERROR(
(MEDIAN((IF(DATOS_[[Sexo]:[Sexo]]=$B88,IF(DATOS_[[AGRUP. CLAS. PROF.]:[AGRUP. CLAS. PROF.]]=$B87,IF(DATOS_[[Check Periodo Ref.]:[Check Periodo Ref.]]="Dentro",IF(DATOS_[[Check Equiparado]:[Check Equiparado]]="Sí",IF(DATOS!AE$4="Sí",(1/DATOS_[[% anualiz]:[% anualiz]]),1)*IF(DATOS!AE$5="Sí",1/DATOS_[[% normaliz]:[% normaliz]],1)*(DATOS_[Conc.Sal.01])))))))),
0)</f>
        <v>0</v>
      </c>
      <c r="K88" s="178">
        <f t="array" ref="K88">IFERROR(
(MEDIAN((IF(DATOS_[[Sexo]:[Sexo]]=$B88,IF(DATOS_[[AGRUP. CLAS. PROF.]:[AGRUP. CLAS. PROF.]]=$B87,IF(DATOS_[[Check Periodo Ref.]:[Check Periodo Ref.]]="Dentro",IF(DATOS_[[Check Equiparado]:[Check Equiparado]]="Sí",IF(DATOS!AF$4="Sí",(1/DATOS_[[% anualiz]:[% anualiz]]),1)*IF(DATOS!AF$5="Sí",1/DATOS_[[% normaliz]:[% normaliz]],1)*(DATOS_[Conc.Sal.02])))))))),
0)</f>
        <v>0</v>
      </c>
      <c r="L88" s="178">
        <f t="array" ref="L88">IFERROR(
(MEDIAN((IF(DATOS_[[Sexo]:[Sexo]]=$B88,IF(DATOS_[[AGRUP. CLAS. PROF.]:[AGRUP. CLAS. PROF.]]=$B87,IF(DATOS_[[Check Periodo Ref.]:[Check Periodo Ref.]]="Dentro",IF(DATOS_[[Check Equiparado]:[Check Equiparado]]="Sí",IF(DATOS!AG$4="Sí",(1/DATOS_[[% anualiz]:[% anualiz]]),1)*IF(DATOS!AG$5="Sí",1/DATOS_[[% normaliz]:[% normaliz]],1)*(DATOS_[Conc.Sal.03])))))))),
0)</f>
        <v>0</v>
      </c>
      <c r="M88" s="178">
        <f t="array" ref="M88">IFERROR(
(MEDIAN((IF(DATOS_[[Sexo]:[Sexo]]=$B88,IF(DATOS_[[AGRUP. CLAS. PROF.]:[AGRUP. CLAS. PROF.]]=$B87,IF(DATOS_[[Check Periodo Ref.]:[Check Periodo Ref.]]="Dentro",IF(DATOS_[[Check Equiparado]:[Check Equiparado]]="Sí",IF(DATOS!AH$4="Sí",(1/DATOS_[[% anualiz]:[% anualiz]]),1)*IF(DATOS!AH$5="Sí",1/DATOS_[[% normaliz]:[% normaliz]],1)*(DATOS_[Conc.Sal.04])))))))),
0)</f>
        <v>0</v>
      </c>
      <c r="N88" s="178">
        <f t="array" ref="N88">IFERROR(
(MEDIAN((IF(DATOS_[[Sexo]:[Sexo]]=$B88,IF(DATOS_[[AGRUP. CLAS. PROF.]:[AGRUP. CLAS. PROF.]]=$B87,IF(DATOS_[[Check Periodo Ref.]:[Check Periodo Ref.]]="Dentro",IF(DATOS_[[Check Equiparado]:[Check Equiparado]]="Sí",IF(DATOS!AI$4="Sí",(1/DATOS_[[% anualiz]:[% anualiz]]),1)*IF(DATOS!AI$5="Sí",1/DATOS_[[% normaliz]:[% normaliz]],1)*(DATOS_[Conc.Sal.05])))))))),
0)</f>
        <v>0</v>
      </c>
      <c r="O88" s="178">
        <f t="array" ref="O88">IFERROR(
(MEDIAN((IF(DATOS_[[Sexo]:[Sexo]]=$B88,IF(DATOS_[[AGRUP. CLAS. PROF.]:[AGRUP. CLAS. PROF.]]=$B87,IF(DATOS_[[Check Periodo Ref.]:[Check Periodo Ref.]]="Dentro",IF(DATOS_[[Check Equiparado]:[Check Equiparado]]="Sí",IF(DATOS!AJ$4="Sí",(1/DATOS_[[% anualiz]:[% anualiz]]),1)*IF(DATOS!AJ$5="Sí",1/DATOS_[[% normaliz]:[% normaliz]],1)*(DATOS_[Conc.Sal.06])))))))),
0)</f>
        <v>0</v>
      </c>
      <c r="P88" s="178">
        <f t="array" ref="P88">IFERROR(
(MEDIAN((IF(DATOS_[[Sexo]:[Sexo]]=$B88,IF(DATOS_[[AGRUP. CLAS. PROF.]:[AGRUP. CLAS. PROF.]]=$B87,IF(DATOS_[[Check Periodo Ref.]:[Check Periodo Ref.]]="Dentro",IF(DATOS_[[Check Equiparado]:[Check Equiparado]]="Sí",IF(DATOS!AK$4="Sí",(1/DATOS_[[% anualiz]:[% anualiz]]),1)*IF(DATOS!AK$5="Sí",1/DATOS_[[% normaliz]:[% normaliz]],1)*(DATOS_[Conc.Sal.07])))))))),
0)</f>
        <v>0</v>
      </c>
      <c r="Q88" s="178">
        <f t="array" ref="Q88">IFERROR(
(MEDIAN((IF(DATOS_[[Sexo]:[Sexo]]=$B88,IF(DATOS_[[AGRUP. CLAS. PROF.]:[AGRUP. CLAS. PROF.]]=$B87,IF(DATOS_[[Check Periodo Ref.]:[Check Periodo Ref.]]="Dentro",IF(DATOS_[[Check Equiparado]:[Check Equiparado]]="Sí",IF(DATOS!AL$4="Sí",(1/DATOS_[[% anualiz]:[% anualiz]]),1)*IF(DATOS!AL$5="Sí",1/DATOS_[[% normaliz]:[% normaliz]],1)*(DATOS_[Conc.Sal.08])))))))),
0)</f>
        <v>0</v>
      </c>
      <c r="R88" s="178">
        <f t="array" ref="R88">IFERROR(
(MEDIAN((IF(DATOS_[[Sexo]:[Sexo]]=$B88,IF(DATOS_[[AGRUP. CLAS. PROF.]:[AGRUP. CLAS. PROF.]]=$B87,IF(DATOS_[[Check Periodo Ref.]:[Check Periodo Ref.]]="Dentro",IF(DATOS_[[Check Equiparado]:[Check Equiparado]]="Sí",IF(DATOS!AM$4="Sí",(1/DATOS_[[% anualiz]:[% anualiz]]),1)*IF(DATOS!AM$5="Sí",1/DATOS_[[% normaliz]:[% normaliz]],1)*(DATOS_[Conc.Sal.09])))))))),
0)</f>
        <v>0</v>
      </c>
      <c r="S88" s="178">
        <f t="array" ref="S88">IFERROR(
(MEDIAN((IF(DATOS_[[Sexo]:[Sexo]]=$B88,IF(DATOS_[[AGRUP. CLAS. PROF.]:[AGRUP. CLAS. PROF.]]=$B87,IF(DATOS_[[Check Periodo Ref.]:[Check Periodo Ref.]]="Dentro",IF(DATOS_[[Check Equiparado]:[Check Equiparado]]="Sí",IF(DATOS!AN$4="Sí",(1/DATOS_[[% anualiz]:[% anualiz]]),1)*IF(DATOS!AN$5="Sí",1/DATOS_[[% normaliz]:[% normaliz]],1)*(DATOS_[Conc.Sal.10])))))))),
0)</f>
        <v>0</v>
      </c>
      <c r="T88" s="178">
        <f t="array" ref="T88">IFERROR(
(MEDIAN((IF(DATOS_[[Sexo]:[Sexo]]=$B88,IF(DATOS_[[AGRUP. CLAS. PROF.]:[AGRUP. CLAS. PROF.]]=$B87,IF(DATOS_[[Check Periodo Ref.]:[Check Periodo Ref.]]="Dentro",IF(DATOS_[[Check Equiparado]:[Check Equiparado]]="Sí",IF(DATOS!AO$4="Sí",(1/DATOS_[[% anualiz]:[% anualiz]]),1)*IF(DATOS!AO$5="Sí",1/DATOS_[[% normaliz]:[% normaliz]],1)*(DATOS_[Conc.Sal.11])))))))),
0)</f>
        <v>0</v>
      </c>
      <c r="U88" s="178">
        <f t="array" ref="U88">IFERROR(
(MEDIAN((IF(DATOS_[[Sexo]:[Sexo]]=$B88,IF(DATOS_[[AGRUP. CLAS. PROF.]:[AGRUP. CLAS. PROF.]]=$B87,IF(DATOS_[[Check Periodo Ref.]:[Check Periodo Ref.]]="Dentro",IF(DATOS_[[Check Equiparado]:[Check Equiparado]]="Sí",IF(DATOS!AP$4="Sí",(1/DATOS_[[% anualiz]:[% anualiz]]),1)*IF(DATOS!AP$5="Sí",1/DATOS_[[% normaliz]:[% normaliz]],1)*(DATOS_[Conc.Sal.12])))))))),
0)</f>
        <v>0</v>
      </c>
      <c r="V88" s="178">
        <f t="array" ref="V88">IFERROR(
(MEDIAN((IF(DATOS_[[Sexo]:[Sexo]]=$B88,IF(DATOS_[[AGRUP. CLAS. PROF.]:[AGRUP. CLAS. PROF.]]=$B87,IF(DATOS_[[Check Periodo Ref.]:[Check Periodo Ref.]]="Dentro",IF(DATOS_[[Check Equiparado]:[Check Equiparado]]="Sí",IF(DATOS!AQ$4="Sí",(1/DATOS_[[% anualiz]:[% anualiz]]),1)*IF(DATOS!AQ$5="Sí",1/DATOS_[[% normaliz]:[% normaliz]],1)*(DATOS_[Conc.Sal.13])))))))),
0)</f>
        <v>0</v>
      </c>
      <c r="W88" s="178">
        <f t="array" ref="W88">IFERROR(
(MEDIAN((IF(DATOS_[[Sexo]:[Sexo]]=$B88,IF(DATOS_[[AGRUP. CLAS. PROF.]:[AGRUP. CLAS. PROF.]]=$B87,IF(DATOS_[[Check Periodo Ref.]:[Check Periodo Ref.]]="Dentro",IF(DATOS_[[Check Equiparado]:[Check Equiparado]]="Sí",IF(DATOS!AR$4="Sí",(1/DATOS_[[% anualiz]:[% anualiz]]),1)*IF(DATOS!AR$5="Sí",1/DATOS_[[% normaliz]:[% normaliz]],1)*(DATOS_[Conc.Sal.14])))))))),
0)</f>
        <v>0</v>
      </c>
      <c r="X88" s="178">
        <f t="array" ref="X88">IFERROR(
(MEDIAN((IF(DATOS_[[Sexo]:[Sexo]]=$B88,IF(DATOS_[[AGRUP. CLAS. PROF.]:[AGRUP. CLAS. PROF.]]=$B87,IF(DATOS_[[Check Periodo Ref.]:[Check Periodo Ref.]]="Dentro",IF(DATOS_[[Check Equiparado]:[Check Equiparado]]="Sí",IF(DATOS!AS$4="Sí",(1/DATOS_[[% anualiz]:[% anualiz]]),1)*IF(DATOS!AS$5="Sí",1/DATOS_[[% normaliz]:[% normaliz]],1)*(DATOS_[Conc.Sal.15])))))))),
0)</f>
        <v>0</v>
      </c>
      <c r="Y88" s="178">
        <f t="array" ref="Y88">IFERROR(
(MEDIAN((IF(DATOS_[[Sexo]:[Sexo]]=$B88,IF(DATOS_[[AGRUP. CLAS. PROF.]:[AGRUP. CLAS. PROF.]]=$B87,IF(DATOS_[[Check Periodo Ref.]:[Check Periodo Ref.]]="Dentro",IF(DATOS_[[Check Equiparado]:[Check Equiparado]]="Sí",IF(DATOS!AT$4="Sí",(1/DATOS_[[% anualiz]:[% anualiz]]),1)*IF(DATOS!AT$5="Sí",1/DATOS_[[% normaliz]:[% normaliz]],1)*(DATOS_[Conc.Sal.16])))))))),
0)</f>
        <v>0</v>
      </c>
      <c r="Z88" s="178">
        <f t="array" ref="Z88">IFERROR(
(MEDIAN((IF(DATOS_[[Sexo]:[Sexo]]=$B88,IF(DATOS_[[AGRUP. CLAS. PROF.]:[AGRUP. CLAS. PROF.]]=$B87,IF(DATOS_[[Check Periodo Ref.]:[Check Periodo Ref.]]="Dentro",IF(DATOS_[[Check Equiparado]:[Check Equiparado]]="Sí",IF(DATOS!AU$4="Sí",(1/DATOS_[[% anualiz]:[% anualiz]]),1)*IF(DATOS!AU$5="Sí",1/DATOS_[[% normaliz]:[% normaliz]],1)*(DATOS_[Conc.Sal.17])))))))),
0)</f>
        <v>0</v>
      </c>
      <c r="AA88" s="178">
        <f t="array" ref="AA88">IFERROR(
(MEDIAN((IF(DATOS_[[Sexo]:[Sexo]]=$B88,IF(DATOS_[[AGRUP. CLAS. PROF.]:[AGRUP. CLAS. PROF.]]=$B87,IF(DATOS_[[Check Periodo Ref.]:[Check Periodo Ref.]]="Dentro",IF(DATOS_[[Check Equiparado]:[Check Equiparado]]="Sí",IF(DATOS!AV$4="Sí",(1/DATOS_[[% anualiz]:[% anualiz]]),1)*IF(DATOS!AV$5="Sí",1/DATOS_[[% normaliz]:[% normaliz]],1)*(DATOS_[Conc.Sal.18])))))))),
0)</f>
        <v>0</v>
      </c>
      <c r="AB88" s="178">
        <f t="array" ref="AB88">IFERROR(
(MEDIAN((IF(DATOS_[[Sexo]:[Sexo]]=$B88,IF(DATOS_[[AGRUP. CLAS. PROF.]:[AGRUP. CLAS. PROF.]]=$B87,IF(DATOS_[[Check Periodo Ref.]:[Check Periodo Ref.]]="Dentro",IF(DATOS_[[Check Equiparado]:[Check Equiparado]]="Sí",IF(DATOS!AW$4="Sí",(1/DATOS_[[% anualiz]:[% anualiz]]),1)*IF(DATOS!AW$5="Sí",1/DATOS_[[% normaliz]:[% normaliz]],1)*(DATOS_[Conc.Sal.19])))))))),
0)</f>
        <v>0</v>
      </c>
      <c r="AC88" s="178">
        <f t="array" ref="AC88">IFERROR(
(MEDIAN((IF(DATOS_[[Sexo]:[Sexo]]=$B88,IF(DATOS_[[AGRUP. CLAS. PROF.]:[AGRUP. CLAS. PROF.]]=$B87,IF(DATOS_[[Check Periodo Ref.]:[Check Periodo Ref.]]="Dentro",IF(DATOS_[[Check Equiparado]:[Check Equiparado]]="Sí",IF(DATOS!AX$4="Sí",(1/DATOS_[[% anualiz]:[% anualiz]]),1)*IF(DATOS!AX$5="Sí",1/DATOS_[[% normaliz]:[% normaliz]],1)*(DATOS_[Conc.Sal.20])))))))),
0)</f>
        <v>0</v>
      </c>
      <c r="AD88" s="178">
        <f t="array" ref="AD88">IFERROR(
(MEDIAN((IF(DATOS_[[Sexo]:[Sexo]]=$B88,IF(DATOS_[[AGRUP. CLAS. PROF.]:[AGRUP. CLAS. PROF.]]=$B87,IF(DATOS_[[Check Periodo Ref.]:[Check Periodo Ref.]]="Dentro",IF(DATOS_[[Check Equiparado]:[Check Equiparado]]="Sí",IF(DATOS!AY$4="Sí",(1/DATOS_[[% anualiz]:[% anualiz]]),1)*IF(DATOS!AY$5="Sí",1/DATOS_[[% normaliz]:[% normaliz]],1)*(DATOS_[Conc.Sal.21])))))))),
0)</f>
        <v>0</v>
      </c>
      <c r="AE88" s="178">
        <f t="array" ref="AE88">IFERROR(
(MEDIAN((IF(DATOS_[[Sexo]:[Sexo]]=$B88,IF(DATOS_[[AGRUP. CLAS. PROF.]:[AGRUP. CLAS. PROF.]]=$B87,IF(DATOS_[[Check Periodo Ref.]:[Check Periodo Ref.]]="Dentro",IF(DATOS_[[Check Equiparado]:[Check Equiparado]]="Sí",IF(DATOS!AZ$4="Sí",(1/DATOS_[[% anualiz]:[% anualiz]]),1)*IF(DATOS!AZ$5="Sí",1/DATOS_[[% normaliz]:[% normaliz]],1)*(DATOS_[Conc.Sal.22])))))))),
0)</f>
        <v>0</v>
      </c>
      <c r="AF88" s="178">
        <f t="array" ref="AF88">IFERROR(
(MEDIAN((IF(DATOS_[[Sexo]:[Sexo]]=$B88,IF(DATOS_[[AGRUP. CLAS. PROF.]:[AGRUP. CLAS. PROF.]]=$B87,IF(DATOS_[[Check Periodo Ref.]:[Check Periodo Ref.]]="Dentro",IF(DATOS_[[Check Equiparado]:[Check Equiparado]]="Sí",IF(DATOS!BA$4="Sí",(1/DATOS_[[% anualiz]:[% anualiz]]),1)*IF(DATOS!BA$5="Sí",1/DATOS_[[% normaliz]:[% normaliz]],1)*(DATOS_[Conc.Sal.23])))))))),
0)</f>
        <v>0</v>
      </c>
      <c r="AG88" s="178">
        <f t="array" ref="AG88">IFERROR(
(MEDIAN((IF(DATOS_[[Sexo]:[Sexo]]=$B88,IF(DATOS_[[AGRUP. CLAS. PROF.]:[AGRUP. CLAS. PROF.]]=$B87,IF(DATOS_[[Check Periodo Ref.]:[Check Periodo Ref.]]="Dentro",IF(DATOS_[[Check Equiparado]:[Check Equiparado]]="Sí",IF(DATOS!BB$4="Sí",(1/DATOS_[[% anualiz]:[% anualiz]]),1)*IF(DATOS!BB$5="Sí",1/DATOS_[[% normaliz]:[% normaliz]],1)*(DATOS_[Conc.Sal.24])))))))),
0)</f>
        <v>0</v>
      </c>
      <c r="AH88" s="178">
        <f t="array" ref="AH88">IFERROR(
(MEDIAN((IF(DATOS_[[Sexo]:[Sexo]]=$B88,IF(DATOS_[[AGRUP. CLAS. PROF.]:[AGRUP. CLAS. PROF.]]=$B87,IF(DATOS_[[Check Periodo Ref.]:[Check Periodo Ref.]]="Dentro",IF(DATOS_[[Check Equiparado]:[Check Equiparado]]="Sí",IF(DATOS!BC$4="Sí",(1/DATOS_[[% anualiz]:[% anualiz]]),1)*IF(DATOS!BC$5="Sí",1/DATOS_[[% normaliz]:[% normaliz]],1)*(DATOS_[Conc.Sal.25])))))))),
0)</f>
        <v>0</v>
      </c>
      <c r="AI88" s="178">
        <f t="array" ref="AI88">IFERROR(
(MEDIAN((IF(DATOS_[[Sexo]:[Sexo]]=$B88,IF(DATOS_[[AGRUP. CLAS. PROF.]:[AGRUP. CLAS. PROF.]]=$B87,IF(DATOS_[[Check Periodo Ref.]:[Check Periodo Ref.]]="Dentro",IF(DATOS_[[Check Equiparado]:[Check Equiparado]]="Sí",IF(DATOS!BD$4="Sí",(1/DATOS_[[% anualiz]:[% anualiz]]),1)*IF(DATOS!BD$5="Sí",1/DATOS_[[% normaliz]:[% normaliz]],1)*(DATOS_[Conc.Sal.26])))))))),
0)</f>
        <v>0</v>
      </c>
      <c r="AJ88" s="178">
        <f t="array" ref="AJ88">IFERROR(
(MEDIAN((IF(DATOS_[[Sexo]:[Sexo]]=$B88,IF(DATOS_[[AGRUP. CLAS. PROF.]:[AGRUP. CLAS. PROF.]]=$B87,IF(DATOS_[[Check Periodo Ref.]:[Check Periodo Ref.]]="Dentro",IF(DATOS_[[Check Equiparado]:[Check Equiparado]]="Sí",IF(DATOS!BE$4="Sí",(1/DATOS_[[% anualiz]:[% anualiz]]),1)*IF(DATOS!BE$5="Sí",1/DATOS_[[% normaliz]:[% normaliz]],1)*(DATOS_[Conc.Sal.27])))))))),
0)</f>
        <v>0</v>
      </c>
      <c r="AK88" s="178">
        <f t="array" ref="AK88">IFERROR(
(MEDIAN((IF(DATOS_[[Sexo]:[Sexo]]=$B88,IF(DATOS_[[AGRUP. CLAS. PROF.]:[AGRUP. CLAS. PROF.]]=$B87,IF(DATOS_[[Check Periodo Ref.]:[Check Periodo Ref.]]="Dentro",IF(DATOS_[[Check Equiparado]:[Check Equiparado]]="Sí",IF(DATOS!BF$4="Sí",(1/DATOS_[[% anualiz]:[% anualiz]]),1)*IF(DATOS!BF$5="Sí",1/DATOS_[[% normaliz]:[% normaliz]],1)*(DATOS_[Conc.Sal.28])))))))),
0)</f>
        <v>0</v>
      </c>
      <c r="AL88" s="178">
        <f t="array" ref="AL88">IFERROR(
(MEDIAN((IF(DATOS_[[Sexo]:[Sexo]]=$B88,IF(DATOS_[[AGRUP. CLAS. PROF.]:[AGRUP. CLAS. PROF.]]=$B87,IF(DATOS_[[Check Periodo Ref.]:[Check Periodo Ref.]]="Dentro",IF(DATOS_[[Check Equiparado]:[Check Equiparado]]="Sí",IF(DATOS!BG$4="Sí",(1/DATOS_[[% anualiz]:[% anualiz]]),1)*IF(DATOS!BG$5="Sí",1/DATOS_[[% normaliz]:[% normaliz]],1)*(DATOS_[Conc.Sal.29])))))))),
0)</f>
        <v>0</v>
      </c>
      <c r="AM88" s="178">
        <f t="array" ref="AM88">IFERROR(
(MEDIAN((IF(DATOS_[[Sexo]:[Sexo]]=$B88,IF(DATOS_[[AGRUP. CLAS. PROF.]:[AGRUP. CLAS. PROF.]]=$B87,IF(DATOS_[[Check Periodo Ref.]:[Check Periodo Ref.]]="Dentro",IF(DATOS_[[Check Equiparado]:[Check Equiparado]]="Sí",IF(DATOS!BH$4="Sí",(1/DATOS_[[% anualiz]:[% anualiz]]),1)*IF(DATOS!BH$5="Sí",1/DATOS_[[% normaliz]:[% normaliz]],1)*(DATOS_[Conc.Sal.30])))))))),
0)</f>
        <v>0</v>
      </c>
      <c r="AN88" s="179">
        <f t="array" ref="AN88">IFERROR(
MEDIAN(IF(DATOS_[Sexo]=$B88,IF(DATOS_[[AGRUP. CLAS. PROF.]:[AGRUP. CLAS. PROF.]]=$B87,IF(DATOS_[Check Equiparado]="Sí",IF(DATOS_[Check Periodo Ref.]="Dentro",DATOS_[Tot COMPL.SAL Eq],FALSE))))),
0)</f>
        <v>0</v>
      </c>
      <c r="AO88" s="180">
        <f t="array" ref="AO88">IFERROR(
MEDIAN(IF(DATOS_[Sexo]=$B88,IF(DATOS_[[AGRUP. CLAS. PROF.]:[AGRUP. CLAS. PROF.]]=$B87,IF(DATOS_[Check Equiparado]="Sí",IF(DATOS_[Check Periodo Ref.]="Dentro",DATOS_[TOTAL SALARIO Eq],FALSE))))),
0)</f>
        <v>0</v>
      </c>
      <c r="AP88" s="181">
        <f t="array" ref="AP88">IFERROR(
(MEDIAN((IF(DATOS_[[Sexo]:[Sexo]]=$B88,IF(DATOS_[[AGRUP. CLAS. PROF.]:[AGRUP. CLAS. PROF.]]=$B87,IF(DATOS_[[Check Periodo Ref.]:[Check Periodo Ref.]]="Dentro",IF(DATOS_[[Check Equiparado]:[Check Equiparado]]="Sí",IF(DATOS!BI$4="Sí",(1/DATOS_[[% anualiz]:[% anualiz]]),1)*IF(DATOS!BI$5="Sí",1/DATOS_[[% normaliz]:[% normaliz]],1)*(DATOS_[C.Extra.01])))))))),
0)</f>
        <v>0</v>
      </c>
      <c r="AQ88" s="181">
        <f t="array" ref="AQ88">IFERROR(
(MEDIAN((IF(DATOS_[[Sexo]:[Sexo]]=$B88,IF(DATOS_[[AGRUP. CLAS. PROF.]:[AGRUP. CLAS. PROF.]]=$B87,IF(DATOS_[[Check Periodo Ref.]:[Check Periodo Ref.]]="Dentro",IF(DATOS_[[Check Equiparado]:[Check Equiparado]]="Sí",IF(DATOS!BJ$4="Sí",(1/DATOS_[[% anualiz]:[% anualiz]]),1)*IF(DATOS!BJ$5="Sí",1/DATOS_[[% normaliz]:[% normaliz]],1)*(DATOS_[C.Extra.02])))))))),
0)</f>
        <v>0</v>
      </c>
      <c r="AR88" s="181">
        <f t="array" ref="AR88">IFERROR(
(MEDIAN((IF(DATOS_[[Sexo]:[Sexo]]=$B88,IF(DATOS_[[AGRUP. CLAS. PROF.]:[AGRUP. CLAS. PROF.]]=$B87,IF(DATOS_[[Check Periodo Ref.]:[Check Periodo Ref.]]="Dentro",IF(DATOS_[[Check Equiparado]:[Check Equiparado]]="Sí",IF(DATOS!BK$4="Sí",(1/DATOS_[[% anualiz]:[% anualiz]]),1)*IF(DATOS!BK$5="Sí",1/DATOS_[[% normaliz]:[% normaliz]],1)*(DATOS_[C.Extra.03])))))))),
0)</f>
        <v>0</v>
      </c>
      <c r="AS88" s="181">
        <f t="array" ref="AS88">IFERROR(
(MEDIAN((IF(DATOS_[[Sexo]:[Sexo]]=$B88,IF(DATOS_[[AGRUP. CLAS. PROF.]:[AGRUP. CLAS. PROF.]]=$B87,IF(DATOS_[[Check Periodo Ref.]:[Check Periodo Ref.]]="Dentro",IF(DATOS_[[Check Equiparado]:[Check Equiparado]]="Sí",IF(DATOS!BL$4="Sí",(1/DATOS_[[% anualiz]:[% anualiz]]),1)*IF(DATOS!BL$5="Sí",1/DATOS_[[% normaliz]:[% normaliz]],1)*(DATOS_[C.Extra.04])))))))),
0)</f>
        <v>0</v>
      </c>
      <c r="AT88" s="181">
        <f t="array" ref="AT88">IFERROR(
(MEDIAN((IF(DATOS_[[Sexo]:[Sexo]]=$B88,IF(DATOS_[[AGRUP. CLAS. PROF.]:[AGRUP. CLAS. PROF.]]=$B87,IF(DATOS_[[Check Periodo Ref.]:[Check Periodo Ref.]]="Dentro",IF(DATOS_[[Check Equiparado]:[Check Equiparado]]="Sí",IF(DATOS!BM$4="Sí",(1/DATOS_[[% anualiz]:[% anualiz]]),1)*IF(DATOS!BM$5="Sí",1/DATOS_[[% normaliz]:[% normaliz]],1)*(DATOS_[C.Extra.05])))))))),
0)</f>
        <v>0</v>
      </c>
      <c r="AU88" s="182">
        <f t="array" ref="AU88">IFERROR(
MEDIAN(IF(DATOS_[Sexo]=$B88,IF(DATOS_[[AGRUP. CLAS. PROF.]:[AGRUP. CLAS. PROF.]]=$B87,IF(DATOS_[Check Equiparado]="Sí",IF(DATOS_[Check Periodo Ref.]="Dentro",DATOS_[Tot Extrasalarial Eq],FALSE))))),
0)</f>
        <v>0</v>
      </c>
      <c r="AV88" s="183">
        <f t="array" ref="AV88">IFERROR(
MEDIAN(IF(DATOS_[Sexo]=$B88,IF(DATOS_[[AGRUP. CLAS. PROF.]:[AGRUP. CLAS. PROF.]]=$B87,IF(DATOS_[Check Equiparado]="Sí",IF(DATOS_[Check Periodo Ref.]="Dentro",DATOS_[TOTAL Retrib Eq],FALSE))))),
0)</f>
        <v>0</v>
      </c>
    </row>
    <row r="89" spans="1:48" x14ac:dyDescent="0.3">
      <c r="A89" s="107" t="str">
        <f t="shared" ref="A89" si="102">+A88</f>
        <v>[ocultar]</v>
      </c>
      <c r="B89" s="153" t="s">
        <v>163</v>
      </c>
      <c r="C89" s="99">
        <f t="array" ref="C89">SUM(IF($B89=DATOS_[Sexo],
IF($B87=DATOS_[AGRUP. CLAS. PROF.],
IF("Dentro"=DATOS_[Check Periodo Ref.],
1/(COUNTIFS(DATOS_[Sexo],$B89,DATOS_[AGRUP. CLAS. PROF.],$B87,DATOS_[Check Periodo Ref.],"Dentro",DATOS_[id],DATOS_[id]))))))</f>
        <v>0</v>
      </c>
      <c r="D89" s="100">
        <f>COUNTIFS(DATOS_[AGRUP. CLAS. PROF.],$B87,DATOS_[Sexo],$B89,DATOS_[Check Periodo Ref.],"Dentro")</f>
        <v>0</v>
      </c>
      <c r="E89" s="100">
        <f>COUNTIFS(DATOS_[AGRUP. CLAS. PROF.],$B87,DATOS_[Sexo],$B89,DATOS_[Check Periodo Ref.],"Dentro",DATOS_[Check Nº SC Norm],"Sí")</f>
        <v>0</v>
      </c>
      <c r="F89" s="100">
        <f>COUNTIFS(DATOS_[AGRUP. CLAS. PROF.],$B87,DATOS_[Sexo],$B89,DATOS_[Check Periodo Ref.],"Dentro",DATOS_[Check Nº SC Anualiz],"Sí")</f>
        <v>0</v>
      </c>
      <c r="G89" s="100">
        <f>COUNTIFS(DATOS_[AGRUP. CLAS. PROF.],$B87,DATOS_[Sexo],$B89,DATOS_[Check Periodo Ref.],"Dentro",DATOS_[Check Nº SC Norm y Anualiz],"Sí")</f>
        <v>0</v>
      </c>
      <c r="H89" s="100">
        <f>COUNTIFS(DATOS_[AGRUP. CLAS. PROF.],$B87,DATOS_[Sexo],$B89,DATOS_[Check Periodo Ref.],"Dentro",DATOS_[Check Equiparación],"Sí")</f>
        <v>0</v>
      </c>
      <c r="I89" s="177" cm="1">
        <f t="array" ref="I89">IFERROR(
MEDIAN(IF(DATOS_[Sexo]=$B89,IF(DATOS_[[AGRUP. CLAS. PROF.]:[AGRUP. CLAS. PROF.]]=$B87,IF(DATOS_[Check Equiparado]="Sí",IF(DATOS_[Check Periodo Ref.]="Dentro",DATOS_[SALARIO BASE Eq],FALSE))))),
0)</f>
        <v>0</v>
      </c>
      <c r="J89" s="178">
        <f t="array" ref="J89">IFERROR(
(MEDIAN((IF(DATOS_[[Sexo]:[Sexo]]=$B89,IF(DATOS_[[AGRUP. CLAS. PROF.]:[AGRUP. CLAS. PROF.]]=$B87,IF(DATOS_[[Check Periodo Ref.]:[Check Periodo Ref.]]="Dentro",IF(DATOS_[[Check Equiparado]:[Check Equiparado]]="Sí",IF(DATOS!AE$4="Sí",(1/DATOS_[[% anualiz]:[% anualiz]]),1)*IF(DATOS!AE$5="Sí",1/DATOS_[[% normaliz]:[% normaliz]],1)*(DATOS_[Conc.Sal.01])))))))),
0)</f>
        <v>0</v>
      </c>
      <c r="K89" s="178">
        <f t="array" ref="K89">IFERROR(
(MEDIAN((IF(DATOS_[[Sexo]:[Sexo]]=$B89,IF(DATOS_[[AGRUP. CLAS. PROF.]:[AGRUP. CLAS. PROF.]]=$B87,IF(DATOS_[[Check Periodo Ref.]:[Check Periodo Ref.]]="Dentro",IF(DATOS_[[Check Equiparado]:[Check Equiparado]]="Sí",IF(DATOS!AF$4="Sí",(1/DATOS_[[% anualiz]:[% anualiz]]),1)*IF(DATOS!AF$5="Sí",1/DATOS_[[% normaliz]:[% normaliz]],1)*(DATOS_[Conc.Sal.02])))))))),
0)</f>
        <v>0</v>
      </c>
      <c r="L89" s="178">
        <f t="array" ref="L89">IFERROR(
(MEDIAN((IF(DATOS_[[Sexo]:[Sexo]]=$B89,IF(DATOS_[[AGRUP. CLAS. PROF.]:[AGRUP. CLAS. PROF.]]=$B87,IF(DATOS_[[Check Periodo Ref.]:[Check Periodo Ref.]]="Dentro",IF(DATOS_[[Check Equiparado]:[Check Equiparado]]="Sí",IF(DATOS!AG$4="Sí",(1/DATOS_[[% anualiz]:[% anualiz]]),1)*IF(DATOS!AG$5="Sí",1/DATOS_[[% normaliz]:[% normaliz]],1)*(DATOS_[Conc.Sal.03])))))))),
0)</f>
        <v>0</v>
      </c>
      <c r="M89" s="178">
        <f t="array" ref="M89">IFERROR(
(MEDIAN((IF(DATOS_[[Sexo]:[Sexo]]=$B89,IF(DATOS_[[AGRUP. CLAS. PROF.]:[AGRUP. CLAS. PROF.]]=$B87,IF(DATOS_[[Check Periodo Ref.]:[Check Periodo Ref.]]="Dentro",IF(DATOS_[[Check Equiparado]:[Check Equiparado]]="Sí",IF(DATOS!AH$4="Sí",(1/DATOS_[[% anualiz]:[% anualiz]]),1)*IF(DATOS!AH$5="Sí",1/DATOS_[[% normaliz]:[% normaliz]],1)*(DATOS_[Conc.Sal.04])))))))),
0)</f>
        <v>0</v>
      </c>
      <c r="N89" s="178">
        <f t="array" ref="N89">IFERROR(
(MEDIAN((IF(DATOS_[[Sexo]:[Sexo]]=$B89,IF(DATOS_[[AGRUP. CLAS. PROF.]:[AGRUP. CLAS. PROF.]]=$B87,IF(DATOS_[[Check Periodo Ref.]:[Check Periodo Ref.]]="Dentro",IF(DATOS_[[Check Equiparado]:[Check Equiparado]]="Sí",IF(DATOS!AI$4="Sí",(1/DATOS_[[% anualiz]:[% anualiz]]),1)*IF(DATOS!AI$5="Sí",1/DATOS_[[% normaliz]:[% normaliz]],1)*(DATOS_[Conc.Sal.05])))))))),
0)</f>
        <v>0</v>
      </c>
      <c r="O89" s="178">
        <f t="array" ref="O89">IFERROR(
(MEDIAN((IF(DATOS_[[Sexo]:[Sexo]]=$B89,IF(DATOS_[[AGRUP. CLAS. PROF.]:[AGRUP. CLAS. PROF.]]=$B87,IF(DATOS_[[Check Periodo Ref.]:[Check Periodo Ref.]]="Dentro",IF(DATOS_[[Check Equiparado]:[Check Equiparado]]="Sí",IF(DATOS!AJ$4="Sí",(1/DATOS_[[% anualiz]:[% anualiz]]),1)*IF(DATOS!AJ$5="Sí",1/DATOS_[[% normaliz]:[% normaliz]],1)*(DATOS_[Conc.Sal.06])))))))),
0)</f>
        <v>0</v>
      </c>
      <c r="P89" s="178">
        <f t="array" ref="P89">IFERROR(
(MEDIAN((IF(DATOS_[[Sexo]:[Sexo]]=$B89,IF(DATOS_[[AGRUP. CLAS. PROF.]:[AGRUP. CLAS. PROF.]]=$B87,IF(DATOS_[[Check Periodo Ref.]:[Check Periodo Ref.]]="Dentro",IF(DATOS_[[Check Equiparado]:[Check Equiparado]]="Sí",IF(DATOS!AK$4="Sí",(1/DATOS_[[% anualiz]:[% anualiz]]),1)*IF(DATOS!AK$5="Sí",1/DATOS_[[% normaliz]:[% normaliz]],1)*(DATOS_[Conc.Sal.07])))))))),
0)</f>
        <v>0</v>
      </c>
      <c r="Q89" s="178">
        <f t="array" ref="Q89">IFERROR(
(MEDIAN((IF(DATOS_[[Sexo]:[Sexo]]=$B89,IF(DATOS_[[AGRUP. CLAS. PROF.]:[AGRUP. CLAS. PROF.]]=$B87,IF(DATOS_[[Check Periodo Ref.]:[Check Periodo Ref.]]="Dentro",IF(DATOS_[[Check Equiparado]:[Check Equiparado]]="Sí",IF(DATOS!AL$4="Sí",(1/DATOS_[[% anualiz]:[% anualiz]]),1)*IF(DATOS!AL$5="Sí",1/DATOS_[[% normaliz]:[% normaliz]],1)*(DATOS_[Conc.Sal.08])))))))),
0)</f>
        <v>0</v>
      </c>
      <c r="R89" s="178">
        <f t="array" ref="R89">IFERROR(
(MEDIAN((IF(DATOS_[[Sexo]:[Sexo]]=$B89,IF(DATOS_[[AGRUP. CLAS. PROF.]:[AGRUP. CLAS. PROF.]]=$B87,IF(DATOS_[[Check Periodo Ref.]:[Check Periodo Ref.]]="Dentro",IF(DATOS_[[Check Equiparado]:[Check Equiparado]]="Sí",IF(DATOS!AM$4="Sí",(1/DATOS_[[% anualiz]:[% anualiz]]),1)*IF(DATOS!AM$5="Sí",1/DATOS_[[% normaliz]:[% normaliz]],1)*(DATOS_[Conc.Sal.09])))))))),
0)</f>
        <v>0</v>
      </c>
      <c r="S89" s="178">
        <f t="array" ref="S89">IFERROR(
(MEDIAN((IF(DATOS_[[Sexo]:[Sexo]]=$B89,IF(DATOS_[[AGRUP. CLAS. PROF.]:[AGRUP. CLAS. PROF.]]=$B87,IF(DATOS_[[Check Periodo Ref.]:[Check Periodo Ref.]]="Dentro",IF(DATOS_[[Check Equiparado]:[Check Equiparado]]="Sí",IF(DATOS!AN$4="Sí",(1/DATOS_[[% anualiz]:[% anualiz]]),1)*IF(DATOS!AN$5="Sí",1/DATOS_[[% normaliz]:[% normaliz]],1)*(DATOS_[Conc.Sal.10])))))))),
0)</f>
        <v>0</v>
      </c>
      <c r="T89" s="178">
        <f t="array" ref="T89">IFERROR(
(MEDIAN((IF(DATOS_[[Sexo]:[Sexo]]=$B89,IF(DATOS_[[AGRUP. CLAS. PROF.]:[AGRUP. CLAS. PROF.]]=$B87,IF(DATOS_[[Check Periodo Ref.]:[Check Periodo Ref.]]="Dentro",IF(DATOS_[[Check Equiparado]:[Check Equiparado]]="Sí",IF(DATOS!AO$4="Sí",(1/DATOS_[[% anualiz]:[% anualiz]]),1)*IF(DATOS!AO$5="Sí",1/DATOS_[[% normaliz]:[% normaliz]],1)*(DATOS_[Conc.Sal.11])))))))),
0)</f>
        <v>0</v>
      </c>
      <c r="U89" s="178">
        <f t="array" ref="U89">IFERROR(
(MEDIAN((IF(DATOS_[[Sexo]:[Sexo]]=$B89,IF(DATOS_[[AGRUP. CLAS. PROF.]:[AGRUP. CLAS. PROF.]]=$B87,IF(DATOS_[[Check Periodo Ref.]:[Check Periodo Ref.]]="Dentro",IF(DATOS_[[Check Equiparado]:[Check Equiparado]]="Sí",IF(DATOS!AP$4="Sí",(1/DATOS_[[% anualiz]:[% anualiz]]),1)*IF(DATOS!AP$5="Sí",1/DATOS_[[% normaliz]:[% normaliz]],1)*(DATOS_[Conc.Sal.12])))))))),
0)</f>
        <v>0</v>
      </c>
      <c r="V89" s="178">
        <f t="array" ref="V89">IFERROR(
(MEDIAN((IF(DATOS_[[Sexo]:[Sexo]]=$B89,IF(DATOS_[[AGRUP. CLAS. PROF.]:[AGRUP. CLAS. PROF.]]=$B87,IF(DATOS_[[Check Periodo Ref.]:[Check Periodo Ref.]]="Dentro",IF(DATOS_[[Check Equiparado]:[Check Equiparado]]="Sí",IF(DATOS!AQ$4="Sí",(1/DATOS_[[% anualiz]:[% anualiz]]),1)*IF(DATOS!AQ$5="Sí",1/DATOS_[[% normaliz]:[% normaliz]],1)*(DATOS_[Conc.Sal.13])))))))),
0)</f>
        <v>0</v>
      </c>
      <c r="W89" s="178">
        <f t="array" ref="W89">IFERROR(
(MEDIAN((IF(DATOS_[[Sexo]:[Sexo]]=$B89,IF(DATOS_[[AGRUP. CLAS. PROF.]:[AGRUP. CLAS. PROF.]]=$B87,IF(DATOS_[[Check Periodo Ref.]:[Check Periodo Ref.]]="Dentro",IF(DATOS_[[Check Equiparado]:[Check Equiparado]]="Sí",IF(DATOS!AR$4="Sí",(1/DATOS_[[% anualiz]:[% anualiz]]),1)*IF(DATOS!AR$5="Sí",1/DATOS_[[% normaliz]:[% normaliz]],1)*(DATOS_[Conc.Sal.14])))))))),
0)</f>
        <v>0</v>
      </c>
      <c r="X89" s="178">
        <f t="array" ref="X89">IFERROR(
(MEDIAN((IF(DATOS_[[Sexo]:[Sexo]]=$B89,IF(DATOS_[[AGRUP. CLAS. PROF.]:[AGRUP. CLAS. PROF.]]=$B87,IF(DATOS_[[Check Periodo Ref.]:[Check Periodo Ref.]]="Dentro",IF(DATOS_[[Check Equiparado]:[Check Equiparado]]="Sí",IF(DATOS!AS$4="Sí",(1/DATOS_[[% anualiz]:[% anualiz]]),1)*IF(DATOS!AS$5="Sí",1/DATOS_[[% normaliz]:[% normaliz]],1)*(DATOS_[Conc.Sal.15])))))))),
0)</f>
        <v>0</v>
      </c>
      <c r="Y89" s="178">
        <f t="array" ref="Y89">IFERROR(
(MEDIAN((IF(DATOS_[[Sexo]:[Sexo]]=$B89,IF(DATOS_[[AGRUP. CLAS. PROF.]:[AGRUP. CLAS. PROF.]]=$B87,IF(DATOS_[[Check Periodo Ref.]:[Check Periodo Ref.]]="Dentro",IF(DATOS_[[Check Equiparado]:[Check Equiparado]]="Sí",IF(DATOS!AT$4="Sí",(1/DATOS_[[% anualiz]:[% anualiz]]),1)*IF(DATOS!AT$5="Sí",1/DATOS_[[% normaliz]:[% normaliz]],1)*(DATOS_[Conc.Sal.16])))))))),
0)</f>
        <v>0</v>
      </c>
      <c r="Z89" s="178">
        <f t="array" ref="Z89">IFERROR(
(MEDIAN((IF(DATOS_[[Sexo]:[Sexo]]=$B89,IF(DATOS_[[AGRUP. CLAS. PROF.]:[AGRUP. CLAS. PROF.]]=$B87,IF(DATOS_[[Check Periodo Ref.]:[Check Periodo Ref.]]="Dentro",IF(DATOS_[[Check Equiparado]:[Check Equiparado]]="Sí",IF(DATOS!AU$4="Sí",(1/DATOS_[[% anualiz]:[% anualiz]]),1)*IF(DATOS!AU$5="Sí",1/DATOS_[[% normaliz]:[% normaliz]],1)*(DATOS_[Conc.Sal.17])))))))),
0)</f>
        <v>0</v>
      </c>
      <c r="AA89" s="178">
        <f t="array" ref="AA89">IFERROR(
(MEDIAN((IF(DATOS_[[Sexo]:[Sexo]]=$B89,IF(DATOS_[[AGRUP. CLAS. PROF.]:[AGRUP. CLAS. PROF.]]=$B87,IF(DATOS_[[Check Periodo Ref.]:[Check Periodo Ref.]]="Dentro",IF(DATOS_[[Check Equiparado]:[Check Equiparado]]="Sí",IF(DATOS!AV$4="Sí",(1/DATOS_[[% anualiz]:[% anualiz]]),1)*IF(DATOS!AV$5="Sí",1/DATOS_[[% normaliz]:[% normaliz]],1)*(DATOS_[Conc.Sal.18])))))))),
0)</f>
        <v>0</v>
      </c>
      <c r="AB89" s="178">
        <f t="array" ref="AB89">IFERROR(
(MEDIAN((IF(DATOS_[[Sexo]:[Sexo]]=$B89,IF(DATOS_[[AGRUP. CLAS. PROF.]:[AGRUP. CLAS. PROF.]]=$B87,IF(DATOS_[[Check Periodo Ref.]:[Check Periodo Ref.]]="Dentro",IF(DATOS_[[Check Equiparado]:[Check Equiparado]]="Sí",IF(DATOS!AW$4="Sí",(1/DATOS_[[% anualiz]:[% anualiz]]),1)*IF(DATOS!AW$5="Sí",1/DATOS_[[% normaliz]:[% normaliz]],1)*(DATOS_[Conc.Sal.19])))))))),
0)</f>
        <v>0</v>
      </c>
      <c r="AC89" s="178">
        <f t="array" ref="AC89">IFERROR(
(MEDIAN((IF(DATOS_[[Sexo]:[Sexo]]=$B89,IF(DATOS_[[AGRUP. CLAS. PROF.]:[AGRUP. CLAS. PROF.]]=$B87,IF(DATOS_[[Check Periodo Ref.]:[Check Periodo Ref.]]="Dentro",IF(DATOS_[[Check Equiparado]:[Check Equiparado]]="Sí",IF(DATOS!AX$4="Sí",(1/DATOS_[[% anualiz]:[% anualiz]]),1)*IF(DATOS!AX$5="Sí",1/DATOS_[[% normaliz]:[% normaliz]],1)*(DATOS_[Conc.Sal.20])))))))),
0)</f>
        <v>0</v>
      </c>
      <c r="AD89" s="178">
        <f t="array" ref="AD89">IFERROR(
(MEDIAN((IF(DATOS_[[Sexo]:[Sexo]]=$B89,IF(DATOS_[[AGRUP. CLAS. PROF.]:[AGRUP. CLAS. PROF.]]=$B87,IF(DATOS_[[Check Periodo Ref.]:[Check Periodo Ref.]]="Dentro",IF(DATOS_[[Check Equiparado]:[Check Equiparado]]="Sí",IF(DATOS!AY$4="Sí",(1/DATOS_[[% anualiz]:[% anualiz]]),1)*IF(DATOS!AY$5="Sí",1/DATOS_[[% normaliz]:[% normaliz]],1)*(DATOS_[Conc.Sal.21])))))))),
0)</f>
        <v>0</v>
      </c>
      <c r="AE89" s="178">
        <f t="array" ref="AE89">IFERROR(
(MEDIAN((IF(DATOS_[[Sexo]:[Sexo]]=$B89,IF(DATOS_[[AGRUP. CLAS. PROF.]:[AGRUP. CLAS. PROF.]]=$B87,IF(DATOS_[[Check Periodo Ref.]:[Check Periodo Ref.]]="Dentro",IF(DATOS_[[Check Equiparado]:[Check Equiparado]]="Sí",IF(DATOS!AZ$4="Sí",(1/DATOS_[[% anualiz]:[% anualiz]]),1)*IF(DATOS!AZ$5="Sí",1/DATOS_[[% normaliz]:[% normaliz]],1)*(DATOS_[Conc.Sal.22])))))))),
0)</f>
        <v>0</v>
      </c>
      <c r="AF89" s="178">
        <f t="array" ref="AF89">IFERROR(
(MEDIAN((IF(DATOS_[[Sexo]:[Sexo]]=$B89,IF(DATOS_[[AGRUP. CLAS. PROF.]:[AGRUP. CLAS. PROF.]]=$B87,IF(DATOS_[[Check Periodo Ref.]:[Check Periodo Ref.]]="Dentro",IF(DATOS_[[Check Equiparado]:[Check Equiparado]]="Sí",IF(DATOS!BA$4="Sí",(1/DATOS_[[% anualiz]:[% anualiz]]),1)*IF(DATOS!BA$5="Sí",1/DATOS_[[% normaliz]:[% normaliz]],1)*(DATOS_[Conc.Sal.23])))))))),
0)</f>
        <v>0</v>
      </c>
      <c r="AG89" s="178">
        <f t="array" ref="AG89">IFERROR(
(MEDIAN((IF(DATOS_[[Sexo]:[Sexo]]=$B89,IF(DATOS_[[AGRUP. CLAS. PROF.]:[AGRUP. CLAS. PROF.]]=$B87,IF(DATOS_[[Check Periodo Ref.]:[Check Periodo Ref.]]="Dentro",IF(DATOS_[[Check Equiparado]:[Check Equiparado]]="Sí",IF(DATOS!BB$4="Sí",(1/DATOS_[[% anualiz]:[% anualiz]]),1)*IF(DATOS!BB$5="Sí",1/DATOS_[[% normaliz]:[% normaliz]],1)*(DATOS_[Conc.Sal.24])))))))),
0)</f>
        <v>0</v>
      </c>
      <c r="AH89" s="178">
        <f t="array" ref="AH89">IFERROR(
(MEDIAN((IF(DATOS_[[Sexo]:[Sexo]]=$B89,IF(DATOS_[[AGRUP. CLAS. PROF.]:[AGRUP. CLAS. PROF.]]=$B87,IF(DATOS_[[Check Periodo Ref.]:[Check Periodo Ref.]]="Dentro",IF(DATOS_[[Check Equiparado]:[Check Equiparado]]="Sí",IF(DATOS!BC$4="Sí",(1/DATOS_[[% anualiz]:[% anualiz]]),1)*IF(DATOS!BC$5="Sí",1/DATOS_[[% normaliz]:[% normaliz]],1)*(DATOS_[Conc.Sal.25])))))))),
0)</f>
        <v>0</v>
      </c>
      <c r="AI89" s="178">
        <f t="array" ref="AI89">IFERROR(
(MEDIAN((IF(DATOS_[[Sexo]:[Sexo]]=$B89,IF(DATOS_[[AGRUP. CLAS. PROF.]:[AGRUP. CLAS. PROF.]]=$B87,IF(DATOS_[[Check Periodo Ref.]:[Check Periodo Ref.]]="Dentro",IF(DATOS_[[Check Equiparado]:[Check Equiparado]]="Sí",IF(DATOS!BD$4="Sí",(1/DATOS_[[% anualiz]:[% anualiz]]),1)*IF(DATOS!BD$5="Sí",1/DATOS_[[% normaliz]:[% normaliz]],1)*(DATOS_[Conc.Sal.26])))))))),
0)</f>
        <v>0</v>
      </c>
      <c r="AJ89" s="178">
        <f t="array" ref="AJ89">IFERROR(
(MEDIAN((IF(DATOS_[[Sexo]:[Sexo]]=$B89,IF(DATOS_[[AGRUP. CLAS. PROF.]:[AGRUP. CLAS. PROF.]]=$B87,IF(DATOS_[[Check Periodo Ref.]:[Check Periodo Ref.]]="Dentro",IF(DATOS_[[Check Equiparado]:[Check Equiparado]]="Sí",IF(DATOS!BE$4="Sí",(1/DATOS_[[% anualiz]:[% anualiz]]),1)*IF(DATOS!BE$5="Sí",1/DATOS_[[% normaliz]:[% normaliz]],1)*(DATOS_[Conc.Sal.27])))))))),
0)</f>
        <v>0</v>
      </c>
      <c r="AK89" s="178">
        <f t="array" ref="AK89">IFERROR(
(MEDIAN((IF(DATOS_[[Sexo]:[Sexo]]=$B89,IF(DATOS_[[AGRUP. CLAS. PROF.]:[AGRUP. CLAS. PROF.]]=$B87,IF(DATOS_[[Check Periodo Ref.]:[Check Periodo Ref.]]="Dentro",IF(DATOS_[[Check Equiparado]:[Check Equiparado]]="Sí",IF(DATOS!BF$4="Sí",(1/DATOS_[[% anualiz]:[% anualiz]]),1)*IF(DATOS!BF$5="Sí",1/DATOS_[[% normaliz]:[% normaliz]],1)*(DATOS_[Conc.Sal.28])))))))),
0)</f>
        <v>0</v>
      </c>
      <c r="AL89" s="178">
        <f t="array" ref="AL89">IFERROR(
(MEDIAN((IF(DATOS_[[Sexo]:[Sexo]]=$B89,IF(DATOS_[[AGRUP. CLAS. PROF.]:[AGRUP. CLAS. PROF.]]=$B87,IF(DATOS_[[Check Periodo Ref.]:[Check Periodo Ref.]]="Dentro",IF(DATOS_[[Check Equiparado]:[Check Equiparado]]="Sí",IF(DATOS!BG$4="Sí",(1/DATOS_[[% anualiz]:[% anualiz]]),1)*IF(DATOS!BG$5="Sí",1/DATOS_[[% normaliz]:[% normaliz]],1)*(DATOS_[Conc.Sal.29])))))))),
0)</f>
        <v>0</v>
      </c>
      <c r="AM89" s="178">
        <f t="array" ref="AM89">IFERROR(
(MEDIAN((IF(DATOS_[[Sexo]:[Sexo]]=$B89,IF(DATOS_[[AGRUP. CLAS. PROF.]:[AGRUP. CLAS. PROF.]]=$B87,IF(DATOS_[[Check Periodo Ref.]:[Check Periodo Ref.]]="Dentro",IF(DATOS_[[Check Equiparado]:[Check Equiparado]]="Sí",IF(DATOS!BH$4="Sí",(1/DATOS_[[% anualiz]:[% anualiz]]),1)*IF(DATOS!BH$5="Sí",1/DATOS_[[% normaliz]:[% normaliz]],1)*(DATOS_[Conc.Sal.30])))))))),
0)</f>
        <v>0</v>
      </c>
      <c r="AN89" s="179">
        <f t="array" ref="AN89">IFERROR(
MEDIAN(IF(DATOS_[Sexo]=$B89,IF(DATOS_[[AGRUP. CLAS. PROF.]:[AGRUP. CLAS. PROF.]]=$B87,IF(DATOS_[Check Equiparado]="Sí",IF(DATOS_[Check Periodo Ref.]="Dentro",DATOS_[Tot COMPL.SAL Eq],FALSE))))),
0)</f>
        <v>0</v>
      </c>
      <c r="AO89" s="180">
        <f t="array" ref="AO89">IFERROR(
MEDIAN(IF(DATOS_[Sexo]=$B89,IF(DATOS_[[AGRUP. CLAS. PROF.]:[AGRUP. CLAS. PROF.]]=$B87,IF(DATOS_[Check Equiparado]="Sí",IF(DATOS_[Check Periodo Ref.]="Dentro",DATOS_[TOTAL SALARIO Eq],FALSE))))),
0)</f>
        <v>0</v>
      </c>
      <c r="AP89" s="181">
        <f t="array" ref="AP89">IFERROR(
(MEDIAN((IF(DATOS_[[Sexo]:[Sexo]]=$B89,IF(DATOS_[[AGRUP. CLAS. PROF.]:[AGRUP. CLAS. PROF.]]=$B88,IF(DATOS_[[Check Periodo Ref.]:[Check Periodo Ref.]]="Dentro",IF(DATOS_[[Check Equiparado]:[Check Equiparado]]="Sí",IF(DATOS!BI$4="Sí",(1/DATOS_[[% anualiz]:[% anualiz]]),1)*IF(DATOS!BI$5="Sí",1/DATOS_[[% normaliz]:[% normaliz]],1)*(DATOS_[C.Extra.01])))))))),
0)</f>
        <v>0</v>
      </c>
      <c r="AQ89" s="181">
        <f t="array" ref="AQ89">IFERROR(
(MEDIAN((IF(DATOS_[[Sexo]:[Sexo]]=$B89,IF(DATOS_[[AGRUP. CLAS. PROF.]:[AGRUP. CLAS. PROF.]]=$B88,IF(DATOS_[[Check Periodo Ref.]:[Check Periodo Ref.]]="Dentro",IF(DATOS_[[Check Equiparado]:[Check Equiparado]]="Sí",IF(DATOS!BJ$4="Sí",(1/DATOS_[[% anualiz]:[% anualiz]]),1)*IF(DATOS!BJ$5="Sí",1/DATOS_[[% normaliz]:[% normaliz]],1)*(DATOS_[C.Extra.02])))))))),
0)</f>
        <v>0</v>
      </c>
      <c r="AR89" s="181">
        <f t="array" ref="AR89">IFERROR(
(MEDIAN((IF(DATOS_[[Sexo]:[Sexo]]=$B89,IF(DATOS_[[AGRUP. CLAS. PROF.]:[AGRUP. CLAS. PROF.]]=$B88,IF(DATOS_[[Check Periodo Ref.]:[Check Periodo Ref.]]="Dentro",IF(DATOS_[[Check Equiparado]:[Check Equiparado]]="Sí",IF(DATOS!BK$4="Sí",(1/DATOS_[[% anualiz]:[% anualiz]]),1)*IF(DATOS!BK$5="Sí",1/DATOS_[[% normaliz]:[% normaliz]],1)*(DATOS_[C.Extra.03])))))))),
0)</f>
        <v>0</v>
      </c>
      <c r="AS89" s="181">
        <f t="array" ref="AS89">IFERROR(
(MEDIAN((IF(DATOS_[[Sexo]:[Sexo]]=$B89,IF(DATOS_[[AGRUP. CLAS. PROF.]:[AGRUP. CLAS. PROF.]]=$B88,IF(DATOS_[[Check Periodo Ref.]:[Check Periodo Ref.]]="Dentro",IF(DATOS_[[Check Equiparado]:[Check Equiparado]]="Sí",IF(DATOS!BL$4="Sí",(1/DATOS_[[% anualiz]:[% anualiz]]),1)*IF(DATOS!BL$5="Sí",1/DATOS_[[% normaliz]:[% normaliz]],1)*(DATOS_[C.Extra.04])))))))),
0)</f>
        <v>0</v>
      </c>
      <c r="AT89" s="181">
        <f t="array" ref="AT89">IFERROR(
(MEDIAN((IF(DATOS_[[Sexo]:[Sexo]]=$B89,IF(DATOS_[[AGRUP. CLAS. PROF.]:[AGRUP. CLAS. PROF.]]=$B88,IF(DATOS_[[Check Periodo Ref.]:[Check Periodo Ref.]]="Dentro",IF(DATOS_[[Check Equiparado]:[Check Equiparado]]="Sí",IF(DATOS!BM$4="Sí",(1/DATOS_[[% anualiz]:[% anualiz]]),1)*IF(DATOS!BM$5="Sí",1/DATOS_[[% normaliz]:[% normaliz]],1)*(DATOS_[C.Extra.05])))))))),
0)</f>
        <v>0</v>
      </c>
      <c r="AU89" s="182">
        <f t="array" ref="AU89">IFERROR(
MEDIAN(IF(DATOS_[Sexo]=$B89,IF(DATOS_[[AGRUP. CLAS. PROF.]:[AGRUP. CLAS. PROF.]]=$B87,IF(DATOS_[Check Equiparado]="Sí",IF(DATOS_[Check Periodo Ref.]="Dentro",DATOS_[Tot Extrasalarial Eq],FALSE))))),
0)</f>
        <v>0</v>
      </c>
      <c r="AV89" s="183">
        <f t="array" ref="AV89">IFERROR(
MEDIAN(IF(DATOS_[Sexo]=$B89,IF(DATOS_[[AGRUP. CLAS. PROF.]:[AGRUP. CLAS. PROF.]]=$B87,IF(DATOS_[Check Equiparado]="Sí",IF(DATOS_[Check Periodo Ref.]="Dentro",DATOS_[TOTAL Retrib Eq],FALSE))))),
0)</f>
        <v>0</v>
      </c>
    </row>
    <row r="90" spans="1:48" ht="17.25" thickBot="1" x14ac:dyDescent="0.35">
      <c r="A90" s="107" t="str">
        <f t="shared" ref="A90" si="103">+A91</f>
        <v>[ocultar]</v>
      </c>
      <c r="B90" s="157" t="s">
        <v>242</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CLAS. PROF.],
IF("Dentro"=DATOS_[Check Periodo Ref.],
1/(COUNTIFS(DATOS_[Sexo],$B91,DATOS_[AGRUP. CLAS. PROF.],$B90,DATOS_[Check Periodo Ref.],"Dentro",DATOS_[id],DATOS_[id]))))))</f>
        <v>0</v>
      </c>
      <c r="D91" s="100">
        <f>COUNTIFS(DATOS_[AGRUP. CLAS. PROF.],$B90,DATOS_[Sexo],$B91,DATOS_[Check Periodo Ref.],"Dentro")</f>
        <v>0</v>
      </c>
      <c r="E91" s="100">
        <f>COUNTIFS(DATOS_[AGRUP. CLAS. PROF.],$B90,DATOS_[Sexo],$B91,DATOS_[Check Periodo Ref.],"Dentro",DATOS_[Check Nº SC Norm],"Sí")</f>
        <v>0</v>
      </c>
      <c r="F91" s="100">
        <f>COUNTIFS(DATOS_[AGRUP. CLAS. PROF.],$B90,DATOS_[Sexo],$B91,DATOS_[Check Periodo Ref.],"Dentro",DATOS_[Check Nº SC Anualiz],"Sí")</f>
        <v>0</v>
      </c>
      <c r="G91" s="100">
        <f>COUNTIFS(DATOS_[AGRUP. CLAS. PROF.],$B90,DATOS_[Sexo],$B91,DATOS_[Check Periodo Ref.],"Dentro",DATOS_[Check Nº SC Norm y Anualiz],"Sí")</f>
        <v>0</v>
      </c>
      <c r="H91" s="100">
        <f>COUNTIFS(DATOS_[AGRUP. CLAS. PROF.],$B90,DATOS_[Sexo],$B91,DATOS_[Check Periodo Ref.],"Dentro",DATOS_[Check Equiparación],"Sí")</f>
        <v>0</v>
      </c>
      <c r="I91" s="177">
        <f t="array" ref="I91">IFERROR(
MEDIAN(IF(DATOS_[Sexo]=$B91,IF(DATOS_[[AGRUP. CLAS. PROF.]:[AGRUP. CLAS. PROF.]]=$B90,IF(DATOS_[Check Equiparado]="Sí",IF(DATOS_[Check Periodo Ref.]="Dentro",DATOS_[SALARIO BASE Eq],FALSE))))),
0)</f>
        <v>0</v>
      </c>
      <c r="J91" s="178">
        <f t="array" ref="J91">IFERROR(
(MEDIAN((IF(DATOS_[[Sexo]:[Sexo]]=$B91,IF(DATOS_[[AGRUP. CLAS. PROF.]:[AGRUP. CLAS. PROF.]]=$B90,IF(DATOS_[[Check Periodo Ref.]:[Check Periodo Ref.]]="Dentro",IF(DATOS_[[Check Equiparado]:[Check Equiparado]]="Sí",IF(DATOS!AE$4="Sí",(1/DATOS_[[% anualiz]:[% anualiz]]),1)*IF(DATOS!AE$5="Sí",1/DATOS_[[% normaliz]:[% normaliz]],1)*(DATOS_[Conc.Sal.01])))))))),
0)</f>
        <v>0</v>
      </c>
      <c r="K91" s="178">
        <f t="array" ref="K91">IFERROR(
(MEDIAN((IF(DATOS_[[Sexo]:[Sexo]]=$B91,IF(DATOS_[[AGRUP. CLAS. PROF.]:[AGRUP. CLAS. PROF.]]=$B90,IF(DATOS_[[Check Periodo Ref.]:[Check Periodo Ref.]]="Dentro",IF(DATOS_[[Check Equiparado]:[Check Equiparado]]="Sí",IF(DATOS!AF$4="Sí",(1/DATOS_[[% anualiz]:[% anualiz]]),1)*IF(DATOS!AF$5="Sí",1/DATOS_[[% normaliz]:[% normaliz]],1)*(DATOS_[Conc.Sal.02])))))))),
0)</f>
        <v>0</v>
      </c>
      <c r="L91" s="178">
        <f t="array" ref="L91">IFERROR(
(MEDIAN((IF(DATOS_[[Sexo]:[Sexo]]=$B91,IF(DATOS_[[AGRUP. CLAS. PROF.]:[AGRUP. CLAS. PROF.]]=$B90,IF(DATOS_[[Check Periodo Ref.]:[Check Periodo Ref.]]="Dentro",IF(DATOS_[[Check Equiparado]:[Check Equiparado]]="Sí",IF(DATOS!AG$4="Sí",(1/DATOS_[[% anualiz]:[% anualiz]]),1)*IF(DATOS!AG$5="Sí",1/DATOS_[[% normaliz]:[% normaliz]],1)*(DATOS_[Conc.Sal.03])))))))),
0)</f>
        <v>0</v>
      </c>
      <c r="M91" s="178">
        <f t="array" ref="M91">IFERROR(
(MEDIAN((IF(DATOS_[[Sexo]:[Sexo]]=$B91,IF(DATOS_[[AGRUP. CLAS. PROF.]:[AGRUP. CLAS. PROF.]]=$B90,IF(DATOS_[[Check Periodo Ref.]:[Check Periodo Ref.]]="Dentro",IF(DATOS_[[Check Equiparado]:[Check Equiparado]]="Sí",IF(DATOS!AH$4="Sí",(1/DATOS_[[% anualiz]:[% anualiz]]),1)*IF(DATOS!AH$5="Sí",1/DATOS_[[% normaliz]:[% normaliz]],1)*(DATOS_[Conc.Sal.04])))))))),
0)</f>
        <v>0</v>
      </c>
      <c r="N91" s="178">
        <f t="array" ref="N91">IFERROR(
(MEDIAN((IF(DATOS_[[Sexo]:[Sexo]]=$B91,IF(DATOS_[[AGRUP. CLAS. PROF.]:[AGRUP. CLAS. PROF.]]=$B90,IF(DATOS_[[Check Periodo Ref.]:[Check Periodo Ref.]]="Dentro",IF(DATOS_[[Check Equiparado]:[Check Equiparado]]="Sí",IF(DATOS!AI$4="Sí",(1/DATOS_[[% anualiz]:[% anualiz]]),1)*IF(DATOS!AI$5="Sí",1/DATOS_[[% normaliz]:[% normaliz]],1)*(DATOS_[Conc.Sal.05])))))))),
0)</f>
        <v>0</v>
      </c>
      <c r="O91" s="178">
        <f t="array" ref="O91">IFERROR(
(MEDIAN((IF(DATOS_[[Sexo]:[Sexo]]=$B91,IF(DATOS_[[AGRUP. CLAS. PROF.]:[AGRUP. CLAS. PROF.]]=$B90,IF(DATOS_[[Check Periodo Ref.]:[Check Periodo Ref.]]="Dentro",IF(DATOS_[[Check Equiparado]:[Check Equiparado]]="Sí",IF(DATOS!AJ$4="Sí",(1/DATOS_[[% anualiz]:[% anualiz]]),1)*IF(DATOS!AJ$5="Sí",1/DATOS_[[% normaliz]:[% normaliz]],1)*(DATOS_[Conc.Sal.06])))))))),
0)</f>
        <v>0</v>
      </c>
      <c r="P91" s="178">
        <f t="array" ref="P91">IFERROR(
(MEDIAN((IF(DATOS_[[Sexo]:[Sexo]]=$B91,IF(DATOS_[[AGRUP. CLAS. PROF.]:[AGRUP. CLAS. PROF.]]=$B90,IF(DATOS_[[Check Periodo Ref.]:[Check Periodo Ref.]]="Dentro",IF(DATOS_[[Check Equiparado]:[Check Equiparado]]="Sí",IF(DATOS!AK$4="Sí",(1/DATOS_[[% anualiz]:[% anualiz]]),1)*IF(DATOS!AK$5="Sí",1/DATOS_[[% normaliz]:[% normaliz]],1)*(DATOS_[Conc.Sal.07])))))))),
0)</f>
        <v>0</v>
      </c>
      <c r="Q91" s="178">
        <f t="array" ref="Q91">IFERROR(
(MEDIAN((IF(DATOS_[[Sexo]:[Sexo]]=$B91,IF(DATOS_[[AGRUP. CLAS. PROF.]:[AGRUP. CLAS. PROF.]]=$B90,IF(DATOS_[[Check Periodo Ref.]:[Check Periodo Ref.]]="Dentro",IF(DATOS_[[Check Equiparado]:[Check Equiparado]]="Sí",IF(DATOS!AL$4="Sí",(1/DATOS_[[% anualiz]:[% anualiz]]),1)*IF(DATOS!AL$5="Sí",1/DATOS_[[% normaliz]:[% normaliz]],1)*(DATOS_[Conc.Sal.08])))))))),
0)</f>
        <v>0</v>
      </c>
      <c r="R91" s="178">
        <f t="array" ref="R91">IFERROR(
(MEDIAN((IF(DATOS_[[Sexo]:[Sexo]]=$B91,IF(DATOS_[[AGRUP. CLAS. PROF.]:[AGRUP. CLAS. PROF.]]=$B90,IF(DATOS_[[Check Periodo Ref.]:[Check Periodo Ref.]]="Dentro",IF(DATOS_[[Check Equiparado]:[Check Equiparado]]="Sí",IF(DATOS!AM$4="Sí",(1/DATOS_[[% anualiz]:[% anualiz]]),1)*IF(DATOS!AM$5="Sí",1/DATOS_[[% normaliz]:[% normaliz]],1)*(DATOS_[Conc.Sal.09])))))))),
0)</f>
        <v>0</v>
      </c>
      <c r="S91" s="178">
        <f t="array" ref="S91">IFERROR(
(MEDIAN((IF(DATOS_[[Sexo]:[Sexo]]=$B91,IF(DATOS_[[AGRUP. CLAS. PROF.]:[AGRUP. CLAS. PROF.]]=$B90,IF(DATOS_[[Check Periodo Ref.]:[Check Periodo Ref.]]="Dentro",IF(DATOS_[[Check Equiparado]:[Check Equiparado]]="Sí",IF(DATOS!AN$4="Sí",(1/DATOS_[[% anualiz]:[% anualiz]]),1)*IF(DATOS!AN$5="Sí",1/DATOS_[[% normaliz]:[% normaliz]],1)*(DATOS_[Conc.Sal.10])))))))),
0)</f>
        <v>0</v>
      </c>
      <c r="T91" s="178">
        <f t="array" ref="T91">IFERROR(
(MEDIAN((IF(DATOS_[[Sexo]:[Sexo]]=$B91,IF(DATOS_[[AGRUP. CLAS. PROF.]:[AGRUP. CLAS. PROF.]]=$B90,IF(DATOS_[[Check Periodo Ref.]:[Check Periodo Ref.]]="Dentro",IF(DATOS_[[Check Equiparado]:[Check Equiparado]]="Sí",IF(DATOS!AO$4="Sí",(1/DATOS_[[% anualiz]:[% anualiz]]),1)*IF(DATOS!AO$5="Sí",1/DATOS_[[% normaliz]:[% normaliz]],1)*(DATOS_[Conc.Sal.11])))))))),
0)</f>
        <v>0</v>
      </c>
      <c r="U91" s="178">
        <f t="array" ref="U91">IFERROR(
(MEDIAN((IF(DATOS_[[Sexo]:[Sexo]]=$B91,IF(DATOS_[[AGRUP. CLAS. PROF.]:[AGRUP. CLAS. PROF.]]=$B90,IF(DATOS_[[Check Periodo Ref.]:[Check Periodo Ref.]]="Dentro",IF(DATOS_[[Check Equiparado]:[Check Equiparado]]="Sí",IF(DATOS!AP$4="Sí",(1/DATOS_[[% anualiz]:[% anualiz]]),1)*IF(DATOS!AP$5="Sí",1/DATOS_[[% normaliz]:[% normaliz]],1)*(DATOS_[Conc.Sal.12])))))))),
0)</f>
        <v>0</v>
      </c>
      <c r="V91" s="178">
        <f t="array" ref="V91">IFERROR(
(MEDIAN((IF(DATOS_[[Sexo]:[Sexo]]=$B91,IF(DATOS_[[AGRUP. CLAS. PROF.]:[AGRUP. CLAS. PROF.]]=$B90,IF(DATOS_[[Check Periodo Ref.]:[Check Periodo Ref.]]="Dentro",IF(DATOS_[[Check Equiparado]:[Check Equiparado]]="Sí",IF(DATOS!AQ$4="Sí",(1/DATOS_[[% anualiz]:[% anualiz]]),1)*IF(DATOS!AQ$5="Sí",1/DATOS_[[% normaliz]:[% normaliz]],1)*(DATOS_[Conc.Sal.13])))))))),
0)</f>
        <v>0</v>
      </c>
      <c r="W91" s="178">
        <f t="array" ref="W91">IFERROR(
(MEDIAN((IF(DATOS_[[Sexo]:[Sexo]]=$B91,IF(DATOS_[[AGRUP. CLAS. PROF.]:[AGRUP. CLAS. PROF.]]=$B90,IF(DATOS_[[Check Periodo Ref.]:[Check Periodo Ref.]]="Dentro",IF(DATOS_[[Check Equiparado]:[Check Equiparado]]="Sí",IF(DATOS!AR$4="Sí",(1/DATOS_[[% anualiz]:[% anualiz]]),1)*IF(DATOS!AR$5="Sí",1/DATOS_[[% normaliz]:[% normaliz]],1)*(DATOS_[Conc.Sal.14])))))))),
0)</f>
        <v>0</v>
      </c>
      <c r="X91" s="178">
        <f t="array" ref="X91">IFERROR(
(MEDIAN((IF(DATOS_[[Sexo]:[Sexo]]=$B91,IF(DATOS_[[AGRUP. CLAS. PROF.]:[AGRUP. CLAS. PROF.]]=$B90,IF(DATOS_[[Check Periodo Ref.]:[Check Periodo Ref.]]="Dentro",IF(DATOS_[[Check Equiparado]:[Check Equiparado]]="Sí",IF(DATOS!AS$4="Sí",(1/DATOS_[[% anualiz]:[% anualiz]]),1)*IF(DATOS!AS$5="Sí",1/DATOS_[[% normaliz]:[% normaliz]],1)*(DATOS_[Conc.Sal.15])))))))),
0)</f>
        <v>0</v>
      </c>
      <c r="Y91" s="178">
        <f t="array" ref="Y91">IFERROR(
(MEDIAN((IF(DATOS_[[Sexo]:[Sexo]]=$B91,IF(DATOS_[[AGRUP. CLAS. PROF.]:[AGRUP. CLAS. PROF.]]=$B90,IF(DATOS_[[Check Periodo Ref.]:[Check Periodo Ref.]]="Dentro",IF(DATOS_[[Check Equiparado]:[Check Equiparado]]="Sí",IF(DATOS!AT$4="Sí",(1/DATOS_[[% anualiz]:[% anualiz]]),1)*IF(DATOS!AT$5="Sí",1/DATOS_[[% normaliz]:[% normaliz]],1)*(DATOS_[Conc.Sal.16])))))))),
0)</f>
        <v>0</v>
      </c>
      <c r="Z91" s="178">
        <f t="array" ref="Z91">IFERROR(
(MEDIAN((IF(DATOS_[[Sexo]:[Sexo]]=$B91,IF(DATOS_[[AGRUP. CLAS. PROF.]:[AGRUP. CLAS. PROF.]]=$B90,IF(DATOS_[[Check Periodo Ref.]:[Check Periodo Ref.]]="Dentro",IF(DATOS_[[Check Equiparado]:[Check Equiparado]]="Sí",IF(DATOS!AU$4="Sí",(1/DATOS_[[% anualiz]:[% anualiz]]),1)*IF(DATOS!AU$5="Sí",1/DATOS_[[% normaliz]:[% normaliz]],1)*(DATOS_[Conc.Sal.17])))))))),
0)</f>
        <v>0</v>
      </c>
      <c r="AA91" s="178">
        <f t="array" ref="AA91">IFERROR(
(MEDIAN((IF(DATOS_[[Sexo]:[Sexo]]=$B91,IF(DATOS_[[AGRUP. CLAS. PROF.]:[AGRUP. CLAS. PROF.]]=$B90,IF(DATOS_[[Check Periodo Ref.]:[Check Periodo Ref.]]="Dentro",IF(DATOS_[[Check Equiparado]:[Check Equiparado]]="Sí",IF(DATOS!AV$4="Sí",(1/DATOS_[[% anualiz]:[% anualiz]]),1)*IF(DATOS!AV$5="Sí",1/DATOS_[[% normaliz]:[% normaliz]],1)*(DATOS_[Conc.Sal.18])))))))),
0)</f>
        <v>0</v>
      </c>
      <c r="AB91" s="178">
        <f t="array" ref="AB91">IFERROR(
(MEDIAN((IF(DATOS_[[Sexo]:[Sexo]]=$B91,IF(DATOS_[[AGRUP. CLAS. PROF.]:[AGRUP. CLAS. PROF.]]=$B90,IF(DATOS_[[Check Periodo Ref.]:[Check Periodo Ref.]]="Dentro",IF(DATOS_[[Check Equiparado]:[Check Equiparado]]="Sí",IF(DATOS!AW$4="Sí",(1/DATOS_[[% anualiz]:[% anualiz]]),1)*IF(DATOS!AW$5="Sí",1/DATOS_[[% normaliz]:[% normaliz]],1)*(DATOS_[Conc.Sal.19])))))))),
0)</f>
        <v>0</v>
      </c>
      <c r="AC91" s="178">
        <f t="array" ref="AC91">IFERROR(
(MEDIAN((IF(DATOS_[[Sexo]:[Sexo]]=$B91,IF(DATOS_[[AGRUP. CLAS. PROF.]:[AGRUP. CLAS. PROF.]]=$B90,IF(DATOS_[[Check Periodo Ref.]:[Check Periodo Ref.]]="Dentro",IF(DATOS_[[Check Equiparado]:[Check Equiparado]]="Sí",IF(DATOS!AX$4="Sí",(1/DATOS_[[% anualiz]:[% anualiz]]),1)*IF(DATOS!AX$5="Sí",1/DATOS_[[% normaliz]:[% normaliz]],1)*(DATOS_[Conc.Sal.20])))))))),
0)</f>
        <v>0</v>
      </c>
      <c r="AD91" s="178">
        <f t="array" ref="AD91">IFERROR(
(MEDIAN((IF(DATOS_[[Sexo]:[Sexo]]=$B91,IF(DATOS_[[AGRUP. CLAS. PROF.]:[AGRUP. CLAS. PROF.]]=$B90,IF(DATOS_[[Check Periodo Ref.]:[Check Periodo Ref.]]="Dentro",IF(DATOS_[[Check Equiparado]:[Check Equiparado]]="Sí",IF(DATOS!AY$4="Sí",(1/DATOS_[[% anualiz]:[% anualiz]]),1)*IF(DATOS!AY$5="Sí",1/DATOS_[[% normaliz]:[% normaliz]],1)*(DATOS_[Conc.Sal.21])))))))),
0)</f>
        <v>0</v>
      </c>
      <c r="AE91" s="178">
        <f t="array" ref="AE91">IFERROR(
(MEDIAN((IF(DATOS_[[Sexo]:[Sexo]]=$B91,IF(DATOS_[[AGRUP. CLAS. PROF.]:[AGRUP. CLAS. PROF.]]=$B90,IF(DATOS_[[Check Periodo Ref.]:[Check Periodo Ref.]]="Dentro",IF(DATOS_[[Check Equiparado]:[Check Equiparado]]="Sí",IF(DATOS!AZ$4="Sí",(1/DATOS_[[% anualiz]:[% anualiz]]),1)*IF(DATOS!AZ$5="Sí",1/DATOS_[[% normaliz]:[% normaliz]],1)*(DATOS_[Conc.Sal.22])))))))),
0)</f>
        <v>0</v>
      </c>
      <c r="AF91" s="178">
        <f t="array" ref="AF91">IFERROR(
(MEDIAN((IF(DATOS_[[Sexo]:[Sexo]]=$B91,IF(DATOS_[[AGRUP. CLAS. PROF.]:[AGRUP. CLAS. PROF.]]=$B90,IF(DATOS_[[Check Periodo Ref.]:[Check Periodo Ref.]]="Dentro",IF(DATOS_[[Check Equiparado]:[Check Equiparado]]="Sí",IF(DATOS!BA$4="Sí",(1/DATOS_[[% anualiz]:[% anualiz]]),1)*IF(DATOS!BA$5="Sí",1/DATOS_[[% normaliz]:[% normaliz]],1)*(DATOS_[Conc.Sal.23])))))))),
0)</f>
        <v>0</v>
      </c>
      <c r="AG91" s="178">
        <f t="array" ref="AG91">IFERROR(
(MEDIAN((IF(DATOS_[[Sexo]:[Sexo]]=$B91,IF(DATOS_[[AGRUP. CLAS. PROF.]:[AGRUP. CLAS. PROF.]]=$B90,IF(DATOS_[[Check Periodo Ref.]:[Check Periodo Ref.]]="Dentro",IF(DATOS_[[Check Equiparado]:[Check Equiparado]]="Sí",IF(DATOS!BB$4="Sí",(1/DATOS_[[% anualiz]:[% anualiz]]),1)*IF(DATOS!BB$5="Sí",1/DATOS_[[% normaliz]:[% normaliz]],1)*(DATOS_[Conc.Sal.24])))))))),
0)</f>
        <v>0</v>
      </c>
      <c r="AH91" s="178">
        <f t="array" ref="AH91">IFERROR(
(MEDIAN((IF(DATOS_[[Sexo]:[Sexo]]=$B91,IF(DATOS_[[AGRUP. CLAS. PROF.]:[AGRUP. CLAS. PROF.]]=$B90,IF(DATOS_[[Check Periodo Ref.]:[Check Periodo Ref.]]="Dentro",IF(DATOS_[[Check Equiparado]:[Check Equiparado]]="Sí",IF(DATOS!BC$4="Sí",(1/DATOS_[[% anualiz]:[% anualiz]]),1)*IF(DATOS!BC$5="Sí",1/DATOS_[[% normaliz]:[% normaliz]],1)*(DATOS_[Conc.Sal.25])))))))),
0)</f>
        <v>0</v>
      </c>
      <c r="AI91" s="178">
        <f t="array" ref="AI91">IFERROR(
(MEDIAN((IF(DATOS_[[Sexo]:[Sexo]]=$B91,IF(DATOS_[[AGRUP. CLAS. PROF.]:[AGRUP. CLAS. PROF.]]=$B90,IF(DATOS_[[Check Periodo Ref.]:[Check Periodo Ref.]]="Dentro",IF(DATOS_[[Check Equiparado]:[Check Equiparado]]="Sí",IF(DATOS!BD$4="Sí",(1/DATOS_[[% anualiz]:[% anualiz]]),1)*IF(DATOS!BD$5="Sí",1/DATOS_[[% normaliz]:[% normaliz]],1)*(DATOS_[Conc.Sal.26])))))))),
0)</f>
        <v>0</v>
      </c>
      <c r="AJ91" s="178">
        <f t="array" ref="AJ91">IFERROR(
(MEDIAN((IF(DATOS_[[Sexo]:[Sexo]]=$B91,IF(DATOS_[[AGRUP. CLAS. PROF.]:[AGRUP. CLAS. PROF.]]=$B90,IF(DATOS_[[Check Periodo Ref.]:[Check Periodo Ref.]]="Dentro",IF(DATOS_[[Check Equiparado]:[Check Equiparado]]="Sí",IF(DATOS!BE$4="Sí",(1/DATOS_[[% anualiz]:[% anualiz]]),1)*IF(DATOS!BE$5="Sí",1/DATOS_[[% normaliz]:[% normaliz]],1)*(DATOS_[Conc.Sal.27])))))))),
0)</f>
        <v>0</v>
      </c>
      <c r="AK91" s="178">
        <f t="array" ref="AK91">IFERROR(
(MEDIAN((IF(DATOS_[[Sexo]:[Sexo]]=$B91,IF(DATOS_[[AGRUP. CLAS. PROF.]:[AGRUP. CLAS. PROF.]]=$B90,IF(DATOS_[[Check Periodo Ref.]:[Check Periodo Ref.]]="Dentro",IF(DATOS_[[Check Equiparado]:[Check Equiparado]]="Sí",IF(DATOS!BF$4="Sí",(1/DATOS_[[% anualiz]:[% anualiz]]),1)*IF(DATOS!BF$5="Sí",1/DATOS_[[% normaliz]:[% normaliz]],1)*(DATOS_[Conc.Sal.28])))))))),
0)</f>
        <v>0</v>
      </c>
      <c r="AL91" s="178">
        <f t="array" ref="AL91">IFERROR(
(MEDIAN((IF(DATOS_[[Sexo]:[Sexo]]=$B91,IF(DATOS_[[AGRUP. CLAS. PROF.]:[AGRUP. CLAS. PROF.]]=$B90,IF(DATOS_[[Check Periodo Ref.]:[Check Periodo Ref.]]="Dentro",IF(DATOS_[[Check Equiparado]:[Check Equiparado]]="Sí",IF(DATOS!BG$4="Sí",(1/DATOS_[[% anualiz]:[% anualiz]]),1)*IF(DATOS!BG$5="Sí",1/DATOS_[[% normaliz]:[% normaliz]],1)*(DATOS_[Conc.Sal.29])))))))),
0)</f>
        <v>0</v>
      </c>
      <c r="AM91" s="178">
        <f t="array" ref="AM91">IFERROR(
(MEDIAN((IF(DATOS_[[Sexo]:[Sexo]]=$B91,IF(DATOS_[[AGRUP. CLAS. PROF.]:[AGRUP. CLAS. PROF.]]=$B90,IF(DATOS_[[Check Periodo Ref.]:[Check Periodo Ref.]]="Dentro",IF(DATOS_[[Check Equiparado]:[Check Equiparado]]="Sí",IF(DATOS!BH$4="Sí",(1/DATOS_[[% anualiz]:[% anualiz]]),1)*IF(DATOS!BH$5="Sí",1/DATOS_[[% normaliz]:[% normaliz]],1)*(DATOS_[Conc.Sal.30])))))))),
0)</f>
        <v>0</v>
      </c>
      <c r="AN91" s="179">
        <f t="array" ref="AN91">IFERROR(
MEDIAN(IF(DATOS_[Sexo]=$B91,IF(DATOS_[[AGRUP. CLAS. PROF.]:[AGRUP. CLAS. PROF.]]=$B90,IF(DATOS_[Check Equiparado]="Sí",IF(DATOS_[Check Periodo Ref.]="Dentro",DATOS_[Tot COMPL.SAL Eq],FALSE))))),
0)</f>
        <v>0</v>
      </c>
      <c r="AO91" s="180">
        <f t="array" ref="AO91">IFERROR(
MEDIAN(IF(DATOS_[Sexo]=$B91,IF(DATOS_[[AGRUP. CLAS. PROF.]:[AGRUP. CLAS. PROF.]]=$B90,IF(DATOS_[Check Equiparado]="Sí",IF(DATOS_[Check Periodo Ref.]="Dentro",DATOS_[TOTAL SALARIO Eq],FALSE))))),
0)</f>
        <v>0</v>
      </c>
      <c r="AP91" s="181">
        <f t="array" ref="AP91">IFERROR(
(MEDIAN((IF(DATOS_[[Sexo]:[Sexo]]=$B91,IF(DATOS_[[AGRUP. CLAS. PROF.]:[AGRUP. CLAS. PROF.]]=$B90,IF(DATOS_[[Check Periodo Ref.]:[Check Periodo Ref.]]="Dentro",IF(DATOS_[[Check Equiparado]:[Check Equiparado]]="Sí",IF(DATOS!BI$4="Sí",(1/DATOS_[[% anualiz]:[% anualiz]]),1)*IF(DATOS!BI$5="Sí",1/DATOS_[[% normaliz]:[% normaliz]],1)*(DATOS_[C.Extra.01])))))))),
0)</f>
        <v>0</v>
      </c>
      <c r="AQ91" s="181">
        <f t="array" ref="AQ91">IFERROR(
(MEDIAN((IF(DATOS_[[Sexo]:[Sexo]]=$B91,IF(DATOS_[[AGRUP. CLAS. PROF.]:[AGRUP. CLAS. PROF.]]=$B90,IF(DATOS_[[Check Periodo Ref.]:[Check Periodo Ref.]]="Dentro",IF(DATOS_[[Check Equiparado]:[Check Equiparado]]="Sí",IF(DATOS!BJ$4="Sí",(1/DATOS_[[% anualiz]:[% anualiz]]),1)*IF(DATOS!BJ$5="Sí",1/DATOS_[[% normaliz]:[% normaliz]],1)*(DATOS_[C.Extra.02])))))))),
0)</f>
        <v>0</v>
      </c>
      <c r="AR91" s="181">
        <f t="array" ref="AR91">IFERROR(
(MEDIAN((IF(DATOS_[[Sexo]:[Sexo]]=$B91,IF(DATOS_[[AGRUP. CLAS. PROF.]:[AGRUP. CLAS. PROF.]]=$B90,IF(DATOS_[[Check Periodo Ref.]:[Check Periodo Ref.]]="Dentro",IF(DATOS_[[Check Equiparado]:[Check Equiparado]]="Sí",IF(DATOS!BK$4="Sí",(1/DATOS_[[% anualiz]:[% anualiz]]),1)*IF(DATOS!BK$5="Sí",1/DATOS_[[% normaliz]:[% normaliz]],1)*(DATOS_[C.Extra.03])))))))),
0)</f>
        <v>0</v>
      </c>
      <c r="AS91" s="181">
        <f t="array" ref="AS91">IFERROR(
(MEDIAN((IF(DATOS_[[Sexo]:[Sexo]]=$B91,IF(DATOS_[[AGRUP. CLAS. PROF.]:[AGRUP. CLAS. PROF.]]=$B90,IF(DATOS_[[Check Periodo Ref.]:[Check Periodo Ref.]]="Dentro",IF(DATOS_[[Check Equiparado]:[Check Equiparado]]="Sí",IF(DATOS!BL$4="Sí",(1/DATOS_[[% anualiz]:[% anualiz]]),1)*IF(DATOS!BL$5="Sí",1/DATOS_[[% normaliz]:[% normaliz]],1)*(DATOS_[C.Extra.04])))))))),
0)</f>
        <v>0</v>
      </c>
      <c r="AT91" s="181">
        <f t="array" ref="AT91">IFERROR(
(MEDIAN((IF(DATOS_[[Sexo]:[Sexo]]=$B91,IF(DATOS_[[AGRUP. CLAS. PROF.]:[AGRUP. CLAS. PROF.]]=$B90,IF(DATOS_[[Check Periodo Ref.]:[Check Periodo Ref.]]="Dentro",IF(DATOS_[[Check Equiparado]:[Check Equiparado]]="Sí",IF(DATOS!BM$4="Sí",(1/DATOS_[[% anualiz]:[% anualiz]]),1)*IF(DATOS!BM$5="Sí",1/DATOS_[[% normaliz]:[% normaliz]],1)*(DATOS_[C.Extra.05])))))))),
0)</f>
        <v>0</v>
      </c>
      <c r="AU91" s="182">
        <f t="array" ref="AU91">IFERROR(
MEDIAN(IF(DATOS_[Sexo]=$B91,IF(DATOS_[[AGRUP. CLAS. PROF.]:[AGRUP. CLAS. PROF.]]=$B90,IF(DATOS_[Check Equiparado]="Sí",IF(DATOS_[Check Periodo Ref.]="Dentro",DATOS_[Tot Extrasalarial Eq],FALSE))))),
0)</f>
        <v>0</v>
      </c>
      <c r="AV91" s="183">
        <f t="array" ref="AV91">IFERROR(
MEDIAN(IF(DATOS_[Sexo]=$B91,IF(DATOS_[[AGRUP. CLAS. PROF.]:[AGRUP. CLAS. PROF.]]=$B90,IF(DATOS_[Check Equiparado]="Sí",IF(DATOS_[Check Periodo Ref.]="Dentro",DATOS_[TOTAL Retrib Eq],FALSE))))),
0)</f>
        <v>0</v>
      </c>
    </row>
    <row r="92" spans="1:48" x14ac:dyDescent="0.3">
      <c r="A92" s="107" t="str">
        <f t="shared" ref="A92" si="106">+A91</f>
        <v>[ocultar]</v>
      </c>
      <c r="B92" s="153" t="s">
        <v>163</v>
      </c>
      <c r="C92" s="99">
        <f t="array" ref="C92">SUM(IF($B92=DATOS_[Sexo],
IF($B90=DATOS_[AGRUP. CLAS. PROF.],
IF("Dentro"=DATOS_[Check Periodo Ref.],
1/(COUNTIFS(DATOS_[Sexo],$B92,DATOS_[AGRUP. CLAS. PROF.],$B90,DATOS_[Check Periodo Ref.],"Dentro",DATOS_[id],DATOS_[id]))))))</f>
        <v>0</v>
      </c>
      <c r="D92" s="100">
        <f>COUNTIFS(DATOS_[AGRUP. CLAS. PROF.],$B90,DATOS_[Sexo],$B92,DATOS_[Check Periodo Ref.],"Dentro")</f>
        <v>0</v>
      </c>
      <c r="E92" s="100">
        <f>COUNTIFS(DATOS_[AGRUP. CLAS. PROF.],$B90,DATOS_[Sexo],$B92,DATOS_[Check Periodo Ref.],"Dentro",DATOS_[Check Nº SC Norm],"Sí")</f>
        <v>0</v>
      </c>
      <c r="F92" s="100">
        <f>COUNTIFS(DATOS_[AGRUP. CLAS. PROF.],$B90,DATOS_[Sexo],$B92,DATOS_[Check Periodo Ref.],"Dentro",DATOS_[Check Nº SC Anualiz],"Sí")</f>
        <v>0</v>
      </c>
      <c r="G92" s="100">
        <f>COUNTIFS(DATOS_[AGRUP. CLAS. PROF.],$B90,DATOS_[Sexo],$B92,DATOS_[Check Periodo Ref.],"Dentro",DATOS_[Check Nº SC Norm y Anualiz],"Sí")</f>
        <v>0</v>
      </c>
      <c r="H92" s="100">
        <f>COUNTIFS(DATOS_[AGRUP. CLAS. PROF.],$B90,DATOS_[Sexo],$B92,DATOS_[Check Periodo Ref.],"Dentro",DATOS_[Check Equiparación],"Sí")</f>
        <v>0</v>
      </c>
      <c r="I92" s="177" cm="1">
        <f t="array" ref="I92">IFERROR(
MEDIAN(IF(DATOS_[Sexo]=$B92,IF(DATOS_[[AGRUP. CLAS. PROF.]:[AGRUP. CLAS. PROF.]]=$B90,IF(DATOS_[Check Equiparado]="Sí",IF(DATOS_[Check Periodo Ref.]="Dentro",DATOS_[SALARIO BASE Eq],FALSE))))),
0)</f>
        <v>0</v>
      </c>
      <c r="J92" s="178">
        <f t="array" ref="J92">IFERROR(
(MEDIAN((IF(DATOS_[[Sexo]:[Sexo]]=$B92,IF(DATOS_[[AGRUP. CLAS. PROF.]:[AGRUP. CLAS. PROF.]]=$B90,IF(DATOS_[[Check Periodo Ref.]:[Check Periodo Ref.]]="Dentro",IF(DATOS_[[Check Equiparado]:[Check Equiparado]]="Sí",IF(DATOS!AE$4="Sí",(1/DATOS_[[% anualiz]:[% anualiz]]),1)*IF(DATOS!AE$5="Sí",1/DATOS_[[% normaliz]:[% normaliz]],1)*(DATOS_[Conc.Sal.01])))))))),
0)</f>
        <v>0</v>
      </c>
      <c r="K92" s="178">
        <f t="array" ref="K92">IFERROR(
(MEDIAN((IF(DATOS_[[Sexo]:[Sexo]]=$B92,IF(DATOS_[[AGRUP. CLAS. PROF.]:[AGRUP. CLAS. PROF.]]=$B90,IF(DATOS_[[Check Periodo Ref.]:[Check Periodo Ref.]]="Dentro",IF(DATOS_[[Check Equiparado]:[Check Equiparado]]="Sí",IF(DATOS!AF$4="Sí",(1/DATOS_[[% anualiz]:[% anualiz]]),1)*IF(DATOS!AF$5="Sí",1/DATOS_[[% normaliz]:[% normaliz]],1)*(DATOS_[Conc.Sal.02])))))))),
0)</f>
        <v>0</v>
      </c>
      <c r="L92" s="178">
        <f t="array" ref="L92">IFERROR(
(MEDIAN((IF(DATOS_[[Sexo]:[Sexo]]=$B92,IF(DATOS_[[AGRUP. CLAS. PROF.]:[AGRUP. CLAS. PROF.]]=$B90,IF(DATOS_[[Check Periodo Ref.]:[Check Periodo Ref.]]="Dentro",IF(DATOS_[[Check Equiparado]:[Check Equiparado]]="Sí",IF(DATOS!AG$4="Sí",(1/DATOS_[[% anualiz]:[% anualiz]]),1)*IF(DATOS!AG$5="Sí",1/DATOS_[[% normaliz]:[% normaliz]],1)*(DATOS_[Conc.Sal.03])))))))),
0)</f>
        <v>0</v>
      </c>
      <c r="M92" s="178">
        <f t="array" ref="M92">IFERROR(
(MEDIAN((IF(DATOS_[[Sexo]:[Sexo]]=$B92,IF(DATOS_[[AGRUP. CLAS. PROF.]:[AGRUP. CLAS. PROF.]]=$B90,IF(DATOS_[[Check Periodo Ref.]:[Check Periodo Ref.]]="Dentro",IF(DATOS_[[Check Equiparado]:[Check Equiparado]]="Sí",IF(DATOS!AH$4="Sí",(1/DATOS_[[% anualiz]:[% anualiz]]),1)*IF(DATOS!AH$5="Sí",1/DATOS_[[% normaliz]:[% normaliz]],1)*(DATOS_[Conc.Sal.04])))))))),
0)</f>
        <v>0</v>
      </c>
      <c r="N92" s="178">
        <f t="array" ref="N92">IFERROR(
(MEDIAN((IF(DATOS_[[Sexo]:[Sexo]]=$B92,IF(DATOS_[[AGRUP. CLAS. PROF.]:[AGRUP. CLAS. PROF.]]=$B90,IF(DATOS_[[Check Periodo Ref.]:[Check Periodo Ref.]]="Dentro",IF(DATOS_[[Check Equiparado]:[Check Equiparado]]="Sí",IF(DATOS!AI$4="Sí",(1/DATOS_[[% anualiz]:[% anualiz]]),1)*IF(DATOS!AI$5="Sí",1/DATOS_[[% normaliz]:[% normaliz]],1)*(DATOS_[Conc.Sal.05])))))))),
0)</f>
        <v>0</v>
      </c>
      <c r="O92" s="178">
        <f t="array" ref="O92">IFERROR(
(MEDIAN((IF(DATOS_[[Sexo]:[Sexo]]=$B92,IF(DATOS_[[AGRUP. CLAS. PROF.]:[AGRUP. CLAS. PROF.]]=$B90,IF(DATOS_[[Check Periodo Ref.]:[Check Periodo Ref.]]="Dentro",IF(DATOS_[[Check Equiparado]:[Check Equiparado]]="Sí",IF(DATOS!AJ$4="Sí",(1/DATOS_[[% anualiz]:[% anualiz]]),1)*IF(DATOS!AJ$5="Sí",1/DATOS_[[% normaliz]:[% normaliz]],1)*(DATOS_[Conc.Sal.06])))))))),
0)</f>
        <v>0</v>
      </c>
      <c r="P92" s="178">
        <f t="array" ref="P92">IFERROR(
(MEDIAN((IF(DATOS_[[Sexo]:[Sexo]]=$B92,IF(DATOS_[[AGRUP. CLAS. PROF.]:[AGRUP. CLAS. PROF.]]=$B90,IF(DATOS_[[Check Periodo Ref.]:[Check Periodo Ref.]]="Dentro",IF(DATOS_[[Check Equiparado]:[Check Equiparado]]="Sí",IF(DATOS!AK$4="Sí",(1/DATOS_[[% anualiz]:[% anualiz]]),1)*IF(DATOS!AK$5="Sí",1/DATOS_[[% normaliz]:[% normaliz]],1)*(DATOS_[Conc.Sal.07])))))))),
0)</f>
        <v>0</v>
      </c>
      <c r="Q92" s="178">
        <f t="array" ref="Q92">IFERROR(
(MEDIAN((IF(DATOS_[[Sexo]:[Sexo]]=$B92,IF(DATOS_[[AGRUP. CLAS. PROF.]:[AGRUP. CLAS. PROF.]]=$B90,IF(DATOS_[[Check Periodo Ref.]:[Check Periodo Ref.]]="Dentro",IF(DATOS_[[Check Equiparado]:[Check Equiparado]]="Sí",IF(DATOS!AL$4="Sí",(1/DATOS_[[% anualiz]:[% anualiz]]),1)*IF(DATOS!AL$5="Sí",1/DATOS_[[% normaliz]:[% normaliz]],1)*(DATOS_[Conc.Sal.08])))))))),
0)</f>
        <v>0</v>
      </c>
      <c r="R92" s="178">
        <f t="array" ref="R92">IFERROR(
(MEDIAN((IF(DATOS_[[Sexo]:[Sexo]]=$B92,IF(DATOS_[[AGRUP. CLAS. PROF.]:[AGRUP. CLAS. PROF.]]=$B90,IF(DATOS_[[Check Periodo Ref.]:[Check Periodo Ref.]]="Dentro",IF(DATOS_[[Check Equiparado]:[Check Equiparado]]="Sí",IF(DATOS!AM$4="Sí",(1/DATOS_[[% anualiz]:[% anualiz]]),1)*IF(DATOS!AM$5="Sí",1/DATOS_[[% normaliz]:[% normaliz]],1)*(DATOS_[Conc.Sal.09])))))))),
0)</f>
        <v>0</v>
      </c>
      <c r="S92" s="178">
        <f t="array" ref="S92">IFERROR(
(MEDIAN((IF(DATOS_[[Sexo]:[Sexo]]=$B92,IF(DATOS_[[AGRUP. CLAS. PROF.]:[AGRUP. CLAS. PROF.]]=$B90,IF(DATOS_[[Check Periodo Ref.]:[Check Periodo Ref.]]="Dentro",IF(DATOS_[[Check Equiparado]:[Check Equiparado]]="Sí",IF(DATOS!AN$4="Sí",(1/DATOS_[[% anualiz]:[% anualiz]]),1)*IF(DATOS!AN$5="Sí",1/DATOS_[[% normaliz]:[% normaliz]],1)*(DATOS_[Conc.Sal.10])))))))),
0)</f>
        <v>0</v>
      </c>
      <c r="T92" s="178">
        <f t="array" ref="T92">IFERROR(
(MEDIAN((IF(DATOS_[[Sexo]:[Sexo]]=$B92,IF(DATOS_[[AGRUP. CLAS. PROF.]:[AGRUP. CLAS. PROF.]]=$B90,IF(DATOS_[[Check Periodo Ref.]:[Check Periodo Ref.]]="Dentro",IF(DATOS_[[Check Equiparado]:[Check Equiparado]]="Sí",IF(DATOS!AO$4="Sí",(1/DATOS_[[% anualiz]:[% anualiz]]),1)*IF(DATOS!AO$5="Sí",1/DATOS_[[% normaliz]:[% normaliz]],1)*(DATOS_[Conc.Sal.11])))))))),
0)</f>
        <v>0</v>
      </c>
      <c r="U92" s="178">
        <f t="array" ref="U92">IFERROR(
(MEDIAN((IF(DATOS_[[Sexo]:[Sexo]]=$B92,IF(DATOS_[[AGRUP. CLAS. PROF.]:[AGRUP. CLAS. PROF.]]=$B90,IF(DATOS_[[Check Periodo Ref.]:[Check Periodo Ref.]]="Dentro",IF(DATOS_[[Check Equiparado]:[Check Equiparado]]="Sí",IF(DATOS!AP$4="Sí",(1/DATOS_[[% anualiz]:[% anualiz]]),1)*IF(DATOS!AP$5="Sí",1/DATOS_[[% normaliz]:[% normaliz]],1)*(DATOS_[Conc.Sal.12])))))))),
0)</f>
        <v>0</v>
      </c>
      <c r="V92" s="178">
        <f t="array" ref="V92">IFERROR(
(MEDIAN((IF(DATOS_[[Sexo]:[Sexo]]=$B92,IF(DATOS_[[AGRUP. CLAS. PROF.]:[AGRUP. CLAS. PROF.]]=$B90,IF(DATOS_[[Check Periodo Ref.]:[Check Periodo Ref.]]="Dentro",IF(DATOS_[[Check Equiparado]:[Check Equiparado]]="Sí",IF(DATOS!AQ$4="Sí",(1/DATOS_[[% anualiz]:[% anualiz]]),1)*IF(DATOS!AQ$5="Sí",1/DATOS_[[% normaliz]:[% normaliz]],1)*(DATOS_[Conc.Sal.13])))))))),
0)</f>
        <v>0</v>
      </c>
      <c r="W92" s="178">
        <f t="array" ref="W92">IFERROR(
(MEDIAN((IF(DATOS_[[Sexo]:[Sexo]]=$B92,IF(DATOS_[[AGRUP. CLAS. PROF.]:[AGRUP. CLAS. PROF.]]=$B90,IF(DATOS_[[Check Periodo Ref.]:[Check Periodo Ref.]]="Dentro",IF(DATOS_[[Check Equiparado]:[Check Equiparado]]="Sí",IF(DATOS!AR$4="Sí",(1/DATOS_[[% anualiz]:[% anualiz]]),1)*IF(DATOS!AR$5="Sí",1/DATOS_[[% normaliz]:[% normaliz]],1)*(DATOS_[Conc.Sal.14])))))))),
0)</f>
        <v>0</v>
      </c>
      <c r="X92" s="178">
        <f t="array" ref="X92">IFERROR(
(MEDIAN((IF(DATOS_[[Sexo]:[Sexo]]=$B92,IF(DATOS_[[AGRUP. CLAS. PROF.]:[AGRUP. CLAS. PROF.]]=$B90,IF(DATOS_[[Check Periodo Ref.]:[Check Periodo Ref.]]="Dentro",IF(DATOS_[[Check Equiparado]:[Check Equiparado]]="Sí",IF(DATOS!AS$4="Sí",(1/DATOS_[[% anualiz]:[% anualiz]]),1)*IF(DATOS!AS$5="Sí",1/DATOS_[[% normaliz]:[% normaliz]],1)*(DATOS_[Conc.Sal.15])))))))),
0)</f>
        <v>0</v>
      </c>
      <c r="Y92" s="178">
        <f t="array" ref="Y92">IFERROR(
(MEDIAN((IF(DATOS_[[Sexo]:[Sexo]]=$B92,IF(DATOS_[[AGRUP. CLAS. PROF.]:[AGRUP. CLAS. PROF.]]=$B90,IF(DATOS_[[Check Periodo Ref.]:[Check Periodo Ref.]]="Dentro",IF(DATOS_[[Check Equiparado]:[Check Equiparado]]="Sí",IF(DATOS!AT$4="Sí",(1/DATOS_[[% anualiz]:[% anualiz]]),1)*IF(DATOS!AT$5="Sí",1/DATOS_[[% normaliz]:[% normaliz]],1)*(DATOS_[Conc.Sal.16])))))))),
0)</f>
        <v>0</v>
      </c>
      <c r="Z92" s="178">
        <f t="array" ref="Z92">IFERROR(
(MEDIAN((IF(DATOS_[[Sexo]:[Sexo]]=$B92,IF(DATOS_[[AGRUP. CLAS. PROF.]:[AGRUP. CLAS. PROF.]]=$B90,IF(DATOS_[[Check Periodo Ref.]:[Check Periodo Ref.]]="Dentro",IF(DATOS_[[Check Equiparado]:[Check Equiparado]]="Sí",IF(DATOS!AU$4="Sí",(1/DATOS_[[% anualiz]:[% anualiz]]),1)*IF(DATOS!AU$5="Sí",1/DATOS_[[% normaliz]:[% normaliz]],1)*(DATOS_[Conc.Sal.17])))))))),
0)</f>
        <v>0</v>
      </c>
      <c r="AA92" s="178">
        <f t="array" ref="AA92">IFERROR(
(MEDIAN((IF(DATOS_[[Sexo]:[Sexo]]=$B92,IF(DATOS_[[AGRUP. CLAS. PROF.]:[AGRUP. CLAS. PROF.]]=$B90,IF(DATOS_[[Check Periodo Ref.]:[Check Periodo Ref.]]="Dentro",IF(DATOS_[[Check Equiparado]:[Check Equiparado]]="Sí",IF(DATOS!AV$4="Sí",(1/DATOS_[[% anualiz]:[% anualiz]]),1)*IF(DATOS!AV$5="Sí",1/DATOS_[[% normaliz]:[% normaliz]],1)*(DATOS_[Conc.Sal.18])))))))),
0)</f>
        <v>0</v>
      </c>
      <c r="AB92" s="178">
        <f t="array" ref="AB92">IFERROR(
(MEDIAN((IF(DATOS_[[Sexo]:[Sexo]]=$B92,IF(DATOS_[[AGRUP. CLAS. PROF.]:[AGRUP. CLAS. PROF.]]=$B90,IF(DATOS_[[Check Periodo Ref.]:[Check Periodo Ref.]]="Dentro",IF(DATOS_[[Check Equiparado]:[Check Equiparado]]="Sí",IF(DATOS!AW$4="Sí",(1/DATOS_[[% anualiz]:[% anualiz]]),1)*IF(DATOS!AW$5="Sí",1/DATOS_[[% normaliz]:[% normaliz]],1)*(DATOS_[Conc.Sal.19])))))))),
0)</f>
        <v>0</v>
      </c>
      <c r="AC92" s="178">
        <f t="array" ref="AC92">IFERROR(
(MEDIAN((IF(DATOS_[[Sexo]:[Sexo]]=$B92,IF(DATOS_[[AGRUP. CLAS. PROF.]:[AGRUP. CLAS. PROF.]]=$B90,IF(DATOS_[[Check Periodo Ref.]:[Check Periodo Ref.]]="Dentro",IF(DATOS_[[Check Equiparado]:[Check Equiparado]]="Sí",IF(DATOS!AX$4="Sí",(1/DATOS_[[% anualiz]:[% anualiz]]),1)*IF(DATOS!AX$5="Sí",1/DATOS_[[% normaliz]:[% normaliz]],1)*(DATOS_[Conc.Sal.20])))))))),
0)</f>
        <v>0</v>
      </c>
      <c r="AD92" s="178">
        <f t="array" ref="AD92">IFERROR(
(MEDIAN((IF(DATOS_[[Sexo]:[Sexo]]=$B92,IF(DATOS_[[AGRUP. CLAS. PROF.]:[AGRUP. CLAS. PROF.]]=$B90,IF(DATOS_[[Check Periodo Ref.]:[Check Periodo Ref.]]="Dentro",IF(DATOS_[[Check Equiparado]:[Check Equiparado]]="Sí",IF(DATOS!AY$4="Sí",(1/DATOS_[[% anualiz]:[% anualiz]]),1)*IF(DATOS!AY$5="Sí",1/DATOS_[[% normaliz]:[% normaliz]],1)*(DATOS_[Conc.Sal.21])))))))),
0)</f>
        <v>0</v>
      </c>
      <c r="AE92" s="178">
        <f t="array" ref="AE92">IFERROR(
(MEDIAN((IF(DATOS_[[Sexo]:[Sexo]]=$B92,IF(DATOS_[[AGRUP. CLAS. PROF.]:[AGRUP. CLAS. PROF.]]=$B90,IF(DATOS_[[Check Periodo Ref.]:[Check Periodo Ref.]]="Dentro",IF(DATOS_[[Check Equiparado]:[Check Equiparado]]="Sí",IF(DATOS!AZ$4="Sí",(1/DATOS_[[% anualiz]:[% anualiz]]),1)*IF(DATOS!AZ$5="Sí",1/DATOS_[[% normaliz]:[% normaliz]],1)*(DATOS_[Conc.Sal.22])))))))),
0)</f>
        <v>0</v>
      </c>
      <c r="AF92" s="178">
        <f t="array" ref="AF92">IFERROR(
(MEDIAN((IF(DATOS_[[Sexo]:[Sexo]]=$B92,IF(DATOS_[[AGRUP. CLAS. PROF.]:[AGRUP. CLAS. PROF.]]=$B90,IF(DATOS_[[Check Periodo Ref.]:[Check Periodo Ref.]]="Dentro",IF(DATOS_[[Check Equiparado]:[Check Equiparado]]="Sí",IF(DATOS!BA$4="Sí",(1/DATOS_[[% anualiz]:[% anualiz]]),1)*IF(DATOS!BA$5="Sí",1/DATOS_[[% normaliz]:[% normaliz]],1)*(DATOS_[Conc.Sal.23])))))))),
0)</f>
        <v>0</v>
      </c>
      <c r="AG92" s="178">
        <f t="array" ref="AG92">IFERROR(
(MEDIAN((IF(DATOS_[[Sexo]:[Sexo]]=$B92,IF(DATOS_[[AGRUP. CLAS. PROF.]:[AGRUP. CLAS. PROF.]]=$B90,IF(DATOS_[[Check Periodo Ref.]:[Check Periodo Ref.]]="Dentro",IF(DATOS_[[Check Equiparado]:[Check Equiparado]]="Sí",IF(DATOS!BB$4="Sí",(1/DATOS_[[% anualiz]:[% anualiz]]),1)*IF(DATOS!BB$5="Sí",1/DATOS_[[% normaliz]:[% normaliz]],1)*(DATOS_[Conc.Sal.24])))))))),
0)</f>
        <v>0</v>
      </c>
      <c r="AH92" s="178">
        <f t="array" ref="AH92">IFERROR(
(MEDIAN((IF(DATOS_[[Sexo]:[Sexo]]=$B92,IF(DATOS_[[AGRUP. CLAS. PROF.]:[AGRUP. CLAS. PROF.]]=$B90,IF(DATOS_[[Check Periodo Ref.]:[Check Periodo Ref.]]="Dentro",IF(DATOS_[[Check Equiparado]:[Check Equiparado]]="Sí",IF(DATOS!BC$4="Sí",(1/DATOS_[[% anualiz]:[% anualiz]]),1)*IF(DATOS!BC$5="Sí",1/DATOS_[[% normaliz]:[% normaliz]],1)*(DATOS_[Conc.Sal.25])))))))),
0)</f>
        <v>0</v>
      </c>
      <c r="AI92" s="178">
        <f t="array" ref="AI92">IFERROR(
(MEDIAN((IF(DATOS_[[Sexo]:[Sexo]]=$B92,IF(DATOS_[[AGRUP. CLAS. PROF.]:[AGRUP. CLAS. PROF.]]=$B90,IF(DATOS_[[Check Periodo Ref.]:[Check Periodo Ref.]]="Dentro",IF(DATOS_[[Check Equiparado]:[Check Equiparado]]="Sí",IF(DATOS!BD$4="Sí",(1/DATOS_[[% anualiz]:[% anualiz]]),1)*IF(DATOS!BD$5="Sí",1/DATOS_[[% normaliz]:[% normaliz]],1)*(DATOS_[Conc.Sal.26])))))))),
0)</f>
        <v>0</v>
      </c>
      <c r="AJ92" s="178">
        <f t="array" ref="AJ92">IFERROR(
(MEDIAN((IF(DATOS_[[Sexo]:[Sexo]]=$B92,IF(DATOS_[[AGRUP. CLAS. PROF.]:[AGRUP. CLAS. PROF.]]=$B90,IF(DATOS_[[Check Periodo Ref.]:[Check Periodo Ref.]]="Dentro",IF(DATOS_[[Check Equiparado]:[Check Equiparado]]="Sí",IF(DATOS!BE$4="Sí",(1/DATOS_[[% anualiz]:[% anualiz]]),1)*IF(DATOS!BE$5="Sí",1/DATOS_[[% normaliz]:[% normaliz]],1)*(DATOS_[Conc.Sal.27])))))))),
0)</f>
        <v>0</v>
      </c>
      <c r="AK92" s="178">
        <f t="array" ref="AK92">IFERROR(
(MEDIAN((IF(DATOS_[[Sexo]:[Sexo]]=$B92,IF(DATOS_[[AGRUP. CLAS. PROF.]:[AGRUP. CLAS. PROF.]]=$B90,IF(DATOS_[[Check Periodo Ref.]:[Check Periodo Ref.]]="Dentro",IF(DATOS_[[Check Equiparado]:[Check Equiparado]]="Sí",IF(DATOS!BF$4="Sí",(1/DATOS_[[% anualiz]:[% anualiz]]),1)*IF(DATOS!BF$5="Sí",1/DATOS_[[% normaliz]:[% normaliz]],1)*(DATOS_[Conc.Sal.28])))))))),
0)</f>
        <v>0</v>
      </c>
      <c r="AL92" s="178">
        <f t="array" ref="AL92">IFERROR(
(MEDIAN((IF(DATOS_[[Sexo]:[Sexo]]=$B92,IF(DATOS_[[AGRUP. CLAS. PROF.]:[AGRUP. CLAS. PROF.]]=$B90,IF(DATOS_[[Check Periodo Ref.]:[Check Periodo Ref.]]="Dentro",IF(DATOS_[[Check Equiparado]:[Check Equiparado]]="Sí",IF(DATOS!BG$4="Sí",(1/DATOS_[[% anualiz]:[% anualiz]]),1)*IF(DATOS!BG$5="Sí",1/DATOS_[[% normaliz]:[% normaliz]],1)*(DATOS_[Conc.Sal.29])))))))),
0)</f>
        <v>0</v>
      </c>
      <c r="AM92" s="178">
        <f t="array" ref="AM92">IFERROR(
(MEDIAN((IF(DATOS_[[Sexo]:[Sexo]]=$B92,IF(DATOS_[[AGRUP. CLAS. PROF.]:[AGRUP. CLAS. PROF.]]=$B90,IF(DATOS_[[Check Periodo Ref.]:[Check Periodo Ref.]]="Dentro",IF(DATOS_[[Check Equiparado]:[Check Equiparado]]="Sí",IF(DATOS!BH$4="Sí",(1/DATOS_[[% anualiz]:[% anualiz]]),1)*IF(DATOS!BH$5="Sí",1/DATOS_[[% normaliz]:[% normaliz]],1)*(DATOS_[Conc.Sal.30])))))))),
0)</f>
        <v>0</v>
      </c>
      <c r="AN92" s="179">
        <f t="array" ref="AN92">IFERROR(
MEDIAN(IF(DATOS_[Sexo]=$B92,IF(DATOS_[[AGRUP. CLAS. PROF.]:[AGRUP. CLAS. PROF.]]=$B90,IF(DATOS_[Check Equiparado]="Sí",IF(DATOS_[Check Periodo Ref.]="Dentro",DATOS_[Tot COMPL.SAL Eq],FALSE))))),
0)</f>
        <v>0</v>
      </c>
      <c r="AO92" s="180">
        <f t="array" ref="AO92">IFERROR(
MEDIAN(IF(DATOS_[Sexo]=$B92,IF(DATOS_[[AGRUP. CLAS. PROF.]:[AGRUP. CLAS. PROF.]]=$B90,IF(DATOS_[Check Equiparado]="Sí",IF(DATOS_[Check Periodo Ref.]="Dentro",DATOS_[TOTAL SALARIO Eq],FALSE))))),
0)</f>
        <v>0</v>
      </c>
      <c r="AP92" s="181">
        <f t="array" ref="AP92">IFERROR(
(MEDIAN((IF(DATOS_[[Sexo]:[Sexo]]=$B92,IF(DATOS_[[AGRUP. CLAS. PROF.]:[AGRUP. CLAS. PROF.]]=$B91,IF(DATOS_[[Check Periodo Ref.]:[Check Periodo Ref.]]="Dentro",IF(DATOS_[[Check Equiparado]:[Check Equiparado]]="Sí",IF(DATOS!BI$4="Sí",(1/DATOS_[[% anualiz]:[% anualiz]]),1)*IF(DATOS!BI$5="Sí",1/DATOS_[[% normaliz]:[% normaliz]],1)*(DATOS_[C.Extra.01])))))))),
0)</f>
        <v>0</v>
      </c>
      <c r="AQ92" s="181">
        <f t="array" ref="AQ92">IFERROR(
(MEDIAN((IF(DATOS_[[Sexo]:[Sexo]]=$B92,IF(DATOS_[[AGRUP. CLAS. PROF.]:[AGRUP. CLAS. PROF.]]=$B91,IF(DATOS_[[Check Periodo Ref.]:[Check Periodo Ref.]]="Dentro",IF(DATOS_[[Check Equiparado]:[Check Equiparado]]="Sí",IF(DATOS!BJ$4="Sí",(1/DATOS_[[% anualiz]:[% anualiz]]),1)*IF(DATOS!BJ$5="Sí",1/DATOS_[[% normaliz]:[% normaliz]],1)*(DATOS_[C.Extra.02])))))))),
0)</f>
        <v>0</v>
      </c>
      <c r="AR92" s="181">
        <f t="array" ref="AR92">IFERROR(
(MEDIAN((IF(DATOS_[[Sexo]:[Sexo]]=$B92,IF(DATOS_[[AGRUP. CLAS. PROF.]:[AGRUP. CLAS. PROF.]]=$B91,IF(DATOS_[[Check Periodo Ref.]:[Check Periodo Ref.]]="Dentro",IF(DATOS_[[Check Equiparado]:[Check Equiparado]]="Sí",IF(DATOS!BK$4="Sí",(1/DATOS_[[% anualiz]:[% anualiz]]),1)*IF(DATOS!BK$5="Sí",1/DATOS_[[% normaliz]:[% normaliz]],1)*(DATOS_[C.Extra.03])))))))),
0)</f>
        <v>0</v>
      </c>
      <c r="AS92" s="181">
        <f t="array" ref="AS92">IFERROR(
(MEDIAN((IF(DATOS_[[Sexo]:[Sexo]]=$B92,IF(DATOS_[[AGRUP. CLAS. PROF.]:[AGRUP. CLAS. PROF.]]=$B91,IF(DATOS_[[Check Periodo Ref.]:[Check Periodo Ref.]]="Dentro",IF(DATOS_[[Check Equiparado]:[Check Equiparado]]="Sí",IF(DATOS!BL$4="Sí",(1/DATOS_[[% anualiz]:[% anualiz]]),1)*IF(DATOS!BL$5="Sí",1/DATOS_[[% normaliz]:[% normaliz]],1)*(DATOS_[C.Extra.04])))))))),
0)</f>
        <v>0</v>
      </c>
      <c r="AT92" s="181">
        <f t="array" ref="AT92">IFERROR(
(MEDIAN((IF(DATOS_[[Sexo]:[Sexo]]=$B92,IF(DATOS_[[AGRUP. CLAS. PROF.]:[AGRUP. CLAS. PROF.]]=$B91,IF(DATOS_[[Check Periodo Ref.]:[Check Periodo Ref.]]="Dentro",IF(DATOS_[[Check Equiparado]:[Check Equiparado]]="Sí",IF(DATOS!BM$4="Sí",(1/DATOS_[[% anualiz]:[% anualiz]]),1)*IF(DATOS!BM$5="Sí",1/DATOS_[[% normaliz]:[% normaliz]],1)*(DATOS_[C.Extra.05])))))))),
0)</f>
        <v>0</v>
      </c>
      <c r="AU92" s="182">
        <f t="array" ref="AU92">IFERROR(
MEDIAN(IF(DATOS_[Sexo]=$B92,IF(DATOS_[[AGRUP. CLAS. PROF.]:[AGRUP. CLAS. PROF.]]=$B90,IF(DATOS_[Check Equiparado]="Sí",IF(DATOS_[Check Periodo Ref.]="Dentro",DATOS_[Tot Extrasalarial Eq],FALSE))))),
0)</f>
        <v>0</v>
      </c>
      <c r="AV92" s="183">
        <f t="array" ref="AV92">IFERROR(
MEDIAN(IF(DATOS_[Sexo]=$B92,IF(DATOS_[[AGRUP. CLAS. PROF.]:[AGRUP. CLAS. PROF.]]=$B90,IF(DATOS_[Check Equiparado]="Sí",IF(DATOS_[Check Periodo Ref.]="Dentro",DATOS_[TOTAL Retrib Eq],FALSE))))),
0)</f>
        <v>0</v>
      </c>
    </row>
    <row r="93" spans="1:48" ht="17.25" thickBot="1" x14ac:dyDescent="0.35">
      <c r="A93" s="107" t="str">
        <f t="shared" ref="A93" si="107">+A94</f>
        <v>[ocultar]</v>
      </c>
      <c r="B93" s="157" t="s">
        <v>243</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CLAS. PROF.],
IF("Dentro"=DATOS_[Check Periodo Ref.],
1/(COUNTIFS(DATOS_[Sexo],$B94,DATOS_[AGRUP. CLAS. PROF.],$B93,DATOS_[Check Periodo Ref.],"Dentro",DATOS_[id],DATOS_[id]))))))</f>
        <v>0</v>
      </c>
      <c r="D94" s="100">
        <f>COUNTIFS(DATOS_[AGRUP. CLAS. PROF.],$B93,DATOS_[Sexo],$B94,DATOS_[Check Periodo Ref.],"Dentro")</f>
        <v>0</v>
      </c>
      <c r="E94" s="100">
        <f>COUNTIFS(DATOS_[AGRUP. CLAS. PROF.],$B93,DATOS_[Sexo],$B94,DATOS_[Check Periodo Ref.],"Dentro",DATOS_[Check Nº SC Norm],"Sí")</f>
        <v>0</v>
      </c>
      <c r="F94" s="100">
        <f>COUNTIFS(DATOS_[AGRUP. CLAS. PROF.],$B93,DATOS_[Sexo],$B94,DATOS_[Check Periodo Ref.],"Dentro",DATOS_[Check Nº SC Anualiz],"Sí")</f>
        <v>0</v>
      </c>
      <c r="G94" s="100">
        <f>COUNTIFS(DATOS_[AGRUP. CLAS. PROF.],$B93,DATOS_[Sexo],$B94,DATOS_[Check Periodo Ref.],"Dentro",DATOS_[Check Nº SC Norm y Anualiz],"Sí")</f>
        <v>0</v>
      </c>
      <c r="H94" s="100">
        <f>COUNTIFS(DATOS_[AGRUP. CLAS. PROF.],$B93,DATOS_[Sexo],$B94,DATOS_[Check Periodo Ref.],"Dentro",DATOS_[Check Equiparación],"Sí")</f>
        <v>0</v>
      </c>
      <c r="I94" s="177">
        <f t="array" ref="I94">IFERROR(
MEDIAN(IF(DATOS_[Sexo]=$B94,IF(DATOS_[[AGRUP. CLAS. PROF.]:[AGRUP. CLAS. PROF.]]=$B93,IF(DATOS_[Check Equiparado]="Sí",IF(DATOS_[Check Periodo Ref.]="Dentro",DATOS_[SALARIO BASE Eq],FALSE))))),
0)</f>
        <v>0</v>
      </c>
      <c r="J94" s="178">
        <f t="array" ref="J94">IFERROR(
(MEDIAN((IF(DATOS_[[Sexo]:[Sexo]]=$B94,IF(DATOS_[[AGRUP. CLAS. PROF.]:[AGRUP. CLAS. PROF.]]=$B93,IF(DATOS_[[Check Periodo Ref.]:[Check Periodo Ref.]]="Dentro",IF(DATOS_[[Check Equiparado]:[Check Equiparado]]="Sí",IF(DATOS!AE$4="Sí",(1/DATOS_[[% anualiz]:[% anualiz]]),1)*IF(DATOS!AE$5="Sí",1/DATOS_[[% normaliz]:[% normaliz]],1)*(DATOS_[Conc.Sal.01])))))))),
0)</f>
        <v>0</v>
      </c>
      <c r="K94" s="178">
        <f t="array" ref="K94">IFERROR(
(MEDIAN((IF(DATOS_[[Sexo]:[Sexo]]=$B94,IF(DATOS_[[AGRUP. CLAS. PROF.]:[AGRUP. CLAS. PROF.]]=$B93,IF(DATOS_[[Check Periodo Ref.]:[Check Periodo Ref.]]="Dentro",IF(DATOS_[[Check Equiparado]:[Check Equiparado]]="Sí",IF(DATOS!AF$4="Sí",(1/DATOS_[[% anualiz]:[% anualiz]]),1)*IF(DATOS!AF$5="Sí",1/DATOS_[[% normaliz]:[% normaliz]],1)*(DATOS_[Conc.Sal.02])))))))),
0)</f>
        <v>0</v>
      </c>
      <c r="L94" s="178">
        <f t="array" ref="L94">IFERROR(
(MEDIAN((IF(DATOS_[[Sexo]:[Sexo]]=$B94,IF(DATOS_[[AGRUP. CLAS. PROF.]:[AGRUP. CLAS. PROF.]]=$B93,IF(DATOS_[[Check Periodo Ref.]:[Check Periodo Ref.]]="Dentro",IF(DATOS_[[Check Equiparado]:[Check Equiparado]]="Sí",IF(DATOS!AG$4="Sí",(1/DATOS_[[% anualiz]:[% anualiz]]),1)*IF(DATOS!AG$5="Sí",1/DATOS_[[% normaliz]:[% normaliz]],1)*(DATOS_[Conc.Sal.03])))))))),
0)</f>
        <v>0</v>
      </c>
      <c r="M94" s="178">
        <f t="array" ref="M94">IFERROR(
(MEDIAN((IF(DATOS_[[Sexo]:[Sexo]]=$B94,IF(DATOS_[[AGRUP. CLAS. PROF.]:[AGRUP. CLAS. PROF.]]=$B93,IF(DATOS_[[Check Periodo Ref.]:[Check Periodo Ref.]]="Dentro",IF(DATOS_[[Check Equiparado]:[Check Equiparado]]="Sí",IF(DATOS!AH$4="Sí",(1/DATOS_[[% anualiz]:[% anualiz]]),1)*IF(DATOS!AH$5="Sí",1/DATOS_[[% normaliz]:[% normaliz]],1)*(DATOS_[Conc.Sal.04])))))))),
0)</f>
        <v>0</v>
      </c>
      <c r="N94" s="178">
        <f t="array" ref="N94">IFERROR(
(MEDIAN((IF(DATOS_[[Sexo]:[Sexo]]=$B94,IF(DATOS_[[AGRUP. CLAS. PROF.]:[AGRUP. CLAS. PROF.]]=$B93,IF(DATOS_[[Check Periodo Ref.]:[Check Periodo Ref.]]="Dentro",IF(DATOS_[[Check Equiparado]:[Check Equiparado]]="Sí",IF(DATOS!AI$4="Sí",(1/DATOS_[[% anualiz]:[% anualiz]]),1)*IF(DATOS!AI$5="Sí",1/DATOS_[[% normaliz]:[% normaliz]],1)*(DATOS_[Conc.Sal.05])))))))),
0)</f>
        <v>0</v>
      </c>
      <c r="O94" s="178">
        <f t="array" ref="O94">IFERROR(
(MEDIAN((IF(DATOS_[[Sexo]:[Sexo]]=$B94,IF(DATOS_[[AGRUP. CLAS. PROF.]:[AGRUP. CLAS. PROF.]]=$B93,IF(DATOS_[[Check Periodo Ref.]:[Check Periodo Ref.]]="Dentro",IF(DATOS_[[Check Equiparado]:[Check Equiparado]]="Sí",IF(DATOS!AJ$4="Sí",(1/DATOS_[[% anualiz]:[% anualiz]]),1)*IF(DATOS!AJ$5="Sí",1/DATOS_[[% normaliz]:[% normaliz]],1)*(DATOS_[Conc.Sal.06])))))))),
0)</f>
        <v>0</v>
      </c>
      <c r="P94" s="178">
        <f t="array" ref="P94">IFERROR(
(MEDIAN((IF(DATOS_[[Sexo]:[Sexo]]=$B94,IF(DATOS_[[AGRUP. CLAS. PROF.]:[AGRUP. CLAS. PROF.]]=$B93,IF(DATOS_[[Check Periodo Ref.]:[Check Periodo Ref.]]="Dentro",IF(DATOS_[[Check Equiparado]:[Check Equiparado]]="Sí",IF(DATOS!AK$4="Sí",(1/DATOS_[[% anualiz]:[% anualiz]]),1)*IF(DATOS!AK$5="Sí",1/DATOS_[[% normaliz]:[% normaliz]],1)*(DATOS_[Conc.Sal.07])))))))),
0)</f>
        <v>0</v>
      </c>
      <c r="Q94" s="178">
        <f t="array" ref="Q94">IFERROR(
(MEDIAN((IF(DATOS_[[Sexo]:[Sexo]]=$B94,IF(DATOS_[[AGRUP. CLAS. PROF.]:[AGRUP. CLAS. PROF.]]=$B93,IF(DATOS_[[Check Periodo Ref.]:[Check Periodo Ref.]]="Dentro",IF(DATOS_[[Check Equiparado]:[Check Equiparado]]="Sí",IF(DATOS!AL$4="Sí",(1/DATOS_[[% anualiz]:[% anualiz]]),1)*IF(DATOS!AL$5="Sí",1/DATOS_[[% normaliz]:[% normaliz]],1)*(DATOS_[Conc.Sal.08])))))))),
0)</f>
        <v>0</v>
      </c>
      <c r="R94" s="178">
        <f t="array" ref="R94">IFERROR(
(MEDIAN((IF(DATOS_[[Sexo]:[Sexo]]=$B94,IF(DATOS_[[AGRUP. CLAS. PROF.]:[AGRUP. CLAS. PROF.]]=$B93,IF(DATOS_[[Check Periodo Ref.]:[Check Periodo Ref.]]="Dentro",IF(DATOS_[[Check Equiparado]:[Check Equiparado]]="Sí",IF(DATOS!AM$4="Sí",(1/DATOS_[[% anualiz]:[% anualiz]]),1)*IF(DATOS!AM$5="Sí",1/DATOS_[[% normaliz]:[% normaliz]],1)*(DATOS_[Conc.Sal.09])))))))),
0)</f>
        <v>0</v>
      </c>
      <c r="S94" s="178">
        <f t="array" ref="S94">IFERROR(
(MEDIAN((IF(DATOS_[[Sexo]:[Sexo]]=$B94,IF(DATOS_[[AGRUP. CLAS. PROF.]:[AGRUP. CLAS. PROF.]]=$B93,IF(DATOS_[[Check Periodo Ref.]:[Check Periodo Ref.]]="Dentro",IF(DATOS_[[Check Equiparado]:[Check Equiparado]]="Sí",IF(DATOS!AN$4="Sí",(1/DATOS_[[% anualiz]:[% anualiz]]),1)*IF(DATOS!AN$5="Sí",1/DATOS_[[% normaliz]:[% normaliz]],1)*(DATOS_[Conc.Sal.10])))))))),
0)</f>
        <v>0</v>
      </c>
      <c r="T94" s="178">
        <f t="array" ref="T94">IFERROR(
(MEDIAN((IF(DATOS_[[Sexo]:[Sexo]]=$B94,IF(DATOS_[[AGRUP. CLAS. PROF.]:[AGRUP. CLAS. PROF.]]=$B93,IF(DATOS_[[Check Periodo Ref.]:[Check Periodo Ref.]]="Dentro",IF(DATOS_[[Check Equiparado]:[Check Equiparado]]="Sí",IF(DATOS!AO$4="Sí",(1/DATOS_[[% anualiz]:[% anualiz]]),1)*IF(DATOS!AO$5="Sí",1/DATOS_[[% normaliz]:[% normaliz]],1)*(DATOS_[Conc.Sal.11])))))))),
0)</f>
        <v>0</v>
      </c>
      <c r="U94" s="178">
        <f t="array" ref="U94">IFERROR(
(MEDIAN((IF(DATOS_[[Sexo]:[Sexo]]=$B94,IF(DATOS_[[AGRUP. CLAS. PROF.]:[AGRUP. CLAS. PROF.]]=$B93,IF(DATOS_[[Check Periodo Ref.]:[Check Periodo Ref.]]="Dentro",IF(DATOS_[[Check Equiparado]:[Check Equiparado]]="Sí",IF(DATOS!AP$4="Sí",(1/DATOS_[[% anualiz]:[% anualiz]]),1)*IF(DATOS!AP$5="Sí",1/DATOS_[[% normaliz]:[% normaliz]],1)*(DATOS_[Conc.Sal.12])))))))),
0)</f>
        <v>0</v>
      </c>
      <c r="V94" s="178">
        <f t="array" ref="V94">IFERROR(
(MEDIAN((IF(DATOS_[[Sexo]:[Sexo]]=$B94,IF(DATOS_[[AGRUP. CLAS. PROF.]:[AGRUP. CLAS. PROF.]]=$B93,IF(DATOS_[[Check Periodo Ref.]:[Check Periodo Ref.]]="Dentro",IF(DATOS_[[Check Equiparado]:[Check Equiparado]]="Sí",IF(DATOS!AQ$4="Sí",(1/DATOS_[[% anualiz]:[% anualiz]]),1)*IF(DATOS!AQ$5="Sí",1/DATOS_[[% normaliz]:[% normaliz]],1)*(DATOS_[Conc.Sal.13])))))))),
0)</f>
        <v>0</v>
      </c>
      <c r="W94" s="178">
        <f t="array" ref="W94">IFERROR(
(MEDIAN((IF(DATOS_[[Sexo]:[Sexo]]=$B94,IF(DATOS_[[AGRUP. CLAS. PROF.]:[AGRUP. CLAS. PROF.]]=$B93,IF(DATOS_[[Check Periodo Ref.]:[Check Periodo Ref.]]="Dentro",IF(DATOS_[[Check Equiparado]:[Check Equiparado]]="Sí",IF(DATOS!AR$4="Sí",(1/DATOS_[[% anualiz]:[% anualiz]]),1)*IF(DATOS!AR$5="Sí",1/DATOS_[[% normaliz]:[% normaliz]],1)*(DATOS_[Conc.Sal.14])))))))),
0)</f>
        <v>0</v>
      </c>
      <c r="X94" s="178">
        <f t="array" ref="X94">IFERROR(
(MEDIAN((IF(DATOS_[[Sexo]:[Sexo]]=$B94,IF(DATOS_[[AGRUP. CLAS. PROF.]:[AGRUP. CLAS. PROF.]]=$B93,IF(DATOS_[[Check Periodo Ref.]:[Check Periodo Ref.]]="Dentro",IF(DATOS_[[Check Equiparado]:[Check Equiparado]]="Sí",IF(DATOS!AS$4="Sí",(1/DATOS_[[% anualiz]:[% anualiz]]),1)*IF(DATOS!AS$5="Sí",1/DATOS_[[% normaliz]:[% normaliz]],1)*(DATOS_[Conc.Sal.15])))))))),
0)</f>
        <v>0</v>
      </c>
      <c r="Y94" s="178">
        <f t="array" ref="Y94">IFERROR(
(MEDIAN((IF(DATOS_[[Sexo]:[Sexo]]=$B94,IF(DATOS_[[AGRUP. CLAS. PROF.]:[AGRUP. CLAS. PROF.]]=$B93,IF(DATOS_[[Check Periodo Ref.]:[Check Periodo Ref.]]="Dentro",IF(DATOS_[[Check Equiparado]:[Check Equiparado]]="Sí",IF(DATOS!AT$4="Sí",(1/DATOS_[[% anualiz]:[% anualiz]]),1)*IF(DATOS!AT$5="Sí",1/DATOS_[[% normaliz]:[% normaliz]],1)*(DATOS_[Conc.Sal.16])))))))),
0)</f>
        <v>0</v>
      </c>
      <c r="Z94" s="178">
        <f t="array" ref="Z94">IFERROR(
(MEDIAN((IF(DATOS_[[Sexo]:[Sexo]]=$B94,IF(DATOS_[[AGRUP. CLAS. PROF.]:[AGRUP. CLAS. PROF.]]=$B93,IF(DATOS_[[Check Periodo Ref.]:[Check Periodo Ref.]]="Dentro",IF(DATOS_[[Check Equiparado]:[Check Equiparado]]="Sí",IF(DATOS!AU$4="Sí",(1/DATOS_[[% anualiz]:[% anualiz]]),1)*IF(DATOS!AU$5="Sí",1/DATOS_[[% normaliz]:[% normaliz]],1)*(DATOS_[Conc.Sal.17])))))))),
0)</f>
        <v>0</v>
      </c>
      <c r="AA94" s="178">
        <f t="array" ref="AA94">IFERROR(
(MEDIAN((IF(DATOS_[[Sexo]:[Sexo]]=$B94,IF(DATOS_[[AGRUP. CLAS. PROF.]:[AGRUP. CLAS. PROF.]]=$B93,IF(DATOS_[[Check Periodo Ref.]:[Check Periodo Ref.]]="Dentro",IF(DATOS_[[Check Equiparado]:[Check Equiparado]]="Sí",IF(DATOS!AV$4="Sí",(1/DATOS_[[% anualiz]:[% anualiz]]),1)*IF(DATOS!AV$5="Sí",1/DATOS_[[% normaliz]:[% normaliz]],1)*(DATOS_[Conc.Sal.18])))))))),
0)</f>
        <v>0</v>
      </c>
      <c r="AB94" s="178">
        <f t="array" ref="AB94">IFERROR(
(MEDIAN((IF(DATOS_[[Sexo]:[Sexo]]=$B94,IF(DATOS_[[AGRUP. CLAS. PROF.]:[AGRUP. CLAS. PROF.]]=$B93,IF(DATOS_[[Check Periodo Ref.]:[Check Periodo Ref.]]="Dentro",IF(DATOS_[[Check Equiparado]:[Check Equiparado]]="Sí",IF(DATOS!AW$4="Sí",(1/DATOS_[[% anualiz]:[% anualiz]]),1)*IF(DATOS!AW$5="Sí",1/DATOS_[[% normaliz]:[% normaliz]],1)*(DATOS_[Conc.Sal.19])))))))),
0)</f>
        <v>0</v>
      </c>
      <c r="AC94" s="178">
        <f t="array" ref="AC94">IFERROR(
(MEDIAN((IF(DATOS_[[Sexo]:[Sexo]]=$B94,IF(DATOS_[[AGRUP. CLAS. PROF.]:[AGRUP. CLAS. PROF.]]=$B93,IF(DATOS_[[Check Periodo Ref.]:[Check Periodo Ref.]]="Dentro",IF(DATOS_[[Check Equiparado]:[Check Equiparado]]="Sí",IF(DATOS!AX$4="Sí",(1/DATOS_[[% anualiz]:[% anualiz]]),1)*IF(DATOS!AX$5="Sí",1/DATOS_[[% normaliz]:[% normaliz]],1)*(DATOS_[Conc.Sal.20])))))))),
0)</f>
        <v>0</v>
      </c>
      <c r="AD94" s="178">
        <f t="array" ref="AD94">IFERROR(
(MEDIAN((IF(DATOS_[[Sexo]:[Sexo]]=$B94,IF(DATOS_[[AGRUP. CLAS. PROF.]:[AGRUP. CLAS. PROF.]]=$B93,IF(DATOS_[[Check Periodo Ref.]:[Check Periodo Ref.]]="Dentro",IF(DATOS_[[Check Equiparado]:[Check Equiparado]]="Sí",IF(DATOS!AY$4="Sí",(1/DATOS_[[% anualiz]:[% anualiz]]),1)*IF(DATOS!AY$5="Sí",1/DATOS_[[% normaliz]:[% normaliz]],1)*(DATOS_[Conc.Sal.21])))))))),
0)</f>
        <v>0</v>
      </c>
      <c r="AE94" s="178">
        <f t="array" ref="AE94">IFERROR(
(MEDIAN((IF(DATOS_[[Sexo]:[Sexo]]=$B94,IF(DATOS_[[AGRUP. CLAS. PROF.]:[AGRUP. CLAS. PROF.]]=$B93,IF(DATOS_[[Check Periodo Ref.]:[Check Periodo Ref.]]="Dentro",IF(DATOS_[[Check Equiparado]:[Check Equiparado]]="Sí",IF(DATOS!AZ$4="Sí",(1/DATOS_[[% anualiz]:[% anualiz]]),1)*IF(DATOS!AZ$5="Sí",1/DATOS_[[% normaliz]:[% normaliz]],1)*(DATOS_[Conc.Sal.22])))))))),
0)</f>
        <v>0</v>
      </c>
      <c r="AF94" s="178">
        <f t="array" ref="AF94">IFERROR(
(MEDIAN((IF(DATOS_[[Sexo]:[Sexo]]=$B94,IF(DATOS_[[AGRUP. CLAS. PROF.]:[AGRUP. CLAS. PROF.]]=$B93,IF(DATOS_[[Check Periodo Ref.]:[Check Periodo Ref.]]="Dentro",IF(DATOS_[[Check Equiparado]:[Check Equiparado]]="Sí",IF(DATOS!BA$4="Sí",(1/DATOS_[[% anualiz]:[% anualiz]]),1)*IF(DATOS!BA$5="Sí",1/DATOS_[[% normaliz]:[% normaliz]],1)*(DATOS_[Conc.Sal.23])))))))),
0)</f>
        <v>0</v>
      </c>
      <c r="AG94" s="178">
        <f t="array" ref="AG94">IFERROR(
(MEDIAN((IF(DATOS_[[Sexo]:[Sexo]]=$B94,IF(DATOS_[[AGRUP. CLAS. PROF.]:[AGRUP. CLAS. PROF.]]=$B93,IF(DATOS_[[Check Periodo Ref.]:[Check Periodo Ref.]]="Dentro",IF(DATOS_[[Check Equiparado]:[Check Equiparado]]="Sí",IF(DATOS!BB$4="Sí",(1/DATOS_[[% anualiz]:[% anualiz]]),1)*IF(DATOS!BB$5="Sí",1/DATOS_[[% normaliz]:[% normaliz]],1)*(DATOS_[Conc.Sal.24])))))))),
0)</f>
        <v>0</v>
      </c>
      <c r="AH94" s="178">
        <f t="array" ref="AH94">IFERROR(
(MEDIAN((IF(DATOS_[[Sexo]:[Sexo]]=$B94,IF(DATOS_[[AGRUP. CLAS. PROF.]:[AGRUP. CLAS. PROF.]]=$B93,IF(DATOS_[[Check Periodo Ref.]:[Check Periodo Ref.]]="Dentro",IF(DATOS_[[Check Equiparado]:[Check Equiparado]]="Sí",IF(DATOS!BC$4="Sí",(1/DATOS_[[% anualiz]:[% anualiz]]),1)*IF(DATOS!BC$5="Sí",1/DATOS_[[% normaliz]:[% normaliz]],1)*(DATOS_[Conc.Sal.25])))))))),
0)</f>
        <v>0</v>
      </c>
      <c r="AI94" s="178">
        <f t="array" ref="AI94">IFERROR(
(MEDIAN((IF(DATOS_[[Sexo]:[Sexo]]=$B94,IF(DATOS_[[AGRUP. CLAS. PROF.]:[AGRUP. CLAS. PROF.]]=$B93,IF(DATOS_[[Check Periodo Ref.]:[Check Periodo Ref.]]="Dentro",IF(DATOS_[[Check Equiparado]:[Check Equiparado]]="Sí",IF(DATOS!BD$4="Sí",(1/DATOS_[[% anualiz]:[% anualiz]]),1)*IF(DATOS!BD$5="Sí",1/DATOS_[[% normaliz]:[% normaliz]],1)*(DATOS_[Conc.Sal.26])))))))),
0)</f>
        <v>0</v>
      </c>
      <c r="AJ94" s="178">
        <f t="array" ref="AJ94">IFERROR(
(MEDIAN((IF(DATOS_[[Sexo]:[Sexo]]=$B94,IF(DATOS_[[AGRUP. CLAS. PROF.]:[AGRUP. CLAS. PROF.]]=$B93,IF(DATOS_[[Check Periodo Ref.]:[Check Periodo Ref.]]="Dentro",IF(DATOS_[[Check Equiparado]:[Check Equiparado]]="Sí",IF(DATOS!BE$4="Sí",(1/DATOS_[[% anualiz]:[% anualiz]]),1)*IF(DATOS!BE$5="Sí",1/DATOS_[[% normaliz]:[% normaliz]],1)*(DATOS_[Conc.Sal.27])))))))),
0)</f>
        <v>0</v>
      </c>
      <c r="AK94" s="178">
        <f t="array" ref="AK94">IFERROR(
(MEDIAN((IF(DATOS_[[Sexo]:[Sexo]]=$B94,IF(DATOS_[[AGRUP. CLAS. PROF.]:[AGRUP. CLAS. PROF.]]=$B93,IF(DATOS_[[Check Periodo Ref.]:[Check Periodo Ref.]]="Dentro",IF(DATOS_[[Check Equiparado]:[Check Equiparado]]="Sí",IF(DATOS!BF$4="Sí",(1/DATOS_[[% anualiz]:[% anualiz]]),1)*IF(DATOS!BF$5="Sí",1/DATOS_[[% normaliz]:[% normaliz]],1)*(DATOS_[Conc.Sal.28])))))))),
0)</f>
        <v>0</v>
      </c>
      <c r="AL94" s="178">
        <f t="array" ref="AL94">IFERROR(
(MEDIAN((IF(DATOS_[[Sexo]:[Sexo]]=$B94,IF(DATOS_[[AGRUP. CLAS. PROF.]:[AGRUP. CLAS. PROF.]]=$B93,IF(DATOS_[[Check Periodo Ref.]:[Check Periodo Ref.]]="Dentro",IF(DATOS_[[Check Equiparado]:[Check Equiparado]]="Sí",IF(DATOS!BG$4="Sí",(1/DATOS_[[% anualiz]:[% anualiz]]),1)*IF(DATOS!BG$5="Sí",1/DATOS_[[% normaliz]:[% normaliz]],1)*(DATOS_[Conc.Sal.29])))))))),
0)</f>
        <v>0</v>
      </c>
      <c r="AM94" s="178">
        <f t="array" ref="AM94">IFERROR(
(MEDIAN((IF(DATOS_[[Sexo]:[Sexo]]=$B94,IF(DATOS_[[AGRUP. CLAS. PROF.]:[AGRUP. CLAS. PROF.]]=$B93,IF(DATOS_[[Check Periodo Ref.]:[Check Periodo Ref.]]="Dentro",IF(DATOS_[[Check Equiparado]:[Check Equiparado]]="Sí",IF(DATOS!BH$4="Sí",(1/DATOS_[[% anualiz]:[% anualiz]]),1)*IF(DATOS!BH$5="Sí",1/DATOS_[[% normaliz]:[% normaliz]],1)*(DATOS_[Conc.Sal.30])))))))),
0)</f>
        <v>0</v>
      </c>
      <c r="AN94" s="179">
        <f t="array" ref="AN94">IFERROR(
MEDIAN(IF(DATOS_[Sexo]=$B94,IF(DATOS_[[AGRUP. CLAS. PROF.]:[AGRUP. CLAS. PROF.]]=$B93,IF(DATOS_[Check Equiparado]="Sí",IF(DATOS_[Check Periodo Ref.]="Dentro",DATOS_[Tot COMPL.SAL Eq],FALSE))))),
0)</f>
        <v>0</v>
      </c>
      <c r="AO94" s="180">
        <f t="array" ref="AO94">IFERROR(
MEDIAN(IF(DATOS_[Sexo]=$B94,IF(DATOS_[[AGRUP. CLAS. PROF.]:[AGRUP. CLAS. PROF.]]=$B93,IF(DATOS_[Check Equiparado]="Sí",IF(DATOS_[Check Periodo Ref.]="Dentro",DATOS_[TOTAL SALARIO Eq],FALSE))))),
0)</f>
        <v>0</v>
      </c>
      <c r="AP94" s="181">
        <f t="array" ref="AP94">IFERROR(
(MEDIAN((IF(DATOS_[[Sexo]:[Sexo]]=$B94,IF(DATOS_[[AGRUP. CLAS. PROF.]:[AGRUP. CLAS. PROF.]]=$B93,IF(DATOS_[[Check Periodo Ref.]:[Check Periodo Ref.]]="Dentro",IF(DATOS_[[Check Equiparado]:[Check Equiparado]]="Sí",IF(DATOS!BI$4="Sí",(1/DATOS_[[% anualiz]:[% anualiz]]),1)*IF(DATOS!BI$5="Sí",1/DATOS_[[% normaliz]:[% normaliz]],1)*(DATOS_[C.Extra.01])))))))),
0)</f>
        <v>0</v>
      </c>
      <c r="AQ94" s="181">
        <f t="array" ref="AQ94">IFERROR(
(MEDIAN((IF(DATOS_[[Sexo]:[Sexo]]=$B94,IF(DATOS_[[AGRUP. CLAS. PROF.]:[AGRUP. CLAS. PROF.]]=$B93,IF(DATOS_[[Check Periodo Ref.]:[Check Periodo Ref.]]="Dentro",IF(DATOS_[[Check Equiparado]:[Check Equiparado]]="Sí",IF(DATOS!BJ$4="Sí",(1/DATOS_[[% anualiz]:[% anualiz]]),1)*IF(DATOS!BJ$5="Sí",1/DATOS_[[% normaliz]:[% normaliz]],1)*(DATOS_[C.Extra.02])))))))),
0)</f>
        <v>0</v>
      </c>
      <c r="AR94" s="181">
        <f t="array" ref="AR94">IFERROR(
(MEDIAN((IF(DATOS_[[Sexo]:[Sexo]]=$B94,IF(DATOS_[[AGRUP. CLAS. PROF.]:[AGRUP. CLAS. PROF.]]=$B93,IF(DATOS_[[Check Periodo Ref.]:[Check Periodo Ref.]]="Dentro",IF(DATOS_[[Check Equiparado]:[Check Equiparado]]="Sí",IF(DATOS!BK$4="Sí",(1/DATOS_[[% anualiz]:[% anualiz]]),1)*IF(DATOS!BK$5="Sí",1/DATOS_[[% normaliz]:[% normaliz]],1)*(DATOS_[C.Extra.03])))))))),
0)</f>
        <v>0</v>
      </c>
      <c r="AS94" s="181">
        <f t="array" ref="AS94">IFERROR(
(MEDIAN((IF(DATOS_[[Sexo]:[Sexo]]=$B94,IF(DATOS_[[AGRUP. CLAS. PROF.]:[AGRUP. CLAS. PROF.]]=$B93,IF(DATOS_[[Check Periodo Ref.]:[Check Periodo Ref.]]="Dentro",IF(DATOS_[[Check Equiparado]:[Check Equiparado]]="Sí",IF(DATOS!BL$4="Sí",(1/DATOS_[[% anualiz]:[% anualiz]]),1)*IF(DATOS!BL$5="Sí",1/DATOS_[[% normaliz]:[% normaliz]],1)*(DATOS_[C.Extra.04])))))))),
0)</f>
        <v>0</v>
      </c>
      <c r="AT94" s="181">
        <f t="array" ref="AT94">IFERROR(
(MEDIAN((IF(DATOS_[[Sexo]:[Sexo]]=$B94,IF(DATOS_[[AGRUP. CLAS. PROF.]:[AGRUP. CLAS. PROF.]]=$B93,IF(DATOS_[[Check Periodo Ref.]:[Check Periodo Ref.]]="Dentro",IF(DATOS_[[Check Equiparado]:[Check Equiparado]]="Sí",IF(DATOS!BM$4="Sí",(1/DATOS_[[% anualiz]:[% anualiz]]),1)*IF(DATOS!BM$5="Sí",1/DATOS_[[% normaliz]:[% normaliz]],1)*(DATOS_[C.Extra.05])))))))),
0)</f>
        <v>0</v>
      </c>
      <c r="AU94" s="182">
        <f t="array" ref="AU94">IFERROR(
MEDIAN(IF(DATOS_[Sexo]=$B94,IF(DATOS_[[AGRUP. CLAS. PROF.]:[AGRUP. CLAS. PROF.]]=$B93,IF(DATOS_[Check Equiparado]="Sí",IF(DATOS_[Check Periodo Ref.]="Dentro",DATOS_[Tot Extrasalarial Eq],FALSE))))),
0)</f>
        <v>0</v>
      </c>
      <c r="AV94" s="183">
        <f t="array" ref="AV94">IFERROR(
MEDIAN(IF(DATOS_[Sexo]=$B94,IF(DATOS_[[AGRUP. CLAS. PROF.]:[AGRUP. CLAS. PROF.]]=$B93,IF(DATOS_[Check Equiparado]="Sí",IF(DATOS_[Check Periodo Ref.]="Dentro",DATOS_[TOTAL Retrib Eq],FALSE))))),
0)</f>
        <v>0</v>
      </c>
    </row>
    <row r="95" spans="1:48" x14ac:dyDescent="0.3">
      <c r="A95" s="107" t="str">
        <f t="shared" ref="A95" si="110">+A94</f>
        <v>[ocultar]</v>
      </c>
      <c r="B95" s="153" t="s">
        <v>163</v>
      </c>
      <c r="C95" s="99">
        <f t="array" ref="C95">SUM(IF($B95=DATOS_[Sexo],
IF($B93=DATOS_[AGRUP. CLAS. PROF.],
IF("Dentro"=DATOS_[Check Periodo Ref.],
1/(COUNTIFS(DATOS_[Sexo],$B95,DATOS_[AGRUP. CLAS. PROF.],$B93,DATOS_[Check Periodo Ref.],"Dentro",DATOS_[id],DATOS_[id]))))))</f>
        <v>0</v>
      </c>
      <c r="D95" s="100">
        <f>COUNTIFS(DATOS_[AGRUP. CLAS. PROF.],$B93,DATOS_[Sexo],$B95,DATOS_[Check Periodo Ref.],"Dentro")</f>
        <v>0</v>
      </c>
      <c r="E95" s="100">
        <f>COUNTIFS(DATOS_[AGRUP. CLAS. PROF.],$B93,DATOS_[Sexo],$B95,DATOS_[Check Periodo Ref.],"Dentro",DATOS_[Check Nº SC Norm],"Sí")</f>
        <v>0</v>
      </c>
      <c r="F95" s="100">
        <f>COUNTIFS(DATOS_[AGRUP. CLAS. PROF.],$B93,DATOS_[Sexo],$B95,DATOS_[Check Periodo Ref.],"Dentro",DATOS_[Check Nº SC Anualiz],"Sí")</f>
        <v>0</v>
      </c>
      <c r="G95" s="100">
        <f>COUNTIFS(DATOS_[AGRUP. CLAS. PROF.],$B93,DATOS_[Sexo],$B95,DATOS_[Check Periodo Ref.],"Dentro",DATOS_[Check Nº SC Norm y Anualiz],"Sí")</f>
        <v>0</v>
      </c>
      <c r="H95" s="100">
        <f>COUNTIFS(DATOS_[AGRUP. CLAS. PROF.],$B93,DATOS_[Sexo],$B95,DATOS_[Check Periodo Ref.],"Dentro",DATOS_[Check Equiparación],"Sí")</f>
        <v>0</v>
      </c>
      <c r="I95" s="177" cm="1">
        <f t="array" ref="I95">IFERROR(
MEDIAN(IF(DATOS_[Sexo]=$B95,IF(DATOS_[[AGRUP. CLAS. PROF.]:[AGRUP. CLAS. PROF.]]=$B93,IF(DATOS_[Check Equiparado]="Sí",IF(DATOS_[Check Periodo Ref.]="Dentro",DATOS_[SALARIO BASE Eq],FALSE))))),
0)</f>
        <v>0</v>
      </c>
      <c r="J95" s="178">
        <f t="array" ref="J95">IFERROR(
(MEDIAN((IF(DATOS_[[Sexo]:[Sexo]]=$B95,IF(DATOS_[[AGRUP. CLAS. PROF.]:[AGRUP. CLAS. PROF.]]=$B93,IF(DATOS_[[Check Periodo Ref.]:[Check Periodo Ref.]]="Dentro",IF(DATOS_[[Check Equiparado]:[Check Equiparado]]="Sí",IF(DATOS!AE$4="Sí",(1/DATOS_[[% anualiz]:[% anualiz]]),1)*IF(DATOS!AE$5="Sí",1/DATOS_[[% normaliz]:[% normaliz]],1)*(DATOS_[Conc.Sal.01])))))))),
0)</f>
        <v>0</v>
      </c>
      <c r="K95" s="178">
        <f t="array" ref="K95">IFERROR(
(MEDIAN((IF(DATOS_[[Sexo]:[Sexo]]=$B95,IF(DATOS_[[AGRUP. CLAS. PROF.]:[AGRUP. CLAS. PROF.]]=$B93,IF(DATOS_[[Check Periodo Ref.]:[Check Periodo Ref.]]="Dentro",IF(DATOS_[[Check Equiparado]:[Check Equiparado]]="Sí",IF(DATOS!AF$4="Sí",(1/DATOS_[[% anualiz]:[% anualiz]]),1)*IF(DATOS!AF$5="Sí",1/DATOS_[[% normaliz]:[% normaliz]],1)*(DATOS_[Conc.Sal.02])))))))),
0)</f>
        <v>0</v>
      </c>
      <c r="L95" s="178">
        <f t="array" ref="L95">IFERROR(
(MEDIAN((IF(DATOS_[[Sexo]:[Sexo]]=$B95,IF(DATOS_[[AGRUP. CLAS. PROF.]:[AGRUP. CLAS. PROF.]]=$B93,IF(DATOS_[[Check Periodo Ref.]:[Check Periodo Ref.]]="Dentro",IF(DATOS_[[Check Equiparado]:[Check Equiparado]]="Sí",IF(DATOS!AG$4="Sí",(1/DATOS_[[% anualiz]:[% anualiz]]),1)*IF(DATOS!AG$5="Sí",1/DATOS_[[% normaliz]:[% normaliz]],1)*(DATOS_[Conc.Sal.03])))))))),
0)</f>
        <v>0</v>
      </c>
      <c r="M95" s="178">
        <f t="array" ref="M95">IFERROR(
(MEDIAN((IF(DATOS_[[Sexo]:[Sexo]]=$B95,IF(DATOS_[[AGRUP. CLAS. PROF.]:[AGRUP. CLAS. PROF.]]=$B93,IF(DATOS_[[Check Periodo Ref.]:[Check Periodo Ref.]]="Dentro",IF(DATOS_[[Check Equiparado]:[Check Equiparado]]="Sí",IF(DATOS!AH$4="Sí",(1/DATOS_[[% anualiz]:[% anualiz]]),1)*IF(DATOS!AH$5="Sí",1/DATOS_[[% normaliz]:[% normaliz]],1)*(DATOS_[Conc.Sal.04])))))))),
0)</f>
        <v>0</v>
      </c>
      <c r="N95" s="178">
        <f t="array" ref="N95">IFERROR(
(MEDIAN((IF(DATOS_[[Sexo]:[Sexo]]=$B95,IF(DATOS_[[AGRUP. CLAS. PROF.]:[AGRUP. CLAS. PROF.]]=$B93,IF(DATOS_[[Check Periodo Ref.]:[Check Periodo Ref.]]="Dentro",IF(DATOS_[[Check Equiparado]:[Check Equiparado]]="Sí",IF(DATOS!AI$4="Sí",(1/DATOS_[[% anualiz]:[% anualiz]]),1)*IF(DATOS!AI$5="Sí",1/DATOS_[[% normaliz]:[% normaliz]],1)*(DATOS_[Conc.Sal.05])))))))),
0)</f>
        <v>0</v>
      </c>
      <c r="O95" s="178">
        <f t="array" ref="O95">IFERROR(
(MEDIAN((IF(DATOS_[[Sexo]:[Sexo]]=$B95,IF(DATOS_[[AGRUP. CLAS. PROF.]:[AGRUP. CLAS. PROF.]]=$B93,IF(DATOS_[[Check Periodo Ref.]:[Check Periodo Ref.]]="Dentro",IF(DATOS_[[Check Equiparado]:[Check Equiparado]]="Sí",IF(DATOS!AJ$4="Sí",(1/DATOS_[[% anualiz]:[% anualiz]]),1)*IF(DATOS!AJ$5="Sí",1/DATOS_[[% normaliz]:[% normaliz]],1)*(DATOS_[Conc.Sal.06])))))))),
0)</f>
        <v>0</v>
      </c>
      <c r="P95" s="178">
        <f t="array" ref="P95">IFERROR(
(MEDIAN((IF(DATOS_[[Sexo]:[Sexo]]=$B95,IF(DATOS_[[AGRUP. CLAS. PROF.]:[AGRUP. CLAS. PROF.]]=$B93,IF(DATOS_[[Check Periodo Ref.]:[Check Periodo Ref.]]="Dentro",IF(DATOS_[[Check Equiparado]:[Check Equiparado]]="Sí",IF(DATOS!AK$4="Sí",(1/DATOS_[[% anualiz]:[% anualiz]]),1)*IF(DATOS!AK$5="Sí",1/DATOS_[[% normaliz]:[% normaliz]],1)*(DATOS_[Conc.Sal.07])))))))),
0)</f>
        <v>0</v>
      </c>
      <c r="Q95" s="178">
        <f t="array" ref="Q95">IFERROR(
(MEDIAN((IF(DATOS_[[Sexo]:[Sexo]]=$B95,IF(DATOS_[[AGRUP. CLAS. PROF.]:[AGRUP. CLAS. PROF.]]=$B93,IF(DATOS_[[Check Periodo Ref.]:[Check Periodo Ref.]]="Dentro",IF(DATOS_[[Check Equiparado]:[Check Equiparado]]="Sí",IF(DATOS!AL$4="Sí",(1/DATOS_[[% anualiz]:[% anualiz]]),1)*IF(DATOS!AL$5="Sí",1/DATOS_[[% normaliz]:[% normaliz]],1)*(DATOS_[Conc.Sal.08])))))))),
0)</f>
        <v>0</v>
      </c>
      <c r="R95" s="178">
        <f t="array" ref="R95">IFERROR(
(MEDIAN((IF(DATOS_[[Sexo]:[Sexo]]=$B95,IF(DATOS_[[AGRUP. CLAS. PROF.]:[AGRUP. CLAS. PROF.]]=$B93,IF(DATOS_[[Check Periodo Ref.]:[Check Periodo Ref.]]="Dentro",IF(DATOS_[[Check Equiparado]:[Check Equiparado]]="Sí",IF(DATOS!AM$4="Sí",(1/DATOS_[[% anualiz]:[% anualiz]]),1)*IF(DATOS!AM$5="Sí",1/DATOS_[[% normaliz]:[% normaliz]],1)*(DATOS_[Conc.Sal.09])))))))),
0)</f>
        <v>0</v>
      </c>
      <c r="S95" s="178">
        <f t="array" ref="S95">IFERROR(
(MEDIAN((IF(DATOS_[[Sexo]:[Sexo]]=$B95,IF(DATOS_[[AGRUP. CLAS. PROF.]:[AGRUP. CLAS. PROF.]]=$B93,IF(DATOS_[[Check Periodo Ref.]:[Check Periodo Ref.]]="Dentro",IF(DATOS_[[Check Equiparado]:[Check Equiparado]]="Sí",IF(DATOS!AN$4="Sí",(1/DATOS_[[% anualiz]:[% anualiz]]),1)*IF(DATOS!AN$5="Sí",1/DATOS_[[% normaliz]:[% normaliz]],1)*(DATOS_[Conc.Sal.10])))))))),
0)</f>
        <v>0</v>
      </c>
      <c r="T95" s="178">
        <f t="array" ref="T95">IFERROR(
(MEDIAN((IF(DATOS_[[Sexo]:[Sexo]]=$B95,IF(DATOS_[[AGRUP. CLAS. PROF.]:[AGRUP. CLAS. PROF.]]=$B93,IF(DATOS_[[Check Periodo Ref.]:[Check Periodo Ref.]]="Dentro",IF(DATOS_[[Check Equiparado]:[Check Equiparado]]="Sí",IF(DATOS!AO$4="Sí",(1/DATOS_[[% anualiz]:[% anualiz]]),1)*IF(DATOS!AO$5="Sí",1/DATOS_[[% normaliz]:[% normaliz]],1)*(DATOS_[Conc.Sal.11])))))))),
0)</f>
        <v>0</v>
      </c>
      <c r="U95" s="178">
        <f t="array" ref="U95">IFERROR(
(MEDIAN((IF(DATOS_[[Sexo]:[Sexo]]=$B95,IF(DATOS_[[AGRUP. CLAS. PROF.]:[AGRUP. CLAS. PROF.]]=$B93,IF(DATOS_[[Check Periodo Ref.]:[Check Periodo Ref.]]="Dentro",IF(DATOS_[[Check Equiparado]:[Check Equiparado]]="Sí",IF(DATOS!AP$4="Sí",(1/DATOS_[[% anualiz]:[% anualiz]]),1)*IF(DATOS!AP$5="Sí",1/DATOS_[[% normaliz]:[% normaliz]],1)*(DATOS_[Conc.Sal.12])))))))),
0)</f>
        <v>0</v>
      </c>
      <c r="V95" s="178">
        <f t="array" ref="V95">IFERROR(
(MEDIAN((IF(DATOS_[[Sexo]:[Sexo]]=$B95,IF(DATOS_[[AGRUP. CLAS. PROF.]:[AGRUP. CLAS. PROF.]]=$B93,IF(DATOS_[[Check Periodo Ref.]:[Check Periodo Ref.]]="Dentro",IF(DATOS_[[Check Equiparado]:[Check Equiparado]]="Sí",IF(DATOS!AQ$4="Sí",(1/DATOS_[[% anualiz]:[% anualiz]]),1)*IF(DATOS!AQ$5="Sí",1/DATOS_[[% normaliz]:[% normaliz]],1)*(DATOS_[Conc.Sal.13])))))))),
0)</f>
        <v>0</v>
      </c>
      <c r="W95" s="178">
        <f t="array" ref="W95">IFERROR(
(MEDIAN((IF(DATOS_[[Sexo]:[Sexo]]=$B95,IF(DATOS_[[AGRUP. CLAS. PROF.]:[AGRUP. CLAS. PROF.]]=$B93,IF(DATOS_[[Check Periodo Ref.]:[Check Periodo Ref.]]="Dentro",IF(DATOS_[[Check Equiparado]:[Check Equiparado]]="Sí",IF(DATOS!AR$4="Sí",(1/DATOS_[[% anualiz]:[% anualiz]]),1)*IF(DATOS!AR$5="Sí",1/DATOS_[[% normaliz]:[% normaliz]],1)*(DATOS_[Conc.Sal.14])))))))),
0)</f>
        <v>0</v>
      </c>
      <c r="X95" s="178">
        <f t="array" ref="X95">IFERROR(
(MEDIAN((IF(DATOS_[[Sexo]:[Sexo]]=$B95,IF(DATOS_[[AGRUP. CLAS. PROF.]:[AGRUP. CLAS. PROF.]]=$B93,IF(DATOS_[[Check Periodo Ref.]:[Check Periodo Ref.]]="Dentro",IF(DATOS_[[Check Equiparado]:[Check Equiparado]]="Sí",IF(DATOS!AS$4="Sí",(1/DATOS_[[% anualiz]:[% anualiz]]),1)*IF(DATOS!AS$5="Sí",1/DATOS_[[% normaliz]:[% normaliz]],1)*(DATOS_[Conc.Sal.15])))))))),
0)</f>
        <v>0</v>
      </c>
      <c r="Y95" s="178">
        <f t="array" ref="Y95">IFERROR(
(MEDIAN((IF(DATOS_[[Sexo]:[Sexo]]=$B95,IF(DATOS_[[AGRUP. CLAS. PROF.]:[AGRUP. CLAS. PROF.]]=$B93,IF(DATOS_[[Check Periodo Ref.]:[Check Periodo Ref.]]="Dentro",IF(DATOS_[[Check Equiparado]:[Check Equiparado]]="Sí",IF(DATOS!AT$4="Sí",(1/DATOS_[[% anualiz]:[% anualiz]]),1)*IF(DATOS!AT$5="Sí",1/DATOS_[[% normaliz]:[% normaliz]],1)*(DATOS_[Conc.Sal.16])))))))),
0)</f>
        <v>0</v>
      </c>
      <c r="Z95" s="178">
        <f t="array" ref="Z95">IFERROR(
(MEDIAN((IF(DATOS_[[Sexo]:[Sexo]]=$B95,IF(DATOS_[[AGRUP. CLAS. PROF.]:[AGRUP. CLAS. PROF.]]=$B93,IF(DATOS_[[Check Periodo Ref.]:[Check Periodo Ref.]]="Dentro",IF(DATOS_[[Check Equiparado]:[Check Equiparado]]="Sí",IF(DATOS!AU$4="Sí",(1/DATOS_[[% anualiz]:[% anualiz]]),1)*IF(DATOS!AU$5="Sí",1/DATOS_[[% normaliz]:[% normaliz]],1)*(DATOS_[Conc.Sal.17])))))))),
0)</f>
        <v>0</v>
      </c>
      <c r="AA95" s="178">
        <f t="array" ref="AA95">IFERROR(
(MEDIAN((IF(DATOS_[[Sexo]:[Sexo]]=$B95,IF(DATOS_[[AGRUP. CLAS. PROF.]:[AGRUP. CLAS. PROF.]]=$B93,IF(DATOS_[[Check Periodo Ref.]:[Check Periodo Ref.]]="Dentro",IF(DATOS_[[Check Equiparado]:[Check Equiparado]]="Sí",IF(DATOS!AV$4="Sí",(1/DATOS_[[% anualiz]:[% anualiz]]),1)*IF(DATOS!AV$5="Sí",1/DATOS_[[% normaliz]:[% normaliz]],1)*(DATOS_[Conc.Sal.18])))))))),
0)</f>
        <v>0</v>
      </c>
      <c r="AB95" s="178">
        <f t="array" ref="AB95">IFERROR(
(MEDIAN((IF(DATOS_[[Sexo]:[Sexo]]=$B95,IF(DATOS_[[AGRUP. CLAS. PROF.]:[AGRUP. CLAS. PROF.]]=$B93,IF(DATOS_[[Check Periodo Ref.]:[Check Periodo Ref.]]="Dentro",IF(DATOS_[[Check Equiparado]:[Check Equiparado]]="Sí",IF(DATOS!AW$4="Sí",(1/DATOS_[[% anualiz]:[% anualiz]]),1)*IF(DATOS!AW$5="Sí",1/DATOS_[[% normaliz]:[% normaliz]],1)*(DATOS_[Conc.Sal.19])))))))),
0)</f>
        <v>0</v>
      </c>
      <c r="AC95" s="178">
        <f t="array" ref="AC95">IFERROR(
(MEDIAN((IF(DATOS_[[Sexo]:[Sexo]]=$B95,IF(DATOS_[[AGRUP. CLAS. PROF.]:[AGRUP. CLAS. PROF.]]=$B93,IF(DATOS_[[Check Periodo Ref.]:[Check Periodo Ref.]]="Dentro",IF(DATOS_[[Check Equiparado]:[Check Equiparado]]="Sí",IF(DATOS!AX$4="Sí",(1/DATOS_[[% anualiz]:[% anualiz]]),1)*IF(DATOS!AX$5="Sí",1/DATOS_[[% normaliz]:[% normaliz]],1)*(DATOS_[Conc.Sal.20])))))))),
0)</f>
        <v>0</v>
      </c>
      <c r="AD95" s="178">
        <f t="array" ref="AD95">IFERROR(
(MEDIAN((IF(DATOS_[[Sexo]:[Sexo]]=$B95,IF(DATOS_[[AGRUP. CLAS. PROF.]:[AGRUP. CLAS. PROF.]]=$B93,IF(DATOS_[[Check Periodo Ref.]:[Check Periodo Ref.]]="Dentro",IF(DATOS_[[Check Equiparado]:[Check Equiparado]]="Sí",IF(DATOS!AY$4="Sí",(1/DATOS_[[% anualiz]:[% anualiz]]),1)*IF(DATOS!AY$5="Sí",1/DATOS_[[% normaliz]:[% normaliz]],1)*(DATOS_[Conc.Sal.21])))))))),
0)</f>
        <v>0</v>
      </c>
      <c r="AE95" s="178">
        <f t="array" ref="AE95">IFERROR(
(MEDIAN((IF(DATOS_[[Sexo]:[Sexo]]=$B95,IF(DATOS_[[AGRUP. CLAS. PROF.]:[AGRUP. CLAS. PROF.]]=$B93,IF(DATOS_[[Check Periodo Ref.]:[Check Periodo Ref.]]="Dentro",IF(DATOS_[[Check Equiparado]:[Check Equiparado]]="Sí",IF(DATOS!AZ$4="Sí",(1/DATOS_[[% anualiz]:[% anualiz]]),1)*IF(DATOS!AZ$5="Sí",1/DATOS_[[% normaliz]:[% normaliz]],1)*(DATOS_[Conc.Sal.22])))))))),
0)</f>
        <v>0</v>
      </c>
      <c r="AF95" s="178">
        <f t="array" ref="AF95">IFERROR(
(MEDIAN((IF(DATOS_[[Sexo]:[Sexo]]=$B95,IF(DATOS_[[AGRUP. CLAS. PROF.]:[AGRUP. CLAS. PROF.]]=$B93,IF(DATOS_[[Check Periodo Ref.]:[Check Periodo Ref.]]="Dentro",IF(DATOS_[[Check Equiparado]:[Check Equiparado]]="Sí",IF(DATOS!BA$4="Sí",(1/DATOS_[[% anualiz]:[% anualiz]]),1)*IF(DATOS!BA$5="Sí",1/DATOS_[[% normaliz]:[% normaliz]],1)*(DATOS_[Conc.Sal.23])))))))),
0)</f>
        <v>0</v>
      </c>
      <c r="AG95" s="178">
        <f t="array" ref="AG95">IFERROR(
(MEDIAN((IF(DATOS_[[Sexo]:[Sexo]]=$B95,IF(DATOS_[[AGRUP. CLAS. PROF.]:[AGRUP. CLAS. PROF.]]=$B93,IF(DATOS_[[Check Periodo Ref.]:[Check Periodo Ref.]]="Dentro",IF(DATOS_[[Check Equiparado]:[Check Equiparado]]="Sí",IF(DATOS!BB$4="Sí",(1/DATOS_[[% anualiz]:[% anualiz]]),1)*IF(DATOS!BB$5="Sí",1/DATOS_[[% normaliz]:[% normaliz]],1)*(DATOS_[Conc.Sal.24])))))))),
0)</f>
        <v>0</v>
      </c>
      <c r="AH95" s="178">
        <f t="array" ref="AH95">IFERROR(
(MEDIAN((IF(DATOS_[[Sexo]:[Sexo]]=$B95,IF(DATOS_[[AGRUP. CLAS. PROF.]:[AGRUP. CLAS. PROF.]]=$B93,IF(DATOS_[[Check Periodo Ref.]:[Check Periodo Ref.]]="Dentro",IF(DATOS_[[Check Equiparado]:[Check Equiparado]]="Sí",IF(DATOS!BC$4="Sí",(1/DATOS_[[% anualiz]:[% anualiz]]),1)*IF(DATOS!BC$5="Sí",1/DATOS_[[% normaliz]:[% normaliz]],1)*(DATOS_[Conc.Sal.25])))))))),
0)</f>
        <v>0</v>
      </c>
      <c r="AI95" s="178">
        <f t="array" ref="AI95">IFERROR(
(MEDIAN((IF(DATOS_[[Sexo]:[Sexo]]=$B95,IF(DATOS_[[AGRUP. CLAS. PROF.]:[AGRUP. CLAS. PROF.]]=$B93,IF(DATOS_[[Check Periodo Ref.]:[Check Periodo Ref.]]="Dentro",IF(DATOS_[[Check Equiparado]:[Check Equiparado]]="Sí",IF(DATOS!BD$4="Sí",(1/DATOS_[[% anualiz]:[% anualiz]]),1)*IF(DATOS!BD$5="Sí",1/DATOS_[[% normaliz]:[% normaliz]],1)*(DATOS_[Conc.Sal.26])))))))),
0)</f>
        <v>0</v>
      </c>
      <c r="AJ95" s="178">
        <f t="array" ref="AJ95">IFERROR(
(MEDIAN((IF(DATOS_[[Sexo]:[Sexo]]=$B95,IF(DATOS_[[AGRUP. CLAS. PROF.]:[AGRUP. CLAS. PROF.]]=$B93,IF(DATOS_[[Check Periodo Ref.]:[Check Periodo Ref.]]="Dentro",IF(DATOS_[[Check Equiparado]:[Check Equiparado]]="Sí",IF(DATOS!BE$4="Sí",(1/DATOS_[[% anualiz]:[% anualiz]]),1)*IF(DATOS!BE$5="Sí",1/DATOS_[[% normaliz]:[% normaliz]],1)*(DATOS_[Conc.Sal.27])))))))),
0)</f>
        <v>0</v>
      </c>
      <c r="AK95" s="178">
        <f t="array" ref="AK95">IFERROR(
(MEDIAN((IF(DATOS_[[Sexo]:[Sexo]]=$B95,IF(DATOS_[[AGRUP. CLAS. PROF.]:[AGRUP. CLAS. PROF.]]=$B93,IF(DATOS_[[Check Periodo Ref.]:[Check Periodo Ref.]]="Dentro",IF(DATOS_[[Check Equiparado]:[Check Equiparado]]="Sí",IF(DATOS!BF$4="Sí",(1/DATOS_[[% anualiz]:[% anualiz]]),1)*IF(DATOS!BF$5="Sí",1/DATOS_[[% normaliz]:[% normaliz]],1)*(DATOS_[Conc.Sal.28])))))))),
0)</f>
        <v>0</v>
      </c>
      <c r="AL95" s="178">
        <f t="array" ref="AL95">IFERROR(
(MEDIAN((IF(DATOS_[[Sexo]:[Sexo]]=$B95,IF(DATOS_[[AGRUP. CLAS. PROF.]:[AGRUP. CLAS. PROF.]]=$B93,IF(DATOS_[[Check Periodo Ref.]:[Check Periodo Ref.]]="Dentro",IF(DATOS_[[Check Equiparado]:[Check Equiparado]]="Sí",IF(DATOS!BG$4="Sí",(1/DATOS_[[% anualiz]:[% anualiz]]),1)*IF(DATOS!BG$5="Sí",1/DATOS_[[% normaliz]:[% normaliz]],1)*(DATOS_[Conc.Sal.29])))))))),
0)</f>
        <v>0</v>
      </c>
      <c r="AM95" s="178">
        <f t="array" ref="AM95">IFERROR(
(MEDIAN((IF(DATOS_[[Sexo]:[Sexo]]=$B95,IF(DATOS_[[AGRUP. CLAS. PROF.]:[AGRUP. CLAS. PROF.]]=$B93,IF(DATOS_[[Check Periodo Ref.]:[Check Periodo Ref.]]="Dentro",IF(DATOS_[[Check Equiparado]:[Check Equiparado]]="Sí",IF(DATOS!BH$4="Sí",(1/DATOS_[[% anualiz]:[% anualiz]]),1)*IF(DATOS!BH$5="Sí",1/DATOS_[[% normaliz]:[% normaliz]],1)*(DATOS_[Conc.Sal.30])))))))),
0)</f>
        <v>0</v>
      </c>
      <c r="AN95" s="179">
        <f t="array" ref="AN95">IFERROR(
MEDIAN(IF(DATOS_[Sexo]=$B95,IF(DATOS_[[AGRUP. CLAS. PROF.]:[AGRUP. CLAS. PROF.]]=$B93,IF(DATOS_[Check Equiparado]="Sí",IF(DATOS_[Check Periodo Ref.]="Dentro",DATOS_[Tot COMPL.SAL Eq],FALSE))))),
0)</f>
        <v>0</v>
      </c>
      <c r="AO95" s="180">
        <f t="array" ref="AO95">IFERROR(
MEDIAN(IF(DATOS_[Sexo]=$B95,IF(DATOS_[[AGRUP. CLAS. PROF.]:[AGRUP. CLAS. PROF.]]=$B93,IF(DATOS_[Check Equiparado]="Sí",IF(DATOS_[Check Periodo Ref.]="Dentro",DATOS_[TOTAL SALARIO Eq],FALSE))))),
0)</f>
        <v>0</v>
      </c>
      <c r="AP95" s="181">
        <f t="array" ref="AP95">IFERROR(
(MEDIAN((IF(DATOS_[[Sexo]:[Sexo]]=$B95,IF(DATOS_[[AGRUP. CLAS. PROF.]:[AGRUP. CLAS. PROF.]]=$B94,IF(DATOS_[[Check Periodo Ref.]:[Check Periodo Ref.]]="Dentro",IF(DATOS_[[Check Equiparado]:[Check Equiparado]]="Sí",IF(DATOS!BI$4="Sí",(1/DATOS_[[% anualiz]:[% anualiz]]),1)*IF(DATOS!BI$5="Sí",1/DATOS_[[% normaliz]:[% normaliz]],1)*(DATOS_[C.Extra.01])))))))),
0)</f>
        <v>0</v>
      </c>
      <c r="AQ95" s="181">
        <f t="array" ref="AQ95">IFERROR(
(MEDIAN((IF(DATOS_[[Sexo]:[Sexo]]=$B95,IF(DATOS_[[AGRUP. CLAS. PROF.]:[AGRUP. CLAS. PROF.]]=$B94,IF(DATOS_[[Check Periodo Ref.]:[Check Periodo Ref.]]="Dentro",IF(DATOS_[[Check Equiparado]:[Check Equiparado]]="Sí",IF(DATOS!BJ$4="Sí",(1/DATOS_[[% anualiz]:[% anualiz]]),1)*IF(DATOS!BJ$5="Sí",1/DATOS_[[% normaliz]:[% normaliz]],1)*(DATOS_[C.Extra.02])))))))),
0)</f>
        <v>0</v>
      </c>
      <c r="AR95" s="181">
        <f t="array" ref="AR95">IFERROR(
(MEDIAN((IF(DATOS_[[Sexo]:[Sexo]]=$B95,IF(DATOS_[[AGRUP. CLAS. PROF.]:[AGRUP. CLAS. PROF.]]=$B94,IF(DATOS_[[Check Periodo Ref.]:[Check Periodo Ref.]]="Dentro",IF(DATOS_[[Check Equiparado]:[Check Equiparado]]="Sí",IF(DATOS!BK$4="Sí",(1/DATOS_[[% anualiz]:[% anualiz]]),1)*IF(DATOS!BK$5="Sí",1/DATOS_[[% normaliz]:[% normaliz]],1)*(DATOS_[C.Extra.03])))))))),
0)</f>
        <v>0</v>
      </c>
      <c r="AS95" s="181">
        <f t="array" ref="AS95">IFERROR(
(MEDIAN((IF(DATOS_[[Sexo]:[Sexo]]=$B95,IF(DATOS_[[AGRUP. CLAS. PROF.]:[AGRUP. CLAS. PROF.]]=$B94,IF(DATOS_[[Check Periodo Ref.]:[Check Periodo Ref.]]="Dentro",IF(DATOS_[[Check Equiparado]:[Check Equiparado]]="Sí",IF(DATOS!BL$4="Sí",(1/DATOS_[[% anualiz]:[% anualiz]]),1)*IF(DATOS!BL$5="Sí",1/DATOS_[[% normaliz]:[% normaliz]],1)*(DATOS_[C.Extra.04])))))))),
0)</f>
        <v>0</v>
      </c>
      <c r="AT95" s="181">
        <f t="array" ref="AT95">IFERROR(
(MEDIAN((IF(DATOS_[[Sexo]:[Sexo]]=$B95,IF(DATOS_[[AGRUP. CLAS. PROF.]:[AGRUP. CLAS. PROF.]]=$B94,IF(DATOS_[[Check Periodo Ref.]:[Check Periodo Ref.]]="Dentro",IF(DATOS_[[Check Equiparado]:[Check Equiparado]]="Sí",IF(DATOS!BM$4="Sí",(1/DATOS_[[% anualiz]:[% anualiz]]),1)*IF(DATOS!BM$5="Sí",1/DATOS_[[% normaliz]:[% normaliz]],1)*(DATOS_[C.Extra.05])))))))),
0)</f>
        <v>0</v>
      </c>
      <c r="AU95" s="182">
        <f t="array" ref="AU95">IFERROR(
MEDIAN(IF(DATOS_[Sexo]=$B95,IF(DATOS_[[AGRUP. CLAS. PROF.]:[AGRUP. CLAS. PROF.]]=$B93,IF(DATOS_[Check Equiparado]="Sí",IF(DATOS_[Check Periodo Ref.]="Dentro",DATOS_[Tot Extrasalarial Eq],FALSE))))),
0)</f>
        <v>0</v>
      </c>
      <c r="AV95" s="183">
        <f t="array" ref="AV95">IFERROR(
MEDIAN(IF(DATOS_[Sexo]=$B95,IF(DATOS_[[AGRUP. CLAS. PROF.]:[AGRUP. CLAS. PROF.]]=$B93,IF(DATOS_[Check Equiparado]="Sí",IF(DATOS_[Check Periodo Ref.]="Dentro",DATOS_[TOTAL Retrib Eq],FALSE))))),
0)</f>
        <v>0</v>
      </c>
    </row>
    <row r="96" spans="1:48" ht="17.25" thickBot="1" x14ac:dyDescent="0.35">
      <c r="A96" s="107" t="str">
        <f t="shared" ref="A96" si="111">+A97</f>
        <v>[ocultar]</v>
      </c>
      <c r="B96" s="157" t="s">
        <v>244</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CLAS. PROF.],
IF("Dentro"=DATOS_[Check Periodo Ref.],
1/(COUNTIFS(DATOS_[Sexo],$B97,DATOS_[AGRUP. CLAS. PROF.],$B96,DATOS_[Check Periodo Ref.],"Dentro",DATOS_[id],DATOS_[id]))))))</f>
        <v>0</v>
      </c>
      <c r="D97" s="100">
        <f>COUNTIFS(DATOS_[AGRUP. CLAS. PROF.],$B96,DATOS_[Sexo],$B97,DATOS_[Check Periodo Ref.],"Dentro")</f>
        <v>0</v>
      </c>
      <c r="E97" s="100">
        <f>COUNTIFS(DATOS_[AGRUP. CLAS. PROF.],$B96,DATOS_[Sexo],$B97,DATOS_[Check Periodo Ref.],"Dentro",DATOS_[Check Nº SC Norm],"Sí")</f>
        <v>0</v>
      </c>
      <c r="F97" s="100">
        <f>COUNTIFS(DATOS_[AGRUP. CLAS. PROF.],$B96,DATOS_[Sexo],$B97,DATOS_[Check Periodo Ref.],"Dentro",DATOS_[Check Nº SC Anualiz],"Sí")</f>
        <v>0</v>
      </c>
      <c r="G97" s="100">
        <f>COUNTIFS(DATOS_[AGRUP. CLAS. PROF.],$B96,DATOS_[Sexo],$B97,DATOS_[Check Periodo Ref.],"Dentro",DATOS_[Check Nº SC Norm y Anualiz],"Sí")</f>
        <v>0</v>
      </c>
      <c r="H97" s="100">
        <f>COUNTIFS(DATOS_[AGRUP. CLAS. PROF.],$B96,DATOS_[Sexo],$B97,DATOS_[Check Periodo Ref.],"Dentro",DATOS_[Check Equiparación],"Sí")</f>
        <v>0</v>
      </c>
      <c r="I97" s="177">
        <f t="array" ref="I97">IFERROR(
MEDIAN(IF(DATOS_[Sexo]=$B97,IF(DATOS_[[AGRUP. CLAS. PROF.]:[AGRUP. CLAS. PROF.]]=$B96,IF(DATOS_[Check Equiparado]="Sí",IF(DATOS_[Check Periodo Ref.]="Dentro",DATOS_[SALARIO BASE Eq],FALSE))))),
0)</f>
        <v>0</v>
      </c>
      <c r="J97" s="178">
        <f t="array" ref="J97">IFERROR(
(MEDIAN((IF(DATOS_[[Sexo]:[Sexo]]=$B97,IF(DATOS_[[AGRUP. CLAS. PROF.]:[AGRUP. CLAS. PROF.]]=$B96,IF(DATOS_[[Check Periodo Ref.]:[Check Periodo Ref.]]="Dentro",IF(DATOS_[[Check Equiparado]:[Check Equiparado]]="Sí",IF(DATOS!AE$4="Sí",(1/DATOS_[[% anualiz]:[% anualiz]]),1)*IF(DATOS!AE$5="Sí",1/DATOS_[[% normaliz]:[% normaliz]],1)*(DATOS_[Conc.Sal.01])))))))),
0)</f>
        <v>0</v>
      </c>
      <c r="K97" s="178">
        <f t="array" ref="K97">IFERROR(
(MEDIAN((IF(DATOS_[[Sexo]:[Sexo]]=$B97,IF(DATOS_[[AGRUP. CLAS. PROF.]:[AGRUP. CLAS. PROF.]]=$B96,IF(DATOS_[[Check Periodo Ref.]:[Check Periodo Ref.]]="Dentro",IF(DATOS_[[Check Equiparado]:[Check Equiparado]]="Sí",IF(DATOS!AF$4="Sí",(1/DATOS_[[% anualiz]:[% anualiz]]),1)*IF(DATOS!AF$5="Sí",1/DATOS_[[% normaliz]:[% normaliz]],1)*(DATOS_[Conc.Sal.02])))))))),
0)</f>
        <v>0</v>
      </c>
      <c r="L97" s="178">
        <f t="array" ref="L97">IFERROR(
(MEDIAN((IF(DATOS_[[Sexo]:[Sexo]]=$B97,IF(DATOS_[[AGRUP. CLAS. PROF.]:[AGRUP. CLAS. PROF.]]=$B96,IF(DATOS_[[Check Periodo Ref.]:[Check Periodo Ref.]]="Dentro",IF(DATOS_[[Check Equiparado]:[Check Equiparado]]="Sí",IF(DATOS!AG$4="Sí",(1/DATOS_[[% anualiz]:[% anualiz]]),1)*IF(DATOS!AG$5="Sí",1/DATOS_[[% normaliz]:[% normaliz]],1)*(DATOS_[Conc.Sal.03])))))))),
0)</f>
        <v>0</v>
      </c>
      <c r="M97" s="178">
        <f t="array" ref="M97">IFERROR(
(MEDIAN((IF(DATOS_[[Sexo]:[Sexo]]=$B97,IF(DATOS_[[AGRUP. CLAS. PROF.]:[AGRUP. CLAS. PROF.]]=$B96,IF(DATOS_[[Check Periodo Ref.]:[Check Periodo Ref.]]="Dentro",IF(DATOS_[[Check Equiparado]:[Check Equiparado]]="Sí",IF(DATOS!AH$4="Sí",(1/DATOS_[[% anualiz]:[% anualiz]]),1)*IF(DATOS!AH$5="Sí",1/DATOS_[[% normaliz]:[% normaliz]],1)*(DATOS_[Conc.Sal.04])))))))),
0)</f>
        <v>0</v>
      </c>
      <c r="N97" s="178">
        <f t="array" ref="N97">IFERROR(
(MEDIAN((IF(DATOS_[[Sexo]:[Sexo]]=$B97,IF(DATOS_[[AGRUP. CLAS. PROF.]:[AGRUP. CLAS. PROF.]]=$B96,IF(DATOS_[[Check Periodo Ref.]:[Check Periodo Ref.]]="Dentro",IF(DATOS_[[Check Equiparado]:[Check Equiparado]]="Sí",IF(DATOS!AI$4="Sí",(1/DATOS_[[% anualiz]:[% anualiz]]),1)*IF(DATOS!AI$5="Sí",1/DATOS_[[% normaliz]:[% normaliz]],1)*(DATOS_[Conc.Sal.05])))))))),
0)</f>
        <v>0</v>
      </c>
      <c r="O97" s="178">
        <f t="array" ref="O97">IFERROR(
(MEDIAN((IF(DATOS_[[Sexo]:[Sexo]]=$B97,IF(DATOS_[[AGRUP. CLAS. PROF.]:[AGRUP. CLAS. PROF.]]=$B96,IF(DATOS_[[Check Periodo Ref.]:[Check Periodo Ref.]]="Dentro",IF(DATOS_[[Check Equiparado]:[Check Equiparado]]="Sí",IF(DATOS!AJ$4="Sí",(1/DATOS_[[% anualiz]:[% anualiz]]),1)*IF(DATOS!AJ$5="Sí",1/DATOS_[[% normaliz]:[% normaliz]],1)*(DATOS_[Conc.Sal.06])))))))),
0)</f>
        <v>0</v>
      </c>
      <c r="P97" s="178">
        <f t="array" ref="P97">IFERROR(
(MEDIAN((IF(DATOS_[[Sexo]:[Sexo]]=$B97,IF(DATOS_[[AGRUP. CLAS. PROF.]:[AGRUP. CLAS. PROF.]]=$B96,IF(DATOS_[[Check Periodo Ref.]:[Check Periodo Ref.]]="Dentro",IF(DATOS_[[Check Equiparado]:[Check Equiparado]]="Sí",IF(DATOS!AK$4="Sí",(1/DATOS_[[% anualiz]:[% anualiz]]),1)*IF(DATOS!AK$5="Sí",1/DATOS_[[% normaliz]:[% normaliz]],1)*(DATOS_[Conc.Sal.07])))))))),
0)</f>
        <v>0</v>
      </c>
      <c r="Q97" s="178">
        <f t="array" ref="Q97">IFERROR(
(MEDIAN((IF(DATOS_[[Sexo]:[Sexo]]=$B97,IF(DATOS_[[AGRUP. CLAS. PROF.]:[AGRUP. CLAS. PROF.]]=$B96,IF(DATOS_[[Check Periodo Ref.]:[Check Periodo Ref.]]="Dentro",IF(DATOS_[[Check Equiparado]:[Check Equiparado]]="Sí",IF(DATOS!AL$4="Sí",(1/DATOS_[[% anualiz]:[% anualiz]]),1)*IF(DATOS!AL$5="Sí",1/DATOS_[[% normaliz]:[% normaliz]],1)*(DATOS_[Conc.Sal.08])))))))),
0)</f>
        <v>0</v>
      </c>
      <c r="R97" s="178">
        <f t="array" ref="R97">IFERROR(
(MEDIAN((IF(DATOS_[[Sexo]:[Sexo]]=$B97,IF(DATOS_[[AGRUP. CLAS. PROF.]:[AGRUP. CLAS. PROF.]]=$B96,IF(DATOS_[[Check Periodo Ref.]:[Check Periodo Ref.]]="Dentro",IF(DATOS_[[Check Equiparado]:[Check Equiparado]]="Sí",IF(DATOS!AM$4="Sí",(1/DATOS_[[% anualiz]:[% anualiz]]),1)*IF(DATOS!AM$5="Sí",1/DATOS_[[% normaliz]:[% normaliz]],1)*(DATOS_[Conc.Sal.09])))))))),
0)</f>
        <v>0</v>
      </c>
      <c r="S97" s="178">
        <f t="array" ref="S97">IFERROR(
(MEDIAN((IF(DATOS_[[Sexo]:[Sexo]]=$B97,IF(DATOS_[[AGRUP. CLAS. PROF.]:[AGRUP. CLAS. PROF.]]=$B96,IF(DATOS_[[Check Periodo Ref.]:[Check Periodo Ref.]]="Dentro",IF(DATOS_[[Check Equiparado]:[Check Equiparado]]="Sí",IF(DATOS!AN$4="Sí",(1/DATOS_[[% anualiz]:[% anualiz]]),1)*IF(DATOS!AN$5="Sí",1/DATOS_[[% normaliz]:[% normaliz]],1)*(DATOS_[Conc.Sal.10])))))))),
0)</f>
        <v>0</v>
      </c>
      <c r="T97" s="178">
        <f t="array" ref="T97">IFERROR(
(MEDIAN((IF(DATOS_[[Sexo]:[Sexo]]=$B97,IF(DATOS_[[AGRUP. CLAS. PROF.]:[AGRUP. CLAS. PROF.]]=$B96,IF(DATOS_[[Check Periodo Ref.]:[Check Periodo Ref.]]="Dentro",IF(DATOS_[[Check Equiparado]:[Check Equiparado]]="Sí",IF(DATOS!AO$4="Sí",(1/DATOS_[[% anualiz]:[% anualiz]]),1)*IF(DATOS!AO$5="Sí",1/DATOS_[[% normaliz]:[% normaliz]],1)*(DATOS_[Conc.Sal.11])))))))),
0)</f>
        <v>0</v>
      </c>
      <c r="U97" s="178">
        <f t="array" ref="U97">IFERROR(
(MEDIAN((IF(DATOS_[[Sexo]:[Sexo]]=$B97,IF(DATOS_[[AGRUP. CLAS. PROF.]:[AGRUP. CLAS. PROF.]]=$B96,IF(DATOS_[[Check Periodo Ref.]:[Check Periodo Ref.]]="Dentro",IF(DATOS_[[Check Equiparado]:[Check Equiparado]]="Sí",IF(DATOS!AP$4="Sí",(1/DATOS_[[% anualiz]:[% anualiz]]),1)*IF(DATOS!AP$5="Sí",1/DATOS_[[% normaliz]:[% normaliz]],1)*(DATOS_[Conc.Sal.12])))))))),
0)</f>
        <v>0</v>
      </c>
      <c r="V97" s="178">
        <f t="array" ref="V97">IFERROR(
(MEDIAN((IF(DATOS_[[Sexo]:[Sexo]]=$B97,IF(DATOS_[[AGRUP. CLAS. PROF.]:[AGRUP. CLAS. PROF.]]=$B96,IF(DATOS_[[Check Periodo Ref.]:[Check Periodo Ref.]]="Dentro",IF(DATOS_[[Check Equiparado]:[Check Equiparado]]="Sí",IF(DATOS!AQ$4="Sí",(1/DATOS_[[% anualiz]:[% anualiz]]),1)*IF(DATOS!AQ$5="Sí",1/DATOS_[[% normaliz]:[% normaliz]],1)*(DATOS_[Conc.Sal.13])))))))),
0)</f>
        <v>0</v>
      </c>
      <c r="W97" s="178">
        <f t="array" ref="W97">IFERROR(
(MEDIAN((IF(DATOS_[[Sexo]:[Sexo]]=$B97,IF(DATOS_[[AGRUP. CLAS. PROF.]:[AGRUP. CLAS. PROF.]]=$B96,IF(DATOS_[[Check Periodo Ref.]:[Check Periodo Ref.]]="Dentro",IF(DATOS_[[Check Equiparado]:[Check Equiparado]]="Sí",IF(DATOS!AR$4="Sí",(1/DATOS_[[% anualiz]:[% anualiz]]),1)*IF(DATOS!AR$5="Sí",1/DATOS_[[% normaliz]:[% normaliz]],1)*(DATOS_[Conc.Sal.14])))))))),
0)</f>
        <v>0</v>
      </c>
      <c r="X97" s="178">
        <f t="array" ref="X97">IFERROR(
(MEDIAN((IF(DATOS_[[Sexo]:[Sexo]]=$B97,IF(DATOS_[[AGRUP. CLAS. PROF.]:[AGRUP. CLAS. PROF.]]=$B96,IF(DATOS_[[Check Periodo Ref.]:[Check Periodo Ref.]]="Dentro",IF(DATOS_[[Check Equiparado]:[Check Equiparado]]="Sí",IF(DATOS!AS$4="Sí",(1/DATOS_[[% anualiz]:[% anualiz]]),1)*IF(DATOS!AS$5="Sí",1/DATOS_[[% normaliz]:[% normaliz]],1)*(DATOS_[Conc.Sal.15])))))))),
0)</f>
        <v>0</v>
      </c>
      <c r="Y97" s="178">
        <f t="array" ref="Y97">IFERROR(
(MEDIAN((IF(DATOS_[[Sexo]:[Sexo]]=$B97,IF(DATOS_[[AGRUP. CLAS. PROF.]:[AGRUP. CLAS. PROF.]]=$B96,IF(DATOS_[[Check Periodo Ref.]:[Check Periodo Ref.]]="Dentro",IF(DATOS_[[Check Equiparado]:[Check Equiparado]]="Sí",IF(DATOS!AT$4="Sí",(1/DATOS_[[% anualiz]:[% anualiz]]),1)*IF(DATOS!AT$5="Sí",1/DATOS_[[% normaliz]:[% normaliz]],1)*(DATOS_[Conc.Sal.16])))))))),
0)</f>
        <v>0</v>
      </c>
      <c r="Z97" s="178">
        <f t="array" ref="Z97">IFERROR(
(MEDIAN((IF(DATOS_[[Sexo]:[Sexo]]=$B97,IF(DATOS_[[AGRUP. CLAS. PROF.]:[AGRUP. CLAS. PROF.]]=$B96,IF(DATOS_[[Check Periodo Ref.]:[Check Periodo Ref.]]="Dentro",IF(DATOS_[[Check Equiparado]:[Check Equiparado]]="Sí",IF(DATOS!AU$4="Sí",(1/DATOS_[[% anualiz]:[% anualiz]]),1)*IF(DATOS!AU$5="Sí",1/DATOS_[[% normaliz]:[% normaliz]],1)*(DATOS_[Conc.Sal.17])))))))),
0)</f>
        <v>0</v>
      </c>
      <c r="AA97" s="178">
        <f t="array" ref="AA97">IFERROR(
(MEDIAN((IF(DATOS_[[Sexo]:[Sexo]]=$B97,IF(DATOS_[[AGRUP. CLAS. PROF.]:[AGRUP. CLAS. PROF.]]=$B96,IF(DATOS_[[Check Periodo Ref.]:[Check Periodo Ref.]]="Dentro",IF(DATOS_[[Check Equiparado]:[Check Equiparado]]="Sí",IF(DATOS!AV$4="Sí",(1/DATOS_[[% anualiz]:[% anualiz]]),1)*IF(DATOS!AV$5="Sí",1/DATOS_[[% normaliz]:[% normaliz]],1)*(DATOS_[Conc.Sal.18])))))))),
0)</f>
        <v>0</v>
      </c>
      <c r="AB97" s="178">
        <f t="array" ref="AB97">IFERROR(
(MEDIAN((IF(DATOS_[[Sexo]:[Sexo]]=$B97,IF(DATOS_[[AGRUP. CLAS. PROF.]:[AGRUP. CLAS. PROF.]]=$B96,IF(DATOS_[[Check Periodo Ref.]:[Check Periodo Ref.]]="Dentro",IF(DATOS_[[Check Equiparado]:[Check Equiparado]]="Sí",IF(DATOS!AW$4="Sí",(1/DATOS_[[% anualiz]:[% anualiz]]),1)*IF(DATOS!AW$5="Sí",1/DATOS_[[% normaliz]:[% normaliz]],1)*(DATOS_[Conc.Sal.19])))))))),
0)</f>
        <v>0</v>
      </c>
      <c r="AC97" s="178">
        <f t="array" ref="AC97">IFERROR(
(MEDIAN((IF(DATOS_[[Sexo]:[Sexo]]=$B97,IF(DATOS_[[AGRUP. CLAS. PROF.]:[AGRUP. CLAS. PROF.]]=$B96,IF(DATOS_[[Check Periodo Ref.]:[Check Periodo Ref.]]="Dentro",IF(DATOS_[[Check Equiparado]:[Check Equiparado]]="Sí",IF(DATOS!AX$4="Sí",(1/DATOS_[[% anualiz]:[% anualiz]]),1)*IF(DATOS!AX$5="Sí",1/DATOS_[[% normaliz]:[% normaliz]],1)*(DATOS_[Conc.Sal.20])))))))),
0)</f>
        <v>0</v>
      </c>
      <c r="AD97" s="178">
        <f t="array" ref="AD97">IFERROR(
(MEDIAN((IF(DATOS_[[Sexo]:[Sexo]]=$B97,IF(DATOS_[[AGRUP. CLAS. PROF.]:[AGRUP. CLAS. PROF.]]=$B96,IF(DATOS_[[Check Periodo Ref.]:[Check Periodo Ref.]]="Dentro",IF(DATOS_[[Check Equiparado]:[Check Equiparado]]="Sí",IF(DATOS!AY$4="Sí",(1/DATOS_[[% anualiz]:[% anualiz]]),1)*IF(DATOS!AY$5="Sí",1/DATOS_[[% normaliz]:[% normaliz]],1)*(DATOS_[Conc.Sal.21])))))))),
0)</f>
        <v>0</v>
      </c>
      <c r="AE97" s="178">
        <f t="array" ref="AE97">IFERROR(
(MEDIAN((IF(DATOS_[[Sexo]:[Sexo]]=$B97,IF(DATOS_[[AGRUP. CLAS. PROF.]:[AGRUP. CLAS. PROF.]]=$B96,IF(DATOS_[[Check Periodo Ref.]:[Check Periodo Ref.]]="Dentro",IF(DATOS_[[Check Equiparado]:[Check Equiparado]]="Sí",IF(DATOS!AZ$4="Sí",(1/DATOS_[[% anualiz]:[% anualiz]]),1)*IF(DATOS!AZ$5="Sí",1/DATOS_[[% normaliz]:[% normaliz]],1)*(DATOS_[Conc.Sal.22])))))))),
0)</f>
        <v>0</v>
      </c>
      <c r="AF97" s="178">
        <f t="array" ref="AF97">IFERROR(
(MEDIAN((IF(DATOS_[[Sexo]:[Sexo]]=$B97,IF(DATOS_[[AGRUP. CLAS. PROF.]:[AGRUP. CLAS. PROF.]]=$B96,IF(DATOS_[[Check Periodo Ref.]:[Check Periodo Ref.]]="Dentro",IF(DATOS_[[Check Equiparado]:[Check Equiparado]]="Sí",IF(DATOS!BA$4="Sí",(1/DATOS_[[% anualiz]:[% anualiz]]),1)*IF(DATOS!BA$5="Sí",1/DATOS_[[% normaliz]:[% normaliz]],1)*(DATOS_[Conc.Sal.23])))))))),
0)</f>
        <v>0</v>
      </c>
      <c r="AG97" s="178">
        <f t="array" ref="AG97">IFERROR(
(MEDIAN((IF(DATOS_[[Sexo]:[Sexo]]=$B97,IF(DATOS_[[AGRUP. CLAS. PROF.]:[AGRUP. CLAS. PROF.]]=$B96,IF(DATOS_[[Check Periodo Ref.]:[Check Periodo Ref.]]="Dentro",IF(DATOS_[[Check Equiparado]:[Check Equiparado]]="Sí",IF(DATOS!BB$4="Sí",(1/DATOS_[[% anualiz]:[% anualiz]]),1)*IF(DATOS!BB$5="Sí",1/DATOS_[[% normaliz]:[% normaliz]],1)*(DATOS_[Conc.Sal.24])))))))),
0)</f>
        <v>0</v>
      </c>
      <c r="AH97" s="178">
        <f t="array" ref="AH97">IFERROR(
(MEDIAN((IF(DATOS_[[Sexo]:[Sexo]]=$B97,IF(DATOS_[[AGRUP. CLAS. PROF.]:[AGRUP. CLAS. PROF.]]=$B96,IF(DATOS_[[Check Periodo Ref.]:[Check Periodo Ref.]]="Dentro",IF(DATOS_[[Check Equiparado]:[Check Equiparado]]="Sí",IF(DATOS!BC$4="Sí",(1/DATOS_[[% anualiz]:[% anualiz]]),1)*IF(DATOS!BC$5="Sí",1/DATOS_[[% normaliz]:[% normaliz]],1)*(DATOS_[Conc.Sal.25])))))))),
0)</f>
        <v>0</v>
      </c>
      <c r="AI97" s="178">
        <f t="array" ref="AI97">IFERROR(
(MEDIAN((IF(DATOS_[[Sexo]:[Sexo]]=$B97,IF(DATOS_[[AGRUP. CLAS. PROF.]:[AGRUP. CLAS. PROF.]]=$B96,IF(DATOS_[[Check Periodo Ref.]:[Check Periodo Ref.]]="Dentro",IF(DATOS_[[Check Equiparado]:[Check Equiparado]]="Sí",IF(DATOS!BD$4="Sí",(1/DATOS_[[% anualiz]:[% anualiz]]),1)*IF(DATOS!BD$5="Sí",1/DATOS_[[% normaliz]:[% normaliz]],1)*(DATOS_[Conc.Sal.26])))))))),
0)</f>
        <v>0</v>
      </c>
      <c r="AJ97" s="178">
        <f t="array" ref="AJ97">IFERROR(
(MEDIAN((IF(DATOS_[[Sexo]:[Sexo]]=$B97,IF(DATOS_[[AGRUP. CLAS. PROF.]:[AGRUP. CLAS. PROF.]]=$B96,IF(DATOS_[[Check Periodo Ref.]:[Check Periodo Ref.]]="Dentro",IF(DATOS_[[Check Equiparado]:[Check Equiparado]]="Sí",IF(DATOS!BE$4="Sí",(1/DATOS_[[% anualiz]:[% anualiz]]),1)*IF(DATOS!BE$5="Sí",1/DATOS_[[% normaliz]:[% normaliz]],1)*(DATOS_[Conc.Sal.27])))))))),
0)</f>
        <v>0</v>
      </c>
      <c r="AK97" s="178">
        <f t="array" ref="AK97">IFERROR(
(MEDIAN((IF(DATOS_[[Sexo]:[Sexo]]=$B97,IF(DATOS_[[AGRUP. CLAS. PROF.]:[AGRUP. CLAS. PROF.]]=$B96,IF(DATOS_[[Check Periodo Ref.]:[Check Periodo Ref.]]="Dentro",IF(DATOS_[[Check Equiparado]:[Check Equiparado]]="Sí",IF(DATOS!BF$4="Sí",(1/DATOS_[[% anualiz]:[% anualiz]]),1)*IF(DATOS!BF$5="Sí",1/DATOS_[[% normaliz]:[% normaliz]],1)*(DATOS_[Conc.Sal.28])))))))),
0)</f>
        <v>0</v>
      </c>
      <c r="AL97" s="178">
        <f t="array" ref="AL97">IFERROR(
(MEDIAN((IF(DATOS_[[Sexo]:[Sexo]]=$B97,IF(DATOS_[[AGRUP. CLAS. PROF.]:[AGRUP. CLAS. PROF.]]=$B96,IF(DATOS_[[Check Periodo Ref.]:[Check Periodo Ref.]]="Dentro",IF(DATOS_[[Check Equiparado]:[Check Equiparado]]="Sí",IF(DATOS!BG$4="Sí",(1/DATOS_[[% anualiz]:[% anualiz]]),1)*IF(DATOS!BG$5="Sí",1/DATOS_[[% normaliz]:[% normaliz]],1)*(DATOS_[Conc.Sal.29])))))))),
0)</f>
        <v>0</v>
      </c>
      <c r="AM97" s="178">
        <f t="array" ref="AM97">IFERROR(
(MEDIAN((IF(DATOS_[[Sexo]:[Sexo]]=$B97,IF(DATOS_[[AGRUP. CLAS. PROF.]:[AGRUP. CLAS. PROF.]]=$B96,IF(DATOS_[[Check Periodo Ref.]:[Check Periodo Ref.]]="Dentro",IF(DATOS_[[Check Equiparado]:[Check Equiparado]]="Sí",IF(DATOS!BH$4="Sí",(1/DATOS_[[% anualiz]:[% anualiz]]),1)*IF(DATOS!BH$5="Sí",1/DATOS_[[% normaliz]:[% normaliz]],1)*(DATOS_[Conc.Sal.30])))))))),
0)</f>
        <v>0</v>
      </c>
      <c r="AN97" s="179">
        <f t="array" ref="AN97">IFERROR(
MEDIAN(IF(DATOS_[Sexo]=$B97,IF(DATOS_[[AGRUP. CLAS. PROF.]:[AGRUP. CLAS. PROF.]]=$B96,IF(DATOS_[Check Equiparado]="Sí",IF(DATOS_[Check Periodo Ref.]="Dentro",DATOS_[Tot COMPL.SAL Eq],FALSE))))),
0)</f>
        <v>0</v>
      </c>
      <c r="AO97" s="180">
        <f t="array" ref="AO97">IFERROR(
MEDIAN(IF(DATOS_[Sexo]=$B97,IF(DATOS_[[AGRUP. CLAS. PROF.]:[AGRUP. CLAS. PROF.]]=$B96,IF(DATOS_[Check Equiparado]="Sí",IF(DATOS_[Check Periodo Ref.]="Dentro",DATOS_[TOTAL SALARIO Eq],FALSE))))),
0)</f>
        <v>0</v>
      </c>
      <c r="AP97" s="181">
        <f t="array" ref="AP97">IFERROR(
(MEDIAN((IF(DATOS_[[Sexo]:[Sexo]]=$B97,IF(DATOS_[[AGRUP. CLAS. PROF.]:[AGRUP. CLAS. PROF.]]=$B96,IF(DATOS_[[Check Periodo Ref.]:[Check Periodo Ref.]]="Dentro",IF(DATOS_[[Check Equiparado]:[Check Equiparado]]="Sí",IF(DATOS!BI$4="Sí",(1/DATOS_[[% anualiz]:[% anualiz]]),1)*IF(DATOS!BI$5="Sí",1/DATOS_[[% normaliz]:[% normaliz]],1)*(DATOS_[C.Extra.01])))))))),
0)</f>
        <v>0</v>
      </c>
      <c r="AQ97" s="181">
        <f t="array" ref="AQ97">IFERROR(
(MEDIAN((IF(DATOS_[[Sexo]:[Sexo]]=$B97,IF(DATOS_[[AGRUP. CLAS. PROF.]:[AGRUP. CLAS. PROF.]]=$B96,IF(DATOS_[[Check Periodo Ref.]:[Check Periodo Ref.]]="Dentro",IF(DATOS_[[Check Equiparado]:[Check Equiparado]]="Sí",IF(DATOS!BJ$4="Sí",(1/DATOS_[[% anualiz]:[% anualiz]]),1)*IF(DATOS!BJ$5="Sí",1/DATOS_[[% normaliz]:[% normaliz]],1)*(DATOS_[C.Extra.02])))))))),
0)</f>
        <v>0</v>
      </c>
      <c r="AR97" s="181">
        <f t="array" ref="AR97">IFERROR(
(MEDIAN((IF(DATOS_[[Sexo]:[Sexo]]=$B97,IF(DATOS_[[AGRUP. CLAS. PROF.]:[AGRUP. CLAS. PROF.]]=$B96,IF(DATOS_[[Check Periodo Ref.]:[Check Periodo Ref.]]="Dentro",IF(DATOS_[[Check Equiparado]:[Check Equiparado]]="Sí",IF(DATOS!BK$4="Sí",(1/DATOS_[[% anualiz]:[% anualiz]]),1)*IF(DATOS!BK$5="Sí",1/DATOS_[[% normaliz]:[% normaliz]],1)*(DATOS_[C.Extra.03])))))))),
0)</f>
        <v>0</v>
      </c>
      <c r="AS97" s="181">
        <f t="array" ref="AS97">IFERROR(
(MEDIAN((IF(DATOS_[[Sexo]:[Sexo]]=$B97,IF(DATOS_[[AGRUP. CLAS. PROF.]:[AGRUP. CLAS. PROF.]]=$B96,IF(DATOS_[[Check Periodo Ref.]:[Check Periodo Ref.]]="Dentro",IF(DATOS_[[Check Equiparado]:[Check Equiparado]]="Sí",IF(DATOS!BL$4="Sí",(1/DATOS_[[% anualiz]:[% anualiz]]),1)*IF(DATOS!BL$5="Sí",1/DATOS_[[% normaliz]:[% normaliz]],1)*(DATOS_[C.Extra.04])))))))),
0)</f>
        <v>0</v>
      </c>
      <c r="AT97" s="181">
        <f t="array" ref="AT97">IFERROR(
(MEDIAN((IF(DATOS_[[Sexo]:[Sexo]]=$B97,IF(DATOS_[[AGRUP. CLAS. PROF.]:[AGRUP. CLAS. PROF.]]=$B96,IF(DATOS_[[Check Periodo Ref.]:[Check Periodo Ref.]]="Dentro",IF(DATOS_[[Check Equiparado]:[Check Equiparado]]="Sí",IF(DATOS!BM$4="Sí",(1/DATOS_[[% anualiz]:[% anualiz]]),1)*IF(DATOS!BM$5="Sí",1/DATOS_[[% normaliz]:[% normaliz]],1)*(DATOS_[C.Extra.05])))))))),
0)</f>
        <v>0</v>
      </c>
      <c r="AU97" s="182">
        <f t="array" ref="AU97">IFERROR(
MEDIAN(IF(DATOS_[Sexo]=$B97,IF(DATOS_[[AGRUP. CLAS. PROF.]:[AGRUP. CLAS. PROF.]]=$B96,IF(DATOS_[Check Equiparado]="Sí",IF(DATOS_[Check Periodo Ref.]="Dentro",DATOS_[Tot Extrasalarial Eq],FALSE))))),
0)</f>
        <v>0</v>
      </c>
      <c r="AV97" s="183">
        <f t="array" ref="AV97">IFERROR(
MEDIAN(IF(DATOS_[Sexo]=$B97,IF(DATOS_[[AGRUP. CLAS. PROF.]:[AGRUP. CLAS. PROF.]]=$B96,IF(DATOS_[Check Equiparado]="Sí",IF(DATOS_[Check Periodo Ref.]="Dentro",DATOS_[TOTAL Retrib Eq],FALSE))))),
0)</f>
        <v>0</v>
      </c>
    </row>
    <row r="98" spans="1:48" x14ac:dyDescent="0.3">
      <c r="A98" s="107" t="str">
        <f t="shared" ref="A98" si="114">+A97</f>
        <v>[ocultar]</v>
      </c>
      <c r="B98" s="153" t="s">
        <v>163</v>
      </c>
      <c r="C98" s="99">
        <f t="array" ref="C98">SUM(IF($B98=DATOS_[Sexo],
IF($B96=DATOS_[AGRUP. CLAS. PROF.],
IF("Dentro"=DATOS_[Check Periodo Ref.],
1/(COUNTIFS(DATOS_[Sexo],$B98,DATOS_[AGRUP. CLAS. PROF.],$B96,DATOS_[Check Periodo Ref.],"Dentro",DATOS_[id],DATOS_[id]))))))</f>
        <v>0</v>
      </c>
      <c r="D98" s="100">
        <f>COUNTIFS(DATOS_[AGRUP. CLAS. PROF.],$B96,DATOS_[Sexo],$B98,DATOS_[Check Periodo Ref.],"Dentro")</f>
        <v>0</v>
      </c>
      <c r="E98" s="100">
        <f>COUNTIFS(DATOS_[AGRUP. CLAS. PROF.],$B96,DATOS_[Sexo],$B98,DATOS_[Check Periodo Ref.],"Dentro",DATOS_[Check Nº SC Norm],"Sí")</f>
        <v>0</v>
      </c>
      <c r="F98" s="100">
        <f>COUNTIFS(DATOS_[AGRUP. CLAS. PROF.],$B96,DATOS_[Sexo],$B98,DATOS_[Check Periodo Ref.],"Dentro",DATOS_[Check Nº SC Anualiz],"Sí")</f>
        <v>0</v>
      </c>
      <c r="G98" s="100">
        <f>COUNTIFS(DATOS_[AGRUP. CLAS. PROF.],$B96,DATOS_[Sexo],$B98,DATOS_[Check Periodo Ref.],"Dentro",DATOS_[Check Nº SC Norm y Anualiz],"Sí")</f>
        <v>0</v>
      </c>
      <c r="H98" s="100">
        <f>COUNTIFS(DATOS_[AGRUP. CLAS. PROF.],$B96,DATOS_[Sexo],$B98,DATOS_[Check Periodo Ref.],"Dentro",DATOS_[Check Equiparación],"Sí")</f>
        <v>0</v>
      </c>
      <c r="I98" s="177" cm="1">
        <f t="array" ref="I98">IFERROR(
MEDIAN(IF(DATOS_[Sexo]=$B98,IF(DATOS_[[AGRUP. CLAS. PROF.]:[AGRUP. CLAS. PROF.]]=$B96,IF(DATOS_[Check Equiparado]="Sí",IF(DATOS_[Check Periodo Ref.]="Dentro",DATOS_[SALARIO BASE Eq],FALSE))))),
0)</f>
        <v>0</v>
      </c>
      <c r="J98" s="178">
        <f t="array" ref="J98">IFERROR(
(MEDIAN((IF(DATOS_[[Sexo]:[Sexo]]=$B98,IF(DATOS_[[AGRUP. CLAS. PROF.]:[AGRUP. CLAS. PROF.]]=$B96,IF(DATOS_[[Check Periodo Ref.]:[Check Periodo Ref.]]="Dentro",IF(DATOS_[[Check Equiparado]:[Check Equiparado]]="Sí",IF(DATOS!AE$4="Sí",(1/DATOS_[[% anualiz]:[% anualiz]]),1)*IF(DATOS!AE$5="Sí",1/DATOS_[[% normaliz]:[% normaliz]],1)*(DATOS_[Conc.Sal.01])))))))),
0)</f>
        <v>0</v>
      </c>
      <c r="K98" s="178">
        <f t="array" ref="K98">IFERROR(
(MEDIAN((IF(DATOS_[[Sexo]:[Sexo]]=$B98,IF(DATOS_[[AGRUP. CLAS. PROF.]:[AGRUP. CLAS. PROF.]]=$B96,IF(DATOS_[[Check Periodo Ref.]:[Check Periodo Ref.]]="Dentro",IF(DATOS_[[Check Equiparado]:[Check Equiparado]]="Sí",IF(DATOS!AF$4="Sí",(1/DATOS_[[% anualiz]:[% anualiz]]),1)*IF(DATOS!AF$5="Sí",1/DATOS_[[% normaliz]:[% normaliz]],1)*(DATOS_[Conc.Sal.02])))))))),
0)</f>
        <v>0</v>
      </c>
      <c r="L98" s="178">
        <f t="array" ref="L98">IFERROR(
(MEDIAN((IF(DATOS_[[Sexo]:[Sexo]]=$B98,IF(DATOS_[[AGRUP. CLAS. PROF.]:[AGRUP. CLAS. PROF.]]=$B96,IF(DATOS_[[Check Periodo Ref.]:[Check Periodo Ref.]]="Dentro",IF(DATOS_[[Check Equiparado]:[Check Equiparado]]="Sí",IF(DATOS!AG$4="Sí",(1/DATOS_[[% anualiz]:[% anualiz]]),1)*IF(DATOS!AG$5="Sí",1/DATOS_[[% normaliz]:[% normaliz]],1)*(DATOS_[Conc.Sal.03])))))))),
0)</f>
        <v>0</v>
      </c>
      <c r="M98" s="178">
        <f t="array" ref="M98">IFERROR(
(MEDIAN((IF(DATOS_[[Sexo]:[Sexo]]=$B98,IF(DATOS_[[AGRUP. CLAS. PROF.]:[AGRUP. CLAS. PROF.]]=$B96,IF(DATOS_[[Check Periodo Ref.]:[Check Periodo Ref.]]="Dentro",IF(DATOS_[[Check Equiparado]:[Check Equiparado]]="Sí",IF(DATOS!AH$4="Sí",(1/DATOS_[[% anualiz]:[% anualiz]]),1)*IF(DATOS!AH$5="Sí",1/DATOS_[[% normaliz]:[% normaliz]],1)*(DATOS_[Conc.Sal.04])))))))),
0)</f>
        <v>0</v>
      </c>
      <c r="N98" s="178">
        <f t="array" ref="N98">IFERROR(
(MEDIAN((IF(DATOS_[[Sexo]:[Sexo]]=$B98,IF(DATOS_[[AGRUP. CLAS. PROF.]:[AGRUP. CLAS. PROF.]]=$B96,IF(DATOS_[[Check Periodo Ref.]:[Check Periodo Ref.]]="Dentro",IF(DATOS_[[Check Equiparado]:[Check Equiparado]]="Sí",IF(DATOS!AI$4="Sí",(1/DATOS_[[% anualiz]:[% anualiz]]),1)*IF(DATOS!AI$5="Sí",1/DATOS_[[% normaliz]:[% normaliz]],1)*(DATOS_[Conc.Sal.05])))))))),
0)</f>
        <v>0</v>
      </c>
      <c r="O98" s="178">
        <f t="array" ref="O98">IFERROR(
(MEDIAN((IF(DATOS_[[Sexo]:[Sexo]]=$B98,IF(DATOS_[[AGRUP. CLAS. PROF.]:[AGRUP. CLAS. PROF.]]=$B96,IF(DATOS_[[Check Periodo Ref.]:[Check Periodo Ref.]]="Dentro",IF(DATOS_[[Check Equiparado]:[Check Equiparado]]="Sí",IF(DATOS!AJ$4="Sí",(1/DATOS_[[% anualiz]:[% anualiz]]),1)*IF(DATOS!AJ$5="Sí",1/DATOS_[[% normaliz]:[% normaliz]],1)*(DATOS_[Conc.Sal.06])))))))),
0)</f>
        <v>0</v>
      </c>
      <c r="P98" s="178">
        <f t="array" ref="P98">IFERROR(
(MEDIAN((IF(DATOS_[[Sexo]:[Sexo]]=$B98,IF(DATOS_[[AGRUP. CLAS. PROF.]:[AGRUP. CLAS. PROF.]]=$B96,IF(DATOS_[[Check Periodo Ref.]:[Check Periodo Ref.]]="Dentro",IF(DATOS_[[Check Equiparado]:[Check Equiparado]]="Sí",IF(DATOS!AK$4="Sí",(1/DATOS_[[% anualiz]:[% anualiz]]),1)*IF(DATOS!AK$5="Sí",1/DATOS_[[% normaliz]:[% normaliz]],1)*(DATOS_[Conc.Sal.07])))))))),
0)</f>
        <v>0</v>
      </c>
      <c r="Q98" s="178">
        <f t="array" ref="Q98">IFERROR(
(MEDIAN((IF(DATOS_[[Sexo]:[Sexo]]=$B98,IF(DATOS_[[AGRUP. CLAS. PROF.]:[AGRUP. CLAS. PROF.]]=$B96,IF(DATOS_[[Check Periodo Ref.]:[Check Periodo Ref.]]="Dentro",IF(DATOS_[[Check Equiparado]:[Check Equiparado]]="Sí",IF(DATOS!AL$4="Sí",(1/DATOS_[[% anualiz]:[% anualiz]]),1)*IF(DATOS!AL$5="Sí",1/DATOS_[[% normaliz]:[% normaliz]],1)*(DATOS_[Conc.Sal.08])))))))),
0)</f>
        <v>0</v>
      </c>
      <c r="R98" s="178">
        <f t="array" ref="R98">IFERROR(
(MEDIAN((IF(DATOS_[[Sexo]:[Sexo]]=$B98,IF(DATOS_[[AGRUP. CLAS. PROF.]:[AGRUP. CLAS. PROF.]]=$B96,IF(DATOS_[[Check Periodo Ref.]:[Check Periodo Ref.]]="Dentro",IF(DATOS_[[Check Equiparado]:[Check Equiparado]]="Sí",IF(DATOS!AM$4="Sí",(1/DATOS_[[% anualiz]:[% anualiz]]),1)*IF(DATOS!AM$5="Sí",1/DATOS_[[% normaliz]:[% normaliz]],1)*(DATOS_[Conc.Sal.09])))))))),
0)</f>
        <v>0</v>
      </c>
      <c r="S98" s="178">
        <f t="array" ref="S98">IFERROR(
(MEDIAN((IF(DATOS_[[Sexo]:[Sexo]]=$B98,IF(DATOS_[[AGRUP. CLAS. PROF.]:[AGRUP. CLAS. PROF.]]=$B96,IF(DATOS_[[Check Periodo Ref.]:[Check Periodo Ref.]]="Dentro",IF(DATOS_[[Check Equiparado]:[Check Equiparado]]="Sí",IF(DATOS!AN$4="Sí",(1/DATOS_[[% anualiz]:[% anualiz]]),1)*IF(DATOS!AN$5="Sí",1/DATOS_[[% normaliz]:[% normaliz]],1)*(DATOS_[Conc.Sal.10])))))))),
0)</f>
        <v>0</v>
      </c>
      <c r="T98" s="178">
        <f t="array" ref="T98">IFERROR(
(MEDIAN((IF(DATOS_[[Sexo]:[Sexo]]=$B98,IF(DATOS_[[AGRUP. CLAS. PROF.]:[AGRUP. CLAS. PROF.]]=$B96,IF(DATOS_[[Check Periodo Ref.]:[Check Periodo Ref.]]="Dentro",IF(DATOS_[[Check Equiparado]:[Check Equiparado]]="Sí",IF(DATOS!AO$4="Sí",(1/DATOS_[[% anualiz]:[% anualiz]]),1)*IF(DATOS!AO$5="Sí",1/DATOS_[[% normaliz]:[% normaliz]],1)*(DATOS_[Conc.Sal.11])))))))),
0)</f>
        <v>0</v>
      </c>
      <c r="U98" s="178">
        <f t="array" ref="U98">IFERROR(
(MEDIAN((IF(DATOS_[[Sexo]:[Sexo]]=$B98,IF(DATOS_[[AGRUP. CLAS. PROF.]:[AGRUP. CLAS. PROF.]]=$B96,IF(DATOS_[[Check Periodo Ref.]:[Check Periodo Ref.]]="Dentro",IF(DATOS_[[Check Equiparado]:[Check Equiparado]]="Sí",IF(DATOS!AP$4="Sí",(1/DATOS_[[% anualiz]:[% anualiz]]),1)*IF(DATOS!AP$5="Sí",1/DATOS_[[% normaliz]:[% normaliz]],1)*(DATOS_[Conc.Sal.12])))))))),
0)</f>
        <v>0</v>
      </c>
      <c r="V98" s="178">
        <f t="array" ref="V98">IFERROR(
(MEDIAN((IF(DATOS_[[Sexo]:[Sexo]]=$B98,IF(DATOS_[[AGRUP. CLAS. PROF.]:[AGRUP. CLAS. PROF.]]=$B96,IF(DATOS_[[Check Periodo Ref.]:[Check Periodo Ref.]]="Dentro",IF(DATOS_[[Check Equiparado]:[Check Equiparado]]="Sí",IF(DATOS!AQ$4="Sí",(1/DATOS_[[% anualiz]:[% anualiz]]),1)*IF(DATOS!AQ$5="Sí",1/DATOS_[[% normaliz]:[% normaliz]],1)*(DATOS_[Conc.Sal.13])))))))),
0)</f>
        <v>0</v>
      </c>
      <c r="W98" s="178">
        <f t="array" ref="W98">IFERROR(
(MEDIAN((IF(DATOS_[[Sexo]:[Sexo]]=$B98,IF(DATOS_[[AGRUP. CLAS. PROF.]:[AGRUP. CLAS. PROF.]]=$B96,IF(DATOS_[[Check Periodo Ref.]:[Check Periodo Ref.]]="Dentro",IF(DATOS_[[Check Equiparado]:[Check Equiparado]]="Sí",IF(DATOS!AR$4="Sí",(1/DATOS_[[% anualiz]:[% anualiz]]),1)*IF(DATOS!AR$5="Sí",1/DATOS_[[% normaliz]:[% normaliz]],1)*(DATOS_[Conc.Sal.14])))))))),
0)</f>
        <v>0</v>
      </c>
      <c r="X98" s="178">
        <f t="array" ref="X98">IFERROR(
(MEDIAN((IF(DATOS_[[Sexo]:[Sexo]]=$B98,IF(DATOS_[[AGRUP. CLAS. PROF.]:[AGRUP. CLAS. PROF.]]=$B96,IF(DATOS_[[Check Periodo Ref.]:[Check Periodo Ref.]]="Dentro",IF(DATOS_[[Check Equiparado]:[Check Equiparado]]="Sí",IF(DATOS!AS$4="Sí",(1/DATOS_[[% anualiz]:[% anualiz]]),1)*IF(DATOS!AS$5="Sí",1/DATOS_[[% normaliz]:[% normaliz]],1)*(DATOS_[Conc.Sal.15])))))))),
0)</f>
        <v>0</v>
      </c>
      <c r="Y98" s="178">
        <f t="array" ref="Y98">IFERROR(
(MEDIAN((IF(DATOS_[[Sexo]:[Sexo]]=$B98,IF(DATOS_[[AGRUP. CLAS. PROF.]:[AGRUP. CLAS. PROF.]]=$B96,IF(DATOS_[[Check Periodo Ref.]:[Check Periodo Ref.]]="Dentro",IF(DATOS_[[Check Equiparado]:[Check Equiparado]]="Sí",IF(DATOS!AT$4="Sí",(1/DATOS_[[% anualiz]:[% anualiz]]),1)*IF(DATOS!AT$5="Sí",1/DATOS_[[% normaliz]:[% normaliz]],1)*(DATOS_[Conc.Sal.16])))))))),
0)</f>
        <v>0</v>
      </c>
      <c r="Z98" s="178">
        <f t="array" ref="Z98">IFERROR(
(MEDIAN((IF(DATOS_[[Sexo]:[Sexo]]=$B98,IF(DATOS_[[AGRUP. CLAS. PROF.]:[AGRUP. CLAS. PROF.]]=$B96,IF(DATOS_[[Check Periodo Ref.]:[Check Periodo Ref.]]="Dentro",IF(DATOS_[[Check Equiparado]:[Check Equiparado]]="Sí",IF(DATOS!AU$4="Sí",(1/DATOS_[[% anualiz]:[% anualiz]]),1)*IF(DATOS!AU$5="Sí",1/DATOS_[[% normaliz]:[% normaliz]],1)*(DATOS_[Conc.Sal.17])))))))),
0)</f>
        <v>0</v>
      </c>
      <c r="AA98" s="178">
        <f t="array" ref="AA98">IFERROR(
(MEDIAN((IF(DATOS_[[Sexo]:[Sexo]]=$B98,IF(DATOS_[[AGRUP. CLAS. PROF.]:[AGRUP. CLAS. PROF.]]=$B96,IF(DATOS_[[Check Periodo Ref.]:[Check Periodo Ref.]]="Dentro",IF(DATOS_[[Check Equiparado]:[Check Equiparado]]="Sí",IF(DATOS!AV$4="Sí",(1/DATOS_[[% anualiz]:[% anualiz]]),1)*IF(DATOS!AV$5="Sí",1/DATOS_[[% normaliz]:[% normaliz]],1)*(DATOS_[Conc.Sal.18])))))))),
0)</f>
        <v>0</v>
      </c>
      <c r="AB98" s="178">
        <f t="array" ref="AB98">IFERROR(
(MEDIAN((IF(DATOS_[[Sexo]:[Sexo]]=$B98,IF(DATOS_[[AGRUP. CLAS. PROF.]:[AGRUP. CLAS. PROF.]]=$B96,IF(DATOS_[[Check Periodo Ref.]:[Check Periodo Ref.]]="Dentro",IF(DATOS_[[Check Equiparado]:[Check Equiparado]]="Sí",IF(DATOS!AW$4="Sí",(1/DATOS_[[% anualiz]:[% anualiz]]),1)*IF(DATOS!AW$5="Sí",1/DATOS_[[% normaliz]:[% normaliz]],1)*(DATOS_[Conc.Sal.19])))))))),
0)</f>
        <v>0</v>
      </c>
      <c r="AC98" s="178">
        <f t="array" ref="AC98">IFERROR(
(MEDIAN((IF(DATOS_[[Sexo]:[Sexo]]=$B98,IF(DATOS_[[AGRUP. CLAS. PROF.]:[AGRUP. CLAS. PROF.]]=$B96,IF(DATOS_[[Check Periodo Ref.]:[Check Periodo Ref.]]="Dentro",IF(DATOS_[[Check Equiparado]:[Check Equiparado]]="Sí",IF(DATOS!AX$4="Sí",(1/DATOS_[[% anualiz]:[% anualiz]]),1)*IF(DATOS!AX$5="Sí",1/DATOS_[[% normaliz]:[% normaliz]],1)*(DATOS_[Conc.Sal.20])))))))),
0)</f>
        <v>0</v>
      </c>
      <c r="AD98" s="178">
        <f t="array" ref="AD98">IFERROR(
(MEDIAN((IF(DATOS_[[Sexo]:[Sexo]]=$B98,IF(DATOS_[[AGRUP. CLAS. PROF.]:[AGRUP. CLAS. PROF.]]=$B96,IF(DATOS_[[Check Periodo Ref.]:[Check Periodo Ref.]]="Dentro",IF(DATOS_[[Check Equiparado]:[Check Equiparado]]="Sí",IF(DATOS!AY$4="Sí",(1/DATOS_[[% anualiz]:[% anualiz]]),1)*IF(DATOS!AY$5="Sí",1/DATOS_[[% normaliz]:[% normaliz]],1)*(DATOS_[Conc.Sal.21])))))))),
0)</f>
        <v>0</v>
      </c>
      <c r="AE98" s="178">
        <f t="array" ref="AE98">IFERROR(
(MEDIAN((IF(DATOS_[[Sexo]:[Sexo]]=$B98,IF(DATOS_[[AGRUP. CLAS. PROF.]:[AGRUP. CLAS. PROF.]]=$B96,IF(DATOS_[[Check Periodo Ref.]:[Check Periodo Ref.]]="Dentro",IF(DATOS_[[Check Equiparado]:[Check Equiparado]]="Sí",IF(DATOS!AZ$4="Sí",(1/DATOS_[[% anualiz]:[% anualiz]]),1)*IF(DATOS!AZ$5="Sí",1/DATOS_[[% normaliz]:[% normaliz]],1)*(DATOS_[Conc.Sal.22])))))))),
0)</f>
        <v>0</v>
      </c>
      <c r="AF98" s="178">
        <f t="array" ref="AF98">IFERROR(
(MEDIAN((IF(DATOS_[[Sexo]:[Sexo]]=$B98,IF(DATOS_[[AGRUP. CLAS. PROF.]:[AGRUP. CLAS. PROF.]]=$B96,IF(DATOS_[[Check Periodo Ref.]:[Check Periodo Ref.]]="Dentro",IF(DATOS_[[Check Equiparado]:[Check Equiparado]]="Sí",IF(DATOS!BA$4="Sí",(1/DATOS_[[% anualiz]:[% anualiz]]),1)*IF(DATOS!BA$5="Sí",1/DATOS_[[% normaliz]:[% normaliz]],1)*(DATOS_[Conc.Sal.23])))))))),
0)</f>
        <v>0</v>
      </c>
      <c r="AG98" s="178">
        <f t="array" ref="AG98">IFERROR(
(MEDIAN((IF(DATOS_[[Sexo]:[Sexo]]=$B98,IF(DATOS_[[AGRUP. CLAS. PROF.]:[AGRUP. CLAS. PROF.]]=$B96,IF(DATOS_[[Check Periodo Ref.]:[Check Periodo Ref.]]="Dentro",IF(DATOS_[[Check Equiparado]:[Check Equiparado]]="Sí",IF(DATOS!BB$4="Sí",(1/DATOS_[[% anualiz]:[% anualiz]]),1)*IF(DATOS!BB$5="Sí",1/DATOS_[[% normaliz]:[% normaliz]],1)*(DATOS_[Conc.Sal.24])))))))),
0)</f>
        <v>0</v>
      </c>
      <c r="AH98" s="178">
        <f t="array" ref="AH98">IFERROR(
(MEDIAN((IF(DATOS_[[Sexo]:[Sexo]]=$B98,IF(DATOS_[[AGRUP. CLAS. PROF.]:[AGRUP. CLAS. PROF.]]=$B96,IF(DATOS_[[Check Periodo Ref.]:[Check Periodo Ref.]]="Dentro",IF(DATOS_[[Check Equiparado]:[Check Equiparado]]="Sí",IF(DATOS!BC$4="Sí",(1/DATOS_[[% anualiz]:[% anualiz]]),1)*IF(DATOS!BC$5="Sí",1/DATOS_[[% normaliz]:[% normaliz]],1)*(DATOS_[Conc.Sal.25])))))))),
0)</f>
        <v>0</v>
      </c>
      <c r="AI98" s="178">
        <f t="array" ref="AI98">IFERROR(
(MEDIAN((IF(DATOS_[[Sexo]:[Sexo]]=$B98,IF(DATOS_[[AGRUP. CLAS. PROF.]:[AGRUP. CLAS. PROF.]]=$B96,IF(DATOS_[[Check Periodo Ref.]:[Check Periodo Ref.]]="Dentro",IF(DATOS_[[Check Equiparado]:[Check Equiparado]]="Sí",IF(DATOS!BD$4="Sí",(1/DATOS_[[% anualiz]:[% anualiz]]),1)*IF(DATOS!BD$5="Sí",1/DATOS_[[% normaliz]:[% normaliz]],1)*(DATOS_[Conc.Sal.26])))))))),
0)</f>
        <v>0</v>
      </c>
      <c r="AJ98" s="178">
        <f t="array" ref="AJ98">IFERROR(
(MEDIAN((IF(DATOS_[[Sexo]:[Sexo]]=$B98,IF(DATOS_[[AGRUP. CLAS. PROF.]:[AGRUP. CLAS. PROF.]]=$B96,IF(DATOS_[[Check Periodo Ref.]:[Check Periodo Ref.]]="Dentro",IF(DATOS_[[Check Equiparado]:[Check Equiparado]]="Sí",IF(DATOS!BE$4="Sí",(1/DATOS_[[% anualiz]:[% anualiz]]),1)*IF(DATOS!BE$5="Sí",1/DATOS_[[% normaliz]:[% normaliz]],1)*(DATOS_[Conc.Sal.27])))))))),
0)</f>
        <v>0</v>
      </c>
      <c r="AK98" s="178">
        <f t="array" ref="AK98">IFERROR(
(MEDIAN((IF(DATOS_[[Sexo]:[Sexo]]=$B98,IF(DATOS_[[AGRUP. CLAS. PROF.]:[AGRUP. CLAS. PROF.]]=$B96,IF(DATOS_[[Check Periodo Ref.]:[Check Periodo Ref.]]="Dentro",IF(DATOS_[[Check Equiparado]:[Check Equiparado]]="Sí",IF(DATOS!BF$4="Sí",(1/DATOS_[[% anualiz]:[% anualiz]]),1)*IF(DATOS!BF$5="Sí",1/DATOS_[[% normaliz]:[% normaliz]],1)*(DATOS_[Conc.Sal.28])))))))),
0)</f>
        <v>0</v>
      </c>
      <c r="AL98" s="178">
        <f t="array" ref="AL98">IFERROR(
(MEDIAN((IF(DATOS_[[Sexo]:[Sexo]]=$B98,IF(DATOS_[[AGRUP. CLAS. PROF.]:[AGRUP. CLAS. PROF.]]=$B96,IF(DATOS_[[Check Periodo Ref.]:[Check Periodo Ref.]]="Dentro",IF(DATOS_[[Check Equiparado]:[Check Equiparado]]="Sí",IF(DATOS!BG$4="Sí",(1/DATOS_[[% anualiz]:[% anualiz]]),1)*IF(DATOS!BG$5="Sí",1/DATOS_[[% normaliz]:[% normaliz]],1)*(DATOS_[Conc.Sal.29])))))))),
0)</f>
        <v>0</v>
      </c>
      <c r="AM98" s="178">
        <f t="array" ref="AM98">IFERROR(
(MEDIAN((IF(DATOS_[[Sexo]:[Sexo]]=$B98,IF(DATOS_[[AGRUP. CLAS. PROF.]:[AGRUP. CLAS. PROF.]]=$B96,IF(DATOS_[[Check Periodo Ref.]:[Check Periodo Ref.]]="Dentro",IF(DATOS_[[Check Equiparado]:[Check Equiparado]]="Sí",IF(DATOS!BH$4="Sí",(1/DATOS_[[% anualiz]:[% anualiz]]),1)*IF(DATOS!BH$5="Sí",1/DATOS_[[% normaliz]:[% normaliz]],1)*(DATOS_[Conc.Sal.30])))))))),
0)</f>
        <v>0</v>
      </c>
      <c r="AN98" s="179">
        <f t="array" ref="AN98">IFERROR(
MEDIAN(IF(DATOS_[Sexo]=$B98,IF(DATOS_[[AGRUP. CLAS. PROF.]:[AGRUP. CLAS. PROF.]]=$B96,IF(DATOS_[Check Equiparado]="Sí",IF(DATOS_[Check Periodo Ref.]="Dentro",DATOS_[Tot COMPL.SAL Eq],FALSE))))),
0)</f>
        <v>0</v>
      </c>
      <c r="AO98" s="180">
        <f t="array" ref="AO98">IFERROR(
MEDIAN(IF(DATOS_[Sexo]=$B98,IF(DATOS_[[AGRUP. CLAS. PROF.]:[AGRUP. CLAS. PROF.]]=$B96,IF(DATOS_[Check Equiparado]="Sí",IF(DATOS_[Check Periodo Ref.]="Dentro",DATOS_[TOTAL SALARIO Eq],FALSE))))),
0)</f>
        <v>0</v>
      </c>
      <c r="AP98" s="181">
        <f t="array" ref="AP98">IFERROR(
(MEDIAN((IF(DATOS_[[Sexo]:[Sexo]]=$B98,IF(DATOS_[[AGRUP. CLAS. PROF.]:[AGRUP. CLAS. PROF.]]=$B97,IF(DATOS_[[Check Periodo Ref.]:[Check Periodo Ref.]]="Dentro",IF(DATOS_[[Check Equiparado]:[Check Equiparado]]="Sí",IF(DATOS!BI$4="Sí",(1/DATOS_[[% anualiz]:[% anualiz]]),1)*IF(DATOS!BI$5="Sí",1/DATOS_[[% normaliz]:[% normaliz]],1)*(DATOS_[C.Extra.01])))))))),
0)</f>
        <v>0</v>
      </c>
      <c r="AQ98" s="181">
        <f t="array" ref="AQ98">IFERROR(
(MEDIAN((IF(DATOS_[[Sexo]:[Sexo]]=$B98,IF(DATOS_[[AGRUP. CLAS. PROF.]:[AGRUP. CLAS. PROF.]]=$B97,IF(DATOS_[[Check Periodo Ref.]:[Check Periodo Ref.]]="Dentro",IF(DATOS_[[Check Equiparado]:[Check Equiparado]]="Sí",IF(DATOS!BJ$4="Sí",(1/DATOS_[[% anualiz]:[% anualiz]]),1)*IF(DATOS!BJ$5="Sí",1/DATOS_[[% normaliz]:[% normaliz]],1)*(DATOS_[C.Extra.02])))))))),
0)</f>
        <v>0</v>
      </c>
      <c r="AR98" s="181">
        <f t="array" ref="AR98">IFERROR(
(MEDIAN((IF(DATOS_[[Sexo]:[Sexo]]=$B98,IF(DATOS_[[AGRUP. CLAS. PROF.]:[AGRUP. CLAS. PROF.]]=$B97,IF(DATOS_[[Check Periodo Ref.]:[Check Periodo Ref.]]="Dentro",IF(DATOS_[[Check Equiparado]:[Check Equiparado]]="Sí",IF(DATOS!BK$4="Sí",(1/DATOS_[[% anualiz]:[% anualiz]]),1)*IF(DATOS!BK$5="Sí",1/DATOS_[[% normaliz]:[% normaliz]],1)*(DATOS_[C.Extra.03])))))))),
0)</f>
        <v>0</v>
      </c>
      <c r="AS98" s="181">
        <f t="array" ref="AS98">IFERROR(
(MEDIAN((IF(DATOS_[[Sexo]:[Sexo]]=$B98,IF(DATOS_[[AGRUP. CLAS. PROF.]:[AGRUP. CLAS. PROF.]]=$B97,IF(DATOS_[[Check Periodo Ref.]:[Check Periodo Ref.]]="Dentro",IF(DATOS_[[Check Equiparado]:[Check Equiparado]]="Sí",IF(DATOS!BL$4="Sí",(1/DATOS_[[% anualiz]:[% anualiz]]),1)*IF(DATOS!BL$5="Sí",1/DATOS_[[% normaliz]:[% normaliz]],1)*(DATOS_[C.Extra.04])))))))),
0)</f>
        <v>0</v>
      </c>
      <c r="AT98" s="181">
        <f t="array" ref="AT98">IFERROR(
(MEDIAN((IF(DATOS_[[Sexo]:[Sexo]]=$B98,IF(DATOS_[[AGRUP. CLAS. PROF.]:[AGRUP. CLAS. PROF.]]=$B97,IF(DATOS_[[Check Periodo Ref.]:[Check Periodo Ref.]]="Dentro",IF(DATOS_[[Check Equiparado]:[Check Equiparado]]="Sí",IF(DATOS!BM$4="Sí",(1/DATOS_[[% anualiz]:[% anualiz]]),1)*IF(DATOS!BM$5="Sí",1/DATOS_[[% normaliz]:[% normaliz]],1)*(DATOS_[C.Extra.05])))))))),
0)</f>
        <v>0</v>
      </c>
      <c r="AU98" s="182">
        <f t="array" ref="AU98">IFERROR(
MEDIAN(IF(DATOS_[Sexo]=$B98,IF(DATOS_[[AGRUP. CLAS. PROF.]:[AGRUP. CLAS. PROF.]]=$B96,IF(DATOS_[Check Equiparado]="Sí",IF(DATOS_[Check Periodo Ref.]="Dentro",DATOS_[Tot Extrasalarial Eq],FALSE))))),
0)</f>
        <v>0</v>
      </c>
      <c r="AV98" s="183">
        <f t="array" ref="AV98">IFERROR(
MEDIAN(IF(DATOS_[Sexo]=$B98,IF(DATOS_[[AGRUP. CLAS. PROF.]:[AGRUP. CLAS. PROF.]]=$B96,IF(DATOS_[Check Equiparado]="Sí",IF(DATOS_[Check Periodo Ref.]="Dentro",DATOS_[TOTAL Retrib Eq],FALSE))))),
0)</f>
        <v>0</v>
      </c>
    </row>
    <row r="99" spans="1:48" ht="17.25" thickBot="1" x14ac:dyDescent="0.35">
      <c r="A99" s="107" t="str">
        <f t="shared" ref="A99" si="115">+A100</f>
        <v>[ocultar]</v>
      </c>
      <c r="B99" s="157" t="s">
        <v>245</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CLAS. PROF.],
IF("Dentro"=DATOS_[Check Periodo Ref.],
1/(COUNTIFS(DATOS_[Sexo],$B100,DATOS_[AGRUP. CLAS. PROF.],$B99,DATOS_[Check Periodo Ref.],"Dentro",DATOS_[id],DATOS_[id]))))))</f>
        <v>0</v>
      </c>
      <c r="D100" s="100">
        <f>COUNTIFS(DATOS_[AGRUP. CLAS. PROF.],$B99,DATOS_[Sexo],$B100,DATOS_[Check Periodo Ref.],"Dentro")</f>
        <v>0</v>
      </c>
      <c r="E100" s="100">
        <f>COUNTIFS(DATOS_[AGRUP. CLAS. PROF.],$B99,DATOS_[Sexo],$B100,DATOS_[Check Periodo Ref.],"Dentro",DATOS_[Check Nº SC Norm],"Sí")</f>
        <v>0</v>
      </c>
      <c r="F100" s="100">
        <f>COUNTIFS(DATOS_[AGRUP. CLAS. PROF.],$B99,DATOS_[Sexo],$B100,DATOS_[Check Periodo Ref.],"Dentro",DATOS_[Check Nº SC Anualiz],"Sí")</f>
        <v>0</v>
      </c>
      <c r="G100" s="100">
        <f>COUNTIFS(DATOS_[AGRUP. CLAS. PROF.],$B99,DATOS_[Sexo],$B100,DATOS_[Check Periodo Ref.],"Dentro",DATOS_[Check Nº SC Norm y Anualiz],"Sí")</f>
        <v>0</v>
      </c>
      <c r="H100" s="100">
        <f>COUNTIFS(DATOS_[AGRUP. CLAS. PROF.],$B99,DATOS_[Sexo],$B100,DATOS_[Check Periodo Ref.],"Dentro",DATOS_[Check Equiparación],"Sí")</f>
        <v>0</v>
      </c>
      <c r="I100" s="177">
        <f t="array" ref="I100">IFERROR(
MEDIAN(IF(DATOS_[Sexo]=$B100,IF(DATOS_[[AGRUP. CLAS. PROF.]:[AGRUP. CLAS. PROF.]]=$B99,IF(DATOS_[Check Equiparado]="Sí",IF(DATOS_[Check Periodo Ref.]="Dentro",DATOS_[SALARIO BASE Eq],FALSE))))),
0)</f>
        <v>0</v>
      </c>
      <c r="J100" s="178">
        <f t="array" ref="J100">IFERROR(
(MEDIAN((IF(DATOS_[[Sexo]:[Sexo]]=$B100,IF(DATOS_[[AGRUP. CLAS. PROF.]:[AGRUP. CLAS. PROF.]]=$B99,IF(DATOS_[[Check Periodo Ref.]:[Check Periodo Ref.]]="Dentro",IF(DATOS_[[Check Equiparado]:[Check Equiparado]]="Sí",IF(DATOS!AE$4="Sí",(1/DATOS_[[% anualiz]:[% anualiz]]),1)*IF(DATOS!AE$5="Sí",1/DATOS_[[% normaliz]:[% normaliz]],1)*(DATOS_[Conc.Sal.01])))))))),
0)</f>
        <v>0</v>
      </c>
      <c r="K100" s="178">
        <f t="array" ref="K100">IFERROR(
(MEDIAN((IF(DATOS_[[Sexo]:[Sexo]]=$B100,IF(DATOS_[[AGRUP. CLAS. PROF.]:[AGRUP. CLAS. PROF.]]=$B99,IF(DATOS_[[Check Periodo Ref.]:[Check Periodo Ref.]]="Dentro",IF(DATOS_[[Check Equiparado]:[Check Equiparado]]="Sí",IF(DATOS!AF$4="Sí",(1/DATOS_[[% anualiz]:[% anualiz]]),1)*IF(DATOS!AF$5="Sí",1/DATOS_[[% normaliz]:[% normaliz]],1)*(DATOS_[Conc.Sal.02])))))))),
0)</f>
        <v>0</v>
      </c>
      <c r="L100" s="178">
        <f t="array" ref="L100">IFERROR(
(MEDIAN((IF(DATOS_[[Sexo]:[Sexo]]=$B100,IF(DATOS_[[AGRUP. CLAS. PROF.]:[AGRUP. CLAS. PROF.]]=$B99,IF(DATOS_[[Check Periodo Ref.]:[Check Periodo Ref.]]="Dentro",IF(DATOS_[[Check Equiparado]:[Check Equiparado]]="Sí",IF(DATOS!AG$4="Sí",(1/DATOS_[[% anualiz]:[% anualiz]]),1)*IF(DATOS!AG$5="Sí",1/DATOS_[[% normaliz]:[% normaliz]],1)*(DATOS_[Conc.Sal.03])))))))),
0)</f>
        <v>0</v>
      </c>
      <c r="M100" s="178">
        <f t="array" ref="M100">IFERROR(
(MEDIAN((IF(DATOS_[[Sexo]:[Sexo]]=$B100,IF(DATOS_[[AGRUP. CLAS. PROF.]:[AGRUP. CLAS. PROF.]]=$B99,IF(DATOS_[[Check Periodo Ref.]:[Check Periodo Ref.]]="Dentro",IF(DATOS_[[Check Equiparado]:[Check Equiparado]]="Sí",IF(DATOS!AH$4="Sí",(1/DATOS_[[% anualiz]:[% anualiz]]),1)*IF(DATOS!AH$5="Sí",1/DATOS_[[% normaliz]:[% normaliz]],1)*(DATOS_[Conc.Sal.04])))))))),
0)</f>
        <v>0</v>
      </c>
      <c r="N100" s="178">
        <f t="array" ref="N100">IFERROR(
(MEDIAN((IF(DATOS_[[Sexo]:[Sexo]]=$B100,IF(DATOS_[[AGRUP. CLAS. PROF.]:[AGRUP. CLAS. PROF.]]=$B99,IF(DATOS_[[Check Periodo Ref.]:[Check Periodo Ref.]]="Dentro",IF(DATOS_[[Check Equiparado]:[Check Equiparado]]="Sí",IF(DATOS!AI$4="Sí",(1/DATOS_[[% anualiz]:[% anualiz]]),1)*IF(DATOS!AI$5="Sí",1/DATOS_[[% normaliz]:[% normaliz]],1)*(DATOS_[Conc.Sal.05])))))))),
0)</f>
        <v>0</v>
      </c>
      <c r="O100" s="178">
        <f t="array" ref="O100">IFERROR(
(MEDIAN((IF(DATOS_[[Sexo]:[Sexo]]=$B100,IF(DATOS_[[AGRUP. CLAS. PROF.]:[AGRUP. CLAS. PROF.]]=$B99,IF(DATOS_[[Check Periodo Ref.]:[Check Periodo Ref.]]="Dentro",IF(DATOS_[[Check Equiparado]:[Check Equiparado]]="Sí",IF(DATOS!AJ$4="Sí",(1/DATOS_[[% anualiz]:[% anualiz]]),1)*IF(DATOS!AJ$5="Sí",1/DATOS_[[% normaliz]:[% normaliz]],1)*(DATOS_[Conc.Sal.06])))))))),
0)</f>
        <v>0</v>
      </c>
      <c r="P100" s="178">
        <f t="array" ref="P100">IFERROR(
(MEDIAN((IF(DATOS_[[Sexo]:[Sexo]]=$B100,IF(DATOS_[[AGRUP. CLAS. PROF.]:[AGRUP. CLAS. PROF.]]=$B99,IF(DATOS_[[Check Periodo Ref.]:[Check Periodo Ref.]]="Dentro",IF(DATOS_[[Check Equiparado]:[Check Equiparado]]="Sí",IF(DATOS!AK$4="Sí",(1/DATOS_[[% anualiz]:[% anualiz]]),1)*IF(DATOS!AK$5="Sí",1/DATOS_[[% normaliz]:[% normaliz]],1)*(DATOS_[Conc.Sal.07])))))))),
0)</f>
        <v>0</v>
      </c>
      <c r="Q100" s="178">
        <f t="array" ref="Q100">IFERROR(
(MEDIAN((IF(DATOS_[[Sexo]:[Sexo]]=$B100,IF(DATOS_[[AGRUP. CLAS. PROF.]:[AGRUP. CLAS. PROF.]]=$B99,IF(DATOS_[[Check Periodo Ref.]:[Check Periodo Ref.]]="Dentro",IF(DATOS_[[Check Equiparado]:[Check Equiparado]]="Sí",IF(DATOS!AL$4="Sí",(1/DATOS_[[% anualiz]:[% anualiz]]),1)*IF(DATOS!AL$5="Sí",1/DATOS_[[% normaliz]:[% normaliz]],1)*(DATOS_[Conc.Sal.08])))))))),
0)</f>
        <v>0</v>
      </c>
      <c r="R100" s="178">
        <f t="array" ref="R100">IFERROR(
(MEDIAN((IF(DATOS_[[Sexo]:[Sexo]]=$B100,IF(DATOS_[[AGRUP. CLAS. PROF.]:[AGRUP. CLAS. PROF.]]=$B99,IF(DATOS_[[Check Periodo Ref.]:[Check Periodo Ref.]]="Dentro",IF(DATOS_[[Check Equiparado]:[Check Equiparado]]="Sí",IF(DATOS!AM$4="Sí",(1/DATOS_[[% anualiz]:[% anualiz]]),1)*IF(DATOS!AM$5="Sí",1/DATOS_[[% normaliz]:[% normaliz]],1)*(DATOS_[Conc.Sal.09])))))))),
0)</f>
        <v>0</v>
      </c>
      <c r="S100" s="178">
        <f t="array" ref="S100">IFERROR(
(MEDIAN((IF(DATOS_[[Sexo]:[Sexo]]=$B100,IF(DATOS_[[AGRUP. CLAS. PROF.]:[AGRUP. CLAS. PROF.]]=$B99,IF(DATOS_[[Check Periodo Ref.]:[Check Periodo Ref.]]="Dentro",IF(DATOS_[[Check Equiparado]:[Check Equiparado]]="Sí",IF(DATOS!AN$4="Sí",(1/DATOS_[[% anualiz]:[% anualiz]]),1)*IF(DATOS!AN$5="Sí",1/DATOS_[[% normaliz]:[% normaliz]],1)*(DATOS_[Conc.Sal.10])))))))),
0)</f>
        <v>0</v>
      </c>
      <c r="T100" s="178">
        <f t="array" ref="T100">IFERROR(
(MEDIAN((IF(DATOS_[[Sexo]:[Sexo]]=$B100,IF(DATOS_[[AGRUP. CLAS. PROF.]:[AGRUP. CLAS. PROF.]]=$B99,IF(DATOS_[[Check Periodo Ref.]:[Check Periodo Ref.]]="Dentro",IF(DATOS_[[Check Equiparado]:[Check Equiparado]]="Sí",IF(DATOS!AO$4="Sí",(1/DATOS_[[% anualiz]:[% anualiz]]),1)*IF(DATOS!AO$5="Sí",1/DATOS_[[% normaliz]:[% normaliz]],1)*(DATOS_[Conc.Sal.11])))))))),
0)</f>
        <v>0</v>
      </c>
      <c r="U100" s="178">
        <f t="array" ref="U100">IFERROR(
(MEDIAN((IF(DATOS_[[Sexo]:[Sexo]]=$B100,IF(DATOS_[[AGRUP. CLAS. PROF.]:[AGRUP. CLAS. PROF.]]=$B99,IF(DATOS_[[Check Periodo Ref.]:[Check Periodo Ref.]]="Dentro",IF(DATOS_[[Check Equiparado]:[Check Equiparado]]="Sí",IF(DATOS!AP$4="Sí",(1/DATOS_[[% anualiz]:[% anualiz]]),1)*IF(DATOS!AP$5="Sí",1/DATOS_[[% normaliz]:[% normaliz]],1)*(DATOS_[Conc.Sal.12])))))))),
0)</f>
        <v>0</v>
      </c>
      <c r="V100" s="178">
        <f t="array" ref="V100">IFERROR(
(MEDIAN((IF(DATOS_[[Sexo]:[Sexo]]=$B100,IF(DATOS_[[AGRUP. CLAS. PROF.]:[AGRUP. CLAS. PROF.]]=$B99,IF(DATOS_[[Check Periodo Ref.]:[Check Periodo Ref.]]="Dentro",IF(DATOS_[[Check Equiparado]:[Check Equiparado]]="Sí",IF(DATOS!AQ$4="Sí",(1/DATOS_[[% anualiz]:[% anualiz]]),1)*IF(DATOS!AQ$5="Sí",1/DATOS_[[% normaliz]:[% normaliz]],1)*(DATOS_[Conc.Sal.13])))))))),
0)</f>
        <v>0</v>
      </c>
      <c r="W100" s="178">
        <f t="array" ref="W100">IFERROR(
(MEDIAN((IF(DATOS_[[Sexo]:[Sexo]]=$B100,IF(DATOS_[[AGRUP. CLAS. PROF.]:[AGRUP. CLAS. PROF.]]=$B99,IF(DATOS_[[Check Periodo Ref.]:[Check Periodo Ref.]]="Dentro",IF(DATOS_[[Check Equiparado]:[Check Equiparado]]="Sí",IF(DATOS!AR$4="Sí",(1/DATOS_[[% anualiz]:[% anualiz]]),1)*IF(DATOS!AR$5="Sí",1/DATOS_[[% normaliz]:[% normaliz]],1)*(DATOS_[Conc.Sal.14])))))))),
0)</f>
        <v>0</v>
      </c>
      <c r="X100" s="178">
        <f t="array" ref="X100">IFERROR(
(MEDIAN((IF(DATOS_[[Sexo]:[Sexo]]=$B100,IF(DATOS_[[AGRUP. CLAS. PROF.]:[AGRUP. CLAS. PROF.]]=$B99,IF(DATOS_[[Check Periodo Ref.]:[Check Periodo Ref.]]="Dentro",IF(DATOS_[[Check Equiparado]:[Check Equiparado]]="Sí",IF(DATOS!AS$4="Sí",(1/DATOS_[[% anualiz]:[% anualiz]]),1)*IF(DATOS!AS$5="Sí",1/DATOS_[[% normaliz]:[% normaliz]],1)*(DATOS_[Conc.Sal.15])))))))),
0)</f>
        <v>0</v>
      </c>
      <c r="Y100" s="178">
        <f t="array" ref="Y100">IFERROR(
(MEDIAN((IF(DATOS_[[Sexo]:[Sexo]]=$B100,IF(DATOS_[[AGRUP. CLAS. PROF.]:[AGRUP. CLAS. PROF.]]=$B99,IF(DATOS_[[Check Periodo Ref.]:[Check Periodo Ref.]]="Dentro",IF(DATOS_[[Check Equiparado]:[Check Equiparado]]="Sí",IF(DATOS!AT$4="Sí",(1/DATOS_[[% anualiz]:[% anualiz]]),1)*IF(DATOS!AT$5="Sí",1/DATOS_[[% normaliz]:[% normaliz]],1)*(DATOS_[Conc.Sal.16])))))))),
0)</f>
        <v>0</v>
      </c>
      <c r="Z100" s="178">
        <f t="array" ref="Z100">IFERROR(
(MEDIAN((IF(DATOS_[[Sexo]:[Sexo]]=$B100,IF(DATOS_[[AGRUP. CLAS. PROF.]:[AGRUP. CLAS. PROF.]]=$B99,IF(DATOS_[[Check Periodo Ref.]:[Check Periodo Ref.]]="Dentro",IF(DATOS_[[Check Equiparado]:[Check Equiparado]]="Sí",IF(DATOS!AU$4="Sí",(1/DATOS_[[% anualiz]:[% anualiz]]),1)*IF(DATOS!AU$5="Sí",1/DATOS_[[% normaliz]:[% normaliz]],1)*(DATOS_[Conc.Sal.17])))))))),
0)</f>
        <v>0</v>
      </c>
      <c r="AA100" s="178">
        <f t="array" ref="AA100">IFERROR(
(MEDIAN((IF(DATOS_[[Sexo]:[Sexo]]=$B100,IF(DATOS_[[AGRUP. CLAS. PROF.]:[AGRUP. CLAS. PROF.]]=$B99,IF(DATOS_[[Check Periodo Ref.]:[Check Periodo Ref.]]="Dentro",IF(DATOS_[[Check Equiparado]:[Check Equiparado]]="Sí",IF(DATOS!AV$4="Sí",(1/DATOS_[[% anualiz]:[% anualiz]]),1)*IF(DATOS!AV$5="Sí",1/DATOS_[[% normaliz]:[% normaliz]],1)*(DATOS_[Conc.Sal.18])))))))),
0)</f>
        <v>0</v>
      </c>
      <c r="AB100" s="178">
        <f t="array" ref="AB100">IFERROR(
(MEDIAN((IF(DATOS_[[Sexo]:[Sexo]]=$B100,IF(DATOS_[[AGRUP. CLAS. PROF.]:[AGRUP. CLAS. PROF.]]=$B99,IF(DATOS_[[Check Periodo Ref.]:[Check Periodo Ref.]]="Dentro",IF(DATOS_[[Check Equiparado]:[Check Equiparado]]="Sí",IF(DATOS!AW$4="Sí",(1/DATOS_[[% anualiz]:[% anualiz]]),1)*IF(DATOS!AW$5="Sí",1/DATOS_[[% normaliz]:[% normaliz]],1)*(DATOS_[Conc.Sal.19])))))))),
0)</f>
        <v>0</v>
      </c>
      <c r="AC100" s="178">
        <f t="array" ref="AC100">IFERROR(
(MEDIAN((IF(DATOS_[[Sexo]:[Sexo]]=$B100,IF(DATOS_[[AGRUP. CLAS. PROF.]:[AGRUP. CLAS. PROF.]]=$B99,IF(DATOS_[[Check Periodo Ref.]:[Check Periodo Ref.]]="Dentro",IF(DATOS_[[Check Equiparado]:[Check Equiparado]]="Sí",IF(DATOS!AX$4="Sí",(1/DATOS_[[% anualiz]:[% anualiz]]),1)*IF(DATOS!AX$5="Sí",1/DATOS_[[% normaliz]:[% normaliz]],1)*(DATOS_[Conc.Sal.20])))))))),
0)</f>
        <v>0</v>
      </c>
      <c r="AD100" s="178">
        <f t="array" ref="AD100">IFERROR(
(MEDIAN((IF(DATOS_[[Sexo]:[Sexo]]=$B100,IF(DATOS_[[AGRUP. CLAS. PROF.]:[AGRUP. CLAS. PROF.]]=$B99,IF(DATOS_[[Check Periodo Ref.]:[Check Periodo Ref.]]="Dentro",IF(DATOS_[[Check Equiparado]:[Check Equiparado]]="Sí",IF(DATOS!AY$4="Sí",(1/DATOS_[[% anualiz]:[% anualiz]]),1)*IF(DATOS!AY$5="Sí",1/DATOS_[[% normaliz]:[% normaliz]],1)*(DATOS_[Conc.Sal.21])))))))),
0)</f>
        <v>0</v>
      </c>
      <c r="AE100" s="178">
        <f t="array" ref="AE100">IFERROR(
(MEDIAN((IF(DATOS_[[Sexo]:[Sexo]]=$B100,IF(DATOS_[[AGRUP. CLAS. PROF.]:[AGRUP. CLAS. PROF.]]=$B99,IF(DATOS_[[Check Periodo Ref.]:[Check Periodo Ref.]]="Dentro",IF(DATOS_[[Check Equiparado]:[Check Equiparado]]="Sí",IF(DATOS!AZ$4="Sí",(1/DATOS_[[% anualiz]:[% anualiz]]),1)*IF(DATOS!AZ$5="Sí",1/DATOS_[[% normaliz]:[% normaliz]],1)*(DATOS_[Conc.Sal.22])))))))),
0)</f>
        <v>0</v>
      </c>
      <c r="AF100" s="178">
        <f t="array" ref="AF100">IFERROR(
(MEDIAN((IF(DATOS_[[Sexo]:[Sexo]]=$B100,IF(DATOS_[[AGRUP. CLAS. PROF.]:[AGRUP. CLAS. PROF.]]=$B99,IF(DATOS_[[Check Periodo Ref.]:[Check Periodo Ref.]]="Dentro",IF(DATOS_[[Check Equiparado]:[Check Equiparado]]="Sí",IF(DATOS!BA$4="Sí",(1/DATOS_[[% anualiz]:[% anualiz]]),1)*IF(DATOS!BA$5="Sí",1/DATOS_[[% normaliz]:[% normaliz]],1)*(DATOS_[Conc.Sal.23])))))))),
0)</f>
        <v>0</v>
      </c>
      <c r="AG100" s="178">
        <f t="array" ref="AG100">IFERROR(
(MEDIAN((IF(DATOS_[[Sexo]:[Sexo]]=$B100,IF(DATOS_[[AGRUP. CLAS. PROF.]:[AGRUP. CLAS. PROF.]]=$B99,IF(DATOS_[[Check Periodo Ref.]:[Check Periodo Ref.]]="Dentro",IF(DATOS_[[Check Equiparado]:[Check Equiparado]]="Sí",IF(DATOS!BB$4="Sí",(1/DATOS_[[% anualiz]:[% anualiz]]),1)*IF(DATOS!BB$5="Sí",1/DATOS_[[% normaliz]:[% normaliz]],1)*(DATOS_[Conc.Sal.24])))))))),
0)</f>
        <v>0</v>
      </c>
      <c r="AH100" s="178">
        <f t="array" ref="AH100">IFERROR(
(MEDIAN((IF(DATOS_[[Sexo]:[Sexo]]=$B100,IF(DATOS_[[AGRUP. CLAS. PROF.]:[AGRUP. CLAS. PROF.]]=$B99,IF(DATOS_[[Check Periodo Ref.]:[Check Periodo Ref.]]="Dentro",IF(DATOS_[[Check Equiparado]:[Check Equiparado]]="Sí",IF(DATOS!BC$4="Sí",(1/DATOS_[[% anualiz]:[% anualiz]]),1)*IF(DATOS!BC$5="Sí",1/DATOS_[[% normaliz]:[% normaliz]],1)*(DATOS_[Conc.Sal.25])))))))),
0)</f>
        <v>0</v>
      </c>
      <c r="AI100" s="178">
        <f t="array" ref="AI100">IFERROR(
(MEDIAN((IF(DATOS_[[Sexo]:[Sexo]]=$B100,IF(DATOS_[[AGRUP. CLAS. PROF.]:[AGRUP. CLAS. PROF.]]=$B99,IF(DATOS_[[Check Periodo Ref.]:[Check Periodo Ref.]]="Dentro",IF(DATOS_[[Check Equiparado]:[Check Equiparado]]="Sí",IF(DATOS!BD$4="Sí",(1/DATOS_[[% anualiz]:[% anualiz]]),1)*IF(DATOS!BD$5="Sí",1/DATOS_[[% normaliz]:[% normaliz]],1)*(DATOS_[Conc.Sal.26])))))))),
0)</f>
        <v>0</v>
      </c>
      <c r="AJ100" s="178">
        <f t="array" ref="AJ100">IFERROR(
(MEDIAN((IF(DATOS_[[Sexo]:[Sexo]]=$B100,IF(DATOS_[[AGRUP. CLAS. PROF.]:[AGRUP. CLAS. PROF.]]=$B99,IF(DATOS_[[Check Periodo Ref.]:[Check Periodo Ref.]]="Dentro",IF(DATOS_[[Check Equiparado]:[Check Equiparado]]="Sí",IF(DATOS!BE$4="Sí",(1/DATOS_[[% anualiz]:[% anualiz]]),1)*IF(DATOS!BE$5="Sí",1/DATOS_[[% normaliz]:[% normaliz]],1)*(DATOS_[Conc.Sal.27])))))))),
0)</f>
        <v>0</v>
      </c>
      <c r="AK100" s="178">
        <f t="array" ref="AK100">IFERROR(
(MEDIAN((IF(DATOS_[[Sexo]:[Sexo]]=$B100,IF(DATOS_[[AGRUP. CLAS. PROF.]:[AGRUP. CLAS. PROF.]]=$B99,IF(DATOS_[[Check Periodo Ref.]:[Check Periodo Ref.]]="Dentro",IF(DATOS_[[Check Equiparado]:[Check Equiparado]]="Sí",IF(DATOS!BF$4="Sí",(1/DATOS_[[% anualiz]:[% anualiz]]),1)*IF(DATOS!BF$5="Sí",1/DATOS_[[% normaliz]:[% normaliz]],1)*(DATOS_[Conc.Sal.28])))))))),
0)</f>
        <v>0</v>
      </c>
      <c r="AL100" s="178">
        <f t="array" ref="AL100">IFERROR(
(MEDIAN((IF(DATOS_[[Sexo]:[Sexo]]=$B100,IF(DATOS_[[AGRUP. CLAS. PROF.]:[AGRUP. CLAS. PROF.]]=$B99,IF(DATOS_[[Check Periodo Ref.]:[Check Periodo Ref.]]="Dentro",IF(DATOS_[[Check Equiparado]:[Check Equiparado]]="Sí",IF(DATOS!BG$4="Sí",(1/DATOS_[[% anualiz]:[% anualiz]]),1)*IF(DATOS!BG$5="Sí",1/DATOS_[[% normaliz]:[% normaliz]],1)*(DATOS_[Conc.Sal.29])))))))),
0)</f>
        <v>0</v>
      </c>
      <c r="AM100" s="178">
        <f t="array" ref="AM100">IFERROR(
(MEDIAN((IF(DATOS_[[Sexo]:[Sexo]]=$B100,IF(DATOS_[[AGRUP. CLAS. PROF.]:[AGRUP. CLAS. PROF.]]=$B99,IF(DATOS_[[Check Periodo Ref.]:[Check Periodo Ref.]]="Dentro",IF(DATOS_[[Check Equiparado]:[Check Equiparado]]="Sí",IF(DATOS!BH$4="Sí",(1/DATOS_[[% anualiz]:[% anualiz]]),1)*IF(DATOS!BH$5="Sí",1/DATOS_[[% normaliz]:[% normaliz]],1)*(DATOS_[Conc.Sal.30])))))))),
0)</f>
        <v>0</v>
      </c>
      <c r="AN100" s="179">
        <f t="array" ref="AN100">IFERROR(
MEDIAN(IF(DATOS_[Sexo]=$B100,IF(DATOS_[[AGRUP. CLAS. PROF.]:[AGRUP. CLAS. PROF.]]=$B99,IF(DATOS_[Check Equiparado]="Sí",IF(DATOS_[Check Periodo Ref.]="Dentro",DATOS_[Tot COMPL.SAL Eq],FALSE))))),
0)</f>
        <v>0</v>
      </c>
      <c r="AO100" s="180">
        <f t="array" ref="AO100">IFERROR(
MEDIAN(IF(DATOS_[Sexo]=$B100,IF(DATOS_[[AGRUP. CLAS. PROF.]:[AGRUP. CLAS. PROF.]]=$B99,IF(DATOS_[Check Equiparado]="Sí",IF(DATOS_[Check Periodo Ref.]="Dentro",DATOS_[TOTAL SALARIO Eq],FALSE))))),
0)</f>
        <v>0</v>
      </c>
      <c r="AP100" s="181">
        <f t="array" ref="AP100">IFERROR(
(MEDIAN((IF(DATOS_[[Sexo]:[Sexo]]=$B100,IF(DATOS_[[AGRUP. CLAS. PROF.]:[AGRUP. CLAS. PROF.]]=$B99,IF(DATOS_[[Check Periodo Ref.]:[Check Periodo Ref.]]="Dentro",IF(DATOS_[[Check Equiparado]:[Check Equiparado]]="Sí",IF(DATOS!BI$4="Sí",(1/DATOS_[[% anualiz]:[% anualiz]]),1)*IF(DATOS!BI$5="Sí",1/DATOS_[[% normaliz]:[% normaliz]],1)*(DATOS_[C.Extra.01])))))))),
0)</f>
        <v>0</v>
      </c>
      <c r="AQ100" s="181">
        <f t="array" ref="AQ100">IFERROR(
(MEDIAN((IF(DATOS_[[Sexo]:[Sexo]]=$B100,IF(DATOS_[[AGRUP. CLAS. PROF.]:[AGRUP. CLAS. PROF.]]=$B99,IF(DATOS_[[Check Periodo Ref.]:[Check Periodo Ref.]]="Dentro",IF(DATOS_[[Check Equiparado]:[Check Equiparado]]="Sí",IF(DATOS!BJ$4="Sí",(1/DATOS_[[% anualiz]:[% anualiz]]),1)*IF(DATOS!BJ$5="Sí",1/DATOS_[[% normaliz]:[% normaliz]],1)*(DATOS_[C.Extra.02])))))))),
0)</f>
        <v>0</v>
      </c>
      <c r="AR100" s="181">
        <f t="array" ref="AR100">IFERROR(
(MEDIAN((IF(DATOS_[[Sexo]:[Sexo]]=$B100,IF(DATOS_[[AGRUP. CLAS. PROF.]:[AGRUP. CLAS. PROF.]]=$B99,IF(DATOS_[[Check Periodo Ref.]:[Check Periodo Ref.]]="Dentro",IF(DATOS_[[Check Equiparado]:[Check Equiparado]]="Sí",IF(DATOS!BK$4="Sí",(1/DATOS_[[% anualiz]:[% anualiz]]),1)*IF(DATOS!BK$5="Sí",1/DATOS_[[% normaliz]:[% normaliz]],1)*(DATOS_[C.Extra.03])))))))),
0)</f>
        <v>0</v>
      </c>
      <c r="AS100" s="181">
        <f t="array" ref="AS100">IFERROR(
(MEDIAN((IF(DATOS_[[Sexo]:[Sexo]]=$B100,IF(DATOS_[[AGRUP. CLAS. PROF.]:[AGRUP. CLAS. PROF.]]=$B99,IF(DATOS_[[Check Periodo Ref.]:[Check Periodo Ref.]]="Dentro",IF(DATOS_[[Check Equiparado]:[Check Equiparado]]="Sí",IF(DATOS!BL$4="Sí",(1/DATOS_[[% anualiz]:[% anualiz]]),1)*IF(DATOS!BL$5="Sí",1/DATOS_[[% normaliz]:[% normaliz]],1)*(DATOS_[C.Extra.04])))))))),
0)</f>
        <v>0</v>
      </c>
      <c r="AT100" s="181">
        <f t="array" ref="AT100">IFERROR(
(MEDIAN((IF(DATOS_[[Sexo]:[Sexo]]=$B100,IF(DATOS_[[AGRUP. CLAS. PROF.]:[AGRUP. CLAS. PROF.]]=$B99,IF(DATOS_[[Check Periodo Ref.]:[Check Periodo Ref.]]="Dentro",IF(DATOS_[[Check Equiparado]:[Check Equiparado]]="Sí",IF(DATOS!BM$4="Sí",(1/DATOS_[[% anualiz]:[% anualiz]]),1)*IF(DATOS!BM$5="Sí",1/DATOS_[[% normaliz]:[% normaliz]],1)*(DATOS_[C.Extra.05])))))))),
0)</f>
        <v>0</v>
      </c>
      <c r="AU100" s="182">
        <f t="array" ref="AU100">IFERROR(
MEDIAN(IF(DATOS_[Sexo]=$B100,IF(DATOS_[[AGRUP. CLAS. PROF.]:[AGRUP. CLAS. PROF.]]=$B99,IF(DATOS_[Check Equiparado]="Sí",IF(DATOS_[Check Periodo Ref.]="Dentro",DATOS_[Tot Extrasalarial Eq],FALSE))))),
0)</f>
        <v>0</v>
      </c>
      <c r="AV100" s="183">
        <f t="array" ref="AV100">IFERROR(
MEDIAN(IF(DATOS_[Sexo]=$B100,IF(DATOS_[[AGRUP. CLAS. PROF.]:[AGRUP. CLAS. PROF.]]=$B99,IF(DATOS_[Check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CLAS. PROF.],
IF("Dentro"=DATOS_[Check Periodo Ref.],
1/(COUNTIFS(DATOS_[Sexo],$B101,DATOS_[AGRUP. CLAS. PROF.],$B99,DATOS_[Check Periodo Ref.],"Dentro",DATOS_[id],DATOS_[id]))))))</f>
        <v>0</v>
      </c>
      <c r="D101" s="100">
        <f>COUNTIFS(DATOS_[AGRUP. CLAS. PROF.],$B99,DATOS_[Sexo],$B101,DATOS_[Check Periodo Ref.],"Dentro")</f>
        <v>0</v>
      </c>
      <c r="E101" s="100">
        <f>COUNTIFS(DATOS_[AGRUP. CLAS. PROF.],$B99,DATOS_[Sexo],$B101,DATOS_[Check Periodo Ref.],"Dentro",DATOS_[Check Nº SC Norm],"Sí")</f>
        <v>0</v>
      </c>
      <c r="F101" s="100">
        <f>COUNTIFS(DATOS_[AGRUP. CLAS. PROF.],$B99,DATOS_[Sexo],$B101,DATOS_[Check Periodo Ref.],"Dentro",DATOS_[Check Nº SC Anualiz],"Sí")</f>
        <v>0</v>
      </c>
      <c r="G101" s="100">
        <f>COUNTIFS(DATOS_[AGRUP. CLAS. PROF.],$B99,DATOS_[Sexo],$B101,DATOS_[Check Periodo Ref.],"Dentro",DATOS_[Check Nº SC Norm y Anualiz],"Sí")</f>
        <v>0</v>
      </c>
      <c r="H101" s="100">
        <f>COUNTIFS(DATOS_[AGRUP. CLAS. PROF.],$B99,DATOS_[Sexo],$B101,DATOS_[Check Periodo Ref.],"Dentro",DATOS_[Check Equiparación],"Sí")</f>
        <v>0</v>
      </c>
      <c r="I101" s="177" cm="1">
        <f t="array" ref="I101">IFERROR(
MEDIAN(IF(DATOS_[Sexo]=$B101,IF(DATOS_[[AGRUP. CLAS. PROF.]:[AGRUP. CLAS. PROF.]]=$B99,IF(DATOS_[Check Equiparado]="Sí",IF(DATOS_[Check Periodo Ref.]="Dentro",DATOS_[SALARIO BASE Eq],FALSE))))),
0)</f>
        <v>0</v>
      </c>
      <c r="J101" s="178">
        <f t="array" ref="J101">IFERROR(
(MEDIAN((IF(DATOS_[[Sexo]:[Sexo]]=$B101,IF(DATOS_[[AGRUP. CLAS. PROF.]:[AGRUP. CLAS. PROF.]]=$B99,IF(DATOS_[[Check Periodo Ref.]:[Check Periodo Ref.]]="Dentro",IF(DATOS_[[Check Equiparado]:[Check Equiparado]]="Sí",IF(DATOS!AE$4="Sí",(1/DATOS_[[% anualiz]:[% anualiz]]),1)*IF(DATOS!AE$5="Sí",1/DATOS_[[% normaliz]:[% normaliz]],1)*(DATOS_[Conc.Sal.01])))))))),
0)</f>
        <v>0</v>
      </c>
      <c r="K101" s="178">
        <f t="array" ref="K101">IFERROR(
(MEDIAN((IF(DATOS_[[Sexo]:[Sexo]]=$B101,IF(DATOS_[[AGRUP. CLAS. PROF.]:[AGRUP. CLAS. PROF.]]=$B99,IF(DATOS_[[Check Periodo Ref.]:[Check Periodo Ref.]]="Dentro",IF(DATOS_[[Check Equiparado]:[Check Equiparado]]="Sí",IF(DATOS!AF$4="Sí",(1/DATOS_[[% anualiz]:[% anualiz]]),1)*IF(DATOS!AF$5="Sí",1/DATOS_[[% normaliz]:[% normaliz]],1)*(DATOS_[Conc.Sal.02])))))))),
0)</f>
        <v>0</v>
      </c>
      <c r="L101" s="178">
        <f t="array" ref="L101">IFERROR(
(MEDIAN((IF(DATOS_[[Sexo]:[Sexo]]=$B101,IF(DATOS_[[AGRUP. CLAS. PROF.]:[AGRUP. CLAS. PROF.]]=$B99,IF(DATOS_[[Check Periodo Ref.]:[Check Periodo Ref.]]="Dentro",IF(DATOS_[[Check Equiparado]:[Check Equiparado]]="Sí",IF(DATOS!AG$4="Sí",(1/DATOS_[[% anualiz]:[% anualiz]]),1)*IF(DATOS!AG$5="Sí",1/DATOS_[[% normaliz]:[% normaliz]],1)*(DATOS_[Conc.Sal.03])))))))),
0)</f>
        <v>0</v>
      </c>
      <c r="M101" s="178">
        <f t="array" ref="M101">IFERROR(
(MEDIAN((IF(DATOS_[[Sexo]:[Sexo]]=$B101,IF(DATOS_[[AGRUP. CLAS. PROF.]:[AGRUP. CLAS. PROF.]]=$B99,IF(DATOS_[[Check Periodo Ref.]:[Check Periodo Ref.]]="Dentro",IF(DATOS_[[Check Equiparado]:[Check Equiparado]]="Sí",IF(DATOS!AH$4="Sí",(1/DATOS_[[% anualiz]:[% anualiz]]),1)*IF(DATOS!AH$5="Sí",1/DATOS_[[% normaliz]:[% normaliz]],1)*(DATOS_[Conc.Sal.04])))))))),
0)</f>
        <v>0</v>
      </c>
      <c r="N101" s="178">
        <f t="array" ref="N101">IFERROR(
(MEDIAN((IF(DATOS_[[Sexo]:[Sexo]]=$B101,IF(DATOS_[[AGRUP. CLAS. PROF.]:[AGRUP. CLAS. PROF.]]=$B99,IF(DATOS_[[Check Periodo Ref.]:[Check Periodo Ref.]]="Dentro",IF(DATOS_[[Check Equiparado]:[Check Equiparado]]="Sí",IF(DATOS!AI$4="Sí",(1/DATOS_[[% anualiz]:[% anualiz]]),1)*IF(DATOS!AI$5="Sí",1/DATOS_[[% normaliz]:[% normaliz]],1)*(DATOS_[Conc.Sal.05])))))))),
0)</f>
        <v>0</v>
      </c>
      <c r="O101" s="178">
        <f t="array" ref="O101">IFERROR(
(MEDIAN((IF(DATOS_[[Sexo]:[Sexo]]=$B101,IF(DATOS_[[AGRUP. CLAS. PROF.]:[AGRUP. CLAS. PROF.]]=$B99,IF(DATOS_[[Check Periodo Ref.]:[Check Periodo Ref.]]="Dentro",IF(DATOS_[[Check Equiparado]:[Check Equiparado]]="Sí",IF(DATOS!AJ$4="Sí",(1/DATOS_[[% anualiz]:[% anualiz]]),1)*IF(DATOS!AJ$5="Sí",1/DATOS_[[% normaliz]:[% normaliz]],1)*(DATOS_[Conc.Sal.06])))))))),
0)</f>
        <v>0</v>
      </c>
      <c r="P101" s="178">
        <f t="array" ref="P101">IFERROR(
(MEDIAN((IF(DATOS_[[Sexo]:[Sexo]]=$B101,IF(DATOS_[[AGRUP. CLAS. PROF.]:[AGRUP. CLAS. PROF.]]=$B99,IF(DATOS_[[Check Periodo Ref.]:[Check Periodo Ref.]]="Dentro",IF(DATOS_[[Check Equiparado]:[Check Equiparado]]="Sí",IF(DATOS!AK$4="Sí",(1/DATOS_[[% anualiz]:[% anualiz]]),1)*IF(DATOS!AK$5="Sí",1/DATOS_[[% normaliz]:[% normaliz]],1)*(DATOS_[Conc.Sal.07])))))))),
0)</f>
        <v>0</v>
      </c>
      <c r="Q101" s="178">
        <f t="array" ref="Q101">IFERROR(
(MEDIAN((IF(DATOS_[[Sexo]:[Sexo]]=$B101,IF(DATOS_[[AGRUP. CLAS. PROF.]:[AGRUP. CLAS. PROF.]]=$B99,IF(DATOS_[[Check Periodo Ref.]:[Check Periodo Ref.]]="Dentro",IF(DATOS_[[Check Equiparado]:[Check Equiparado]]="Sí",IF(DATOS!AL$4="Sí",(1/DATOS_[[% anualiz]:[% anualiz]]),1)*IF(DATOS!AL$5="Sí",1/DATOS_[[% normaliz]:[% normaliz]],1)*(DATOS_[Conc.Sal.08])))))))),
0)</f>
        <v>0</v>
      </c>
      <c r="R101" s="178">
        <f t="array" ref="R101">IFERROR(
(MEDIAN((IF(DATOS_[[Sexo]:[Sexo]]=$B101,IF(DATOS_[[AGRUP. CLAS. PROF.]:[AGRUP. CLAS. PROF.]]=$B99,IF(DATOS_[[Check Periodo Ref.]:[Check Periodo Ref.]]="Dentro",IF(DATOS_[[Check Equiparado]:[Check Equiparado]]="Sí",IF(DATOS!AM$4="Sí",(1/DATOS_[[% anualiz]:[% anualiz]]),1)*IF(DATOS!AM$5="Sí",1/DATOS_[[% normaliz]:[% normaliz]],1)*(DATOS_[Conc.Sal.09])))))))),
0)</f>
        <v>0</v>
      </c>
      <c r="S101" s="178">
        <f t="array" ref="S101">IFERROR(
(MEDIAN((IF(DATOS_[[Sexo]:[Sexo]]=$B101,IF(DATOS_[[AGRUP. CLAS. PROF.]:[AGRUP. CLAS. PROF.]]=$B99,IF(DATOS_[[Check Periodo Ref.]:[Check Periodo Ref.]]="Dentro",IF(DATOS_[[Check Equiparado]:[Check Equiparado]]="Sí",IF(DATOS!AN$4="Sí",(1/DATOS_[[% anualiz]:[% anualiz]]),1)*IF(DATOS!AN$5="Sí",1/DATOS_[[% normaliz]:[% normaliz]],1)*(DATOS_[Conc.Sal.10])))))))),
0)</f>
        <v>0</v>
      </c>
      <c r="T101" s="178">
        <f t="array" ref="T101">IFERROR(
(MEDIAN((IF(DATOS_[[Sexo]:[Sexo]]=$B101,IF(DATOS_[[AGRUP. CLAS. PROF.]:[AGRUP. CLAS. PROF.]]=$B99,IF(DATOS_[[Check Periodo Ref.]:[Check Periodo Ref.]]="Dentro",IF(DATOS_[[Check Equiparado]:[Check Equiparado]]="Sí",IF(DATOS!AO$4="Sí",(1/DATOS_[[% anualiz]:[% anualiz]]),1)*IF(DATOS!AO$5="Sí",1/DATOS_[[% normaliz]:[% normaliz]],1)*(DATOS_[Conc.Sal.11])))))))),
0)</f>
        <v>0</v>
      </c>
      <c r="U101" s="178">
        <f t="array" ref="U101">IFERROR(
(MEDIAN((IF(DATOS_[[Sexo]:[Sexo]]=$B101,IF(DATOS_[[AGRUP. CLAS. PROF.]:[AGRUP. CLAS. PROF.]]=$B99,IF(DATOS_[[Check Periodo Ref.]:[Check Periodo Ref.]]="Dentro",IF(DATOS_[[Check Equiparado]:[Check Equiparado]]="Sí",IF(DATOS!AP$4="Sí",(1/DATOS_[[% anualiz]:[% anualiz]]),1)*IF(DATOS!AP$5="Sí",1/DATOS_[[% normaliz]:[% normaliz]],1)*(DATOS_[Conc.Sal.12])))))))),
0)</f>
        <v>0</v>
      </c>
      <c r="V101" s="178">
        <f t="array" ref="V101">IFERROR(
(MEDIAN((IF(DATOS_[[Sexo]:[Sexo]]=$B101,IF(DATOS_[[AGRUP. CLAS. PROF.]:[AGRUP. CLAS. PROF.]]=$B99,IF(DATOS_[[Check Periodo Ref.]:[Check Periodo Ref.]]="Dentro",IF(DATOS_[[Check Equiparado]:[Check Equiparado]]="Sí",IF(DATOS!AQ$4="Sí",(1/DATOS_[[% anualiz]:[% anualiz]]),1)*IF(DATOS!AQ$5="Sí",1/DATOS_[[% normaliz]:[% normaliz]],1)*(DATOS_[Conc.Sal.13])))))))),
0)</f>
        <v>0</v>
      </c>
      <c r="W101" s="178">
        <f t="array" ref="W101">IFERROR(
(MEDIAN((IF(DATOS_[[Sexo]:[Sexo]]=$B101,IF(DATOS_[[AGRUP. CLAS. PROF.]:[AGRUP. CLAS. PROF.]]=$B99,IF(DATOS_[[Check Periodo Ref.]:[Check Periodo Ref.]]="Dentro",IF(DATOS_[[Check Equiparado]:[Check Equiparado]]="Sí",IF(DATOS!AR$4="Sí",(1/DATOS_[[% anualiz]:[% anualiz]]),1)*IF(DATOS!AR$5="Sí",1/DATOS_[[% normaliz]:[% normaliz]],1)*(DATOS_[Conc.Sal.14])))))))),
0)</f>
        <v>0</v>
      </c>
      <c r="X101" s="178">
        <f t="array" ref="X101">IFERROR(
(MEDIAN((IF(DATOS_[[Sexo]:[Sexo]]=$B101,IF(DATOS_[[AGRUP. CLAS. PROF.]:[AGRUP. CLAS. PROF.]]=$B99,IF(DATOS_[[Check Periodo Ref.]:[Check Periodo Ref.]]="Dentro",IF(DATOS_[[Check Equiparado]:[Check Equiparado]]="Sí",IF(DATOS!AS$4="Sí",(1/DATOS_[[% anualiz]:[% anualiz]]),1)*IF(DATOS!AS$5="Sí",1/DATOS_[[% normaliz]:[% normaliz]],1)*(DATOS_[Conc.Sal.15])))))))),
0)</f>
        <v>0</v>
      </c>
      <c r="Y101" s="178">
        <f t="array" ref="Y101">IFERROR(
(MEDIAN((IF(DATOS_[[Sexo]:[Sexo]]=$B101,IF(DATOS_[[AGRUP. CLAS. PROF.]:[AGRUP. CLAS. PROF.]]=$B99,IF(DATOS_[[Check Periodo Ref.]:[Check Periodo Ref.]]="Dentro",IF(DATOS_[[Check Equiparado]:[Check Equiparado]]="Sí",IF(DATOS!AT$4="Sí",(1/DATOS_[[% anualiz]:[% anualiz]]),1)*IF(DATOS!AT$5="Sí",1/DATOS_[[% normaliz]:[% normaliz]],1)*(DATOS_[Conc.Sal.16])))))))),
0)</f>
        <v>0</v>
      </c>
      <c r="Z101" s="178">
        <f t="array" ref="Z101">IFERROR(
(MEDIAN((IF(DATOS_[[Sexo]:[Sexo]]=$B101,IF(DATOS_[[AGRUP. CLAS. PROF.]:[AGRUP. CLAS. PROF.]]=$B99,IF(DATOS_[[Check Periodo Ref.]:[Check Periodo Ref.]]="Dentro",IF(DATOS_[[Check Equiparado]:[Check Equiparado]]="Sí",IF(DATOS!AU$4="Sí",(1/DATOS_[[% anualiz]:[% anualiz]]),1)*IF(DATOS!AU$5="Sí",1/DATOS_[[% normaliz]:[% normaliz]],1)*(DATOS_[Conc.Sal.17])))))))),
0)</f>
        <v>0</v>
      </c>
      <c r="AA101" s="178">
        <f t="array" ref="AA101">IFERROR(
(MEDIAN((IF(DATOS_[[Sexo]:[Sexo]]=$B101,IF(DATOS_[[AGRUP. CLAS. PROF.]:[AGRUP. CLAS. PROF.]]=$B99,IF(DATOS_[[Check Periodo Ref.]:[Check Periodo Ref.]]="Dentro",IF(DATOS_[[Check Equiparado]:[Check Equiparado]]="Sí",IF(DATOS!AV$4="Sí",(1/DATOS_[[% anualiz]:[% anualiz]]),1)*IF(DATOS!AV$5="Sí",1/DATOS_[[% normaliz]:[% normaliz]],1)*(DATOS_[Conc.Sal.18])))))))),
0)</f>
        <v>0</v>
      </c>
      <c r="AB101" s="178">
        <f t="array" ref="AB101">IFERROR(
(MEDIAN((IF(DATOS_[[Sexo]:[Sexo]]=$B101,IF(DATOS_[[AGRUP. CLAS. PROF.]:[AGRUP. CLAS. PROF.]]=$B99,IF(DATOS_[[Check Periodo Ref.]:[Check Periodo Ref.]]="Dentro",IF(DATOS_[[Check Equiparado]:[Check Equiparado]]="Sí",IF(DATOS!AW$4="Sí",(1/DATOS_[[% anualiz]:[% anualiz]]),1)*IF(DATOS!AW$5="Sí",1/DATOS_[[% normaliz]:[% normaliz]],1)*(DATOS_[Conc.Sal.19])))))))),
0)</f>
        <v>0</v>
      </c>
      <c r="AC101" s="178">
        <f t="array" ref="AC101">IFERROR(
(MEDIAN((IF(DATOS_[[Sexo]:[Sexo]]=$B101,IF(DATOS_[[AGRUP. CLAS. PROF.]:[AGRUP. CLAS. PROF.]]=$B99,IF(DATOS_[[Check Periodo Ref.]:[Check Periodo Ref.]]="Dentro",IF(DATOS_[[Check Equiparado]:[Check Equiparado]]="Sí",IF(DATOS!AX$4="Sí",(1/DATOS_[[% anualiz]:[% anualiz]]),1)*IF(DATOS!AX$5="Sí",1/DATOS_[[% normaliz]:[% normaliz]],1)*(DATOS_[Conc.Sal.20])))))))),
0)</f>
        <v>0</v>
      </c>
      <c r="AD101" s="178">
        <f t="array" ref="AD101">IFERROR(
(MEDIAN((IF(DATOS_[[Sexo]:[Sexo]]=$B101,IF(DATOS_[[AGRUP. CLAS. PROF.]:[AGRUP. CLAS. PROF.]]=$B99,IF(DATOS_[[Check Periodo Ref.]:[Check Periodo Ref.]]="Dentro",IF(DATOS_[[Check Equiparado]:[Check Equiparado]]="Sí",IF(DATOS!AY$4="Sí",(1/DATOS_[[% anualiz]:[% anualiz]]),1)*IF(DATOS!AY$5="Sí",1/DATOS_[[% normaliz]:[% normaliz]],1)*(DATOS_[Conc.Sal.21])))))))),
0)</f>
        <v>0</v>
      </c>
      <c r="AE101" s="178">
        <f t="array" ref="AE101">IFERROR(
(MEDIAN((IF(DATOS_[[Sexo]:[Sexo]]=$B101,IF(DATOS_[[AGRUP. CLAS. PROF.]:[AGRUP. CLAS. PROF.]]=$B99,IF(DATOS_[[Check Periodo Ref.]:[Check Periodo Ref.]]="Dentro",IF(DATOS_[[Check Equiparado]:[Check Equiparado]]="Sí",IF(DATOS!AZ$4="Sí",(1/DATOS_[[% anualiz]:[% anualiz]]),1)*IF(DATOS!AZ$5="Sí",1/DATOS_[[% normaliz]:[% normaliz]],1)*(DATOS_[Conc.Sal.22])))))))),
0)</f>
        <v>0</v>
      </c>
      <c r="AF101" s="178">
        <f t="array" ref="AF101">IFERROR(
(MEDIAN((IF(DATOS_[[Sexo]:[Sexo]]=$B101,IF(DATOS_[[AGRUP. CLAS. PROF.]:[AGRUP. CLAS. PROF.]]=$B99,IF(DATOS_[[Check Periodo Ref.]:[Check Periodo Ref.]]="Dentro",IF(DATOS_[[Check Equiparado]:[Check Equiparado]]="Sí",IF(DATOS!BA$4="Sí",(1/DATOS_[[% anualiz]:[% anualiz]]),1)*IF(DATOS!BA$5="Sí",1/DATOS_[[% normaliz]:[% normaliz]],1)*(DATOS_[Conc.Sal.23])))))))),
0)</f>
        <v>0</v>
      </c>
      <c r="AG101" s="178">
        <f t="array" ref="AG101">IFERROR(
(MEDIAN((IF(DATOS_[[Sexo]:[Sexo]]=$B101,IF(DATOS_[[AGRUP. CLAS. PROF.]:[AGRUP. CLAS. PROF.]]=$B99,IF(DATOS_[[Check Periodo Ref.]:[Check Periodo Ref.]]="Dentro",IF(DATOS_[[Check Equiparado]:[Check Equiparado]]="Sí",IF(DATOS!BB$4="Sí",(1/DATOS_[[% anualiz]:[% anualiz]]),1)*IF(DATOS!BB$5="Sí",1/DATOS_[[% normaliz]:[% normaliz]],1)*(DATOS_[Conc.Sal.24])))))))),
0)</f>
        <v>0</v>
      </c>
      <c r="AH101" s="178">
        <f t="array" ref="AH101">IFERROR(
(MEDIAN((IF(DATOS_[[Sexo]:[Sexo]]=$B101,IF(DATOS_[[AGRUP. CLAS. PROF.]:[AGRUP. CLAS. PROF.]]=$B99,IF(DATOS_[[Check Periodo Ref.]:[Check Periodo Ref.]]="Dentro",IF(DATOS_[[Check Equiparado]:[Check Equiparado]]="Sí",IF(DATOS!BC$4="Sí",(1/DATOS_[[% anualiz]:[% anualiz]]),1)*IF(DATOS!BC$5="Sí",1/DATOS_[[% normaliz]:[% normaliz]],1)*(DATOS_[Conc.Sal.25])))))))),
0)</f>
        <v>0</v>
      </c>
      <c r="AI101" s="178">
        <f t="array" ref="AI101">IFERROR(
(MEDIAN((IF(DATOS_[[Sexo]:[Sexo]]=$B101,IF(DATOS_[[AGRUP. CLAS. PROF.]:[AGRUP. CLAS. PROF.]]=$B99,IF(DATOS_[[Check Periodo Ref.]:[Check Periodo Ref.]]="Dentro",IF(DATOS_[[Check Equiparado]:[Check Equiparado]]="Sí",IF(DATOS!BD$4="Sí",(1/DATOS_[[% anualiz]:[% anualiz]]),1)*IF(DATOS!BD$5="Sí",1/DATOS_[[% normaliz]:[% normaliz]],1)*(DATOS_[Conc.Sal.26])))))))),
0)</f>
        <v>0</v>
      </c>
      <c r="AJ101" s="178">
        <f t="array" ref="AJ101">IFERROR(
(MEDIAN((IF(DATOS_[[Sexo]:[Sexo]]=$B101,IF(DATOS_[[AGRUP. CLAS. PROF.]:[AGRUP. CLAS. PROF.]]=$B99,IF(DATOS_[[Check Periodo Ref.]:[Check Periodo Ref.]]="Dentro",IF(DATOS_[[Check Equiparado]:[Check Equiparado]]="Sí",IF(DATOS!BE$4="Sí",(1/DATOS_[[% anualiz]:[% anualiz]]),1)*IF(DATOS!BE$5="Sí",1/DATOS_[[% normaliz]:[% normaliz]],1)*(DATOS_[Conc.Sal.27])))))))),
0)</f>
        <v>0</v>
      </c>
      <c r="AK101" s="178">
        <f t="array" ref="AK101">IFERROR(
(MEDIAN((IF(DATOS_[[Sexo]:[Sexo]]=$B101,IF(DATOS_[[AGRUP. CLAS. PROF.]:[AGRUP. CLAS. PROF.]]=$B99,IF(DATOS_[[Check Periodo Ref.]:[Check Periodo Ref.]]="Dentro",IF(DATOS_[[Check Equiparado]:[Check Equiparado]]="Sí",IF(DATOS!BF$4="Sí",(1/DATOS_[[% anualiz]:[% anualiz]]),1)*IF(DATOS!BF$5="Sí",1/DATOS_[[% normaliz]:[% normaliz]],1)*(DATOS_[Conc.Sal.28])))))))),
0)</f>
        <v>0</v>
      </c>
      <c r="AL101" s="178">
        <f t="array" ref="AL101">IFERROR(
(MEDIAN((IF(DATOS_[[Sexo]:[Sexo]]=$B101,IF(DATOS_[[AGRUP. CLAS. PROF.]:[AGRUP. CLAS. PROF.]]=$B99,IF(DATOS_[[Check Periodo Ref.]:[Check Periodo Ref.]]="Dentro",IF(DATOS_[[Check Equiparado]:[Check Equiparado]]="Sí",IF(DATOS!BG$4="Sí",(1/DATOS_[[% anualiz]:[% anualiz]]),1)*IF(DATOS!BG$5="Sí",1/DATOS_[[% normaliz]:[% normaliz]],1)*(DATOS_[Conc.Sal.29])))))))),
0)</f>
        <v>0</v>
      </c>
      <c r="AM101" s="178">
        <f t="array" ref="AM101">IFERROR(
(MEDIAN((IF(DATOS_[[Sexo]:[Sexo]]=$B101,IF(DATOS_[[AGRUP. CLAS. PROF.]:[AGRUP. CLAS. PROF.]]=$B99,IF(DATOS_[[Check Periodo Ref.]:[Check Periodo Ref.]]="Dentro",IF(DATOS_[[Check Equiparado]:[Check Equiparado]]="Sí",IF(DATOS!BH$4="Sí",(1/DATOS_[[% anualiz]:[% anualiz]]),1)*IF(DATOS!BH$5="Sí",1/DATOS_[[% normaliz]:[% normaliz]],1)*(DATOS_[Conc.Sal.30])))))))),
0)</f>
        <v>0</v>
      </c>
      <c r="AN101" s="179">
        <f t="array" ref="AN101">IFERROR(
MEDIAN(IF(DATOS_[Sexo]=$B101,IF(DATOS_[[AGRUP. CLAS. PROF.]:[AGRUP. CLAS. PROF.]]=$B99,IF(DATOS_[Check Equiparado]="Sí",IF(DATOS_[Check Periodo Ref.]="Dentro",DATOS_[Tot COMPL.SAL Eq],FALSE))))),
0)</f>
        <v>0</v>
      </c>
      <c r="AO101" s="180">
        <f t="array" ref="AO101">IFERROR(
MEDIAN(IF(DATOS_[Sexo]=$B101,IF(DATOS_[[AGRUP. CLAS. PROF.]:[AGRUP. CLAS. PROF.]]=$B99,IF(DATOS_[Check Equiparado]="Sí",IF(DATOS_[Check Periodo Ref.]="Dentro",DATOS_[TOTAL SALARIO Eq],FALSE))))),
0)</f>
        <v>0</v>
      </c>
      <c r="AP101" s="181">
        <f t="array" ref="AP101">IFERROR(
(MEDIAN((IF(DATOS_[[Sexo]:[Sexo]]=$B101,IF(DATOS_[[AGRUP. CLAS. PROF.]:[AGRUP. CLAS. PROF.]]=$B100,IF(DATOS_[[Check Periodo Ref.]:[Check Periodo Ref.]]="Dentro",IF(DATOS_[[Check Equiparado]:[Check Equiparado]]="Sí",IF(DATOS!BI$4="Sí",(1/DATOS_[[% anualiz]:[% anualiz]]),1)*IF(DATOS!BI$5="Sí",1/DATOS_[[% normaliz]:[% normaliz]],1)*(DATOS_[C.Extra.01])))))))),
0)</f>
        <v>0</v>
      </c>
      <c r="AQ101" s="181">
        <f t="array" ref="AQ101">IFERROR(
(MEDIAN((IF(DATOS_[[Sexo]:[Sexo]]=$B101,IF(DATOS_[[AGRUP. CLAS. PROF.]:[AGRUP. CLAS. PROF.]]=$B100,IF(DATOS_[[Check Periodo Ref.]:[Check Periodo Ref.]]="Dentro",IF(DATOS_[[Check Equiparado]:[Check Equiparado]]="Sí",IF(DATOS!BJ$4="Sí",(1/DATOS_[[% anualiz]:[% anualiz]]),1)*IF(DATOS!BJ$5="Sí",1/DATOS_[[% normaliz]:[% normaliz]],1)*(DATOS_[C.Extra.02])))))))),
0)</f>
        <v>0</v>
      </c>
      <c r="AR101" s="181">
        <f t="array" ref="AR101">IFERROR(
(MEDIAN((IF(DATOS_[[Sexo]:[Sexo]]=$B101,IF(DATOS_[[AGRUP. CLAS. PROF.]:[AGRUP. CLAS. PROF.]]=$B100,IF(DATOS_[[Check Periodo Ref.]:[Check Periodo Ref.]]="Dentro",IF(DATOS_[[Check Equiparado]:[Check Equiparado]]="Sí",IF(DATOS!BK$4="Sí",(1/DATOS_[[% anualiz]:[% anualiz]]),1)*IF(DATOS!BK$5="Sí",1/DATOS_[[% normaliz]:[% normaliz]],1)*(DATOS_[C.Extra.03])))))))),
0)</f>
        <v>0</v>
      </c>
      <c r="AS101" s="181">
        <f t="array" ref="AS101">IFERROR(
(MEDIAN((IF(DATOS_[[Sexo]:[Sexo]]=$B101,IF(DATOS_[[AGRUP. CLAS. PROF.]:[AGRUP. CLAS. PROF.]]=$B100,IF(DATOS_[[Check Periodo Ref.]:[Check Periodo Ref.]]="Dentro",IF(DATOS_[[Check Equiparado]:[Check Equiparado]]="Sí",IF(DATOS!BL$4="Sí",(1/DATOS_[[% anualiz]:[% anualiz]]),1)*IF(DATOS!BL$5="Sí",1/DATOS_[[% normaliz]:[% normaliz]],1)*(DATOS_[C.Extra.04])))))))),
0)</f>
        <v>0</v>
      </c>
      <c r="AT101" s="181">
        <f t="array" ref="AT101">IFERROR(
(MEDIAN((IF(DATOS_[[Sexo]:[Sexo]]=$B101,IF(DATOS_[[AGRUP. CLAS. PROF.]:[AGRUP. CLAS. PROF.]]=$B100,IF(DATOS_[[Check Periodo Ref.]:[Check Periodo Ref.]]="Dentro",IF(DATOS_[[Check Equiparado]:[Check Equiparado]]="Sí",IF(DATOS!BM$4="Sí",(1/DATOS_[[% anualiz]:[% anualiz]]),1)*IF(DATOS!BM$5="Sí",1/DATOS_[[% normaliz]:[% normaliz]],1)*(DATOS_[C.Extra.05])))))))),
0)</f>
        <v>0</v>
      </c>
      <c r="AU101" s="182">
        <f t="array" ref="AU101">IFERROR(
MEDIAN(IF(DATOS_[Sexo]=$B101,IF(DATOS_[[AGRUP. CLAS. PROF.]:[AGRUP. CLAS. PROF.]]=$B99,IF(DATOS_[Check Equiparado]="Sí",IF(DATOS_[Check Periodo Ref.]="Dentro",DATOS_[Tot Extrasalarial Eq],FALSE))))),
0)</f>
        <v>0</v>
      </c>
      <c r="AV101" s="183">
        <f t="array" ref="AV101">IFERROR(
MEDIAN(IF(DATOS_[Sexo]=$B101,IF(DATOS_[[AGRUP. CLAS. PROF.]:[AGRUP. CLAS. PROF.]]=$B99,IF(DATOS_[Check Equiparado]="Sí",IF(DATOS_[Check Periodo Ref.]="Dentro",DATOS_[TOTAL Retrib Eq],FALSE))))),
0)</f>
        <v>0</v>
      </c>
    </row>
    <row r="102" spans="1:48" ht="17.25" thickBot="1" x14ac:dyDescent="0.35">
      <c r="A102" s="107" t="str">
        <f t="shared" ref="A102" si="119">+A103</f>
        <v>[ocultar]</v>
      </c>
      <c r="B102" s="157" t="s">
        <v>246</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CLAS. PROF.],
IF("Dentro"=DATOS_[Check Periodo Ref.],
1/(COUNTIFS(DATOS_[Sexo],$B103,DATOS_[AGRUP. CLAS. PROF.],$B102,DATOS_[Check Periodo Ref.],"Dentro",DATOS_[id],DATOS_[id]))))))</f>
        <v>0</v>
      </c>
      <c r="D103" s="100">
        <f>COUNTIFS(DATOS_[AGRUP. CLAS. PROF.],$B102,DATOS_[Sexo],$B103,DATOS_[Check Periodo Ref.],"Dentro")</f>
        <v>0</v>
      </c>
      <c r="E103" s="100">
        <f>COUNTIFS(DATOS_[AGRUP. CLAS. PROF.],$B102,DATOS_[Sexo],$B103,DATOS_[Check Periodo Ref.],"Dentro",DATOS_[Check Nº SC Norm],"Sí")</f>
        <v>0</v>
      </c>
      <c r="F103" s="100">
        <f>COUNTIFS(DATOS_[AGRUP. CLAS. PROF.],$B102,DATOS_[Sexo],$B103,DATOS_[Check Periodo Ref.],"Dentro",DATOS_[Check Nº SC Anualiz],"Sí")</f>
        <v>0</v>
      </c>
      <c r="G103" s="100">
        <f>COUNTIFS(DATOS_[AGRUP. CLAS. PROF.],$B102,DATOS_[Sexo],$B103,DATOS_[Check Periodo Ref.],"Dentro",DATOS_[Check Nº SC Norm y Anualiz],"Sí")</f>
        <v>0</v>
      </c>
      <c r="H103" s="100">
        <f>COUNTIFS(DATOS_[AGRUP. CLAS. PROF.],$B102,DATOS_[Sexo],$B103,DATOS_[Check Periodo Ref.],"Dentro",DATOS_[Check Equiparación],"Sí")</f>
        <v>0</v>
      </c>
      <c r="I103" s="177">
        <f t="array" ref="I103">IFERROR(
MEDIAN(IF(DATOS_[Sexo]=$B103,IF(DATOS_[[AGRUP. CLAS. PROF.]:[AGRUP. CLAS. PROF.]]=$B102,IF(DATOS_[Check Equiparado]="Sí",IF(DATOS_[Check Periodo Ref.]="Dentro",DATOS_[SALARIO BASE Eq],FALSE))))),
0)</f>
        <v>0</v>
      </c>
      <c r="J103" s="178">
        <f t="array" ref="J103">IFERROR(
(MEDIAN((IF(DATOS_[[Sexo]:[Sexo]]=$B103,IF(DATOS_[[AGRUP. CLAS. PROF.]:[AGRUP. CLAS. PROF.]]=$B102,IF(DATOS_[[Check Periodo Ref.]:[Check Periodo Ref.]]="Dentro",IF(DATOS_[[Check Equiparado]:[Check Equiparado]]="Sí",IF(DATOS!AE$4="Sí",(1/DATOS_[[% anualiz]:[% anualiz]]),1)*IF(DATOS!AE$5="Sí",1/DATOS_[[% normaliz]:[% normaliz]],1)*(DATOS_[Conc.Sal.01])))))))),
0)</f>
        <v>0</v>
      </c>
      <c r="K103" s="178">
        <f t="array" ref="K103">IFERROR(
(MEDIAN((IF(DATOS_[[Sexo]:[Sexo]]=$B103,IF(DATOS_[[AGRUP. CLAS. PROF.]:[AGRUP. CLAS. PROF.]]=$B102,IF(DATOS_[[Check Periodo Ref.]:[Check Periodo Ref.]]="Dentro",IF(DATOS_[[Check Equiparado]:[Check Equiparado]]="Sí",IF(DATOS!AF$4="Sí",(1/DATOS_[[% anualiz]:[% anualiz]]),1)*IF(DATOS!AF$5="Sí",1/DATOS_[[% normaliz]:[% normaliz]],1)*(DATOS_[Conc.Sal.02])))))))),
0)</f>
        <v>0</v>
      </c>
      <c r="L103" s="178">
        <f t="array" ref="L103">IFERROR(
(MEDIAN((IF(DATOS_[[Sexo]:[Sexo]]=$B103,IF(DATOS_[[AGRUP. CLAS. PROF.]:[AGRUP. CLAS. PROF.]]=$B102,IF(DATOS_[[Check Periodo Ref.]:[Check Periodo Ref.]]="Dentro",IF(DATOS_[[Check Equiparado]:[Check Equiparado]]="Sí",IF(DATOS!AG$4="Sí",(1/DATOS_[[% anualiz]:[% anualiz]]),1)*IF(DATOS!AG$5="Sí",1/DATOS_[[% normaliz]:[% normaliz]],1)*(DATOS_[Conc.Sal.03])))))))),
0)</f>
        <v>0</v>
      </c>
      <c r="M103" s="178">
        <f t="array" ref="M103">IFERROR(
(MEDIAN((IF(DATOS_[[Sexo]:[Sexo]]=$B103,IF(DATOS_[[AGRUP. CLAS. PROF.]:[AGRUP. CLAS. PROF.]]=$B102,IF(DATOS_[[Check Periodo Ref.]:[Check Periodo Ref.]]="Dentro",IF(DATOS_[[Check Equiparado]:[Check Equiparado]]="Sí",IF(DATOS!AH$4="Sí",(1/DATOS_[[% anualiz]:[% anualiz]]),1)*IF(DATOS!AH$5="Sí",1/DATOS_[[% normaliz]:[% normaliz]],1)*(DATOS_[Conc.Sal.04])))))))),
0)</f>
        <v>0</v>
      </c>
      <c r="N103" s="178">
        <f t="array" ref="N103">IFERROR(
(MEDIAN((IF(DATOS_[[Sexo]:[Sexo]]=$B103,IF(DATOS_[[AGRUP. CLAS. PROF.]:[AGRUP. CLAS. PROF.]]=$B102,IF(DATOS_[[Check Periodo Ref.]:[Check Periodo Ref.]]="Dentro",IF(DATOS_[[Check Equiparado]:[Check Equiparado]]="Sí",IF(DATOS!AI$4="Sí",(1/DATOS_[[% anualiz]:[% anualiz]]),1)*IF(DATOS!AI$5="Sí",1/DATOS_[[% normaliz]:[% normaliz]],1)*(DATOS_[Conc.Sal.05])))))))),
0)</f>
        <v>0</v>
      </c>
      <c r="O103" s="178">
        <f t="array" ref="O103">IFERROR(
(MEDIAN((IF(DATOS_[[Sexo]:[Sexo]]=$B103,IF(DATOS_[[AGRUP. CLAS. PROF.]:[AGRUP. CLAS. PROF.]]=$B102,IF(DATOS_[[Check Periodo Ref.]:[Check Periodo Ref.]]="Dentro",IF(DATOS_[[Check Equiparado]:[Check Equiparado]]="Sí",IF(DATOS!AJ$4="Sí",(1/DATOS_[[% anualiz]:[% anualiz]]),1)*IF(DATOS!AJ$5="Sí",1/DATOS_[[% normaliz]:[% normaliz]],1)*(DATOS_[Conc.Sal.06])))))))),
0)</f>
        <v>0</v>
      </c>
      <c r="P103" s="178">
        <f t="array" ref="P103">IFERROR(
(MEDIAN((IF(DATOS_[[Sexo]:[Sexo]]=$B103,IF(DATOS_[[AGRUP. CLAS. PROF.]:[AGRUP. CLAS. PROF.]]=$B102,IF(DATOS_[[Check Periodo Ref.]:[Check Periodo Ref.]]="Dentro",IF(DATOS_[[Check Equiparado]:[Check Equiparado]]="Sí",IF(DATOS!AK$4="Sí",(1/DATOS_[[% anualiz]:[% anualiz]]),1)*IF(DATOS!AK$5="Sí",1/DATOS_[[% normaliz]:[% normaliz]],1)*(DATOS_[Conc.Sal.07])))))))),
0)</f>
        <v>0</v>
      </c>
      <c r="Q103" s="178">
        <f t="array" ref="Q103">IFERROR(
(MEDIAN((IF(DATOS_[[Sexo]:[Sexo]]=$B103,IF(DATOS_[[AGRUP. CLAS. PROF.]:[AGRUP. CLAS. PROF.]]=$B102,IF(DATOS_[[Check Periodo Ref.]:[Check Periodo Ref.]]="Dentro",IF(DATOS_[[Check Equiparado]:[Check Equiparado]]="Sí",IF(DATOS!AL$4="Sí",(1/DATOS_[[% anualiz]:[% anualiz]]),1)*IF(DATOS!AL$5="Sí",1/DATOS_[[% normaliz]:[% normaliz]],1)*(DATOS_[Conc.Sal.08])))))))),
0)</f>
        <v>0</v>
      </c>
      <c r="R103" s="178">
        <f t="array" ref="R103">IFERROR(
(MEDIAN((IF(DATOS_[[Sexo]:[Sexo]]=$B103,IF(DATOS_[[AGRUP. CLAS. PROF.]:[AGRUP. CLAS. PROF.]]=$B102,IF(DATOS_[[Check Periodo Ref.]:[Check Periodo Ref.]]="Dentro",IF(DATOS_[[Check Equiparado]:[Check Equiparado]]="Sí",IF(DATOS!AM$4="Sí",(1/DATOS_[[% anualiz]:[% anualiz]]),1)*IF(DATOS!AM$5="Sí",1/DATOS_[[% normaliz]:[% normaliz]],1)*(DATOS_[Conc.Sal.09])))))))),
0)</f>
        <v>0</v>
      </c>
      <c r="S103" s="178">
        <f t="array" ref="S103">IFERROR(
(MEDIAN((IF(DATOS_[[Sexo]:[Sexo]]=$B103,IF(DATOS_[[AGRUP. CLAS. PROF.]:[AGRUP. CLAS. PROF.]]=$B102,IF(DATOS_[[Check Periodo Ref.]:[Check Periodo Ref.]]="Dentro",IF(DATOS_[[Check Equiparado]:[Check Equiparado]]="Sí",IF(DATOS!AN$4="Sí",(1/DATOS_[[% anualiz]:[% anualiz]]),1)*IF(DATOS!AN$5="Sí",1/DATOS_[[% normaliz]:[% normaliz]],1)*(DATOS_[Conc.Sal.10])))))))),
0)</f>
        <v>0</v>
      </c>
      <c r="T103" s="178">
        <f t="array" ref="T103">IFERROR(
(MEDIAN((IF(DATOS_[[Sexo]:[Sexo]]=$B103,IF(DATOS_[[AGRUP. CLAS. PROF.]:[AGRUP. CLAS. PROF.]]=$B102,IF(DATOS_[[Check Periodo Ref.]:[Check Periodo Ref.]]="Dentro",IF(DATOS_[[Check Equiparado]:[Check Equiparado]]="Sí",IF(DATOS!AO$4="Sí",(1/DATOS_[[% anualiz]:[% anualiz]]),1)*IF(DATOS!AO$5="Sí",1/DATOS_[[% normaliz]:[% normaliz]],1)*(DATOS_[Conc.Sal.11])))))))),
0)</f>
        <v>0</v>
      </c>
      <c r="U103" s="178">
        <f t="array" ref="U103">IFERROR(
(MEDIAN((IF(DATOS_[[Sexo]:[Sexo]]=$B103,IF(DATOS_[[AGRUP. CLAS. PROF.]:[AGRUP. CLAS. PROF.]]=$B102,IF(DATOS_[[Check Periodo Ref.]:[Check Periodo Ref.]]="Dentro",IF(DATOS_[[Check Equiparado]:[Check Equiparado]]="Sí",IF(DATOS!AP$4="Sí",(1/DATOS_[[% anualiz]:[% anualiz]]),1)*IF(DATOS!AP$5="Sí",1/DATOS_[[% normaliz]:[% normaliz]],1)*(DATOS_[Conc.Sal.12])))))))),
0)</f>
        <v>0</v>
      </c>
      <c r="V103" s="178">
        <f t="array" ref="V103">IFERROR(
(MEDIAN((IF(DATOS_[[Sexo]:[Sexo]]=$B103,IF(DATOS_[[AGRUP. CLAS. PROF.]:[AGRUP. CLAS. PROF.]]=$B102,IF(DATOS_[[Check Periodo Ref.]:[Check Periodo Ref.]]="Dentro",IF(DATOS_[[Check Equiparado]:[Check Equiparado]]="Sí",IF(DATOS!AQ$4="Sí",(1/DATOS_[[% anualiz]:[% anualiz]]),1)*IF(DATOS!AQ$5="Sí",1/DATOS_[[% normaliz]:[% normaliz]],1)*(DATOS_[Conc.Sal.13])))))))),
0)</f>
        <v>0</v>
      </c>
      <c r="W103" s="178">
        <f t="array" ref="W103">IFERROR(
(MEDIAN((IF(DATOS_[[Sexo]:[Sexo]]=$B103,IF(DATOS_[[AGRUP. CLAS. PROF.]:[AGRUP. CLAS. PROF.]]=$B102,IF(DATOS_[[Check Periodo Ref.]:[Check Periodo Ref.]]="Dentro",IF(DATOS_[[Check Equiparado]:[Check Equiparado]]="Sí",IF(DATOS!AR$4="Sí",(1/DATOS_[[% anualiz]:[% anualiz]]),1)*IF(DATOS!AR$5="Sí",1/DATOS_[[% normaliz]:[% normaliz]],1)*(DATOS_[Conc.Sal.14])))))))),
0)</f>
        <v>0</v>
      </c>
      <c r="X103" s="178">
        <f t="array" ref="X103">IFERROR(
(MEDIAN((IF(DATOS_[[Sexo]:[Sexo]]=$B103,IF(DATOS_[[AGRUP. CLAS. PROF.]:[AGRUP. CLAS. PROF.]]=$B102,IF(DATOS_[[Check Periodo Ref.]:[Check Periodo Ref.]]="Dentro",IF(DATOS_[[Check Equiparado]:[Check Equiparado]]="Sí",IF(DATOS!AS$4="Sí",(1/DATOS_[[% anualiz]:[% anualiz]]),1)*IF(DATOS!AS$5="Sí",1/DATOS_[[% normaliz]:[% normaliz]],1)*(DATOS_[Conc.Sal.15])))))))),
0)</f>
        <v>0</v>
      </c>
      <c r="Y103" s="178">
        <f t="array" ref="Y103">IFERROR(
(MEDIAN((IF(DATOS_[[Sexo]:[Sexo]]=$B103,IF(DATOS_[[AGRUP. CLAS. PROF.]:[AGRUP. CLAS. PROF.]]=$B102,IF(DATOS_[[Check Periodo Ref.]:[Check Periodo Ref.]]="Dentro",IF(DATOS_[[Check Equiparado]:[Check Equiparado]]="Sí",IF(DATOS!AT$4="Sí",(1/DATOS_[[% anualiz]:[% anualiz]]),1)*IF(DATOS!AT$5="Sí",1/DATOS_[[% normaliz]:[% normaliz]],1)*(DATOS_[Conc.Sal.16])))))))),
0)</f>
        <v>0</v>
      </c>
      <c r="Z103" s="178">
        <f t="array" ref="Z103">IFERROR(
(MEDIAN((IF(DATOS_[[Sexo]:[Sexo]]=$B103,IF(DATOS_[[AGRUP. CLAS. PROF.]:[AGRUP. CLAS. PROF.]]=$B102,IF(DATOS_[[Check Periodo Ref.]:[Check Periodo Ref.]]="Dentro",IF(DATOS_[[Check Equiparado]:[Check Equiparado]]="Sí",IF(DATOS!AU$4="Sí",(1/DATOS_[[% anualiz]:[% anualiz]]),1)*IF(DATOS!AU$5="Sí",1/DATOS_[[% normaliz]:[% normaliz]],1)*(DATOS_[Conc.Sal.17])))))))),
0)</f>
        <v>0</v>
      </c>
      <c r="AA103" s="178">
        <f t="array" ref="AA103">IFERROR(
(MEDIAN((IF(DATOS_[[Sexo]:[Sexo]]=$B103,IF(DATOS_[[AGRUP. CLAS. PROF.]:[AGRUP. CLAS. PROF.]]=$B102,IF(DATOS_[[Check Periodo Ref.]:[Check Periodo Ref.]]="Dentro",IF(DATOS_[[Check Equiparado]:[Check Equiparado]]="Sí",IF(DATOS!AV$4="Sí",(1/DATOS_[[% anualiz]:[% anualiz]]),1)*IF(DATOS!AV$5="Sí",1/DATOS_[[% normaliz]:[% normaliz]],1)*(DATOS_[Conc.Sal.18])))))))),
0)</f>
        <v>0</v>
      </c>
      <c r="AB103" s="178">
        <f t="array" ref="AB103">IFERROR(
(MEDIAN((IF(DATOS_[[Sexo]:[Sexo]]=$B103,IF(DATOS_[[AGRUP. CLAS. PROF.]:[AGRUP. CLAS. PROF.]]=$B102,IF(DATOS_[[Check Periodo Ref.]:[Check Periodo Ref.]]="Dentro",IF(DATOS_[[Check Equiparado]:[Check Equiparado]]="Sí",IF(DATOS!AW$4="Sí",(1/DATOS_[[% anualiz]:[% anualiz]]),1)*IF(DATOS!AW$5="Sí",1/DATOS_[[% normaliz]:[% normaliz]],1)*(DATOS_[Conc.Sal.19])))))))),
0)</f>
        <v>0</v>
      </c>
      <c r="AC103" s="178">
        <f t="array" ref="AC103">IFERROR(
(MEDIAN((IF(DATOS_[[Sexo]:[Sexo]]=$B103,IF(DATOS_[[AGRUP. CLAS. PROF.]:[AGRUP. CLAS. PROF.]]=$B102,IF(DATOS_[[Check Periodo Ref.]:[Check Periodo Ref.]]="Dentro",IF(DATOS_[[Check Equiparado]:[Check Equiparado]]="Sí",IF(DATOS!AX$4="Sí",(1/DATOS_[[% anualiz]:[% anualiz]]),1)*IF(DATOS!AX$5="Sí",1/DATOS_[[% normaliz]:[% normaliz]],1)*(DATOS_[Conc.Sal.20])))))))),
0)</f>
        <v>0</v>
      </c>
      <c r="AD103" s="178">
        <f t="array" ref="AD103">IFERROR(
(MEDIAN((IF(DATOS_[[Sexo]:[Sexo]]=$B103,IF(DATOS_[[AGRUP. CLAS. PROF.]:[AGRUP. CLAS. PROF.]]=$B102,IF(DATOS_[[Check Periodo Ref.]:[Check Periodo Ref.]]="Dentro",IF(DATOS_[[Check Equiparado]:[Check Equiparado]]="Sí",IF(DATOS!AY$4="Sí",(1/DATOS_[[% anualiz]:[% anualiz]]),1)*IF(DATOS!AY$5="Sí",1/DATOS_[[% normaliz]:[% normaliz]],1)*(DATOS_[Conc.Sal.21])))))))),
0)</f>
        <v>0</v>
      </c>
      <c r="AE103" s="178">
        <f t="array" ref="AE103">IFERROR(
(MEDIAN((IF(DATOS_[[Sexo]:[Sexo]]=$B103,IF(DATOS_[[AGRUP. CLAS. PROF.]:[AGRUP. CLAS. PROF.]]=$B102,IF(DATOS_[[Check Periodo Ref.]:[Check Periodo Ref.]]="Dentro",IF(DATOS_[[Check Equiparado]:[Check Equiparado]]="Sí",IF(DATOS!AZ$4="Sí",(1/DATOS_[[% anualiz]:[% anualiz]]),1)*IF(DATOS!AZ$5="Sí",1/DATOS_[[% normaliz]:[% normaliz]],1)*(DATOS_[Conc.Sal.22])))))))),
0)</f>
        <v>0</v>
      </c>
      <c r="AF103" s="178">
        <f t="array" ref="AF103">IFERROR(
(MEDIAN((IF(DATOS_[[Sexo]:[Sexo]]=$B103,IF(DATOS_[[AGRUP. CLAS. PROF.]:[AGRUP. CLAS. PROF.]]=$B102,IF(DATOS_[[Check Periodo Ref.]:[Check Periodo Ref.]]="Dentro",IF(DATOS_[[Check Equiparado]:[Check Equiparado]]="Sí",IF(DATOS!BA$4="Sí",(1/DATOS_[[% anualiz]:[% anualiz]]),1)*IF(DATOS!BA$5="Sí",1/DATOS_[[% normaliz]:[% normaliz]],1)*(DATOS_[Conc.Sal.23])))))))),
0)</f>
        <v>0</v>
      </c>
      <c r="AG103" s="178">
        <f t="array" ref="AG103">IFERROR(
(MEDIAN((IF(DATOS_[[Sexo]:[Sexo]]=$B103,IF(DATOS_[[AGRUP. CLAS. PROF.]:[AGRUP. CLAS. PROF.]]=$B102,IF(DATOS_[[Check Periodo Ref.]:[Check Periodo Ref.]]="Dentro",IF(DATOS_[[Check Equiparado]:[Check Equiparado]]="Sí",IF(DATOS!BB$4="Sí",(1/DATOS_[[% anualiz]:[% anualiz]]),1)*IF(DATOS!BB$5="Sí",1/DATOS_[[% normaliz]:[% normaliz]],1)*(DATOS_[Conc.Sal.24])))))))),
0)</f>
        <v>0</v>
      </c>
      <c r="AH103" s="178">
        <f t="array" ref="AH103">IFERROR(
(MEDIAN((IF(DATOS_[[Sexo]:[Sexo]]=$B103,IF(DATOS_[[AGRUP. CLAS. PROF.]:[AGRUP. CLAS. PROF.]]=$B102,IF(DATOS_[[Check Periodo Ref.]:[Check Periodo Ref.]]="Dentro",IF(DATOS_[[Check Equiparado]:[Check Equiparado]]="Sí",IF(DATOS!BC$4="Sí",(1/DATOS_[[% anualiz]:[% anualiz]]),1)*IF(DATOS!BC$5="Sí",1/DATOS_[[% normaliz]:[% normaliz]],1)*(DATOS_[Conc.Sal.25])))))))),
0)</f>
        <v>0</v>
      </c>
      <c r="AI103" s="178">
        <f t="array" ref="AI103">IFERROR(
(MEDIAN((IF(DATOS_[[Sexo]:[Sexo]]=$B103,IF(DATOS_[[AGRUP. CLAS. PROF.]:[AGRUP. CLAS. PROF.]]=$B102,IF(DATOS_[[Check Periodo Ref.]:[Check Periodo Ref.]]="Dentro",IF(DATOS_[[Check Equiparado]:[Check Equiparado]]="Sí",IF(DATOS!BD$4="Sí",(1/DATOS_[[% anualiz]:[% anualiz]]),1)*IF(DATOS!BD$5="Sí",1/DATOS_[[% normaliz]:[% normaliz]],1)*(DATOS_[Conc.Sal.26])))))))),
0)</f>
        <v>0</v>
      </c>
      <c r="AJ103" s="178">
        <f t="array" ref="AJ103">IFERROR(
(MEDIAN((IF(DATOS_[[Sexo]:[Sexo]]=$B103,IF(DATOS_[[AGRUP. CLAS. PROF.]:[AGRUP. CLAS. PROF.]]=$B102,IF(DATOS_[[Check Periodo Ref.]:[Check Periodo Ref.]]="Dentro",IF(DATOS_[[Check Equiparado]:[Check Equiparado]]="Sí",IF(DATOS!BE$4="Sí",(1/DATOS_[[% anualiz]:[% anualiz]]),1)*IF(DATOS!BE$5="Sí",1/DATOS_[[% normaliz]:[% normaliz]],1)*(DATOS_[Conc.Sal.27])))))))),
0)</f>
        <v>0</v>
      </c>
      <c r="AK103" s="178">
        <f t="array" ref="AK103">IFERROR(
(MEDIAN((IF(DATOS_[[Sexo]:[Sexo]]=$B103,IF(DATOS_[[AGRUP. CLAS. PROF.]:[AGRUP. CLAS. PROF.]]=$B102,IF(DATOS_[[Check Periodo Ref.]:[Check Periodo Ref.]]="Dentro",IF(DATOS_[[Check Equiparado]:[Check Equiparado]]="Sí",IF(DATOS!BF$4="Sí",(1/DATOS_[[% anualiz]:[% anualiz]]),1)*IF(DATOS!BF$5="Sí",1/DATOS_[[% normaliz]:[% normaliz]],1)*(DATOS_[Conc.Sal.28])))))))),
0)</f>
        <v>0</v>
      </c>
      <c r="AL103" s="178">
        <f t="array" ref="AL103">IFERROR(
(MEDIAN((IF(DATOS_[[Sexo]:[Sexo]]=$B103,IF(DATOS_[[AGRUP. CLAS. PROF.]:[AGRUP. CLAS. PROF.]]=$B102,IF(DATOS_[[Check Periodo Ref.]:[Check Periodo Ref.]]="Dentro",IF(DATOS_[[Check Equiparado]:[Check Equiparado]]="Sí",IF(DATOS!BG$4="Sí",(1/DATOS_[[% anualiz]:[% anualiz]]),1)*IF(DATOS!BG$5="Sí",1/DATOS_[[% normaliz]:[% normaliz]],1)*(DATOS_[Conc.Sal.29])))))))),
0)</f>
        <v>0</v>
      </c>
      <c r="AM103" s="178">
        <f t="array" ref="AM103">IFERROR(
(MEDIAN((IF(DATOS_[[Sexo]:[Sexo]]=$B103,IF(DATOS_[[AGRUP. CLAS. PROF.]:[AGRUP. CLAS. PROF.]]=$B102,IF(DATOS_[[Check Periodo Ref.]:[Check Periodo Ref.]]="Dentro",IF(DATOS_[[Check Equiparado]:[Check Equiparado]]="Sí",IF(DATOS!BH$4="Sí",(1/DATOS_[[% anualiz]:[% anualiz]]),1)*IF(DATOS!BH$5="Sí",1/DATOS_[[% normaliz]:[% normaliz]],1)*(DATOS_[Conc.Sal.30])))))))),
0)</f>
        <v>0</v>
      </c>
      <c r="AN103" s="179">
        <f t="array" ref="AN103">IFERROR(
MEDIAN(IF(DATOS_[Sexo]=$B103,IF(DATOS_[[AGRUP. CLAS. PROF.]:[AGRUP. CLAS. PROF.]]=$B102,IF(DATOS_[Check Equiparado]="Sí",IF(DATOS_[Check Periodo Ref.]="Dentro",DATOS_[Tot COMPL.SAL Eq],FALSE))))),
0)</f>
        <v>0</v>
      </c>
      <c r="AO103" s="180">
        <f t="array" ref="AO103">IFERROR(
MEDIAN(IF(DATOS_[Sexo]=$B103,IF(DATOS_[[AGRUP. CLAS. PROF.]:[AGRUP. CLAS. PROF.]]=$B102,IF(DATOS_[Check Equiparado]="Sí",IF(DATOS_[Check Periodo Ref.]="Dentro",DATOS_[TOTAL SALARIO Eq],FALSE))))),
0)</f>
        <v>0</v>
      </c>
      <c r="AP103" s="181">
        <f t="array" ref="AP103">IFERROR(
(MEDIAN((IF(DATOS_[[Sexo]:[Sexo]]=$B103,IF(DATOS_[[AGRUP. CLAS. PROF.]:[AGRUP. CLAS. PROF.]]=$B102,IF(DATOS_[[Check Periodo Ref.]:[Check Periodo Ref.]]="Dentro",IF(DATOS_[[Check Equiparado]:[Check Equiparado]]="Sí",IF(DATOS!BI$4="Sí",(1/DATOS_[[% anualiz]:[% anualiz]]),1)*IF(DATOS!BI$5="Sí",1/DATOS_[[% normaliz]:[% normaliz]],1)*(DATOS_[C.Extra.01])))))))),
0)</f>
        <v>0</v>
      </c>
      <c r="AQ103" s="181">
        <f t="array" ref="AQ103">IFERROR(
(MEDIAN((IF(DATOS_[[Sexo]:[Sexo]]=$B103,IF(DATOS_[[AGRUP. CLAS. PROF.]:[AGRUP. CLAS. PROF.]]=$B102,IF(DATOS_[[Check Periodo Ref.]:[Check Periodo Ref.]]="Dentro",IF(DATOS_[[Check Equiparado]:[Check Equiparado]]="Sí",IF(DATOS!BJ$4="Sí",(1/DATOS_[[% anualiz]:[% anualiz]]),1)*IF(DATOS!BJ$5="Sí",1/DATOS_[[% normaliz]:[% normaliz]],1)*(DATOS_[C.Extra.02])))))))),
0)</f>
        <v>0</v>
      </c>
      <c r="AR103" s="181">
        <f t="array" ref="AR103">IFERROR(
(MEDIAN((IF(DATOS_[[Sexo]:[Sexo]]=$B103,IF(DATOS_[[AGRUP. CLAS. PROF.]:[AGRUP. CLAS. PROF.]]=$B102,IF(DATOS_[[Check Periodo Ref.]:[Check Periodo Ref.]]="Dentro",IF(DATOS_[[Check Equiparado]:[Check Equiparado]]="Sí",IF(DATOS!BK$4="Sí",(1/DATOS_[[% anualiz]:[% anualiz]]),1)*IF(DATOS!BK$5="Sí",1/DATOS_[[% normaliz]:[% normaliz]],1)*(DATOS_[C.Extra.03])))))))),
0)</f>
        <v>0</v>
      </c>
      <c r="AS103" s="181">
        <f t="array" ref="AS103">IFERROR(
(MEDIAN((IF(DATOS_[[Sexo]:[Sexo]]=$B103,IF(DATOS_[[AGRUP. CLAS. PROF.]:[AGRUP. CLAS. PROF.]]=$B102,IF(DATOS_[[Check Periodo Ref.]:[Check Periodo Ref.]]="Dentro",IF(DATOS_[[Check Equiparado]:[Check Equiparado]]="Sí",IF(DATOS!BL$4="Sí",(1/DATOS_[[% anualiz]:[% anualiz]]),1)*IF(DATOS!BL$5="Sí",1/DATOS_[[% normaliz]:[% normaliz]],1)*(DATOS_[C.Extra.04])))))))),
0)</f>
        <v>0</v>
      </c>
      <c r="AT103" s="181">
        <f t="array" ref="AT103">IFERROR(
(MEDIAN((IF(DATOS_[[Sexo]:[Sexo]]=$B103,IF(DATOS_[[AGRUP. CLAS. PROF.]:[AGRUP. CLAS. PROF.]]=$B102,IF(DATOS_[[Check Periodo Ref.]:[Check Periodo Ref.]]="Dentro",IF(DATOS_[[Check Equiparado]:[Check Equiparado]]="Sí",IF(DATOS!BM$4="Sí",(1/DATOS_[[% anualiz]:[% anualiz]]),1)*IF(DATOS!BM$5="Sí",1/DATOS_[[% normaliz]:[% normaliz]],1)*(DATOS_[C.Extra.05])))))))),
0)</f>
        <v>0</v>
      </c>
      <c r="AU103" s="182">
        <f t="array" ref="AU103">IFERROR(
MEDIAN(IF(DATOS_[Sexo]=$B103,IF(DATOS_[[AGRUP. CLAS. PROF.]:[AGRUP. CLAS. PROF.]]=$B102,IF(DATOS_[Check Equiparado]="Sí",IF(DATOS_[Check Periodo Ref.]="Dentro",DATOS_[Tot Extrasalarial Eq],FALSE))))),
0)</f>
        <v>0</v>
      </c>
      <c r="AV103" s="183">
        <f t="array" ref="AV103">IFERROR(
MEDIAN(IF(DATOS_[Sexo]=$B103,IF(DATOS_[[AGRUP. CLAS. PROF.]:[AGRUP. CLAS. PROF.]]=$B102,IF(DATOS_[Check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CLAS. PROF.],
IF("Dentro"=DATOS_[Check Periodo Ref.],
1/(COUNTIFS(DATOS_[Sexo],$B104,DATOS_[AGRUP. CLAS. PROF.],$B102,DATOS_[Check Periodo Ref.],"Dentro",DATOS_[id],DATOS_[id]))))))</f>
        <v>0</v>
      </c>
      <c r="D104" s="100">
        <f>COUNTIFS(DATOS_[AGRUP. CLAS. PROF.],$B102,DATOS_[Sexo],$B104,DATOS_[Check Periodo Ref.],"Dentro")</f>
        <v>0</v>
      </c>
      <c r="E104" s="100">
        <f>COUNTIFS(DATOS_[AGRUP. CLAS. PROF.],$B102,DATOS_[Sexo],$B104,DATOS_[Check Periodo Ref.],"Dentro",DATOS_[Check Nº SC Norm],"Sí")</f>
        <v>0</v>
      </c>
      <c r="F104" s="100">
        <f>COUNTIFS(DATOS_[AGRUP. CLAS. PROF.],$B102,DATOS_[Sexo],$B104,DATOS_[Check Periodo Ref.],"Dentro",DATOS_[Check Nº SC Anualiz],"Sí")</f>
        <v>0</v>
      </c>
      <c r="G104" s="100">
        <f>COUNTIFS(DATOS_[AGRUP. CLAS. PROF.],$B102,DATOS_[Sexo],$B104,DATOS_[Check Periodo Ref.],"Dentro",DATOS_[Check Nº SC Norm y Anualiz],"Sí")</f>
        <v>0</v>
      </c>
      <c r="H104" s="100">
        <f>COUNTIFS(DATOS_[AGRUP. CLAS. PROF.],$B102,DATOS_[Sexo],$B104,DATOS_[Check Periodo Ref.],"Dentro",DATOS_[Check Equiparación],"Sí")</f>
        <v>0</v>
      </c>
      <c r="I104" s="177" cm="1">
        <f t="array" ref="I104">IFERROR(
MEDIAN(IF(DATOS_[Sexo]=$B104,IF(DATOS_[[AGRUP. CLAS. PROF.]:[AGRUP. CLAS. PROF.]]=$B102,IF(DATOS_[Check Equiparado]="Sí",IF(DATOS_[Check Periodo Ref.]="Dentro",DATOS_[SALARIO BASE Eq],FALSE))))),
0)</f>
        <v>0</v>
      </c>
      <c r="J104" s="178">
        <f t="array" ref="J104">IFERROR(
(MEDIAN((IF(DATOS_[[Sexo]:[Sexo]]=$B104,IF(DATOS_[[AGRUP. CLAS. PROF.]:[AGRUP. CLAS. PROF.]]=$B102,IF(DATOS_[[Check Periodo Ref.]:[Check Periodo Ref.]]="Dentro",IF(DATOS_[[Check Equiparado]:[Check Equiparado]]="Sí",IF(DATOS!AE$4="Sí",(1/DATOS_[[% anualiz]:[% anualiz]]),1)*IF(DATOS!AE$5="Sí",1/DATOS_[[% normaliz]:[% normaliz]],1)*(DATOS_[Conc.Sal.01])))))))),
0)</f>
        <v>0</v>
      </c>
      <c r="K104" s="178">
        <f t="array" ref="K104">IFERROR(
(MEDIAN((IF(DATOS_[[Sexo]:[Sexo]]=$B104,IF(DATOS_[[AGRUP. CLAS. PROF.]:[AGRUP. CLAS. PROF.]]=$B102,IF(DATOS_[[Check Periodo Ref.]:[Check Periodo Ref.]]="Dentro",IF(DATOS_[[Check Equiparado]:[Check Equiparado]]="Sí",IF(DATOS!AF$4="Sí",(1/DATOS_[[% anualiz]:[% anualiz]]),1)*IF(DATOS!AF$5="Sí",1/DATOS_[[% normaliz]:[% normaliz]],1)*(DATOS_[Conc.Sal.02])))))))),
0)</f>
        <v>0</v>
      </c>
      <c r="L104" s="178">
        <f t="array" ref="L104">IFERROR(
(MEDIAN((IF(DATOS_[[Sexo]:[Sexo]]=$B104,IF(DATOS_[[AGRUP. CLAS. PROF.]:[AGRUP. CLAS. PROF.]]=$B102,IF(DATOS_[[Check Periodo Ref.]:[Check Periodo Ref.]]="Dentro",IF(DATOS_[[Check Equiparado]:[Check Equiparado]]="Sí",IF(DATOS!AG$4="Sí",(1/DATOS_[[% anualiz]:[% anualiz]]),1)*IF(DATOS!AG$5="Sí",1/DATOS_[[% normaliz]:[% normaliz]],1)*(DATOS_[Conc.Sal.03])))))))),
0)</f>
        <v>0</v>
      </c>
      <c r="M104" s="178">
        <f t="array" ref="M104">IFERROR(
(MEDIAN((IF(DATOS_[[Sexo]:[Sexo]]=$B104,IF(DATOS_[[AGRUP. CLAS. PROF.]:[AGRUP. CLAS. PROF.]]=$B102,IF(DATOS_[[Check Periodo Ref.]:[Check Periodo Ref.]]="Dentro",IF(DATOS_[[Check Equiparado]:[Check Equiparado]]="Sí",IF(DATOS!AH$4="Sí",(1/DATOS_[[% anualiz]:[% anualiz]]),1)*IF(DATOS!AH$5="Sí",1/DATOS_[[% normaliz]:[% normaliz]],1)*(DATOS_[Conc.Sal.04])))))))),
0)</f>
        <v>0</v>
      </c>
      <c r="N104" s="178">
        <f t="array" ref="N104">IFERROR(
(MEDIAN((IF(DATOS_[[Sexo]:[Sexo]]=$B104,IF(DATOS_[[AGRUP. CLAS. PROF.]:[AGRUP. CLAS. PROF.]]=$B102,IF(DATOS_[[Check Periodo Ref.]:[Check Periodo Ref.]]="Dentro",IF(DATOS_[[Check Equiparado]:[Check Equiparado]]="Sí",IF(DATOS!AI$4="Sí",(1/DATOS_[[% anualiz]:[% anualiz]]),1)*IF(DATOS!AI$5="Sí",1/DATOS_[[% normaliz]:[% normaliz]],1)*(DATOS_[Conc.Sal.05])))))))),
0)</f>
        <v>0</v>
      </c>
      <c r="O104" s="178">
        <f t="array" ref="O104">IFERROR(
(MEDIAN((IF(DATOS_[[Sexo]:[Sexo]]=$B104,IF(DATOS_[[AGRUP. CLAS. PROF.]:[AGRUP. CLAS. PROF.]]=$B102,IF(DATOS_[[Check Periodo Ref.]:[Check Periodo Ref.]]="Dentro",IF(DATOS_[[Check Equiparado]:[Check Equiparado]]="Sí",IF(DATOS!AJ$4="Sí",(1/DATOS_[[% anualiz]:[% anualiz]]),1)*IF(DATOS!AJ$5="Sí",1/DATOS_[[% normaliz]:[% normaliz]],1)*(DATOS_[Conc.Sal.06])))))))),
0)</f>
        <v>0</v>
      </c>
      <c r="P104" s="178">
        <f t="array" ref="P104">IFERROR(
(MEDIAN((IF(DATOS_[[Sexo]:[Sexo]]=$B104,IF(DATOS_[[AGRUP. CLAS. PROF.]:[AGRUP. CLAS. PROF.]]=$B102,IF(DATOS_[[Check Periodo Ref.]:[Check Periodo Ref.]]="Dentro",IF(DATOS_[[Check Equiparado]:[Check Equiparado]]="Sí",IF(DATOS!AK$4="Sí",(1/DATOS_[[% anualiz]:[% anualiz]]),1)*IF(DATOS!AK$5="Sí",1/DATOS_[[% normaliz]:[% normaliz]],1)*(DATOS_[Conc.Sal.07])))))))),
0)</f>
        <v>0</v>
      </c>
      <c r="Q104" s="178">
        <f t="array" ref="Q104">IFERROR(
(MEDIAN((IF(DATOS_[[Sexo]:[Sexo]]=$B104,IF(DATOS_[[AGRUP. CLAS. PROF.]:[AGRUP. CLAS. PROF.]]=$B102,IF(DATOS_[[Check Periodo Ref.]:[Check Periodo Ref.]]="Dentro",IF(DATOS_[[Check Equiparado]:[Check Equiparado]]="Sí",IF(DATOS!AL$4="Sí",(1/DATOS_[[% anualiz]:[% anualiz]]),1)*IF(DATOS!AL$5="Sí",1/DATOS_[[% normaliz]:[% normaliz]],1)*(DATOS_[Conc.Sal.08])))))))),
0)</f>
        <v>0</v>
      </c>
      <c r="R104" s="178">
        <f t="array" ref="R104">IFERROR(
(MEDIAN((IF(DATOS_[[Sexo]:[Sexo]]=$B104,IF(DATOS_[[AGRUP. CLAS. PROF.]:[AGRUP. CLAS. PROF.]]=$B102,IF(DATOS_[[Check Periodo Ref.]:[Check Periodo Ref.]]="Dentro",IF(DATOS_[[Check Equiparado]:[Check Equiparado]]="Sí",IF(DATOS!AM$4="Sí",(1/DATOS_[[% anualiz]:[% anualiz]]),1)*IF(DATOS!AM$5="Sí",1/DATOS_[[% normaliz]:[% normaliz]],1)*(DATOS_[Conc.Sal.09])))))))),
0)</f>
        <v>0</v>
      </c>
      <c r="S104" s="178">
        <f t="array" ref="S104">IFERROR(
(MEDIAN((IF(DATOS_[[Sexo]:[Sexo]]=$B104,IF(DATOS_[[AGRUP. CLAS. PROF.]:[AGRUP. CLAS. PROF.]]=$B102,IF(DATOS_[[Check Periodo Ref.]:[Check Periodo Ref.]]="Dentro",IF(DATOS_[[Check Equiparado]:[Check Equiparado]]="Sí",IF(DATOS!AN$4="Sí",(1/DATOS_[[% anualiz]:[% anualiz]]),1)*IF(DATOS!AN$5="Sí",1/DATOS_[[% normaliz]:[% normaliz]],1)*(DATOS_[Conc.Sal.10])))))))),
0)</f>
        <v>0</v>
      </c>
      <c r="T104" s="178">
        <f t="array" ref="T104">IFERROR(
(MEDIAN((IF(DATOS_[[Sexo]:[Sexo]]=$B104,IF(DATOS_[[AGRUP. CLAS. PROF.]:[AGRUP. CLAS. PROF.]]=$B102,IF(DATOS_[[Check Periodo Ref.]:[Check Periodo Ref.]]="Dentro",IF(DATOS_[[Check Equiparado]:[Check Equiparado]]="Sí",IF(DATOS!AO$4="Sí",(1/DATOS_[[% anualiz]:[% anualiz]]),1)*IF(DATOS!AO$5="Sí",1/DATOS_[[% normaliz]:[% normaliz]],1)*(DATOS_[Conc.Sal.11])))))))),
0)</f>
        <v>0</v>
      </c>
      <c r="U104" s="178">
        <f t="array" ref="U104">IFERROR(
(MEDIAN((IF(DATOS_[[Sexo]:[Sexo]]=$B104,IF(DATOS_[[AGRUP. CLAS. PROF.]:[AGRUP. CLAS. PROF.]]=$B102,IF(DATOS_[[Check Periodo Ref.]:[Check Periodo Ref.]]="Dentro",IF(DATOS_[[Check Equiparado]:[Check Equiparado]]="Sí",IF(DATOS!AP$4="Sí",(1/DATOS_[[% anualiz]:[% anualiz]]),1)*IF(DATOS!AP$5="Sí",1/DATOS_[[% normaliz]:[% normaliz]],1)*(DATOS_[Conc.Sal.12])))))))),
0)</f>
        <v>0</v>
      </c>
      <c r="V104" s="178">
        <f t="array" ref="V104">IFERROR(
(MEDIAN((IF(DATOS_[[Sexo]:[Sexo]]=$B104,IF(DATOS_[[AGRUP. CLAS. PROF.]:[AGRUP. CLAS. PROF.]]=$B102,IF(DATOS_[[Check Periodo Ref.]:[Check Periodo Ref.]]="Dentro",IF(DATOS_[[Check Equiparado]:[Check Equiparado]]="Sí",IF(DATOS!AQ$4="Sí",(1/DATOS_[[% anualiz]:[% anualiz]]),1)*IF(DATOS!AQ$5="Sí",1/DATOS_[[% normaliz]:[% normaliz]],1)*(DATOS_[Conc.Sal.13])))))))),
0)</f>
        <v>0</v>
      </c>
      <c r="W104" s="178">
        <f t="array" ref="W104">IFERROR(
(MEDIAN((IF(DATOS_[[Sexo]:[Sexo]]=$B104,IF(DATOS_[[AGRUP. CLAS. PROF.]:[AGRUP. CLAS. PROF.]]=$B102,IF(DATOS_[[Check Periodo Ref.]:[Check Periodo Ref.]]="Dentro",IF(DATOS_[[Check Equiparado]:[Check Equiparado]]="Sí",IF(DATOS!AR$4="Sí",(1/DATOS_[[% anualiz]:[% anualiz]]),1)*IF(DATOS!AR$5="Sí",1/DATOS_[[% normaliz]:[% normaliz]],1)*(DATOS_[Conc.Sal.14])))))))),
0)</f>
        <v>0</v>
      </c>
      <c r="X104" s="178">
        <f t="array" ref="X104">IFERROR(
(MEDIAN((IF(DATOS_[[Sexo]:[Sexo]]=$B104,IF(DATOS_[[AGRUP. CLAS. PROF.]:[AGRUP. CLAS. PROF.]]=$B102,IF(DATOS_[[Check Periodo Ref.]:[Check Periodo Ref.]]="Dentro",IF(DATOS_[[Check Equiparado]:[Check Equiparado]]="Sí",IF(DATOS!AS$4="Sí",(1/DATOS_[[% anualiz]:[% anualiz]]),1)*IF(DATOS!AS$5="Sí",1/DATOS_[[% normaliz]:[% normaliz]],1)*(DATOS_[Conc.Sal.15])))))))),
0)</f>
        <v>0</v>
      </c>
      <c r="Y104" s="178">
        <f t="array" ref="Y104">IFERROR(
(MEDIAN((IF(DATOS_[[Sexo]:[Sexo]]=$B104,IF(DATOS_[[AGRUP. CLAS. PROF.]:[AGRUP. CLAS. PROF.]]=$B102,IF(DATOS_[[Check Periodo Ref.]:[Check Periodo Ref.]]="Dentro",IF(DATOS_[[Check Equiparado]:[Check Equiparado]]="Sí",IF(DATOS!AT$4="Sí",(1/DATOS_[[% anualiz]:[% anualiz]]),1)*IF(DATOS!AT$5="Sí",1/DATOS_[[% normaliz]:[% normaliz]],1)*(DATOS_[Conc.Sal.16])))))))),
0)</f>
        <v>0</v>
      </c>
      <c r="Z104" s="178">
        <f t="array" ref="Z104">IFERROR(
(MEDIAN((IF(DATOS_[[Sexo]:[Sexo]]=$B104,IF(DATOS_[[AGRUP. CLAS. PROF.]:[AGRUP. CLAS. PROF.]]=$B102,IF(DATOS_[[Check Periodo Ref.]:[Check Periodo Ref.]]="Dentro",IF(DATOS_[[Check Equiparado]:[Check Equiparado]]="Sí",IF(DATOS!AU$4="Sí",(1/DATOS_[[% anualiz]:[% anualiz]]),1)*IF(DATOS!AU$5="Sí",1/DATOS_[[% normaliz]:[% normaliz]],1)*(DATOS_[Conc.Sal.17])))))))),
0)</f>
        <v>0</v>
      </c>
      <c r="AA104" s="178">
        <f t="array" ref="AA104">IFERROR(
(MEDIAN((IF(DATOS_[[Sexo]:[Sexo]]=$B104,IF(DATOS_[[AGRUP. CLAS. PROF.]:[AGRUP. CLAS. PROF.]]=$B102,IF(DATOS_[[Check Periodo Ref.]:[Check Periodo Ref.]]="Dentro",IF(DATOS_[[Check Equiparado]:[Check Equiparado]]="Sí",IF(DATOS!AV$4="Sí",(1/DATOS_[[% anualiz]:[% anualiz]]),1)*IF(DATOS!AV$5="Sí",1/DATOS_[[% normaliz]:[% normaliz]],1)*(DATOS_[Conc.Sal.18])))))))),
0)</f>
        <v>0</v>
      </c>
      <c r="AB104" s="178">
        <f t="array" ref="AB104">IFERROR(
(MEDIAN((IF(DATOS_[[Sexo]:[Sexo]]=$B104,IF(DATOS_[[AGRUP. CLAS. PROF.]:[AGRUP. CLAS. PROF.]]=$B102,IF(DATOS_[[Check Periodo Ref.]:[Check Periodo Ref.]]="Dentro",IF(DATOS_[[Check Equiparado]:[Check Equiparado]]="Sí",IF(DATOS!AW$4="Sí",(1/DATOS_[[% anualiz]:[% anualiz]]),1)*IF(DATOS!AW$5="Sí",1/DATOS_[[% normaliz]:[% normaliz]],1)*(DATOS_[Conc.Sal.19])))))))),
0)</f>
        <v>0</v>
      </c>
      <c r="AC104" s="178">
        <f t="array" ref="AC104">IFERROR(
(MEDIAN((IF(DATOS_[[Sexo]:[Sexo]]=$B104,IF(DATOS_[[AGRUP. CLAS. PROF.]:[AGRUP. CLAS. PROF.]]=$B102,IF(DATOS_[[Check Periodo Ref.]:[Check Periodo Ref.]]="Dentro",IF(DATOS_[[Check Equiparado]:[Check Equiparado]]="Sí",IF(DATOS!AX$4="Sí",(1/DATOS_[[% anualiz]:[% anualiz]]),1)*IF(DATOS!AX$5="Sí",1/DATOS_[[% normaliz]:[% normaliz]],1)*(DATOS_[Conc.Sal.20])))))))),
0)</f>
        <v>0</v>
      </c>
      <c r="AD104" s="178">
        <f t="array" ref="AD104">IFERROR(
(MEDIAN((IF(DATOS_[[Sexo]:[Sexo]]=$B104,IF(DATOS_[[AGRUP. CLAS. PROF.]:[AGRUP. CLAS. PROF.]]=$B102,IF(DATOS_[[Check Periodo Ref.]:[Check Periodo Ref.]]="Dentro",IF(DATOS_[[Check Equiparado]:[Check Equiparado]]="Sí",IF(DATOS!AY$4="Sí",(1/DATOS_[[% anualiz]:[% anualiz]]),1)*IF(DATOS!AY$5="Sí",1/DATOS_[[% normaliz]:[% normaliz]],1)*(DATOS_[Conc.Sal.21])))))))),
0)</f>
        <v>0</v>
      </c>
      <c r="AE104" s="178">
        <f t="array" ref="AE104">IFERROR(
(MEDIAN((IF(DATOS_[[Sexo]:[Sexo]]=$B104,IF(DATOS_[[AGRUP. CLAS. PROF.]:[AGRUP. CLAS. PROF.]]=$B102,IF(DATOS_[[Check Periodo Ref.]:[Check Periodo Ref.]]="Dentro",IF(DATOS_[[Check Equiparado]:[Check Equiparado]]="Sí",IF(DATOS!AZ$4="Sí",(1/DATOS_[[% anualiz]:[% anualiz]]),1)*IF(DATOS!AZ$5="Sí",1/DATOS_[[% normaliz]:[% normaliz]],1)*(DATOS_[Conc.Sal.22])))))))),
0)</f>
        <v>0</v>
      </c>
      <c r="AF104" s="178">
        <f t="array" ref="AF104">IFERROR(
(MEDIAN((IF(DATOS_[[Sexo]:[Sexo]]=$B104,IF(DATOS_[[AGRUP. CLAS. PROF.]:[AGRUP. CLAS. PROF.]]=$B102,IF(DATOS_[[Check Periodo Ref.]:[Check Periodo Ref.]]="Dentro",IF(DATOS_[[Check Equiparado]:[Check Equiparado]]="Sí",IF(DATOS!BA$4="Sí",(1/DATOS_[[% anualiz]:[% anualiz]]),1)*IF(DATOS!BA$5="Sí",1/DATOS_[[% normaliz]:[% normaliz]],1)*(DATOS_[Conc.Sal.23])))))))),
0)</f>
        <v>0</v>
      </c>
      <c r="AG104" s="178">
        <f t="array" ref="AG104">IFERROR(
(MEDIAN((IF(DATOS_[[Sexo]:[Sexo]]=$B104,IF(DATOS_[[AGRUP. CLAS. PROF.]:[AGRUP. CLAS. PROF.]]=$B102,IF(DATOS_[[Check Periodo Ref.]:[Check Periodo Ref.]]="Dentro",IF(DATOS_[[Check Equiparado]:[Check Equiparado]]="Sí",IF(DATOS!BB$4="Sí",(1/DATOS_[[% anualiz]:[% anualiz]]),1)*IF(DATOS!BB$5="Sí",1/DATOS_[[% normaliz]:[% normaliz]],1)*(DATOS_[Conc.Sal.24])))))))),
0)</f>
        <v>0</v>
      </c>
      <c r="AH104" s="178">
        <f t="array" ref="AH104">IFERROR(
(MEDIAN((IF(DATOS_[[Sexo]:[Sexo]]=$B104,IF(DATOS_[[AGRUP. CLAS. PROF.]:[AGRUP. CLAS. PROF.]]=$B102,IF(DATOS_[[Check Periodo Ref.]:[Check Periodo Ref.]]="Dentro",IF(DATOS_[[Check Equiparado]:[Check Equiparado]]="Sí",IF(DATOS!BC$4="Sí",(1/DATOS_[[% anualiz]:[% anualiz]]),1)*IF(DATOS!BC$5="Sí",1/DATOS_[[% normaliz]:[% normaliz]],1)*(DATOS_[Conc.Sal.25])))))))),
0)</f>
        <v>0</v>
      </c>
      <c r="AI104" s="178">
        <f t="array" ref="AI104">IFERROR(
(MEDIAN((IF(DATOS_[[Sexo]:[Sexo]]=$B104,IF(DATOS_[[AGRUP. CLAS. PROF.]:[AGRUP. CLAS. PROF.]]=$B102,IF(DATOS_[[Check Periodo Ref.]:[Check Periodo Ref.]]="Dentro",IF(DATOS_[[Check Equiparado]:[Check Equiparado]]="Sí",IF(DATOS!BD$4="Sí",(1/DATOS_[[% anualiz]:[% anualiz]]),1)*IF(DATOS!BD$5="Sí",1/DATOS_[[% normaliz]:[% normaliz]],1)*(DATOS_[Conc.Sal.26])))))))),
0)</f>
        <v>0</v>
      </c>
      <c r="AJ104" s="178">
        <f t="array" ref="AJ104">IFERROR(
(MEDIAN((IF(DATOS_[[Sexo]:[Sexo]]=$B104,IF(DATOS_[[AGRUP. CLAS. PROF.]:[AGRUP. CLAS. PROF.]]=$B102,IF(DATOS_[[Check Periodo Ref.]:[Check Periodo Ref.]]="Dentro",IF(DATOS_[[Check Equiparado]:[Check Equiparado]]="Sí",IF(DATOS!BE$4="Sí",(1/DATOS_[[% anualiz]:[% anualiz]]),1)*IF(DATOS!BE$5="Sí",1/DATOS_[[% normaliz]:[% normaliz]],1)*(DATOS_[Conc.Sal.27])))))))),
0)</f>
        <v>0</v>
      </c>
      <c r="AK104" s="178">
        <f t="array" ref="AK104">IFERROR(
(MEDIAN((IF(DATOS_[[Sexo]:[Sexo]]=$B104,IF(DATOS_[[AGRUP. CLAS. PROF.]:[AGRUP. CLAS. PROF.]]=$B102,IF(DATOS_[[Check Periodo Ref.]:[Check Periodo Ref.]]="Dentro",IF(DATOS_[[Check Equiparado]:[Check Equiparado]]="Sí",IF(DATOS!BF$4="Sí",(1/DATOS_[[% anualiz]:[% anualiz]]),1)*IF(DATOS!BF$5="Sí",1/DATOS_[[% normaliz]:[% normaliz]],1)*(DATOS_[Conc.Sal.28])))))))),
0)</f>
        <v>0</v>
      </c>
      <c r="AL104" s="178">
        <f t="array" ref="AL104">IFERROR(
(MEDIAN((IF(DATOS_[[Sexo]:[Sexo]]=$B104,IF(DATOS_[[AGRUP. CLAS. PROF.]:[AGRUP. CLAS. PROF.]]=$B102,IF(DATOS_[[Check Periodo Ref.]:[Check Periodo Ref.]]="Dentro",IF(DATOS_[[Check Equiparado]:[Check Equiparado]]="Sí",IF(DATOS!BG$4="Sí",(1/DATOS_[[% anualiz]:[% anualiz]]),1)*IF(DATOS!BG$5="Sí",1/DATOS_[[% normaliz]:[% normaliz]],1)*(DATOS_[Conc.Sal.29])))))))),
0)</f>
        <v>0</v>
      </c>
      <c r="AM104" s="178">
        <f t="array" ref="AM104">IFERROR(
(MEDIAN((IF(DATOS_[[Sexo]:[Sexo]]=$B104,IF(DATOS_[[AGRUP. CLAS. PROF.]:[AGRUP. CLAS. PROF.]]=$B102,IF(DATOS_[[Check Periodo Ref.]:[Check Periodo Ref.]]="Dentro",IF(DATOS_[[Check Equiparado]:[Check Equiparado]]="Sí",IF(DATOS!BH$4="Sí",(1/DATOS_[[% anualiz]:[% anualiz]]),1)*IF(DATOS!BH$5="Sí",1/DATOS_[[% normaliz]:[% normaliz]],1)*(DATOS_[Conc.Sal.30])))))))),
0)</f>
        <v>0</v>
      </c>
      <c r="AN104" s="179">
        <f t="array" ref="AN104">IFERROR(
MEDIAN(IF(DATOS_[Sexo]=$B104,IF(DATOS_[[AGRUP. CLAS. PROF.]:[AGRUP. CLAS. PROF.]]=$B102,IF(DATOS_[Check Equiparado]="Sí",IF(DATOS_[Check Periodo Ref.]="Dentro",DATOS_[Tot COMPL.SAL Eq],FALSE))))),
0)</f>
        <v>0</v>
      </c>
      <c r="AO104" s="180">
        <f t="array" ref="AO104">IFERROR(
MEDIAN(IF(DATOS_[Sexo]=$B104,IF(DATOS_[[AGRUP. CLAS. PROF.]:[AGRUP. CLAS. PROF.]]=$B102,IF(DATOS_[Check Equiparado]="Sí",IF(DATOS_[Check Periodo Ref.]="Dentro",DATOS_[TOTAL SALARIO Eq],FALSE))))),
0)</f>
        <v>0</v>
      </c>
      <c r="AP104" s="181">
        <f t="array" ref="AP104">IFERROR(
(MEDIAN((IF(DATOS_[[Sexo]:[Sexo]]=$B104,IF(DATOS_[[AGRUP. CLAS. PROF.]:[AGRUP. CLAS. PROF.]]=$B103,IF(DATOS_[[Check Periodo Ref.]:[Check Periodo Ref.]]="Dentro",IF(DATOS_[[Check Equiparado]:[Check Equiparado]]="Sí",IF(DATOS!BI$4="Sí",(1/DATOS_[[% anualiz]:[% anualiz]]),1)*IF(DATOS!BI$5="Sí",1/DATOS_[[% normaliz]:[% normaliz]],1)*(DATOS_[C.Extra.01])))))))),
0)</f>
        <v>0</v>
      </c>
      <c r="AQ104" s="181">
        <f t="array" ref="AQ104">IFERROR(
(MEDIAN((IF(DATOS_[[Sexo]:[Sexo]]=$B104,IF(DATOS_[[AGRUP. CLAS. PROF.]:[AGRUP. CLAS. PROF.]]=$B103,IF(DATOS_[[Check Periodo Ref.]:[Check Periodo Ref.]]="Dentro",IF(DATOS_[[Check Equiparado]:[Check Equiparado]]="Sí",IF(DATOS!BJ$4="Sí",(1/DATOS_[[% anualiz]:[% anualiz]]),1)*IF(DATOS!BJ$5="Sí",1/DATOS_[[% normaliz]:[% normaliz]],1)*(DATOS_[C.Extra.02])))))))),
0)</f>
        <v>0</v>
      </c>
      <c r="AR104" s="181">
        <f t="array" ref="AR104">IFERROR(
(MEDIAN((IF(DATOS_[[Sexo]:[Sexo]]=$B104,IF(DATOS_[[AGRUP. CLAS. PROF.]:[AGRUP. CLAS. PROF.]]=$B103,IF(DATOS_[[Check Periodo Ref.]:[Check Periodo Ref.]]="Dentro",IF(DATOS_[[Check Equiparado]:[Check Equiparado]]="Sí",IF(DATOS!BK$4="Sí",(1/DATOS_[[% anualiz]:[% anualiz]]),1)*IF(DATOS!BK$5="Sí",1/DATOS_[[% normaliz]:[% normaliz]],1)*(DATOS_[C.Extra.03])))))))),
0)</f>
        <v>0</v>
      </c>
      <c r="AS104" s="181">
        <f t="array" ref="AS104">IFERROR(
(MEDIAN((IF(DATOS_[[Sexo]:[Sexo]]=$B104,IF(DATOS_[[AGRUP. CLAS. PROF.]:[AGRUP. CLAS. PROF.]]=$B103,IF(DATOS_[[Check Periodo Ref.]:[Check Periodo Ref.]]="Dentro",IF(DATOS_[[Check Equiparado]:[Check Equiparado]]="Sí",IF(DATOS!BL$4="Sí",(1/DATOS_[[% anualiz]:[% anualiz]]),1)*IF(DATOS!BL$5="Sí",1/DATOS_[[% normaliz]:[% normaliz]],1)*(DATOS_[C.Extra.04])))))))),
0)</f>
        <v>0</v>
      </c>
      <c r="AT104" s="181">
        <f t="array" ref="AT104">IFERROR(
(MEDIAN((IF(DATOS_[[Sexo]:[Sexo]]=$B104,IF(DATOS_[[AGRUP. CLAS. PROF.]:[AGRUP. CLAS. PROF.]]=$B103,IF(DATOS_[[Check Periodo Ref.]:[Check Periodo Ref.]]="Dentro",IF(DATOS_[[Check Equiparado]:[Check Equiparado]]="Sí",IF(DATOS!BM$4="Sí",(1/DATOS_[[% anualiz]:[% anualiz]]),1)*IF(DATOS!BM$5="Sí",1/DATOS_[[% normaliz]:[% normaliz]],1)*(DATOS_[C.Extra.05])))))))),
0)</f>
        <v>0</v>
      </c>
      <c r="AU104" s="182">
        <f t="array" ref="AU104">IFERROR(
MEDIAN(IF(DATOS_[Sexo]=$B104,IF(DATOS_[[AGRUP. CLAS. PROF.]:[AGRUP. CLAS. PROF.]]=$B102,IF(DATOS_[Check Equiparado]="Sí",IF(DATOS_[Check Periodo Ref.]="Dentro",DATOS_[Tot Extrasalarial Eq],FALSE))))),
0)</f>
        <v>0</v>
      </c>
      <c r="AV104" s="183">
        <f t="array" ref="AV104">IFERROR(
MEDIAN(IF(DATOS_[Sexo]=$B104,IF(DATOS_[[AGRUP. CLAS. PROF.]:[AGRUP. CLAS. PROF.]]=$B102,IF(DATOS_[Check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AR104"/>
  <sheetViews>
    <sheetView zoomScaleNormal="100" workbookViewId="0">
      <selection sqref="A1:XFD1"/>
    </sheetView>
  </sheetViews>
  <sheetFormatPr baseColWidth="10" defaultColWidth="7.28515625" defaultRowHeight="16.5" outlineLevelCol="1" x14ac:dyDescent="0.3"/>
  <cols>
    <col min="1" max="1" width="8.85546875" style="119" customWidth="1"/>
    <col min="2" max="2" width="10.7109375" style="119" customWidth="1"/>
    <col min="3" max="4" width="7.28515625" style="119" customWidth="1"/>
    <col min="5" max="5" width="10.42578125" style="119" customWidth="1"/>
    <col min="6" max="14" width="7.28515625" style="119" customWidth="1"/>
    <col min="15" max="15" width="7.28515625" style="119" hidden="1" customWidth="1"/>
    <col min="16" max="35" width="7.28515625" style="119" hidden="1" customWidth="1" outlineLevel="1"/>
    <col min="36" max="36" width="8.85546875" style="119" customWidth="1" collapsed="1"/>
    <col min="37" max="37" width="8.85546875" style="119" customWidth="1"/>
    <col min="38" max="38" width="7.28515625" style="119" customWidth="1"/>
    <col min="39" max="42" width="7.28515625" style="119" hidden="1" customWidth="1"/>
    <col min="43" max="44" width="8.85546875" style="119" customWidth="1"/>
    <col min="45" max="16384" width="7.28515625" style="119"/>
  </cols>
  <sheetData>
    <row r="1" spans="1:44" ht="42.6" customHeight="1" x14ac:dyDescent="0.3">
      <c r="E1" s="335" t="s">
        <v>374</v>
      </c>
    </row>
    <row r="2" spans="1:44" ht="13.9" customHeight="1" x14ac:dyDescent="0.3">
      <c r="G2" s="119" t="str">
        <f>+IF(G8="[ocultar]",G8,"")</f>
        <v>[ocultar]</v>
      </c>
      <c r="H2" s="119" t="str">
        <f t="shared" ref="H2:AP2" si="0">+IF(H8="[ocultar]",H8,"")</f>
        <v>[ocultar]</v>
      </c>
      <c r="I2" s="119" t="str">
        <f t="shared" si="0"/>
        <v>[ocultar]</v>
      </c>
      <c r="J2" s="119" t="str">
        <f t="shared" si="0"/>
        <v>[ocultar]</v>
      </c>
      <c r="K2" s="119" t="str">
        <f t="shared" si="0"/>
        <v>[ocultar]</v>
      </c>
      <c r="L2" s="119" t="str">
        <f t="shared" si="0"/>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
      </c>
      <c r="AK2" s="119" t="str">
        <f t="shared" si="0"/>
        <v/>
      </c>
      <c r="AL2" s="119" t="str">
        <f t="shared" si="0"/>
        <v>[ocultar]</v>
      </c>
      <c r="AM2" s="119" t="str">
        <f t="shared" si="0"/>
        <v>[ocultar]</v>
      </c>
      <c r="AN2" s="119" t="str">
        <f t="shared" si="0"/>
        <v>[ocultar]</v>
      </c>
      <c r="AO2" s="119" t="str">
        <f t="shared" si="0"/>
        <v>[ocultar]</v>
      </c>
      <c r="AP2" s="119" t="str">
        <f t="shared" si="0"/>
        <v>[ocultar]</v>
      </c>
    </row>
    <row r="3" spans="1:44" ht="13.9" customHeight="1" x14ac:dyDescent="0.3">
      <c r="E3" s="242" t="str">
        <f>+"Razón Social: "&amp;Inicio!C6&amp;"  -  NIF: "&amp;Inicio!C8</f>
        <v xml:space="preserve">Razón Social:   -  NIF: </v>
      </c>
      <c r="F3" s="271"/>
      <c r="G3" s="235"/>
      <c r="H3" s="235"/>
    </row>
    <row r="4" spans="1:44" ht="13.9" customHeight="1" x14ac:dyDescent="0.3">
      <c r="E4" s="243" t="s">
        <v>97</v>
      </c>
      <c r="F4" s="272"/>
      <c r="G4" s="273"/>
      <c r="H4" s="273"/>
      <c r="I4" s="273"/>
      <c r="J4" s="273"/>
      <c r="K4" s="273"/>
    </row>
    <row r="5" spans="1:44" ht="13.9" customHeight="1" x14ac:dyDescent="0.3">
      <c r="E5" s="244">
        <f>+Inicio!E10</f>
        <v>0</v>
      </c>
      <c r="F5" s="245" t="str">
        <f>+Inicio!D10</f>
        <v>fecha inicio</v>
      </c>
      <c r="H5" s="235"/>
      <c r="L5" s="236"/>
    </row>
    <row r="6" spans="1:44" ht="13.9" customHeight="1" x14ac:dyDescent="0.3">
      <c r="E6" s="244">
        <f>+Inicio!G10</f>
        <v>0</v>
      </c>
      <c r="F6" s="246" t="s">
        <v>94</v>
      </c>
      <c r="G6" s="238"/>
      <c r="H6" s="238"/>
      <c r="I6" s="235"/>
      <c r="J6" s="235"/>
      <c r="K6" s="239"/>
      <c r="L6" s="235"/>
    </row>
    <row r="7" spans="1:44" s="185" customFormat="1" ht="13.9" customHeight="1" x14ac:dyDescent="0.25">
      <c r="G7" s="240"/>
      <c r="H7" s="240"/>
      <c r="I7" s="240"/>
      <c r="J7" s="240"/>
      <c r="K7" s="274"/>
      <c r="L7" s="240"/>
    </row>
    <row r="8" spans="1:44" s="110" customFormat="1" ht="46.15" customHeight="1" x14ac:dyDescent="0.25">
      <c r="B8" s="108"/>
      <c r="C8" s="108" t="s">
        <v>225</v>
      </c>
      <c r="D8" s="108" t="s">
        <v>220</v>
      </c>
      <c r="E8" s="109" t="s">
        <v>223</v>
      </c>
      <c r="F8" s="275" t="str">
        <f>+IF(DATOS!AE6="","[ocultar]",DATOS!AE6)</f>
        <v>[ocultar]</v>
      </c>
      <c r="G8" s="275" t="str">
        <f>+IF(DATOS!AF6="","[ocultar]",DATOS!AF6)</f>
        <v>[ocultar]</v>
      </c>
      <c r="H8" s="275" t="str">
        <f>+IF(DATOS!AG6="","[ocultar]",DATOS!AG6)</f>
        <v>[ocultar]</v>
      </c>
      <c r="I8" s="275" t="str">
        <f>+IF(DATOS!AH6="","[ocultar]",DATOS!AH6)</f>
        <v>[ocultar]</v>
      </c>
      <c r="J8" s="275" t="str">
        <f>+IF(DATOS!AI6="","[ocultar]",DATOS!AI6)</f>
        <v>[ocultar]</v>
      </c>
      <c r="K8" s="275" t="str">
        <f>+IF(DATOS!AJ6="","[ocultar]",DATOS!AJ6)</f>
        <v>[ocultar]</v>
      </c>
      <c r="L8" s="275" t="str">
        <f>+IF(DATOS!AK6="","[ocultar]",DATOS!AK6)</f>
        <v>[ocultar]</v>
      </c>
      <c r="M8" s="275" t="str">
        <f>+IF(DATOS!AL6="","[ocultar]",DATOS!AL6)</f>
        <v>[ocultar]</v>
      </c>
      <c r="N8" s="275" t="str">
        <f>+IF(DATOS!AM6="","[ocultar]",DATOS!AM6)</f>
        <v>[ocultar]</v>
      </c>
      <c r="O8" s="275" t="str">
        <f>+IF(DATOS!AN6="","[ocultar]",DATOS!AN6)</f>
        <v>[ocultar]</v>
      </c>
      <c r="P8" s="275" t="str">
        <f>+IF(DATOS!AO6="","[ocultar]",DATOS!AO6)</f>
        <v>[ocultar]</v>
      </c>
      <c r="Q8" s="275" t="str">
        <f>+IF(DATOS!AP6="","[ocultar]",DATOS!AP6)</f>
        <v>[ocultar]</v>
      </c>
      <c r="R8" s="275" t="str">
        <f>+IF(DATOS!AQ6="","[ocultar]",DATOS!AQ6)</f>
        <v>[ocultar]</v>
      </c>
      <c r="S8" s="275" t="str">
        <f>+IF(DATOS!AR6="","[ocultar]",DATOS!AR6)</f>
        <v>[ocultar]</v>
      </c>
      <c r="T8" s="275" t="str">
        <f>+IF(DATOS!AS6="","[ocultar]",DATOS!AS6)</f>
        <v>[ocultar]</v>
      </c>
      <c r="U8" s="275" t="str">
        <f>+IF(DATOS!AT6="","[ocultar]",DATOS!AT6)</f>
        <v>[ocultar]</v>
      </c>
      <c r="V8" s="275" t="str">
        <f>+IF(DATOS!AU6="","[ocultar]",DATOS!AU6)</f>
        <v>[ocultar]</v>
      </c>
      <c r="W8" s="275" t="str">
        <f>+IF(DATOS!AV6="","[ocultar]",DATOS!AV6)</f>
        <v>[ocultar]</v>
      </c>
      <c r="X8" s="275" t="str">
        <f>+IF(DATOS!AW6="","[ocultar]",DATOS!AW6)</f>
        <v>[ocultar]</v>
      </c>
      <c r="Y8" s="275" t="str">
        <f>+IF(DATOS!AX6="","[ocultar]",DATOS!AX6)</f>
        <v>[ocultar]</v>
      </c>
      <c r="Z8" s="275" t="str">
        <f>+IF(DATOS!AY6="","[ocultar]",DATOS!AY6)</f>
        <v>[ocultar]</v>
      </c>
      <c r="AA8" s="275" t="str">
        <f>+IF(DATOS!AZ6="","[ocultar]",DATOS!AZ6)</f>
        <v>[ocultar]</v>
      </c>
      <c r="AB8" s="275" t="str">
        <f>+IF(DATOS!BA6="","[ocultar]",DATOS!BA6)</f>
        <v>[ocultar]</v>
      </c>
      <c r="AC8" s="275" t="str">
        <f>+IF(DATOS!BB6="","[ocultar]",DATOS!BB6)</f>
        <v>[ocultar]</v>
      </c>
      <c r="AD8" s="275" t="str">
        <f>+IF(DATOS!BC6="","[ocultar]",DATOS!BC6)</f>
        <v>[ocultar]</v>
      </c>
      <c r="AE8" s="275" t="str">
        <f>+IF(DATOS!BD6="","[ocultar]",DATOS!BD6)</f>
        <v>[ocultar]</v>
      </c>
      <c r="AF8" s="275" t="str">
        <f>+IF(DATOS!BE6="","[ocultar]",DATOS!BE6)</f>
        <v>[ocultar]</v>
      </c>
      <c r="AG8" s="275" t="str">
        <f>+IF(DATOS!BF6="","[ocultar]",DATOS!BF6)</f>
        <v>[ocultar]</v>
      </c>
      <c r="AH8" s="275" t="str">
        <f>+IF(DATOS!BG6="","[ocultar]",DATOS!BG6)</f>
        <v>[ocultar]</v>
      </c>
      <c r="AI8" s="275" t="str">
        <f>+IF(DATOS!BH6="","[ocultar]",DATOS!BH6)</f>
        <v>[ocultar]</v>
      </c>
      <c r="AJ8" s="136" t="s">
        <v>221</v>
      </c>
      <c r="AK8" s="137" t="s">
        <v>213</v>
      </c>
      <c r="AL8" s="280" t="str">
        <f>+IF(DATOS!BI6="","[ocultar]",DATOS!BI6)</f>
        <v>[ocultar]</v>
      </c>
      <c r="AM8" s="280" t="str">
        <f>+IF(DATOS!BJ6="","[ocultar]",DATOS!BJ6)</f>
        <v>[ocultar]</v>
      </c>
      <c r="AN8" s="280" t="str">
        <f>+IF(DATOS!BK6="","[ocultar]",DATOS!BK6)</f>
        <v>[ocultar]</v>
      </c>
      <c r="AO8" s="280" t="str">
        <f>+IF(DATOS!BL6="","[ocultar]",DATOS!BL6)</f>
        <v>[ocultar]</v>
      </c>
      <c r="AP8" s="280" t="str">
        <f>+IF(DATOS!BM6="","[ocultar]",DATOS!BM6)</f>
        <v>[ocultar]</v>
      </c>
      <c r="AQ8" s="138" t="s">
        <v>222</v>
      </c>
      <c r="AR8" s="139" t="s">
        <v>214</v>
      </c>
    </row>
    <row r="9" spans="1:44" s="114" customFormat="1" ht="17.25" thickBot="1" x14ac:dyDescent="0.35">
      <c r="B9" s="117" t="s">
        <v>247</v>
      </c>
      <c r="C9" s="158"/>
      <c r="D9" s="118"/>
      <c r="E9" s="206" t="str">
        <f t="shared" ref="E9" si="1">IFERROR((E10-E11)/E10,"")</f>
        <v/>
      </c>
      <c r="F9" s="276" t="str">
        <f>IFERROR((F10-F11)/F10,"")</f>
        <v/>
      </c>
      <c r="G9" s="277" t="str">
        <f t="shared" ref="G9:AR9" si="2">IFERROR((G10-G11)/G10,"")</f>
        <v/>
      </c>
      <c r="H9" s="277" t="str">
        <f t="shared" si="2"/>
        <v/>
      </c>
      <c r="I9" s="277" t="str">
        <f t="shared" si="2"/>
        <v/>
      </c>
      <c r="J9" s="278" t="str">
        <f t="shared" si="2"/>
        <v/>
      </c>
      <c r="K9" s="279" t="str">
        <f t="shared" si="2"/>
        <v/>
      </c>
      <c r="L9" s="279" t="str">
        <f t="shared" si="2"/>
        <v/>
      </c>
      <c r="M9" s="279" t="str">
        <f t="shared" si="2"/>
        <v/>
      </c>
      <c r="N9" s="279" t="str">
        <f t="shared" si="2"/>
        <v/>
      </c>
      <c r="O9" s="279" t="str">
        <f t="shared" si="2"/>
        <v/>
      </c>
      <c r="P9" s="279" t="str">
        <f t="shared" si="2"/>
        <v/>
      </c>
      <c r="Q9" s="279" t="str">
        <f t="shared" si="2"/>
        <v/>
      </c>
      <c r="R9" s="279" t="str">
        <f t="shared" si="2"/>
        <v/>
      </c>
      <c r="S9" s="279" t="str">
        <f t="shared" si="2"/>
        <v/>
      </c>
      <c r="T9" s="279" t="str">
        <f t="shared" si="2"/>
        <v/>
      </c>
      <c r="U9" s="279" t="str">
        <f t="shared" si="2"/>
        <v/>
      </c>
      <c r="V9" s="278" t="str">
        <f t="shared" si="2"/>
        <v/>
      </c>
      <c r="W9" s="278" t="str">
        <f t="shared" si="2"/>
        <v/>
      </c>
      <c r="X9" s="278" t="str">
        <f t="shared" si="2"/>
        <v/>
      </c>
      <c r="Y9" s="278" t="str">
        <f t="shared" si="2"/>
        <v/>
      </c>
      <c r="Z9" s="278" t="str">
        <f t="shared" si="2"/>
        <v/>
      </c>
      <c r="AA9" s="278" t="str">
        <f t="shared" si="2"/>
        <v/>
      </c>
      <c r="AB9" s="278" t="str">
        <f t="shared" si="2"/>
        <v/>
      </c>
      <c r="AC9" s="278" t="str">
        <f t="shared" si="2"/>
        <v/>
      </c>
      <c r="AD9" s="278" t="str">
        <f t="shared" si="2"/>
        <v/>
      </c>
      <c r="AE9" s="278" t="str">
        <f t="shared" si="2"/>
        <v/>
      </c>
      <c r="AF9" s="278" t="str">
        <f t="shared" si="2"/>
        <v/>
      </c>
      <c r="AG9" s="278" t="str">
        <f t="shared" si="2"/>
        <v/>
      </c>
      <c r="AH9" s="278" t="str">
        <f t="shared" si="2"/>
        <v/>
      </c>
      <c r="AI9" s="278" t="str">
        <f t="shared" si="2"/>
        <v/>
      </c>
      <c r="AJ9" s="207" t="str">
        <f t="shared" si="2"/>
        <v/>
      </c>
      <c r="AK9" s="210" t="str">
        <f t="shared" si="2"/>
        <v/>
      </c>
      <c r="AL9" s="281" t="str">
        <f t="shared" si="2"/>
        <v/>
      </c>
      <c r="AM9" s="281" t="str">
        <f t="shared" si="2"/>
        <v/>
      </c>
      <c r="AN9" s="281" t="str">
        <f t="shared" si="2"/>
        <v/>
      </c>
      <c r="AO9" s="281" t="str">
        <f t="shared" si="2"/>
        <v/>
      </c>
      <c r="AP9" s="281" t="str">
        <f t="shared" si="2"/>
        <v/>
      </c>
      <c r="AQ9" s="208" t="str">
        <f t="shared" si="2"/>
        <v/>
      </c>
      <c r="AR9" s="209" t="str">
        <f t="shared" si="2"/>
        <v/>
      </c>
    </row>
    <row r="10" spans="1:44" s="114" customFormat="1" x14ac:dyDescent="0.3">
      <c r="B10" s="111" t="s">
        <v>162</v>
      </c>
      <c r="C10" s="112">
        <f t="array" ref="C10">SUM(IF($B10=DATOS_[Sexo],
IF("Dentro"=DATOS_[Check Periodo Ref.],
1/(COUNTIFS(DATOS_[Sexo],$B10,DATOS_[Check Periodo Ref.],"Dentro",DATOS_[id],DATOS_[id])))))</f>
        <v>0</v>
      </c>
      <c r="D10" s="113">
        <f>COUNTIFS(DATOS_[AGRUP. VALOR. PTO.],"&lt;&gt;",DATOS_[Sexo],$B10,DATOS_[Check Periodo Ref.],"Dentro")</f>
        <v>0</v>
      </c>
      <c r="E10" s="159">
        <f t="array" ref="E10">IFERROR(
AVERAGE(IF(DATOS_[Sexo]=$B10,IF(DATOS_[Check Periodo Ref.]="Dentro",DATOS_[SALARIO BASE Ef],FALSE))),
0)</f>
        <v>0</v>
      </c>
      <c r="F10" s="160">
        <f t="array" ref="F10">IFERROR(
(AVERAGE((IF(DATOS_[[Sexo]:[Sexo]]=$B10,IF(DATOS_[[Check Periodo Ref.]:[Check Periodo Ref.]]="Dentro",DATOS_[Conc.Sal.01]))))),
0)</f>
        <v>0</v>
      </c>
      <c r="G10" s="160">
        <f t="array" ref="G10">IFERROR(
(AVERAGE((IF(DATOS_[[Sexo]:[Sexo]]=$B10,IF(DATOS_[[Check Periodo Ref.]:[Check Periodo Ref.]]="Dentro",DATOS_[Conc.Sal.02]))))),
0)</f>
        <v>0</v>
      </c>
      <c r="H10" s="160">
        <f t="array" ref="H10">IFERROR(
(AVERAGE((IF(DATOS_[[Sexo]:[Sexo]]=$B10,IF(DATOS_[[Check Periodo Ref.]:[Check Periodo Ref.]]="Dentro",DATOS_[Conc.Sal.03]))))),
0)</f>
        <v>0</v>
      </c>
      <c r="I10" s="160">
        <f t="array" ref="I10">IFERROR(
(AVERAGE((IF(DATOS_[[Sexo]:[Sexo]]=$B10,IF(DATOS_[[Check Periodo Ref.]:[Check Periodo Ref.]]="Dentro",DATOS_[Conc.Sal.04]))))),
0)</f>
        <v>0</v>
      </c>
      <c r="J10" s="160">
        <f t="array" ref="J10">IFERROR(
(AVERAGE((IF(DATOS_[[Sexo]:[Sexo]]=$B10,IF(DATOS_[[Check Periodo Ref.]:[Check Periodo Ref.]]="Dentro",DATOS_[Conc.Sal.05]))))),
0)</f>
        <v>0</v>
      </c>
      <c r="K10" s="160">
        <f t="array" ref="K10">IFERROR(
(AVERAGE((IF(DATOS_[[Sexo]:[Sexo]]=$B10,IF(DATOS_[[Check Periodo Ref.]:[Check Periodo Ref.]]="Dentro",DATOS_[Conc.Sal.06]))))),
0)</f>
        <v>0</v>
      </c>
      <c r="L10" s="160">
        <f t="array" ref="L10">IFERROR(
(AVERAGE((IF(DATOS_[[Sexo]:[Sexo]]=$B10,IF(DATOS_[[Check Periodo Ref.]:[Check Periodo Ref.]]="Dentro",DATOS_[Conc.Sal.07]))))),
0)</f>
        <v>0</v>
      </c>
      <c r="M10" s="160">
        <f t="array" ref="M10">IFERROR(
(AVERAGE((IF(DATOS_[[Sexo]:[Sexo]]=$B10,IF(DATOS_[[Check Periodo Ref.]:[Check Periodo Ref.]]="Dentro",DATOS_[Conc.Sal.08]))))),
0)</f>
        <v>0</v>
      </c>
      <c r="N10" s="160">
        <f t="array" ref="N10">IFERROR(
(AVERAGE((IF(DATOS_[[Sexo]:[Sexo]]=$B10,IF(DATOS_[[Check Periodo Ref.]:[Check Periodo Ref.]]="Dentro",DATOS_[Conc.Sal.09]))))),
0)</f>
        <v>0</v>
      </c>
      <c r="O10" s="160">
        <f t="array" ref="O10">IFERROR(
(AVERAGE((IF(DATOS_[[Sexo]:[Sexo]]=$B10,IF(DATOS_[[Check Periodo Ref.]:[Check Periodo Ref.]]="Dentro",DATOS_[Conc.Sal.10]))))),
0)</f>
        <v>0</v>
      </c>
      <c r="P10" s="160">
        <f t="array" ref="P10">IFERROR(
(AVERAGE((IF(DATOS_[[Sexo]:[Sexo]]=$B10,IF(DATOS_[[Check Periodo Ref.]:[Check Periodo Ref.]]="Dentro",DATOS_[Conc.Sal.11]))))),
0)</f>
        <v>0</v>
      </c>
      <c r="Q10" s="160">
        <f t="array" ref="Q10">IFERROR(
(AVERAGE((IF(DATOS_[[Sexo]:[Sexo]]=$B10,IF(DATOS_[[Check Periodo Ref.]:[Check Periodo Ref.]]="Dentro",DATOS_[Conc.Sal.12]))))),
0)</f>
        <v>0</v>
      </c>
      <c r="R10" s="160">
        <f t="array" ref="R10">IFERROR(
(AVERAGE((IF(DATOS_[[Sexo]:[Sexo]]=$B10,IF(DATOS_[[Check Periodo Ref.]:[Check Periodo Ref.]]="Dentro",DATOS_[Conc.Sal.13]))))),
0)</f>
        <v>0</v>
      </c>
      <c r="S10" s="160">
        <f t="array" ref="S10">IFERROR(
(AVERAGE((IF(DATOS_[[Sexo]:[Sexo]]=$B10,IF(DATOS_[[Check Periodo Ref.]:[Check Periodo Ref.]]="Dentro",DATOS_[Conc.Sal.14]))))),
0)</f>
        <v>0</v>
      </c>
      <c r="T10" s="160">
        <f t="array" ref="T10">IFERROR(
(AVERAGE((IF(DATOS_[[Sexo]:[Sexo]]=$B10,IF(DATOS_[[Check Periodo Ref.]:[Check Periodo Ref.]]="Dentro",DATOS_[Conc.Sal.15]))))),
0)</f>
        <v>0</v>
      </c>
      <c r="U10" s="160">
        <f t="array" ref="U10">IFERROR(
(AVERAGE((IF(DATOS_[[Sexo]:[Sexo]]=$B10,IF(DATOS_[[Check Periodo Ref.]:[Check Periodo Ref.]]="Dentro",DATOS_[Conc.Sal.16]))))),
0)</f>
        <v>0</v>
      </c>
      <c r="V10" s="160">
        <f t="array" ref="V10">IFERROR(
(AVERAGE((IF(DATOS_[[Sexo]:[Sexo]]=$B10,IF(DATOS_[[Check Periodo Ref.]:[Check Periodo Ref.]]="Dentro",DATOS_[Conc.Sal.17]))))),
0)</f>
        <v>0</v>
      </c>
      <c r="W10" s="160">
        <f t="array" ref="W10">IFERROR(
(AVERAGE((IF(DATOS_[[Sexo]:[Sexo]]=$B10,IF(DATOS_[[Check Periodo Ref.]:[Check Periodo Ref.]]="Dentro",DATOS_[Conc.Sal.18]))))),
0)</f>
        <v>0</v>
      </c>
      <c r="X10" s="160">
        <f t="array" ref="X10">IFERROR(
(AVERAGE((IF(DATOS_[[Sexo]:[Sexo]]=$B10,IF(DATOS_[[Check Periodo Ref.]:[Check Periodo Ref.]]="Dentro",DATOS_[Conc.Sal.19]))))),
0)</f>
        <v>0</v>
      </c>
      <c r="Y10" s="160">
        <f t="array" ref="Y10">IFERROR(
(AVERAGE((IF(DATOS_[[Sexo]:[Sexo]]=$B10,IF(DATOS_[[Check Periodo Ref.]:[Check Periodo Ref.]]="Dentro",DATOS_[Conc.Sal.20]))))),
0)</f>
        <v>0</v>
      </c>
      <c r="Z10" s="160">
        <f t="array" ref="Z10">IFERROR(
(AVERAGE((IF(DATOS_[[Sexo]:[Sexo]]=$B10,IF(DATOS_[[Check Periodo Ref.]:[Check Periodo Ref.]]="Dentro",DATOS_[Conc.Sal.21]))))),
0)</f>
        <v>0</v>
      </c>
      <c r="AA10" s="160">
        <f t="array" ref="AA10">IFERROR(
(AVERAGE((IF(DATOS_[[Sexo]:[Sexo]]=$B10,IF(DATOS_[[Check Periodo Ref.]:[Check Periodo Ref.]]="Dentro",DATOS_[Conc.Sal.22]))))),
0)</f>
        <v>0</v>
      </c>
      <c r="AB10" s="160">
        <f t="array" ref="AB10">IFERROR(
(AVERAGE((IF(DATOS_[[Sexo]:[Sexo]]=$B10,IF(DATOS_[[Check Periodo Ref.]:[Check Periodo Ref.]]="Dentro",DATOS_[Conc.Sal.23]))))),
0)</f>
        <v>0</v>
      </c>
      <c r="AC10" s="160">
        <f t="array" ref="AC10">IFERROR(
(AVERAGE((IF(DATOS_[[Sexo]:[Sexo]]=$B10,IF(DATOS_[[Check Periodo Ref.]:[Check Periodo Ref.]]="Dentro",DATOS_[Conc.Sal.24]))))),
0)</f>
        <v>0</v>
      </c>
      <c r="AD10" s="160">
        <f t="array" ref="AD10">IFERROR(
(AVERAGE((IF(DATOS_[[Sexo]:[Sexo]]=$B10,IF(DATOS_[[Check Periodo Ref.]:[Check Periodo Ref.]]="Dentro",DATOS_[Conc.Sal.25]))))),
0)</f>
        <v>0</v>
      </c>
      <c r="AE10" s="160">
        <f t="array" ref="AE10">IFERROR(
(AVERAGE((IF(DATOS_[[Sexo]:[Sexo]]=$B10,IF(DATOS_[[Check Periodo Ref.]:[Check Periodo Ref.]]="Dentro",DATOS_[Conc.Sal.26]))))),
0)</f>
        <v>0</v>
      </c>
      <c r="AF10" s="160">
        <f t="array" ref="AF10">IFERROR(
(AVERAGE((IF(DATOS_[[Sexo]:[Sexo]]=$B10,IF(DATOS_[[Check Periodo Ref.]:[Check Periodo Ref.]]="Dentro",DATOS_[Conc.Sal.27]))))),
0)</f>
        <v>0</v>
      </c>
      <c r="AG10" s="160">
        <f t="array" ref="AG10">IFERROR(
(AVERAGE((IF(DATOS_[[Sexo]:[Sexo]]=$B10,IF(DATOS_[[Check Periodo Ref.]:[Check Periodo Ref.]]="Dentro",DATOS_[Conc.Sal.28]))))),
0)</f>
        <v>0</v>
      </c>
      <c r="AH10" s="160">
        <f t="array" ref="AH10">IFERROR(
(AVERAGE((IF(DATOS_[[Sexo]:[Sexo]]=$B10,IF(DATOS_[[Check Periodo Ref.]:[Check Periodo Ref.]]="Dentro",DATOS_[Conc.Sal.29]))))),
0)</f>
        <v>0</v>
      </c>
      <c r="AI10" s="160">
        <f t="array" ref="AI10">IFERROR(
(AVERAGE((IF(DATOS_[[Sexo]:[Sexo]]=$B10,IF(DATOS_[[Check Periodo Ref.]:[Check Periodo Ref.]]="Dentro",DATOS_[Conc.Sal.30]))))),
0)</f>
        <v>0</v>
      </c>
      <c r="AJ10" s="161">
        <f t="array" ref="AJ10">IFERROR(
AVERAGE(IF(DATOS_[Sexo]=$B10,IF(DATOS_[Check Periodo Ref.]="Dentro",DATOS_[Tot COMPL.SAL Ef],FALSE))),
0)</f>
        <v>0</v>
      </c>
      <c r="AK10" s="163">
        <f t="array" ref="AK10">IFERROR(
AVERAGE(IF(DATOS_[Sexo]=$B10,IF(DATOS_[Check Periodo Ref.]="Dentro",DATOS_[TOTAL SALARIO Ef],FALSE))),
0)</f>
        <v>0</v>
      </c>
      <c r="AL10" s="162">
        <f t="array" ref="AL10">IFERROR(
(AVERAGE((IF(DATOS_[[Sexo]:[Sexo]]=$B10,IF(DATOS_[[Check Periodo Ref.]:[Check Periodo Ref.]]="Dentro",DATOS_[C.Extra.01]))))),
0)</f>
        <v>0</v>
      </c>
      <c r="AM10" s="162">
        <f t="array" ref="AM10">IFERROR(
(AVERAGE((IF(DATOS_[[Sexo]:[Sexo]]=$B10,IF(DATOS_[[Check Periodo Ref.]:[Check Periodo Ref.]]="Dentro",DATOS_[C.Extra.02]))))),
0)</f>
        <v>0</v>
      </c>
      <c r="AN10" s="162">
        <f t="array" ref="AN10">IFERROR(
(AVERAGE((IF(DATOS_[[Sexo]:[Sexo]]=$B10,IF(DATOS_[[Check Periodo Ref.]:[Check Periodo Ref.]]="Dentro",DATOS_[C.Extra.03]))))),
0)</f>
        <v>0</v>
      </c>
      <c r="AO10" s="162">
        <f t="array" ref="AO10">IFERROR(
(AVERAGE((IF(DATOS_[[Sexo]:[Sexo]]=$B10,IF(DATOS_[[Check Periodo Ref.]:[Check Periodo Ref.]]="Dentro",DATOS_[C.Extra.04]))))),
0)</f>
        <v>0</v>
      </c>
      <c r="AP10" s="162">
        <f t="array" ref="AP10">IFERROR(
(AVERAGE((IF(DATOS_[[Sexo]:[Sexo]]=$B10,IF(DATOS_[[Check Periodo Ref.]:[Check Periodo Ref.]]="Dentro",DATOS_[C.Extra.05]))))),
0)</f>
        <v>0</v>
      </c>
      <c r="AQ10" s="164">
        <f t="array" ref="AQ10">IFERROR(
AVERAGE(IF(DATOS_[Sexo]=$B10,IF(DATOS_[Check Periodo Ref.]="Dentro",DATOS_[Tot Extrasalarial Ef],FALSE))),
0)</f>
        <v>0</v>
      </c>
      <c r="AR10" s="165">
        <f t="array" ref="AR10">IFERROR(
AVERAGE(IF(DATOS_[Sexo]=$B10,IF(DATOS_[Check Periodo Ref.]="Dentro",DATOS_[TOTAL Retrib Ef],FALSE))),
0)</f>
        <v>0</v>
      </c>
    </row>
    <row r="11" spans="1:44" s="114" customFormat="1" x14ac:dyDescent="0.3">
      <c r="B11" s="111" t="s">
        <v>163</v>
      </c>
      <c r="C11" s="112">
        <f t="array" ref="C11">SUM(IF($B11=DATOS_[Sexo],
IF("Dentro"=DATOS_[Check Periodo Ref.],
1/(COUNTIFS(DATOS_[Sexo],$B11,DATOS_[Check Periodo Ref.],"Dentro",DATOS_[id],DATOS_[id])))))</f>
        <v>0</v>
      </c>
      <c r="D11" s="113">
        <f>COUNTIFS(DATOS_[AGRUP. VALOR. PTO.],"&lt;&gt;",DATOS_[Sexo],$B11,DATOS_[Check Periodo Ref.],"Dentro")</f>
        <v>0</v>
      </c>
      <c r="E11" s="159">
        <f t="array" ref="E11">IFERROR(
AVERAGE(IF(DATOS_[Sexo]=$B11,IF(DATOS_[Check Periodo Ref.]="Dentro",DATOS_[SALARIO BASE Ef],FALSE))),
0)</f>
        <v>0</v>
      </c>
      <c r="F11" s="160">
        <f t="array" ref="F11">IFERROR(
(AVERAGE((IF(DATOS_[[Sexo]:[Sexo]]=$B11,IF(DATOS_[[Check Periodo Ref.]:[Check Periodo Ref.]]="Dentro",DATOS_[Conc.Sal.01]))))),
0)</f>
        <v>0</v>
      </c>
      <c r="G11" s="160">
        <f t="array" ref="G11">IFERROR(
(AVERAGE((IF(DATOS_[[Sexo]:[Sexo]]=$B11,IF(DATOS_[[Check Periodo Ref.]:[Check Periodo Ref.]]="Dentro",DATOS_[Conc.Sal.02]))))),
0)</f>
        <v>0</v>
      </c>
      <c r="H11" s="160">
        <f t="array" ref="H11">IFERROR(
(AVERAGE((IF(DATOS_[[Sexo]:[Sexo]]=$B11,IF(DATOS_[[Check Periodo Ref.]:[Check Periodo Ref.]]="Dentro",DATOS_[Conc.Sal.03]))))),
0)</f>
        <v>0</v>
      </c>
      <c r="I11" s="160">
        <f t="array" ref="I11">IFERROR(
(AVERAGE((IF(DATOS_[[Sexo]:[Sexo]]=$B11,IF(DATOS_[[Check Periodo Ref.]:[Check Periodo Ref.]]="Dentro",DATOS_[Conc.Sal.04]))))),
0)</f>
        <v>0</v>
      </c>
      <c r="J11" s="160">
        <f t="array" ref="J11">IFERROR(
(AVERAGE((IF(DATOS_[[Sexo]:[Sexo]]=$B11,IF(DATOS_[[Check Periodo Ref.]:[Check Periodo Ref.]]="Dentro",DATOS_[Conc.Sal.05]))))),
0)</f>
        <v>0</v>
      </c>
      <c r="K11" s="160">
        <f t="array" ref="K11">IFERROR(
(AVERAGE((IF(DATOS_[[Sexo]:[Sexo]]=$B11,IF(DATOS_[[Check Periodo Ref.]:[Check Periodo Ref.]]="Dentro",DATOS_[Conc.Sal.06]))))),
0)</f>
        <v>0</v>
      </c>
      <c r="L11" s="160">
        <f t="array" ref="L11">IFERROR(
(AVERAGE((IF(DATOS_[[Sexo]:[Sexo]]=$B11,IF(DATOS_[[Check Periodo Ref.]:[Check Periodo Ref.]]="Dentro",DATOS_[Conc.Sal.07]))))),
0)</f>
        <v>0</v>
      </c>
      <c r="M11" s="160">
        <f t="array" ref="M11">IFERROR(
(AVERAGE((IF(DATOS_[[Sexo]:[Sexo]]=$B11,IF(DATOS_[[Check Periodo Ref.]:[Check Periodo Ref.]]="Dentro",DATOS_[Conc.Sal.08]))))),
0)</f>
        <v>0</v>
      </c>
      <c r="N11" s="160">
        <f t="array" ref="N11">IFERROR(
(AVERAGE((IF(DATOS_[[Sexo]:[Sexo]]=$B11,IF(DATOS_[[Check Periodo Ref.]:[Check Periodo Ref.]]="Dentro",DATOS_[Conc.Sal.09]))))),
0)</f>
        <v>0</v>
      </c>
      <c r="O11" s="160">
        <f t="array" ref="O11">IFERROR(
(AVERAGE((IF(DATOS_[[Sexo]:[Sexo]]=$B11,IF(DATOS_[[Check Periodo Ref.]:[Check Periodo Ref.]]="Dentro",DATOS_[Conc.Sal.10]))))),
0)</f>
        <v>0</v>
      </c>
      <c r="P11" s="160">
        <f t="array" ref="P11">IFERROR(
(AVERAGE((IF(DATOS_[[Sexo]:[Sexo]]=$B11,IF(DATOS_[[Check Periodo Ref.]:[Check Periodo Ref.]]="Dentro",DATOS_[Conc.Sal.11]))))),
0)</f>
        <v>0</v>
      </c>
      <c r="Q11" s="160">
        <f t="array" ref="Q11">IFERROR(
(AVERAGE((IF(DATOS_[[Sexo]:[Sexo]]=$B11,IF(DATOS_[[Check Periodo Ref.]:[Check Periodo Ref.]]="Dentro",DATOS_[Conc.Sal.12]))))),
0)</f>
        <v>0</v>
      </c>
      <c r="R11" s="160">
        <f t="array" ref="R11">IFERROR(
(AVERAGE((IF(DATOS_[[Sexo]:[Sexo]]=$B11,IF(DATOS_[[Check Periodo Ref.]:[Check Periodo Ref.]]="Dentro",DATOS_[Conc.Sal.13]))))),
0)</f>
        <v>0</v>
      </c>
      <c r="S11" s="160">
        <f t="array" ref="S11">IFERROR(
(AVERAGE((IF(DATOS_[[Sexo]:[Sexo]]=$B11,IF(DATOS_[[Check Periodo Ref.]:[Check Periodo Ref.]]="Dentro",DATOS_[Conc.Sal.14]))))),
0)</f>
        <v>0</v>
      </c>
      <c r="T11" s="160">
        <f t="array" ref="T11">IFERROR(
(AVERAGE((IF(DATOS_[[Sexo]:[Sexo]]=$B11,IF(DATOS_[[Check Periodo Ref.]:[Check Periodo Ref.]]="Dentro",DATOS_[Conc.Sal.15]))))),
0)</f>
        <v>0</v>
      </c>
      <c r="U11" s="160">
        <f t="array" ref="U11">IFERROR(
(AVERAGE((IF(DATOS_[[Sexo]:[Sexo]]=$B11,IF(DATOS_[[Check Periodo Ref.]:[Check Periodo Ref.]]="Dentro",DATOS_[Conc.Sal.16]))))),
0)</f>
        <v>0</v>
      </c>
      <c r="V11" s="160">
        <f t="array" ref="V11">IFERROR(
(AVERAGE((IF(DATOS_[[Sexo]:[Sexo]]=$B11,IF(DATOS_[[Check Periodo Ref.]:[Check Periodo Ref.]]="Dentro",DATOS_[Conc.Sal.17]))))),
0)</f>
        <v>0</v>
      </c>
      <c r="W11" s="160">
        <f t="array" ref="W11">IFERROR(
(AVERAGE((IF(DATOS_[[Sexo]:[Sexo]]=$B11,IF(DATOS_[[Check Periodo Ref.]:[Check Periodo Ref.]]="Dentro",DATOS_[Conc.Sal.18]))))),
0)</f>
        <v>0</v>
      </c>
      <c r="X11" s="160">
        <f t="array" ref="X11">IFERROR(
(AVERAGE((IF(DATOS_[[Sexo]:[Sexo]]=$B11,IF(DATOS_[[Check Periodo Ref.]:[Check Periodo Ref.]]="Dentro",DATOS_[Conc.Sal.19]))))),
0)</f>
        <v>0</v>
      </c>
      <c r="Y11" s="160">
        <f t="array" ref="Y11">IFERROR(
(AVERAGE((IF(DATOS_[[Sexo]:[Sexo]]=$B11,IF(DATOS_[[Check Periodo Ref.]:[Check Periodo Ref.]]="Dentro",DATOS_[Conc.Sal.20]))))),
0)</f>
        <v>0</v>
      </c>
      <c r="Z11" s="160">
        <f t="array" ref="Z11">IFERROR(
(AVERAGE((IF(DATOS_[[Sexo]:[Sexo]]=$B11,IF(DATOS_[[Check Periodo Ref.]:[Check Periodo Ref.]]="Dentro",DATOS_[Conc.Sal.21]))))),
0)</f>
        <v>0</v>
      </c>
      <c r="AA11" s="160">
        <f t="array" ref="AA11">IFERROR(
(AVERAGE((IF(DATOS_[[Sexo]:[Sexo]]=$B11,IF(DATOS_[[Check Periodo Ref.]:[Check Periodo Ref.]]="Dentro",DATOS_[Conc.Sal.22]))))),
0)</f>
        <v>0</v>
      </c>
      <c r="AB11" s="160">
        <f t="array" ref="AB11">IFERROR(
(AVERAGE((IF(DATOS_[[Sexo]:[Sexo]]=$B11,IF(DATOS_[[Check Periodo Ref.]:[Check Periodo Ref.]]="Dentro",DATOS_[Conc.Sal.23]))))),
0)</f>
        <v>0</v>
      </c>
      <c r="AC11" s="160">
        <f t="array" ref="AC11">IFERROR(
(AVERAGE((IF(DATOS_[[Sexo]:[Sexo]]=$B11,IF(DATOS_[[Check Periodo Ref.]:[Check Periodo Ref.]]="Dentro",DATOS_[Conc.Sal.24]))))),
0)</f>
        <v>0</v>
      </c>
      <c r="AD11" s="160">
        <f t="array" ref="AD11">IFERROR(
(AVERAGE((IF(DATOS_[[Sexo]:[Sexo]]=$B11,IF(DATOS_[[Check Periodo Ref.]:[Check Periodo Ref.]]="Dentro",DATOS_[Conc.Sal.25]))))),
0)</f>
        <v>0</v>
      </c>
      <c r="AE11" s="160">
        <f t="array" ref="AE11">IFERROR(
(AVERAGE((IF(DATOS_[[Sexo]:[Sexo]]=$B11,IF(DATOS_[[Check Periodo Ref.]:[Check Periodo Ref.]]="Dentro",DATOS_[Conc.Sal.26]))))),
0)</f>
        <v>0</v>
      </c>
      <c r="AF11" s="160">
        <f t="array" ref="AF11">IFERROR(
(AVERAGE((IF(DATOS_[[Sexo]:[Sexo]]=$B11,IF(DATOS_[[Check Periodo Ref.]:[Check Periodo Ref.]]="Dentro",DATOS_[Conc.Sal.27]))))),
0)</f>
        <v>0</v>
      </c>
      <c r="AG11" s="160">
        <f t="array" ref="AG11">IFERROR(
(AVERAGE((IF(DATOS_[[Sexo]:[Sexo]]=$B11,IF(DATOS_[[Check Periodo Ref.]:[Check Periodo Ref.]]="Dentro",DATOS_[Conc.Sal.28]))))),
0)</f>
        <v>0</v>
      </c>
      <c r="AH11" s="160">
        <f t="array" ref="AH11">IFERROR(
(AVERAGE((IF(DATOS_[[Sexo]:[Sexo]]=$B11,IF(DATOS_[[Check Periodo Ref.]:[Check Periodo Ref.]]="Dentro",DATOS_[Conc.Sal.29]))))),
0)</f>
        <v>0</v>
      </c>
      <c r="AI11" s="160">
        <f t="array" ref="AI11">IFERROR(
(AVERAGE((IF(DATOS_[[Sexo]:[Sexo]]=$B11,IF(DATOS_[[Check Periodo Ref.]:[Check Periodo Ref.]]="Dentro",DATOS_[Conc.Sal.30]))))),
0)</f>
        <v>0</v>
      </c>
      <c r="AJ11" s="161">
        <f t="array" ref="AJ11">IFERROR(
AVERAGE(IF(DATOS_[Sexo]=$B11,IF(DATOS_[Check Periodo Ref.]="Dentro",DATOS_[Tot COMPL.SAL Ef],FALSE))),
0)</f>
        <v>0</v>
      </c>
      <c r="AK11" s="163">
        <f t="array" ref="AK11">IFERROR(
AVERAGE(IF(DATOS_[Sexo]=$B11,IF(DATOS_[Check Periodo Ref.]="Dentro",DATOS_[TOTAL SALARIO Ef],FALSE))),
0)</f>
        <v>0</v>
      </c>
      <c r="AL11" s="162">
        <f t="array" ref="AL11">IFERROR(
(AVERAGE((IF(DATOS_[[Sexo]:[Sexo]]=$B11,IF(DATOS_[[Check Periodo Ref.]:[Check Periodo Ref.]]="Dentro",DATOS_[C.Extra.01]))))),
0)</f>
        <v>0</v>
      </c>
      <c r="AM11" s="162">
        <f t="array" ref="AM11">IFERROR(
(AVERAGE((IF(DATOS_[[Sexo]:[Sexo]]=$B11,IF(DATOS_[[Check Periodo Ref.]:[Check Periodo Ref.]]="Dentro",DATOS_[C.Extra.02]))))),
0)</f>
        <v>0</v>
      </c>
      <c r="AN11" s="162">
        <f t="array" ref="AN11">IFERROR(
(AVERAGE((IF(DATOS_[[Sexo]:[Sexo]]=$B11,IF(DATOS_[[Check Periodo Ref.]:[Check Periodo Ref.]]="Dentro",DATOS_[C.Extra.03]))))),
0)</f>
        <v>0</v>
      </c>
      <c r="AO11" s="162">
        <f t="array" ref="AO11">IFERROR(
(AVERAGE((IF(DATOS_[[Sexo]:[Sexo]]=$B11,IF(DATOS_[[Check Periodo Ref.]:[Check Periodo Ref.]]="Dentro",DATOS_[C.Extra.04]))))),
0)</f>
        <v>0</v>
      </c>
      <c r="AP11" s="162">
        <f t="array" ref="AP11">IFERROR(
(AVERAGE((IF(DATOS_[[Sexo]:[Sexo]]=$B11,IF(DATOS_[[Check Periodo Ref.]:[Check Periodo Ref.]]="Dentro",DATOS_[C.Extra.05]))))),
0)</f>
        <v>0</v>
      </c>
      <c r="AQ11" s="164">
        <f t="array" ref="AQ11">IFERROR(
AVERAGE(IF(DATOS_[Sexo]=$B11,IF(DATOS_[Check Periodo Ref.]="Dentro",DATOS_[Tot Extrasalarial Ef],FALSE))),
0)</f>
        <v>0</v>
      </c>
      <c r="AR11" s="165">
        <f t="array" ref="AR11">IFERROR(
AVERAGE(IF(DATOS_[Sexo]=$B11,IF(DATOS_[Check Periodo Ref.]="Dentro",DATOS_[TOTAL Retrib Ef],FALSE))),
0)</f>
        <v>0</v>
      </c>
    </row>
    <row r="12" spans="1:44" s="114" customFormat="1" x14ac:dyDescent="0.3">
      <c r="D12" s="115"/>
      <c r="J12" s="115"/>
      <c r="K12" s="116"/>
      <c r="L12" s="116"/>
      <c r="M12" s="116"/>
      <c r="N12" s="116"/>
      <c r="O12" s="116"/>
      <c r="P12" s="116"/>
      <c r="Q12" s="116"/>
      <c r="R12" s="116"/>
      <c r="S12" s="116"/>
      <c r="T12" s="116"/>
      <c r="U12" s="116"/>
      <c r="V12" s="115"/>
      <c r="W12" s="115"/>
      <c r="X12" s="115"/>
      <c r="Y12" s="115"/>
      <c r="Z12" s="115"/>
      <c r="AA12" s="115"/>
      <c r="AB12" s="115"/>
      <c r="AC12" s="115"/>
      <c r="AD12" s="115"/>
      <c r="AE12" s="115"/>
      <c r="AF12" s="115"/>
      <c r="AG12" s="115"/>
      <c r="AH12" s="115"/>
      <c r="AI12" s="115"/>
      <c r="AL12" s="116"/>
      <c r="AM12" s="116"/>
      <c r="AN12" s="116"/>
      <c r="AO12" s="116"/>
      <c r="AP12" s="116"/>
    </row>
    <row r="13" spans="1:44" s="114" customFormat="1" x14ac:dyDescent="0.3">
      <c r="D13" s="115"/>
      <c r="J13" s="115"/>
      <c r="K13" s="116"/>
      <c r="L13" s="116"/>
      <c r="M13" s="116"/>
      <c r="N13" s="116"/>
      <c r="O13" s="116"/>
      <c r="P13" s="116"/>
      <c r="Q13" s="116"/>
      <c r="R13" s="116"/>
      <c r="S13" s="116"/>
      <c r="T13" s="116"/>
      <c r="U13" s="116"/>
      <c r="V13" s="115"/>
      <c r="W13" s="115"/>
      <c r="X13" s="115"/>
      <c r="Y13" s="115"/>
      <c r="Z13" s="115"/>
      <c r="AA13" s="115"/>
      <c r="AB13" s="115"/>
      <c r="AC13" s="115"/>
      <c r="AD13" s="115"/>
      <c r="AE13" s="115"/>
      <c r="AF13" s="115"/>
      <c r="AG13" s="115"/>
      <c r="AH13" s="115"/>
      <c r="AI13" s="115"/>
      <c r="AL13" s="116"/>
      <c r="AM13" s="116"/>
      <c r="AN13" s="116"/>
      <c r="AO13" s="116"/>
      <c r="AP13" s="116"/>
    </row>
    <row r="14" spans="1:44" s="110" customFormat="1" ht="46.15" customHeight="1" x14ac:dyDescent="0.25">
      <c r="B14" s="108"/>
      <c r="C14" s="108" t="s">
        <v>225</v>
      </c>
      <c r="D14" s="108" t="s">
        <v>220</v>
      </c>
      <c r="E14" s="109" t="s">
        <v>223</v>
      </c>
      <c r="F14" s="275" t="str">
        <f>+F8</f>
        <v>[ocultar]</v>
      </c>
      <c r="G14" s="275" t="str">
        <f t="shared" ref="G14:AI14" si="3">+G8</f>
        <v>[ocultar]</v>
      </c>
      <c r="H14" s="275" t="str">
        <f t="shared" si="3"/>
        <v>[ocultar]</v>
      </c>
      <c r="I14" s="275" t="str">
        <f t="shared" si="3"/>
        <v>[ocultar]</v>
      </c>
      <c r="J14" s="275" t="str">
        <f t="shared" si="3"/>
        <v>[ocultar]</v>
      </c>
      <c r="K14" s="275" t="str">
        <f t="shared" si="3"/>
        <v>[ocultar]</v>
      </c>
      <c r="L14" s="275" t="str">
        <f t="shared" si="3"/>
        <v>[ocultar]</v>
      </c>
      <c r="M14" s="275" t="str">
        <f t="shared" si="3"/>
        <v>[ocultar]</v>
      </c>
      <c r="N14" s="275" t="str">
        <f t="shared" si="3"/>
        <v>[ocultar]</v>
      </c>
      <c r="O14" s="275" t="str">
        <f t="shared" si="3"/>
        <v>[ocultar]</v>
      </c>
      <c r="P14" s="275" t="str">
        <f t="shared" si="3"/>
        <v>[ocultar]</v>
      </c>
      <c r="Q14" s="275" t="str">
        <f t="shared" si="3"/>
        <v>[ocultar]</v>
      </c>
      <c r="R14" s="275" t="str">
        <f t="shared" si="3"/>
        <v>[ocultar]</v>
      </c>
      <c r="S14" s="275" t="str">
        <f t="shared" si="3"/>
        <v>[ocultar]</v>
      </c>
      <c r="T14" s="275" t="str">
        <f t="shared" si="3"/>
        <v>[ocultar]</v>
      </c>
      <c r="U14" s="275" t="str">
        <f t="shared" si="3"/>
        <v>[ocultar]</v>
      </c>
      <c r="V14" s="275" t="str">
        <f t="shared" si="3"/>
        <v>[ocultar]</v>
      </c>
      <c r="W14" s="275" t="str">
        <f t="shared" si="3"/>
        <v>[ocultar]</v>
      </c>
      <c r="X14" s="275" t="str">
        <f t="shared" si="3"/>
        <v>[ocultar]</v>
      </c>
      <c r="Y14" s="275" t="str">
        <f t="shared" si="3"/>
        <v>[ocultar]</v>
      </c>
      <c r="Z14" s="275" t="str">
        <f t="shared" si="3"/>
        <v>[ocultar]</v>
      </c>
      <c r="AA14" s="275" t="str">
        <f t="shared" si="3"/>
        <v>[ocultar]</v>
      </c>
      <c r="AB14" s="275" t="str">
        <f t="shared" si="3"/>
        <v>[ocultar]</v>
      </c>
      <c r="AC14" s="275" t="str">
        <f t="shared" si="3"/>
        <v>[ocultar]</v>
      </c>
      <c r="AD14" s="275" t="str">
        <f t="shared" si="3"/>
        <v>[ocultar]</v>
      </c>
      <c r="AE14" s="275" t="str">
        <f t="shared" si="3"/>
        <v>[ocultar]</v>
      </c>
      <c r="AF14" s="275" t="str">
        <f t="shared" si="3"/>
        <v>[ocultar]</v>
      </c>
      <c r="AG14" s="275" t="str">
        <f t="shared" si="3"/>
        <v>[ocultar]</v>
      </c>
      <c r="AH14" s="275" t="str">
        <f t="shared" si="3"/>
        <v>[ocultar]</v>
      </c>
      <c r="AI14" s="275" t="str">
        <f t="shared" si="3"/>
        <v>[ocultar]</v>
      </c>
      <c r="AJ14" s="136" t="s">
        <v>221</v>
      </c>
      <c r="AK14" s="137" t="s">
        <v>213</v>
      </c>
      <c r="AL14" s="280" t="str">
        <f>+AL8</f>
        <v>[ocultar]</v>
      </c>
      <c r="AM14" s="280" t="str">
        <f t="shared" ref="AM14:AP14" si="4">+AM8</f>
        <v>[ocultar]</v>
      </c>
      <c r="AN14" s="280" t="str">
        <f t="shared" si="4"/>
        <v>[ocultar]</v>
      </c>
      <c r="AO14" s="280" t="str">
        <f t="shared" si="4"/>
        <v>[ocultar]</v>
      </c>
      <c r="AP14" s="280" t="str">
        <f t="shared" si="4"/>
        <v>[ocultar]</v>
      </c>
      <c r="AQ14" s="138" t="s">
        <v>222</v>
      </c>
      <c r="AR14" s="139" t="s">
        <v>214</v>
      </c>
    </row>
    <row r="15" spans="1:44" s="114" customFormat="1" ht="17.25" thickBot="1" x14ac:dyDescent="0.35">
      <c r="A15" s="114" t="str">
        <f>+A16</f>
        <v>[ocultar]</v>
      </c>
      <c r="B15" s="117" t="s">
        <v>308</v>
      </c>
      <c r="C15" s="158"/>
      <c r="D15" s="118"/>
      <c r="E15" s="206" t="str">
        <f t="shared" ref="E15" si="5">IFERROR((E16-E17)/E16,"")</f>
        <v/>
      </c>
      <c r="F15" s="276" t="str">
        <f>IFERROR((F16-F17)/F16,"")</f>
        <v/>
      </c>
      <c r="G15" s="277" t="str">
        <f t="shared" ref="G15:AR15" si="6">IFERROR((G16-G17)/G16,"")</f>
        <v/>
      </c>
      <c r="H15" s="277" t="str">
        <f t="shared" si="6"/>
        <v/>
      </c>
      <c r="I15" s="277" t="str">
        <f t="shared" si="6"/>
        <v/>
      </c>
      <c r="J15" s="278" t="str">
        <f t="shared" si="6"/>
        <v/>
      </c>
      <c r="K15" s="279" t="str">
        <f t="shared" si="6"/>
        <v/>
      </c>
      <c r="L15" s="279" t="str">
        <f t="shared" si="6"/>
        <v/>
      </c>
      <c r="M15" s="279" t="str">
        <f t="shared" si="6"/>
        <v/>
      </c>
      <c r="N15" s="279" t="str">
        <f t="shared" si="6"/>
        <v/>
      </c>
      <c r="O15" s="279" t="str">
        <f t="shared" si="6"/>
        <v/>
      </c>
      <c r="P15" s="279" t="str">
        <f t="shared" si="6"/>
        <v/>
      </c>
      <c r="Q15" s="279" t="str">
        <f t="shared" si="6"/>
        <v/>
      </c>
      <c r="R15" s="279" t="str">
        <f t="shared" si="6"/>
        <v/>
      </c>
      <c r="S15" s="279" t="str">
        <f t="shared" si="6"/>
        <v/>
      </c>
      <c r="T15" s="279" t="str">
        <f t="shared" si="6"/>
        <v/>
      </c>
      <c r="U15" s="279" t="str">
        <f t="shared" si="6"/>
        <v/>
      </c>
      <c r="V15" s="278" t="str">
        <f t="shared" si="6"/>
        <v/>
      </c>
      <c r="W15" s="278" t="str">
        <f t="shared" si="6"/>
        <v/>
      </c>
      <c r="X15" s="278" t="str">
        <f t="shared" si="6"/>
        <v/>
      </c>
      <c r="Y15" s="278" t="str">
        <f t="shared" si="6"/>
        <v/>
      </c>
      <c r="Z15" s="278" t="str">
        <f t="shared" si="6"/>
        <v/>
      </c>
      <c r="AA15" s="278" t="str">
        <f t="shared" si="6"/>
        <v/>
      </c>
      <c r="AB15" s="278" t="str">
        <f t="shared" si="6"/>
        <v/>
      </c>
      <c r="AC15" s="278" t="str">
        <f t="shared" si="6"/>
        <v/>
      </c>
      <c r="AD15" s="278" t="str">
        <f t="shared" si="6"/>
        <v/>
      </c>
      <c r="AE15" s="278" t="str">
        <f t="shared" si="6"/>
        <v/>
      </c>
      <c r="AF15" s="278" t="str">
        <f t="shared" si="6"/>
        <v/>
      </c>
      <c r="AG15" s="278" t="str">
        <f t="shared" si="6"/>
        <v/>
      </c>
      <c r="AH15" s="278" t="str">
        <f t="shared" si="6"/>
        <v/>
      </c>
      <c r="AI15" s="278" t="str">
        <f t="shared" si="6"/>
        <v/>
      </c>
      <c r="AJ15" s="207" t="str">
        <f t="shared" si="6"/>
        <v/>
      </c>
      <c r="AK15" s="210" t="str">
        <f t="shared" si="6"/>
        <v/>
      </c>
      <c r="AL15" s="281" t="str">
        <f t="shared" si="6"/>
        <v/>
      </c>
      <c r="AM15" s="281" t="str">
        <f t="shared" si="6"/>
        <v/>
      </c>
      <c r="AN15" s="281" t="str">
        <f t="shared" si="6"/>
        <v/>
      </c>
      <c r="AO15" s="281" t="str">
        <f t="shared" si="6"/>
        <v/>
      </c>
      <c r="AP15" s="281" t="str">
        <f t="shared" si="6"/>
        <v/>
      </c>
      <c r="AQ15" s="208" t="str">
        <f t="shared" si="6"/>
        <v/>
      </c>
      <c r="AR15" s="209" t="str">
        <f t="shared" si="6"/>
        <v/>
      </c>
    </row>
    <row r="16" spans="1:44" s="114" customFormat="1" x14ac:dyDescent="0.3">
      <c r="A16" s="114" t="str">
        <f>+IF(C16+C17=0,"[ocultar]","")</f>
        <v>[ocultar]</v>
      </c>
      <c r="B16" s="111" t="s">
        <v>162</v>
      </c>
      <c r="C16" s="112">
        <f t="array" ref="C16">SUM(IF($B16=DATOS_[Sexo],
IF($B15=DATOS_[AGRUP. VALOR. PTO.],
IF("Dentro"=DATOS_[Check Periodo Ref.],
1/(COUNTIFS(DATOS_[Sexo],$B16,DATOS_[AGRUP. VALOR. PTO.],$B15,DATOS_[Check Periodo Ref.],"Dentro",DATOS_[id],DATOS_[id]))))))</f>
        <v>0</v>
      </c>
      <c r="D16" s="113">
        <f>COUNTIFS(DATOS_[AGRUP. VALOR. PTO.],$B15,DATOS_[Sexo],$B16,DATOS_[Check Periodo Ref.],"Dentro")</f>
        <v>0</v>
      </c>
      <c r="E16" s="159">
        <f t="array" ref="E16">IFERROR(
AVERAGE(IF(DATOS_[Sexo]=$B16,IF(DATOS_[AGRUP. VALOR. PTO.]=$B15,IF(DATOS_[Check Periodo Ref.]="Dentro",DATOS_[SALARIO BASE Ef],FALSE)))),
0)</f>
        <v>0</v>
      </c>
      <c r="F16" s="160">
        <f t="array" ref="F16">IFERROR(
AVERAGE((IF(DATOS_[[Sexo]:[Sexo]]=$B16,IF(DATOS_[[AGRUP. VALOR. PTO.]:[AGRUP. VALOR. PTO.]]=$B15,IF(DATOS_[[Check Periodo Ref.]:[Check Periodo Ref.]]="Dentro",DATOS_[Conc.Sal.01]))))),
0)</f>
        <v>0</v>
      </c>
      <c r="G16" s="160">
        <f t="array" ref="G16">IFERROR(
AVERAGE((IF(DATOS_[[Sexo]:[Sexo]]=$B16,IF(DATOS_[[AGRUP. VALOR. PTO.]:[AGRUP. VALOR. PTO.]]=$B15,IF(DATOS_[[Check Periodo Ref.]:[Check Periodo Ref.]]="Dentro",DATOS_[Conc.Sal.02]))))),
0)</f>
        <v>0</v>
      </c>
      <c r="H16" s="160">
        <f t="array" ref="H16">IFERROR(
AVERAGE((IF(DATOS_[[Sexo]:[Sexo]]=$B16,IF(DATOS_[[AGRUP. VALOR. PTO.]:[AGRUP. VALOR. PTO.]]=$B15,IF(DATOS_[[Check Periodo Ref.]:[Check Periodo Ref.]]="Dentro",DATOS_[Conc.Sal.03]))))),
0)</f>
        <v>0</v>
      </c>
      <c r="I16" s="160">
        <f t="array" ref="I16">IFERROR(
AVERAGE((IF(DATOS_[[Sexo]:[Sexo]]=$B16,IF(DATOS_[[AGRUP. VALOR. PTO.]:[AGRUP. VALOR. PTO.]]=$B15,IF(DATOS_[[Check Periodo Ref.]:[Check Periodo Ref.]]="Dentro",DATOS_[Conc.Sal.04]))))),
0)</f>
        <v>0</v>
      </c>
      <c r="J16" s="160">
        <f t="array" ref="J16">IFERROR(
AVERAGE((IF(DATOS_[[Sexo]:[Sexo]]=$B16,IF(DATOS_[[AGRUP. VALOR. PTO.]:[AGRUP. VALOR. PTO.]]=$B15,IF(DATOS_[[Check Periodo Ref.]:[Check Periodo Ref.]]="Dentro",DATOS_[Conc.Sal.05]))))),
0)</f>
        <v>0</v>
      </c>
      <c r="K16" s="160">
        <f t="array" ref="K16">IFERROR(
AVERAGE((IF(DATOS_[[Sexo]:[Sexo]]=$B16,IF(DATOS_[[AGRUP. VALOR. PTO.]:[AGRUP. VALOR. PTO.]]=$B15,IF(DATOS_[[Check Periodo Ref.]:[Check Periodo Ref.]]="Dentro",DATOS_[Conc.Sal.06]))))),
0)</f>
        <v>0</v>
      </c>
      <c r="L16" s="160">
        <f t="array" ref="L16">IFERROR(
AVERAGE((IF(DATOS_[[Sexo]:[Sexo]]=$B16,IF(DATOS_[[AGRUP. VALOR. PTO.]:[AGRUP. VALOR. PTO.]]=$B15,IF(DATOS_[[Check Periodo Ref.]:[Check Periodo Ref.]]="Dentro",DATOS_[Conc.Sal.07]))))),
0)</f>
        <v>0</v>
      </c>
      <c r="M16" s="160">
        <f t="array" ref="M16">IFERROR(
AVERAGE((IF(DATOS_[[Sexo]:[Sexo]]=$B16,IF(DATOS_[[AGRUP. VALOR. PTO.]:[AGRUP. VALOR. PTO.]]=$B15,IF(DATOS_[[Check Periodo Ref.]:[Check Periodo Ref.]]="Dentro",DATOS_[Conc.Sal.08]))))),
0)</f>
        <v>0</v>
      </c>
      <c r="N16" s="160">
        <f t="array" ref="N16">IFERROR(
AVERAGE((IF(DATOS_[[Sexo]:[Sexo]]=$B16,IF(DATOS_[[AGRUP. VALOR. PTO.]:[AGRUP. VALOR. PTO.]]=$B15,IF(DATOS_[[Check Periodo Ref.]:[Check Periodo Ref.]]="Dentro",DATOS_[Conc.Sal.09]))))),
0)</f>
        <v>0</v>
      </c>
      <c r="O16" s="160">
        <f t="array" ref="O16">IFERROR(
AVERAGE((IF(DATOS_[[Sexo]:[Sexo]]=$B16,IF(DATOS_[[AGRUP. VALOR. PTO.]:[AGRUP. VALOR. PTO.]]=$B15,IF(DATOS_[[Check Periodo Ref.]:[Check Periodo Ref.]]="Dentro",DATOS_[Conc.Sal.10]))))),
0)</f>
        <v>0</v>
      </c>
      <c r="P16" s="160">
        <f t="array" ref="P16">IFERROR(
AVERAGE((IF(DATOS_[[Sexo]:[Sexo]]=$B16,IF(DATOS_[[AGRUP. VALOR. PTO.]:[AGRUP. VALOR. PTO.]]=$B15,IF(DATOS_[[Check Periodo Ref.]:[Check Periodo Ref.]]="Dentro",DATOS_[Conc.Sal.11]))))),
0)</f>
        <v>0</v>
      </c>
      <c r="Q16" s="160">
        <f t="array" ref="Q16">IFERROR(
AVERAGE((IF(DATOS_[[Sexo]:[Sexo]]=$B16,IF(DATOS_[[AGRUP. VALOR. PTO.]:[AGRUP. VALOR. PTO.]]=$B15,IF(DATOS_[[Check Periodo Ref.]:[Check Periodo Ref.]]="Dentro",DATOS_[Conc.Sal.12]))))),
0)</f>
        <v>0</v>
      </c>
      <c r="R16" s="160">
        <f t="array" ref="R16">IFERROR(
AVERAGE((IF(DATOS_[[Sexo]:[Sexo]]=$B16,IF(DATOS_[[AGRUP. VALOR. PTO.]:[AGRUP. VALOR. PTO.]]=$B15,IF(DATOS_[[Check Periodo Ref.]:[Check Periodo Ref.]]="Dentro",DATOS_[Conc.Sal.13]))))),
0)</f>
        <v>0</v>
      </c>
      <c r="S16" s="160">
        <f t="array" ref="S16">IFERROR(
AVERAGE((IF(DATOS_[[Sexo]:[Sexo]]=$B16,IF(DATOS_[[AGRUP. VALOR. PTO.]:[AGRUP. VALOR. PTO.]]=$B15,IF(DATOS_[[Check Periodo Ref.]:[Check Periodo Ref.]]="Dentro",DATOS_[Conc.Sal.14]))))),
0)</f>
        <v>0</v>
      </c>
      <c r="T16" s="160">
        <f t="array" ref="T16">IFERROR(
AVERAGE((IF(DATOS_[[Sexo]:[Sexo]]=$B16,IF(DATOS_[[AGRUP. VALOR. PTO.]:[AGRUP. VALOR. PTO.]]=$B15,IF(DATOS_[[Check Periodo Ref.]:[Check Periodo Ref.]]="Dentro",DATOS_[Conc.Sal.15]))))),
0)</f>
        <v>0</v>
      </c>
      <c r="U16" s="160">
        <f t="array" ref="U16">IFERROR(
AVERAGE((IF(DATOS_[[Sexo]:[Sexo]]=$B16,IF(DATOS_[[AGRUP. VALOR. PTO.]:[AGRUP. VALOR. PTO.]]=$B15,IF(DATOS_[[Check Periodo Ref.]:[Check Periodo Ref.]]="Dentro",DATOS_[Conc.Sal.16]))))),
0)</f>
        <v>0</v>
      </c>
      <c r="V16" s="160">
        <f t="array" ref="V16">IFERROR(
AVERAGE((IF(DATOS_[[Sexo]:[Sexo]]=$B16,IF(DATOS_[[AGRUP. VALOR. PTO.]:[AGRUP. VALOR. PTO.]]=$B15,IF(DATOS_[[Check Periodo Ref.]:[Check Periodo Ref.]]="Dentro",DATOS_[Conc.Sal.17]))))),
0)</f>
        <v>0</v>
      </c>
      <c r="W16" s="160">
        <f t="array" ref="W16">IFERROR(
AVERAGE((IF(DATOS_[[Sexo]:[Sexo]]=$B16,IF(DATOS_[[AGRUP. VALOR. PTO.]:[AGRUP. VALOR. PTO.]]=$B15,IF(DATOS_[[Check Periodo Ref.]:[Check Periodo Ref.]]="Dentro",DATOS_[Conc.Sal.18]))))),
0)</f>
        <v>0</v>
      </c>
      <c r="X16" s="160">
        <f t="array" ref="X16">IFERROR(
AVERAGE((IF(DATOS_[[Sexo]:[Sexo]]=$B16,IF(DATOS_[[AGRUP. VALOR. PTO.]:[AGRUP. VALOR. PTO.]]=$B15,IF(DATOS_[[Check Periodo Ref.]:[Check Periodo Ref.]]="Dentro",DATOS_[Conc.Sal.19]))))),
0)</f>
        <v>0</v>
      </c>
      <c r="Y16" s="160">
        <f t="array" ref="Y16">IFERROR(
AVERAGE((IF(DATOS_[[Sexo]:[Sexo]]=$B16,IF(DATOS_[[AGRUP. VALOR. PTO.]:[AGRUP. VALOR. PTO.]]=$B15,IF(DATOS_[[Check Periodo Ref.]:[Check Periodo Ref.]]="Dentro",DATOS_[Conc.Sal.20]))))),
0)</f>
        <v>0</v>
      </c>
      <c r="Z16" s="160">
        <f t="array" ref="Z16">IFERROR(
AVERAGE((IF(DATOS_[[Sexo]:[Sexo]]=$B16,IF(DATOS_[[AGRUP. VALOR. PTO.]:[AGRUP. VALOR. PTO.]]=$B15,IF(DATOS_[[Check Periodo Ref.]:[Check Periodo Ref.]]="Dentro",DATOS_[Conc.Sal.21]))))),
0)</f>
        <v>0</v>
      </c>
      <c r="AA16" s="160">
        <f t="array" ref="AA16">IFERROR(
AVERAGE((IF(DATOS_[[Sexo]:[Sexo]]=$B16,IF(DATOS_[[AGRUP. VALOR. PTO.]:[AGRUP. VALOR. PTO.]]=$B15,IF(DATOS_[[Check Periodo Ref.]:[Check Periodo Ref.]]="Dentro",DATOS_[Conc.Sal.22]))))),
0)</f>
        <v>0</v>
      </c>
      <c r="AB16" s="160">
        <f t="array" ref="AB16">IFERROR(
AVERAGE((IF(DATOS_[[Sexo]:[Sexo]]=$B16,IF(DATOS_[[AGRUP. VALOR. PTO.]:[AGRUP. VALOR. PTO.]]=$B15,IF(DATOS_[[Check Periodo Ref.]:[Check Periodo Ref.]]="Dentro",DATOS_[Conc.Sal.23]))))),
0)</f>
        <v>0</v>
      </c>
      <c r="AC16" s="160">
        <f t="array" ref="AC16">IFERROR(
AVERAGE((IF(DATOS_[[Sexo]:[Sexo]]=$B16,IF(DATOS_[[AGRUP. VALOR. PTO.]:[AGRUP. VALOR. PTO.]]=$B15,IF(DATOS_[[Check Periodo Ref.]:[Check Periodo Ref.]]="Dentro",DATOS_[Conc.Sal.24]))))),
0)</f>
        <v>0</v>
      </c>
      <c r="AD16" s="160">
        <f t="array" ref="AD16">IFERROR(
AVERAGE((IF(DATOS_[[Sexo]:[Sexo]]=$B16,IF(DATOS_[[AGRUP. VALOR. PTO.]:[AGRUP. VALOR. PTO.]]=$B15,IF(DATOS_[[Check Periodo Ref.]:[Check Periodo Ref.]]="Dentro",DATOS_[Conc.Sal.25]))))),
0)</f>
        <v>0</v>
      </c>
      <c r="AE16" s="160">
        <f t="array" ref="AE16">IFERROR(
AVERAGE((IF(DATOS_[[Sexo]:[Sexo]]=$B16,IF(DATOS_[[AGRUP. VALOR. PTO.]:[AGRUP. VALOR. PTO.]]=$B15,IF(DATOS_[[Check Periodo Ref.]:[Check Periodo Ref.]]="Dentro",DATOS_[Conc.Sal.26]))))),
0)</f>
        <v>0</v>
      </c>
      <c r="AF16" s="160">
        <f t="array" ref="AF16">IFERROR(
AVERAGE((IF(DATOS_[[Sexo]:[Sexo]]=$B16,IF(DATOS_[[AGRUP. VALOR. PTO.]:[AGRUP. VALOR. PTO.]]=$B15,IF(DATOS_[[Check Periodo Ref.]:[Check Periodo Ref.]]="Dentro",DATOS_[Conc.Sal.27]))))),
0)</f>
        <v>0</v>
      </c>
      <c r="AG16" s="160">
        <f t="array" ref="AG16">IFERROR(
AVERAGE((IF(DATOS_[[Sexo]:[Sexo]]=$B16,IF(DATOS_[[AGRUP. VALOR. PTO.]:[AGRUP. VALOR. PTO.]]=$B15,IF(DATOS_[[Check Periodo Ref.]:[Check Periodo Ref.]]="Dentro",DATOS_[Conc.Sal.28]))))),
0)</f>
        <v>0</v>
      </c>
      <c r="AH16" s="160">
        <f t="array" ref="AH16">IFERROR(
AVERAGE((IF(DATOS_[[Sexo]:[Sexo]]=$B16,IF(DATOS_[[AGRUP. VALOR. PTO.]:[AGRUP. VALOR. PTO.]]=$B15,IF(DATOS_[[Check Periodo Ref.]:[Check Periodo Ref.]]="Dentro",DATOS_[Conc.Sal.29]))))),
0)</f>
        <v>0</v>
      </c>
      <c r="AI16" s="160">
        <f t="array" ref="AI16">IFERROR(
AVERAGE((IF(DATOS_[[Sexo]:[Sexo]]=$B16,IF(DATOS_[[AGRUP. VALOR. PTO.]:[AGRUP. VALOR. PTO.]]=$B15,IF(DATOS_[[Check Periodo Ref.]:[Check Periodo Ref.]]="Dentro",DATOS_[Conc.Sal.30]))))),
0)</f>
        <v>0</v>
      </c>
      <c r="AJ16" s="161">
        <f t="array" ref="AJ16">IFERROR(
AVERAGE(IF(DATOS_[Sexo]=$B16,IF(DATOS_[AGRUP. VALOR. PTO.]=$B15,IF(DATOS_[Check Periodo Ref.]="Dentro",DATOS_[Tot COMPL.SAL Ef],FALSE)))),
0)</f>
        <v>0</v>
      </c>
      <c r="AK16" s="163">
        <f t="array" ref="AK16">IFERROR(
AVERAGE(IF(DATOS_[Sexo]=$B16,IF(DATOS_[AGRUP. VALOR. PTO.]=$B15,IF(DATOS_[Check Periodo Ref.]="Dentro",DATOS_[TOTAL SALARIO Ef],FALSE)))),
0)</f>
        <v>0</v>
      </c>
      <c r="AL16" s="162">
        <f t="array" ref="AL16">IFERROR(
AVERAGE((IF(DATOS_[[Sexo]:[Sexo]]=$B16,IF(DATOS_[[AGRUP. VALOR. PTO.]:[AGRUP. VALOR. PTO.]]=$B15,IF(DATOS_[[Check Periodo Ref.]:[Check Periodo Ref.]]="Dentro",DATOS_[C.Extra.01]))))),
0)</f>
        <v>0</v>
      </c>
      <c r="AM16" s="162">
        <f t="array" ref="AM16">IFERROR(
AVERAGE((IF(DATOS_[[Sexo]:[Sexo]]=$B16,IF(DATOS_[[AGRUP. VALOR. PTO.]:[AGRUP. VALOR. PTO.]]=$B15,IF(DATOS_[[Check Periodo Ref.]:[Check Periodo Ref.]]="Dentro",DATOS_[C.Extra.02]))))),
0)</f>
        <v>0</v>
      </c>
      <c r="AN16" s="162">
        <f t="array" ref="AN16">IFERROR(
AVERAGE((IF(DATOS_[[Sexo]:[Sexo]]=$B16,IF(DATOS_[[AGRUP. VALOR. PTO.]:[AGRUP. VALOR. PTO.]]=$B15,IF(DATOS_[[Check Periodo Ref.]:[Check Periodo Ref.]]="Dentro",DATOS_[C.Extra.03]))))),
0)</f>
        <v>0</v>
      </c>
      <c r="AO16" s="162">
        <f t="array" ref="AO16">IFERROR(
AVERAGE((IF(DATOS_[[Sexo]:[Sexo]]=$B16,IF(DATOS_[[AGRUP. VALOR. PTO.]:[AGRUP. VALOR. PTO.]]=$B15,IF(DATOS_[[Check Periodo Ref.]:[Check Periodo Ref.]]="Dentro",DATOS_[C.Extra.04]))))),
0)</f>
        <v>0</v>
      </c>
      <c r="AP16" s="162">
        <f t="array" ref="AP16">IFERROR(
AVERAGE((IF(DATOS_[[Sexo]:[Sexo]]=$B16,IF(DATOS_[[AGRUP. VALOR. PTO.]:[AGRUP. VALOR. PTO.]]=$B15,IF(DATOS_[[Check Periodo Ref.]:[Check Periodo Ref.]]="Dentro",DATOS_[C.Extra.05]))))),
0)</f>
        <v>0</v>
      </c>
      <c r="AQ16" s="164">
        <f t="array" ref="AQ16">IFERROR(
AVERAGE(IF(DATOS_[Sexo]=$B16,IF(DATOS_[AGRUP. VALOR. PTO.]=$B15,IF(DATOS_[Check Periodo Ref.]="Dentro",DATOS_[Tot Extrasalarial Ef],FALSE)))),
0)</f>
        <v>0</v>
      </c>
      <c r="AR16" s="165">
        <f t="array" ref="AR16">IFERROR(
AVERAGE(IF(DATOS_[Sexo]=$B16,IF(DATOS_[AGRUP. VALOR. PTO.]=$B15,IF(DATOS_[Check Periodo Ref.]="Dentro",DATOS_[TOTAL Retrib Ef],FALSE)))),
0)</f>
        <v>0</v>
      </c>
    </row>
    <row r="17" spans="1:44" s="114" customFormat="1" x14ac:dyDescent="0.3">
      <c r="A17" s="114" t="str">
        <f>+A16</f>
        <v>[ocultar]</v>
      </c>
      <c r="B17" s="111" t="s">
        <v>163</v>
      </c>
      <c r="C17" s="112">
        <f t="array" ref="C17">SUM(IF($B17=DATOS_[Sexo],
IF($B15=DATOS_[AGRUP. VALOR. PTO.],
IF("Dentro"=DATOS_[Check Periodo Ref.],
1/(COUNTIFS(DATOS_[Sexo],$B17,DATOS_[AGRUP. VALOR. PTO.],$B15,DATOS_[Check Periodo Ref.],"Dentro",DATOS_[id],DATOS_[id]))))))</f>
        <v>0</v>
      </c>
      <c r="D17" s="113">
        <f>COUNTIFS(DATOS_[AGRUP. VALOR. PTO.],$B15,DATOS_[Sexo],$B17,DATOS_[Check Periodo Ref.],"Dentro")</f>
        <v>0</v>
      </c>
      <c r="E17" s="159">
        <f t="array" ref="E17">IFERROR(
AVERAGE(IF(DATOS_[Sexo]=$B17,IF(DATOS_[AGRUP. VALOR. PTO.]=$B15,IF(DATOS_[Check Periodo Ref.]="Dentro",DATOS_[SALARIO BASE Ef],FALSE)))),
0)</f>
        <v>0</v>
      </c>
      <c r="F17" s="160">
        <f t="array" ref="F17">IFERROR(
AVERAGE((IF(DATOS_[[Sexo]:[Sexo]]=$B17,IF(DATOS_[[AGRUP. VALOR. PTO.]:[AGRUP. VALOR. PTO.]]=$B15,IF(DATOS_[[Check Periodo Ref.]:[Check Periodo Ref.]]="Dentro",DATOS_[Conc.Sal.01]))))),
0)</f>
        <v>0</v>
      </c>
      <c r="G17" s="160">
        <f t="array" ref="G17">IFERROR(
AVERAGE((IF(DATOS_[[Sexo]:[Sexo]]=$B17,IF(DATOS_[[AGRUP. VALOR. PTO.]:[AGRUP. VALOR. PTO.]]=$B15,IF(DATOS_[[Check Periodo Ref.]:[Check Periodo Ref.]]="Dentro",DATOS_[Conc.Sal.02]))))),
0)</f>
        <v>0</v>
      </c>
      <c r="H17" s="160">
        <f t="array" ref="H17">IFERROR(
AVERAGE((IF(DATOS_[[Sexo]:[Sexo]]=$B17,IF(DATOS_[[AGRUP. VALOR. PTO.]:[AGRUP. VALOR. PTO.]]=$B15,IF(DATOS_[[Check Periodo Ref.]:[Check Periodo Ref.]]="Dentro",DATOS_[Conc.Sal.03]))))),
0)</f>
        <v>0</v>
      </c>
      <c r="I17" s="160">
        <f t="array" ref="I17">IFERROR(
AVERAGE((IF(DATOS_[[Sexo]:[Sexo]]=$B17,IF(DATOS_[[AGRUP. VALOR. PTO.]:[AGRUP. VALOR. PTO.]]=$B15,IF(DATOS_[[Check Periodo Ref.]:[Check Periodo Ref.]]="Dentro",DATOS_[Conc.Sal.04]))))),
0)</f>
        <v>0</v>
      </c>
      <c r="J17" s="160">
        <f t="array" ref="J17">IFERROR(
AVERAGE((IF(DATOS_[[Sexo]:[Sexo]]=$B17,IF(DATOS_[[AGRUP. VALOR. PTO.]:[AGRUP. VALOR. PTO.]]=$B15,IF(DATOS_[[Check Periodo Ref.]:[Check Periodo Ref.]]="Dentro",DATOS_[Conc.Sal.05]))))),
0)</f>
        <v>0</v>
      </c>
      <c r="K17" s="160">
        <f t="array" ref="K17">IFERROR(
AVERAGE((IF(DATOS_[[Sexo]:[Sexo]]=$B17,IF(DATOS_[[AGRUP. VALOR. PTO.]:[AGRUP. VALOR. PTO.]]=$B15,IF(DATOS_[[Check Periodo Ref.]:[Check Periodo Ref.]]="Dentro",DATOS_[Conc.Sal.06]))))),
0)</f>
        <v>0</v>
      </c>
      <c r="L17" s="160">
        <f t="array" ref="L17">IFERROR(
AVERAGE((IF(DATOS_[[Sexo]:[Sexo]]=$B17,IF(DATOS_[[AGRUP. VALOR. PTO.]:[AGRUP. VALOR. PTO.]]=$B15,IF(DATOS_[[Check Periodo Ref.]:[Check Periodo Ref.]]="Dentro",DATOS_[Conc.Sal.07]))))),
0)</f>
        <v>0</v>
      </c>
      <c r="M17" s="160">
        <f t="array" ref="M17">IFERROR(
AVERAGE((IF(DATOS_[[Sexo]:[Sexo]]=$B17,IF(DATOS_[[AGRUP. VALOR. PTO.]:[AGRUP. VALOR. PTO.]]=$B15,IF(DATOS_[[Check Periodo Ref.]:[Check Periodo Ref.]]="Dentro",DATOS_[Conc.Sal.08]))))),
0)</f>
        <v>0</v>
      </c>
      <c r="N17" s="160">
        <f t="array" ref="N17">IFERROR(
AVERAGE((IF(DATOS_[[Sexo]:[Sexo]]=$B17,IF(DATOS_[[AGRUP. VALOR. PTO.]:[AGRUP. VALOR. PTO.]]=$B15,IF(DATOS_[[Check Periodo Ref.]:[Check Periodo Ref.]]="Dentro",DATOS_[Conc.Sal.09]))))),
0)</f>
        <v>0</v>
      </c>
      <c r="O17" s="160">
        <f t="array" ref="O17">IFERROR(
AVERAGE((IF(DATOS_[[Sexo]:[Sexo]]=$B17,IF(DATOS_[[AGRUP. VALOR. PTO.]:[AGRUP. VALOR. PTO.]]=$B15,IF(DATOS_[[Check Periodo Ref.]:[Check Periodo Ref.]]="Dentro",DATOS_[Conc.Sal.10]))))),
0)</f>
        <v>0</v>
      </c>
      <c r="P17" s="160">
        <f t="array" ref="P17">IFERROR(
AVERAGE((IF(DATOS_[[Sexo]:[Sexo]]=$B17,IF(DATOS_[[AGRUP. VALOR. PTO.]:[AGRUP. VALOR. PTO.]]=$B15,IF(DATOS_[[Check Periodo Ref.]:[Check Periodo Ref.]]="Dentro",DATOS_[Conc.Sal.11]))))),
0)</f>
        <v>0</v>
      </c>
      <c r="Q17" s="160">
        <f t="array" ref="Q17">IFERROR(
AVERAGE((IF(DATOS_[[Sexo]:[Sexo]]=$B17,IF(DATOS_[[AGRUP. VALOR. PTO.]:[AGRUP. VALOR. PTO.]]=$B15,IF(DATOS_[[Check Periodo Ref.]:[Check Periodo Ref.]]="Dentro",DATOS_[Conc.Sal.12]))))),
0)</f>
        <v>0</v>
      </c>
      <c r="R17" s="160">
        <f t="array" ref="R17">IFERROR(
AVERAGE((IF(DATOS_[[Sexo]:[Sexo]]=$B17,IF(DATOS_[[AGRUP. VALOR. PTO.]:[AGRUP. VALOR. PTO.]]=$B15,IF(DATOS_[[Check Periodo Ref.]:[Check Periodo Ref.]]="Dentro",DATOS_[Conc.Sal.13]))))),
0)</f>
        <v>0</v>
      </c>
      <c r="S17" s="160">
        <f t="array" ref="S17">IFERROR(
AVERAGE((IF(DATOS_[[Sexo]:[Sexo]]=$B17,IF(DATOS_[[AGRUP. VALOR. PTO.]:[AGRUP. VALOR. PTO.]]=$B15,IF(DATOS_[[Check Periodo Ref.]:[Check Periodo Ref.]]="Dentro",DATOS_[Conc.Sal.14]))))),
0)</f>
        <v>0</v>
      </c>
      <c r="T17" s="160">
        <f t="array" ref="T17">IFERROR(
AVERAGE((IF(DATOS_[[Sexo]:[Sexo]]=$B17,IF(DATOS_[[AGRUP. VALOR. PTO.]:[AGRUP. VALOR. PTO.]]=$B15,IF(DATOS_[[Check Periodo Ref.]:[Check Periodo Ref.]]="Dentro",DATOS_[Conc.Sal.15]))))),
0)</f>
        <v>0</v>
      </c>
      <c r="U17" s="160">
        <f t="array" ref="U17">IFERROR(
AVERAGE((IF(DATOS_[[Sexo]:[Sexo]]=$B17,IF(DATOS_[[AGRUP. VALOR. PTO.]:[AGRUP. VALOR. PTO.]]=$B15,IF(DATOS_[[Check Periodo Ref.]:[Check Periodo Ref.]]="Dentro",DATOS_[Conc.Sal.16]))))),
0)</f>
        <v>0</v>
      </c>
      <c r="V17" s="160">
        <f t="array" ref="V17">IFERROR(
AVERAGE((IF(DATOS_[[Sexo]:[Sexo]]=$B17,IF(DATOS_[[AGRUP. VALOR. PTO.]:[AGRUP. VALOR. PTO.]]=$B15,IF(DATOS_[[Check Periodo Ref.]:[Check Periodo Ref.]]="Dentro",DATOS_[Conc.Sal.17]))))),
0)</f>
        <v>0</v>
      </c>
      <c r="W17" s="160">
        <f t="array" ref="W17">IFERROR(
AVERAGE((IF(DATOS_[[Sexo]:[Sexo]]=$B17,IF(DATOS_[[AGRUP. VALOR. PTO.]:[AGRUP. VALOR. PTO.]]=$B15,IF(DATOS_[[Check Periodo Ref.]:[Check Periodo Ref.]]="Dentro",DATOS_[Conc.Sal.18]))))),
0)</f>
        <v>0</v>
      </c>
      <c r="X17" s="160">
        <f t="array" ref="X17">IFERROR(
AVERAGE((IF(DATOS_[[Sexo]:[Sexo]]=$B17,IF(DATOS_[[AGRUP. VALOR. PTO.]:[AGRUP. VALOR. PTO.]]=$B15,IF(DATOS_[[Check Periodo Ref.]:[Check Periodo Ref.]]="Dentro",DATOS_[Conc.Sal.19]))))),
0)</f>
        <v>0</v>
      </c>
      <c r="Y17" s="160">
        <f t="array" ref="Y17">IFERROR(
AVERAGE((IF(DATOS_[[Sexo]:[Sexo]]=$B17,IF(DATOS_[[AGRUP. VALOR. PTO.]:[AGRUP. VALOR. PTO.]]=$B15,IF(DATOS_[[Check Periodo Ref.]:[Check Periodo Ref.]]="Dentro",DATOS_[Conc.Sal.20]))))),
0)</f>
        <v>0</v>
      </c>
      <c r="Z17" s="160">
        <f t="array" ref="Z17">IFERROR(
AVERAGE((IF(DATOS_[[Sexo]:[Sexo]]=$B17,IF(DATOS_[[AGRUP. VALOR. PTO.]:[AGRUP. VALOR. PTO.]]=$B15,IF(DATOS_[[Check Periodo Ref.]:[Check Periodo Ref.]]="Dentro",DATOS_[Conc.Sal.21]))))),
0)</f>
        <v>0</v>
      </c>
      <c r="AA17" s="160">
        <f t="array" ref="AA17">IFERROR(
AVERAGE((IF(DATOS_[[Sexo]:[Sexo]]=$B17,IF(DATOS_[[AGRUP. VALOR. PTO.]:[AGRUP. VALOR. PTO.]]=$B15,IF(DATOS_[[Check Periodo Ref.]:[Check Periodo Ref.]]="Dentro",DATOS_[Conc.Sal.22]))))),
0)</f>
        <v>0</v>
      </c>
      <c r="AB17" s="160">
        <f t="array" ref="AB17">IFERROR(
AVERAGE((IF(DATOS_[[Sexo]:[Sexo]]=$B17,IF(DATOS_[[AGRUP. VALOR. PTO.]:[AGRUP. VALOR. PTO.]]=$B15,IF(DATOS_[[Check Periodo Ref.]:[Check Periodo Ref.]]="Dentro",DATOS_[Conc.Sal.23]))))),
0)</f>
        <v>0</v>
      </c>
      <c r="AC17" s="160">
        <f t="array" ref="AC17">IFERROR(
AVERAGE((IF(DATOS_[[Sexo]:[Sexo]]=$B17,IF(DATOS_[[AGRUP. VALOR. PTO.]:[AGRUP. VALOR. PTO.]]=$B15,IF(DATOS_[[Check Periodo Ref.]:[Check Periodo Ref.]]="Dentro",DATOS_[Conc.Sal.24]))))),
0)</f>
        <v>0</v>
      </c>
      <c r="AD17" s="160">
        <f t="array" ref="AD17">IFERROR(
AVERAGE((IF(DATOS_[[Sexo]:[Sexo]]=$B17,IF(DATOS_[[AGRUP. VALOR. PTO.]:[AGRUP. VALOR. PTO.]]=$B15,IF(DATOS_[[Check Periodo Ref.]:[Check Periodo Ref.]]="Dentro",DATOS_[Conc.Sal.25]))))),
0)</f>
        <v>0</v>
      </c>
      <c r="AE17" s="160">
        <f t="array" ref="AE17">IFERROR(
AVERAGE((IF(DATOS_[[Sexo]:[Sexo]]=$B17,IF(DATOS_[[AGRUP. VALOR. PTO.]:[AGRUP. VALOR. PTO.]]=$B15,IF(DATOS_[[Check Periodo Ref.]:[Check Periodo Ref.]]="Dentro",DATOS_[Conc.Sal.26]))))),
0)</f>
        <v>0</v>
      </c>
      <c r="AF17" s="160">
        <f t="array" ref="AF17">IFERROR(
AVERAGE((IF(DATOS_[[Sexo]:[Sexo]]=$B17,IF(DATOS_[[AGRUP. VALOR. PTO.]:[AGRUP. VALOR. PTO.]]=$B15,IF(DATOS_[[Check Periodo Ref.]:[Check Periodo Ref.]]="Dentro",DATOS_[Conc.Sal.27]))))),
0)</f>
        <v>0</v>
      </c>
      <c r="AG17" s="160">
        <f t="array" ref="AG17">IFERROR(
AVERAGE((IF(DATOS_[[Sexo]:[Sexo]]=$B17,IF(DATOS_[[AGRUP. VALOR. PTO.]:[AGRUP. VALOR. PTO.]]=$B15,IF(DATOS_[[Check Periodo Ref.]:[Check Periodo Ref.]]="Dentro",DATOS_[Conc.Sal.28]))))),
0)</f>
        <v>0</v>
      </c>
      <c r="AH17" s="160">
        <f t="array" ref="AH17">IFERROR(
AVERAGE((IF(DATOS_[[Sexo]:[Sexo]]=$B17,IF(DATOS_[[AGRUP. VALOR. PTO.]:[AGRUP. VALOR. PTO.]]=$B15,IF(DATOS_[[Check Periodo Ref.]:[Check Periodo Ref.]]="Dentro",DATOS_[Conc.Sal.29]))))),
0)</f>
        <v>0</v>
      </c>
      <c r="AI17" s="160">
        <f t="array" ref="AI17">IFERROR(
AVERAGE((IF(DATOS_[[Sexo]:[Sexo]]=$B17,IF(DATOS_[[AGRUP. VALOR. PTO.]:[AGRUP. VALOR. PTO.]]=$B15,IF(DATOS_[[Check Periodo Ref.]:[Check Periodo Ref.]]="Dentro",DATOS_[Conc.Sal.30]))))),
0)</f>
        <v>0</v>
      </c>
      <c r="AJ17" s="161">
        <f t="array" ref="AJ17">IFERROR(
AVERAGE(IF(DATOS_[Sexo]=$B17,IF(DATOS_[AGRUP. VALOR. PTO.]=$B15,IF(DATOS_[Check Periodo Ref.]="Dentro",DATOS_[Tot COMPL.SAL Ef],FALSE)))),
0)</f>
        <v>0</v>
      </c>
      <c r="AK17" s="163">
        <f t="array" ref="AK17">IFERROR(
AVERAGE(IF(DATOS_[Sexo]=$B17,IF(DATOS_[AGRUP. VALOR. PTO.]=$B15,IF(DATOS_[Check Periodo Ref.]="Dentro",DATOS_[TOTAL SALARIO Ef],FALSE)))),
0)</f>
        <v>0</v>
      </c>
      <c r="AL17" s="162">
        <f t="array" ref="AL17">IFERROR(
AVERAGE((IF(DATOS_[[Sexo]:[Sexo]]=$B17,IF(DATOS_[[AGRUP. VALOR. PTO.]:[AGRUP. VALOR. PTO.]]=$B15,IF(DATOS_[[Check Periodo Ref.]:[Check Periodo Ref.]]="Dentro",DATOS_[C.Extra.01]))))),
0)</f>
        <v>0</v>
      </c>
      <c r="AM17" s="162">
        <f t="array" ref="AM17">IFERROR(
AVERAGE((IF(DATOS_[[Sexo]:[Sexo]]=$B17,IF(DATOS_[[AGRUP. VALOR. PTO.]:[AGRUP. VALOR. PTO.]]=$B15,IF(DATOS_[[Check Periodo Ref.]:[Check Periodo Ref.]]="Dentro",DATOS_[C.Extra.02]))))),
0)</f>
        <v>0</v>
      </c>
      <c r="AN17" s="162">
        <f t="array" ref="AN17">IFERROR(
AVERAGE((IF(DATOS_[[Sexo]:[Sexo]]=$B17,IF(DATOS_[[AGRUP. VALOR. PTO.]:[AGRUP. VALOR. PTO.]]=$B15,IF(DATOS_[[Check Periodo Ref.]:[Check Periodo Ref.]]="Dentro",DATOS_[C.Extra.03]))))),
0)</f>
        <v>0</v>
      </c>
      <c r="AO17" s="162">
        <f t="array" ref="AO17">IFERROR(
AVERAGE((IF(DATOS_[[Sexo]:[Sexo]]=$B17,IF(DATOS_[[AGRUP. VALOR. PTO.]:[AGRUP. VALOR. PTO.]]=$B15,IF(DATOS_[[Check Periodo Ref.]:[Check Periodo Ref.]]="Dentro",DATOS_[C.Extra.04]))))),
0)</f>
        <v>0</v>
      </c>
      <c r="AP17" s="162">
        <f t="array" ref="AP17">IFERROR(
AVERAGE((IF(DATOS_[[Sexo]:[Sexo]]=$B17,IF(DATOS_[[AGRUP. VALOR. PTO.]:[AGRUP. VALOR. PTO.]]=$B15,IF(DATOS_[[Check Periodo Ref.]:[Check Periodo Ref.]]="Dentro",DATOS_[C.Extra.05]))))),
0)</f>
        <v>0</v>
      </c>
      <c r="AQ17" s="164">
        <f t="array" ref="AQ17">IFERROR(
AVERAGE(IF(DATOS_[Sexo]=$B17,IF(DATOS_[AGRUP. VALOR. PTO.]=$B15,IF(DATOS_[Check Periodo Ref.]="Dentro",DATOS_[Tot Extrasalarial Ef],FALSE)))),
0)</f>
        <v>0</v>
      </c>
      <c r="AR17" s="165">
        <f t="array" ref="AR17">IFERROR(
AVERAGE(IF(DATOS_[Sexo]=$B17,IF(DATOS_[AGRUP. VALOR. PTO.]=$B15,IF(DATOS_[Check Periodo Ref.]="Dentro",DATOS_[TOTAL Retrib Ef],FALSE)))),
0)</f>
        <v>0</v>
      </c>
    </row>
    <row r="18" spans="1:44" s="114" customFormat="1" ht="17.25" thickBot="1" x14ac:dyDescent="0.35">
      <c r="A18" s="114" t="str">
        <f t="shared" ref="A18" si="7">+A19</f>
        <v>[ocultar]</v>
      </c>
      <c r="B18" s="117" t="s">
        <v>304</v>
      </c>
      <c r="C18" s="158"/>
      <c r="D18" s="118"/>
      <c r="E18" s="206" t="str">
        <f t="shared" ref="E18:AR18" si="8">IFERROR((E19-E20)/E19,"")</f>
        <v/>
      </c>
      <c r="F18" s="276" t="str">
        <f t="shared" si="8"/>
        <v/>
      </c>
      <c r="G18" s="277" t="str">
        <f t="shared" si="8"/>
        <v/>
      </c>
      <c r="H18" s="277" t="str">
        <f t="shared" si="8"/>
        <v/>
      </c>
      <c r="I18" s="277" t="str">
        <f t="shared" si="8"/>
        <v/>
      </c>
      <c r="J18" s="278" t="str">
        <f t="shared" si="8"/>
        <v/>
      </c>
      <c r="K18" s="279" t="str">
        <f t="shared" si="8"/>
        <v/>
      </c>
      <c r="L18" s="279" t="str">
        <f t="shared" si="8"/>
        <v/>
      </c>
      <c r="M18" s="279" t="str">
        <f t="shared" si="8"/>
        <v/>
      </c>
      <c r="N18" s="279" t="str">
        <f t="shared" si="8"/>
        <v/>
      </c>
      <c r="O18" s="279" t="str">
        <f t="shared" si="8"/>
        <v/>
      </c>
      <c r="P18" s="279" t="str">
        <f t="shared" si="8"/>
        <v/>
      </c>
      <c r="Q18" s="279" t="str">
        <f t="shared" si="8"/>
        <v/>
      </c>
      <c r="R18" s="279" t="str">
        <f t="shared" si="8"/>
        <v/>
      </c>
      <c r="S18" s="279" t="str">
        <f t="shared" si="8"/>
        <v/>
      </c>
      <c r="T18" s="279" t="str">
        <f t="shared" si="8"/>
        <v/>
      </c>
      <c r="U18" s="279" t="str">
        <f t="shared" si="8"/>
        <v/>
      </c>
      <c r="V18" s="278" t="str">
        <f t="shared" si="8"/>
        <v/>
      </c>
      <c r="W18" s="278" t="str">
        <f t="shared" si="8"/>
        <v/>
      </c>
      <c r="X18" s="278" t="str">
        <f t="shared" si="8"/>
        <v/>
      </c>
      <c r="Y18" s="278" t="str">
        <f t="shared" si="8"/>
        <v/>
      </c>
      <c r="Z18" s="278" t="str">
        <f t="shared" si="8"/>
        <v/>
      </c>
      <c r="AA18" s="278" t="str">
        <f t="shared" si="8"/>
        <v/>
      </c>
      <c r="AB18" s="278" t="str">
        <f t="shared" si="8"/>
        <v/>
      </c>
      <c r="AC18" s="278" t="str">
        <f t="shared" si="8"/>
        <v/>
      </c>
      <c r="AD18" s="278" t="str">
        <f t="shared" si="8"/>
        <v/>
      </c>
      <c r="AE18" s="278" t="str">
        <f t="shared" si="8"/>
        <v/>
      </c>
      <c r="AF18" s="278" t="str">
        <f t="shared" si="8"/>
        <v/>
      </c>
      <c r="AG18" s="278" t="str">
        <f t="shared" si="8"/>
        <v/>
      </c>
      <c r="AH18" s="278" t="str">
        <f t="shared" si="8"/>
        <v/>
      </c>
      <c r="AI18" s="278" t="str">
        <f t="shared" si="8"/>
        <v/>
      </c>
      <c r="AJ18" s="207" t="str">
        <f t="shared" si="8"/>
        <v/>
      </c>
      <c r="AK18" s="210" t="str">
        <f t="shared" si="8"/>
        <v/>
      </c>
      <c r="AL18" s="281" t="str">
        <f t="shared" si="8"/>
        <v/>
      </c>
      <c r="AM18" s="281" t="str">
        <f t="shared" si="8"/>
        <v/>
      </c>
      <c r="AN18" s="281" t="str">
        <f t="shared" si="8"/>
        <v/>
      </c>
      <c r="AO18" s="281" t="str">
        <f t="shared" si="8"/>
        <v/>
      </c>
      <c r="AP18" s="281" t="str">
        <f t="shared" si="8"/>
        <v/>
      </c>
      <c r="AQ18" s="208" t="str">
        <f t="shared" si="8"/>
        <v/>
      </c>
      <c r="AR18" s="209" t="str">
        <f t="shared" si="8"/>
        <v/>
      </c>
    </row>
    <row r="19" spans="1:44" s="114" customFormat="1" x14ac:dyDescent="0.3">
      <c r="A19" s="114" t="str">
        <f t="shared" ref="A19" si="9">+IF(C19+C20=0,"[ocultar]","")</f>
        <v>[ocultar]</v>
      </c>
      <c r="B19" s="111" t="s">
        <v>162</v>
      </c>
      <c r="C19" s="112">
        <f t="array" ref="C19">SUM(IF($B19=DATOS_[Sexo],
IF($B18=DATOS_[AGRUP. VALOR. PTO.],
IF("Dentro"=DATOS_[Check Periodo Ref.],
1/(COUNTIFS(DATOS_[Sexo],$B19,DATOS_[AGRUP. VALOR. PTO.],$B18,DATOS_[Check Periodo Ref.],"Dentro",DATOS_[id],DATOS_[id]))))))</f>
        <v>0</v>
      </c>
      <c r="D19" s="113">
        <f>COUNTIFS(DATOS_[AGRUP. VALOR. PTO.],$B18,DATOS_[Sexo],$B19,DATOS_[Check Periodo Ref.],"Dentro")</f>
        <v>0</v>
      </c>
      <c r="E19" s="159">
        <f t="array" ref="E19">IFERROR(
AVERAGE(IF(DATOS_[Sexo]=$B19,IF(DATOS_[AGRUP. VALOR. PTO.]=$B18,IF(DATOS_[Check Periodo Ref.]="Dentro",DATOS_[SALARIO BASE Ef],FALSE)))),
0)</f>
        <v>0</v>
      </c>
      <c r="F19" s="160">
        <f t="array" ref="F19">IFERROR(
AVERAGE((IF(DATOS_[[Sexo]:[Sexo]]=$B19,IF(DATOS_[[AGRUP. VALOR. PTO.]:[AGRUP. VALOR. PTO.]]=$B18,IF(DATOS_[[Check Periodo Ref.]:[Check Periodo Ref.]]="Dentro",DATOS_[Conc.Sal.01]))))),
0)</f>
        <v>0</v>
      </c>
      <c r="G19" s="160">
        <f t="array" ref="G19">IFERROR(
AVERAGE((IF(DATOS_[[Sexo]:[Sexo]]=$B19,IF(DATOS_[[AGRUP. VALOR. PTO.]:[AGRUP. VALOR. PTO.]]=$B18,IF(DATOS_[[Check Periodo Ref.]:[Check Periodo Ref.]]="Dentro",DATOS_[Conc.Sal.02]))))),
0)</f>
        <v>0</v>
      </c>
      <c r="H19" s="160">
        <f t="array" ref="H19">IFERROR(
AVERAGE((IF(DATOS_[[Sexo]:[Sexo]]=$B19,IF(DATOS_[[AGRUP. VALOR. PTO.]:[AGRUP. VALOR. PTO.]]=$B18,IF(DATOS_[[Check Periodo Ref.]:[Check Periodo Ref.]]="Dentro",DATOS_[Conc.Sal.03]))))),
0)</f>
        <v>0</v>
      </c>
      <c r="I19" s="160">
        <f t="array" ref="I19">IFERROR(
AVERAGE((IF(DATOS_[[Sexo]:[Sexo]]=$B19,IF(DATOS_[[AGRUP. VALOR. PTO.]:[AGRUP. VALOR. PTO.]]=$B18,IF(DATOS_[[Check Periodo Ref.]:[Check Periodo Ref.]]="Dentro",DATOS_[Conc.Sal.04]))))),
0)</f>
        <v>0</v>
      </c>
      <c r="J19" s="160">
        <f t="array" ref="J19">IFERROR(
AVERAGE((IF(DATOS_[[Sexo]:[Sexo]]=$B19,IF(DATOS_[[AGRUP. VALOR. PTO.]:[AGRUP. VALOR. PTO.]]=$B18,IF(DATOS_[[Check Periodo Ref.]:[Check Periodo Ref.]]="Dentro",DATOS_[Conc.Sal.05]))))),
0)</f>
        <v>0</v>
      </c>
      <c r="K19" s="160">
        <f t="array" ref="K19">IFERROR(
AVERAGE((IF(DATOS_[[Sexo]:[Sexo]]=$B19,IF(DATOS_[[AGRUP. VALOR. PTO.]:[AGRUP. VALOR. PTO.]]=$B18,IF(DATOS_[[Check Periodo Ref.]:[Check Periodo Ref.]]="Dentro",DATOS_[Conc.Sal.06]))))),
0)</f>
        <v>0</v>
      </c>
      <c r="L19" s="160">
        <f t="array" ref="L19">IFERROR(
AVERAGE((IF(DATOS_[[Sexo]:[Sexo]]=$B19,IF(DATOS_[[AGRUP. VALOR. PTO.]:[AGRUP. VALOR. PTO.]]=$B18,IF(DATOS_[[Check Periodo Ref.]:[Check Periodo Ref.]]="Dentro",DATOS_[Conc.Sal.07]))))),
0)</f>
        <v>0</v>
      </c>
      <c r="M19" s="160">
        <f t="array" ref="M19">IFERROR(
AVERAGE((IF(DATOS_[[Sexo]:[Sexo]]=$B19,IF(DATOS_[[AGRUP. VALOR. PTO.]:[AGRUP. VALOR. PTO.]]=$B18,IF(DATOS_[[Check Periodo Ref.]:[Check Periodo Ref.]]="Dentro",DATOS_[Conc.Sal.08]))))),
0)</f>
        <v>0</v>
      </c>
      <c r="N19" s="160">
        <f t="array" ref="N19">IFERROR(
AVERAGE((IF(DATOS_[[Sexo]:[Sexo]]=$B19,IF(DATOS_[[AGRUP. VALOR. PTO.]:[AGRUP. VALOR. PTO.]]=$B18,IF(DATOS_[[Check Periodo Ref.]:[Check Periodo Ref.]]="Dentro",DATOS_[Conc.Sal.09]))))),
0)</f>
        <v>0</v>
      </c>
      <c r="O19" s="160">
        <f t="array" ref="O19">IFERROR(
AVERAGE((IF(DATOS_[[Sexo]:[Sexo]]=$B19,IF(DATOS_[[AGRUP. VALOR. PTO.]:[AGRUP. VALOR. PTO.]]=$B18,IF(DATOS_[[Check Periodo Ref.]:[Check Periodo Ref.]]="Dentro",DATOS_[Conc.Sal.10]))))),
0)</f>
        <v>0</v>
      </c>
      <c r="P19" s="160">
        <f t="array" ref="P19">IFERROR(
AVERAGE((IF(DATOS_[[Sexo]:[Sexo]]=$B19,IF(DATOS_[[AGRUP. VALOR. PTO.]:[AGRUP. VALOR. PTO.]]=$B18,IF(DATOS_[[Check Periodo Ref.]:[Check Periodo Ref.]]="Dentro",DATOS_[Conc.Sal.11]))))),
0)</f>
        <v>0</v>
      </c>
      <c r="Q19" s="160">
        <f t="array" ref="Q19">IFERROR(
AVERAGE((IF(DATOS_[[Sexo]:[Sexo]]=$B19,IF(DATOS_[[AGRUP. VALOR. PTO.]:[AGRUP. VALOR. PTO.]]=$B18,IF(DATOS_[[Check Periodo Ref.]:[Check Periodo Ref.]]="Dentro",DATOS_[Conc.Sal.12]))))),
0)</f>
        <v>0</v>
      </c>
      <c r="R19" s="160">
        <f t="array" ref="R19">IFERROR(
AVERAGE((IF(DATOS_[[Sexo]:[Sexo]]=$B19,IF(DATOS_[[AGRUP. VALOR. PTO.]:[AGRUP. VALOR. PTO.]]=$B18,IF(DATOS_[[Check Periodo Ref.]:[Check Periodo Ref.]]="Dentro",DATOS_[Conc.Sal.13]))))),
0)</f>
        <v>0</v>
      </c>
      <c r="S19" s="160">
        <f t="array" ref="S19">IFERROR(
AVERAGE((IF(DATOS_[[Sexo]:[Sexo]]=$B19,IF(DATOS_[[AGRUP. VALOR. PTO.]:[AGRUP. VALOR. PTO.]]=$B18,IF(DATOS_[[Check Periodo Ref.]:[Check Periodo Ref.]]="Dentro",DATOS_[Conc.Sal.14]))))),
0)</f>
        <v>0</v>
      </c>
      <c r="T19" s="160">
        <f t="array" ref="T19">IFERROR(
AVERAGE((IF(DATOS_[[Sexo]:[Sexo]]=$B19,IF(DATOS_[[AGRUP. VALOR. PTO.]:[AGRUP. VALOR. PTO.]]=$B18,IF(DATOS_[[Check Periodo Ref.]:[Check Periodo Ref.]]="Dentro",DATOS_[Conc.Sal.15]))))),
0)</f>
        <v>0</v>
      </c>
      <c r="U19" s="160">
        <f t="array" ref="U19">IFERROR(
AVERAGE((IF(DATOS_[[Sexo]:[Sexo]]=$B19,IF(DATOS_[[AGRUP. VALOR. PTO.]:[AGRUP. VALOR. PTO.]]=$B18,IF(DATOS_[[Check Periodo Ref.]:[Check Periodo Ref.]]="Dentro",DATOS_[Conc.Sal.16]))))),
0)</f>
        <v>0</v>
      </c>
      <c r="V19" s="160">
        <f t="array" ref="V19">IFERROR(
AVERAGE((IF(DATOS_[[Sexo]:[Sexo]]=$B19,IF(DATOS_[[AGRUP. VALOR. PTO.]:[AGRUP. VALOR. PTO.]]=$B18,IF(DATOS_[[Check Periodo Ref.]:[Check Periodo Ref.]]="Dentro",DATOS_[Conc.Sal.17]))))),
0)</f>
        <v>0</v>
      </c>
      <c r="W19" s="160">
        <f t="array" ref="W19">IFERROR(
AVERAGE((IF(DATOS_[[Sexo]:[Sexo]]=$B19,IF(DATOS_[[AGRUP. VALOR. PTO.]:[AGRUP. VALOR. PTO.]]=$B18,IF(DATOS_[[Check Periodo Ref.]:[Check Periodo Ref.]]="Dentro",DATOS_[Conc.Sal.18]))))),
0)</f>
        <v>0</v>
      </c>
      <c r="X19" s="160">
        <f t="array" ref="X19">IFERROR(
AVERAGE((IF(DATOS_[[Sexo]:[Sexo]]=$B19,IF(DATOS_[[AGRUP. VALOR. PTO.]:[AGRUP. VALOR. PTO.]]=$B18,IF(DATOS_[[Check Periodo Ref.]:[Check Periodo Ref.]]="Dentro",DATOS_[Conc.Sal.19]))))),
0)</f>
        <v>0</v>
      </c>
      <c r="Y19" s="160">
        <f t="array" ref="Y19">IFERROR(
AVERAGE((IF(DATOS_[[Sexo]:[Sexo]]=$B19,IF(DATOS_[[AGRUP. VALOR. PTO.]:[AGRUP. VALOR. PTO.]]=$B18,IF(DATOS_[[Check Periodo Ref.]:[Check Periodo Ref.]]="Dentro",DATOS_[Conc.Sal.20]))))),
0)</f>
        <v>0</v>
      </c>
      <c r="Z19" s="160">
        <f t="array" ref="Z19">IFERROR(
AVERAGE((IF(DATOS_[[Sexo]:[Sexo]]=$B19,IF(DATOS_[[AGRUP. VALOR. PTO.]:[AGRUP. VALOR. PTO.]]=$B18,IF(DATOS_[[Check Periodo Ref.]:[Check Periodo Ref.]]="Dentro",DATOS_[Conc.Sal.21]))))),
0)</f>
        <v>0</v>
      </c>
      <c r="AA19" s="160">
        <f t="array" ref="AA19">IFERROR(
AVERAGE((IF(DATOS_[[Sexo]:[Sexo]]=$B19,IF(DATOS_[[AGRUP. VALOR. PTO.]:[AGRUP. VALOR. PTO.]]=$B18,IF(DATOS_[[Check Periodo Ref.]:[Check Periodo Ref.]]="Dentro",DATOS_[Conc.Sal.22]))))),
0)</f>
        <v>0</v>
      </c>
      <c r="AB19" s="160">
        <f t="array" ref="AB19">IFERROR(
AVERAGE((IF(DATOS_[[Sexo]:[Sexo]]=$B19,IF(DATOS_[[AGRUP. VALOR. PTO.]:[AGRUP. VALOR. PTO.]]=$B18,IF(DATOS_[[Check Periodo Ref.]:[Check Periodo Ref.]]="Dentro",DATOS_[Conc.Sal.23]))))),
0)</f>
        <v>0</v>
      </c>
      <c r="AC19" s="160">
        <f t="array" ref="AC19">IFERROR(
AVERAGE((IF(DATOS_[[Sexo]:[Sexo]]=$B19,IF(DATOS_[[AGRUP. VALOR. PTO.]:[AGRUP. VALOR. PTO.]]=$B18,IF(DATOS_[[Check Periodo Ref.]:[Check Periodo Ref.]]="Dentro",DATOS_[Conc.Sal.24]))))),
0)</f>
        <v>0</v>
      </c>
      <c r="AD19" s="160">
        <f t="array" ref="AD19">IFERROR(
AVERAGE((IF(DATOS_[[Sexo]:[Sexo]]=$B19,IF(DATOS_[[AGRUP. VALOR. PTO.]:[AGRUP. VALOR. PTO.]]=$B18,IF(DATOS_[[Check Periodo Ref.]:[Check Periodo Ref.]]="Dentro",DATOS_[Conc.Sal.25]))))),
0)</f>
        <v>0</v>
      </c>
      <c r="AE19" s="160">
        <f t="array" ref="AE19">IFERROR(
AVERAGE((IF(DATOS_[[Sexo]:[Sexo]]=$B19,IF(DATOS_[[AGRUP. VALOR. PTO.]:[AGRUP. VALOR. PTO.]]=$B18,IF(DATOS_[[Check Periodo Ref.]:[Check Periodo Ref.]]="Dentro",DATOS_[Conc.Sal.26]))))),
0)</f>
        <v>0</v>
      </c>
      <c r="AF19" s="160">
        <f t="array" ref="AF19">IFERROR(
AVERAGE((IF(DATOS_[[Sexo]:[Sexo]]=$B19,IF(DATOS_[[AGRUP. VALOR. PTO.]:[AGRUP. VALOR. PTO.]]=$B18,IF(DATOS_[[Check Periodo Ref.]:[Check Periodo Ref.]]="Dentro",DATOS_[Conc.Sal.27]))))),
0)</f>
        <v>0</v>
      </c>
      <c r="AG19" s="160">
        <f t="array" ref="AG19">IFERROR(
AVERAGE((IF(DATOS_[[Sexo]:[Sexo]]=$B19,IF(DATOS_[[AGRUP. VALOR. PTO.]:[AGRUP. VALOR. PTO.]]=$B18,IF(DATOS_[[Check Periodo Ref.]:[Check Periodo Ref.]]="Dentro",DATOS_[Conc.Sal.28]))))),
0)</f>
        <v>0</v>
      </c>
      <c r="AH19" s="160">
        <f t="array" ref="AH19">IFERROR(
AVERAGE((IF(DATOS_[[Sexo]:[Sexo]]=$B19,IF(DATOS_[[AGRUP. VALOR. PTO.]:[AGRUP. VALOR. PTO.]]=$B18,IF(DATOS_[[Check Periodo Ref.]:[Check Periodo Ref.]]="Dentro",DATOS_[Conc.Sal.29]))))),
0)</f>
        <v>0</v>
      </c>
      <c r="AI19" s="160">
        <f t="array" ref="AI19">IFERROR(
AVERAGE((IF(DATOS_[[Sexo]:[Sexo]]=$B19,IF(DATOS_[[AGRUP. VALOR. PTO.]:[AGRUP. VALOR. PTO.]]=$B18,IF(DATOS_[[Check Periodo Ref.]:[Check Periodo Ref.]]="Dentro",DATOS_[Conc.Sal.30]))))),
0)</f>
        <v>0</v>
      </c>
      <c r="AJ19" s="161">
        <f t="array" ref="AJ19">IFERROR(
AVERAGE(IF(DATOS_[Sexo]=$B19,IF(DATOS_[AGRUP. VALOR. PTO.]=$B18,IF(DATOS_[Check Periodo Ref.]="Dentro",DATOS_[Tot COMPL.SAL Ef],FALSE)))),
0)</f>
        <v>0</v>
      </c>
      <c r="AK19" s="163">
        <f t="array" ref="AK19">IFERROR(
AVERAGE(IF(DATOS_[Sexo]=$B19,IF(DATOS_[AGRUP. VALOR. PTO.]=$B18,IF(DATOS_[Check Periodo Ref.]="Dentro",DATOS_[TOTAL SALARIO Ef],FALSE)))),
0)</f>
        <v>0</v>
      </c>
      <c r="AL19" s="162">
        <f t="array" ref="AL19">IFERROR(
AVERAGE((IF(DATOS_[[Sexo]:[Sexo]]=$B19,IF(DATOS_[[AGRUP. VALOR. PTO.]:[AGRUP. VALOR. PTO.]]=$B18,IF(DATOS_[[Check Periodo Ref.]:[Check Periodo Ref.]]="Dentro",DATOS_[C.Extra.01]))))),
0)</f>
        <v>0</v>
      </c>
      <c r="AM19" s="162">
        <f t="array" ref="AM19">IFERROR(
AVERAGE((IF(DATOS_[[Sexo]:[Sexo]]=$B19,IF(DATOS_[[AGRUP. VALOR. PTO.]:[AGRUP. VALOR. PTO.]]=$B18,IF(DATOS_[[Check Periodo Ref.]:[Check Periodo Ref.]]="Dentro",DATOS_[C.Extra.02]))))),
0)</f>
        <v>0</v>
      </c>
      <c r="AN19" s="162">
        <f t="array" ref="AN19">IFERROR(
AVERAGE((IF(DATOS_[[Sexo]:[Sexo]]=$B19,IF(DATOS_[[AGRUP. VALOR. PTO.]:[AGRUP. VALOR. PTO.]]=$B18,IF(DATOS_[[Check Periodo Ref.]:[Check Periodo Ref.]]="Dentro",DATOS_[C.Extra.03]))))),
0)</f>
        <v>0</v>
      </c>
      <c r="AO19" s="162">
        <f t="array" ref="AO19">IFERROR(
AVERAGE((IF(DATOS_[[Sexo]:[Sexo]]=$B19,IF(DATOS_[[AGRUP. VALOR. PTO.]:[AGRUP. VALOR. PTO.]]=$B18,IF(DATOS_[[Check Periodo Ref.]:[Check Periodo Ref.]]="Dentro",DATOS_[C.Extra.04]))))),
0)</f>
        <v>0</v>
      </c>
      <c r="AP19" s="162">
        <f t="array" ref="AP19">IFERROR(
AVERAGE((IF(DATOS_[[Sexo]:[Sexo]]=$B19,IF(DATOS_[[AGRUP. VALOR. PTO.]:[AGRUP. VALOR. PTO.]]=$B18,IF(DATOS_[[Check Periodo Ref.]:[Check Periodo Ref.]]="Dentro",DATOS_[C.Extra.05]))))),
0)</f>
        <v>0</v>
      </c>
      <c r="AQ19" s="164">
        <f t="array" ref="AQ19">IFERROR(
AVERAGE(IF(DATOS_[Sexo]=$B19,IF(DATOS_[AGRUP. VALOR. PTO.]=$B18,IF(DATOS_[Check Periodo Ref.]="Dentro",DATOS_[Tot Extrasalarial Ef],FALSE)))),
0)</f>
        <v>0</v>
      </c>
      <c r="AR19" s="165">
        <f t="array" ref="AR19">IFERROR(
AVERAGE(IF(DATOS_[Sexo]=$B19,IF(DATOS_[AGRUP. VALOR. PTO.]=$B18,IF(DATOS_[Check Periodo Ref.]="Dentro",DATOS_[TOTAL Retrib Ef],FALSE)))),
0)</f>
        <v>0</v>
      </c>
    </row>
    <row r="20" spans="1:44" s="114" customFormat="1" x14ac:dyDescent="0.3">
      <c r="A20" s="114" t="str">
        <f t="shared" ref="A20" si="10">+A19</f>
        <v>[ocultar]</v>
      </c>
      <c r="B20" s="111" t="s">
        <v>163</v>
      </c>
      <c r="C20" s="112">
        <f t="array" ref="C20">SUM(IF($B20=DATOS_[Sexo],
IF($B18=DATOS_[AGRUP. VALOR. PTO.],
IF("Dentro"=DATOS_[Check Periodo Ref.],
1/(COUNTIFS(DATOS_[Sexo],$B20,DATOS_[AGRUP. VALOR. PTO.],$B18,DATOS_[Check Periodo Ref.],"Dentro",DATOS_[id],DATOS_[id]))))))</f>
        <v>0</v>
      </c>
      <c r="D20" s="113">
        <f>COUNTIFS(DATOS_[AGRUP. VALOR. PTO.],$B18,DATOS_[Sexo],$B20,DATOS_[Check Periodo Ref.],"Dentro")</f>
        <v>0</v>
      </c>
      <c r="E20" s="159">
        <f t="array" ref="E20">IFERROR(
AVERAGE(IF(DATOS_[Sexo]=$B20,IF(DATOS_[AGRUP. VALOR. PTO.]=$B18,IF(DATOS_[Check Periodo Ref.]="Dentro",DATOS_[SALARIO BASE Ef],FALSE)))),
0)</f>
        <v>0</v>
      </c>
      <c r="F20" s="160">
        <f t="array" ref="F20">IFERROR(
AVERAGE((IF(DATOS_[[Sexo]:[Sexo]]=$B20,IF(DATOS_[[AGRUP. VALOR. PTO.]:[AGRUP. VALOR. PTO.]]=$B18,IF(DATOS_[[Check Periodo Ref.]:[Check Periodo Ref.]]="Dentro",DATOS_[Conc.Sal.01]))))),
0)</f>
        <v>0</v>
      </c>
      <c r="G20" s="160">
        <f t="array" ref="G20">IFERROR(
AVERAGE((IF(DATOS_[[Sexo]:[Sexo]]=$B20,IF(DATOS_[[AGRUP. VALOR. PTO.]:[AGRUP. VALOR. PTO.]]=$B18,IF(DATOS_[[Check Periodo Ref.]:[Check Periodo Ref.]]="Dentro",DATOS_[Conc.Sal.02]))))),
0)</f>
        <v>0</v>
      </c>
      <c r="H20" s="160">
        <f t="array" ref="H20">IFERROR(
AVERAGE((IF(DATOS_[[Sexo]:[Sexo]]=$B20,IF(DATOS_[[AGRUP. VALOR. PTO.]:[AGRUP. VALOR. PTO.]]=$B18,IF(DATOS_[[Check Periodo Ref.]:[Check Periodo Ref.]]="Dentro",DATOS_[Conc.Sal.03]))))),
0)</f>
        <v>0</v>
      </c>
      <c r="I20" s="160">
        <f t="array" ref="I20">IFERROR(
AVERAGE((IF(DATOS_[[Sexo]:[Sexo]]=$B20,IF(DATOS_[[AGRUP. VALOR. PTO.]:[AGRUP. VALOR. PTO.]]=$B18,IF(DATOS_[[Check Periodo Ref.]:[Check Periodo Ref.]]="Dentro",DATOS_[Conc.Sal.04]))))),
0)</f>
        <v>0</v>
      </c>
      <c r="J20" s="160">
        <f t="array" ref="J20">IFERROR(
AVERAGE((IF(DATOS_[[Sexo]:[Sexo]]=$B20,IF(DATOS_[[AGRUP. VALOR. PTO.]:[AGRUP. VALOR. PTO.]]=$B18,IF(DATOS_[[Check Periodo Ref.]:[Check Periodo Ref.]]="Dentro",DATOS_[Conc.Sal.05]))))),
0)</f>
        <v>0</v>
      </c>
      <c r="K20" s="160">
        <f t="array" ref="K20">IFERROR(
AVERAGE((IF(DATOS_[[Sexo]:[Sexo]]=$B20,IF(DATOS_[[AGRUP. VALOR. PTO.]:[AGRUP. VALOR. PTO.]]=$B18,IF(DATOS_[[Check Periodo Ref.]:[Check Periodo Ref.]]="Dentro",DATOS_[Conc.Sal.06]))))),
0)</f>
        <v>0</v>
      </c>
      <c r="L20" s="160">
        <f t="array" ref="L20">IFERROR(
AVERAGE((IF(DATOS_[[Sexo]:[Sexo]]=$B20,IF(DATOS_[[AGRUP. VALOR. PTO.]:[AGRUP. VALOR. PTO.]]=$B18,IF(DATOS_[[Check Periodo Ref.]:[Check Periodo Ref.]]="Dentro",DATOS_[Conc.Sal.07]))))),
0)</f>
        <v>0</v>
      </c>
      <c r="M20" s="160">
        <f t="array" ref="M20">IFERROR(
AVERAGE((IF(DATOS_[[Sexo]:[Sexo]]=$B20,IF(DATOS_[[AGRUP. VALOR. PTO.]:[AGRUP. VALOR. PTO.]]=$B18,IF(DATOS_[[Check Periodo Ref.]:[Check Periodo Ref.]]="Dentro",DATOS_[Conc.Sal.08]))))),
0)</f>
        <v>0</v>
      </c>
      <c r="N20" s="160">
        <f t="array" ref="N20">IFERROR(
AVERAGE((IF(DATOS_[[Sexo]:[Sexo]]=$B20,IF(DATOS_[[AGRUP. VALOR. PTO.]:[AGRUP. VALOR. PTO.]]=$B18,IF(DATOS_[[Check Periodo Ref.]:[Check Periodo Ref.]]="Dentro",DATOS_[Conc.Sal.09]))))),
0)</f>
        <v>0</v>
      </c>
      <c r="O20" s="160">
        <f t="array" ref="O20">IFERROR(
AVERAGE((IF(DATOS_[[Sexo]:[Sexo]]=$B20,IF(DATOS_[[AGRUP. VALOR. PTO.]:[AGRUP. VALOR. PTO.]]=$B18,IF(DATOS_[[Check Periodo Ref.]:[Check Periodo Ref.]]="Dentro",DATOS_[Conc.Sal.10]))))),
0)</f>
        <v>0</v>
      </c>
      <c r="P20" s="160">
        <f t="array" ref="P20">IFERROR(
AVERAGE((IF(DATOS_[[Sexo]:[Sexo]]=$B20,IF(DATOS_[[AGRUP. VALOR. PTO.]:[AGRUP. VALOR. PTO.]]=$B18,IF(DATOS_[[Check Periodo Ref.]:[Check Periodo Ref.]]="Dentro",DATOS_[Conc.Sal.11]))))),
0)</f>
        <v>0</v>
      </c>
      <c r="Q20" s="160">
        <f t="array" ref="Q20">IFERROR(
AVERAGE((IF(DATOS_[[Sexo]:[Sexo]]=$B20,IF(DATOS_[[AGRUP. VALOR. PTO.]:[AGRUP. VALOR. PTO.]]=$B18,IF(DATOS_[[Check Periodo Ref.]:[Check Periodo Ref.]]="Dentro",DATOS_[Conc.Sal.12]))))),
0)</f>
        <v>0</v>
      </c>
      <c r="R20" s="160">
        <f t="array" ref="R20">IFERROR(
AVERAGE((IF(DATOS_[[Sexo]:[Sexo]]=$B20,IF(DATOS_[[AGRUP. VALOR. PTO.]:[AGRUP. VALOR. PTO.]]=$B18,IF(DATOS_[[Check Periodo Ref.]:[Check Periodo Ref.]]="Dentro",DATOS_[Conc.Sal.13]))))),
0)</f>
        <v>0</v>
      </c>
      <c r="S20" s="160">
        <f t="array" ref="S20">IFERROR(
AVERAGE((IF(DATOS_[[Sexo]:[Sexo]]=$B20,IF(DATOS_[[AGRUP. VALOR. PTO.]:[AGRUP. VALOR. PTO.]]=$B18,IF(DATOS_[[Check Periodo Ref.]:[Check Periodo Ref.]]="Dentro",DATOS_[Conc.Sal.14]))))),
0)</f>
        <v>0</v>
      </c>
      <c r="T20" s="160">
        <f t="array" ref="T20">IFERROR(
AVERAGE((IF(DATOS_[[Sexo]:[Sexo]]=$B20,IF(DATOS_[[AGRUP. VALOR. PTO.]:[AGRUP. VALOR. PTO.]]=$B18,IF(DATOS_[[Check Periodo Ref.]:[Check Periodo Ref.]]="Dentro",DATOS_[Conc.Sal.15]))))),
0)</f>
        <v>0</v>
      </c>
      <c r="U20" s="160">
        <f t="array" ref="U20">IFERROR(
AVERAGE((IF(DATOS_[[Sexo]:[Sexo]]=$B20,IF(DATOS_[[AGRUP. VALOR. PTO.]:[AGRUP. VALOR. PTO.]]=$B18,IF(DATOS_[[Check Periodo Ref.]:[Check Periodo Ref.]]="Dentro",DATOS_[Conc.Sal.16]))))),
0)</f>
        <v>0</v>
      </c>
      <c r="V20" s="160">
        <f t="array" ref="V20">IFERROR(
AVERAGE((IF(DATOS_[[Sexo]:[Sexo]]=$B20,IF(DATOS_[[AGRUP. VALOR. PTO.]:[AGRUP. VALOR. PTO.]]=$B18,IF(DATOS_[[Check Periodo Ref.]:[Check Periodo Ref.]]="Dentro",DATOS_[Conc.Sal.17]))))),
0)</f>
        <v>0</v>
      </c>
      <c r="W20" s="160">
        <f t="array" ref="W20">IFERROR(
AVERAGE((IF(DATOS_[[Sexo]:[Sexo]]=$B20,IF(DATOS_[[AGRUP. VALOR. PTO.]:[AGRUP. VALOR. PTO.]]=$B18,IF(DATOS_[[Check Periodo Ref.]:[Check Periodo Ref.]]="Dentro",DATOS_[Conc.Sal.18]))))),
0)</f>
        <v>0</v>
      </c>
      <c r="X20" s="160">
        <f t="array" ref="X20">IFERROR(
AVERAGE((IF(DATOS_[[Sexo]:[Sexo]]=$B20,IF(DATOS_[[AGRUP. VALOR. PTO.]:[AGRUP. VALOR. PTO.]]=$B18,IF(DATOS_[[Check Periodo Ref.]:[Check Periodo Ref.]]="Dentro",DATOS_[Conc.Sal.19]))))),
0)</f>
        <v>0</v>
      </c>
      <c r="Y20" s="160">
        <f t="array" ref="Y20">IFERROR(
AVERAGE((IF(DATOS_[[Sexo]:[Sexo]]=$B20,IF(DATOS_[[AGRUP. VALOR. PTO.]:[AGRUP. VALOR. PTO.]]=$B18,IF(DATOS_[[Check Periodo Ref.]:[Check Periodo Ref.]]="Dentro",DATOS_[Conc.Sal.20]))))),
0)</f>
        <v>0</v>
      </c>
      <c r="Z20" s="160">
        <f t="array" ref="Z20">IFERROR(
AVERAGE((IF(DATOS_[[Sexo]:[Sexo]]=$B20,IF(DATOS_[[AGRUP. VALOR. PTO.]:[AGRUP. VALOR. PTO.]]=$B18,IF(DATOS_[[Check Periodo Ref.]:[Check Periodo Ref.]]="Dentro",DATOS_[Conc.Sal.21]))))),
0)</f>
        <v>0</v>
      </c>
      <c r="AA20" s="160">
        <f t="array" ref="AA20">IFERROR(
AVERAGE((IF(DATOS_[[Sexo]:[Sexo]]=$B20,IF(DATOS_[[AGRUP. VALOR. PTO.]:[AGRUP. VALOR. PTO.]]=$B18,IF(DATOS_[[Check Periodo Ref.]:[Check Periodo Ref.]]="Dentro",DATOS_[Conc.Sal.22]))))),
0)</f>
        <v>0</v>
      </c>
      <c r="AB20" s="160">
        <f t="array" ref="AB20">IFERROR(
AVERAGE((IF(DATOS_[[Sexo]:[Sexo]]=$B20,IF(DATOS_[[AGRUP. VALOR. PTO.]:[AGRUP. VALOR. PTO.]]=$B18,IF(DATOS_[[Check Periodo Ref.]:[Check Periodo Ref.]]="Dentro",DATOS_[Conc.Sal.23]))))),
0)</f>
        <v>0</v>
      </c>
      <c r="AC20" s="160">
        <f t="array" ref="AC20">IFERROR(
AVERAGE((IF(DATOS_[[Sexo]:[Sexo]]=$B20,IF(DATOS_[[AGRUP. VALOR. PTO.]:[AGRUP. VALOR. PTO.]]=$B18,IF(DATOS_[[Check Periodo Ref.]:[Check Periodo Ref.]]="Dentro",DATOS_[Conc.Sal.24]))))),
0)</f>
        <v>0</v>
      </c>
      <c r="AD20" s="160">
        <f t="array" ref="AD20">IFERROR(
AVERAGE((IF(DATOS_[[Sexo]:[Sexo]]=$B20,IF(DATOS_[[AGRUP. VALOR. PTO.]:[AGRUP. VALOR. PTO.]]=$B18,IF(DATOS_[[Check Periodo Ref.]:[Check Periodo Ref.]]="Dentro",DATOS_[Conc.Sal.25]))))),
0)</f>
        <v>0</v>
      </c>
      <c r="AE20" s="160">
        <f t="array" ref="AE20">IFERROR(
AVERAGE((IF(DATOS_[[Sexo]:[Sexo]]=$B20,IF(DATOS_[[AGRUP. VALOR. PTO.]:[AGRUP. VALOR. PTO.]]=$B18,IF(DATOS_[[Check Periodo Ref.]:[Check Periodo Ref.]]="Dentro",DATOS_[Conc.Sal.26]))))),
0)</f>
        <v>0</v>
      </c>
      <c r="AF20" s="160">
        <f t="array" ref="AF20">IFERROR(
AVERAGE((IF(DATOS_[[Sexo]:[Sexo]]=$B20,IF(DATOS_[[AGRUP. VALOR. PTO.]:[AGRUP. VALOR. PTO.]]=$B18,IF(DATOS_[[Check Periodo Ref.]:[Check Periodo Ref.]]="Dentro",DATOS_[Conc.Sal.27]))))),
0)</f>
        <v>0</v>
      </c>
      <c r="AG20" s="160">
        <f t="array" ref="AG20">IFERROR(
AVERAGE((IF(DATOS_[[Sexo]:[Sexo]]=$B20,IF(DATOS_[[AGRUP. VALOR. PTO.]:[AGRUP. VALOR. PTO.]]=$B18,IF(DATOS_[[Check Periodo Ref.]:[Check Periodo Ref.]]="Dentro",DATOS_[Conc.Sal.28]))))),
0)</f>
        <v>0</v>
      </c>
      <c r="AH20" s="160">
        <f t="array" ref="AH20">IFERROR(
AVERAGE((IF(DATOS_[[Sexo]:[Sexo]]=$B20,IF(DATOS_[[AGRUP. VALOR. PTO.]:[AGRUP. VALOR. PTO.]]=$B18,IF(DATOS_[[Check Periodo Ref.]:[Check Periodo Ref.]]="Dentro",DATOS_[Conc.Sal.29]))))),
0)</f>
        <v>0</v>
      </c>
      <c r="AI20" s="160">
        <f t="array" ref="AI20">IFERROR(
AVERAGE((IF(DATOS_[[Sexo]:[Sexo]]=$B20,IF(DATOS_[[AGRUP. VALOR. PTO.]:[AGRUP. VALOR. PTO.]]=$B18,IF(DATOS_[[Check Periodo Ref.]:[Check Periodo Ref.]]="Dentro",DATOS_[Conc.Sal.30]))))),
0)</f>
        <v>0</v>
      </c>
      <c r="AJ20" s="161">
        <f t="array" ref="AJ20">IFERROR(
AVERAGE(IF(DATOS_[Sexo]=$B20,IF(DATOS_[AGRUP. VALOR. PTO.]=$B18,IF(DATOS_[Check Periodo Ref.]="Dentro",DATOS_[Tot COMPL.SAL Ef],FALSE)))),
0)</f>
        <v>0</v>
      </c>
      <c r="AK20" s="163">
        <f t="array" ref="AK20">IFERROR(
AVERAGE(IF(DATOS_[Sexo]=$B20,IF(DATOS_[AGRUP. VALOR. PTO.]=$B18,IF(DATOS_[Check Periodo Ref.]="Dentro",DATOS_[TOTAL SALARIO Ef],FALSE)))),
0)</f>
        <v>0</v>
      </c>
      <c r="AL20" s="162">
        <f t="array" ref="AL20">IFERROR(
AVERAGE((IF(DATOS_[[Sexo]:[Sexo]]=$B20,IF(DATOS_[[AGRUP. VALOR. PTO.]:[AGRUP. VALOR. PTO.]]=$B18,IF(DATOS_[[Check Periodo Ref.]:[Check Periodo Ref.]]="Dentro",DATOS_[C.Extra.01]))))),
0)</f>
        <v>0</v>
      </c>
      <c r="AM20" s="162">
        <f t="array" ref="AM20">IFERROR(
AVERAGE((IF(DATOS_[[Sexo]:[Sexo]]=$B20,IF(DATOS_[[AGRUP. VALOR. PTO.]:[AGRUP. VALOR. PTO.]]=$B18,IF(DATOS_[[Check Periodo Ref.]:[Check Periodo Ref.]]="Dentro",DATOS_[C.Extra.02]))))),
0)</f>
        <v>0</v>
      </c>
      <c r="AN20" s="162">
        <f t="array" ref="AN20">IFERROR(
AVERAGE((IF(DATOS_[[Sexo]:[Sexo]]=$B20,IF(DATOS_[[AGRUP. VALOR. PTO.]:[AGRUP. VALOR. PTO.]]=$B18,IF(DATOS_[[Check Periodo Ref.]:[Check Periodo Ref.]]="Dentro",DATOS_[C.Extra.03]))))),
0)</f>
        <v>0</v>
      </c>
      <c r="AO20" s="162">
        <f t="array" ref="AO20">IFERROR(
AVERAGE((IF(DATOS_[[Sexo]:[Sexo]]=$B20,IF(DATOS_[[AGRUP. VALOR. PTO.]:[AGRUP. VALOR. PTO.]]=$B18,IF(DATOS_[[Check Periodo Ref.]:[Check Periodo Ref.]]="Dentro",DATOS_[C.Extra.04]))))),
0)</f>
        <v>0</v>
      </c>
      <c r="AP20" s="162">
        <f t="array" ref="AP20">IFERROR(
AVERAGE((IF(DATOS_[[Sexo]:[Sexo]]=$B20,IF(DATOS_[[AGRUP. VALOR. PTO.]:[AGRUP. VALOR. PTO.]]=$B18,IF(DATOS_[[Check Periodo Ref.]:[Check Periodo Ref.]]="Dentro",DATOS_[C.Extra.05]))))),
0)</f>
        <v>0</v>
      </c>
      <c r="AQ20" s="164">
        <f t="array" ref="AQ20">IFERROR(
AVERAGE(IF(DATOS_[Sexo]=$B20,IF(DATOS_[AGRUP. VALOR. PTO.]=$B18,IF(DATOS_[Check Periodo Ref.]="Dentro",DATOS_[Tot Extrasalarial Ef],FALSE)))),
0)</f>
        <v>0</v>
      </c>
      <c r="AR20" s="165">
        <f t="array" ref="AR20">IFERROR(
AVERAGE(IF(DATOS_[Sexo]=$B20,IF(DATOS_[AGRUP. VALOR. PTO.]=$B18,IF(DATOS_[Check Periodo Ref.]="Dentro",DATOS_[TOTAL Retrib Ef],FALSE)))),
0)</f>
        <v>0</v>
      </c>
    </row>
    <row r="21" spans="1:44" ht="17.25" thickBot="1" x14ac:dyDescent="0.35">
      <c r="A21" s="114" t="str">
        <f t="shared" ref="A21" si="11">+A22</f>
        <v>[ocultar]</v>
      </c>
      <c r="B21" s="117" t="s">
        <v>310</v>
      </c>
      <c r="C21" s="158"/>
      <c r="D21" s="118"/>
      <c r="E21" s="206" t="str">
        <f t="shared" ref="E21:AR21" si="12">IFERROR((E22-E23)/E22,"")</f>
        <v/>
      </c>
      <c r="F21" s="276" t="str">
        <f t="shared" si="12"/>
        <v/>
      </c>
      <c r="G21" s="277" t="str">
        <f t="shared" si="12"/>
        <v/>
      </c>
      <c r="H21" s="277" t="str">
        <f t="shared" si="12"/>
        <v/>
      </c>
      <c r="I21" s="277" t="str">
        <f t="shared" si="12"/>
        <v/>
      </c>
      <c r="J21" s="278" t="str">
        <f t="shared" si="12"/>
        <v/>
      </c>
      <c r="K21" s="279" t="str">
        <f t="shared" si="12"/>
        <v/>
      </c>
      <c r="L21" s="279" t="str">
        <f t="shared" si="12"/>
        <v/>
      </c>
      <c r="M21" s="279" t="str">
        <f t="shared" si="12"/>
        <v/>
      </c>
      <c r="N21" s="279" t="str">
        <f t="shared" si="12"/>
        <v/>
      </c>
      <c r="O21" s="279" t="str">
        <f t="shared" si="12"/>
        <v/>
      </c>
      <c r="P21" s="279" t="str">
        <f t="shared" si="12"/>
        <v/>
      </c>
      <c r="Q21" s="279" t="str">
        <f t="shared" si="12"/>
        <v/>
      </c>
      <c r="R21" s="279" t="str">
        <f t="shared" si="12"/>
        <v/>
      </c>
      <c r="S21" s="279" t="str">
        <f t="shared" si="12"/>
        <v/>
      </c>
      <c r="T21" s="279" t="str">
        <f t="shared" si="12"/>
        <v/>
      </c>
      <c r="U21" s="279" t="str">
        <f t="shared" si="12"/>
        <v/>
      </c>
      <c r="V21" s="278" t="str">
        <f t="shared" si="12"/>
        <v/>
      </c>
      <c r="W21" s="278" t="str">
        <f t="shared" si="12"/>
        <v/>
      </c>
      <c r="X21" s="278" t="str">
        <f t="shared" si="12"/>
        <v/>
      </c>
      <c r="Y21" s="278" t="str">
        <f t="shared" si="12"/>
        <v/>
      </c>
      <c r="Z21" s="278" t="str">
        <f t="shared" si="12"/>
        <v/>
      </c>
      <c r="AA21" s="278" t="str">
        <f t="shared" si="12"/>
        <v/>
      </c>
      <c r="AB21" s="278" t="str">
        <f t="shared" si="12"/>
        <v/>
      </c>
      <c r="AC21" s="278" t="str">
        <f t="shared" si="12"/>
        <v/>
      </c>
      <c r="AD21" s="278" t="str">
        <f t="shared" si="12"/>
        <v/>
      </c>
      <c r="AE21" s="278" t="str">
        <f t="shared" si="12"/>
        <v/>
      </c>
      <c r="AF21" s="278" t="str">
        <f t="shared" si="12"/>
        <v/>
      </c>
      <c r="AG21" s="278" t="str">
        <f t="shared" si="12"/>
        <v/>
      </c>
      <c r="AH21" s="278" t="str">
        <f t="shared" si="12"/>
        <v/>
      </c>
      <c r="AI21" s="278" t="str">
        <f t="shared" si="12"/>
        <v/>
      </c>
      <c r="AJ21" s="207" t="str">
        <f t="shared" si="12"/>
        <v/>
      </c>
      <c r="AK21" s="210" t="str">
        <f t="shared" si="12"/>
        <v/>
      </c>
      <c r="AL21" s="281" t="str">
        <f t="shared" si="12"/>
        <v/>
      </c>
      <c r="AM21" s="281" t="str">
        <f t="shared" si="12"/>
        <v/>
      </c>
      <c r="AN21" s="281" t="str">
        <f t="shared" si="12"/>
        <v/>
      </c>
      <c r="AO21" s="281" t="str">
        <f t="shared" si="12"/>
        <v/>
      </c>
      <c r="AP21" s="281" t="str">
        <f t="shared" si="12"/>
        <v/>
      </c>
      <c r="AQ21" s="208" t="str">
        <f t="shared" si="12"/>
        <v/>
      </c>
      <c r="AR21" s="209" t="str">
        <f t="shared" si="12"/>
        <v/>
      </c>
    </row>
    <row r="22" spans="1:44" x14ac:dyDescent="0.3">
      <c r="A22" s="114" t="str">
        <f t="shared" ref="A22" si="13">+IF(C22+C23=0,"[ocultar]","")</f>
        <v>[ocultar]</v>
      </c>
      <c r="B22" s="111" t="s">
        <v>162</v>
      </c>
      <c r="C22" s="112">
        <f t="array" ref="C22">SUM(IF($B22=DATOS_[Sexo],
IF($B21=DATOS_[AGRUP. VALOR. PTO.],
IF("Dentro"=DATOS_[Check Periodo Ref.],
1/(COUNTIFS(DATOS_[Sexo],$B22,DATOS_[AGRUP. VALOR. PTO.],$B21,DATOS_[Check Periodo Ref.],"Dentro",DATOS_[id],DATOS_[id]))))))</f>
        <v>0</v>
      </c>
      <c r="D22" s="113">
        <f>COUNTIFS(DATOS_[AGRUP. VALOR. PTO.],$B21,DATOS_[Sexo],$B22,DATOS_[Check Periodo Ref.],"Dentro")</f>
        <v>0</v>
      </c>
      <c r="E22" s="159">
        <f t="array" ref="E22">IFERROR(
AVERAGE(IF(DATOS_[Sexo]=$B22,IF(DATOS_[AGRUP. VALOR. PTO.]=$B21,IF(DATOS_[Check Periodo Ref.]="Dentro",DATOS_[SALARIO BASE Ef],FALSE)))),
0)</f>
        <v>0</v>
      </c>
      <c r="F22" s="160">
        <f t="array" ref="F22">IFERROR(
AVERAGE((IF(DATOS_[[Sexo]:[Sexo]]=$B22,IF(DATOS_[[AGRUP. VALOR. PTO.]:[AGRUP. VALOR. PTO.]]=$B21,IF(DATOS_[[Check Periodo Ref.]:[Check Periodo Ref.]]="Dentro",DATOS_[Conc.Sal.01]))))),
0)</f>
        <v>0</v>
      </c>
      <c r="G22" s="160">
        <f t="array" ref="G22">IFERROR(
AVERAGE((IF(DATOS_[[Sexo]:[Sexo]]=$B22,IF(DATOS_[[AGRUP. VALOR. PTO.]:[AGRUP. VALOR. PTO.]]=$B21,IF(DATOS_[[Check Periodo Ref.]:[Check Periodo Ref.]]="Dentro",DATOS_[Conc.Sal.02]))))),
0)</f>
        <v>0</v>
      </c>
      <c r="H22" s="160">
        <f t="array" ref="H22">IFERROR(
AVERAGE((IF(DATOS_[[Sexo]:[Sexo]]=$B22,IF(DATOS_[[AGRUP. VALOR. PTO.]:[AGRUP. VALOR. PTO.]]=$B21,IF(DATOS_[[Check Periodo Ref.]:[Check Periodo Ref.]]="Dentro",DATOS_[Conc.Sal.03]))))),
0)</f>
        <v>0</v>
      </c>
      <c r="I22" s="160">
        <f t="array" ref="I22">IFERROR(
AVERAGE((IF(DATOS_[[Sexo]:[Sexo]]=$B22,IF(DATOS_[[AGRUP. VALOR. PTO.]:[AGRUP. VALOR. PTO.]]=$B21,IF(DATOS_[[Check Periodo Ref.]:[Check Periodo Ref.]]="Dentro",DATOS_[Conc.Sal.04]))))),
0)</f>
        <v>0</v>
      </c>
      <c r="J22" s="160">
        <f t="array" ref="J22">IFERROR(
AVERAGE((IF(DATOS_[[Sexo]:[Sexo]]=$B22,IF(DATOS_[[AGRUP. VALOR. PTO.]:[AGRUP. VALOR. PTO.]]=$B21,IF(DATOS_[[Check Periodo Ref.]:[Check Periodo Ref.]]="Dentro",DATOS_[Conc.Sal.05]))))),
0)</f>
        <v>0</v>
      </c>
      <c r="K22" s="160">
        <f t="array" ref="K22">IFERROR(
AVERAGE((IF(DATOS_[[Sexo]:[Sexo]]=$B22,IF(DATOS_[[AGRUP. VALOR. PTO.]:[AGRUP. VALOR. PTO.]]=$B21,IF(DATOS_[[Check Periodo Ref.]:[Check Periodo Ref.]]="Dentro",DATOS_[Conc.Sal.06]))))),
0)</f>
        <v>0</v>
      </c>
      <c r="L22" s="160">
        <f t="array" ref="L22">IFERROR(
AVERAGE((IF(DATOS_[[Sexo]:[Sexo]]=$B22,IF(DATOS_[[AGRUP. VALOR. PTO.]:[AGRUP. VALOR. PTO.]]=$B21,IF(DATOS_[[Check Periodo Ref.]:[Check Periodo Ref.]]="Dentro",DATOS_[Conc.Sal.07]))))),
0)</f>
        <v>0</v>
      </c>
      <c r="M22" s="160">
        <f t="array" ref="M22">IFERROR(
AVERAGE((IF(DATOS_[[Sexo]:[Sexo]]=$B22,IF(DATOS_[[AGRUP. VALOR. PTO.]:[AGRUP. VALOR. PTO.]]=$B21,IF(DATOS_[[Check Periodo Ref.]:[Check Periodo Ref.]]="Dentro",DATOS_[Conc.Sal.08]))))),
0)</f>
        <v>0</v>
      </c>
      <c r="N22" s="160">
        <f t="array" ref="N22">IFERROR(
AVERAGE((IF(DATOS_[[Sexo]:[Sexo]]=$B22,IF(DATOS_[[AGRUP. VALOR. PTO.]:[AGRUP. VALOR. PTO.]]=$B21,IF(DATOS_[[Check Periodo Ref.]:[Check Periodo Ref.]]="Dentro",DATOS_[Conc.Sal.09]))))),
0)</f>
        <v>0</v>
      </c>
      <c r="O22" s="160">
        <f t="array" ref="O22">IFERROR(
AVERAGE((IF(DATOS_[[Sexo]:[Sexo]]=$B22,IF(DATOS_[[AGRUP. VALOR. PTO.]:[AGRUP. VALOR. PTO.]]=$B21,IF(DATOS_[[Check Periodo Ref.]:[Check Periodo Ref.]]="Dentro",DATOS_[Conc.Sal.10]))))),
0)</f>
        <v>0</v>
      </c>
      <c r="P22" s="160">
        <f t="array" ref="P22">IFERROR(
AVERAGE((IF(DATOS_[[Sexo]:[Sexo]]=$B22,IF(DATOS_[[AGRUP. VALOR. PTO.]:[AGRUP. VALOR. PTO.]]=$B21,IF(DATOS_[[Check Periodo Ref.]:[Check Periodo Ref.]]="Dentro",DATOS_[Conc.Sal.11]))))),
0)</f>
        <v>0</v>
      </c>
      <c r="Q22" s="160">
        <f t="array" ref="Q22">IFERROR(
AVERAGE((IF(DATOS_[[Sexo]:[Sexo]]=$B22,IF(DATOS_[[AGRUP. VALOR. PTO.]:[AGRUP. VALOR. PTO.]]=$B21,IF(DATOS_[[Check Periodo Ref.]:[Check Periodo Ref.]]="Dentro",DATOS_[Conc.Sal.12]))))),
0)</f>
        <v>0</v>
      </c>
      <c r="R22" s="160">
        <f t="array" ref="R22">IFERROR(
AVERAGE((IF(DATOS_[[Sexo]:[Sexo]]=$B22,IF(DATOS_[[AGRUP. VALOR. PTO.]:[AGRUP. VALOR. PTO.]]=$B21,IF(DATOS_[[Check Periodo Ref.]:[Check Periodo Ref.]]="Dentro",DATOS_[Conc.Sal.13]))))),
0)</f>
        <v>0</v>
      </c>
      <c r="S22" s="160">
        <f t="array" ref="S22">IFERROR(
AVERAGE((IF(DATOS_[[Sexo]:[Sexo]]=$B22,IF(DATOS_[[AGRUP. VALOR. PTO.]:[AGRUP. VALOR. PTO.]]=$B21,IF(DATOS_[[Check Periodo Ref.]:[Check Periodo Ref.]]="Dentro",DATOS_[Conc.Sal.14]))))),
0)</f>
        <v>0</v>
      </c>
      <c r="T22" s="160">
        <f t="array" ref="T22">IFERROR(
AVERAGE((IF(DATOS_[[Sexo]:[Sexo]]=$B22,IF(DATOS_[[AGRUP. VALOR. PTO.]:[AGRUP. VALOR. PTO.]]=$B21,IF(DATOS_[[Check Periodo Ref.]:[Check Periodo Ref.]]="Dentro",DATOS_[Conc.Sal.15]))))),
0)</f>
        <v>0</v>
      </c>
      <c r="U22" s="160">
        <f t="array" ref="U22">IFERROR(
AVERAGE((IF(DATOS_[[Sexo]:[Sexo]]=$B22,IF(DATOS_[[AGRUP. VALOR. PTO.]:[AGRUP. VALOR. PTO.]]=$B21,IF(DATOS_[[Check Periodo Ref.]:[Check Periodo Ref.]]="Dentro",DATOS_[Conc.Sal.16]))))),
0)</f>
        <v>0</v>
      </c>
      <c r="V22" s="160">
        <f t="array" ref="V22">IFERROR(
AVERAGE((IF(DATOS_[[Sexo]:[Sexo]]=$B22,IF(DATOS_[[AGRUP. VALOR. PTO.]:[AGRUP. VALOR. PTO.]]=$B21,IF(DATOS_[[Check Periodo Ref.]:[Check Periodo Ref.]]="Dentro",DATOS_[Conc.Sal.17]))))),
0)</f>
        <v>0</v>
      </c>
      <c r="W22" s="160">
        <f t="array" ref="W22">IFERROR(
AVERAGE((IF(DATOS_[[Sexo]:[Sexo]]=$B22,IF(DATOS_[[AGRUP. VALOR. PTO.]:[AGRUP. VALOR. PTO.]]=$B21,IF(DATOS_[[Check Periodo Ref.]:[Check Periodo Ref.]]="Dentro",DATOS_[Conc.Sal.18]))))),
0)</f>
        <v>0</v>
      </c>
      <c r="X22" s="160">
        <f t="array" ref="X22">IFERROR(
AVERAGE((IF(DATOS_[[Sexo]:[Sexo]]=$B22,IF(DATOS_[[AGRUP. VALOR. PTO.]:[AGRUP. VALOR. PTO.]]=$B21,IF(DATOS_[[Check Periodo Ref.]:[Check Periodo Ref.]]="Dentro",DATOS_[Conc.Sal.19]))))),
0)</f>
        <v>0</v>
      </c>
      <c r="Y22" s="160">
        <f t="array" ref="Y22">IFERROR(
AVERAGE((IF(DATOS_[[Sexo]:[Sexo]]=$B22,IF(DATOS_[[AGRUP. VALOR. PTO.]:[AGRUP. VALOR. PTO.]]=$B21,IF(DATOS_[[Check Periodo Ref.]:[Check Periodo Ref.]]="Dentro",DATOS_[Conc.Sal.20]))))),
0)</f>
        <v>0</v>
      </c>
      <c r="Z22" s="160">
        <f t="array" ref="Z22">IFERROR(
AVERAGE((IF(DATOS_[[Sexo]:[Sexo]]=$B22,IF(DATOS_[[AGRUP. VALOR. PTO.]:[AGRUP. VALOR. PTO.]]=$B21,IF(DATOS_[[Check Periodo Ref.]:[Check Periodo Ref.]]="Dentro",DATOS_[Conc.Sal.21]))))),
0)</f>
        <v>0</v>
      </c>
      <c r="AA22" s="160">
        <f t="array" ref="AA22">IFERROR(
AVERAGE((IF(DATOS_[[Sexo]:[Sexo]]=$B22,IF(DATOS_[[AGRUP. VALOR. PTO.]:[AGRUP. VALOR. PTO.]]=$B21,IF(DATOS_[[Check Periodo Ref.]:[Check Periodo Ref.]]="Dentro",DATOS_[Conc.Sal.22]))))),
0)</f>
        <v>0</v>
      </c>
      <c r="AB22" s="160">
        <f t="array" ref="AB22">IFERROR(
AVERAGE((IF(DATOS_[[Sexo]:[Sexo]]=$B22,IF(DATOS_[[AGRUP. VALOR. PTO.]:[AGRUP. VALOR. PTO.]]=$B21,IF(DATOS_[[Check Periodo Ref.]:[Check Periodo Ref.]]="Dentro",DATOS_[Conc.Sal.23]))))),
0)</f>
        <v>0</v>
      </c>
      <c r="AC22" s="160">
        <f t="array" ref="AC22">IFERROR(
AVERAGE((IF(DATOS_[[Sexo]:[Sexo]]=$B22,IF(DATOS_[[AGRUP. VALOR. PTO.]:[AGRUP. VALOR. PTO.]]=$B21,IF(DATOS_[[Check Periodo Ref.]:[Check Periodo Ref.]]="Dentro",DATOS_[Conc.Sal.24]))))),
0)</f>
        <v>0</v>
      </c>
      <c r="AD22" s="160">
        <f t="array" ref="AD22">IFERROR(
AVERAGE((IF(DATOS_[[Sexo]:[Sexo]]=$B22,IF(DATOS_[[AGRUP. VALOR. PTO.]:[AGRUP. VALOR. PTO.]]=$B21,IF(DATOS_[[Check Periodo Ref.]:[Check Periodo Ref.]]="Dentro",DATOS_[Conc.Sal.25]))))),
0)</f>
        <v>0</v>
      </c>
      <c r="AE22" s="160">
        <f t="array" ref="AE22">IFERROR(
AVERAGE((IF(DATOS_[[Sexo]:[Sexo]]=$B22,IF(DATOS_[[AGRUP. VALOR. PTO.]:[AGRUP. VALOR. PTO.]]=$B21,IF(DATOS_[[Check Periodo Ref.]:[Check Periodo Ref.]]="Dentro",DATOS_[Conc.Sal.26]))))),
0)</f>
        <v>0</v>
      </c>
      <c r="AF22" s="160">
        <f t="array" ref="AF22">IFERROR(
AVERAGE((IF(DATOS_[[Sexo]:[Sexo]]=$B22,IF(DATOS_[[AGRUP. VALOR. PTO.]:[AGRUP. VALOR. PTO.]]=$B21,IF(DATOS_[[Check Periodo Ref.]:[Check Periodo Ref.]]="Dentro",DATOS_[Conc.Sal.27]))))),
0)</f>
        <v>0</v>
      </c>
      <c r="AG22" s="160">
        <f t="array" ref="AG22">IFERROR(
AVERAGE((IF(DATOS_[[Sexo]:[Sexo]]=$B22,IF(DATOS_[[AGRUP. VALOR. PTO.]:[AGRUP. VALOR. PTO.]]=$B21,IF(DATOS_[[Check Periodo Ref.]:[Check Periodo Ref.]]="Dentro",DATOS_[Conc.Sal.28]))))),
0)</f>
        <v>0</v>
      </c>
      <c r="AH22" s="160">
        <f t="array" ref="AH22">IFERROR(
AVERAGE((IF(DATOS_[[Sexo]:[Sexo]]=$B22,IF(DATOS_[[AGRUP. VALOR. PTO.]:[AGRUP. VALOR. PTO.]]=$B21,IF(DATOS_[[Check Periodo Ref.]:[Check Periodo Ref.]]="Dentro",DATOS_[Conc.Sal.29]))))),
0)</f>
        <v>0</v>
      </c>
      <c r="AI22" s="160">
        <f t="array" ref="AI22">IFERROR(
AVERAGE((IF(DATOS_[[Sexo]:[Sexo]]=$B22,IF(DATOS_[[AGRUP. VALOR. PTO.]:[AGRUP. VALOR. PTO.]]=$B21,IF(DATOS_[[Check Periodo Ref.]:[Check Periodo Ref.]]="Dentro",DATOS_[Conc.Sal.30]))))),
0)</f>
        <v>0</v>
      </c>
      <c r="AJ22" s="161">
        <f t="array" ref="AJ22">IFERROR(
AVERAGE(IF(DATOS_[Sexo]=$B22,IF(DATOS_[AGRUP. VALOR. PTO.]=$B21,IF(DATOS_[Check Periodo Ref.]="Dentro",DATOS_[Tot COMPL.SAL Ef],FALSE)))),
0)</f>
        <v>0</v>
      </c>
      <c r="AK22" s="163">
        <f t="array" ref="AK22">IFERROR(
AVERAGE(IF(DATOS_[Sexo]=$B22,IF(DATOS_[AGRUP. VALOR. PTO.]=$B21,IF(DATOS_[Check Periodo Ref.]="Dentro",DATOS_[TOTAL SALARIO Ef],FALSE)))),
0)</f>
        <v>0</v>
      </c>
      <c r="AL22" s="162">
        <f t="array" ref="AL22">IFERROR(
AVERAGE((IF(DATOS_[[Sexo]:[Sexo]]=$B22,IF(DATOS_[[AGRUP. VALOR. PTO.]:[AGRUP. VALOR. PTO.]]=$B21,IF(DATOS_[[Check Periodo Ref.]:[Check Periodo Ref.]]="Dentro",DATOS_[C.Extra.01]))))),
0)</f>
        <v>0</v>
      </c>
      <c r="AM22" s="162">
        <f t="array" ref="AM22">IFERROR(
AVERAGE((IF(DATOS_[[Sexo]:[Sexo]]=$B22,IF(DATOS_[[AGRUP. VALOR. PTO.]:[AGRUP. VALOR. PTO.]]=$B21,IF(DATOS_[[Check Periodo Ref.]:[Check Periodo Ref.]]="Dentro",DATOS_[C.Extra.02]))))),
0)</f>
        <v>0</v>
      </c>
      <c r="AN22" s="162">
        <f t="array" ref="AN22">IFERROR(
AVERAGE((IF(DATOS_[[Sexo]:[Sexo]]=$B22,IF(DATOS_[[AGRUP. VALOR. PTO.]:[AGRUP. VALOR. PTO.]]=$B21,IF(DATOS_[[Check Periodo Ref.]:[Check Periodo Ref.]]="Dentro",DATOS_[C.Extra.03]))))),
0)</f>
        <v>0</v>
      </c>
      <c r="AO22" s="162">
        <f t="array" ref="AO22">IFERROR(
AVERAGE((IF(DATOS_[[Sexo]:[Sexo]]=$B22,IF(DATOS_[[AGRUP. VALOR. PTO.]:[AGRUP. VALOR. PTO.]]=$B21,IF(DATOS_[[Check Periodo Ref.]:[Check Periodo Ref.]]="Dentro",DATOS_[C.Extra.04]))))),
0)</f>
        <v>0</v>
      </c>
      <c r="AP22" s="162">
        <f t="array" ref="AP22">IFERROR(
AVERAGE((IF(DATOS_[[Sexo]:[Sexo]]=$B22,IF(DATOS_[[AGRUP. VALOR. PTO.]:[AGRUP. VALOR. PTO.]]=$B21,IF(DATOS_[[Check Periodo Ref.]:[Check Periodo Ref.]]="Dentro",DATOS_[C.Extra.05]))))),
0)</f>
        <v>0</v>
      </c>
      <c r="AQ22" s="164">
        <f t="array" ref="AQ22">IFERROR(
AVERAGE(IF(DATOS_[Sexo]=$B22,IF(DATOS_[AGRUP. VALOR. PTO.]=$B21,IF(DATOS_[Check Periodo Ref.]="Dentro",DATOS_[Tot Extrasalarial Ef],FALSE)))),
0)</f>
        <v>0</v>
      </c>
      <c r="AR22" s="165">
        <f t="array" ref="AR22">IFERROR(
AVERAGE(IF(DATOS_[Sexo]=$B22,IF(DATOS_[AGRUP. VALOR. PTO.]=$B21,IF(DATOS_[Check Periodo Ref.]="Dentro",DATOS_[TOTAL Retrib Ef],FALSE)))),
0)</f>
        <v>0</v>
      </c>
    </row>
    <row r="23" spans="1:44" x14ac:dyDescent="0.3">
      <c r="A23" s="114" t="str">
        <f t="shared" ref="A23" si="14">+A22</f>
        <v>[ocultar]</v>
      </c>
      <c r="B23" s="111" t="s">
        <v>163</v>
      </c>
      <c r="C23" s="112">
        <f t="array" ref="C23">SUM(IF($B23=DATOS_[Sexo],
IF($B21=DATOS_[AGRUP. VALOR. PTO.],
IF("Dentro"=DATOS_[Check Periodo Ref.],
1/(COUNTIFS(DATOS_[Sexo],$B23,DATOS_[AGRUP. VALOR. PTO.],$B21,DATOS_[Check Periodo Ref.],"Dentro",DATOS_[id],DATOS_[id]))))))</f>
        <v>0</v>
      </c>
      <c r="D23" s="113">
        <f>COUNTIFS(DATOS_[AGRUP. VALOR. PTO.],$B21,DATOS_[Sexo],$B23,DATOS_[Check Periodo Ref.],"Dentro")</f>
        <v>0</v>
      </c>
      <c r="E23" s="159">
        <f t="array" ref="E23">IFERROR(
AVERAGE(IF(DATOS_[Sexo]=$B23,IF(DATOS_[AGRUP. VALOR. PTO.]=$B21,IF(DATOS_[Check Periodo Ref.]="Dentro",DATOS_[SALARIO BASE Ef],FALSE)))),
0)</f>
        <v>0</v>
      </c>
      <c r="F23" s="160">
        <f t="array" ref="F23">IFERROR(
AVERAGE((IF(DATOS_[[Sexo]:[Sexo]]=$B23,IF(DATOS_[[AGRUP. VALOR. PTO.]:[AGRUP. VALOR. PTO.]]=$B21,IF(DATOS_[[Check Periodo Ref.]:[Check Periodo Ref.]]="Dentro",DATOS_[Conc.Sal.01]))))),
0)</f>
        <v>0</v>
      </c>
      <c r="G23" s="160">
        <f t="array" ref="G23">IFERROR(
AVERAGE((IF(DATOS_[[Sexo]:[Sexo]]=$B23,IF(DATOS_[[AGRUP. VALOR. PTO.]:[AGRUP. VALOR. PTO.]]=$B21,IF(DATOS_[[Check Periodo Ref.]:[Check Periodo Ref.]]="Dentro",DATOS_[Conc.Sal.02]))))),
0)</f>
        <v>0</v>
      </c>
      <c r="H23" s="160">
        <f t="array" ref="H23">IFERROR(
AVERAGE((IF(DATOS_[[Sexo]:[Sexo]]=$B23,IF(DATOS_[[AGRUP. VALOR. PTO.]:[AGRUP. VALOR. PTO.]]=$B21,IF(DATOS_[[Check Periodo Ref.]:[Check Periodo Ref.]]="Dentro",DATOS_[Conc.Sal.03]))))),
0)</f>
        <v>0</v>
      </c>
      <c r="I23" s="160">
        <f t="array" ref="I23">IFERROR(
AVERAGE((IF(DATOS_[[Sexo]:[Sexo]]=$B23,IF(DATOS_[[AGRUP. VALOR. PTO.]:[AGRUP. VALOR. PTO.]]=$B21,IF(DATOS_[[Check Periodo Ref.]:[Check Periodo Ref.]]="Dentro",DATOS_[Conc.Sal.04]))))),
0)</f>
        <v>0</v>
      </c>
      <c r="J23" s="160">
        <f t="array" ref="J23">IFERROR(
AVERAGE((IF(DATOS_[[Sexo]:[Sexo]]=$B23,IF(DATOS_[[AGRUP. VALOR. PTO.]:[AGRUP. VALOR. PTO.]]=$B21,IF(DATOS_[[Check Periodo Ref.]:[Check Periodo Ref.]]="Dentro",DATOS_[Conc.Sal.05]))))),
0)</f>
        <v>0</v>
      </c>
      <c r="K23" s="160">
        <f t="array" ref="K23">IFERROR(
AVERAGE((IF(DATOS_[[Sexo]:[Sexo]]=$B23,IF(DATOS_[[AGRUP. VALOR. PTO.]:[AGRUP. VALOR. PTO.]]=$B21,IF(DATOS_[[Check Periodo Ref.]:[Check Periodo Ref.]]="Dentro",DATOS_[Conc.Sal.06]))))),
0)</f>
        <v>0</v>
      </c>
      <c r="L23" s="160">
        <f t="array" ref="L23">IFERROR(
AVERAGE((IF(DATOS_[[Sexo]:[Sexo]]=$B23,IF(DATOS_[[AGRUP. VALOR. PTO.]:[AGRUP. VALOR. PTO.]]=$B21,IF(DATOS_[[Check Periodo Ref.]:[Check Periodo Ref.]]="Dentro",DATOS_[Conc.Sal.07]))))),
0)</f>
        <v>0</v>
      </c>
      <c r="M23" s="160">
        <f t="array" ref="M23">IFERROR(
AVERAGE((IF(DATOS_[[Sexo]:[Sexo]]=$B23,IF(DATOS_[[AGRUP. VALOR. PTO.]:[AGRUP. VALOR. PTO.]]=$B21,IF(DATOS_[[Check Periodo Ref.]:[Check Periodo Ref.]]="Dentro",DATOS_[Conc.Sal.08]))))),
0)</f>
        <v>0</v>
      </c>
      <c r="N23" s="160">
        <f t="array" ref="N23">IFERROR(
AVERAGE((IF(DATOS_[[Sexo]:[Sexo]]=$B23,IF(DATOS_[[AGRUP. VALOR. PTO.]:[AGRUP. VALOR. PTO.]]=$B21,IF(DATOS_[[Check Periodo Ref.]:[Check Periodo Ref.]]="Dentro",DATOS_[Conc.Sal.09]))))),
0)</f>
        <v>0</v>
      </c>
      <c r="O23" s="160">
        <f t="array" ref="O23">IFERROR(
AVERAGE((IF(DATOS_[[Sexo]:[Sexo]]=$B23,IF(DATOS_[[AGRUP. VALOR. PTO.]:[AGRUP. VALOR. PTO.]]=$B21,IF(DATOS_[[Check Periodo Ref.]:[Check Periodo Ref.]]="Dentro",DATOS_[Conc.Sal.10]))))),
0)</f>
        <v>0</v>
      </c>
      <c r="P23" s="160">
        <f t="array" ref="P23">IFERROR(
AVERAGE((IF(DATOS_[[Sexo]:[Sexo]]=$B23,IF(DATOS_[[AGRUP. VALOR. PTO.]:[AGRUP. VALOR. PTO.]]=$B21,IF(DATOS_[[Check Periodo Ref.]:[Check Periodo Ref.]]="Dentro",DATOS_[Conc.Sal.11]))))),
0)</f>
        <v>0</v>
      </c>
      <c r="Q23" s="160">
        <f t="array" ref="Q23">IFERROR(
AVERAGE((IF(DATOS_[[Sexo]:[Sexo]]=$B23,IF(DATOS_[[AGRUP. VALOR. PTO.]:[AGRUP. VALOR. PTO.]]=$B21,IF(DATOS_[[Check Periodo Ref.]:[Check Periodo Ref.]]="Dentro",DATOS_[Conc.Sal.12]))))),
0)</f>
        <v>0</v>
      </c>
      <c r="R23" s="160">
        <f t="array" ref="R23">IFERROR(
AVERAGE((IF(DATOS_[[Sexo]:[Sexo]]=$B23,IF(DATOS_[[AGRUP. VALOR. PTO.]:[AGRUP. VALOR. PTO.]]=$B21,IF(DATOS_[[Check Periodo Ref.]:[Check Periodo Ref.]]="Dentro",DATOS_[Conc.Sal.13]))))),
0)</f>
        <v>0</v>
      </c>
      <c r="S23" s="160">
        <f t="array" ref="S23">IFERROR(
AVERAGE((IF(DATOS_[[Sexo]:[Sexo]]=$B23,IF(DATOS_[[AGRUP. VALOR. PTO.]:[AGRUP. VALOR. PTO.]]=$B21,IF(DATOS_[[Check Periodo Ref.]:[Check Periodo Ref.]]="Dentro",DATOS_[Conc.Sal.14]))))),
0)</f>
        <v>0</v>
      </c>
      <c r="T23" s="160">
        <f t="array" ref="T23">IFERROR(
AVERAGE((IF(DATOS_[[Sexo]:[Sexo]]=$B23,IF(DATOS_[[AGRUP. VALOR. PTO.]:[AGRUP. VALOR. PTO.]]=$B21,IF(DATOS_[[Check Periodo Ref.]:[Check Periodo Ref.]]="Dentro",DATOS_[Conc.Sal.15]))))),
0)</f>
        <v>0</v>
      </c>
      <c r="U23" s="160">
        <f t="array" ref="U23">IFERROR(
AVERAGE((IF(DATOS_[[Sexo]:[Sexo]]=$B23,IF(DATOS_[[AGRUP. VALOR. PTO.]:[AGRUP. VALOR. PTO.]]=$B21,IF(DATOS_[[Check Periodo Ref.]:[Check Periodo Ref.]]="Dentro",DATOS_[Conc.Sal.16]))))),
0)</f>
        <v>0</v>
      </c>
      <c r="V23" s="160">
        <f t="array" ref="V23">IFERROR(
AVERAGE((IF(DATOS_[[Sexo]:[Sexo]]=$B23,IF(DATOS_[[AGRUP. VALOR. PTO.]:[AGRUP. VALOR. PTO.]]=$B21,IF(DATOS_[[Check Periodo Ref.]:[Check Periodo Ref.]]="Dentro",DATOS_[Conc.Sal.17]))))),
0)</f>
        <v>0</v>
      </c>
      <c r="W23" s="160">
        <f t="array" ref="W23">IFERROR(
AVERAGE((IF(DATOS_[[Sexo]:[Sexo]]=$B23,IF(DATOS_[[AGRUP. VALOR. PTO.]:[AGRUP. VALOR. PTO.]]=$B21,IF(DATOS_[[Check Periodo Ref.]:[Check Periodo Ref.]]="Dentro",DATOS_[Conc.Sal.18]))))),
0)</f>
        <v>0</v>
      </c>
      <c r="X23" s="160">
        <f t="array" ref="X23">IFERROR(
AVERAGE((IF(DATOS_[[Sexo]:[Sexo]]=$B23,IF(DATOS_[[AGRUP. VALOR. PTO.]:[AGRUP. VALOR. PTO.]]=$B21,IF(DATOS_[[Check Periodo Ref.]:[Check Periodo Ref.]]="Dentro",DATOS_[Conc.Sal.19]))))),
0)</f>
        <v>0</v>
      </c>
      <c r="Y23" s="160">
        <f t="array" ref="Y23">IFERROR(
AVERAGE((IF(DATOS_[[Sexo]:[Sexo]]=$B23,IF(DATOS_[[AGRUP. VALOR. PTO.]:[AGRUP. VALOR. PTO.]]=$B21,IF(DATOS_[[Check Periodo Ref.]:[Check Periodo Ref.]]="Dentro",DATOS_[Conc.Sal.20]))))),
0)</f>
        <v>0</v>
      </c>
      <c r="Z23" s="160">
        <f t="array" ref="Z23">IFERROR(
AVERAGE((IF(DATOS_[[Sexo]:[Sexo]]=$B23,IF(DATOS_[[AGRUP. VALOR. PTO.]:[AGRUP. VALOR. PTO.]]=$B21,IF(DATOS_[[Check Periodo Ref.]:[Check Periodo Ref.]]="Dentro",DATOS_[Conc.Sal.21]))))),
0)</f>
        <v>0</v>
      </c>
      <c r="AA23" s="160">
        <f t="array" ref="AA23">IFERROR(
AVERAGE((IF(DATOS_[[Sexo]:[Sexo]]=$B23,IF(DATOS_[[AGRUP. VALOR. PTO.]:[AGRUP. VALOR. PTO.]]=$B21,IF(DATOS_[[Check Periodo Ref.]:[Check Periodo Ref.]]="Dentro",DATOS_[Conc.Sal.22]))))),
0)</f>
        <v>0</v>
      </c>
      <c r="AB23" s="160">
        <f t="array" ref="AB23">IFERROR(
AVERAGE((IF(DATOS_[[Sexo]:[Sexo]]=$B23,IF(DATOS_[[AGRUP. VALOR. PTO.]:[AGRUP. VALOR. PTO.]]=$B21,IF(DATOS_[[Check Periodo Ref.]:[Check Periodo Ref.]]="Dentro",DATOS_[Conc.Sal.23]))))),
0)</f>
        <v>0</v>
      </c>
      <c r="AC23" s="160">
        <f t="array" ref="AC23">IFERROR(
AVERAGE((IF(DATOS_[[Sexo]:[Sexo]]=$B23,IF(DATOS_[[AGRUP. VALOR. PTO.]:[AGRUP. VALOR. PTO.]]=$B21,IF(DATOS_[[Check Periodo Ref.]:[Check Periodo Ref.]]="Dentro",DATOS_[Conc.Sal.24]))))),
0)</f>
        <v>0</v>
      </c>
      <c r="AD23" s="160">
        <f t="array" ref="AD23">IFERROR(
AVERAGE((IF(DATOS_[[Sexo]:[Sexo]]=$B23,IF(DATOS_[[AGRUP. VALOR. PTO.]:[AGRUP. VALOR. PTO.]]=$B21,IF(DATOS_[[Check Periodo Ref.]:[Check Periodo Ref.]]="Dentro",DATOS_[Conc.Sal.25]))))),
0)</f>
        <v>0</v>
      </c>
      <c r="AE23" s="160">
        <f t="array" ref="AE23">IFERROR(
AVERAGE((IF(DATOS_[[Sexo]:[Sexo]]=$B23,IF(DATOS_[[AGRUP. VALOR. PTO.]:[AGRUP. VALOR. PTO.]]=$B21,IF(DATOS_[[Check Periodo Ref.]:[Check Periodo Ref.]]="Dentro",DATOS_[Conc.Sal.26]))))),
0)</f>
        <v>0</v>
      </c>
      <c r="AF23" s="160">
        <f t="array" ref="AF23">IFERROR(
AVERAGE((IF(DATOS_[[Sexo]:[Sexo]]=$B23,IF(DATOS_[[AGRUP. VALOR. PTO.]:[AGRUP. VALOR. PTO.]]=$B21,IF(DATOS_[[Check Periodo Ref.]:[Check Periodo Ref.]]="Dentro",DATOS_[Conc.Sal.27]))))),
0)</f>
        <v>0</v>
      </c>
      <c r="AG23" s="160">
        <f t="array" ref="AG23">IFERROR(
AVERAGE((IF(DATOS_[[Sexo]:[Sexo]]=$B23,IF(DATOS_[[AGRUP. VALOR. PTO.]:[AGRUP. VALOR. PTO.]]=$B21,IF(DATOS_[[Check Periodo Ref.]:[Check Periodo Ref.]]="Dentro",DATOS_[Conc.Sal.28]))))),
0)</f>
        <v>0</v>
      </c>
      <c r="AH23" s="160">
        <f t="array" ref="AH23">IFERROR(
AVERAGE((IF(DATOS_[[Sexo]:[Sexo]]=$B23,IF(DATOS_[[AGRUP. VALOR. PTO.]:[AGRUP. VALOR. PTO.]]=$B21,IF(DATOS_[[Check Periodo Ref.]:[Check Periodo Ref.]]="Dentro",DATOS_[Conc.Sal.29]))))),
0)</f>
        <v>0</v>
      </c>
      <c r="AI23" s="160">
        <f t="array" ref="AI23">IFERROR(
AVERAGE((IF(DATOS_[[Sexo]:[Sexo]]=$B23,IF(DATOS_[[AGRUP. VALOR. PTO.]:[AGRUP. VALOR. PTO.]]=$B21,IF(DATOS_[[Check Periodo Ref.]:[Check Periodo Ref.]]="Dentro",DATOS_[Conc.Sal.30]))))),
0)</f>
        <v>0</v>
      </c>
      <c r="AJ23" s="161">
        <f t="array" ref="AJ23">IFERROR(
AVERAGE(IF(DATOS_[Sexo]=$B23,IF(DATOS_[AGRUP. VALOR. PTO.]=$B21,IF(DATOS_[Check Periodo Ref.]="Dentro",DATOS_[Tot COMPL.SAL Ef],FALSE)))),
0)</f>
        <v>0</v>
      </c>
      <c r="AK23" s="163">
        <f t="array" ref="AK23">IFERROR(
AVERAGE(IF(DATOS_[Sexo]=$B23,IF(DATOS_[AGRUP. VALOR. PTO.]=$B21,IF(DATOS_[Check Periodo Ref.]="Dentro",DATOS_[TOTAL SALARIO Ef],FALSE)))),
0)</f>
        <v>0</v>
      </c>
      <c r="AL23" s="162">
        <f t="array" ref="AL23">IFERROR(
AVERAGE((IF(DATOS_[[Sexo]:[Sexo]]=$B23,IF(DATOS_[[AGRUP. VALOR. PTO.]:[AGRUP. VALOR. PTO.]]=$B21,IF(DATOS_[[Check Periodo Ref.]:[Check Periodo Ref.]]="Dentro",DATOS_[C.Extra.01]))))),
0)</f>
        <v>0</v>
      </c>
      <c r="AM23" s="162">
        <f t="array" ref="AM23">IFERROR(
AVERAGE((IF(DATOS_[[Sexo]:[Sexo]]=$B23,IF(DATOS_[[AGRUP. VALOR. PTO.]:[AGRUP. VALOR. PTO.]]=$B21,IF(DATOS_[[Check Periodo Ref.]:[Check Periodo Ref.]]="Dentro",DATOS_[C.Extra.02]))))),
0)</f>
        <v>0</v>
      </c>
      <c r="AN23" s="162">
        <f t="array" ref="AN23">IFERROR(
AVERAGE((IF(DATOS_[[Sexo]:[Sexo]]=$B23,IF(DATOS_[[AGRUP. VALOR. PTO.]:[AGRUP. VALOR. PTO.]]=$B21,IF(DATOS_[[Check Periodo Ref.]:[Check Periodo Ref.]]="Dentro",DATOS_[C.Extra.03]))))),
0)</f>
        <v>0</v>
      </c>
      <c r="AO23" s="162">
        <f t="array" ref="AO23">IFERROR(
AVERAGE((IF(DATOS_[[Sexo]:[Sexo]]=$B23,IF(DATOS_[[AGRUP. VALOR. PTO.]:[AGRUP. VALOR. PTO.]]=$B21,IF(DATOS_[[Check Periodo Ref.]:[Check Periodo Ref.]]="Dentro",DATOS_[C.Extra.04]))))),
0)</f>
        <v>0</v>
      </c>
      <c r="AP23" s="162">
        <f t="array" ref="AP23">IFERROR(
AVERAGE((IF(DATOS_[[Sexo]:[Sexo]]=$B23,IF(DATOS_[[AGRUP. VALOR. PTO.]:[AGRUP. VALOR. PTO.]]=$B21,IF(DATOS_[[Check Periodo Ref.]:[Check Periodo Ref.]]="Dentro",DATOS_[C.Extra.05]))))),
0)</f>
        <v>0</v>
      </c>
      <c r="AQ23" s="164">
        <f t="array" ref="AQ23">IFERROR(
AVERAGE(IF(DATOS_[Sexo]=$B23,IF(DATOS_[AGRUP. VALOR. PTO.]=$B21,IF(DATOS_[Check Periodo Ref.]="Dentro",DATOS_[Tot Extrasalarial Ef],FALSE)))),
0)</f>
        <v>0</v>
      </c>
      <c r="AR23" s="165">
        <f t="array" ref="AR23">IFERROR(
AVERAGE(IF(DATOS_[Sexo]=$B23,IF(DATOS_[AGRUP. VALOR. PTO.]=$B21,IF(DATOS_[Check Periodo Ref.]="Dentro",DATOS_[TOTAL Retrib Ef],FALSE)))),
0)</f>
        <v>0</v>
      </c>
    </row>
    <row r="24" spans="1:44" ht="17.25" thickBot="1" x14ac:dyDescent="0.35">
      <c r="A24" s="114" t="str">
        <f t="shared" ref="A24" si="15">+A25</f>
        <v>[ocultar]</v>
      </c>
      <c r="B24" s="117" t="s">
        <v>309</v>
      </c>
      <c r="C24" s="158"/>
      <c r="D24" s="118"/>
      <c r="E24" s="206" t="str">
        <f t="shared" ref="E24:AR24" si="16">IFERROR((E25-E26)/E25,"")</f>
        <v/>
      </c>
      <c r="F24" s="276" t="str">
        <f t="shared" si="16"/>
        <v/>
      </c>
      <c r="G24" s="277" t="str">
        <f t="shared" si="16"/>
        <v/>
      </c>
      <c r="H24" s="277" t="str">
        <f t="shared" si="16"/>
        <v/>
      </c>
      <c r="I24" s="277" t="str">
        <f t="shared" si="16"/>
        <v/>
      </c>
      <c r="J24" s="278" t="str">
        <f t="shared" si="16"/>
        <v/>
      </c>
      <c r="K24" s="279" t="str">
        <f t="shared" si="16"/>
        <v/>
      </c>
      <c r="L24" s="279" t="str">
        <f t="shared" si="16"/>
        <v/>
      </c>
      <c r="M24" s="279" t="str">
        <f t="shared" si="16"/>
        <v/>
      </c>
      <c r="N24" s="279" t="str">
        <f t="shared" si="16"/>
        <v/>
      </c>
      <c r="O24" s="279" t="str">
        <f t="shared" si="16"/>
        <v/>
      </c>
      <c r="P24" s="279" t="str">
        <f t="shared" si="16"/>
        <v/>
      </c>
      <c r="Q24" s="279" t="str">
        <f t="shared" si="16"/>
        <v/>
      </c>
      <c r="R24" s="279" t="str">
        <f t="shared" si="16"/>
        <v/>
      </c>
      <c r="S24" s="279" t="str">
        <f t="shared" si="16"/>
        <v/>
      </c>
      <c r="T24" s="279" t="str">
        <f t="shared" si="16"/>
        <v/>
      </c>
      <c r="U24" s="279" t="str">
        <f t="shared" si="16"/>
        <v/>
      </c>
      <c r="V24" s="278" t="str">
        <f t="shared" si="16"/>
        <v/>
      </c>
      <c r="W24" s="278" t="str">
        <f t="shared" si="16"/>
        <v/>
      </c>
      <c r="X24" s="278" t="str">
        <f t="shared" si="16"/>
        <v/>
      </c>
      <c r="Y24" s="278" t="str">
        <f t="shared" si="16"/>
        <v/>
      </c>
      <c r="Z24" s="278" t="str">
        <f t="shared" si="16"/>
        <v/>
      </c>
      <c r="AA24" s="278" t="str">
        <f t="shared" si="16"/>
        <v/>
      </c>
      <c r="AB24" s="278" t="str">
        <f t="shared" si="16"/>
        <v/>
      </c>
      <c r="AC24" s="278" t="str">
        <f t="shared" si="16"/>
        <v/>
      </c>
      <c r="AD24" s="278" t="str">
        <f t="shared" si="16"/>
        <v/>
      </c>
      <c r="AE24" s="278" t="str">
        <f t="shared" si="16"/>
        <v/>
      </c>
      <c r="AF24" s="278" t="str">
        <f t="shared" si="16"/>
        <v/>
      </c>
      <c r="AG24" s="278" t="str">
        <f t="shared" si="16"/>
        <v/>
      </c>
      <c r="AH24" s="278" t="str">
        <f t="shared" si="16"/>
        <v/>
      </c>
      <c r="AI24" s="278" t="str">
        <f t="shared" si="16"/>
        <v/>
      </c>
      <c r="AJ24" s="207" t="str">
        <f t="shared" si="16"/>
        <v/>
      </c>
      <c r="AK24" s="210" t="str">
        <f t="shared" si="16"/>
        <v/>
      </c>
      <c r="AL24" s="281" t="str">
        <f t="shared" si="16"/>
        <v/>
      </c>
      <c r="AM24" s="281" t="str">
        <f t="shared" si="16"/>
        <v/>
      </c>
      <c r="AN24" s="281" t="str">
        <f t="shared" si="16"/>
        <v/>
      </c>
      <c r="AO24" s="281" t="str">
        <f t="shared" si="16"/>
        <v/>
      </c>
      <c r="AP24" s="281" t="str">
        <f t="shared" si="16"/>
        <v/>
      </c>
      <c r="AQ24" s="208" t="str">
        <f t="shared" si="16"/>
        <v/>
      </c>
      <c r="AR24" s="209" t="str">
        <f t="shared" si="16"/>
        <v/>
      </c>
    </row>
    <row r="25" spans="1:44" x14ac:dyDescent="0.3">
      <c r="A25" s="114" t="str">
        <f t="shared" ref="A25" si="17">+IF(C25+C26=0,"[ocultar]","")</f>
        <v>[ocultar]</v>
      </c>
      <c r="B25" s="111" t="s">
        <v>162</v>
      </c>
      <c r="C25" s="112">
        <f t="array" ref="C25">SUM(IF($B25=DATOS_[Sexo],
IF($B24=DATOS_[AGRUP. VALOR. PTO.],
IF("Dentro"=DATOS_[Check Periodo Ref.],
1/(COUNTIFS(DATOS_[Sexo],$B25,DATOS_[AGRUP. VALOR. PTO.],$B24,DATOS_[Check Periodo Ref.],"Dentro",DATOS_[id],DATOS_[id]))))))</f>
        <v>0</v>
      </c>
      <c r="D25" s="113">
        <f>COUNTIFS(DATOS_[AGRUP. VALOR. PTO.],$B24,DATOS_[Sexo],$B25,DATOS_[Check Periodo Ref.],"Dentro")</f>
        <v>0</v>
      </c>
      <c r="E25" s="159">
        <f t="array" ref="E25">IFERROR(
AVERAGE(IF(DATOS_[Sexo]=$B25,IF(DATOS_[AGRUP. VALOR. PTO.]=$B24,IF(DATOS_[Check Periodo Ref.]="Dentro",DATOS_[SALARIO BASE Ef],FALSE)))),
0)</f>
        <v>0</v>
      </c>
      <c r="F25" s="160">
        <f t="array" ref="F25">IFERROR(
AVERAGE((IF(DATOS_[[Sexo]:[Sexo]]=$B25,IF(DATOS_[[AGRUP. VALOR. PTO.]:[AGRUP. VALOR. PTO.]]=$B24,IF(DATOS_[[Check Periodo Ref.]:[Check Periodo Ref.]]="Dentro",DATOS_[Conc.Sal.01]))))),
0)</f>
        <v>0</v>
      </c>
      <c r="G25" s="160">
        <f t="array" ref="G25">IFERROR(
AVERAGE((IF(DATOS_[[Sexo]:[Sexo]]=$B25,IF(DATOS_[[AGRUP. VALOR. PTO.]:[AGRUP. VALOR. PTO.]]=$B24,IF(DATOS_[[Check Periodo Ref.]:[Check Periodo Ref.]]="Dentro",DATOS_[Conc.Sal.02]))))),
0)</f>
        <v>0</v>
      </c>
      <c r="H25" s="160">
        <f t="array" ref="H25">IFERROR(
AVERAGE((IF(DATOS_[[Sexo]:[Sexo]]=$B25,IF(DATOS_[[AGRUP. VALOR. PTO.]:[AGRUP. VALOR. PTO.]]=$B24,IF(DATOS_[[Check Periodo Ref.]:[Check Periodo Ref.]]="Dentro",DATOS_[Conc.Sal.03]))))),
0)</f>
        <v>0</v>
      </c>
      <c r="I25" s="160">
        <f t="array" ref="I25">IFERROR(
AVERAGE((IF(DATOS_[[Sexo]:[Sexo]]=$B25,IF(DATOS_[[AGRUP. VALOR. PTO.]:[AGRUP. VALOR. PTO.]]=$B24,IF(DATOS_[[Check Periodo Ref.]:[Check Periodo Ref.]]="Dentro",DATOS_[Conc.Sal.04]))))),
0)</f>
        <v>0</v>
      </c>
      <c r="J25" s="160">
        <f t="array" ref="J25">IFERROR(
AVERAGE((IF(DATOS_[[Sexo]:[Sexo]]=$B25,IF(DATOS_[[AGRUP. VALOR. PTO.]:[AGRUP. VALOR. PTO.]]=$B24,IF(DATOS_[[Check Periodo Ref.]:[Check Periodo Ref.]]="Dentro",DATOS_[Conc.Sal.05]))))),
0)</f>
        <v>0</v>
      </c>
      <c r="K25" s="160">
        <f t="array" ref="K25">IFERROR(
AVERAGE((IF(DATOS_[[Sexo]:[Sexo]]=$B25,IF(DATOS_[[AGRUP. VALOR. PTO.]:[AGRUP. VALOR. PTO.]]=$B24,IF(DATOS_[[Check Periodo Ref.]:[Check Periodo Ref.]]="Dentro",DATOS_[Conc.Sal.06]))))),
0)</f>
        <v>0</v>
      </c>
      <c r="L25" s="160">
        <f t="array" ref="L25">IFERROR(
AVERAGE((IF(DATOS_[[Sexo]:[Sexo]]=$B25,IF(DATOS_[[AGRUP. VALOR. PTO.]:[AGRUP. VALOR. PTO.]]=$B24,IF(DATOS_[[Check Periodo Ref.]:[Check Periodo Ref.]]="Dentro",DATOS_[Conc.Sal.07]))))),
0)</f>
        <v>0</v>
      </c>
      <c r="M25" s="160">
        <f t="array" ref="M25">IFERROR(
AVERAGE((IF(DATOS_[[Sexo]:[Sexo]]=$B25,IF(DATOS_[[AGRUP. VALOR. PTO.]:[AGRUP. VALOR. PTO.]]=$B24,IF(DATOS_[[Check Periodo Ref.]:[Check Periodo Ref.]]="Dentro",DATOS_[Conc.Sal.08]))))),
0)</f>
        <v>0</v>
      </c>
      <c r="N25" s="160">
        <f t="array" ref="N25">IFERROR(
AVERAGE((IF(DATOS_[[Sexo]:[Sexo]]=$B25,IF(DATOS_[[AGRUP. VALOR. PTO.]:[AGRUP. VALOR. PTO.]]=$B24,IF(DATOS_[[Check Periodo Ref.]:[Check Periodo Ref.]]="Dentro",DATOS_[Conc.Sal.09]))))),
0)</f>
        <v>0</v>
      </c>
      <c r="O25" s="160">
        <f t="array" ref="O25">IFERROR(
AVERAGE((IF(DATOS_[[Sexo]:[Sexo]]=$B25,IF(DATOS_[[AGRUP. VALOR. PTO.]:[AGRUP. VALOR. PTO.]]=$B24,IF(DATOS_[[Check Periodo Ref.]:[Check Periodo Ref.]]="Dentro",DATOS_[Conc.Sal.10]))))),
0)</f>
        <v>0</v>
      </c>
      <c r="P25" s="160">
        <f t="array" ref="P25">IFERROR(
AVERAGE((IF(DATOS_[[Sexo]:[Sexo]]=$B25,IF(DATOS_[[AGRUP. VALOR. PTO.]:[AGRUP. VALOR. PTO.]]=$B24,IF(DATOS_[[Check Periodo Ref.]:[Check Periodo Ref.]]="Dentro",DATOS_[Conc.Sal.11]))))),
0)</f>
        <v>0</v>
      </c>
      <c r="Q25" s="160">
        <f t="array" ref="Q25">IFERROR(
AVERAGE((IF(DATOS_[[Sexo]:[Sexo]]=$B25,IF(DATOS_[[AGRUP. VALOR. PTO.]:[AGRUP. VALOR. PTO.]]=$B24,IF(DATOS_[[Check Periodo Ref.]:[Check Periodo Ref.]]="Dentro",DATOS_[Conc.Sal.12]))))),
0)</f>
        <v>0</v>
      </c>
      <c r="R25" s="160">
        <f t="array" ref="R25">IFERROR(
AVERAGE((IF(DATOS_[[Sexo]:[Sexo]]=$B25,IF(DATOS_[[AGRUP. VALOR. PTO.]:[AGRUP. VALOR. PTO.]]=$B24,IF(DATOS_[[Check Periodo Ref.]:[Check Periodo Ref.]]="Dentro",DATOS_[Conc.Sal.13]))))),
0)</f>
        <v>0</v>
      </c>
      <c r="S25" s="160">
        <f t="array" ref="S25">IFERROR(
AVERAGE((IF(DATOS_[[Sexo]:[Sexo]]=$B25,IF(DATOS_[[AGRUP. VALOR. PTO.]:[AGRUP. VALOR. PTO.]]=$B24,IF(DATOS_[[Check Periodo Ref.]:[Check Periodo Ref.]]="Dentro",DATOS_[Conc.Sal.14]))))),
0)</f>
        <v>0</v>
      </c>
      <c r="T25" s="160">
        <f t="array" ref="T25">IFERROR(
AVERAGE((IF(DATOS_[[Sexo]:[Sexo]]=$B25,IF(DATOS_[[AGRUP. VALOR. PTO.]:[AGRUP. VALOR. PTO.]]=$B24,IF(DATOS_[[Check Periodo Ref.]:[Check Periodo Ref.]]="Dentro",DATOS_[Conc.Sal.15]))))),
0)</f>
        <v>0</v>
      </c>
      <c r="U25" s="160">
        <f t="array" ref="U25">IFERROR(
AVERAGE((IF(DATOS_[[Sexo]:[Sexo]]=$B25,IF(DATOS_[[AGRUP. VALOR. PTO.]:[AGRUP. VALOR. PTO.]]=$B24,IF(DATOS_[[Check Periodo Ref.]:[Check Periodo Ref.]]="Dentro",DATOS_[Conc.Sal.16]))))),
0)</f>
        <v>0</v>
      </c>
      <c r="V25" s="160">
        <f t="array" ref="V25">IFERROR(
AVERAGE((IF(DATOS_[[Sexo]:[Sexo]]=$B25,IF(DATOS_[[AGRUP. VALOR. PTO.]:[AGRUP. VALOR. PTO.]]=$B24,IF(DATOS_[[Check Periodo Ref.]:[Check Periodo Ref.]]="Dentro",DATOS_[Conc.Sal.17]))))),
0)</f>
        <v>0</v>
      </c>
      <c r="W25" s="160">
        <f t="array" ref="W25">IFERROR(
AVERAGE((IF(DATOS_[[Sexo]:[Sexo]]=$B25,IF(DATOS_[[AGRUP. VALOR. PTO.]:[AGRUP. VALOR. PTO.]]=$B24,IF(DATOS_[[Check Periodo Ref.]:[Check Periodo Ref.]]="Dentro",DATOS_[Conc.Sal.18]))))),
0)</f>
        <v>0</v>
      </c>
      <c r="X25" s="160">
        <f t="array" ref="X25">IFERROR(
AVERAGE((IF(DATOS_[[Sexo]:[Sexo]]=$B25,IF(DATOS_[[AGRUP. VALOR. PTO.]:[AGRUP. VALOR. PTO.]]=$B24,IF(DATOS_[[Check Periodo Ref.]:[Check Periodo Ref.]]="Dentro",DATOS_[Conc.Sal.19]))))),
0)</f>
        <v>0</v>
      </c>
      <c r="Y25" s="160">
        <f t="array" ref="Y25">IFERROR(
AVERAGE((IF(DATOS_[[Sexo]:[Sexo]]=$B25,IF(DATOS_[[AGRUP. VALOR. PTO.]:[AGRUP. VALOR. PTO.]]=$B24,IF(DATOS_[[Check Periodo Ref.]:[Check Periodo Ref.]]="Dentro",DATOS_[Conc.Sal.20]))))),
0)</f>
        <v>0</v>
      </c>
      <c r="Z25" s="160">
        <f t="array" ref="Z25">IFERROR(
AVERAGE((IF(DATOS_[[Sexo]:[Sexo]]=$B25,IF(DATOS_[[AGRUP. VALOR. PTO.]:[AGRUP. VALOR. PTO.]]=$B24,IF(DATOS_[[Check Periodo Ref.]:[Check Periodo Ref.]]="Dentro",DATOS_[Conc.Sal.21]))))),
0)</f>
        <v>0</v>
      </c>
      <c r="AA25" s="160">
        <f t="array" ref="AA25">IFERROR(
AVERAGE((IF(DATOS_[[Sexo]:[Sexo]]=$B25,IF(DATOS_[[AGRUP. VALOR. PTO.]:[AGRUP. VALOR. PTO.]]=$B24,IF(DATOS_[[Check Periodo Ref.]:[Check Periodo Ref.]]="Dentro",DATOS_[Conc.Sal.22]))))),
0)</f>
        <v>0</v>
      </c>
      <c r="AB25" s="160">
        <f t="array" ref="AB25">IFERROR(
AVERAGE((IF(DATOS_[[Sexo]:[Sexo]]=$B25,IF(DATOS_[[AGRUP. VALOR. PTO.]:[AGRUP. VALOR. PTO.]]=$B24,IF(DATOS_[[Check Periodo Ref.]:[Check Periodo Ref.]]="Dentro",DATOS_[Conc.Sal.23]))))),
0)</f>
        <v>0</v>
      </c>
      <c r="AC25" s="160">
        <f t="array" ref="AC25">IFERROR(
AVERAGE((IF(DATOS_[[Sexo]:[Sexo]]=$B25,IF(DATOS_[[AGRUP. VALOR. PTO.]:[AGRUP. VALOR. PTO.]]=$B24,IF(DATOS_[[Check Periodo Ref.]:[Check Periodo Ref.]]="Dentro",DATOS_[Conc.Sal.24]))))),
0)</f>
        <v>0</v>
      </c>
      <c r="AD25" s="160">
        <f t="array" ref="AD25">IFERROR(
AVERAGE((IF(DATOS_[[Sexo]:[Sexo]]=$B25,IF(DATOS_[[AGRUP. VALOR. PTO.]:[AGRUP. VALOR. PTO.]]=$B24,IF(DATOS_[[Check Periodo Ref.]:[Check Periodo Ref.]]="Dentro",DATOS_[Conc.Sal.25]))))),
0)</f>
        <v>0</v>
      </c>
      <c r="AE25" s="160">
        <f t="array" ref="AE25">IFERROR(
AVERAGE((IF(DATOS_[[Sexo]:[Sexo]]=$B25,IF(DATOS_[[AGRUP. VALOR. PTO.]:[AGRUP. VALOR. PTO.]]=$B24,IF(DATOS_[[Check Periodo Ref.]:[Check Periodo Ref.]]="Dentro",DATOS_[Conc.Sal.26]))))),
0)</f>
        <v>0</v>
      </c>
      <c r="AF25" s="160">
        <f t="array" ref="AF25">IFERROR(
AVERAGE((IF(DATOS_[[Sexo]:[Sexo]]=$B25,IF(DATOS_[[AGRUP. VALOR. PTO.]:[AGRUP. VALOR. PTO.]]=$B24,IF(DATOS_[[Check Periodo Ref.]:[Check Periodo Ref.]]="Dentro",DATOS_[Conc.Sal.27]))))),
0)</f>
        <v>0</v>
      </c>
      <c r="AG25" s="160">
        <f t="array" ref="AG25">IFERROR(
AVERAGE((IF(DATOS_[[Sexo]:[Sexo]]=$B25,IF(DATOS_[[AGRUP. VALOR. PTO.]:[AGRUP. VALOR. PTO.]]=$B24,IF(DATOS_[[Check Periodo Ref.]:[Check Periodo Ref.]]="Dentro",DATOS_[Conc.Sal.28]))))),
0)</f>
        <v>0</v>
      </c>
      <c r="AH25" s="160">
        <f t="array" ref="AH25">IFERROR(
AVERAGE((IF(DATOS_[[Sexo]:[Sexo]]=$B25,IF(DATOS_[[AGRUP. VALOR. PTO.]:[AGRUP. VALOR. PTO.]]=$B24,IF(DATOS_[[Check Periodo Ref.]:[Check Periodo Ref.]]="Dentro",DATOS_[Conc.Sal.29]))))),
0)</f>
        <v>0</v>
      </c>
      <c r="AI25" s="160">
        <f t="array" ref="AI25">IFERROR(
AVERAGE((IF(DATOS_[[Sexo]:[Sexo]]=$B25,IF(DATOS_[[AGRUP. VALOR. PTO.]:[AGRUP. VALOR. PTO.]]=$B24,IF(DATOS_[[Check Periodo Ref.]:[Check Periodo Ref.]]="Dentro",DATOS_[Conc.Sal.30]))))),
0)</f>
        <v>0</v>
      </c>
      <c r="AJ25" s="161">
        <f t="array" ref="AJ25">IFERROR(
AVERAGE(IF(DATOS_[Sexo]=$B25,IF(DATOS_[AGRUP. VALOR. PTO.]=$B24,IF(DATOS_[Check Periodo Ref.]="Dentro",DATOS_[Tot COMPL.SAL Ef],FALSE)))),
0)</f>
        <v>0</v>
      </c>
      <c r="AK25" s="163">
        <f t="array" ref="AK25">IFERROR(
AVERAGE(IF(DATOS_[Sexo]=$B25,IF(DATOS_[AGRUP. VALOR. PTO.]=$B24,IF(DATOS_[Check Periodo Ref.]="Dentro",DATOS_[TOTAL SALARIO Ef],FALSE)))),
0)</f>
        <v>0</v>
      </c>
      <c r="AL25" s="162">
        <f t="array" ref="AL25">IFERROR(
AVERAGE((IF(DATOS_[[Sexo]:[Sexo]]=$B25,IF(DATOS_[[AGRUP. VALOR. PTO.]:[AGRUP. VALOR. PTO.]]=$B24,IF(DATOS_[[Check Periodo Ref.]:[Check Periodo Ref.]]="Dentro",DATOS_[C.Extra.01]))))),
0)</f>
        <v>0</v>
      </c>
      <c r="AM25" s="162">
        <f t="array" ref="AM25">IFERROR(
AVERAGE((IF(DATOS_[[Sexo]:[Sexo]]=$B25,IF(DATOS_[[AGRUP. VALOR. PTO.]:[AGRUP. VALOR. PTO.]]=$B24,IF(DATOS_[[Check Periodo Ref.]:[Check Periodo Ref.]]="Dentro",DATOS_[C.Extra.02]))))),
0)</f>
        <v>0</v>
      </c>
      <c r="AN25" s="162">
        <f t="array" ref="AN25">IFERROR(
AVERAGE((IF(DATOS_[[Sexo]:[Sexo]]=$B25,IF(DATOS_[[AGRUP. VALOR. PTO.]:[AGRUP. VALOR. PTO.]]=$B24,IF(DATOS_[[Check Periodo Ref.]:[Check Periodo Ref.]]="Dentro",DATOS_[C.Extra.03]))))),
0)</f>
        <v>0</v>
      </c>
      <c r="AO25" s="162">
        <f t="array" ref="AO25">IFERROR(
AVERAGE((IF(DATOS_[[Sexo]:[Sexo]]=$B25,IF(DATOS_[[AGRUP. VALOR. PTO.]:[AGRUP. VALOR. PTO.]]=$B24,IF(DATOS_[[Check Periodo Ref.]:[Check Periodo Ref.]]="Dentro",DATOS_[C.Extra.04]))))),
0)</f>
        <v>0</v>
      </c>
      <c r="AP25" s="162">
        <f t="array" ref="AP25">IFERROR(
AVERAGE((IF(DATOS_[[Sexo]:[Sexo]]=$B25,IF(DATOS_[[AGRUP. VALOR. PTO.]:[AGRUP. VALOR. PTO.]]=$B24,IF(DATOS_[[Check Periodo Ref.]:[Check Periodo Ref.]]="Dentro",DATOS_[C.Extra.05]))))),
0)</f>
        <v>0</v>
      </c>
      <c r="AQ25" s="164">
        <f t="array" ref="AQ25">IFERROR(
AVERAGE(IF(DATOS_[Sexo]=$B25,IF(DATOS_[AGRUP. VALOR. PTO.]=$B24,IF(DATOS_[Check Periodo Ref.]="Dentro",DATOS_[Tot Extrasalarial Ef],FALSE)))),
0)</f>
        <v>0</v>
      </c>
      <c r="AR25" s="165">
        <f t="array" ref="AR25">IFERROR(
AVERAGE(IF(DATOS_[Sexo]=$B25,IF(DATOS_[AGRUP. VALOR. PTO.]=$B24,IF(DATOS_[Check Periodo Ref.]="Dentro",DATOS_[TOTAL Retrib Ef],FALSE)))),
0)</f>
        <v>0</v>
      </c>
    </row>
    <row r="26" spans="1:44" x14ac:dyDescent="0.3">
      <c r="A26" s="114" t="str">
        <f t="shared" ref="A26" si="18">+A25</f>
        <v>[ocultar]</v>
      </c>
      <c r="B26" s="111" t="s">
        <v>163</v>
      </c>
      <c r="C26" s="112">
        <f t="array" ref="C26">SUM(IF($B26=DATOS_[Sexo],
IF($B24=DATOS_[AGRUP. VALOR. PTO.],
IF("Dentro"=DATOS_[Check Periodo Ref.],
1/(COUNTIFS(DATOS_[Sexo],$B26,DATOS_[AGRUP. VALOR. PTO.],$B24,DATOS_[Check Periodo Ref.],"Dentro",DATOS_[id],DATOS_[id]))))))</f>
        <v>0</v>
      </c>
      <c r="D26" s="113">
        <f>COUNTIFS(DATOS_[AGRUP. VALOR. PTO.],$B24,DATOS_[Sexo],$B26,DATOS_[Check Periodo Ref.],"Dentro")</f>
        <v>0</v>
      </c>
      <c r="E26" s="159">
        <f t="array" ref="E26">IFERROR(
AVERAGE(IF(DATOS_[Sexo]=$B26,IF(DATOS_[AGRUP. VALOR. PTO.]=$B24,IF(DATOS_[Check Periodo Ref.]="Dentro",DATOS_[SALARIO BASE Ef],FALSE)))),
0)</f>
        <v>0</v>
      </c>
      <c r="F26" s="160">
        <f t="array" ref="F26">IFERROR(
AVERAGE((IF(DATOS_[[Sexo]:[Sexo]]=$B26,IF(DATOS_[[AGRUP. VALOR. PTO.]:[AGRUP. VALOR. PTO.]]=$B24,IF(DATOS_[[Check Periodo Ref.]:[Check Periodo Ref.]]="Dentro",DATOS_[Conc.Sal.01]))))),
0)</f>
        <v>0</v>
      </c>
      <c r="G26" s="160">
        <f t="array" ref="G26">IFERROR(
AVERAGE((IF(DATOS_[[Sexo]:[Sexo]]=$B26,IF(DATOS_[[AGRUP. VALOR. PTO.]:[AGRUP. VALOR. PTO.]]=$B24,IF(DATOS_[[Check Periodo Ref.]:[Check Periodo Ref.]]="Dentro",DATOS_[Conc.Sal.02]))))),
0)</f>
        <v>0</v>
      </c>
      <c r="H26" s="160">
        <f t="array" ref="H26">IFERROR(
AVERAGE((IF(DATOS_[[Sexo]:[Sexo]]=$B26,IF(DATOS_[[AGRUP. VALOR. PTO.]:[AGRUP. VALOR. PTO.]]=$B24,IF(DATOS_[[Check Periodo Ref.]:[Check Periodo Ref.]]="Dentro",DATOS_[Conc.Sal.03]))))),
0)</f>
        <v>0</v>
      </c>
      <c r="I26" s="160">
        <f t="array" ref="I26">IFERROR(
AVERAGE((IF(DATOS_[[Sexo]:[Sexo]]=$B26,IF(DATOS_[[AGRUP. VALOR. PTO.]:[AGRUP. VALOR. PTO.]]=$B24,IF(DATOS_[[Check Periodo Ref.]:[Check Periodo Ref.]]="Dentro",DATOS_[Conc.Sal.04]))))),
0)</f>
        <v>0</v>
      </c>
      <c r="J26" s="160">
        <f t="array" ref="J26">IFERROR(
AVERAGE((IF(DATOS_[[Sexo]:[Sexo]]=$B26,IF(DATOS_[[AGRUP. VALOR. PTO.]:[AGRUP. VALOR. PTO.]]=$B24,IF(DATOS_[[Check Periodo Ref.]:[Check Periodo Ref.]]="Dentro",DATOS_[Conc.Sal.05]))))),
0)</f>
        <v>0</v>
      </c>
      <c r="K26" s="160">
        <f t="array" ref="K26">IFERROR(
AVERAGE((IF(DATOS_[[Sexo]:[Sexo]]=$B26,IF(DATOS_[[AGRUP. VALOR. PTO.]:[AGRUP. VALOR. PTO.]]=$B24,IF(DATOS_[[Check Periodo Ref.]:[Check Periodo Ref.]]="Dentro",DATOS_[Conc.Sal.06]))))),
0)</f>
        <v>0</v>
      </c>
      <c r="L26" s="160">
        <f t="array" ref="L26">IFERROR(
AVERAGE((IF(DATOS_[[Sexo]:[Sexo]]=$B26,IF(DATOS_[[AGRUP. VALOR. PTO.]:[AGRUP. VALOR. PTO.]]=$B24,IF(DATOS_[[Check Periodo Ref.]:[Check Periodo Ref.]]="Dentro",DATOS_[Conc.Sal.07]))))),
0)</f>
        <v>0</v>
      </c>
      <c r="M26" s="160">
        <f t="array" ref="M26">IFERROR(
AVERAGE((IF(DATOS_[[Sexo]:[Sexo]]=$B26,IF(DATOS_[[AGRUP. VALOR. PTO.]:[AGRUP. VALOR. PTO.]]=$B24,IF(DATOS_[[Check Periodo Ref.]:[Check Periodo Ref.]]="Dentro",DATOS_[Conc.Sal.08]))))),
0)</f>
        <v>0</v>
      </c>
      <c r="N26" s="160">
        <f t="array" ref="N26">IFERROR(
AVERAGE((IF(DATOS_[[Sexo]:[Sexo]]=$B26,IF(DATOS_[[AGRUP. VALOR. PTO.]:[AGRUP. VALOR. PTO.]]=$B24,IF(DATOS_[[Check Periodo Ref.]:[Check Periodo Ref.]]="Dentro",DATOS_[Conc.Sal.09]))))),
0)</f>
        <v>0</v>
      </c>
      <c r="O26" s="160">
        <f t="array" ref="O26">IFERROR(
AVERAGE((IF(DATOS_[[Sexo]:[Sexo]]=$B26,IF(DATOS_[[AGRUP. VALOR. PTO.]:[AGRUP. VALOR. PTO.]]=$B24,IF(DATOS_[[Check Periodo Ref.]:[Check Periodo Ref.]]="Dentro",DATOS_[Conc.Sal.10]))))),
0)</f>
        <v>0</v>
      </c>
      <c r="P26" s="160">
        <f t="array" ref="P26">IFERROR(
AVERAGE((IF(DATOS_[[Sexo]:[Sexo]]=$B26,IF(DATOS_[[AGRUP. VALOR. PTO.]:[AGRUP. VALOR. PTO.]]=$B24,IF(DATOS_[[Check Periodo Ref.]:[Check Periodo Ref.]]="Dentro",DATOS_[Conc.Sal.11]))))),
0)</f>
        <v>0</v>
      </c>
      <c r="Q26" s="160">
        <f t="array" ref="Q26">IFERROR(
AVERAGE((IF(DATOS_[[Sexo]:[Sexo]]=$B26,IF(DATOS_[[AGRUP. VALOR. PTO.]:[AGRUP. VALOR. PTO.]]=$B24,IF(DATOS_[[Check Periodo Ref.]:[Check Periodo Ref.]]="Dentro",DATOS_[Conc.Sal.12]))))),
0)</f>
        <v>0</v>
      </c>
      <c r="R26" s="160">
        <f t="array" ref="R26">IFERROR(
AVERAGE((IF(DATOS_[[Sexo]:[Sexo]]=$B26,IF(DATOS_[[AGRUP. VALOR. PTO.]:[AGRUP. VALOR. PTO.]]=$B24,IF(DATOS_[[Check Periodo Ref.]:[Check Periodo Ref.]]="Dentro",DATOS_[Conc.Sal.13]))))),
0)</f>
        <v>0</v>
      </c>
      <c r="S26" s="160">
        <f t="array" ref="S26">IFERROR(
AVERAGE((IF(DATOS_[[Sexo]:[Sexo]]=$B26,IF(DATOS_[[AGRUP. VALOR. PTO.]:[AGRUP. VALOR. PTO.]]=$B24,IF(DATOS_[[Check Periodo Ref.]:[Check Periodo Ref.]]="Dentro",DATOS_[Conc.Sal.14]))))),
0)</f>
        <v>0</v>
      </c>
      <c r="T26" s="160">
        <f t="array" ref="T26">IFERROR(
AVERAGE((IF(DATOS_[[Sexo]:[Sexo]]=$B26,IF(DATOS_[[AGRUP. VALOR. PTO.]:[AGRUP. VALOR. PTO.]]=$B24,IF(DATOS_[[Check Periodo Ref.]:[Check Periodo Ref.]]="Dentro",DATOS_[Conc.Sal.15]))))),
0)</f>
        <v>0</v>
      </c>
      <c r="U26" s="160">
        <f t="array" ref="U26">IFERROR(
AVERAGE((IF(DATOS_[[Sexo]:[Sexo]]=$B26,IF(DATOS_[[AGRUP. VALOR. PTO.]:[AGRUP. VALOR. PTO.]]=$B24,IF(DATOS_[[Check Periodo Ref.]:[Check Periodo Ref.]]="Dentro",DATOS_[Conc.Sal.16]))))),
0)</f>
        <v>0</v>
      </c>
      <c r="V26" s="160">
        <f t="array" ref="V26">IFERROR(
AVERAGE((IF(DATOS_[[Sexo]:[Sexo]]=$B26,IF(DATOS_[[AGRUP. VALOR. PTO.]:[AGRUP. VALOR. PTO.]]=$B24,IF(DATOS_[[Check Periodo Ref.]:[Check Periodo Ref.]]="Dentro",DATOS_[Conc.Sal.17]))))),
0)</f>
        <v>0</v>
      </c>
      <c r="W26" s="160">
        <f t="array" ref="W26">IFERROR(
AVERAGE((IF(DATOS_[[Sexo]:[Sexo]]=$B26,IF(DATOS_[[AGRUP. VALOR. PTO.]:[AGRUP. VALOR. PTO.]]=$B24,IF(DATOS_[[Check Periodo Ref.]:[Check Periodo Ref.]]="Dentro",DATOS_[Conc.Sal.18]))))),
0)</f>
        <v>0</v>
      </c>
      <c r="X26" s="160">
        <f t="array" ref="X26">IFERROR(
AVERAGE((IF(DATOS_[[Sexo]:[Sexo]]=$B26,IF(DATOS_[[AGRUP. VALOR. PTO.]:[AGRUP. VALOR. PTO.]]=$B24,IF(DATOS_[[Check Periodo Ref.]:[Check Periodo Ref.]]="Dentro",DATOS_[Conc.Sal.19]))))),
0)</f>
        <v>0</v>
      </c>
      <c r="Y26" s="160">
        <f t="array" ref="Y26">IFERROR(
AVERAGE((IF(DATOS_[[Sexo]:[Sexo]]=$B26,IF(DATOS_[[AGRUP. VALOR. PTO.]:[AGRUP. VALOR. PTO.]]=$B24,IF(DATOS_[[Check Periodo Ref.]:[Check Periodo Ref.]]="Dentro",DATOS_[Conc.Sal.20]))))),
0)</f>
        <v>0</v>
      </c>
      <c r="Z26" s="160">
        <f t="array" ref="Z26">IFERROR(
AVERAGE((IF(DATOS_[[Sexo]:[Sexo]]=$B26,IF(DATOS_[[AGRUP. VALOR. PTO.]:[AGRUP. VALOR. PTO.]]=$B24,IF(DATOS_[[Check Periodo Ref.]:[Check Periodo Ref.]]="Dentro",DATOS_[Conc.Sal.21]))))),
0)</f>
        <v>0</v>
      </c>
      <c r="AA26" s="160">
        <f t="array" ref="AA26">IFERROR(
AVERAGE((IF(DATOS_[[Sexo]:[Sexo]]=$B26,IF(DATOS_[[AGRUP. VALOR. PTO.]:[AGRUP. VALOR. PTO.]]=$B24,IF(DATOS_[[Check Periodo Ref.]:[Check Periodo Ref.]]="Dentro",DATOS_[Conc.Sal.22]))))),
0)</f>
        <v>0</v>
      </c>
      <c r="AB26" s="160">
        <f t="array" ref="AB26">IFERROR(
AVERAGE((IF(DATOS_[[Sexo]:[Sexo]]=$B26,IF(DATOS_[[AGRUP. VALOR. PTO.]:[AGRUP. VALOR. PTO.]]=$B24,IF(DATOS_[[Check Periodo Ref.]:[Check Periodo Ref.]]="Dentro",DATOS_[Conc.Sal.23]))))),
0)</f>
        <v>0</v>
      </c>
      <c r="AC26" s="160">
        <f t="array" ref="AC26">IFERROR(
AVERAGE((IF(DATOS_[[Sexo]:[Sexo]]=$B26,IF(DATOS_[[AGRUP. VALOR. PTO.]:[AGRUP. VALOR. PTO.]]=$B24,IF(DATOS_[[Check Periodo Ref.]:[Check Periodo Ref.]]="Dentro",DATOS_[Conc.Sal.24]))))),
0)</f>
        <v>0</v>
      </c>
      <c r="AD26" s="160">
        <f t="array" ref="AD26">IFERROR(
AVERAGE((IF(DATOS_[[Sexo]:[Sexo]]=$B26,IF(DATOS_[[AGRUP. VALOR. PTO.]:[AGRUP. VALOR. PTO.]]=$B24,IF(DATOS_[[Check Periodo Ref.]:[Check Periodo Ref.]]="Dentro",DATOS_[Conc.Sal.25]))))),
0)</f>
        <v>0</v>
      </c>
      <c r="AE26" s="160">
        <f t="array" ref="AE26">IFERROR(
AVERAGE((IF(DATOS_[[Sexo]:[Sexo]]=$B26,IF(DATOS_[[AGRUP. VALOR. PTO.]:[AGRUP. VALOR. PTO.]]=$B24,IF(DATOS_[[Check Periodo Ref.]:[Check Periodo Ref.]]="Dentro",DATOS_[Conc.Sal.26]))))),
0)</f>
        <v>0</v>
      </c>
      <c r="AF26" s="160">
        <f t="array" ref="AF26">IFERROR(
AVERAGE((IF(DATOS_[[Sexo]:[Sexo]]=$B26,IF(DATOS_[[AGRUP. VALOR. PTO.]:[AGRUP. VALOR. PTO.]]=$B24,IF(DATOS_[[Check Periodo Ref.]:[Check Periodo Ref.]]="Dentro",DATOS_[Conc.Sal.27]))))),
0)</f>
        <v>0</v>
      </c>
      <c r="AG26" s="160">
        <f t="array" ref="AG26">IFERROR(
AVERAGE((IF(DATOS_[[Sexo]:[Sexo]]=$B26,IF(DATOS_[[AGRUP. VALOR. PTO.]:[AGRUP. VALOR. PTO.]]=$B24,IF(DATOS_[[Check Periodo Ref.]:[Check Periodo Ref.]]="Dentro",DATOS_[Conc.Sal.28]))))),
0)</f>
        <v>0</v>
      </c>
      <c r="AH26" s="160">
        <f t="array" ref="AH26">IFERROR(
AVERAGE((IF(DATOS_[[Sexo]:[Sexo]]=$B26,IF(DATOS_[[AGRUP. VALOR. PTO.]:[AGRUP. VALOR. PTO.]]=$B24,IF(DATOS_[[Check Periodo Ref.]:[Check Periodo Ref.]]="Dentro",DATOS_[Conc.Sal.29]))))),
0)</f>
        <v>0</v>
      </c>
      <c r="AI26" s="160">
        <f t="array" ref="AI26">IFERROR(
AVERAGE((IF(DATOS_[[Sexo]:[Sexo]]=$B26,IF(DATOS_[[AGRUP. VALOR. PTO.]:[AGRUP. VALOR. PTO.]]=$B24,IF(DATOS_[[Check Periodo Ref.]:[Check Periodo Ref.]]="Dentro",DATOS_[Conc.Sal.30]))))),
0)</f>
        <v>0</v>
      </c>
      <c r="AJ26" s="161">
        <f t="array" ref="AJ26">IFERROR(
AVERAGE(IF(DATOS_[Sexo]=$B26,IF(DATOS_[AGRUP. VALOR. PTO.]=$B24,IF(DATOS_[Check Periodo Ref.]="Dentro",DATOS_[Tot COMPL.SAL Ef],FALSE)))),
0)</f>
        <v>0</v>
      </c>
      <c r="AK26" s="163">
        <f t="array" ref="AK26">IFERROR(
AVERAGE(IF(DATOS_[Sexo]=$B26,IF(DATOS_[AGRUP. VALOR. PTO.]=$B24,IF(DATOS_[Check Periodo Ref.]="Dentro",DATOS_[TOTAL SALARIO Ef],FALSE)))),
0)</f>
        <v>0</v>
      </c>
      <c r="AL26" s="162">
        <f t="array" ref="AL26">IFERROR(
AVERAGE((IF(DATOS_[[Sexo]:[Sexo]]=$B26,IF(DATOS_[[AGRUP. VALOR. PTO.]:[AGRUP. VALOR. PTO.]]=$B24,IF(DATOS_[[Check Periodo Ref.]:[Check Periodo Ref.]]="Dentro",DATOS_[C.Extra.01]))))),
0)</f>
        <v>0</v>
      </c>
      <c r="AM26" s="162">
        <f t="array" ref="AM26">IFERROR(
AVERAGE((IF(DATOS_[[Sexo]:[Sexo]]=$B26,IF(DATOS_[[AGRUP. VALOR. PTO.]:[AGRUP. VALOR. PTO.]]=$B24,IF(DATOS_[[Check Periodo Ref.]:[Check Periodo Ref.]]="Dentro",DATOS_[C.Extra.02]))))),
0)</f>
        <v>0</v>
      </c>
      <c r="AN26" s="162">
        <f t="array" ref="AN26">IFERROR(
AVERAGE((IF(DATOS_[[Sexo]:[Sexo]]=$B26,IF(DATOS_[[AGRUP. VALOR. PTO.]:[AGRUP. VALOR. PTO.]]=$B24,IF(DATOS_[[Check Periodo Ref.]:[Check Periodo Ref.]]="Dentro",DATOS_[C.Extra.03]))))),
0)</f>
        <v>0</v>
      </c>
      <c r="AO26" s="162">
        <f t="array" ref="AO26">IFERROR(
AVERAGE((IF(DATOS_[[Sexo]:[Sexo]]=$B26,IF(DATOS_[[AGRUP. VALOR. PTO.]:[AGRUP. VALOR. PTO.]]=$B24,IF(DATOS_[[Check Periodo Ref.]:[Check Periodo Ref.]]="Dentro",DATOS_[C.Extra.04]))))),
0)</f>
        <v>0</v>
      </c>
      <c r="AP26" s="162">
        <f t="array" ref="AP26">IFERROR(
AVERAGE((IF(DATOS_[[Sexo]:[Sexo]]=$B26,IF(DATOS_[[AGRUP. VALOR. PTO.]:[AGRUP. VALOR. PTO.]]=$B24,IF(DATOS_[[Check Periodo Ref.]:[Check Periodo Ref.]]="Dentro",DATOS_[C.Extra.05]))))),
0)</f>
        <v>0</v>
      </c>
      <c r="AQ26" s="164">
        <f t="array" ref="AQ26">IFERROR(
AVERAGE(IF(DATOS_[Sexo]=$B26,IF(DATOS_[AGRUP. VALOR. PTO.]=$B24,IF(DATOS_[Check Periodo Ref.]="Dentro",DATOS_[Tot Extrasalarial Ef],FALSE)))),
0)</f>
        <v>0</v>
      </c>
      <c r="AR26" s="165">
        <f t="array" ref="AR26">IFERROR(
AVERAGE(IF(DATOS_[Sexo]=$B26,IF(DATOS_[AGRUP. VALOR. PTO.]=$B24,IF(DATOS_[Check Periodo Ref.]="Dentro",DATOS_[TOTAL Retrib Ef],FALSE)))),
0)</f>
        <v>0</v>
      </c>
    </row>
    <row r="27" spans="1:44" ht="17.25" thickBot="1" x14ac:dyDescent="0.35">
      <c r="A27" s="114" t="str">
        <f t="shared" ref="A27" si="19">+A28</f>
        <v>[ocultar]</v>
      </c>
      <c r="B27" s="117" t="s">
        <v>307</v>
      </c>
      <c r="C27" s="158"/>
      <c r="D27" s="118"/>
      <c r="E27" s="206" t="str">
        <f t="shared" ref="E27:AR27" si="20">IFERROR((E28-E29)/E28,"")</f>
        <v/>
      </c>
      <c r="F27" s="276" t="str">
        <f t="shared" si="20"/>
        <v/>
      </c>
      <c r="G27" s="277" t="str">
        <f t="shared" si="20"/>
        <v/>
      </c>
      <c r="H27" s="277" t="str">
        <f t="shared" si="20"/>
        <v/>
      </c>
      <c r="I27" s="277" t="str">
        <f t="shared" si="20"/>
        <v/>
      </c>
      <c r="J27" s="278" t="str">
        <f t="shared" si="20"/>
        <v/>
      </c>
      <c r="K27" s="279" t="str">
        <f t="shared" si="20"/>
        <v/>
      </c>
      <c r="L27" s="279" t="str">
        <f t="shared" si="20"/>
        <v/>
      </c>
      <c r="M27" s="279" t="str">
        <f t="shared" si="20"/>
        <v/>
      </c>
      <c r="N27" s="279" t="str">
        <f t="shared" si="20"/>
        <v/>
      </c>
      <c r="O27" s="279" t="str">
        <f t="shared" si="20"/>
        <v/>
      </c>
      <c r="P27" s="279" t="str">
        <f t="shared" si="20"/>
        <v/>
      </c>
      <c r="Q27" s="279" t="str">
        <f t="shared" si="20"/>
        <v/>
      </c>
      <c r="R27" s="279" t="str">
        <f t="shared" si="20"/>
        <v/>
      </c>
      <c r="S27" s="279" t="str">
        <f t="shared" si="20"/>
        <v/>
      </c>
      <c r="T27" s="279" t="str">
        <f t="shared" si="20"/>
        <v/>
      </c>
      <c r="U27" s="279" t="str">
        <f t="shared" si="20"/>
        <v/>
      </c>
      <c r="V27" s="278" t="str">
        <f t="shared" si="20"/>
        <v/>
      </c>
      <c r="W27" s="278" t="str">
        <f t="shared" si="20"/>
        <v/>
      </c>
      <c r="X27" s="278" t="str">
        <f t="shared" si="20"/>
        <v/>
      </c>
      <c r="Y27" s="278" t="str">
        <f t="shared" si="20"/>
        <v/>
      </c>
      <c r="Z27" s="278" t="str">
        <f t="shared" si="20"/>
        <v/>
      </c>
      <c r="AA27" s="278" t="str">
        <f t="shared" si="20"/>
        <v/>
      </c>
      <c r="AB27" s="278" t="str">
        <f t="shared" si="20"/>
        <v/>
      </c>
      <c r="AC27" s="278" t="str">
        <f t="shared" si="20"/>
        <v/>
      </c>
      <c r="AD27" s="278" t="str">
        <f t="shared" si="20"/>
        <v/>
      </c>
      <c r="AE27" s="278" t="str">
        <f t="shared" si="20"/>
        <v/>
      </c>
      <c r="AF27" s="278" t="str">
        <f t="shared" si="20"/>
        <v/>
      </c>
      <c r="AG27" s="278" t="str">
        <f t="shared" si="20"/>
        <v/>
      </c>
      <c r="AH27" s="278" t="str">
        <f t="shared" si="20"/>
        <v/>
      </c>
      <c r="AI27" s="278" t="str">
        <f t="shared" si="20"/>
        <v/>
      </c>
      <c r="AJ27" s="207" t="str">
        <f t="shared" si="20"/>
        <v/>
      </c>
      <c r="AK27" s="210" t="str">
        <f t="shared" si="20"/>
        <v/>
      </c>
      <c r="AL27" s="281" t="str">
        <f t="shared" si="20"/>
        <v/>
      </c>
      <c r="AM27" s="281" t="str">
        <f t="shared" si="20"/>
        <v/>
      </c>
      <c r="AN27" s="281" t="str">
        <f t="shared" si="20"/>
        <v/>
      </c>
      <c r="AO27" s="281" t="str">
        <f t="shared" si="20"/>
        <v/>
      </c>
      <c r="AP27" s="281" t="str">
        <f t="shared" si="20"/>
        <v/>
      </c>
      <c r="AQ27" s="208" t="str">
        <f t="shared" si="20"/>
        <v/>
      </c>
      <c r="AR27" s="209" t="str">
        <f t="shared" si="20"/>
        <v/>
      </c>
    </row>
    <row r="28" spans="1:44" x14ac:dyDescent="0.3">
      <c r="A28" s="114" t="str">
        <f t="shared" ref="A28" si="21">+IF(C28+C29=0,"[ocultar]","")</f>
        <v>[ocultar]</v>
      </c>
      <c r="B28" s="111" t="s">
        <v>162</v>
      </c>
      <c r="C28" s="112">
        <f t="array" ref="C28">SUM(IF($B28=DATOS_[Sexo],
IF($B27=DATOS_[AGRUP. VALOR. PTO.],
IF("Dentro"=DATOS_[Check Periodo Ref.],
1/(COUNTIFS(DATOS_[Sexo],$B28,DATOS_[AGRUP. VALOR. PTO.],$B27,DATOS_[Check Periodo Ref.],"Dentro",DATOS_[id],DATOS_[id]))))))</f>
        <v>0</v>
      </c>
      <c r="D28" s="113">
        <f>COUNTIFS(DATOS_[AGRUP. VALOR. PTO.],$B27,DATOS_[Sexo],$B28,DATOS_[Check Periodo Ref.],"Dentro")</f>
        <v>0</v>
      </c>
      <c r="E28" s="159">
        <f t="array" ref="E28">IFERROR(
AVERAGE(IF(DATOS_[Sexo]=$B28,IF(DATOS_[AGRUP. VALOR. PTO.]=$B27,IF(DATOS_[Check Periodo Ref.]="Dentro",DATOS_[SALARIO BASE Ef],FALSE)))),
0)</f>
        <v>0</v>
      </c>
      <c r="F28" s="160">
        <f t="array" ref="F28">IFERROR(
AVERAGE((IF(DATOS_[[Sexo]:[Sexo]]=$B28,IF(DATOS_[[AGRUP. VALOR. PTO.]:[AGRUP. VALOR. PTO.]]=$B27,IF(DATOS_[[Check Periodo Ref.]:[Check Periodo Ref.]]="Dentro",DATOS_[Conc.Sal.01]))))),
0)</f>
        <v>0</v>
      </c>
      <c r="G28" s="160">
        <f t="array" ref="G28">IFERROR(
AVERAGE((IF(DATOS_[[Sexo]:[Sexo]]=$B28,IF(DATOS_[[AGRUP. VALOR. PTO.]:[AGRUP. VALOR. PTO.]]=$B27,IF(DATOS_[[Check Periodo Ref.]:[Check Periodo Ref.]]="Dentro",DATOS_[Conc.Sal.02]))))),
0)</f>
        <v>0</v>
      </c>
      <c r="H28" s="160">
        <f t="array" ref="H28">IFERROR(
AVERAGE((IF(DATOS_[[Sexo]:[Sexo]]=$B28,IF(DATOS_[[AGRUP. VALOR. PTO.]:[AGRUP. VALOR. PTO.]]=$B27,IF(DATOS_[[Check Periodo Ref.]:[Check Periodo Ref.]]="Dentro",DATOS_[Conc.Sal.03]))))),
0)</f>
        <v>0</v>
      </c>
      <c r="I28" s="160">
        <f t="array" ref="I28">IFERROR(
AVERAGE((IF(DATOS_[[Sexo]:[Sexo]]=$B28,IF(DATOS_[[AGRUP. VALOR. PTO.]:[AGRUP. VALOR. PTO.]]=$B27,IF(DATOS_[[Check Periodo Ref.]:[Check Periodo Ref.]]="Dentro",DATOS_[Conc.Sal.04]))))),
0)</f>
        <v>0</v>
      </c>
      <c r="J28" s="160">
        <f t="array" ref="J28">IFERROR(
AVERAGE((IF(DATOS_[[Sexo]:[Sexo]]=$B28,IF(DATOS_[[AGRUP. VALOR. PTO.]:[AGRUP. VALOR. PTO.]]=$B27,IF(DATOS_[[Check Periodo Ref.]:[Check Periodo Ref.]]="Dentro",DATOS_[Conc.Sal.05]))))),
0)</f>
        <v>0</v>
      </c>
      <c r="K28" s="160">
        <f t="array" ref="K28">IFERROR(
AVERAGE((IF(DATOS_[[Sexo]:[Sexo]]=$B28,IF(DATOS_[[AGRUP. VALOR. PTO.]:[AGRUP. VALOR. PTO.]]=$B27,IF(DATOS_[[Check Periodo Ref.]:[Check Periodo Ref.]]="Dentro",DATOS_[Conc.Sal.06]))))),
0)</f>
        <v>0</v>
      </c>
      <c r="L28" s="160">
        <f t="array" ref="L28">IFERROR(
AVERAGE((IF(DATOS_[[Sexo]:[Sexo]]=$B28,IF(DATOS_[[AGRUP. VALOR. PTO.]:[AGRUP. VALOR. PTO.]]=$B27,IF(DATOS_[[Check Periodo Ref.]:[Check Periodo Ref.]]="Dentro",DATOS_[Conc.Sal.07]))))),
0)</f>
        <v>0</v>
      </c>
      <c r="M28" s="160">
        <f t="array" ref="M28">IFERROR(
AVERAGE((IF(DATOS_[[Sexo]:[Sexo]]=$B28,IF(DATOS_[[AGRUP. VALOR. PTO.]:[AGRUP. VALOR. PTO.]]=$B27,IF(DATOS_[[Check Periodo Ref.]:[Check Periodo Ref.]]="Dentro",DATOS_[Conc.Sal.08]))))),
0)</f>
        <v>0</v>
      </c>
      <c r="N28" s="160">
        <f t="array" ref="N28">IFERROR(
AVERAGE((IF(DATOS_[[Sexo]:[Sexo]]=$B28,IF(DATOS_[[AGRUP. VALOR. PTO.]:[AGRUP. VALOR. PTO.]]=$B27,IF(DATOS_[[Check Periodo Ref.]:[Check Periodo Ref.]]="Dentro",DATOS_[Conc.Sal.09]))))),
0)</f>
        <v>0</v>
      </c>
      <c r="O28" s="160">
        <f t="array" ref="O28">IFERROR(
AVERAGE((IF(DATOS_[[Sexo]:[Sexo]]=$B28,IF(DATOS_[[AGRUP. VALOR. PTO.]:[AGRUP. VALOR. PTO.]]=$B27,IF(DATOS_[[Check Periodo Ref.]:[Check Periodo Ref.]]="Dentro",DATOS_[Conc.Sal.10]))))),
0)</f>
        <v>0</v>
      </c>
      <c r="P28" s="160">
        <f t="array" ref="P28">IFERROR(
AVERAGE((IF(DATOS_[[Sexo]:[Sexo]]=$B28,IF(DATOS_[[AGRUP. VALOR. PTO.]:[AGRUP. VALOR. PTO.]]=$B27,IF(DATOS_[[Check Periodo Ref.]:[Check Periodo Ref.]]="Dentro",DATOS_[Conc.Sal.11]))))),
0)</f>
        <v>0</v>
      </c>
      <c r="Q28" s="160">
        <f t="array" ref="Q28">IFERROR(
AVERAGE((IF(DATOS_[[Sexo]:[Sexo]]=$B28,IF(DATOS_[[AGRUP. VALOR. PTO.]:[AGRUP. VALOR. PTO.]]=$B27,IF(DATOS_[[Check Periodo Ref.]:[Check Periodo Ref.]]="Dentro",DATOS_[Conc.Sal.12]))))),
0)</f>
        <v>0</v>
      </c>
      <c r="R28" s="160">
        <f t="array" ref="R28">IFERROR(
AVERAGE((IF(DATOS_[[Sexo]:[Sexo]]=$B28,IF(DATOS_[[AGRUP. VALOR. PTO.]:[AGRUP. VALOR. PTO.]]=$B27,IF(DATOS_[[Check Periodo Ref.]:[Check Periodo Ref.]]="Dentro",DATOS_[Conc.Sal.13]))))),
0)</f>
        <v>0</v>
      </c>
      <c r="S28" s="160">
        <f t="array" ref="S28">IFERROR(
AVERAGE((IF(DATOS_[[Sexo]:[Sexo]]=$B28,IF(DATOS_[[AGRUP. VALOR. PTO.]:[AGRUP. VALOR. PTO.]]=$B27,IF(DATOS_[[Check Periodo Ref.]:[Check Periodo Ref.]]="Dentro",DATOS_[Conc.Sal.14]))))),
0)</f>
        <v>0</v>
      </c>
      <c r="T28" s="160">
        <f t="array" ref="T28">IFERROR(
AVERAGE((IF(DATOS_[[Sexo]:[Sexo]]=$B28,IF(DATOS_[[AGRUP. VALOR. PTO.]:[AGRUP. VALOR. PTO.]]=$B27,IF(DATOS_[[Check Periodo Ref.]:[Check Periodo Ref.]]="Dentro",DATOS_[Conc.Sal.15]))))),
0)</f>
        <v>0</v>
      </c>
      <c r="U28" s="160">
        <f t="array" ref="U28">IFERROR(
AVERAGE((IF(DATOS_[[Sexo]:[Sexo]]=$B28,IF(DATOS_[[AGRUP. VALOR. PTO.]:[AGRUP. VALOR. PTO.]]=$B27,IF(DATOS_[[Check Periodo Ref.]:[Check Periodo Ref.]]="Dentro",DATOS_[Conc.Sal.16]))))),
0)</f>
        <v>0</v>
      </c>
      <c r="V28" s="160">
        <f t="array" ref="V28">IFERROR(
AVERAGE((IF(DATOS_[[Sexo]:[Sexo]]=$B28,IF(DATOS_[[AGRUP. VALOR. PTO.]:[AGRUP. VALOR. PTO.]]=$B27,IF(DATOS_[[Check Periodo Ref.]:[Check Periodo Ref.]]="Dentro",DATOS_[Conc.Sal.17]))))),
0)</f>
        <v>0</v>
      </c>
      <c r="W28" s="160">
        <f t="array" ref="W28">IFERROR(
AVERAGE((IF(DATOS_[[Sexo]:[Sexo]]=$B28,IF(DATOS_[[AGRUP. VALOR. PTO.]:[AGRUP. VALOR. PTO.]]=$B27,IF(DATOS_[[Check Periodo Ref.]:[Check Periodo Ref.]]="Dentro",DATOS_[Conc.Sal.18]))))),
0)</f>
        <v>0</v>
      </c>
      <c r="X28" s="160">
        <f t="array" ref="X28">IFERROR(
AVERAGE((IF(DATOS_[[Sexo]:[Sexo]]=$B28,IF(DATOS_[[AGRUP. VALOR. PTO.]:[AGRUP. VALOR. PTO.]]=$B27,IF(DATOS_[[Check Periodo Ref.]:[Check Periodo Ref.]]="Dentro",DATOS_[Conc.Sal.19]))))),
0)</f>
        <v>0</v>
      </c>
      <c r="Y28" s="160">
        <f t="array" ref="Y28">IFERROR(
AVERAGE((IF(DATOS_[[Sexo]:[Sexo]]=$B28,IF(DATOS_[[AGRUP. VALOR. PTO.]:[AGRUP. VALOR. PTO.]]=$B27,IF(DATOS_[[Check Periodo Ref.]:[Check Periodo Ref.]]="Dentro",DATOS_[Conc.Sal.20]))))),
0)</f>
        <v>0</v>
      </c>
      <c r="Z28" s="160">
        <f t="array" ref="Z28">IFERROR(
AVERAGE((IF(DATOS_[[Sexo]:[Sexo]]=$B28,IF(DATOS_[[AGRUP. VALOR. PTO.]:[AGRUP. VALOR. PTO.]]=$B27,IF(DATOS_[[Check Periodo Ref.]:[Check Periodo Ref.]]="Dentro",DATOS_[Conc.Sal.21]))))),
0)</f>
        <v>0</v>
      </c>
      <c r="AA28" s="160">
        <f t="array" ref="AA28">IFERROR(
AVERAGE((IF(DATOS_[[Sexo]:[Sexo]]=$B28,IF(DATOS_[[AGRUP. VALOR. PTO.]:[AGRUP. VALOR. PTO.]]=$B27,IF(DATOS_[[Check Periodo Ref.]:[Check Periodo Ref.]]="Dentro",DATOS_[Conc.Sal.22]))))),
0)</f>
        <v>0</v>
      </c>
      <c r="AB28" s="160">
        <f t="array" ref="AB28">IFERROR(
AVERAGE((IF(DATOS_[[Sexo]:[Sexo]]=$B28,IF(DATOS_[[AGRUP. VALOR. PTO.]:[AGRUP. VALOR. PTO.]]=$B27,IF(DATOS_[[Check Periodo Ref.]:[Check Periodo Ref.]]="Dentro",DATOS_[Conc.Sal.23]))))),
0)</f>
        <v>0</v>
      </c>
      <c r="AC28" s="160">
        <f t="array" ref="AC28">IFERROR(
AVERAGE((IF(DATOS_[[Sexo]:[Sexo]]=$B28,IF(DATOS_[[AGRUP. VALOR. PTO.]:[AGRUP. VALOR. PTO.]]=$B27,IF(DATOS_[[Check Periodo Ref.]:[Check Periodo Ref.]]="Dentro",DATOS_[Conc.Sal.24]))))),
0)</f>
        <v>0</v>
      </c>
      <c r="AD28" s="160">
        <f t="array" ref="AD28">IFERROR(
AVERAGE((IF(DATOS_[[Sexo]:[Sexo]]=$B28,IF(DATOS_[[AGRUP. VALOR. PTO.]:[AGRUP. VALOR. PTO.]]=$B27,IF(DATOS_[[Check Periodo Ref.]:[Check Periodo Ref.]]="Dentro",DATOS_[Conc.Sal.25]))))),
0)</f>
        <v>0</v>
      </c>
      <c r="AE28" s="160">
        <f t="array" ref="AE28">IFERROR(
AVERAGE((IF(DATOS_[[Sexo]:[Sexo]]=$B28,IF(DATOS_[[AGRUP. VALOR. PTO.]:[AGRUP. VALOR. PTO.]]=$B27,IF(DATOS_[[Check Periodo Ref.]:[Check Periodo Ref.]]="Dentro",DATOS_[Conc.Sal.26]))))),
0)</f>
        <v>0</v>
      </c>
      <c r="AF28" s="160">
        <f t="array" ref="AF28">IFERROR(
AVERAGE((IF(DATOS_[[Sexo]:[Sexo]]=$B28,IF(DATOS_[[AGRUP. VALOR. PTO.]:[AGRUP. VALOR. PTO.]]=$B27,IF(DATOS_[[Check Periodo Ref.]:[Check Periodo Ref.]]="Dentro",DATOS_[Conc.Sal.27]))))),
0)</f>
        <v>0</v>
      </c>
      <c r="AG28" s="160">
        <f t="array" ref="AG28">IFERROR(
AVERAGE((IF(DATOS_[[Sexo]:[Sexo]]=$B28,IF(DATOS_[[AGRUP. VALOR. PTO.]:[AGRUP. VALOR. PTO.]]=$B27,IF(DATOS_[[Check Periodo Ref.]:[Check Periodo Ref.]]="Dentro",DATOS_[Conc.Sal.28]))))),
0)</f>
        <v>0</v>
      </c>
      <c r="AH28" s="160">
        <f t="array" ref="AH28">IFERROR(
AVERAGE((IF(DATOS_[[Sexo]:[Sexo]]=$B28,IF(DATOS_[[AGRUP. VALOR. PTO.]:[AGRUP. VALOR. PTO.]]=$B27,IF(DATOS_[[Check Periodo Ref.]:[Check Periodo Ref.]]="Dentro",DATOS_[Conc.Sal.29]))))),
0)</f>
        <v>0</v>
      </c>
      <c r="AI28" s="160">
        <f t="array" ref="AI28">IFERROR(
AVERAGE((IF(DATOS_[[Sexo]:[Sexo]]=$B28,IF(DATOS_[[AGRUP. VALOR. PTO.]:[AGRUP. VALOR. PTO.]]=$B27,IF(DATOS_[[Check Periodo Ref.]:[Check Periodo Ref.]]="Dentro",DATOS_[Conc.Sal.30]))))),
0)</f>
        <v>0</v>
      </c>
      <c r="AJ28" s="161">
        <f t="array" ref="AJ28">IFERROR(
AVERAGE(IF(DATOS_[Sexo]=$B28,IF(DATOS_[AGRUP. VALOR. PTO.]=$B27,IF(DATOS_[Check Periodo Ref.]="Dentro",DATOS_[Tot COMPL.SAL Ef],FALSE)))),
0)</f>
        <v>0</v>
      </c>
      <c r="AK28" s="163">
        <f t="array" ref="AK28">IFERROR(
AVERAGE(IF(DATOS_[Sexo]=$B28,IF(DATOS_[AGRUP. VALOR. PTO.]=$B27,IF(DATOS_[Check Periodo Ref.]="Dentro",DATOS_[TOTAL SALARIO Ef],FALSE)))),
0)</f>
        <v>0</v>
      </c>
      <c r="AL28" s="162">
        <f t="array" ref="AL28">IFERROR(
AVERAGE((IF(DATOS_[[Sexo]:[Sexo]]=$B28,IF(DATOS_[[AGRUP. VALOR. PTO.]:[AGRUP. VALOR. PTO.]]=$B27,IF(DATOS_[[Check Periodo Ref.]:[Check Periodo Ref.]]="Dentro",DATOS_[C.Extra.01]))))),
0)</f>
        <v>0</v>
      </c>
      <c r="AM28" s="162">
        <f t="array" ref="AM28">IFERROR(
AVERAGE((IF(DATOS_[[Sexo]:[Sexo]]=$B28,IF(DATOS_[[AGRUP. VALOR. PTO.]:[AGRUP. VALOR. PTO.]]=$B27,IF(DATOS_[[Check Periodo Ref.]:[Check Periodo Ref.]]="Dentro",DATOS_[C.Extra.02]))))),
0)</f>
        <v>0</v>
      </c>
      <c r="AN28" s="162">
        <f t="array" ref="AN28">IFERROR(
AVERAGE((IF(DATOS_[[Sexo]:[Sexo]]=$B28,IF(DATOS_[[AGRUP. VALOR. PTO.]:[AGRUP. VALOR. PTO.]]=$B27,IF(DATOS_[[Check Periodo Ref.]:[Check Periodo Ref.]]="Dentro",DATOS_[C.Extra.03]))))),
0)</f>
        <v>0</v>
      </c>
      <c r="AO28" s="162">
        <f t="array" ref="AO28">IFERROR(
AVERAGE((IF(DATOS_[[Sexo]:[Sexo]]=$B28,IF(DATOS_[[AGRUP. VALOR. PTO.]:[AGRUP. VALOR. PTO.]]=$B27,IF(DATOS_[[Check Periodo Ref.]:[Check Periodo Ref.]]="Dentro",DATOS_[C.Extra.04]))))),
0)</f>
        <v>0</v>
      </c>
      <c r="AP28" s="162">
        <f t="array" ref="AP28">IFERROR(
AVERAGE((IF(DATOS_[[Sexo]:[Sexo]]=$B28,IF(DATOS_[[AGRUP. VALOR. PTO.]:[AGRUP. VALOR. PTO.]]=$B27,IF(DATOS_[[Check Periodo Ref.]:[Check Periodo Ref.]]="Dentro",DATOS_[C.Extra.05]))))),
0)</f>
        <v>0</v>
      </c>
      <c r="AQ28" s="164">
        <f t="array" ref="AQ28">IFERROR(
AVERAGE(IF(DATOS_[Sexo]=$B28,IF(DATOS_[AGRUP. VALOR. PTO.]=$B27,IF(DATOS_[Check Periodo Ref.]="Dentro",DATOS_[Tot Extrasalarial Ef],FALSE)))),
0)</f>
        <v>0</v>
      </c>
      <c r="AR28" s="165">
        <f t="array" ref="AR28">IFERROR(
AVERAGE(IF(DATOS_[Sexo]=$B28,IF(DATOS_[AGRUP. VALOR. PTO.]=$B27,IF(DATOS_[Check Periodo Ref.]="Dentro",DATOS_[TOTAL Retrib Ef],FALSE)))),
0)</f>
        <v>0</v>
      </c>
    </row>
    <row r="29" spans="1:44" x14ac:dyDescent="0.3">
      <c r="A29" s="114" t="str">
        <f t="shared" ref="A29" si="22">+A28</f>
        <v>[ocultar]</v>
      </c>
      <c r="B29" s="111" t="s">
        <v>163</v>
      </c>
      <c r="C29" s="112">
        <f t="array" ref="C29">SUM(IF($B29=DATOS_[Sexo],
IF($B27=DATOS_[AGRUP. VALOR. PTO.],
IF("Dentro"=DATOS_[Check Periodo Ref.],
1/(COUNTIFS(DATOS_[Sexo],$B29,DATOS_[AGRUP. VALOR. PTO.],$B27,DATOS_[Check Periodo Ref.],"Dentro",DATOS_[id],DATOS_[id]))))))</f>
        <v>0</v>
      </c>
      <c r="D29" s="113">
        <f>COUNTIFS(DATOS_[AGRUP. VALOR. PTO.],$B27,DATOS_[Sexo],$B29,DATOS_[Check Periodo Ref.],"Dentro")</f>
        <v>0</v>
      </c>
      <c r="E29" s="159">
        <f t="array" ref="E29">IFERROR(
AVERAGE(IF(DATOS_[Sexo]=$B29,IF(DATOS_[AGRUP. VALOR. PTO.]=$B27,IF(DATOS_[Check Periodo Ref.]="Dentro",DATOS_[SALARIO BASE Ef],FALSE)))),
0)</f>
        <v>0</v>
      </c>
      <c r="F29" s="160">
        <f t="array" ref="F29">IFERROR(
AVERAGE((IF(DATOS_[[Sexo]:[Sexo]]=$B29,IF(DATOS_[[AGRUP. VALOR. PTO.]:[AGRUP. VALOR. PTO.]]=$B27,IF(DATOS_[[Check Periodo Ref.]:[Check Periodo Ref.]]="Dentro",DATOS_[Conc.Sal.01]))))),
0)</f>
        <v>0</v>
      </c>
      <c r="G29" s="160">
        <f t="array" ref="G29">IFERROR(
AVERAGE((IF(DATOS_[[Sexo]:[Sexo]]=$B29,IF(DATOS_[[AGRUP. VALOR. PTO.]:[AGRUP. VALOR. PTO.]]=$B27,IF(DATOS_[[Check Periodo Ref.]:[Check Periodo Ref.]]="Dentro",DATOS_[Conc.Sal.02]))))),
0)</f>
        <v>0</v>
      </c>
      <c r="H29" s="160">
        <f t="array" ref="H29">IFERROR(
AVERAGE((IF(DATOS_[[Sexo]:[Sexo]]=$B29,IF(DATOS_[[AGRUP. VALOR. PTO.]:[AGRUP. VALOR. PTO.]]=$B27,IF(DATOS_[[Check Periodo Ref.]:[Check Periodo Ref.]]="Dentro",DATOS_[Conc.Sal.03]))))),
0)</f>
        <v>0</v>
      </c>
      <c r="I29" s="160">
        <f t="array" ref="I29">IFERROR(
AVERAGE((IF(DATOS_[[Sexo]:[Sexo]]=$B29,IF(DATOS_[[AGRUP. VALOR. PTO.]:[AGRUP. VALOR. PTO.]]=$B27,IF(DATOS_[[Check Periodo Ref.]:[Check Periodo Ref.]]="Dentro",DATOS_[Conc.Sal.04]))))),
0)</f>
        <v>0</v>
      </c>
      <c r="J29" s="160">
        <f t="array" ref="J29">IFERROR(
AVERAGE((IF(DATOS_[[Sexo]:[Sexo]]=$B29,IF(DATOS_[[AGRUP. VALOR. PTO.]:[AGRUP. VALOR. PTO.]]=$B27,IF(DATOS_[[Check Periodo Ref.]:[Check Periodo Ref.]]="Dentro",DATOS_[Conc.Sal.05]))))),
0)</f>
        <v>0</v>
      </c>
      <c r="K29" s="160">
        <f t="array" ref="K29">IFERROR(
AVERAGE((IF(DATOS_[[Sexo]:[Sexo]]=$B29,IF(DATOS_[[AGRUP. VALOR. PTO.]:[AGRUP. VALOR. PTO.]]=$B27,IF(DATOS_[[Check Periodo Ref.]:[Check Periodo Ref.]]="Dentro",DATOS_[Conc.Sal.06]))))),
0)</f>
        <v>0</v>
      </c>
      <c r="L29" s="160">
        <f t="array" ref="L29">IFERROR(
AVERAGE((IF(DATOS_[[Sexo]:[Sexo]]=$B29,IF(DATOS_[[AGRUP. VALOR. PTO.]:[AGRUP. VALOR. PTO.]]=$B27,IF(DATOS_[[Check Periodo Ref.]:[Check Periodo Ref.]]="Dentro",DATOS_[Conc.Sal.07]))))),
0)</f>
        <v>0</v>
      </c>
      <c r="M29" s="160">
        <f t="array" ref="M29">IFERROR(
AVERAGE((IF(DATOS_[[Sexo]:[Sexo]]=$B29,IF(DATOS_[[AGRUP. VALOR. PTO.]:[AGRUP. VALOR. PTO.]]=$B27,IF(DATOS_[[Check Periodo Ref.]:[Check Periodo Ref.]]="Dentro",DATOS_[Conc.Sal.08]))))),
0)</f>
        <v>0</v>
      </c>
      <c r="N29" s="160">
        <f t="array" ref="N29">IFERROR(
AVERAGE((IF(DATOS_[[Sexo]:[Sexo]]=$B29,IF(DATOS_[[AGRUP. VALOR. PTO.]:[AGRUP. VALOR. PTO.]]=$B27,IF(DATOS_[[Check Periodo Ref.]:[Check Periodo Ref.]]="Dentro",DATOS_[Conc.Sal.09]))))),
0)</f>
        <v>0</v>
      </c>
      <c r="O29" s="160">
        <f t="array" ref="O29">IFERROR(
AVERAGE((IF(DATOS_[[Sexo]:[Sexo]]=$B29,IF(DATOS_[[AGRUP. VALOR. PTO.]:[AGRUP. VALOR. PTO.]]=$B27,IF(DATOS_[[Check Periodo Ref.]:[Check Periodo Ref.]]="Dentro",DATOS_[Conc.Sal.10]))))),
0)</f>
        <v>0</v>
      </c>
      <c r="P29" s="160">
        <f t="array" ref="P29">IFERROR(
AVERAGE((IF(DATOS_[[Sexo]:[Sexo]]=$B29,IF(DATOS_[[AGRUP. VALOR. PTO.]:[AGRUP. VALOR. PTO.]]=$B27,IF(DATOS_[[Check Periodo Ref.]:[Check Periodo Ref.]]="Dentro",DATOS_[Conc.Sal.11]))))),
0)</f>
        <v>0</v>
      </c>
      <c r="Q29" s="160">
        <f t="array" ref="Q29">IFERROR(
AVERAGE((IF(DATOS_[[Sexo]:[Sexo]]=$B29,IF(DATOS_[[AGRUP. VALOR. PTO.]:[AGRUP. VALOR. PTO.]]=$B27,IF(DATOS_[[Check Periodo Ref.]:[Check Periodo Ref.]]="Dentro",DATOS_[Conc.Sal.12]))))),
0)</f>
        <v>0</v>
      </c>
      <c r="R29" s="160">
        <f t="array" ref="R29">IFERROR(
AVERAGE((IF(DATOS_[[Sexo]:[Sexo]]=$B29,IF(DATOS_[[AGRUP. VALOR. PTO.]:[AGRUP. VALOR. PTO.]]=$B27,IF(DATOS_[[Check Periodo Ref.]:[Check Periodo Ref.]]="Dentro",DATOS_[Conc.Sal.13]))))),
0)</f>
        <v>0</v>
      </c>
      <c r="S29" s="160">
        <f t="array" ref="S29">IFERROR(
AVERAGE((IF(DATOS_[[Sexo]:[Sexo]]=$B29,IF(DATOS_[[AGRUP. VALOR. PTO.]:[AGRUP. VALOR. PTO.]]=$B27,IF(DATOS_[[Check Periodo Ref.]:[Check Periodo Ref.]]="Dentro",DATOS_[Conc.Sal.14]))))),
0)</f>
        <v>0</v>
      </c>
      <c r="T29" s="160">
        <f t="array" ref="T29">IFERROR(
AVERAGE((IF(DATOS_[[Sexo]:[Sexo]]=$B29,IF(DATOS_[[AGRUP. VALOR. PTO.]:[AGRUP. VALOR. PTO.]]=$B27,IF(DATOS_[[Check Periodo Ref.]:[Check Periodo Ref.]]="Dentro",DATOS_[Conc.Sal.15]))))),
0)</f>
        <v>0</v>
      </c>
      <c r="U29" s="160">
        <f t="array" ref="U29">IFERROR(
AVERAGE((IF(DATOS_[[Sexo]:[Sexo]]=$B29,IF(DATOS_[[AGRUP. VALOR. PTO.]:[AGRUP. VALOR. PTO.]]=$B27,IF(DATOS_[[Check Periodo Ref.]:[Check Periodo Ref.]]="Dentro",DATOS_[Conc.Sal.16]))))),
0)</f>
        <v>0</v>
      </c>
      <c r="V29" s="160">
        <f t="array" ref="V29">IFERROR(
AVERAGE((IF(DATOS_[[Sexo]:[Sexo]]=$B29,IF(DATOS_[[AGRUP. VALOR. PTO.]:[AGRUP. VALOR. PTO.]]=$B27,IF(DATOS_[[Check Periodo Ref.]:[Check Periodo Ref.]]="Dentro",DATOS_[Conc.Sal.17]))))),
0)</f>
        <v>0</v>
      </c>
      <c r="W29" s="160">
        <f t="array" ref="W29">IFERROR(
AVERAGE((IF(DATOS_[[Sexo]:[Sexo]]=$B29,IF(DATOS_[[AGRUP. VALOR. PTO.]:[AGRUP. VALOR. PTO.]]=$B27,IF(DATOS_[[Check Periodo Ref.]:[Check Periodo Ref.]]="Dentro",DATOS_[Conc.Sal.18]))))),
0)</f>
        <v>0</v>
      </c>
      <c r="X29" s="160">
        <f t="array" ref="X29">IFERROR(
AVERAGE((IF(DATOS_[[Sexo]:[Sexo]]=$B29,IF(DATOS_[[AGRUP. VALOR. PTO.]:[AGRUP. VALOR. PTO.]]=$B27,IF(DATOS_[[Check Periodo Ref.]:[Check Periodo Ref.]]="Dentro",DATOS_[Conc.Sal.19]))))),
0)</f>
        <v>0</v>
      </c>
      <c r="Y29" s="160">
        <f t="array" ref="Y29">IFERROR(
AVERAGE((IF(DATOS_[[Sexo]:[Sexo]]=$B29,IF(DATOS_[[AGRUP. VALOR. PTO.]:[AGRUP. VALOR. PTO.]]=$B27,IF(DATOS_[[Check Periodo Ref.]:[Check Periodo Ref.]]="Dentro",DATOS_[Conc.Sal.20]))))),
0)</f>
        <v>0</v>
      </c>
      <c r="Z29" s="160">
        <f t="array" ref="Z29">IFERROR(
AVERAGE((IF(DATOS_[[Sexo]:[Sexo]]=$B29,IF(DATOS_[[AGRUP. VALOR. PTO.]:[AGRUP. VALOR. PTO.]]=$B27,IF(DATOS_[[Check Periodo Ref.]:[Check Periodo Ref.]]="Dentro",DATOS_[Conc.Sal.21]))))),
0)</f>
        <v>0</v>
      </c>
      <c r="AA29" s="160">
        <f t="array" ref="AA29">IFERROR(
AVERAGE((IF(DATOS_[[Sexo]:[Sexo]]=$B29,IF(DATOS_[[AGRUP. VALOR. PTO.]:[AGRUP. VALOR. PTO.]]=$B27,IF(DATOS_[[Check Periodo Ref.]:[Check Periodo Ref.]]="Dentro",DATOS_[Conc.Sal.22]))))),
0)</f>
        <v>0</v>
      </c>
      <c r="AB29" s="160">
        <f t="array" ref="AB29">IFERROR(
AVERAGE((IF(DATOS_[[Sexo]:[Sexo]]=$B29,IF(DATOS_[[AGRUP. VALOR. PTO.]:[AGRUP. VALOR. PTO.]]=$B27,IF(DATOS_[[Check Periodo Ref.]:[Check Periodo Ref.]]="Dentro",DATOS_[Conc.Sal.23]))))),
0)</f>
        <v>0</v>
      </c>
      <c r="AC29" s="160">
        <f t="array" ref="AC29">IFERROR(
AVERAGE((IF(DATOS_[[Sexo]:[Sexo]]=$B29,IF(DATOS_[[AGRUP. VALOR. PTO.]:[AGRUP. VALOR. PTO.]]=$B27,IF(DATOS_[[Check Periodo Ref.]:[Check Periodo Ref.]]="Dentro",DATOS_[Conc.Sal.24]))))),
0)</f>
        <v>0</v>
      </c>
      <c r="AD29" s="160">
        <f t="array" ref="AD29">IFERROR(
AVERAGE((IF(DATOS_[[Sexo]:[Sexo]]=$B29,IF(DATOS_[[AGRUP. VALOR. PTO.]:[AGRUP. VALOR. PTO.]]=$B27,IF(DATOS_[[Check Periodo Ref.]:[Check Periodo Ref.]]="Dentro",DATOS_[Conc.Sal.25]))))),
0)</f>
        <v>0</v>
      </c>
      <c r="AE29" s="160">
        <f t="array" ref="AE29">IFERROR(
AVERAGE((IF(DATOS_[[Sexo]:[Sexo]]=$B29,IF(DATOS_[[AGRUP. VALOR. PTO.]:[AGRUP. VALOR. PTO.]]=$B27,IF(DATOS_[[Check Periodo Ref.]:[Check Periodo Ref.]]="Dentro",DATOS_[Conc.Sal.26]))))),
0)</f>
        <v>0</v>
      </c>
      <c r="AF29" s="160">
        <f t="array" ref="AF29">IFERROR(
AVERAGE((IF(DATOS_[[Sexo]:[Sexo]]=$B29,IF(DATOS_[[AGRUP. VALOR. PTO.]:[AGRUP. VALOR. PTO.]]=$B27,IF(DATOS_[[Check Periodo Ref.]:[Check Periodo Ref.]]="Dentro",DATOS_[Conc.Sal.27]))))),
0)</f>
        <v>0</v>
      </c>
      <c r="AG29" s="160">
        <f t="array" ref="AG29">IFERROR(
AVERAGE((IF(DATOS_[[Sexo]:[Sexo]]=$B29,IF(DATOS_[[AGRUP. VALOR. PTO.]:[AGRUP. VALOR. PTO.]]=$B27,IF(DATOS_[[Check Periodo Ref.]:[Check Periodo Ref.]]="Dentro",DATOS_[Conc.Sal.28]))))),
0)</f>
        <v>0</v>
      </c>
      <c r="AH29" s="160">
        <f t="array" ref="AH29">IFERROR(
AVERAGE((IF(DATOS_[[Sexo]:[Sexo]]=$B29,IF(DATOS_[[AGRUP. VALOR. PTO.]:[AGRUP. VALOR. PTO.]]=$B27,IF(DATOS_[[Check Periodo Ref.]:[Check Periodo Ref.]]="Dentro",DATOS_[Conc.Sal.29]))))),
0)</f>
        <v>0</v>
      </c>
      <c r="AI29" s="160">
        <f t="array" ref="AI29">IFERROR(
AVERAGE((IF(DATOS_[[Sexo]:[Sexo]]=$B29,IF(DATOS_[[AGRUP. VALOR. PTO.]:[AGRUP. VALOR. PTO.]]=$B27,IF(DATOS_[[Check Periodo Ref.]:[Check Periodo Ref.]]="Dentro",DATOS_[Conc.Sal.30]))))),
0)</f>
        <v>0</v>
      </c>
      <c r="AJ29" s="161">
        <f t="array" ref="AJ29">IFERROR(
AVERAGE(IF(DATOS_[Sexo]=$B29,IF(DATOS_[AGRUP. VALOR. PTO.]=$B27,IF(DATOS_[Check Periodo Ref.]="Dentro",DATOS_[Tot COMPL.SAL Ef],FALSE)))),
0)</f>
        <v>0</v>
      </c>
      <c r="AK29" s="163">
        <f t="array" ref="AK29">IFERROR(
AVERAGE(IF(DATOS_[Sexo]=$B29,IF(DATOS_[AGRUP. VALOR. PTO.]=$B27,IF(DATOS_[Check Periodo Ref.]="Dentro",DATOS_[TOTAL SALARIO Ef],FALSE)))),
0)</f>
        <v>0</v>
      </c>
      <c r="AL29" s="162">
        <f t="array" ref="AL29">IFERROR(
AVERAGE((IF(DATOS_[[Sexo]:[Sexo]]=$B29,IF(DATOS_[[AGRUP. VALOR. PTO.]:[AGRUP. VALOR. PTO.]]=$B27,IF(DATOS_[[Check Periodo Ref.]:[Check Periodo Ref.]]="Dentro",DATOS_[C.Extra.01]))))),
0)</f>
        <v>0</v>
      </c>
      <c r="AM29" s="162">
        <f t="array" ref="AM29">IFERROR(
AVERAGE((IF(DATOS_[[Sexo]:[Sexo]]=$B29,IF(DATOS_[[AGRUP. VALOR. PTO.]:[AGRUP. VALOR. PTO.]]=$B27,IF(DATOS_[[Check Periodo Ref.]:[Check Periodo Ref.]]="Dentro",DATOS_[C.Extra.02]))))),
0)</f>
        <v>0</v>
      </c>
      <c r="AN29" s="162">
        <f t="array" ref="AN29">IFERROR(
AVERAGE((IF(DATOS_[[Sexo]:[Sexo]]=$B29,IF(DATOS_[[AGRUP. VALOR. PTO.]:[AGRUP. VALOR. PTO.]]=$B27,IF(DATOS_[[Check Periodo Ref.]:[Check Periodo Ref.]]="Dentro",DATOS_[C.Extra.03]))))),
0)</f>
        <v>0</v>
      </c>
      <c r="AO29" s="162">
        <f t="array" ref="AO29">IFERROR(
AVERAGE((IF(DATOS_[[Sexo]:[Sexo]]=$B29,IF(DATOS_[[AGRUP. VALOR. PTO.]:[AGRUP. VALOR. PTO.]]=$B27,IF(DATOS_[[Check Periodo Ref.]:[Check Periodo Ref.]]="Dentro",DATOS_[C.Extra.04]))))),
0)</f>
        <v>0</v>
      </c>
      <c r="AP29" s="162">
        <f t="array" ref="AP29">IFERROR(
AVERAGE((IF(DATOS_[[Sexo]:[Sexo]]=$B29,IF(DATOS_[[AGRUP. VALOR. PTO.]:[AGRUP. VALOR. PTO.]]=$B27,IF(DATOS_[[Check Periodo Ref.]:[Check Periodo Ref.]]="Dentro",DATOS_[C.Extra.05]))))),
0)</f>
        <v>0</v>
      </c>
      <c r="AQ29" s="164">
        <f t="array" ref="AQ29">IFERROR(
AVERAGE(IF(DATOS_[Sexo]=$B29,IF(DATOS_[AGRUP. VALOR. PTO.]=$B27,IF(DATOS_[Check Periodo Ref.]="Dentro",DATOS_[Tot Extrasalarial Ef],FALSE)))),
0)</f>
        <v>0</v>
      </c>
      <c r="AR29" s="165">
        <f t="array" ref="AR29">IFERROR(
AVERAGE(IF(DATOS_[Sexo]=$B29,IF(DATOS_[AGRUP. VALOR. PTO.]=$B27,IF(DATOS_[Check Periodo Ref.]="Dentro",DATOS_[TOTAL Retrib Ef],FALSE)))),
0)</f>
        <v>0</v>
      </c>
    </row>
    <row r="30" spans="1:44" ht="17.25" thickBot="1" x14ac:dyDescent="0.35">
      <c r="A30" s="114" t="str">
        <f t="shared" ref="A30" si="23">+A31</f>
        <v>[ocultar]</v>
      </c>
      <c r="B30" s="117" t="s">
        <v>303</v>
      </c>
      <c r="C30" s="158"/>
      <c r="D30" s="118"/>
      <c r="E30" s="206" t="str">
        <f t="shared" ref="E30:AR30" si="24">IFERROR((E31-E32)/E31,"")</f>
        <v/>
      </c>
      <c r="F30" s="276" t="str">
        <f t="shared" si="24"/>
        <v/>
      </c>
      <c r="G30" s="277" t="str">
        <f t="shared" si="24"/>
        <v/>
      </c>
      <c r="H30" s="277" t="str">
        <f t="shared" si="24"/>
        <v/>
      </c>
      <c r="I30" s="277" t="str">
        <f t="shared" si="24"/>
        <v/>
      </c>
      <c r="J30" s="278" t="str">
        <f t="shared" si="24"/>
        <v/>
      </c>
      <c r="K30" s="279" t="str">
        <f t="shared" si="24"/>
        <v/>
      </c>
      <c r="L30" s="279" t="str">
        <f t="shared" si="24"/>
        <v/>
      </c>
      <c r="M30" s="279" t="str">
        <f t="shared" si="24"/>
        <v/>
      </c>
      <c r="N30" s="279" t="str">
        <f t="shared" si="24"/>
        <v/>
      </c>
      <c r="O30" s="279" t="str">
        <f t="shared" si="24"/>
        <v/>
      </c>
      <c r="P30" s="279" t="str">
        <f t="shared" si="24"/>
        <v/>
      </c>
      <c r="Q30" s="279" t="str">
        <f t="shared" si="24"/>
        <v/>
      </c>
      <c r="R30" s="279" t="str">
        <f t="shared" si="24"/>
        <v/>
      </c>
      <c r="S30" s="279" t="str">
        <f t="shared" si="24"/>
        <v/>
      </c>
      <c r="T30" s="279" t="str">
        <f t="shared" si="24"/>
        <v/>
      </c>
      <c r="U30" s="279" t="str">
        <f t="shared" si="24"/>
        <v/>
      </c>
      <c r="V30" s="278" t="str">
        <f t="shared" si="24"/>
        <v/>
      </c>
      <c r="W30" s="278" t="str">
        <f t="shared" si="24"/>
        <v/>
      </c>
      <c r="X30" s="278" t="str">
        <f t="shared" si="24"/>
        <v/>
      </c>
      <c r="Y30" s="278" t="str">
        <f t="shared" si="24"/>
        <v/>
      </c>
      <c r="Z30" s="278" t="str">
        <f t="shared" si="24"/>
        <v/>
      </c>
      <c r="AA30" s="278" t="str">
        <f t="shared" si="24"/>
        <v/>
      </c>
      <c r="AB30" s="278" t="str">
        <f t="shared" si="24"/>
        <v/>
      </c>
      <c r="AC30" s="278" t="str">
        <f t="shared" si="24"/>
        <v/>
      </c>
      <c r="AD30" s="278" t="str">
        <f t="shared" si="24"/>
        <v/>
      </c>
      <c r="AE30" s="278" t="str">
        <f t="shared" si="24"/>
        <v/>
      </c>
      <c r="AF30" s="278" t="str">
        <f t="shared" si="24"/>
        <v/>
      </c>
      <c r="AG30" s="278" t="str">
        <f t="shared" si="24"/>
        <v/>
      </c>
      <c r="AH30" s="278" t="str">
        <f t="shared" si="24"/>
        <v/>
      </c>
      <c r="AI30" s="278" t="str">
        <f t="shared" si="24"/>
        <v/>
      </c>
      <c r="AJ30" s="207" t="str">
        <f t="shared" si="24"/>
        <v/>
      </c>
      <c r="AK30" s="210" t="str">
        <f t="shared" si="24"/>
        <v/>
      </c>
      <c r="AL30" s="281" t="str">
        <f t="shared" si="24"/>
        <v/>
      </c>
      <c r="AM30" s="281" t="str">
        <f t="shared" si="24"/>
        <v/>
      </c>
      <c r="AN30" s="281" t="str">
        <f t="shared" si="24"/>
        <v/>
      </c>
      <c r="AO30" s="281" t="str">
        <f t="shared" si="24"/>
        <v/>
      </c>
      <c r="AP30" s="281" t="str">
        <f t="shared" si="24"/>
        <v/>
      </c>
      <c r="AQ30" s="208" t="str">
        <f t="shared" si="24"/>
        <v/>
      </c>
      <c r="AR30" s="209" t="str">
        <f t="shared" si="24"/>
        <v/>
      </c>
    </row>
    <row r="31" spans="1:44" x14ac:dyDescent="0.3">
      <c r="A31" s="114" t="str">
        <f t="shared" ref="A31" si="25">+IF(C31+C32=0,"[ocultar]","")</f>
        <v>[ocultar]</v>
      </c>
      <c r="B31" s="111" t="s">
        <v>162</v>
      </c>
      <c r="C31" s="112">
        <f t="array" ref="C31">SUM(IF($B31=DATOS_[Sexo],
IF($B30=DATOS_[AGRUP. VALOR. PTO.],
IF("Dentro"=DATOS_[Check Periodo Ref.],
1/(COUNTIFS(DATOS_[Sexo],$B31,DATOS_[AGRUP. VALOR. PTO.],$B30,DATOS_[Check Periodo Ref.],"Dentro",DATOS_[id],DATOS_[id]))))))</f>
        <v>0</v>
      </c>
      <c r="D31" s="113">
        <f>COUNTIFS(DATOS_[AGRUP. VALOR. PTO.],$B30,DATOS_[Sexo],$B31,DATOS_[Check Periodo Ref.],"Dentro")</f>
        <v>0</v>
      </c>
      <c r="E31" s="159">
        <f t="array" ref="E31">IFERROR(
AVERAGE(IF(DATOS_[Sexo]=$B31,IF(DATOS_[AGRUP. VALOR. PTO.]=$B30,IF(DATOS_[Check Periodo Ref.]="Dentro",DATOS_[SALARIO BASE Ef],FALSE)))),
0)</f>
        <v>0</v>
      </c>
      <c r="F31" s="160">
        <f t="array" ref="F31">IFERROR(
AVERAGE((IF(DATOS_[[Sexo]:[Sexo]]=$B31,IF(DATOS_[[AGRUP. VALOR. PTO.]:[AGRUP. VALOR. PTO.]]=$B30,IF(DATOS_[[Check Periodo Ref.]:[Check Periodo Ref.]]="Dentro",DATOS_[Conc.Sal.01]))))),
0)</f>
        <v>0</v>
      </c>
      <c r="G31" s="160">
        <f t="array" ref="G31">IFERROR(
AVERAGE((IF(DATOS_[[Sexo]:[Sexo]]=$B31,IF(DATOS_[[AGRUP. VALOR. PTO.]:[AGRUP. VALOR. PTO.]]=$B30,IF(DATOS_[[Check Periodo Ref.]:[Check Periodo Ref.]]="Dentro",DATOS_[Conc.Sal.02]))))),
0)</f>
        <v>0</v>
      </c>
      <c r="H31" s="160">
        <f t="array" ref="H31">IFERROR(
AVERAGE((IF(DATOS_[[Sexo]:[Sexo]]=$B31,IF(DATOS_[[AGRUP. VALOR. PTO.]:[AGRUP. VALOR. PTO.]]=$B30,IF(DATOS_[[Check Periodo Ref.]:[Check Periodo Ref.]]="Dentro",DATOS_[Conc.Sal.03]))))),
0)</f>
        <v>0</v>
      </c>
      <c r="I31" s="160">
        <f t="array" ref="I31">IFERROR(
AVERAGE((IF(DATOS_[[Sexo]:[Sexo]]=$B31,IF(DATOS_[[AGRUP. VALOR. PTO.]:[AGRUP. VALOR. PTO.]]=$B30,IF(DATOS_[[Check Periodo Ref.]:[Check Periodo Ref.]]="Dentro",DATOS_[Conc.Sal.04]))))),
0)</f>
        <v>0</v>
      </c>
      <c r="J31" s="160">
        <f t="array" ref="J31">IFERROR(
AVERAGE((IF(DATOS_[[Sexo]:[Sexo]]=$B31,IF(DATOS_[[AGRUP. VALOR. PTO.]:[AGRUP. VALOR. PTO.]]=$B30,IF(DATOS_[[Check Periodo Ref.]:[Check Periodo Ref.]]="Dentro",DATOS_[Conc.Sal.05]))))),
0)</f>
        <v>0</v>
      </c>
      <c r="K31" s="160">
        <f t="array" ref="K31">IFERROR(
AVERAGE((IF(DATOS_[[Sexo]:[Sexo]]=$B31,IF(DATOS_[[AGRUP. VALOR. PTO.]:[AGRUP. VALOR. PTO.]]=$B30,IF(DATOS_[[Check Periodo Ref.]:[Check Periodo Ref.]]="Dentro",DATOS_[Conc.Sal.06]))))),
0)</f>
        <v>0</v>
      </c>
      <c r="L31" s="160">
        <f t="array" ref="L31">IFERROR(
AVERAGE((IF(DATOS_[[Sexo]:[Sexo]]=$B31,IF(DATOS_[[AGRUP. VALOR. PTO.]:[AGRUP. VALOR. PTO.]]=$B30,IF(DATOS_[[Check Periodo Ref.]:[Check Periodo Ref.]]="Dentro",DATOS_[Conc.Sal.07]))))),
0)</f>
        <v>0</v>
      </c>
      <c r="M31" s="160">
        <f t="array" ref="M31">IFERROR(
AVERAGE((IF(DATOS_[[Sexo]:[Sexo]]=$B31,IF(DATOS_[[AGRUP. VALOR. PTO.]:[AGRUP. VALOR. PTO.]]=$B30,IF(DATOS_[[Check Periodo Ref.]:[Check Periodo Ref.]]="Dentro",DATOS_[Conc.Sal.08]))))),
0)</f>
        <v>0</v>
      </c>
      <c r="N31" s="160">
        <f t="array" ref="N31">IFERROR(
AVERAGE((IF(DATOS_[[Sexo]:[Sexo]]=$B31,IF(DATOS_[[AGRUP. VALOR. PTO.]:[AGRUP. VALOR. PTO.]]=$B30,IF(DATOS_[[Check Periodo Ref.]:[Check Periodo Ref.]]="Dentro",DATOS_[Conc.Sal.09]))))),
0)</f>
        <v>0</v>
      </c>
      <c r="O31" s="160">
        <f t="array" ref="O31">IFERROR(
AVERAGE((IF(DATOS_[[Sexo]:[Sexo]]=$B31,IF(DATOS_[[AGRUP. VALOR. PTO.]:[AGRUP. VALOR. PTO.]]=$B30,IF(DATOS_[[Check Periodo Ref.]:[Check Periodo Ref.]]="Dentro",DATOS_[Conc.Sal.10]))))),
0)</f>
        <v>0</v>
      </c>
      <c r="P31" s="160">
        <f t="array" ref="P31">IFERROR(
AVERAGE((IF(DATOS_[[Sexo]:[Sexo]]=$B31,IF(DATOS_[[AGRUP. VALOR. PTO.]:[AGRUP. VALOR. PTO.]]=$B30,IF(DATOS_[[Check Periodo Ref.]:[Check Periodo Ref.]]="Dentro",DATOS_[Conc.Sal.11]))))),
0)</f>
        <v>0</v>
      </c>
      <c r="Q31" s="160">
        <f t="array" ref="Q31">IFERROR(
AVERAGE((IF(DATOS_[[Sexo]:[Sexo]]=$B31,IF(DATOS_[[AGRUP. VALOR. PTO.]:[AGRUP. VALOR. PTO.]]=$B30,IF(DATOS_[[Check Periodo Ref.]:[Check Periodo Ref.]]="Dentro",DATOS_[Conc.Sal.12]))))),
0)</f>
        <v>0</v>
      </c>
      <c r="R31" s="160">
        <f t="array" ref="R31">IFERROR(
AVERAGE((IF(DATOS_[[Sexo]:[Sexo]]=$B31,IF(DATOS_[[AGRUP. VALOR. PTO.]:[AGRUP. VALOR. PTO.]]=$B30,IF(DATOS_[[Check Periodo Ref.]:[Check Periodo Ref.]]="Dentro",DATOS_[Conc.Sal.13]))))),
0)</f>
        <v>0</v>
      </c>
      <c r="S31" s="160">
        <f t="array" ref="S31">IFERROR(
AVERAGE((IF(DATOS_[[Sexo]:[Sexo]]=$B31,IF(DATOS_[[AGRUP. VALOR. PTO.]:[AGRUP. VALOR. PTO.]]=$B30,IF(DATOS_[[Check Periodo Ref.]:[Check Periodo Ref.]]="Dentro",DATOS_[Conc.Sal.14]))))),
0)</f>
        <v>0</v>
      </c>
      <c r="T31" s="160">
        <f t="array" ref="T31">IFERROR(
AVERAGE((IF(DATOS_[[Sexo]:[Sexo]]=$B31,IF(DATOS_[[AGRUP. VALOR. PTO.]:[AGRUP. VALOR. PTO.]]=$B30,IF(DATOS_[[Check Periodo Ref.]:[Check Periodo Ref.]]="Dentro",DATOS_[Conc.Sal.15]))))),
0)</f>
        <v>0</v>
      </c>
      <c r="U31" s="160">
        <f t="array" ref="U31">IFERROR(
AVERAGE((IF(DATOS_[[Sexo]:[Sexo]]=$B31,IF(DATOS_[[AGRUP. VALOR. PTO.]:[AGRUP. VALOR. PTO.]]=$B30,IF(DATOS_[[Check Periodo Ref.]:[Check Periodo Ref.]]="Dentro",DATOS_[Conc.Sal.16]))))),
0)</f>
        <v>0</v>
      </c>
      <c r="V31" s="160">
        <f t="array" ref="V31">IFERROR(
AVERAGE((IF(DATOS_[[Sexo]:[Sexo]]=$B31,IF(DATOS_[[AGRUP. VALOR. PTO.]:[AGRUP. VALOR. PTO.]]=$B30,IF(DATOS_[[Check Periodo Ref.]:[Check Periodo Ref.]]="Dentro",DATOS_[Conc.Sal.17]))))),
0)</f>
        <v>0</v>
      </c>
      <c r="W31" s="160">
        <f t="array" ref="W31">IFERROR(
AVERAGE((IF(DATOS_[[Sexo]:[Sexo]]=$B31,IF(DATOS_[[AGRUP. VALOR. PTO.]:[AGRUP. VALOR. PTO.]]=$B30,IF(DATOS_[[Check Periodo Ref.]:[Check Periodo Ref.]]="Dentro",DATOS_[Conc.Sal.18]))))),
0)</f>
        <v>0</v>
      </c>
      <c r="X31" s="160">
        <f t="array" ref="X31">IFERROR(
AVERAGE((IF(DATOS_[[Sexo]:[Sexo]]=$B31,IF(DATOS_[[AGRUP. VALOR. PTO.]:[AGRUP. VALOR. PTO.]]=$B30,IF(DATOS_[[Check Periodo Ref.]:[Check Periodo Ref.]]="Dentro",DATOS_[Conc.Sal.19]))))),
0)</f>
        <v>0</v>
      </c>
      <c r="Y31" s="160">
        <f t="array" ref="Y31">IFERROR(
AVERAGE((IF(DATOS_[[Sexo]:[Sexo]]=$B31,IF(DATOS_[[AGRUP. VALOR. PTO.]:[AGRUP. VALOR. PTO.]]=$B30,IF(DATOS_[[Check Periodo Ref.]:[Check Periodo Ref.]]="Dentro",DATOS_[Conc.Sal.20]))))),
0)</f>
        <v>0</v>
      </c>
      <c r="Z31" s="160">
        <f t="array" ref="Z31">IFERROR(
AVERAGE((IF(DATOS_[[Sexo]:[Sexo]]=$B31,IF(DATOS_[[AGRUP. VALOR. PTO.]:[AGRUP. VALOR. PTO.]]=$B30,IF(DATOS_[[Check Periodo Ref.]:[Check Periodo Ref.]]="Dentro",DATOS_[Conc.Sal.21]))))),
0)</f>
        <v>0</v>
      </c>
      <c r="AA31" s="160">
        <f t="array" ref="AA31">IFERROR(
AVERAGE((IF(DATOS_[[Sexo]:[Sexo]]=$B31,IF(DATOS_[[AGRUP. VALOR. PTO.]:[AGRUP. VALOR. PTO.]]=$B30,IF(DATOS_[[Check Periodo Ref.]:[Check Periodo Ref.]]="Dentro",DATOS_[Conc.Sal.22]))))),
0)</f>
        <v>0</v>
      </c>
      <c r="AB31" s="160">
        <f t="array" ref="AB31">IFERROR(
AVERAGE((IF(DATOS_[[Sexo]:[Sexo]]=$B31,IF(DATOS_[[AGRUP. VALOR. PTO.]:[AGRUP. VALOR. PTO.]]=$B30,IF(DATOS_[[Check Periodo Ref.]:[Check Periodo Ref.]]="Dentro",DATOS_[Conc.Sal.23]))))),
0)</f>
        <v>0</v>
      </c>
      <c r="AC31" s="160">
        <f t="array" ref="AC31">IFERROR(
AVERAGE((IF(DATOS_[[Sexo]:[Sexo]]=$B31,IF(DATOS_[[AGRUP. VALOR. PTO.]:[AGRUP. VALOR. PTO.]]=$B30,IF(DATOS_[[Check Periodo Ref.]:[Check Periodo Ref.]]="Dentro",DATOS_[Conc.Sal.24]))))),
0)</f>
        <v>0</v>
      </c>
      <c r="AD31" s="160">
        <f t="array" ref="AD31">IFERROR(
AVERAGE((IF(DATOS_[[Sexo]:[Sexo]]=$B31,IF(DATOS_[[AGRUP. VALOR. PTO.]:[AGRUP. VALOR. PTO.]]=$B30,IF(DATOS_[[Check Periodo Ref.]:[Check Periodo Ref.]]="Dentro",DATOS_[Conc.Sal.25]))))),
0)</f>
        <v>0</v>
      </c>
      <c r="AE31" s="160">
        <f t="array" ref="AE31">IFERROR(
AVERAGE((IF(DATOS_[[Sexo]:[Sexo]]=$B31,IF(DATOS_[[AGRUP. VALOR. PTO.]:[AGRUP. VALOR. PTO.]]=$B30,IF(DATOS_[[Check Periodo Ref.]:[Check Periodo Ref.]]="Dentro",DATOS_[Conc.Sal.26]))))),
0)</f>
        <v>0</v>
      </c>
      <c r="AF31" s="160">
        <f t="array" ref="AF31">IFERROR(
AVERAGE((IF(DATOS_[[Sexo]:[Sexo]]=$B31,IF(DATOS_[[AGRUP. VALOR. PTO.]:[AGRUP. VALOR. PTO.]]=$B30,IF(DATOS_[[Check Periodo Ref.]:[Check Periodo Ref.]]="Dentro",DATOS_[Conc.Sal.27]))))),
0)</f>
        <v>0</v>
      </c>
      <c r="AG31" s="160">
        <f t="array" ref="AG31">IFERROR(
AVERAGE((IF(DATOS_[[Sexo]:[Sexo]]=$B31,IF(DATOS_[[AGRUP. VALOR. PTO.]:[AGRUP. VALOR. PTO.]]=$B30,IF(DATOS_[[Check Periodo Ref.]:[Check Periodo Ref.]]="Dentro",DATOS_[Conc.Sal.28]))))),
0)</f>
        <v>0</v>
      </c>
      <c r="AH31" s="160">
        <f t="array" ref="AH31">IFERROR(
AVERAGE((IF(DATOS_[[Sexo]:[Sexo]]=$B31,IF(DATOS_[[AGRUP. VALOR. PTO.]:[AGRUP. VALOR. PTO.]]=$B30,IF(DATOS_[[Check Periodo Ref.]:[Check Periodo Ref.]]="Dentro",DATOS_[Conc.Sal.29]))))),
0)</f>
        <v>0</v>
      </c>
      <c r="AI31" s="160">
        <f t="array" ref="AI31">IFERROR(
AVERAGE((IF(DATOS_[[Sexo]:[Sexo]]=$B31,IF(DATOS_[[AGRUP. VALOR. PTO.]:[AGRUP. VALOR. PTO.]]=$B30,IF(DATOS_[[Check Periodo Ref.]:[Check Periodo Ref.]]="Dentro",DATOS_[Conc.Sal.30]))))),
0)</f>
        <v>0</v>
      </c>
      <c r="AJ31" s="161">
        <f t="array" ref="AJ31">IFERROR(
AVERAGE(IF(DATOS_[Sexo]=$B31,IF(DATOS_[AGRUP. VALOR. PTO.]=$B30,IF(DATOS_[Check Periodo Ref.]="Dentro",DATOS_[Tot COMPL.SAL Ef],FALSE)))),
0)</f>
        <v>0</v>
      </c>
      <c r="AK31" s="163">
        <f t="array" ref="AK31">IFERROR(
AVERAGE(IF(DATOS_[Sexo]=$B31,IF(DATOS_[AGRUP. VALOR. PTO.]=$B30,IF(DATOS_[Check Periodo Ref.]="Dentro",DATOS_[TOTAL SALARIO Ef],FALSE)))),
0)</f>
        <v>0</v>
      </c>
      <c r="AL31" s="162">
        <f t="array" ref="AL31">IFERROR(
AVERAGE((IF(DATOS_[[Sexo]:[Sexo]]=$B31,IF(DATOS_[[AGRUP. VALOR. PTO.]:[AGRUP. VALOR. PTO.]]=$B30,IF(DATOS_[[Check Periodo Ref.]:[Check Periodo Ref.]]="Dentro",DATOS_[C.Extra.01]))))),
0)</f>
        <v>0</v>
      </c>
      <c r="AM31" s="162">
        <f t="array" ref="AM31">IFERROR(
AVERAGE((IF(DATOS_[[Sexo]:[Sexo]]=$B31,IF(DATOS_[[AGRUP. VALOR. PTO.]:[AGRUP. VALOR. PTO.]]=$B30,IF(DATOS_[[Check Periodo Ref.]:[Check Periodo Ref.]]="Dentro",DATOS_[C.Extra.02]))))),
0)</f>
        <v>0</v>
      </c>
      <c r="AN31" s="162">
        <f t="array" ref="AN31">IFERROR(
AVERAGE((IF(DATOS_[[Sexo]:[Sexo]]=$B31,IF(DATOS_[[AGRUP. VALOR. PTO.]:[AGRUP. VALOR. PTO.]]=$B30,IF(DATOS_[[Check Periodo Ref.]:[Check Periodo Ref.]]="Dentro",DATOS_[C.Extra.03]))))),
0)</f>
        <v>0</v>
      </c>
      <c r="AO31" s="162">
        <f t="array" ref="AO31">IFERROR(
AVERAGE((IF(DATOS_[[Sexo]:[Sexo]]=$B31,IF(DATOS_[[AGRUP. VALOR. PTO.]:[AGRUP. VALOR. PTO.]]=$B30,IF(DATOS_[[Check Periodo Ref.]:[Check Periodo Ref.]]="Dentro",DATOS_[C.Extra.04]))))),
0)</f>
        <v>0</v>
      </c>
      <c r="AP31" s="162">
        <f t="array" ref="AP31">IFERROR(
AVERAGE((IF(DATOS_[[Sexo]:[Sexo]]=$B31,IF(DATOS_[[AGRUP. VALOR. PTO.]:[AGRUP. VALOR. PTO.]]=$B30,IF(DATOS_[[Check Periodo Ref.]:[Check Periodo Ref.]]="Dentro",DATOS_[C.Extra.05]))))),
0)</f>
        <v>0</v>
      </c>
      <c r="AQ31" s="164">
        <f t="array" ref="AQ31">IFERROR(
AVERAGE(IF(DATOS_[Sexo]=$B31,IF(DATOS_[AGRUP. VALOR. PTO.]=$B30,IF(DATOS_[Check Periodo Ref.]="Dentro",DATOS_[Tot Extrasalarial Ef],FALSE)))),
0)</f>
        <v>0</v>
      </c>
      <c r="AR31" s="165">
        <f t="array" ref="AR31">IFERROR(
AVERAGE(IF(DATOS_[Sexo]=$B31,IF(DATOS_[AGRUP. VALOR. PTO.]=$B30,IF(DATOS_[Check Periodo Ref.]="Dentro",DATOS_[TOTAL Retrib Ef],FALSE)))),
0)</f>
        <v>0</v>
      </c>
    </row>
    <row r="32" spans="1:44" x14ac:dyDescent="0.3">
      <c r="A32" s="114" t="str">
        <f t="shared" ref="A32" si="26">+A31</f>
        <v>[ocultar]</v>
      </c>
      <c r="B32" s="111" t="s">
        <v>163</v>
      </c>
      <c r="C32" s="112">
        <f t="array" ref="C32">SUM(IF($B32=DATOS_[Sexo],
IF($B30=DATOS_[AGRUP. VALOR. PTO.],
IF("Dentro"=DATOS_[Check Periodo Ref.],
1/(COUNTIFS(DATOS_[Sexo],$B32,DATOS_[AGRUP. VALOR. PTO.],$B30,DATOS_[Check Periodo Ref.],"Dentro",DATOS_[id],DATOS_[id]))))))</f>
        <v>0</v>
      </c>
      <c r="D32" s="113">
        <f>COUNTIFS(DATOS_[AGRUP. VALOR. PTO.],$B30,DATOS_[Sexo],$B32,DATOS_[Check Periodo Ref.],"Dentro")</f>
        <v>0</v>
      </c>
      <c r="E32" s="159">
        <f t="array" ref="E32">IFERROR(
AVERAGE(IF(DATOS_[Sexo]=$B32,IF(DATOS_[AGRUP. VALOR. PTO.]=$B30,IF(DATOS_[Check Periodo Ref.]="Dentro",DATOS_[SALARIO BASE Ef],FALSE)))),
0)</f>
        <v>0</v>
      </c>
      <c r="F32" s="160">
        <f t="array" ref="F32">IFERROR(
AVERAGE((IF(DATOS_[[Sexo]:[Sexo]]=$B32,IF(DATOS_[[AGRUP. VALOR. PTO.]:[AGRUP. VALOR. PTO.]]=$B30,IF(DATOS_[[Check Periodo Ref.]:[Check Periodo Ref.]]="Dentro",DATOS_[Conc.Sal.01]))))),
0)</f>
        <v>0</v>
      </c>
      <c r="G32" s="160">
        <f t="array" ref="G32">IFERROR(
AVERAGE((IF(DATOS_[[Sexo]:[Sexo]]=$B32,IF(DATOS_[[AGRUP. VALOR. PTO.]:[AGRUP. VALOR. PTO.]]=$B30,IF(DATOS_[[Check Periodo Ref.]:[Check Periodo Ref.]]="Dentro",DATOS_[Conc.Sal.02]))))),
0)</f>
        <v>0</v>
      </c>
      <c r="H32" s="160">
        <f t="array" ref="H32">IFERROR(
AVERAGE((IF(DATOS_[[Sexo]:[Sexo]]=$B32,IF(DATOS_[[AGRUP. VALOR. PTO.]:[AGRUP. VALOR. PTO.]]=$B30,IF(DATOS_[[Check Periodo Ref.]:[Check Periodo Ref.]]="Dentro",DATOS_[Conc.Sal.03]))))),
0)</f>
        <v>0</v>
      </c>
      <c r="I32" s="160">
        <f t="array" ref="I32">IFERROR(
AVERAGE((IF(DATOS_[[Sexo]:[Sexo]]=$B32,IF(DATOS_[[AGRUP. VALOR. PTO.]:[AGRUP. VALOR. PTO.]]=$B30,IF(DATOS_[[Check Periodo Ref.]:[Check Periodo Ref.]]="Dentro",DATOS_[Conc.Sal.04]))))),
0)</f>
        <v>0</v>
      </c>
      <c r="J32" s="160">
        <f t="array" ref="J32">IFERROR(
AVERAGE((IF(DATOS_[[Sexo]:[Sexo]]=$B32,IF(DATOS_[[AGRUP. VALOR. PTO.]:[AGRUP. VALOR. PTO.]]=$B30,IF(DATOS_[[Check Periodo Ref.]:[Check Periodo Ref.]]="Dentro",DATOS_[Conc.Sal.05]))))),
0)</f>
        <v>0</v>
      </c>
      <c r="K32" s="160">
        <f t="array" ref="K32">IFERROR(
AVERAGE((IF(DATOS_[[Sexo]:[Sexo]]=$B32,IF(DATOS_[[AGRUP. VALOR. PTO.]:[AGRUP. VALOR. PTO.]]=$B30,IF(DATOS_[[Check Periodo Ref.]:[Check Periodo Ref.]]="Dentro",DATOS_[Conc.Sal.06]))))),
0)</f>
        <v>0</v>
      </c>
      <c r="L32" s="160">
        <f t="array" ref="L32">IFERROR(
AVERAGE((IF(DATOS_[[Sexo]:[Sexo]]=$B32,IF(DATOS_[[AGRUP. VALOR. PTO.]:[AGRUP. VALOR. PTO.]]=$B30,IF(DATOS_[[Check Periodo Ref.]:[Check Periodo Ref.]]="Dentro",DATOS_[Conc.Sal.07]))))),
0)</f>
        <v>0</v>
      </c>
      <c r="M32" s="160">
        <f t="array" ref="M32">IFERROR(
AVERAGE((IF(DATOS_[[Sexo]:[Sexo]]=$B32,IF(DATOS_[[AGRUP. VALOR. PTO.]:[AGRUP. VALOR. PTO.]]=$B30,IF(DATOS_[[Check Periodo Ref.]:[Check Periodo Ref.]]="Dentro",DATOS_[Conc.Sal.08]))))),
0)</f>
        <v>0</v>
      </c>
      <c r="N32" s="160">
        <f t="array" ref="N32">IFERROR(
AVERAGE((IF(DATOS_[[Sexo]:[Sexo]]=$B32,IF(DATOS_[[AGRUP. VALOR. PTO.]:[AGRUP. VALOR. PTO.]]=$B30,IF(DATOS_[[Check Periodo Ref.]:[Check Periodo Ref.]]="Dentro",DATOS_[Conc.Sal.09]))))),
0)</f>
        <v>0</v>
      </c>
      <c r="O32" s="160">
        <f t="array" ref="O32">IFERROR(
AVERAGE((IF(DATOS_[[Sexo]:[Sexo]]=$B32,IF(DATOS_[[AGRUP. VALOR. PTO.]:[AGRUP. VALOR. PTO.]]=$B30,IF(DATOS_[[Check Periodo Ref.]:[Check Periodo Ref.]]="Dentro",DATOS_[Conc.Sal.10]))))),
0)</f>
        <v>0</v>
      </c>
      <c r="P32" s="160">
        <f t="array" ref="P32">IFERROR(
AVERAGE((IF(DATOS_[[Sexo]:[Sexo]]=$B32,IF(DATOS_[[AGRUP. VALOR. PTO.]:[AGRUP. VALOR. PTO.]]=$B30,IF(DATOS_[[Check Periodo Ref.]:[Check Periodo Ref.]]="Dentro",DATOS_[Conc.Sal.11]))))),
0)</f>
        <v>0</v>
      </c>
      <c r="Q32" s="160">
        <f t="array" ref="Q32">IFERROR(
AVERAGE((IF(DATOS_[[Sexo]:[Sexo]]=$B32,IF(DATOS_[[AGRUP. VALOR. PTO.]:[AGRUP. VALOR. PTO.]]=$B30,IF(DATOS_[[Check Periodo Ref.]:[Check Periodo Ref.]]="Dentro",DATOS_[Conc.Sal.12]))))),
0)</f>
        <v>0</v>
      </c>
      <c r="R32" s="160">
        <f t="array" ref="R32">IFERROR(
AVERAGE((IF(DATOS_[[Sexo]:[Sexo]]=$B32,IF(DATOS_[[AGRUP. VALOR. PTO.]:[AGRUP. VALOR. PTO.]]=$B30,IF(DATOS_[[Check Periodo Ref.]:[Check Periodo Ref.]]="Dentro",DATOS_[Conc.Sal.13]))))),
0)</f>
        <v>0</v>
      </c>
      <c r="S32" s="160">
        <f t="array" ref="S32">IFERROR(
AVERAGE((IF(DATOS_[[Sexo]:[Sexo]]=$B32,IF(DATOS_[[AGRUP. VALOR. PTO.]:[AGRUP. VALOR. PTO.]]=$B30,IF(DATOS_[[Check Periodo Ref.]:[Check Periodo Ref.]]="Dentro",DATOS_[Conc.Sal.14]))))),
0)</f>
        <v>0</v>
      </c>
      <c r="T32" s="160">
        <f t="array" ref="T32">IFERROR(
AVERAGE((IF(DATOS_[[Sexo]:[Sexo]]=$B32,IF(DATOS_[[AGRUP. VALOR. PTO.]:[AGRUP. VALOR. PTO.]]=$B30,IF(DATOS_[[Check Periodo Ref.]:[Check Periodo Ref.]]="Dentro",DATOS_[Conc.Sal.15]))))),
0)</f>
        <v>0</v>
      </c>
      <c r="U32" s="160">
        <f t="array" ref="U32">IFERROR(
AVERAGE((IF(DATOS_[[Sexo]:[Sexo]]=$B32,IF(DATOS_[[AGRUP. VALOR. PTO.]:[AGRUP. VALOR. PTO.]]=$B30,IF(DATOS_[[Check Periodo Ref.]:[Check Periodo Ref.]]="Dentro",DATOS_[Conc.Sal.16]))))),
0)</f>
        <v>0</v>
      </c>
      <c r="V32" s="160">
        <f t="array" ref="V32">IFERROR(
AVERAGE((IF(DATOS_[[Sexo]:[Sexo]]=$B32,IF(DATOS_[[AGRUP. VALOR. PTO.]:[AGRUP. VALOR. PTO.]]=$B30,IF(DATOS_[[Check Periodo Ref.]:[Check Periodo Ref.]]="Dentro",DATOS_[Conc.Sal.17]))))),
0)</f>
        <v>0</v>
      </c>
      <c r="W32" s="160">
        <f t="array" ref="W32">IFERROR(
AVERAGE((IF(DATOS_[[Sexo]:[Sexo]]=$B32,IF(DATOS_[[AGRUP. VALOR. PTO.]:[AGRUP. VALOR. PTO.]]=$B30,IF(DATOS_[[Check Periodo Ref.]:[Check Periodo Ref.]]="Dentro",DATOS_[Conc.Sal.18]))))),
0)</f>
        <v>0</v>
      </c>
      <c r="X32" s="160">
        <f t="array" ref="X32">IFERROR(
AVERAGE((IF(DATOS_[[Sexo]:[Sexo]]=$B32,IF(DATOS_[[AGRUP. VALOR. PTO.]:[AGRUP. VALOR. PTO.]]=$B30,IF(DATOS_[[Check Periodo Ref.]:[Check Periodo Ref.]]="Dentro",DATOS_[Conc.Sal.19]))))),
0)</f>
        <v>0</v>
      </c>
      <c r="Y32" s="160">
        <f t="array" ref="Y32">IFERROR(
AVERAGE((IF(DATOS_[[Sexo]:[Sexo]]=$B32,IF(DATOS_[[AGRUP. VALOR. PTO.]:[AGRUP. VALOR. PTO.]]=$B30,IF(DATOS_[[Check Periodo Ref.]:[Check Periodo Ref.]]="Dentro",DATOS_[Conc.Sal.20]))))),
0)</f>
        <v>0</v>
      </c>
      <c r="Z32" s="160">
        <f t="array" ref="Z32">IFERROR(
AVERAGE((IF(DATOS_[[Sexo]:[Sexo]]=$B32,IF(DATOS_[[AGRUP. VALOR. PTO.]:[AGRUP. VALOR. PTO.]]=$B30,IF(DATOS_[[Check Periodo Ref.]:[Check Periodo Ref.]]="Dentro",DATOS_[Conc.Sal.21]))))),
0)</f>
        <v>0</v>
      </c>
      <c r="AA32" s="160">
        <f t="array" ref="AA32">IFERROR(
AVERAGE((IF(DATOS_[[Sexo]:[Sexo]]=$B32,IF(DATOS_[[AGRUP. VALOR. PTO.]:[AGRUP. VALOR. PTO.]]=$B30,IF(DATOS_[[Check Periodo Ref.]:[Check Periodo Ref.]]="Dentro",DATOS_[Conc.Sal.22]))))),
0)</f>
        <v>0</v>
      </c>
      <c r="AB32" s="160">
        <f t="array" ref="AB32">IFERROR(
AVERAGE((IF(DATOS_[[Sexo]:[Sexo]]=$B32,IF(DATOS_[[AGRUP. VALOR. PTO.]:[AGRUP. VALOR. PTO.]]=$B30,IF(DATOS_[[Check Periodo Ref.]:[Check Periodo Ref.]]="Dentro",DATOS_[Conc.Sal.23]))))),
0)</f>
        <v>0</v>
      </c>
      <c r="AC32" s="160">
        <f t="array" ref="AC32">IFERROR(
AVERAGE((IF(DATOS_[[Sexo]:[Sexo]]=$B32,IF(DATOS_[[AGRUP. VALOR. PTO.]:[AGRUP. VALOR. PTO.]]=$B30,IF(DATOS_[[Check Periodo Ref.]:[Check Periodo Ref.]]="Dentro",DATOS_[Conc.Sal.24]))))),
0)</f>
        <v>0</v>
      </c>
      <c r="AD32" s="160">
        <f t="array" ref="AD32">IFERROR(
AVERAGE((IF(DATOS_[[Sexo]:[Sexo]]=$B32,IF(DATOS_[[AGRUP. VALOR. PTO.]:[AGRUP. VALOR. PTO.]]=$B30,IF(DATOS_[[Check Periodo Ref.]:[Check Periodo Ref.]]="Dentro",DATOS_[Conc.Sal.25]))))),
0)</f>
        <v>0</v>
      </c>
      <c r="AE32" s="160">
        <f t="array" ref="AE32">IFERROR(
AVERAGE((IF(DATOS_[[Sexo]:[Sexo]]=$B32,IF(DATOS_[[AGRUP. VALOR. PTO.]:[AGRUP. VALOR. PTO.]]=$B30,IF(DATOS_[[Check Periodo Ref.]:[Check Periodo Ref.]]="Dentro",DATOS_[Conc.Sal.26]))))),
0)</f>
        <v>0</v>
      </c>
      <c r="AF32" s="160">
        <f t="array" ref="AF32">IFERROR(
AVERAGE((IF(DATOS_[[Sexo]:[Sexo]]=$B32,IF(DATOS_[[AGRUP. VALOR. PTO.]:[AGRUP. VALOR. PTO.]]=$B30,IF(DATOS_[[Check Periodo Ref.]:[Check Periodo Ref.]]="Dentro",DATOS_[Conc.Sal.27]))))),
0)</f>
        <v>0</v>
      </c>
      <c r="AG32" s="160">
        <f t="array" ref="AG32">IFERROR(
AVERAGE((IF(DATOS_[[Sexo]:[Sexo]]=$B32,IF(DATOS_[[AGRUP. VALOR. PTO.]:[AGRUP. VALOR. PTO.]]=$B30,IF(DATOS_[[Check Periodo Ref.]:[Check Periodo Ref.]]="Dentro",DATOS_[Conc.Sal.28]))))),
0)</f>
        <v>0</v>
      </c>
      <c r="AH32" s="160">
        <f t="array" ref="AH32">IFERROR(
AVERAGE((IF(DATOS_[[Sexo]:[Sexo]]=$B32,IF(DATOS_[[AGRUP. VALOR. PTO.]:[AGRUP. VALOR. PTO.]]=$B30,IF(DATOS_[[Check Periodo Ref.]:[Check Periodo Ref.]]="Dentro",DATOS_[Conc.Sal.29]))))),
0)</f>
        <v>0</v>
      </c>
      <c r="AI32" s="160">
        <f t="array" ref="AI32">IFERROR(
AVERAGE((IF(DATOS_[[Sexo]:[Sexo]]=$B32,IF(DATOS_[[AGRUP. VALOR. PTO.]:[AGRUP. VALOR. PTO.]]=$B30,IF(DATOS_[[Check Periodo Ref.]:[Check Periodo Ref.]]="Dentro",DATOS_[Conc.Sal.30]))))),
0)</f>
        <v>0</v>
      </c>
      <c r="AJ32" s="161">
        <f t="array" ref="AJ32">IFERROR(
AVERAGE(IF(DATOS_[Sexo]=$B32,IF(DATOS_[AGRUP. VALOR. PTO.]=$B30,IF(DATOS_[Check Periodo Ref.]="Dentro",DATOS_[Tot COMPL.SAL Ef],FALSE)))),
0)</f>
        <v>0</v>
      </c>
      <c r="AK32" s="163">
        <f t="array" ref="AK32">IFERROR(
AVERAGE(IF(DATOS_[Sexo]=$B32,IF(DATOS_[AGRUP. VALOR. PTO.]=$B30,IF(DATOS_[Check Periodo Ref.]="Dentro",DATOS_[TOTAL SALARIO Ef],FALSE)))),
0)</f>
        <v>0</v>
      </c>
      <c r="AL32" s="162">
        <f t="array" ref="AL32">IFERROR(
AVERAGE((IF(DATOS_[[Sexo]:[Sexo]]=$B32,IF(DATOS_[[AGRUP. VALOR. PTO.]:[AGRUP. VALOR. PTO.]]=$B30,IF(DATOS_[[Check Periodo Ref.]:[Check Periodo Ref.]]="Dentro",DATOS_[C.Extra.01]))))),
0)</f>
        <v>0</v>
      </c>
      <c r="AM32" s="162">
        <f t="array" ref="AM32">IFERROR(
AVERAGE((IF(DATOS_[[Sexo]:[Sexo]]=$B32,IF(DATOS_[[AGRUP. VALOR. PTO.]:[AGRUP. VALOR. PTO.]]=$B30,IF(DATOS_[[Check Periodo Ref.]:[Check Periodo Ref.]]="Dentro",DATOS_[C.Extra.02]))))),
0)</f>
        <v>0</v>
      </c>
      <c r="AN32" s="162">
        <f t="array" ref="AN32">IFERROR(
AVERAGE((IF(DATOS_[[Sexo]:[Sexo]]=$B32,IF(DATOS_[[AGRUP. VALOR. PTO.]:[AGRUP. VALOR. PTO.]]=$B30,IF(DATOS_[[Check Periodo Ref.]:[Check Periodo Ref.]]="Dentro",DATOS_[C.Extra.03]))))),
0)</f>
        <v>0</v>
      </c>
      <c r="AO32" s="162">
        <f t="array" ref="AO32">IFERROR(
AVERAGE((IF(DATOS_[[Sexo]:[Sexo]]=$B32,IF(DATOS_[[AGRUP. VALOR. PTO.]:[AGRUP. VALOR. PTO.]]=$B30,IF(DATOS_[[Check Periodo Ref.]:[Check Periodo Ref.]]="Dentro",DATOS_[C.Extra.04]))))),
0)</f>
        <v>0</v>
      </c>
      <c r="AP32" s="162">
        <f t="array" ref="AP32">IFERROR(
AVERAGE((IF(DATOS_[[Sexo]:[Sexo]]=$B32,IF(DATOS_[[AGRUP. VALOR. PTO.]:[AGRUP. VALOR. PTO.]]=$B30,IF(DATOS_[[Check Periodo Ref.]:[Check Periodo Ref.]]="Dentro",DATOS_[C.Extra.05]))))),
0)</f>
        <v>0</v>
      </c>
      <c r="AQ32" s="164">
        <f t="array" ref="AQ32">IFERROR(
AVERAGE(IF(DATOS_[Sexo]=$B32,IF(DATOS_[AGRUP. VALOR. PTO.]=$B30,IF(DATOS_[Check Periodo Ref.]="Dentro",DATOS_[Tot Extrasalarial Ef],FALSE)))),
0)</f>
        <v>0</v>
      </c>
      <c r="AR32" s="165">
        <f t="array" ref="AR32">IFERROR(
AVERAGE(IF(DATOS_[Sexo]=$B32,IF(DATOS_[AGRUP. VALOR. PTO.]=$B30,IF(DATOS_[Check Periodo Ref.]="Dentro",DATOS_[TOTAL Retrib Ef],FALSE)))),
0)</f>
        <v>0</v>
      </c>
    </row>
    <row r="33" spans="1:44" ht="17.25" thickBot="1" x14ac:dyDescent="0.35">
      <c r="A33" s="114" t="str">
        <f t="shared" ref="A33" si="27">+A34</f>
        <v>[ocultar]</v>
      </c>
      <c r="B33" s="117" t="s">
        <v>305</v>
      </c>
      <c r="C33" s="158"/>
      <c r="D33" s="118"/>
      <c r="E33" s="206" t="str">
        <f t="shared" ref="E33:AR33" si="28">IFERROR((E34-E35)/E34,"")</f>
        <v/>
      </c>
      <c r="F33" s="276" t="str">
        <f t="shared" si="28"/>
        <v/>
      </c>
      <c r="G33" s="277" t="str">
        <f t="shared" si="28"/>
        <v/>
      </c>
      <c r="H33" s="277" t="str">
        <f t="shared" si="28"/>
        <v/>
      </c>
      <c r="I33" s="277" t="str">
        <f t="shared" si="28"/>
        <v/>
      </c>
      <c r="J33" s="278" t="str">
        <f t="shared" si="28"/>
        <v/>
      </c>
      <c r="K33" s="279" t="str">
        <f t="shared" si="28"/>
        <v/>
      </c>
      <c r="L33" s="279" t="str">
        <f t="shared" si="28"/>
        <v/>
      </c>
      <c r="M33" s="279" t="str">
        <f t="shared" si="28"/>
        <v/>
      </c>
      <c r="N33" s="279" t="str">
        <f t="shared" si="28"/>
        <v/>
      </c>
      <c r="O33" s="279" t="str">
        <f t="shared" si="28"/>
        <v/>
      </c>
      <c r="P33" s="279" t="str">
        <f t="shared" si="28"/>
        <v/>
      </c>
      <c r="Q33" s="279" t="str">
        <f t="shared" si="28"/>
        <v/>
      </c>
      <c r="R33" s="279" t="str">
        <f t="shared" si="28"/>
        <v/>
      </c>
      <c r="S33" s="279" t="str">
        <f t="shared" si="28"/>
        <v/>
      </c>
      <c r="T33" s="279" t="str">
        <f t="shared" si="28"/>
        <v/>
      </c>
      <c r="U33" s="279" t="str">
        <f t="shared" si="28"/>
        <v/>
      </c>
      <c r="V33" s="278" t="str">
        <f t="shared" si="28"/>
        <v/>
      </c>
      <c r="W33" s="278" t="str">
        <f t="shared" si="28"/>
        <v/>
      </c>
      <c r="X33" s="278" t="str">
        <f t="shared" si="28"/>
        <v/>
      </c>
      <c r="Y33" s="278" t="str">
        <f t="shared" si="28"/>
        <v/>
      </c>
      <c r="Z33" s="278" t="str">
        <f t="shared" si="28"/>
        <v/>
      </c>
      <c r="AA33" s="278" t="str">
        <f t="shared" si="28"/>
        <v/>
      </c>
      <c r="AB33" s="278" t="str">
        <f t="shared" si="28"/>
        <v/>
      </c>
      <c r="AC33" s="278" t="str">
        <f t="shared" si="28"/>
        <v/>
      </c>
      <c r="AD33" s="278" t="str">
        <f t="shared" si="28"/>
        <v/>
      </c>
      <c r="AE33" s="278" t="str">
        <f t="shared" si="28"/>
        <v/>
      </c>
      <c r="AF33" s="278" t="str">
        <f t="shared" si="28"/>
        <v/>
      </c>
      <c r="AG33" s="278" t="str">
        <f t="shared" si="28"/>
        <v/>
      </c>
      <c r="AH33" s="278" t="str">
        <f t="shared" si="28"/>
        <v/>
      </c>
      <c r="AI33" s="278" t="str">
        <f t="shared" si="28"/>
        <v/>
      </c>
      <c r="AJ33" s="207" t="str">
        <f t="shared" si="28"/>
        <v/>
      </c>
      <c r="AK33" s="210" t="str">
        <f t="shared" si="28"/>
        <v/>
      </c>
      <c r="AL33" s="281" t="str">
        <f t="shared" si="28"/>
        <v/>
      </c>
      <c r="AM33" s="281" t="str">
        <f t="shared" si="28"/>
        <v/>
      </c>
      <c r="AN33" s="281" t="str">
        <f t="shared" si="28"/>
        <v/>
      </c>
      <c r="AO33" s="281" t="str">
        <f t="shared" si="28"/>
        <v/>
      </c>
      <c r="AP33" s="281" t="str">
        <f t="shared" si="28"/>
        <v/>
      </c>
      <c r="AQ33" s="208" t="str">
        <f t="shared" si="28"/>
        <v/>
      </c>
      <c r="AR33" s="209" t="str">
        <f t="shared" si="28"/>
        <v/>
      </c>
    </row>
    <row r="34" spans="1:44" x14ac:dyDescent="0.3">
      <c r="A34" s="114" t="str">
        <f t="shared" ref="A34" si="29">+IF(C34+C35=0,"[ocultar]","")</f>
        <v>[ocultar]</v>
      </c>
      <c r="B34" s="111" t="s">
        <v>162</v>
      </c>
      <c r="C34" s="112">
        <f t="array" ref="C34">SUM(IF($B34=DATOS_[Sexo],
IF($B33=DATOS_[AGRUP. VALOR. PTO.],
IF("Dentro"=DATOS_[Check Periodo Ref.],
1/(COUNTIFS(DATOS_[Sexo],$B34,DATOS_[AGRUP. VALOR. PTO.],$B33,DATOS_[Check Periodo Ref.],"Dentro",DATOS_[id],DATOS_[id]))))))</f>
        <v>0</v>
      </c>
      <c r="D34" s="113">
        <f>COUNTIFS(DATOS_[AGRUP. VALOR. PTO.],$B33,DATOS_[Sexo],$B34,DATOS_[Check Periodo Ref.],"Dentro")</f>
        <v>0</v>
      </c>
      <c r="E34" s="159">
        <f t="array" ref="E34">IFERROR(
AVERAGE(IF(DATOS_[Sexo]=$B34,IF(DATOS_[AGRUP. VALOR. PTO.]=$B33,IF(DATOS_[Check Periodo Ref.]="Dentro",DATOS_[SALARIO BASE Ef],FALSE)))),
0)</f>
        <v>0</v>
      </c>
      <c r="F34" s="160">
        <f t="array" ref="F34">IFERROR(
AVERAGE((IF(DATOS_[[Sexo]:[Sexo]]=$B34,IF(DATOS_[[AGRUP. VALOR. PTO.]:[AGRUP. VALOR. PTO.]]=$B33,IF(DATOS_[[Check Periodo Ref.]:[Check Periodo Ref.]]="Dentro",DATOS_[Conc.Sal.01]))))),
0)</f>
        <v>0</v>
      </c>
      <c r="G34" s="160">
        <f t="array" ref="G34">IFERROR(
AVERAGE((IF(DATOS_[[Sexo]:[Sexo]]=$B34,IF(DATOS_[[AGRUP. VALOR. PTO.]:[AGRUP. VALOR. PTO.]]=$B33,IF(DATOS_[[Check Periodo Ref.]:[Check Periodo Ref.]]="Dentro",DATOS_[Conc.Sal.02]))))),
0)</f>
        <v>0</v>
      </c>
      <c r="H34" s="160">
        <f t="array" ref="H34">IFERROR(
AVERAGE((IF(DATOS_[[Sexo]:[Sexo]]=$B34,IF(DATOS_[[AGRUP. VALOR. PTO.]:[AGRUP. VALOR. PTO.]]=$B33,IF(DATOS_[[Check Periodo Ref.]:[Check Periodo Ref.]]="Dentro",DATOS_[Conc.Sal.03]))))),
0)</f>
        <v>0</v>
      </c>
      <c r="I34" s="160">
        <f t="array" ref="I34">IFERROR(
AVERAGE((IF(DATOS_[[Sexo]:[Sexo]]=$B34,IF(DATOS_[[AGRUP. VALOR. PTO.]:[AGRUP. VALOR. PTO.]]=$B33,IF(DATOS_[[Check Periodo Ref.]:[Check Periodo Ref.]]="Dentro",DATOS_[Conc.Sal.04]))))),
0)</f>
        <v>0</v>
      </c>
      <c r="J34" s="160">
        <f t="array" ref="J34">IFERROR(
AVERAGE((IF(DATOS_[[Sexo]:[Sexo]]=$B34,IF(DATOS_[[AGRUP. VALOR. PTO.]:[AGRUP. VALOR. PTO.]]=$B33,IF(DATOS_[[Check Periodo Ref.]:[Check Periodo Ref.]]="Dentro",DATOS_[Conc.Sal.05]))))),
0)</f>
        <v>0</v>
      </c>
      <c r="K34" s="160">
        <f t="array" ref="K34">IFERROR(
AVERAGE((IF(DATOS_[[Sexo]:[Sexo]]=$B34,IF(DATOS_[[AGRUP. VALOR. PTO.]:[AGRUP. VALOR. PTO.]]=$B33,IF(DATOS_[[Check Periodo Ref.]:[Check Periodo Ref.]]="Dentro",DATOS_[Conc.Sal.06]))))),
0)</f>
        <v>0</v>
      </c>
      <c r="L34" s="160">
        <f t="array" ref="L34">IFERROR(
AVERAGE((IF(DATOS_[[Sexo]:[Sexo]]=$B34,IF(DATOS_[[AGRUP. VALOR. PTO.]:[AGRUP. VALOR. PTO.]]=$B33,IF(DATOS_[[Check Periodo Ref.]:[Check Periodo Ref.]]="Dentro",DATOS_[Conc.Sal.07]))))),
0)</f>
        <v>0</v>
      </c>
      <c r="M34" s="160">
        <f t="array" ref="M34">IFERROR(
AVERAGE((IF(DATOS_[[Sexo]:[Sexo]]=$B34,IF(DATOS_[[AGRUP. VALOR. PTO.]:[AGRUP. VALOR. PTO.]]=$B33,IF(DATOS_[[Check Periodo Ref.]:[Check Periodo Ref.]]="Dentro",DATOS_[Conc.Sal.08]))))),
0)</f>
        <v>0</v>
      </c>
      <c r="N34" s="160">
        <f t="array" ref="N34">IFERROR(
AVERAGE((IF(DATOS_[[Sexo]:[Sexo]]=$B34,IF(DATOS_[[AGRUP. VALOR. PTO.]:[AGRUP. VALOR. PTO.]]=$B33,IF(DATOS_[[Check Periodo Ref.]:[Check Periodo Ref.]]="Dentro",DATOS_[Conc.Sal.09]))))),
0)</f>
        <v>0</v>
      </c>
      <c r="O34" s="160">
        <f t="array" ref="O34">IFERROR(
AVERAGE((IF(DATOS_[[Sexo]:[Sexo]]=$B34,IF(DATOS_[[AGRUP. VALOR. PTO.]:[AGRUP. VALOR. PTO.]]=$B33,IF(DATOS_[[Check Periodo Ref.]:[Check Periodo Ref.]]="Dentro",DATOS_[Conc.Sal.10]))))),
0)</f>
        <v>0</v>
      </c>
      <c r="P34" s="160">
        <f t="array" ref="P34">IFERROR(
AVERAGE((IF(DATOS_[[Sexo]:[Sexo]]=$B34,IF(DATOS_[[AGRUP. VALOR. PTO.]:[AGRUP. VALOR. PTO.]]=$B33,IF(DATOS_[[Check Periodo Ref.]:[Check Periodo Ref.]]="Dentro",DATOS_[Conc.Sal.11]))))),
0)</f>
        <v>0</v>
      </c>
      <c r="Q34" s="160">
        <f t="array" ref="Q34">IFERROR(
AVERAGE((IF(DATOS_[[Sexo]:[Sexo]]=$B34,IF(DATOS_[[AGRUP. VALOR. PTO.]:[AGRUP. VALOR. PTO.]]=$B33,IF(DATOS_[[Check Periodo Ref.]:[Check Periodo Ref.]]="Dentro",DATOS_[Conc.Sal.12]))))),
0)</f>
        <v>0</v>
      </c>
      <c r="R34" s="160">
        <f t="array" ref="R34">IFERROR(
AVERAGE((IF(DATOS_[[Sexo]:[Sexo]]=$B34,IF(DATOS_[[AGRUP. VALOR. PTO.]:[AGRUP. VALOR. PTO.]]=$B33,IF(DATOS_[[Check Periodo Ref.]:[Check Periodo Ref.]]="Dentro",DATOS_[Conc.Sal.13]))))),
0)</f>
        <v>0</v>
      </c>
      <c r="S34" s="160">
        <f t="array" ref="S34">IFERROR(
AVERAGE((IF(DATOS_[[Sexo]:[Sexo]]=$B34,IF(DATOS_[[AGRUP. VALOR. PTO.]:[AGRUP. VALOR. PTO.]]=$B33,IF(DATOS_[[Check Periodo Ref.]:[Check Periodo Ref.]]="Dentro",DATOS_[Conc.Sal.14]))))),
0)</f>
        <v>0</v>
      </c>
      <c r="T34" s="160">
        <f t="array" ref="T34">IFERROR(
AVERAGE((IF(DATOS_[[Sexo]:[Sexo]]=$B34,IF(DATOS_[[AGRUP. VALOR. PTO.]:[AGRUP. VALOR. PTO.]]=$B33,IF(DATOS_[[Check Periodo Ref.]:[Check Periodo Ref.]]="Dentro",DATOS_[Conc.Sal.15]))))),
0)</f>
        <v>0</v>
      </c>
      <c r="U34" s="160">
        <f t="array" ref="U34">IFERROR(
AVERAGE((IF(DATOS_[[Sexo]:[Sexo]]=$B34,IF(DATOS_[[AGRUP. VALOR. PTO.]:[AGRUP. VALOR. PTO.]]=$B33,IF(DATOS_[[Check Periodo Ref.]:[Check Periodo Ref.]]="Dentro",DATOS_[Conc.Sal.16]))))),
0)</f>
        <v>0</v>
      </c>
      <c r="V34" s="160">
        <f t="array" ref="V34">IFERROR(
AVERAGE((IF(DATOS_[[Sexo]:[Sexo]]=$B34,IF(DATOS_[[AGRUP. VALOR. PTO.]:[AGRUP. VALOR. PTO.]]=$B33,IF(DATOS_[[Check Periodo Ref.]:[Check Periodo Ref.]]="Dentro",DATOS_[Conc.Sal.17]))))),
0)</f>
        <v>0</v>
      </c>
      <c r="W34" s="160">
        <f t="array" ref="W34">IFERROR(
AVERAGE((IF(DATOS_[[Sexo]:[Sexo]]=$B34,IF(DATOS_[[AGRUP. VALOR. PTO.]:[AGRUP. VALOR. PTO.]]=$B33,IF(DATOS_[[Check Periodo Ref.]:[Check Periodo Ref.]]="Dentro",DATOS_[Conc.Sal.18]))))),
0)</f>
        <v>0</v>
      </c>
      <c r="X34" s="160">
        <f t="array" ref="X34">IFERROR(
AVERAGE((IF(DATOS_[[Sexo]:[Sexo]]=$B34,IF(DATOS_[[AGRUP. VALOR. PTO.]:[AGRUP. VALOR. PTO.]]=$B33,IF(DATOS_[[Check Periodo Ref.]:[Check Periodo Ref.]]="Dentro",DATOS_[Conc.Sal.19]))))),
0)</f>
        <v>0</v>
      </c>
      <c r="Y34" s="160">
        <f t="array" ref="Y34">IFERROR(
AVERAGE((IF(DATOS_[[Sexo]:[Sexo]]=$B34,IF(DATOS_[[AGRUP. VALOR. PTO.]:[AGRUP. VALOR. PTO.]]=$B33,IF(DATOS_[[Check Periodo Ref.]:[Check Periodo Ref.]]="Dentro",DATOS_[Conc.Sal.20]))))),
0)</f>
        <v>0</v>
      </c>
      <c r="Z34" s="160">
        <f t="array" ref="Z34">IFERROR(
AVERAGE((IF(DATOS_[[Sexo]:[Sexo]]=$B34,IF(DATOS_[[AGRUP. VALOR. PTO.]:[AGRUP. VALOR. PTO.]]=$B33,IF(DATOS_[[Check Periodo Ref.]:[Check Periodo Ref.]]="Dentro",DATOS_[Conc.Sal.21]))))),
0)</f>
        <v>0</v>
      </c>
      <c r="AA34" s="160">
        <f t="array" ref="AA34">IFERROR(
AVERAGE((IF(DATOS_[[Sexo]:[Sexo]]=$B34,IF(DATOS_[[AGRUP. VALOR. PTO.]:[AGRUP. VALOR. PTO.]]=$B33,IF(DATOS_[[Check Periodo Ref.]:[Check Periodo Ref.]]="Dentro",DATOS_[Conc.Sal.22]))))),
0)</f>
        <v>0</v>
      </c>
      <c r="AB34" s="160">
        <f t="array" ref="AB34">IFERROR(
AVERAGE((IF(DATOS_[[Sexo]:[Sexo]]=$B34,IF(DATOS_[[AGRUP. VALOR. PTO.]:[AGRUP. VALOR. PTO.]]=$B33,IF(DATOS_[[Check Periodo Ref.]:[Check Periodo Ref.]]="Dentro",DATOS_[Conc.Sal.23]))))),
0)</f>
        <v>0</v>
      </c>
      <c r="AC34" s="160">
        <f t="array" ref="AC34">IFERROR(
AVERAGE((IF(DATOS_[[Sexo]:[Sexo]]=$B34,IF(DATOS_[[AGRUP. VALOR. PTO.]:[AGRUP. VALOR. PTO.]]=$B33,IF(DATOS_[[Check Periodo Ref.]:[Check Periodo Ref.]]="Dentro",DATOS_[Conc.Sal.24]))))),
0)</f>
        <v>0</v>
      </c>
      <c r="AD34" s="160">
        <f t="array" ref="AD34">IFERROR(
AVERAGE((IF(DATOS_[[Sexo]:[Sexo]]=$B34,IF(DATOS_[[AGRUP. VALOR. PTO.]:[AGRUP. VALOR. PTO.]]=$B33,IF(DATOS_[[Check Periodo Ref.]:[Check Periodo Ref.]]="Dentro",DATOS_[Conc.Sal.25]))))),
0)</f>
        <v>0</v>
      </c>
      <c r="AE34" s="160">
        <f t="array" ref="AE34">IFERROR(
AVERAGE((IF(DATOS_[[Sexo]:[Sexo]]=$B34,IF(DATOS_[[AGRUP. VALOR. PTO.]:[AGRUP. VALOR. PTO.]]=$B33,IF(DATOS_[[Check Periodo Ref.]:[Check Periodo Ref.]]="Dentro",DATOS_[Conc.Sal.26]))))),
0)</f>
        <v>0</v>
      </c>
      <c r="AF34" s="160">
        <f t="array" ref="AF34">IFERROR(
AVERAGE((IF(DATOS_[[Sexo]:[Sexo]]=$B34,IF(DATOS_[[AGRUP. VALOR. PTO.]:[AGRUP. VALOR. PTO.]]=$B33,IF(DATOS_[[Check Periodo Ref.]:[Check Periodo Ref.]]="Dentro",DATOS_[Conc.Sal.27]))))),
0)</f>
        <v>0</v>
      </c>
      <c r="AG34" s="160">
        <f t="array" ref="AG34">IFERROR(
AVERAGE((IF(DATOS_[[Sexo]:[Sexo]]=$B34,IF(DATOS_[[AGRUP. VALOR. PTO.]:[AGRUP. VALOR. PTO.]]=$B33,IF(DATOS_[[Check Periodo Ref.]:[Check Periodo Ref.]]="Dentro",DATOS_[Conc.Sal.28]))))),
0)</f>
        <v>0</v>
      </c>
      <c r="AH34" s="160">
        <f t="array" ref="AH34">IFERROR(
AVERAGE((IF(DATOS_[[Sexo]:[Sexo]]=$B34,IF(DATOS_[[AGRUP. VALOR. PTO.]:[AGRUP. VALOR. PTO.]]=$B33,IF(DATOS_[[Check Periodo Ref.]:[Check Periodo Ref.]]="Dentro",DATOS_[Conc.Sal.29]))))),
0)</f>
        <v>0</v>
      </c>
      <c r="AI34" s="160">
        <f t="array" ref="AI34">IFERROR(
AVERAGE((IF(DATOS_[[Sexo]:[Sexo]]=$B34,IF(DATOS_[[AGRUP. VALOR. PTO.]:[AGRUP. VALOR. PTO.]]=$B33,IF(DATOS_[[Check Periodo Ref.]:[Check Periodo Ref.]]="Dentro",DATOS_[Conc.Sal.30]))))),
0)</f>
        <v>0</v>
      </c>
      <c r="AJ34" s="161">
        <f t="array" ref="AJ34">IFERROR(
AVERAGE(IF(DATOS_[Sexo]=$B34,IF(DATOS_[AGRUP. VALOR. PTO.]=$B33,IF(DATOS_[Check Periodo Ref.]="Dentro",DATOS_[Tot COMPL.SAL Ef],FALSE)))),
0)</f>
        <v>0</v>
      </c>
      <c r="AK34" s="163">
        <f t="array" ref="AK34">IFERROR(
AVERAGE(IF(DATOS_[Sexo]=$B34,IF(DATOS_[AGRUP. VALOR. PTO.]=$B33,IF(DATOS_[Check Periodo Ref.]="Dentro",DATOS_[TOTAL SALARIO Ef],FALSE)))),
0)</f>
        <v>0</v>
      </c>
      <c r="AL34" s="162">
        <f t="array" ref="AL34">IFERROR(
AVERAGE((IF(DATOS_[[Sexo]:[Sexo]]=$B34,IF(DATOS_[[AGRUP. VALOR. PTO.]:[AGRUP. VALOR. PTO.]]=$B33,IF(DATOS_[[Check Periodo Ref.]:[Check Periodo Ref.]]="Dentro",DATOS_[C.Extra.01]))))),
0)</f>
        <v>0</v>
      </c>
      <c r="AM34" s="162">
        <f t="array" ref="AM34">IFERROR(
AVERAGE((IF(DATOS_[[Sexo]:[Sexo]]=$B34,IF(DATOS_[[AGRUP. VALOR. PTO.]:[AGRUP. VALOR. PTO.]]=$B33,IF(DATOS_[[Check Periodo Ref.]:[Check Periodo Ref.]]="Dentro",DATOS_[C.Extra.02]))))),
0)</f>
        <v>0</v>
      </c>
      <c r="AN34" s="162">
        <f t="array" ref="AN34">IFERROR(
AVERAGE((IF(DATOS_[[Sexo]:[Sexo]]=$B34,IF(DATOS_[[AGRUP. VALOR. PTO.]:[AGRUP. VALOR. PTO.]]=$B33,IF(DATOS_[[Check Periodo Ref.]:[Check Periodo Ref.]]="Dentro",DATOS_[C.Extra.03]))))),
0)</f>
        <v>0</v>
      </c>
      <c r="AO34" s="162">
        <f t="array" ref="AO34">IFERROR(
AVERAGE((IF(DATOS_[[Sexo]:[Sexo]]=$B34,IF(DATOS_[[AGRUP. VALOR. PTO.]:[AGRUP. VALOR. PTO.]]=$B33,IF(DATOS_[[Check Periodo Ref.]:[Check Periodo Ref.]]="Dentro",DATOS_[C.Extra.04]))))),
0)</f>
        <v>0</v>
      </c>
      <c r="AP34" s="162">
        <f t="array" ref="AP34">IFERROR(
AVERAGE((IF(DATOS_[[Sexo]:[Sexo]]=$B34,IF(DATOS_[[AGRUP. VALOR. PTO.]:[AGRUP. VALOR. PTO.]]=$B33,IF(DATOS_[[Check Periodo Ref.]:[Check Periodo Ref.]]="Dentro",DATOS_[C.Extra.05]))))),
0)</f>
        <v>0</v>
      </c>
      <c r="AQ34" s="164">
        <f t="array" ref="AQ34">IFERROR(
AVERAGE(IF(DATOS_[Sexo]=$B34,IF(DATOS_[AGRUP. VALOR. PTO.]=$B33,IF(DATOS_[Check Periodo Ref.]="Dentro",DATOS_[Tot Extrasalarial Ef],FALSE)))),
0)</f>
        <v>0</v>
      </c>
      <c r="AR34" s="165">
        <f t="array" ref="AR34">IFERROR(
AVERAGE(IF(DATOS_[Sexo]=$B34,IF(DATOS_[AGRUP. VALOR. PTO.]=$B33,IF(DATOS_[Check Periodo Ref.]="Dentro",DATOS_[TOTAL Retrib Ef],FALSE)))),
0)</f>
        <v>0</v>
      </c>
    </row>
    <row r="35" spans="1:44" x14ac:dyDescent="0.3">
      <c r="A35" s="114" t="str">
        <f t="shared" ref="A35" si="30">+A34</f>
        <v>[ocultar]</v>
      </c>
      <c r="B35" s="111" t="s">
        <v>163</v>
      </c>
      <c r="C35" s="112">
        <f t="array" ref="C35">SUM(IF($B35=DATOS_[Sexo],
IF($B33=DATOS_[AGRUP. VALOR. PTO.],
IF("Dentro"=DATOS_[Check Periodo Ref.],
1/(COUNTIFS(DATOS_[Sexo],$B35,DATOS_[AGRUP. VALOR. PTO.],$B33,DATOS_[Check Periodo Ref.],"Dentro",DATOS_[id],DATOS_[id]))))))</f>
        <v>0</v>
      </c>
      <c r="D35" s="113">
        <f>COUNTIFS(DATOS_[AGRUP. VALOR. PTO.],$B33,DATOS_[Sexo],$B35,DATOS_[Check Periodo Ref.],"Dentro")</f>
        <v>0</v>
      </c>
      <c r="E35" s="159">
        <f t="array" ref="E35">IFERROR(
AVERAGE(IF(DATOS_[Sexo]=$B35,IF(DATOS_[AGRUP. VALOR. PTO.]=$B33,IF(DATOS_[Check Periodo Ref.]="Dentro",DATOS_[SALARIO BASE Ef],FALSE)))),
0)</f>
        <v>0</v>
      </c>
      <c r="F35" s="160">
        <f t="array" ref="F35">IFERROR(
AVERAGE((IF(DATOS_[[Sexo]:[Sexo]]=$B35,IF(DATOS_[[AGRUP. VALOR. PTO.]:[AGRUP. VALOR. PTO.]]=$B33,IF(DATOS_[[Check Periodo Ref.]:[Check Periodo Ref.]]="Dentro",DATOS_[Conc.Sal.01]))))),
0)</f>
        <v>0</v>
      </c>
      <c r="G35" s="160">
        <f t="array" ref="G35">IFERROR(
AVERAGE((IF(DATOS_[[Sexo]:[Sexo]]=$B35,IF(DATOS_[[AGRUP. VALOR. PTO.]:[AGRUP. VALOR. PTO.]]=$B33,IF(DATOS_[[Check Periodo Ref.]:[Check Periodo Ref.]]="Dentro",DATOS_[Conc.Sal.02]))))),
0)</f>
        <v>0</v>
      </c>
      <c r="H35" s="160">
        <f t="array" ref="H35">IFERROR(
AVERAGE((IF(DATOS_[[Sexo]:[Sexo]]=$B35,IF(DATOS_[[AGRUP. VALOR. PTO.]:[AGRUP. VALOR. PTO.]]=$B33,IF(DATOS_[[Check Periodo Ref.]:[Check Periodo Ref.]]="Dentro",DATOS_[Conc.Sal.03]))))),
0)</f>
        <v>0</v>
      </c>
      <c r="I35" s="160">
        <f t="array" ref="I35">IFERROR(
AVERAGE((IF(DATOS_[[Sexo]:[Sexo]]=$B35,IF(DATOS_[[AGRUP. VALOR. PTO.]:[AGRUP. VALOR. PTO.]]=$B33,IF(DATOS_[[Check Periodo Ref.]:[Check Periodo Ref.]]="Dentro",DATOS_[Conc.Sal.04]))))),
0)</f>
        <v>0</v>
      </c>
      <c r="J35" s="160">
        <f t="array" ref="J35">IFERROR(
AVERAGE((IF(DATOS_[[Sexo]:[Sexo]]=$B35,IF(DATOS_[[AGRUP. VALOR. PTO.]:[AGRUP. VALOR. PTO.]]=$B33,IF(DATOS_[[Check Periodo Ref.]:[Check Periodo Ref.]]="Dentro",DATOS_[Conc.Sal.05]))))),
0)</f>
        <v>0</v>
      </c>
      <c r="K35" s="160">
        <f t="array" ref="K35">IFERROR(
AVERAGE((IF(DATOS_[[Sexo]:[Sexo]]=$B35,IF(DATOS_[[AGRUP. VALOR. PTO.]:[AGRUP. VALOR. PTO.]]=$B33,IF(DATOS_[[Check Periodo Ref.]:[Check Periodo Ref.]]="Dentro",DATOS_[Conc.Sal.06]))))),
0)</f>
        <v>0</v>
      </c>
      <c r="L35" s="160">
        <f t="array" ref="L35">IFERROR(
AVERAGE((IF(DATOS_[[Sexo]:[Sexo]]=$B35,IF(DATOS_[[AGRUP. VALOR. PTO.]:[AGRUP. VALOR. PTO.]]=$B33,IF(DATOS_[[Check Periodo Ref.]:[Check Periodo Ref.]]="Dentro",DATOS_[Conc.Sal.07]))))),
0)</f>
        <v>0</v>
      </c>
      <c r="M35" s="160">
        <f t="array" ref="M35">IFERROR(
AVERAGE((IF(DATOS_[[Sexo]:[Sexo]]=$B35,IF(DATOS_[[AGRUP. VALOR. PTO.]:[AGRUP. VALOR. PTO.]]=$B33,IF(DATOS_[[Check Periodo Ref.]:[Check Periodo Ref.]]="Dentro",DATOS_[Conc.Sal.08]))))),
0)</f>
        <v>0</v>
      </c>
      <c r="N35" s="160">
        <f t="array" ref="N35">IFERROR(
AVERAGE((IF(DATOS_[[Sexo]:[Sexo]]=$B35,IF(DATOS_[[AGRUP. VALOR. PTO.]:[AGRUP. VALOR. PTO.]]=$B33,IF(DATOS_[[Check Periodo Ref.]:[Check Periodo Ref.]]="Dentro",DATOS_[Conc.Sal.09]))))),
0)</f>
        <v>0</v>
      </c>
      <c r="O35" s="160">
        <f t="array" ref="O35">IFERROR(
AVERAGE((IF(DATOS_[[Sexo]:[Sexo]]=$B35,IF(DATOS_[[AGRUP. VALOR. PTO.]:[AGRUP. VALOR. PTO.]]=$B33,IF(DATOS_[[Check Periodo Ref.]:[Check Periodo Ref.]]="Dentro",DATOS_[Conc.Sal.10]))))),
0)</f>
        <v>0</v>
      </c>
      <c r="P35" s="160">
        <f t="array" ref="P35">IFERROR(
AVERAGE((IF(DATOS_[[Sexo]:[Sexo]]=$B35,IF(DATOS_[[AGRUP. VALOR. PTO.]:[AGRUP. VALOR. PTO.]]=$B33,IF(DATOS_[[Check Periodo Ref.]:[Check Periodo Ref.]]="Dentro",DATOS_[Conc.Sal.11]))))),
0)</f>
        <v>0</v>
      </c>
      <c r="Q35" s="160">
        <f t="array" ref="Q35">IFERROR(
AVERAGE((IF(DATOS_[[Sexo]:[Sexo]]=$B35,IF(DATOS_[[AGRUP. VALOR. PTO.]:[AGRUP. VALOR. PTO.]]=$B33,IF(DATOS_[[Check Periodo Ref.]:[Check Periodo Ref.]]="Dentro",DATOS_[Conc.Sal.12]))))),
0)</f>
        <v>0</v>
      </c>
      <c r="R35" s="160">
        <f t="array" ref="R35">IFERROR(
AVERAGE((IF(DATOS_[[Sexo]:[Sexo]]=$B35,IF(DATOS_[[AGRUP. VALOR. PTO.]:[AGRUP. VALOR. PTO.]]=$B33,IF(DATOS_[[Check Periodo Ref.]:[Check Periodo Ref.]]="Dentro",DATOS_[Conc.Sal.13]))))),
0)</f>
        <v>0</v>
      </c>
      <c r="S35" s="160">
        <f t="array" ref="S35">IFERROR(
AVERAGE((IF(DATOS_[[Sexo]:[Sexo]]=$B35,IF(DATOS_[[AGRUP. VALOR. PTO.]:[AGRUP. VALOR. PTO.]]=$B33,IF(DATOS_[[Check Periodo Ref.]:[Check Periodo Ref.]]="Dentro",DATOS_[Conc.Sal.14]))))),
0)</f>
        <v>0</v>
      </c>
      <c r="T35" s="160">
        <f t="array" ref="T35">IFERROR(
AVERAGE((IF(DATOS_[[Sexo]:[Sexo]]=$B35,IF(DATOS_[[AGRUP. VALOR. PTO.]:[AGRUP. VALOR. PTO.]]=$B33,IF(DATOS_[[Check Periodo Ref.]:[Check Periodo Ref.]]="Dentro",DATOS_[Conc.Sal.15]))))),
0)</f>
        <v>0</v>
      </c>
      <c r="U35" s="160">
        <f t="array" ref="U35">IFERROR(
AVERAGE((IF(DATOS_[[Sexo]:[Sexo]]=$B35,IF(DATOS_[[AGRUP. VALOR. PTO.]:[AGRUP. VALOR. PTO.]]=$B33,IF(DATOS_[[Check Periodo Ref.]:[Check Periodo Ref.]]="Dentro",DATOS_[Conc.Sal.16]))))),
0)</f>
        <v>0</v>
      </c>
      <c r="V35" s="160">
        <f t="array" ref="V35">IFERROR(
AVERAGE((IF(DATOS_[[Sexo]:[Sexo]]=$B35,IF(DATOS_[[AGRUP. VALOR. PTO.]:[AGRUP. VALOR. PTO.]]=$B33,IF(DATOS_[[Check Periodo Ref.]:[Check Periodo Ref.]]="Dentro",DATOS_[Conc.Sal.17]))))),
0)</f>
        <v>0</v>
      </c>
      <c r="W35" s="160">
        <f t="array" ref="W35">IFERROR(
AVERAGE((IF(DATOS_[[Sexo]:[Sexo]]=$B35,IF(DATOS_[[AGRUP. VALOR. PTO.]:[AGRUP. VALOR. PTO.]]=$B33,IF(DATOS_[[Check Periodo Ref.]:[Check Periodo Ref.]]="Dentro",DATOS_[Conc.Sal.18]))))),
0)</f>
        <v>0</v>
      </c>
      <c r="X35" s="160">
        <f t="array" ref="X35">IFERROR(
AVERAGE((IF(DATOS_[[Sexo]:[Sexo]]=$B35,IF(DATOS_[[AGRUP. VALOR. PTO.]:[AGRUP. VALOR. PTO.]]=$B33,IF(DATOS_[[Check Periodo Ref.]:[Check Periodo Ref.]]="Dentro",DATOS_[Conc.Sal.19]))))),
0)</f>
        <v>0</v>
      </c>
      <c r="Y35" s="160">
        <f t="array" ref="Y35">IFERROR(
AVERAGE((IF(DATOS_[[Sexo]:[Sexo]]=$B35,IF(DATOS_[[AGRUP. VALOR. PTO.]:[AGRUP. VALOR. PTO.]]=$B33,IF(DATOS_[[Check Periodo Ref.]:[Check Periodo Ref.]]="Dentro",DATOS_[Conc.Sal.20]))))),
0)</f>
        <v>0</v>
      </c>
      <c r="Z35" s="160">
        <f t="array" ref="Z35">IFERROR(
AVERAGE((IF(DATOS_[[Sexo]:[Sexo]]=$B35,IF(DATOS_[[AGRUP. VALOR. PTO.]:[AGRUP. VALOR. PTO.]]=$B33,IF(DATOS_[[Check Periodo Ref.]:[Check Periodo Ref.]]="Dentro",DATOS_[Conc.Sal.21]))))),
0)</f>
        <v>0</v>
      </c>
      <c r="AA35" s="160">
        <f t="array" ref="AA35">IFERROR(
AVERAGE((IF(DATOS_[[Sexo]:[Sexo]]=$B35,IF(DATOS_[[AGRUP. VALOR. PTO.]:[AGRUP. VALOR. PTO.]]=$B33,IF(DATOS_[[Check Periodo Ref.]:[Check Periodo Ref.]]="Dentro",DATOS_[Conc.Sal.22]))))),
0)</f>
        <v>0</v>
      </c>
      <c r="AB35" s="160">
        <f t="array" ref="AB35">IFERROR(
AVERAGE((IF(DATOS_[[Sexo]:[Sexo]]=$B35,IF(DATOS_[[AGRUP. VALOR. PTO.]:[AGRUP. VALOR. PTO.]]=$B33,IF(DATOS_[[Check Periodo Ref.]:[Check Periodo Ref.]]="Dentro",DATOS_[Conc.Sal.23]))))),
0)</f>
        <v>0</v>
      </c>
      <c r="AC35" s="160">
        <f t="array" ref="AC35">IFERROR(
AVERAGE((IF(DATOS_[[Sexo]:[Sexo]]=$B35,IF(DATOS_[[AGRUP. VALOR. PTO.]:[AGRUP. VALOR. PTO.]]=$B33,IF(DATOS_[[Check Periodo Ref.]:[Check Periodo Ref.]]="Dentro",DATOS_[Conc.Sal.24]))))),
0)</f>
        <v>0</v>
      </c>
      <c r="AD35" s="160">
        <f t="array" ref="AD35">IFERROR(
AVERAGE((IF(DATOS_[[Sexo]:[Sexo]]=$B35,IF(DATOS_[[AGRUP. VALOR. PTO.]:[AGRUP. VALOR. PTO.]]=$B33,IF(DATOS_[[Check Periodo Ref.]:[Check Periodo Ref.]]="Dentro",DATOS_[Conc.Sal.25]))))),
0)</f>
        <v>0</v>
      </c>
      <c r="AE35" s="160">
        <f t="array" ref="AE35">IFERROR(
AVERAGE((IF(DATOS_[[Sexo]:[Sexo]]=$B35,IF(DATOS_[[AGRUP. VALOR. PTO.]:[AGRUP. VALOR. PTO.]]=$B33,IF(DATOS_[[Check Periodo Ref.]:[Check Periodo Ref.]]="Dentro",DATOS_[Conc.Sal.26]))))),
0)</f>
        <v>0</v>
      </c>
      <c r="AF35" s="160">
        <f t="array" ref="AF35">IFERROR(
AVERAGE((IF(DATOS_[[Sexo]:[Sexo]]=$B35,IF(DATOS_[[AGRUP. VALOR. PTO.]:[AGRUP. VALOR. PTO.]]=$B33,IF(DATOS_[[Check Periodo Ref.]:[Check Periodo Ref.]]="Dentro",DATOS_[Conc.Sal.27]))))),
0)</f>
        <v>0</v>
      </c>
      <c r="AG35" s="160">
        <f t="array" ref="AG35">IFERROR(
AVERAGE((IF(DATOS_[[Sexo]:[Sexo]]=$B35,IF(DATOS_[[AGRUP. VALOR. PTO.]:[AGRUP. VALOR. PTO.]]=$B33,IF(DATOS_[[Check Periodo Ref.]:[Check Periodo Ref.]]="Dentro",DATOS_[Conc.Sal.28]))))),
0)</f>
        <v>0</v>
      </c>
      <c r="AH35" s="160">
        <f t="array" ref="AH35">IFERROR(
AVERAGE((IF(DATOS_[[Sexo]:[Sexo]]=$B35,IF(DATOS_[[AGRUP. VALOR. PTO.]:[AGRUP. VALOR. PTO.]]=$B33,IF(DATOS_[[Check Periodo Ref.]:[Check Periodo Ref.]]="Dentro",DATOS_[Conc.Sal.29]))))),
0)</f>
        <v>0</v>
      </c>
      <c r="AI35" s="160">
        <f t="array" ref="AI35">IFERROR(
AVERAGE((IF(DATOS_[[Sexo]:[Sexo]]=$B35,IF(DATOS_[[AGRUP. VALOR. PTO.]:[AGRUP. VALOR. PTO.]]=$B33,IF(DATOS_[[Check Periodo Ref.]:[Check Periodo Ref.]]="Dentro",DATOS_[Conc.Sal.30]))))),
0)</f>
        <v>0</v>
      </c>
      <c r="AJ35" s="161">
        <f t="array" ref="AJ35">IFERROR(
AVERAGE(IF(DATOS_[Sexo]=$B35,IF(DATOS_[AGRUP. VALOR. PTO.]=$B33,IF(DATOS_[Check Periodo Ref.]="Dentro",DATOS_[Tot COMPL.SAL Ef],FALSE)))),
0)</f>
        <v>0</v>
      </c>
      <c r="AK35" s="163">
        <f t="array" ref="AK35">IFERROR(
AVERAGE(IF(DATOS_[Sexo]=$B35,IF(DATOS_[AGRUP. VALOR. PTO.]=$B33,IF(DATOS_[Check Periodo Ref.]="Dentro",DATOS_[TOTAL SALARIO Ef],FALSE)))),
0)</f>
        <v>0</v>
      </c>
      <c r="AL35" s="162">
        <f t="array" ref="AL35">IFERROR(
AVERAGE((IF(DATOS_[[Sexo]:[Sexo]]=$B35,IF(DATOS_[[AGRUP. VALOR. PTO.]:[AGRUP. VALOR. PTO.]]=$B33,IF(DATOS_[[Check Periodo Ref.]:[Check Periodo Ref.]]="Dentro",DATOS_[C.Extra.01]))))),
0)</f>
        <v>0</v>
      </c>
      <c r="AM35" s="162">
        <f t="array" ref="AM35">IFERROR(
AVERAGE((IF(DATOS_[[Sexo]:[Sexo]]=$B35,IF(DATOS_[[AGRUP. VALOR. PTO.]:[AGRUP. VALOR. PTO.]]=$B33,IF(DATOS_[[Check Periodo Ref.]:[Check Periodo Ref.]]="Dentro",DATOS_[C.Extra.02]))))),
0)</f>
        <v>0</v>
      </c>
      <c r="AN35" s="162">
        <f t="array" ref="AN35">IFERROR(
AVERAGE((IF(DATOS_[[Sexo]:[Sexo]]=$B35,IF(DATOS_[[AGRUP. VALOR. PTO.]:[AGRUP. VALOR. PTO.]]=$B33,IF(DATOS_[[Check Periodo Ref.]:[Check Periodo Ref.]]="Dentro",DATOS_[C.Extra.03]))))),
0)</f>
        <v>0</v>
      </c>
      <c r="AO35" s="162">
        <f t="array" ref="AO35">IFERROR(
AVERAGE((IF(DATOS_[[Sexo]:[Sexo]]=$B35,IF(DATOS_[[AGRUP. VALOR. PTO.]:[AGRUP. VALOR. PTO.]]=$B33,IF(DATOS_[[Check Periodo Ref.]:[Check Periodo Ref.]]="Dentro",DATOS_[C.Extra.04]))))),
0)</f>
        <v>0</v>
      </c>
      <c r="AP35" s="162">
        <f t="array" ref="AP35">IFERROR(
AVERAGE((IF(DATOS_[[Sexo]:[Sexo]]=$B35,IF(DATOS_[[AGRUP. VALOR. PTO.]:[AGRUP. VALOR. PTO.]]=$B33,IF(DATOS_[[Check Periodo Ref.]:[Check Periodo Ref.]]="Dentro",DATOS_[C.Extra.05]))))),
0)</f>
        <v>0</v>
      </c>
      <c r="AQ35" s="164">
        <f t="array" ref="AQ35">IFERROR(
AVERAGE(IF(DATOS_[Sexo]=$B35,IF(DATOS_[AGRUP. VALOR. PTO.]=$B33,IF(DATOS_[Check Periodo Ref.]="Dentro",DATOS_[Tot Extrasalarial Ef],FALSE)))),
0)</f>
        <v>0</v>
      </c>
      <c r="AR35" s="165">
        <f t="array" ref="AR35">IFERROR(
AVERAGE(IF(DATOS_[Sexo]=$B35,IF(DATOS_[AGRUP. VALOR. PTO.]=$B33,IF(DATOS_[Check Periodo Ref.]="Dentro",DATOS_[TOTAL Retrib Ef],FALSE)))),
0)</f>
        <v>0</v>
      </c>
    </row>
    <row r="36" spans="1:44" ht="17.25" thickBot="1" x14ac:dyDescent="0.35">
      <c r="A36" s="114" t="str">
        <f t="shared" ref="A36" si="31">+A37</f>
        <v>[ocultar]</v>
      </c>
      <c r="B36" s="117" t="s">
        <v>302</v>
      </c>
      <c r="C36" s="158"/>
      <c r="D36" s="118"/>
      <c r="E36" s="206" t="str">
        <f t="shared" ref="E36:AR36" si="32">IFERROR((E37-E38)/E37,"")</f>
        <v/>
      </c>
      <c r="F36" s="276" t="str">
        <f t="shared" si="32"/>
        <v/>
      </c>
      <c r="G36" s="277" t="str">
        <f t="shared" si="32"/>
        <v/>
      </c>
      <c r="H36" s="277" t="str">
        <f t="shared" si="32"/>
        <v/>
      </c>
      <c r="I36" s="277" t="str">
        <f t="shared" si="32"/>
        <v/>
      </c>
      <c r="J36" s="278" t="str">
        <f t="shared" si="32"/>
        <v/>
      </c>
      <c r="K36" s="279" t="str">
        <f t="shared" si="32"/>
        <v/>
      </c>
      <c r="L36" s="279" t="str">
        <f t="shared" si="32"/>
        <v/>
      </c>
      <c r="M36" s="279" t="str">
        <f t="shared" si="32"/>
        <v/>
      </c>
      <c r="N36" s="279" t="str">
        <f t="shared" si="32"/>
        <v/>
      </c>
      <c r="O36" s="279" t="str">
        <f t="shared" si="32"/>
        <v/>
      </c>
      <c r="P36" s="279" t="str">
        <f t="shared" si="32"/>
        <v/>
      </c>
      <c r="Q36" s="279" t="str">
        <f t="shared" si="32"/>
        <v/>
      </c>
      <c r="R36" s="279" t="str">
        <f t="shared" si="32"/>
        <v/>
      </c>
      <c r="S36" s="279" t="str">
        <f t="shared" si="32"/>
        <v/>
      </c>
      <c r="T36" s="279" t="str">
        <f t="shared" si="32"/>
        <v/>
      </c>
      <c r="U36" s="279" t="str">
        <f t="shared" si="32"/>
        <v/>
      </c>
      <c r="V36" s="278" t="str">
        <f t="shared" si="32"/>
        <v/>
      </c>
      <c r="W36" s="278" t="str">
        <f t="shared" si="32"/>
        <v/>
      </c>
      <c r="X36" s="278" t="str">
        <f t="shared" si="32"/>
        <v/>
      </c>
      <c r="Y36" s="278" t="str">
        <f t="shared" si="32"/>
        <v/>
      </c>
      <c r="Z36" s="278" t="str">
        <f t="shared" si="32"/>
        <v/>
      </c>
      <c r="AA36" s="278" t="str">
        <f t="shared" si="32"/>
        <v/>
      </c>
      <c r="AB36" s="278" t="str">
        <f t="shared" si="32"/>
        <v/>
      </c>
      <c r="AC36" s="278" t="str">
        <f t="shared" si="32"/>
        <v/>
      </c>
      <c r="AD36" s="278" t="str">
        <f t="shared" si="32"/>
        <v/>
      </c>
      <c r="AE36" s="278" t="str">
        <f t="shared" si="32"/>
        <v/>
      </c>
      <c r="AF36" s="278" t="str">
        <f t="shared" si="32"/>
        <v/>
      </c>
      <c r="AG36" s="278" t="str">
        <f t="shared" si="32"/>
        <v/>
      </c>
      <c r="AH36" s="278" t="str">
        <f t="shared" si="32"/>
        <v/>
      </c>
      <c r="AI36" s="278" t="str">
        <f t="shared" si="32"/>
        <v/>
      </c>
      <c r="AJ36" s="207" t="str">
        <f t="shared" si="32"/>
        <v/>
      </c>
      <c r="AK36" s="210" t="str">
        <f t="shared" si="32"/>
        <v/>
      </c>
      <c r="AL36" s="281" t="str">
        <f t="shared" si="32"/>
        <v/>
      </c>
      <c r="AM36" s="281" t="str">
        <f t="shared" si="32"/>
        <v/>
      </c>
      <c r="AN36" s="281" t="str">
        <f t="shared" si="32"/>
        <v/>
      </c>
      <c r="AO36" s="281" t="str">
        <f t="shared" si="32"/>
        <v/>
      </c>
      <c r="AP36" s="281" t="str">
        <f t="shared" si="32"/>
        <v/>
      </c>
      <c r="AQ36" s="208" t="str">
        <f t="shared" si="32"/>
        <v/>
      </c>
      <c r="AR36" s="209" t="str">
        <f t="shared" si="32"/>
        <v/>
      </c>
    </row>
    <row r="37" spans="1:44" x14ac:dyDescent="0.3">
      <c r="A37" s="114" t="str">
        <f t="shared" ref="A37" si="33">+IF(C37+C38=0,"[ocultar]","")</f>
        <v>[ocultar]</v>
      </c>
      <c r="B37" s="111" t="s">
        <v>162</v>
      </c>
      <c r="C37" s="112">
        <f t="array" ref="C37">SUM(IF($B37=DATOS_[Sexo],
IF($B36=DATOS_[AGRUP. VALOR. PTO.],
IF("Dentro"=DATOS_[Check Periodo Ref.],
1/(COUNTIFS(DATOS_[Sexo],$B37,DATOS_[AGRUP. VALOR. PTO.],$B36,DATOS_[Check Periodo Ref.],"Dentro",DATOS_[id],DATOS_[id]))))))</f>
        <v>0</v>
      </c>
      <c r="D37" s="113">
        <f>COUNTIFS(DATOS_[AGRUP. VALOR. PTO.],$B36,DATOS_[Sexo],$B37,DATOS_[Check Periodo Ref.],"Dentro")</f>
        <v>0</v>
      </c>
      <c r="E37" s="159">
        <f t="array" ref="E37">IFERROR(
AVERAGE(IF(DATOS_[Sexo]=$B37,IF(DATOS_[AGRUP. VALOR. PTO.]=$B36,IF(DATOS_[Check Periodo Ref.]="Dentro",DATOS_[SALARIO BASE Ef],FALSE)))),
0)</f>
        <v>0</v>
      </c>
      <c r="F37" s="160">
        <f t="array" ref="F37">IFERROR(
AVERAGE((IF(DATOS_[[Sexo]:[Sexo]]=$B37,IF(DATOS_[[AGRUP. VALOR. PTO.]:[AGRUP. VALOR. PTO.]]=$B36,IF(DATOS_[[Check Periodo Ref.]:[Check Periodo Ref.]]="Dentro",DATOS_[Conc.Sal.01]))))),
0)</f>
        <v>0</v>
      </c>
      <c r="G37" s="160">
        <f t="array" ref="G37">IFERROR(
AVERAGE((IF(DATOS_[[Sexo]:[Sexo]]=$B37,IF(DATOS_[[AGRUP. VALOR. PTO.]:[AGRUP. VALOR. PTO.]]=$B36,IF(DATOS_[[Check Periodo Ref.]:[Check Periodo Ref.]]="Dentro",DATOS_[Conc.Sal.02]))))),
0)</f>
        <v>0</v>
      </c>
      <c r="H37" s="160">
        <f t="array" ref="H37">IFERROR(
AVERAGE((IF(DATOS_[[Sexo]:[Sexo]]=$B37,IF(DATOS_[[AGRUP. VALOR. PTO.]:[AGRUP. VALOR. PTO.]]=$B36,IF(DATOS_[[Check Periodo Ref.]:[Check Periodo Ref.]]="Dentro",DATOS_[Conc.Sal.03]))))),
0)</f>
        <v>0</v>
      </c>
      <c r="I37" s="160">
        <f t="array" ref="I37">IFERROR(
AVERAGE((IF(DATOS_[[Sexo]:[Sexo]]=$B37,IF(DATOS_[[AGRUP. VALOR. PTO.]:[AGRUP. VALOR. PTO.]]=$B36,IF(DATOS_[[Check Periodo Ref.]:[Check Periodo Ref.]]="Dentro",DATOS_[Conc.Sal.04]))))),
0)</f>
        <v>0</v>
      </c>
      <c r="J37" s="160">
        <f t="array" ref="J37">IFERROR(
AVERAGE((IF(DATOS_[[Sexo]:[Sexo]]=$B37,IF(DATOS_[[AGRUP. VALOR. PTO.]:[AGRUP. VALOR. PTO.]]=$B36,IF(DATOS_[[Check Periodo Ref.]:[Check Periodo Ref.]]="Dentro",DATOS_[Conc.Sal.05]))))),
0)</f>
        <v>0</v>
      </c>
      <c r="K37" s="160">
        <f t="array" ref="K37">IFERROR(
AVERAGE((IF(DATOS_[[Sexo]:[Sexo]]=$B37,IF(DATOS_[[AGRUP. VALOR. PTO.]:[AGRUP. VALOR. PTO.]]=$B36,IF(DATOS_[[Check Periodo Ref.]:[Check Periodo Ref.]]="Dentro",DATOS_[Conc.Sal.06]))))),
0)</f>
        <v>0</v>
      </c>
      <c r="L37" s="160">
        <f t="array" ref="L37">IFERROR(
AVERAGE((IF(DATOS_[[Sexo]:[Sexo]]=$B37,IF(DATOS_[[AGRUP. VALOR. PTO.]:[AGRUP. VALOR. PTO.]]=$B36,IF(DATOS_[[Check Periodo Ref.]:[Check Periodo Ref.]]="Dentro",DATOS_[Conc.Sal.07]))))),
0)</f>
        <v>0</v>
      </c>
      <c r="M37" s="160">
        <f t="array" ref="M37">IFERROR(
AVERAGE((IF(DATOS_[[Sexo]:[Sexo]]=$B37,IF(DATOS_[[AGRUP. VALOR. PTO.]:[AGRUP. VALOR. PTO.]]=$B36,IF(DATOS_[[Check Periodo Ref.]:[Check Periodo Ref.]]="Dentro",DATOS_[Conc.Sal.08]))))),
0)</f>
        <v>0</v>
      </c>
      <c r="N37" s="160">
        <f t="array" ref="N37">IFERROR(
AVERAGE((IF(DATOS_[[Sexo]:[Sexo]]=$B37,IF(DATOS_[[AGRUP. VALOR. PTO.]:[AGRUP. VALOR. PTO.]]=$B36,IF(DATOS_[[Check Periodo Ref.]:[Check Periodo Ref.]]="Dentro",DATOS_[Conc.Sal.09]))))),
0)</f>
        <v>0</v>
      </c>
      <c r="O37" s="160">
        <f t="array" ref="O37">IFERROR(
AVERAGE((IF(DATOS_[[Sexo]:[Sexo]]=$B37,IF(DATOS_[[AGRUP. VALOR. PTO.]:[AGRUP. VALOR. PTO.]]=$B36,IF(DATOS_[[Check Periodo Ref.]:[Check Periodo Ref.]]="Dentro",DATOS_[Conc.Sal.10]))))),
0)</f>
        <v>0</v>
      </c>
      <c r="P37" s="160">
        <f t="array" ref="P37">IFERROR(
AVERAGE((IF(DATOS_[[Sexo]:[Sexo]]=$B37,IF(DATOS_[[AGRUP. VALOR. PTO.]:[AGRUP. VALOR. PTO.]]=$B36,IF(DATOS_[[Check Periodo Ref.]:[Check Periodo Ref.]]="Dentro",DATOS_[Conc.Sal.11]))))),
0)</f>
        <v>0</v>
      </c>
      <c r="Q37" s="160">
        <f t="array" ref="Q37">IFERROR(
AVERAGE((IF(DATOS_[[Sexo]:[Sexo]]=$B37,IF(DATOS_[[AGRUP. VALOR. PTO.]:[AGRUP. VALOR. PTO.]]=$B36,IF(DATOS_[[Check Periodo Ref.]:[Check Periodo Ref.]]="Dentro",DATOS_[Conc.Sal.12]))))),
0)</f>
        <v>0</v>
      </c>
      <c r="R37" s="160">
        <f t="array" ref="R37">IFERROR(
AVERAGE((IF(DATOS_[[Sexo]:[Sexo]]=$B37,IF(DATOS_[[AGRUP. VALOR. PTO.]:[AGRUP. VALOR. PTO.]]=$B36,IF(DATOS_[[Check Periodo Ref.]:[Check Periodo Ref.]]="Dentro",DATOS_[Conc.Sal.13]))))),
0)</f>
        <v>0</v>
      </c>
      <c r="S37" s="160">
        <f t="array" ref="S37">IFERROR(
AVERAGE((IF(DATOS_[[Sexo]:[Sexo]]=$B37,IF(DATOS_[[AGRUP. VALOR. PTO.]:[AGRUP. VALOR. PTO.]]=$B36,IF(DATOS_[[Check Periodo Ref.]:[Check Periodo Ref.]]="Dentro",DATOS_[Conc.Sal.14]))))),
0)</f>
        <v>0</v>
      </c>
      <c r="T37" s="160">
        <f t="array" ref="T37">IFERROR(
AVERAGE((IF(DATOS_[[Sexo]:[Sexo]]=$B37,IF(DATOS_[[AGRUP. VALOR. PTO.]:[AGRUP. VALOR. PTO.]]=$B36,IF(DATOS_[[Check Periodo Ref.]:[Check Periodo Ref.]]="Dentro",DATOS_[Conc.Sal.15]))))),
0)</f>
        <v>0</v>
      </c>
      <c r="U37" s="160">
        <f t="array" ref="U37">IFERROR(
AVERAGE((IF(DATOS_[[Sexo]:[Sexo]]=$B37,IF(DATOS_[[AGRUP. VALOR. PTO.]:[AGRUP. VALOR. PTO.]]=$B36,IF(DATOS_[[Check Periodo Ref.]:[Check Periodo Ref.]]="Dentro",DATOS_[Conc.Sal.16]))))),
0)</f>
        <v>0</v>
      </c>
      <c r="V37" s="160">
        <f t="array" ref="V37">IFERROR(
AVERAGE((IF(DATOS_[[Sexo]:[Sexo]]=$B37,IF(DATOS_[[AGRUP. VALOR. PTO.]:[AGRUP. VALOR. PTO.]]=$B36,IF(DATOS_[[Check Periodo Ref.]:[Check Periodo Ref.]]="Dentro",DATOS_[Conc.Sal.17]))))),
0)</f>
        <v>0</v>
      </c>
      <c r="W37" s="160">
        <f t="array" ref="W37">IFERROR(
AVERAGE((IF(DATOS_[[Sexo]:[Sexo]]=$B37,IF(DATOS_[[AGRUP. VALOR. PTO.]:[AGRUP. VALOR. PTO.]]=$B36,IF(DATOS_[[Check Periodo Ref.]:[Check Periodo Ref.]]="Dentro",DATOS_[Conc.Sal.18]))))),
0)</f>
        <v>0</v>
      </c>
      <c r="X37" s="160">
        <f t="array" ref="X37">IFERROR(
AVERAGE((IF(DATOS_[[Sexo]:[Sexo]]=$B37,IF(DATOS_[[AGRUP. VALOR. PTO.]:[AGRUP. VALOR. PTO.]]=$B36,IF(DATOS_[[Check Periodo Ref.]:[Check Periodo Ref.]]="Dentro",DATOS_[Conc.Sal.19]))))),
0)</f>
        <v>0</v>
      </c>
      <c r="Y37" s="160">
        <f t="array" ref="Y37">IFERROR(
AVERAGE((IF(DATOS_[[Sexo]:[Sexo]]=$B37,IF(DATOS_[[AGRUP. VALOR. PTO.]:[AGRUP. VALOR. PTO.]]=$B36,IF(DATOS_[[Check Periodo Ref.]:[Check Periodo Ref.]]="Dentro",DATOS_[Conc.Sal.20]))))),
0)</f>
        <v>0</v>
      </c>
      <c r="Z37" s="160">
        <f t="array" ref="Z37">IFERROR(
AVERAGE((IF(DATOS_[[Sexo]:[Sexo]]=$B37,IF(DATOS_[[AGRUP. VALOR. PTO.]:[AGRUP. VALOR. PTO.]]=$B36,IF(DATOS_[[Check Periodo Ref.]:[Check Periodo Ref.]]="Dentro",DATOS_[Conc.Sal.21]))))),
0)</f>
        <v>0</v>
      </c>
      <c r="AA37" s="160">
        <f t="array" ref="AA37">IFERROR(
AVERAGE((IF(DATOS_[[Sexo]:[Sexo]]=$B37,IF(DATOS_[[AGRUP. VALOR. PTO.]:[AGRUP. VALOR. PTO.]]=$B36,IF(DATOS_[[Check Periodo Ref.]:[Check Periodo Ref.]]="Dentro",DATOS_[Conc.Sal.22]))))),
0)</f>
        <v>0</v>
      </c>
      <c r="AB37" s="160">
        <f t="array" ref="AB37">IFERROR(
AVERAGE((IF(DATOS_[[Sexo]:[Sexo]]=$B37,IF(DATOS_[[AGRUP. VALOR. PTO.]:[AGRUP. VALOR. PTO.]]=$B36,IF(DATOS_[[Check Periodo Ref.]:[Check Periodo Ref.]]="Dentro",DATOS_[Conc.Sal.23]))))),
0)</f>
        <v>0</v>
      </c>
      <c r="AC37" s="160">
        <f t="array" ref="AC37">IFERROR(
AVERAGE((IF(DATOS_[[Sexo]:[Sexo]]=$B37,IF(DATOS_[[AGRUP. VALOR. PTO.]:[AGRUP. VALOR. PTO.]]=$B36,IF(DATOS_[[Check Periodo Ref.]:[Check Periodo Ref.]]="Dentro",DATOS_[Conc.Sal.24]))))),
0)</f>
        <v>0</v>
      </c>
      <c r="AD37" s="160">
        <f t="array" ref="AD37">IFERROR(
AVERAGE((IF(DATOS_[[Sexo]:[Sexo]]=$B37,IF(DATOS_[[AGRUP. VALOR. PTO.]:[AGRUP. VALOR. PTO.]]=$B36,IF(DATOS_[[Check Periodo Ref.]:[Check Periodo Ref.]]="Dentro",DATOS_[Conc.Sal.25]))))),
0)</f>
        <v>0</v>
      </c>
      <c r="AE37" s="160">
        <f t="array" ref="AE37">IFERROR(
AVERAGE((IF(DATOS_[[Sexo]:[Sexo]]=$B37,IF(DATOS_[[AGRUP. VALOR. PTO.]:[AGRUP. VALOR. PTO.]]=$B36,IF(DATOS_[[Check Periodo Ref.]:[Check Periodo Ref.]]="Dentro",DATOS_[Conc.Sal.26]))))),
0)</f>
        <v>0</v>
      </c>
      <c r="AF37" s="160">
        <f t="array" ref="AF37">IFERROR(
AVERAGE((IF(DATOS_[[Sexo]:[Sexo]]=$B37,IF(DATOS_[[AGRUP. VALOR. PTO.]:[AGRUP. VALOR. PTO.]]=$B36,IF(DATOS_[[Check Periodo Ref.]:[Check Periodo Ref.]]="Dentro",DATOS_[Conc.Sal.27]))))),
0)</f>
        <v>0</v>
      </c>
      <c r="AG37" s="160">
        <f t="array" ref="AG37">IFERROR(
AVERAGE((IF(DATOS_[[Sexo]:[Sexo]]=$B37,IF(DATOS_[[AGRUP. VALOR. PTO.]:[AGRUP. VALOR. PTO.]]=$B36,IF(DATOS_[[Check Periodo Ref.]:[Check Periodo Ref.]]="Dentro",DATOS_[Conc.Sal.28]))))),
0)</f>
        <v>0</v>
      </c>
      <c r="AH37" s="160">
        <f t="array" ref="AH37">IFERROR(
AVERAGE((IF(DATOS_[[Sexo]:[Sexo]]=$B37,IF(DATOS_[[AGRUP. VALOR. PTO.]:[AGRUP. VALOR. PTO.]]=$B36,IF(DATOS_[[Check Periodo Ref.]:[Check Periodo Ref.]]="Dentro",DATOS_[Conc.Sal.29]))))),
0)</f>
        <v>0</v>
      </c>
      <c r="AI37" s="160">
        <f t="array" ref="AI37">IFERROR(
AVERAGE((IF(DATOS_[[Sexo]:[Sexo]]=$B37,IF(DATOS_[[AGRUP. VALOR. PTO.]:[AGRUP. VALOR. PTO.]]=$B36,IF(DATOS_[[Check Periodo Ref.]:[Check Periodo Ref.]]="Dentro",DATOS_[Conc.Sal.30]))))),
0)</f>
        <v>0</v>
      </c>
      <c r="AJ37" s="161">
        <f t="array" ref="AJ37">IFERROR(
AVERAGE(IF(DATOS_[Sexo]=$B37,IF(DATOS_[AGRUP. VALOR. PTO.]=$B36,IF(DATOS_[Check Periodo Ref.]="Dentro",DATOS_[Tot COMPL.SAL Ef],FALSE)))),
0)</f>
        <v>0</v>
      </c>
      <c r="AK37" s="163">
        <f t="array" ref="AK37">IFERROR(
AVERAGE(IF(DATOS_[Sexo]=$B37,IF(DATOS_[AGRUP. VALOR. PTO.]=$B36,IF(DATOS_[Check Periodo Ref.]="Dentro",DATOS_[TOTAL SALARIO Ef],FALSE)))),
0)</f>
        <v>0</v>
      </c>
      <c r="AL37" s="162">
        <f t="array" ref="AL37">IFERROR(
AVERAGE((IF(DATOS_[[Sexo]:[Sexo]]=$B37,IF(DATOS_[[AGRUP. VALOR. PTO.]:[AGRUP. VALOR. PTO.]]=$B36,IF(DATOS_[[Check Periodo Ref.]:[Check Periodo Ref.]]="Dentro",DATOS_[C.Extra.01]))))),
0)</f>
        <v>0</v>
      </c>
      <c r="AM37" s="162">
        <f t="array" ref="AM37">IFERROR(
AVERAGE((IF(DATOS_[[Sexo]:[Sexo]]=$B37,IF(DATOS_[[AGRUP. VALOR. PTO.]:[AGRUP. VALOR. PTO.]]=$B36,IF(DATOS_[[Check Periodo Ref.]:[Check Periodo Ref.]]="Dentro",DATOS_[C.Extra.02]))))),
0)</f>
        <v>0</v>
      </c>
      <c r="AN37" s="162">
        <f t="array" ref="AN37">IFERROR(
AVERAGE((IF(DATOS_[[Sexo]:[Sexo]]=$B37,IF(DATOS_[[AGRUP. VALOR. PTO.]:[AGRUP. VALOR. PTO.]]=$B36,IF(DATOS_[[Check Periodo Ref.]:[Check Periodo Ref.]]="Dentro",DATOS_[C.Extra.03]))))),
0)</f>
        <v>0</v>
      </c>
      <c r="AO37" s="162">
        <f t="array" ref="AO37">IFERROR(
AVERAGE((IF(DATOS_[[Sexo]:[Sexo]]=$B37,IF(DATOS_[[AGRUP. VALOR. PTO.]:[AGRUP. VALOR. PTO.]]=$B36,IF(DATOS_[[Check Periodo Ref.]:[Check Periodo Ref.]]="Dentro",DATOS_[C.Extra.04]))))),
0)</f>
        <v>0</v>
      </c>
      <c r="AP37" s="162">
        <f t="array" ref="AP37">IFERROR(
AVERAGE((IF(DATOS_[[Sexo]:[Sexo]]=$B37,IF(DATOS_[[AGRUP. VALOR. PTO.]:[AGRUP. VALOR. PTO.]]=$B36,IF(DATOS_[[Check Periodo Ref.]:[Check Periodo Ref.]]="Dentro",DATOS_[C.Extra.05]))))),
0)</f>
        <v>0</v>
      </c>
      <c r="AQ37" s="164">
        <f t="array" ref="AQ37">IFERROR(
AVERAGE(IF(DATOS_[Sexo]=$B37,IF(DATOS_[AGRUP. VALOR. PTO.]=$B36,IF(DATOS_[Check Periodo Ref.]="Dentro",DATOS_[Tot Extrasalarial Ef],FALSE)))),
0)</f>
        <v>0</v>
      </c>
      <c r="AR37" s="165">
        <f t="array" ref="AR37">IFERROR(
AVERAGE(IF(DATOS_[Sexo]=$B37,IF(DATOS_[AGRUP. VALOR. PTO.]=$B36,IF(DATOS_[Check Periodo Ref.]="Dentro",DATOS_[TOTAL Retrib Ef],FALSE)))),
0)</f>
        <v>0</v>
      </c>
    </row>
    <row r="38" spans="1:44" x14ac:dyDescent="0.3">
      <c r="A38" s="114" t="str">
        <f t="shared" ref="A38" si="34">+A37</f>
        <v>[ocultar]</v>
      </c>
      <c r="B38" s="111" t="s">
        <v>163</v>
      </c>
      <c r="C38" s="112">
        <f t="array" ref="C38">SUM(IF($B38=DATOS_[Sexo],
IF($B36=DATOS_[AGRUP. VALOR. PTO.],
IF("Dentro"=DATOS_[Check Periodo Ref.],
1/(COUNTIFS(DATOS_[Sexo],$B38,DATOS_[AGRUP. VALOR. PTO.],$B36,DATOS_[Check Periodo Ref.],"Dentro",DATOS_[id],DATOS_[id]))))))</f>
        <v>0</v>
      </c>
      <c r="D38" s="113">
        <f>COUNTIFS(DATOS_[AGRUP. VALOR. PTO.],$B36,DATOS_[Sexo],$B38,DATOS_[Check Periodo Ref.],"Dentro")</f>
        <v>0</v>
      </c>
      <c r="E38" s="159">
        <f t="array" ref="E38">IFERROR(
AVERAGE(IF(DATOS_[Sexo]=$B38,IF(DATOS_[AGRUP. VALOR. PTO.]=$B36,IF(DATOS_[Check Periodo Ref.]="Dentro",DATOS_[SALARIO BASE Ef],FALSE)))),
0)</f>
        <v>0</v>
      </c>
      <c r="F38" s="160">
        <f t="array" ref="F38">IFERROR(
AVERAGE((IF(DATOS_[[Sexo]:[Sexo]]=$B38,IF(DATOS_[[AGRUP. VALOR. PTO.]:[AGRUP. VALOR. PTO.]]=$B36,IF(DATOS_[[Check Periodo Ref.]:[Check Periodo Ref.]]="Dentro",DATOS_[Conc.Sal.01]))))),
0)</f>
        <v>0</v>
      </c>
      <c r="G38" s="160">
        <f t="array" ref="G38">IFERROR(
AVERAGE((IF(DATOS_[[Sexo]:[Sexo]]=$B38,IF(DATOS_[[AGRUP. VALOR. PTO.]:[AGRUP. VALOR. PTO.]]=$B36,IF(DATOS_[[Check Periodo Ref.]:[Check Periodo Ref.]]="Dentro",DATOS_[Conc.Sal.02]))))),
0)</f>
        <v>0</v>
      </c>
      <c r="H38" s="160">
        <f t="array" ref="H38">IFERROR(
AVERAGE((IF(DATOS_[[Sexo]:[Sexo]]=$B38,IF(DATOS_[[AGRUP. VALOR. PTO.]:[AGRUP. VALOR. PTO.]]=$B36,IF(DATOS_[[Check Periodo Ref.]:[Check Periodo Ref.]]="Dentro",DATOS_[Conc.Sal.03]))))),
0)</f>
        <v>0</v>
      </c>
      <c r="I38" s="160">
        <f t="array" ref="I38">IFERROR(
AVERAGE((IF(DATOS_[[Sexo]:[Sexo]]=$B38,IF(DATOS_[[AGRUP. VALOR. PTO.]:[AGRUP. VALOR. PTO.]]=$B36,IF(DATOS_[[Check Periodo Ref.]:[Check Periodo Ref.]]="Dentro",DATOS_[Conc.Sal.04]))))),
0)</f>
        <v>0</v>
      </c>
      <c r="J38" s="160">
        <f t="array" ref="J38">IFERROR(
AVERAGE((IF(DATOS_[[Sexo]:[Sexo]]=$B38,IF(DATOS_[[AGRUP. VALOR. PTO.]:[AGRUP. VALOR. PTO.]]=$B36,IF(DATOS_[[Check Periodo Ref.]:[Check Periodo Ref.]]="Dentro",DATOS_[Conc.Sal.05]))))),
0)</f>
        <v>0</v>
      </c>
      <c r="K38" s="160">
        <f t="array" ref="K38">IFERROR(
AVERAGE((IF(DATOS_[[Sexo]:[Sexo]]=$B38,IF(DATOS_[[AGRUP. VALOR. PTO.]:[AGRUP. VALOR. PTO.]]=$B36,IF(DATOS_[[Check Periodo Ref.]:[Check Periodo Ref.]]="Dentro",DATOS_[Conc.Sal.06]))))),
0)</f>
        <v>0</v>
      </c>
      <c r="L38" s="160">
        <f t="array" ref="L38">IFERROR(
AVERAGE((IF(DATOS_[[Sexo]:[Sexo]]=$B38,IF(DATOS_[[AGRUP. VALOR. PTO.]:[AGRUP. VALOR. PTO.]]=$B36,IF(DATOS_[[Check Periodo Ref.]:[Check Periodo Ref.]]="Dentro",DATOS_[Conc.Sal.07]))))),
0)</f>
        <v>0</v>
      </c>
      <c r="M38" s="160">
        <f t="array" ref="M38">IFERROR(
AVERAGE((IF(DATOS_[[Sexo]:[Sexo]]=$B38,IF(DATOS_[[AGRUP. VALOR. PTO.]:[AGRUP. VALOR. PTO.]]=$B36,IF(DATOS_[[Check Periodo Ref.]:[Check Periodo Ref.]]="Dentro",DATOS_[Conc.Sal.08]))))),
0)</f>
        <v>0</v>
      </c>
      <c r="N38" s="160">
        <f t="array" ref="N38">IFERROR(
AVERAGE((IF(DATOS_[[Sexo]:[Sexo]]=$B38,IF(DATOS_[[AGRUP. VALOR. PTO.]:[AGRUP. VALOR. PTO.]]=$B36,IF(DATOS_[[Check Periodo Ref.]:[Check Periodo Ref.]]="Dentro",DATOS_[Conc.Sal.09]))))),
0)</f>
        <v>0</v>
      </c>
      <c r="O38" s="160">
        <f t="array" ref="O38">IFERROR(
AVERAGE((IF(DATOS_[[Sexo]:[Sexo]]=$B38,IF(DATOS_[[AGRUP. VALOR. PTO.]:[AGRUP. VALOR. PTO.]]=$B36,IF(DATOS_[[Check Periodo Ref.]:[Check Periodo Ref.]]="Dentro",DATOS_[Conc.Sal.10]))))),
0)</f>
        <v>0</v>
      </c>
      <c r="P38" s="160">
        <f t="array" ref="P38">IFERROR(
AVERAGE((IF(DATOS_[[Sexo]:[Sexo]]=$B38,IF(DATOS_[[AGRUP. VALOR. PTO.]:[AGRUP. VALOR. PTO.]]=$B36,IF(DATOS_[[Check Periodo Ref.]:[Check Periodo Ref.]]="Dentro",DATOS_[Conc.Sal.11]))))),
0)</f>
        <v>0</v>
      </c>
      <c r="Q38" s="160">
        <f t="array" ref="Q38">IFERROR(
AVERAGE((IF(DATOS_[[Sexo]:[Sexo]]=$B38,IF(DATOS_[[AGRUP. VALOR. PTO.]:[AGRUP. VALOR. PTO.]]=$B36,IF(DATOS_[[Check Periodo Ref.]:[Check Periodo Ref.]]="Dentro",DATOS_[Conc.Sal.12]))))),
0)</f>
        <v>0</v>
      </c>
      <c r="R38" s="160">
        <f t="array" ref="R38">IFERROR(
AVERAGE((IF(DATOS_[[Sexo]:[Sexo]]=$B38,IF(DATOS_[[AGRUP. VALOR. PTO.]:[AGRUP. VALOR. PTO.]]=$B36,IF(DATOS_[[Check Periodo Ref.]:[Check Periodo Ref.]]="Dentro",DATOS_[Conc.Sal.13]))))),
0)</f>
        <v>0</v>
      </c>
      <c r="S38" s="160">
        <f t="array" ref="S38">IFERROR(
AVERAGE((IF(DATOS_[[Sexo]:[Sexo]]=$B38,IF(DATOS_[[AGRUP. VALOR. PTO.]:[AGRUP. VALOR. PTO.]]=$B36,IF(DATOS_[[Check Periodo Ref.]:[Check Periodo Ref.]]="Dentro",DATOS_[Conc.Sal.14]))))),
0)</f>
        <v>0</v>
      </c>
      <c r="T38" s="160">
        <f t="array" ref="T38">IFERROR(
AVERAGE((IF(DATOS_[[Sexo]:[Sexo]]=$B38,IF(DATOS_[[AGRUP. VALOR. PTO.]:[AGRUP. VALOR. PTO.]]=$B36,IF(DATOS_[[Check Periodo Ref.]:[Check Periodo Ref.]]="Dentro",DATOS_[Conc.Sal.15]))))),
0)</f>
        <v>0</v>
      </c>
      <c r="U38" s="160">
        <f t="array" ref="U38">IFERROR(
AVERAGE((IF(DATOS_[[Sexo]:[Sexo]]=$B38,IF(DATOS_[[AGRUP. VALOR. PTO.]:[AGRUP. VALOR. PTO.]]=$B36,IF(DATOS_[[Check Periodo Ref.]:[Check Periodo Ref.]]="Dentro",DATOS_[Conc.Sal.16]))))),
0)</f>
        <v>0</v>
      </c>
      <c r="V38" s="160">
        <f t="array" ref="V38">IFERROR(
AVERAGE((IF(DATOS_[[Sexo]:[Sexo]]=$B38,IF(DATOS_[[AGRUP. VALOR. PTO.]:[AGRUP. VALOR. PTO.]]=$B36,IF(DATOS_[[Check Periodo Ref.]:[Check Periodo Ref.]]="Dentro",DATOS_[Conc.Sal.17]))))),
0)</f>
        <v>0</v>
      </c>
      <c r="W38" s="160">
        <f t="array" ref="W38">IFERROR(
AVERAGE((IF(DATOS_[[Sexo]:[Sexo]]=$B38,IF(DATOS_[[AGRUP. VALOR. PTO.]:[AGRUP. VALOR. PTO.]]=$B36,IF(DATOS_[[Check Periodo Ref.]:[Check Periodo Ref.]]="Dentro",DATOS_[Conc.Sal.18]))))),
0)</f>
        <v>0</v>
      </c>
      <c r="X38" s="160">
        <f t="array" ref="X38">IFERROR(
AVERAGE((IF(DATOS_[[Sexo]:[Sexo]]=$B38,IF(DATOS_[[AGRUP. VALOR. PTO.]:[AGRUP. VALOR. PTO.]]=$B36,IF(DATOS_[[Check Periodo Ref.]:[Check Periodo Ref.]]="Dentro",DATOS_[Conc.Sal.19]))))),
0)</f>
        <v>0</v>
      </c>
      <c r="Y38" s="160">
        <f t="array" ref="Y38">IFERROR(
AVERAGE((IF(DATOS_[[Sexo]:[Sexo]]=$B38,IF(DATOS_[[AGRUP. VALOR. PTO.]:[AGRUP. VALOR. PTO.]]=$B36,IF(DATOS_[[Check Periodo Ref.]:[Check Periodo Ref.]]="Dentro",DATOS_[Conc.Sal.20]))))),
0)</f>
        <v>0</v>
      </c>
      <c r="Z38" s="160">
        <f t="array" ref="Z38">IFERROR(
AVERAGE((IF(DATOS_[[Sexo]:[Sexo]]=$B38,IF(DATOS_[[AGRUP. VALOR. PTO.]:[AGRUP. VALOR. PTO.]]=$B36,IF(DATOS_[[Check Periodo Ref.]:[Check Periodo Ref.]]="Dentro",DATOS_[Conc.Sal.21]))))),
0)</f>
        <v>0</v>
      </c>
      <c r="AA38" s="160">
        <f t="array" ref="AA38">IFERROR(
AVERAGE((IF(DATOS_[[Sexo]:[Sexo]]=$B38,IF(DATOS_[[AGRUP. VALOR. PTO.]:[AGRUP. VALOR. PTO.]]=$B36,IF(DATOS_[[Check Periodo Ref.]:[Check Periodo Ref.]]="Dentro",DATOS_[Conc.Sal.22]))))),
0)</f>
        <v>0</v>
      </c>
      <c r="AB38" s="160">
        <f t="array" ref="AB38">IFERROR(
AVERAGE((IF(DATOS_[[Sexo]:[Sexo]]=$B38,IF(DATOS_[[AGRUP. VALOR. PTO.]:[AGRUP. VALOR. PTO.]]=$B36,IF(DATOS_[[Check Periodo Ref.]:[Check Periodo Ref.]]="Dentro",DATOS_[Conc.Sal.23]))))),
0)</f>
        <v>0</v>
      </c>
      <c r="AC38" s="160">
        <f t="array" ref="AC38">IFERROR(
AVERAGE((IF(DATOS_[[Sexo]:[Sexo]]=$B38,IF(DATOS_[[AGRUP. VALOR. PTO.]:[AGRUP. VALOR. PTO.]]=$B36,IF(DATOS_[[Check Periodo Ref.]:[Check Periodo Ref.]]="Dentro",DATOS_[Conc.Sal.24]))))),
0)</f>
        <v>0</v>
      </c>
      <c r="AD38" s="160">
        <f t="array" ref="AD38">IFERROR(
AVERAGE((IF(DATOS_[[Sexo]:[Sexo]]=$B38,IF(DATOS_[[AGRUP. VALOR. PTO.]:[AGRUP. VALOR. PTO.]]=$B36,IF(DATOS_[[Check Periodo Ref.]:[Check Periodo Ref.]]="Dentro",DATOS_[Conc.Sal.25]))))),
0)</f>
        <v>0</v>
      </c>
      <c r="AE38" s="160">
        <f t="array" ref="AE38">IFERROR(
AVERAGE((IF(DATOS_[[Sexo]:[Sexo]]=$B38,IF(DATOS_[[AGRUP. VALOR. PTO.]:[AGRUP. VALOR. PTO.]]=$B36,IF(DATOS_[[Check Periodo Ref.]:[Check Periodo Ref.]]="Dentro",DATOS_[Conc.Sal.26]))))),
0)</f>
        <v>0</v>
      </c>
      <c r="AF38" s="160">
        <f t="array" ref="AF38">IFERROR(
AVERAGE((IF(DATOS_[[Sexo]:[Sexo]]=$B38,IF(DATOS_[[AGRUP. VALOR. PTO.]:[AGRUP. VALOR. PTO.]]=$B36,IF(DATOS_[[Check Periodo Ref.]:[Check Periodo Ref.]]="Dentro",DATOS_[Conc.Sal.27]))))),
0)</f>
        <v>0</v>
      </c>
      <c r="AG38" s="160">
        <f t="array" ref="AG38">IFERROR(
AVERAGE((IF(DATOS_[[Sexo]:[Sexo]]=$B38,IF(DATOS_[[AGRUP. VALOR. PTO.]:[AGRUP. VALOR. PTO.]]=$B36,IF(DATOS_[[Check Periodo Ref.]:[Check Periodo Ref.]]="Dentro",DATOS_[Conc.Sal.28]))))),
0)</f>
        <v>0</v>
      </c>
      <c r="AH38" s="160">
        <f t="array" ref="AH38">IFERROR(
AVERAGE((IF(DATOS_[[Sexo]:[Sexo]]=$B38,IF(DATOS_[[AGRUP. VALOR. PTO.]:[AGRUP. VALOR. PTO.]]=$B36,IF(DATOS_[[Check Periodo Ref.]:[Check Periodo Ref.]]="Dentro",DATOS_[Conc.Sal.29]))))),
0)</f>
        <v>0</v>
      </c>
      <c r="AI38" s="160">
        <f t="array" ref="AI38">IFERROR(
AVERAGE((IF(DATOS_[[Sexo]:[Sexo]]=$B38,IF(DATOS_[[AGRUP. VALOR. PTO.]:[AGRUP. VALOR. PTO.]]=$B36,IF(DATOS_[[Check Periodo Ref.]:[Check Periodo Ref.]]="Dentro",DATOS_[Conc.Sal.30]))))),
0)</f>
        <v>0</v>
      </c>
      <c r="AJ38" s="161">
        <f t="array" ref="AJ38">IFERROR(
AVERAGE(IF(DATOS_[Sexo]=$B38,IF(DATOS_[AGRUP. VALOR. PTO.]=$B36,IF(DATOS_[Check Periodo Ref.]="Dentro",DATOS_[Tot COMPL.SAL Ef],FALSE)))),
0)</f>
        <v>0</v>
      </c>
      <c r="AK38" s="163">
        <f t="array" ref="AK38">IFERROR(
AVERAGE(IF(DATOS_[Sexo]=$B38,IF(DATOS_[AGRUP. VALOR. PTO.]=$B36,IF(DATOS_[Check Periodo Ref.]="Dentro",DATOS_[TOTAL SALARIO Ef],FALSE)))),
0)</f>
        <v>0</v>
      </c>
      <c r="AL38" s="162">
        <f t="array" ref="AL38">IFERROR(
AVERAGE((IF(DATOS_[[Sexo]:[Sexo]]=$B38,IF(DATOS_[[AGRUP. VALOR. PTO.]:[AGRUP. VALOR. PTO.]]=$B36,IF(DATOS_[[Check Periodo Ref.]:[Check Periodo Ref.]]="Dentro",DATOS_[C.Extra.01]))))),
0)</f>
        <v>0</v>
      </c>
      <c r="AM38" s="162">
        <f t="array" ref="AM38">IFERROR(
AVERAGE((IF(DATOS_[[Sexo]:[Sexo]]=$B38,IF(DATOS_[[AGRUP. VALOR. PTO.]:[AGRUP. VALOR. PTO.]]=$B36,IF(DATOS_[[Check Periodo Ref.]:[Check Periodo Ref.]]="Dentro",DATOS_[C.Extra.02]))))),
0)</f>
        <v>0</v>
      </c>
      <c r="AN38" s="162">
        <f t="array" ref="AN38">IFERROR(
AVERAGE((IF(DATOS_[[Sexo]:[Sexo]]=$B38,IF(DATOS_[[AGRUP. VALOR. PTO.]:[AGRUP. VALOR. PTO.]]=$B36,IF(DATOS_[[Check Periodo Ref.]:[Check Periodo Ref.]]="Dentro",DATOS_[C.Extra.03]))))),
0)</f>
        <v>0</v>
      </c>
      <c r="AO38" s="162">
        <f t="array" ref="AO38">IFERROR(
AVERAGE((IF(DATOS_[[Sexo]:[Sexo]]=$B38,IF(DATOS_[[AGRUP. VALOR. PTO.]:[AGRUP. VALOR. PTO.]]=$B36,IF(DATOS_[[Check Periodo Ref.]:[Check Periodo Ref.]]="Dentro",DATOS_[C.Extra.04]))))),
0)</f>
        <v>0</v>
      </c>
      <c r="AP38" s="162">
        <f t="array" ref="AP38">IFERROR(
AVERAGE((IF(DATOS_[[Sexo]:[Sexo]]=$B38,IF(DATOS_[[AGRUP. VALOR. PTO.]:[AGRUP. VALOR. PTO.]]=$B36,IF(DATOS_[[Check Periodo Ref.]:[Check Periodo Ref.]]="Dentro",DATOS_[C.Extra.05]))))),
0)</f>
        <v>0</v>
      </c>
      <c r="AQ38" s="164">
        <f t="array" ref="AQ38">IFERROR(
AVERAGE(IF(DATOS_[Sexo]=$B38,IF(DATOS_[AGRUP. VALOR. PTO.]=$B36,IF(DATOS_[Check Periodo Ref.]="Dentro",DATOS_[Tot Extrasalarial Ef],FALSE)))),
0)</f>
        <v>0</v>
      </c>
      <c r="AR38" s="165">
        <f t="array" ref="AR38">IFERROR(
AVERAGE(IF(DATOS_[Sexo]=$B38,IF(DATOS_[AGRUP. VALOR. PTO.]=$B36,IF(DATOS_[Check Periodo Ref.]="Dentro",DATOS_[TOTAL Retrib Ef],FALSE)))),
0)</f>
        <v>0</v>
      </c>
    </row>
    <row r="39" spans="1:44" ht="17.25" thickBot="1" x14ac:dyDescent="0.35">
      <c r="A39" s="114" t="str">
        <f t="shared" ref="A39" si="35">+A40</f>
        <v>[ocultar]</v>
      </c>
      <c r="B39" s="117" t="s">
        <v>306</v>
      </c>
      <c r="C39" s="158"/>
      <c r="D39" s="118"/>
      <c r="E39" s="206" t="str">
        <f t="shared" ref="E39:AR39" si="36">IFERROR((E40-E41)/E40,"")</f>
        <v/>
      </c>
      <c r="F39" s="276" t="str">
        <f t="shared" si="36"/>
        <v/>
      </c>
      <c r="G39" s="277" t="str">
        <f t="shared" si="36"/>
        <v/>
      </c>
      <c r="H39" s="277" t="str">
        <f t="shared" si="36"/>
        <v/>
      </c>
      <c r="I39" s="277" t="str">
        <f t="shared" si="36"/>
        <v/>
      </c>
      <c r="J39" s="278" t="str">
        <f t="shared" si="36"/>
        <v/>
      </c>
      <c r="K39" s="279" t="str">
        <f t="shared" si="36"/>
        <v/>
      </c>
      <c r="L39" s="279" t="str">
        <f t="shared" si="36"/>
        <v/>
      </c>
      <c r="M39" s="279" t="str">
        <f t="shared" si="36"/>
        <v/>
      </c>
      <c r="N39" s="279" t="str">
        <f t="shared" si="36"/>
        <v/>
      </c>
      <c r="O39" s="279" t="str">
        <f t="shared" si="36"/>
        <v/>
      </c>
      <c r="P39" s="279" t="str">
        <f t="shared" si="36"/>
        <v/>
      </c>
      <c r="Q39" s="279" t="str">
        <f t="shared" si="36"/>
        <v/>
      </c>
      <c r="R39" s="279" t="str">
        <f t="shared" si="36"/>
        <v/>
      </c>
      <c r="S39" s="279" t="str">
        <f t="shared" si="36"/>
        <v/>
      </c>
      <c r="T39" s="279" t="str">
        <f t="shared" si="36"/>
        <v/>
      </c>
      <c r="U39" s="279" t="str">
        <f t="shared" si="36"/>
        <v/>
      </c>
      <c r="V39" s="278" t="str">
        <f t="shared" si="36"/>
        <v/>
      </c>
      <c r="W39" s="278" t="str">
        <f t="shared" si="36"/>
        <v/>
      </c>
      <c r="X39" s="278" t="str">
        <f t="shared" si="36"/>
        <v/>
      </c>
      <c r="Y39" s="278" t="str">
        <f t="shared" si="36"/>
        <v/>
      </c>
      <c r="Z39" s="278" t="str">
        <f t="shared" si="36"/>
        <v/>
      </c>
      <c r="AA39" s="278" t="str">
        <f t="shared" si="36"/>
        <v/>
      </c>
      <c r="AB39" s="278" t="str">
        <f t="shared" si="36"/>
        <v/>
      </c>
      <c r="AC39" s="278" t="str">
        <f t="shared" si="36"/>
        <v/>
      </c>
      <c r="AD39" s="278" t="str">
        <f t="shared" si="36"/>
        <v/>
      </c>
      <c r="AE39" s="278" t="str">
        <f t="shared" si="36"/>
        <v/>
      </c>
      <c r="AF39" s="278" t="str">
        <f t="shared" si="36"/>
        <v/>
      </c>
      <c r="AG39" s="278" t="str">
        <f t="shared" si="36"/>
        <v/>
      </c>
      <c r="AH39" s="278" t="str">
        <f t="shared" si="36"/>
        <v/>
      </c>
      <c r="AI39" s="278" t="str">
        <f t="shared" si="36"/>
        <v/>
      </c>
      <c r="AJ39" s="207" t="str">
        <f t="shared" si="36"/>
        <v/>
      </c>
      <c r="AK39" s="210" t="str">
        <f t="shared" si="36"/>
        <v/>
      </c>
      <c r="AL39" s="281" t="str">
        <f t="shared" si="36"/>
        <v/>
      </c>
      <c r="AM39" s="281" t="str">
        <f t="shared" si="36"/>
        <v/>
      </c>
      <c r="AN39" s="281" t="str">
        <f t="shared" si="36"/>
        <v/>
      </c>
      <c r="AO39" s="281" t="str">
        <f t="shared" si="36"/>
        <v/>
      </c>
      <c r="AP39" s="281" t="str">
        <f t="shared" si="36"/>
        <v/>
      </c>
      <c r="AQ39" s="208" t="str">
        <f t="shared" si="36"/>
        <v/>
      </c>
      <c r="AR39" s="209" t="str">
        <f t="shared" si="36"/>
        <v/>
      </c>
    </row>
    <row r="40" spans="1:44" x14ac:dyDescent="0.3">
      <c r="A40" s="114" t="str">
        <f t="shared" ref="A40" si="37">+IF(C40+C41=0,"[ocultar]","")</f>
        <v>[ocultar]</v>
      </c>
      <c r="B40" s="111" t="s">
        <v>162</v>
      </c>
      <c r="C40" s="112">
        <f t="array" ref="C40">SUM(IF($B40=DATOS_[Sexo],
IF($B39=DATOS_[AGRUP. VALOR. PTO.],
IF("Dentro"=DATOS_[Check Periodo Ref.],
1/(COUNTIFS(DATOS_[Sexo],$B40,DATOS_[AGRUP. VALOR. PTO.],$B39,DATOS_[Check Periodo Ref.],"Dentro",DATOS_[id],DATOS_[id]))))))</f>
        <v>0</v>
      </c>
      <c r="D40" s="113">
        <f>COUNTIFS(DATOS_[AGRUP. VALOR. PTO.],$B39,DATOS_[Sexo],$B40,DATOS_[Check Periodo Ref.],"Dentro")</f>
        <v>0</v>
      </c>
      <c r="E40" s="159">
        <f t="array" ref="E40">IFERROR(
AVERAGE(IF(DATOS_[Sexo]=$B40,IF(DATOS_[AGRUP. VALOR. PTO.]=$B39,IF(DATOS_[Check Periodo Ref.]="Dentro",DATOS_[SALARIO BASE Ef],FALSE)))),
0)</f>
        <v>0</v>
      </c>
      <c r="F40" s="160">
        <f t="array" ref="F40">IFERROR(
AVERAGE((IF(DATOS_[[Sexo]:[Sexo]]=$B40,IF(DATOS_[[AGRUP. VALOR. PTO.]:[AGRUP. VALOR. PTO.]]=$B39,IF(DATOS_[[Check Periodo Ref.]:[Check Periodo Ref.]]="Dentro",DATOS_[Conc.Sal.01]))))),
0)</f>
        <v>0</v>
      </c>
      <c r="G40" s="160">
        <f t="array" ref="G40">IFERROR(
AVERAGE((IF(DATOS_[[Sexo]:[Sexo]]=$B40,IF(DATOS_[[AGRUP. VALOR. PTO.]:[AGRUP. VALOR. PTO.]]=$B39,IF(DATOS_[[Check Periodo Ref.]:[Check Periodo Ref.]]="Dentro",DATOS_[Conc.Sal.02]))))),
0)</f>
        <v>0</v>
      </c>
      <c r="H40" s="160">
        <f t="array" ref="H40">IFERROR(
AVERAGE((IF(DATOS_[[Sexo]:[Sexo]]=$B40,IF(DATOS_[[AGRUP. VALOR. PTO.]:[AGRUP. VALOR. PTO.]]=$B39,IF(DATOS_[[Check Periodo Ref.]:[Check Periodo Ref.]]="Dentro",DATOS_[Conc.Sal.03]))))),
0)</f>
        <v>0</v>
      </c>
      <c r="I40" s="160">
        <f t="array" ref="I40">IFERROR(
AVERAGE((IF(DATOS_[[Sexo]:[Sexo]]=$B40,IF(DATOS_[[AGRUP. VALOR. PTO.]:[AGRUP. VALOR. PTO.]]=$B39,IF(DATOS_[[Check Periodo Ref.]:[Check Periodo Ref.]]="Dentro",DATOS_[Conc.Sal.04]))))),
0)</f>
        <v>0</v>
      </c>
      <c r="J40" s="160">
        <f t="array" ref="J40">IFERROR(
AVERAGE((IF(DATOS_[[Sexo]:[Sexo]]=$B40,IF(DATOS_[[AGRUP. VALOR. PTO.]:[AGRUP. VALOR. PTO.]]=$B39,IF(DATOS_[[Check Periodo Ref.]:[Check Periodo Ref.]]="Dentro",DATOS_[Conc.Sal.05]))))),
0)</f>
        <v>0</v>
      </c>
      <c r="K40" s="160">
        <f t="array" ref="K40">IFERROR(
AVERAGE((IF(DATOS_[[Sexo]:[Sexo]]=$B40,IF(DATOS_[[AGRUP. VALOR. PTO.]:[AGRUP. VALOR. PTO.]]=$B39,IF(DATOS_[[Check Periodo Ref.]:[Check Periodo Ref.]]="Dentro",DATOS_[Conc.Sal.06]))))),
0)</f>
        <v>0</v>
      </c>
      <c r="L40" s="160">
        <f t="array" ref="L40">IFERROR(
AVERAGE((IF(DATOS_[[Sexo]:[Sexo]]=$B40,IF(DATOS_[[AGRUP. VALOR. PTO.]:[AGRUP. VALOR. PTO.]]=$B39,IF(DATOS_[[Check Periodo Ref.]:[Check Periodo Ref.]]="Dentro",DATOS_[Conc.Sal.07]))))),
0)</f>
        <v>0</v>
      </c>
      <c r="M40" s="160">
        <f t="array" ref="M40">IFERROR(
AVERAGE((IF(DATOS_[[Sexo]:[Sexo]]=$B40,IF(DATOS_[[AGRUP. VALOR. PTO.]:[AGRUP. VALOR. PTO.]]=$B39,IF(DATOS_[[Check Periodo Ref.]:[Check Periodo Ref.]]="Dentro",DATOS_[Conc.Sal.08]))))),
0)</f>
        <v>0</v>
      </c>
      <c r="N40" s="160">
        <f t="array" ref="N40">IFERROR(
AVERAGE((IF(DATOS_[[Sexo]:[Sexo]]=$B40,IF(DATOS_[[AGRUP. VALOR. PTO.]:[AGRUP. VALOR. PTO.]]=$B39,IF(DATOS_[[Check Periodo Ref.]:[Check Periodo Ref.]]="Dentro",DATOS_[Conc.Sal.09]))))),
0)</f>
        <v>0</v>
      </c>
      <c r="O40" s="160">
        <f t="array" ref="O40">IFERROR(
AVERAGE((IF(DATOS_[[Sexo]:[Sexo]]=$B40,IF(DATOS_[[AGRUP. VALOR. PTO.]:[AGRUP. VALOR. PTO.]]=$B39,IF(DATOS_[[Check Periodo Ref.]:[Check Periodo Ref.]]="Dentro",DATOS_[Conc.Sal.10]))))),
0)</f>
        <v>0</v>
      </c>
      <c r="P40" s="160">
        <f t="array" ref="P40">IFERROR(
AVERAGE((IF(DATOS_[[Sexo]:[Sexo]]=$B40,IF(DATOS_[[AGRUP. VALOR. PTO.]:[AGRUP. VALOR. PTO.]]=$B39,IF(DATOS_[[Check Periodo Ref.]:[Check Periodo Ref.]]="Dentro",DATOS_[Conc.Sal.11]))))),
0)</f>
        <v>0</v>
      </c>
      <c r="Q40" s="160">
        <f t="array" ref="Q40">IFERROR(
AVERAGE((IF(DATOS_[[Sexo]:[Sexo]]=$B40,IF(DATOS_[[AGRUP. VALOR. PTO.]:[AGRUP. VALOR. PTO.]]=$B39,IF(DATOS_[[Check Periodo Ref.]:[Check Periodo Ref.]]="Dentro",DATOS_[Conc.Sal.12]))))),
0)</f>
        <v>0</v>
      </c>
      <c r="R40" s="160">
        <f t="array" ref="R40">IFERROR(
AVERAGE((IF(DATOS_[[Sexo]:[Sexo]]=$B40,IF(DATOS_[[AGRUP. VALOR. PTO.]:[AGRUP. VALOR. PTO.]]=$B39,IF(DATOS_[[Check Periodo Ref.]:[Check Periodo Ref.]]="Dentro",DATOS_[Conc.Sal.13]))))),
0)</f>
        <v>0</v>
      </c>
      <c r="S40" s="160">
        <f t="array" ref="S40">IFERROR(
AVERAGE((IF(DATOS_[[Sexo]:[Sexo]]=$B40,IF(DATOS_[[AGRUP. VALOR. PTO.]:[AGRUP. VALOR. PTO.]]=$B39,IF(DATOS_[[Check Periodo Ref.]:[Check Periodo Ref.]]="Dentro",DATOS_[Conc.Sal.14]))))),
0)</f>
        <v>0</v>
      </c>
      <c r="T40" s="160">
        <f t="array" ref="T40">IFERROR(
AVERAGE((IF(DATOS_[[Sexo]:[Sexo]]=$B40,IF(DATOS_[[AGRUP. VALOR. PTO.]:[AGRUP. VALOR. PTO.]]=$B39,IF(DATOS_[[Check Periodo Ref.]:[Check Periodo Ref.]]="Dentro",DATOS_[Conc.Sal.15]))))),
0)</f>
        <v>0</v>
      </c>
      <c r="U40" s="160">
        <f t="array" ref="U40">IFERROR(
AVERAGE((IF(DATOS_[[Sexo]:[Sexo]]=$B40,IF(DATOS_[[AGRUP. VALOR. PTO.]:[AGRUP. VALOR. PTO.]]=$B39,IF(DATOS_[[Check Periodo Ref.]:[Check Periodo Ref.]]="Dentro",DATOS_[Conc.Sal.16]))))),
0)</f>
        <v>0</v>
      </c>
      <c r="V40" s="160">
        <f t="array" ref="V40">IFERROR(
AVERAGE((IF(DATOS_[[Sexo]:[Sexo]]=$B40,IF(DATOS_[[AGRUP. VALOR. PTO.]:[AGRUP. VALOR. PTO.]]=$B39,IF(DATOS_[[Check Periodo Ref.]:[Check Periodo Ref.]]="Dentro",DATOS_[Conc.Sal.17]))))),
0)</f>
        <v>0</v>
      </c>
      <c r="W40" s="160">
        <f t="array" ref="W40">IFERROR(
AVERAGE((IF(DATOS_[[Sexo]:[Sexo]]=$B40,IF(DATOS_[[AGRUP. VALOR. PTO.]:[AGRUP. VALOR. PTO.]]=$B39,IF(DATOS_[[Check Periodo Ref.]:[Check Periodo Ref.]]="Dentro",DATOS_[Conc.Sal.18]))))),
0)</f>
        <v>0</v>
      </c>
      <c r="X40" s="160">
        <f t="array" ref="X40">IFERROR(
AVERAGE((IF(DATOS_[[Sexo]:[Sexo]]=$B40,IF(DATOS_[[AGRUP. VALOR. PTO.]:[AGRUP. VALOR. PTO.]]=$B39,IF(DATOS_[[Check Periodo Ref.]:[Check Periodo Ref.]]="Dentro",DATOS_[Conc.Sal.19]))))),
0)</f>
        <v>0</v>
      </c>
      <c r="Y40" s="160">
        <f t="array" ref="Y40">IFERROR(
AVERAGE((IF(DATOS_[[Sexo]:[Sexo]]=$B40,IF(DATOS_[[AGRUP. VALOR. PTO.]:[AGRUP. VALOR. PTO.]]=$B39,IF(DATOS_[[Check Periodo Ref.]:[Check Periodo Ref.]]="Dentro",DATOS_[Conc.Sal.20]))))),
0)</f>
        <v>0</v>
      </c>
      <c r="Z40" s="160">
        <f t="array" ref="Z40">IFERROR(
AVERAGE((IF(DATOS_[[Sexo]:[Sexo]]=$B40,IF(DATOS_[[AGRUP. VALOR. PTO.]:[AGRUP. VALOR. PTO.]]=$B39,IF(DATOS_[[Check Periodo Ref.]:[Check Periodo Ref.]]="Dentro",DATOS_[Conc.Sal.21]))))),
0)</f>
        <v>0</v>
      </c>
      <c r="AA40" s="160">
        <f t="array" ref="AA40">IFERROR(
AVERAGE((IF(DATOS_[[Sexo]:[Sexo]]=$B40,IF(DATOS_[[AGRUP. VALOR. PTO.]:[AGRUP. VALOR. PTO.]]=$B39,IF(DATOS_[[Check Periodo Ref.]:[Check Periodo Ref.]]="Dentro",DATOS_[Conc.Sal.22]))))),
0)</f>
        <v>0</v>
      </c>
      <c r="AB40" s="160">
        <f t="array" ref="AB40">IFERROR(
AVERAGE((IF(DATOS_[[Sexo]:[Sexo]]=$B40,IF(DATOS_[[AGRUP. VALOR. PTO.]:[AGRUP. VALOR. PTO.]]=$B39,IF(DATOS_[[Check Periodo Ref.]:[Check Periodo Ref.]]="Dentro",DATOS_[Conc.Sal.23]))))),
0)</f>
        <v>0</v>
      </c>
      <c r="AC40" s="160">
        <f t="array" ref="AC40">IFERROR(
AVERAGE((IF(DATOS_[[Sexo]:[Sexo]]=$B40,IF(DATOS_[[AGRUP. VALOR. PTO.]:[AGRUP. VALOR. PTO.]]=$B39,IF(DATOS_[[Check Periodo Ref.]:[Check Periodo Ref.]]="Dentro",DATOS_[Conc.Sal.24]))))),
0)</f>
        <v>0</v>
      </c>
      <c r="AD40" s="160">
        <f t="array" ref="AD40">IFERROR(
AVERAGE((IF(DATOS_[[Sexo]:[Sexo]]=$B40,IF(DATOS_[[AGRUP. VALOR. PTO.]:[AGRUP. VALOR. PTO.]]=$B39,IF(DATOS_[[Check Periodo Ref.]:[Check Periodo Ref.]]="Dentro",DATOS_[Conc.Sal.25]))))),
0)</f>
        <v>0</v>
      </c>
      <c r="AE40" s="160">
        <f t="array" ref="AE40">IFERROR(
AVERAGE((IF(DATOS_[[Sexo]:[Sexo]]=$B40,IF(DATOS_[[AGRUP. VALOR. PTO.]:[AGRUP. VALOR. PTO.]]=$B39,IF(DATOS_[[Check Periodo Ref.]:[Check Periodo Ref.]]="Dentro",DATOS_[Conc.Sal.26]))))),
0)</f>
        <v>0</v>
      </c>
      <c r="AF40" s="160">
        <f t="array" ref="AF40">IFERROR(
AVERAGE((IF(DATOS_[[Sexo]:[Sexo]]=$B40,IF(DATOS_[[AGRUP. VALOR. PTO.]:[AGRUP. VALOR. PTO.]]=$B39,IF(DATOS_[[Check Periodo Ref.]:[Check Periodo Ref.]]="Dentro",DATOS_[Conc.Sal.27]))))),
0)</f>
        <v>0</v>
      </c>
      <c r="AG40" s="160">
        <f t="array" ref="AG40">IFERROR(
AVERAGE((IF(DATOS_[[Sexo]:[Sexo]]=$B40,IF(DATOS_[[AGRUP. VALOR. PTO.]:[AGRUP. VALOR. PTO.]]=$B39,IF(DATOS_[[Check Periodo Ref.]:[Check Periodo Ref.]]="Dentro",DATOS_[Conc.Sal.28]))))),
0)</f>
        <v>0</v>
      </c>
      <c r="AH40" s="160">
        <f t="array" ref="AH40">IFERROR(
AVERAGE((IF(DATOS_[[Sexo]:[Sexo]]=$B40,IF(DATOS_[[AGRUP. VALOR. PTO.]:[AGRUP. VALOR. PTO.]]=$B39,IF(DATOS_[[Check Periodo Ref.]:[Check Periodo Ref.]]="Dentro",DATOS_[Conc.Sal.29]))))),
0)</f>
        <v>0</v>
      </c>
      <c r="AI40" s="160">
        <f t="array" ref="AI40">IFERROR(
AVERAGE((IF(DATOS_[[Sexo]:[Sexo]]=$B40,IF(DATOS_[[AGRUP. VALOR. PTO.]:[AGRUP. VALOR. PTO.]]=$B39,IF(DATOS_[[Check Periodo Ref.]:[Check Periodo Ref.]]="Dentro",DATOS_[Conc.Sal.30]))))),
0)</f>
        <v>0</v>
      </c>
      <c r="AJ40" s="161">
        <f t="array" ref="AJ40">IFERROR(
AVERAGE(IF(DATOS_[Sexo]=$B40,IF(DATOS_[AGRUP. VALOR. PTO.]=$B39,IF(DATOS_[Check Periodo Ref.]="Dentro",DATOS_[Tot COMPL.SAL Ef],FALSE)))),
0)</f>
        <v>0</v>
      </c>
      <c r="AK40" s="163">
        <f t="array" ref="AK40">IFERROR(
AVERAGE(IF(DATOS_[Sexo]=$B40,IF(DATOS_[AGRUP. VALOR. PTO.]=$B39,IF(DATOS_[Check Periodo Ref.]="Dentro",DATOS_[TOTAL SALARIO Ef],FALSE)))),
0)</f>
        <v>0</v>
      </c>
      <c r="AL40" s="162">
        <f t="array" ref="AL40">IFERROR(
AVERAGE((IF(DATOS_[[Sexo]:[Sexo]]=$B40,IF(DATOS_[[AGRUP. VALOR. PTO.]:[AGRUP. VALOR. PTO.]]=$B39,IF(DATOS_[[Check Periodo Ref.]:[Check Periodo Ref.]]="Dentro",DATOS_[C.Extra.01]))))),
0)</f>
        <v>0</v>
      </c>
      <c r="AM40" s="162">
        <f t="array" ref="AM40">IFERROR(
AVERAGE((IF(DATOS_[[Sexo]:[Sexo]]=$B40,IF(DATOS_[[AGRUP. VALOR. PTO.]:[AGRUP. VALOR. PTO.]]=$B39,IF(DATOS_[[Check Periodo Ref.]:[Check Periodo Ref.]]="Dentro",DATOS_[C.Extra.02]))))),
0)</f>
        <v>0</v>
      </c>
      <c r="AN40" s="162">
        <f t="array" ref="AN40">IFERROR(
AVERAGE((IF(DATOS_[[Sexo]:[Sexo]]=$B40,IF(DATOS_[[AGRUP. VALOR. PTO.]:[AGRUP. VALOR. PTO.]]=$B39,IF(DATOS_[[Check Periodo Ref.]:[Check Periodo Ref.]]="Dentro",DATOS_[C.Extra.03]))))),
0)</f>
        <v>0</v>
      </c>
      <c r="AO40" s="162">
        <f t="array" ref="AO40">IFERROR(
AVERAGE((IF(DATOS_[[Sexo]:[Sexo]]=$B40,IF(DATOS_[[AGRUP. VALOR. PTO.]:[AGRUP. VALOR. PTO.]]=$B39,IF(DATOS_[[Check Periodo Ref.]:[Check Periodo Ref.]]="Dentro",DATOS_[C.Extra.04]))))),
0)</f>
        <v>0</v>
      </c>
      <c r="AP40" s="162">
        <f t="array" ref="AP40">IFERROR(
AVERAGE((IF(DATOS_[[Sexo]:[Sexo]]=$B40,IF(DATOS_[[AGRUP. VALOR. PTO.]:[AGRUP. VALOR. PTO.]]=$B39,IF(DATOS_[[Check Periodo Ref.]:[Check Periodo Ref.]]="Dentro",DATOS_[C.Extra.05]))))),
0)</f>
        <v>0</v>
      </c>
      <c r="AQ40" s="164">
        <f t="array" ref="AQ40">IFERROR(
AVERAGE(IF(DATOS_[Sexo]=$B40,IF(DATOS_[AGRUP. VALOR. PTO.]=$B39,IF(DATOS_[Check Periodo Ref.]="Dentro",DATOS_[Tot Extrasalarial Ef],FALSE)))),
0)</f>
        <v>0</v>
      </c>
      <c r="AR40" s="165">
        <f t="array" ref="AR40">IFERROR(
AVERAGE(IF(DATOS_[Sexo]=$B40,IF(DATOS_[AGRUP. VALOR. PTO.]=$B39,IF(DATOS_[Check Periodo Ref.]="Dentro",DATOS_[TOTAL Retrib Ef],FALSE)))),
0)</f>
        <v>0</v>
      </c>
    </row>
    <row r="41" spans="1:44" x14ac:dyDescent="0.3">
      <c r="A41" s="114" t="str">
        <f t="shared" ref="A41" si="38">+A40</f>
        <v>[ocultar]</v>
      </c>
      <c r="B41" s="111" t="s">
        <v>163</v>
      </c>
      <c r="C41" s="112">
        <f t="array" ref="C41">SUM(IF($B41=DATOS_[Sexo],
IF($B39=DATOS_[AGRUP. VALOR. PTO.],
IF("Dentro"=DATOS_[Check Periodo Ref.],
1/(COUNTIFS(DATOS_[Sexo],$B41,DATOS_[AGRUP. VALOR. PTO.],$B39,DATOS_[Check Periodo Ref.],"Dentro",DATOS_[id],DATOS_[id]))))))</f>
        <v>0</v>
      </c>
      <c r="D41" s="113">
        <f>COUNTIFS(DATOS_[AGRUP. VALOR. PTO.],$B39,DATOS_[Sexo],$B41,DATOS_[Check Periodo Ref.],"Dentro")</f>
        <v>0</v>
      </c>
      <c r="E41" s="159">
        <f t="array" ref="E41">IFERROR(
AVERAGE(IF(DATOS_[Sexo]=$B41,IF(DATOS_[AGRUP. VALOR. PTO.]=$B39,IF(DATOS_[Check Periodo Ref.]="Dentro",DATOS_[SALARIO BASE Ef],FALSE)))),
0)</f>
        <v>0</v>
      </c>
      <c r="F41" s="160">
        <f t="array" ref="F41">IFERROR(
AVERAGE((IF(DATOS_[[Sexo]:[Sexo]]=$B41,IF(DATOS_[[AGRUP. VALOR. PTO.]:[AGRUP. VALOR. PTO.]]=$B39,IF(DATOS_[[Check Periodo Ref.]:[Check Periodo Ref.]]="Dentro",DATOS_[Conc.Sal.01]))))),
0)</f>
        <v>0</v>
      </c>
      <c r="G41" s="160">
        <f t="array" ref="G41">IFERROR(
AVERAGE((IF(DATOS_[[Sexo]:[Sexo]]=$B41,IF(DATOS_[[AGRUP. VALOR. PTO.]:[AGRUP. VALOR. PTO.]]=$B39,IF(DATOS_[[Check Periodo Ref.]:[Check Periodo Ref.]]="Dentro",DATOS_[Conc.Sal.02]))))),
0)</f>
        <v>0</v>
      </c>
      <c r="H41" s="160">
        <f t="array" ref="H41">IFERROR(
AVERAGE((IF(DATOS_[[Sexo]:[Sexo]]=$B41,IF(DATOS_[[AGRUP. VALOR. PTO.]:[AGRUP. VALOR. PTO.]]=$B39,IF(DATOS_[[Check Periodo Ref.]:[Check Periodo Ref.]]="Dentro",DATOS_[Conc.Sal.03]))))),
0)</f>
        <v>0</v>
      </c>
      <c r="I41" s="160">
        <f t="array" ref="I41">IFERROR(
AVERAGE((IF(DATOS_[[Sexo]:[Sexo]]=$B41,IF(DATOS_[[AGRUP. VALOR. PTO.]:[AGRUP. VALOR. PTO.]]=$B39,IF(DATOS_[[Check Periodo Ref.]:[Check Periodo Ref.]]="Dentro",DATOS_[Conc.Sal.04]))))),
0)</f>
        <v>0</v>
      </c>
      <c r="J41" s="160">
        <f t="array" ref="J41">IFERROR(
AVERAGE((IF(DATOS_[[Sexo]:[Sexo]]=$B41,IF(DATOS_[[AGRUP. VALOR. PTO.]:[AGRUP. VALOR. PTO.]]=$B39,IF(DATOS_[[Check Periodo Ref.]:[Check Periodo Ref.]]="Dentro",DATOS_[Conc.Sal.05]))))),
0)</f>
        <v>0</v>
      </c>
      <c r="K41" s="160">
        <f t="array" ref="K41">IFERROR(
AVERAGE((IF(DATOS_[[Sexo]:[Sexo]]=$B41,IF(DATOS_[[AGRUP. VALOR. PTO.]:[AGRUP. VALOR. PTO.]]=$B39,IF(DATOS_[[Check Periodo Ref.]:[Check Periodo Ref.]]="Dentro",DATOS_[Conc.Sal.06]))))),
0)</f>
        <v>0</v>
      </c>
      <c r="L41" s="160">
        <f t="array" ref="L41">IFERROR(
AVERAGE((IF(DATOS_[[Sexo]:[Sexo]]=$B41,IF(DATOS_[[AGRUP. VALOR. PTO.]:[AGRUP. VALOR. PTO.]]=$B39,IF(DATOS_[[Check Periodo Ref.]:[Check Periodo Ref.]]="Dentro",DATOS_[Conc.Sal.07]))))),
0)</f>
        <v>0</v>
      </c>
      <c r="M41" s="160">
        <f t="array" ref="M41">IFERROR(
AVERAGE((IF(DATOS_[[Sexo]:[Sexo]]=$B41,IF(DATOS_[[AGRUP. VALOR. PTO.]:[AGRUP. VALOR. PTO.]]=$B39,IF(DATOS_[[Check Periodo Ref.]:[Check Periodo Ref.]]="Dentro",DATOS_[Conc.Sal.08]))))),
0)</f>
        <v>0</v>
      </c>
      <c r="N41" s="160">
        <f t="array" ref="N41">IFERROR(
AVERAGE((IF(DATOS_[[Sexo]:[Sexo]]=$B41,IF(DATOS_[[AGRUP. VALOR. PTO.]:[AGRUP. VALOR. PTO.]]=$B39,IF(DATOS_[[Check Periodo Ref.]:[Check Periodo Ref.]]="Dentro",DATOS_[Conc.Sal.09]))))),
0)</f>
        <v>0</v>
      </c>
      <c r="O41" s="160">
        <f t="array" ref="O41">IFERROR(
AVERAGE((IF(DATOS_[[Sexo]:[Sexo]]=$B41,IF(DATOS_[[AGRUP. VALOR. PTO.]:[AGRUP. VALOR. PTO.]]=$B39,IF(DATOS_[[Check Periodo Ref.]:[Check Periodo Ref.]]="Dentro",DATOS_[Conc.Sal.10]))))),
0)</f>
        <v>0</v>
      </c>
      <c r="P41" s="160">
        <f t="array" ref="P41">IFERROR(
AVERAGE((IF(DATOS_[[Sexo]:[Sexo]]=$B41,IF(DATOS_[[AGRUP. VALOR. PTO.]:[AGRUP. VALOR. PTO.]]=$B39,IF(DATOS_[[Check Periodo Ref.]:[Check Periodo Ref.]]="Dentro",DATOS_[Conc.Sal.11]))))),
0)</f>
        <v>0</v>
      </c>
      <c r="Q41" s="160">
        <f t="array" ref="Q41">IFERROR(
AVERAGE((IF(DATOS_[[Sexo]:[Sexo]]=$B41,IF(DATOS_[[AGRUP. VALOR. PTO.]:[AGRUP. VALOR. PTO.]]=$B39,IF(DATOS_[[Check Periodo Ref.]:[Check Periodo Ref.]]="Dentro",DATOS_[Conc.Sal.12]))))),
0)</f>
        <v>0</v>
      </c>
      <c r="R41" s="160">
        <f t="array" ref="R41">IFERROR(
AVERAGE((IF(DATOS_[[Sexo]:[Sexo]]=$B41,IF(DATOS_[[AGRUP. VALOR. PTO.]:[AGRUP. VALOR. PTO.]]=$B39,IF(DATOS_[[Check Periodo Ref.]:[Check Periodo Ref.]]="Dentro",DATOS_[Conc.Sal.13]))))),
0)</f>
        <v>0</v>
      </c>
      <c r="S41" s="160">
        <f t="array" ref="S41">IFERROR(
AVERAGE((IF(DATOS_[[Sexo]:[Sexo]]=$B41,IF(DATOS_[[AGRUP. VALOR. PTO.]:[AGRUP. VALOR. PTO.]]=$B39,IF(DATOS_[[Check Periodo Ref.]:[Check Periodo Ref.]]="Dentro",DATOS_[Conc.Sal.14]))))),
0)</f>
        <v>0</v>
      </c>
      <c r="T41" s="160">
        <f t="array" ref="T41">IFERROR(
AVERAGE((IF(DATOS_[[Sexo]:[Sexo]]=$B41,IF(DATOS_[[AGRUP. VALOR. PTO.]:[AGRUP. VALOR. PTO.]]=$B39,IF(DATOS_[[Check Periodo Ref.]:[Check Periodo Ref.]]="Dentro",DATOS_[Conc.Sal.15]))))),
0)</f>
        <v>0</v>
      </c>
      <c r="U41" s="160">
        <f t="array" ref="U41">IFERROR(
AVERAGE((IF(DATOS_[[Sexo]:[Sexo]]=$B41,IF(DATOS_[[AGRUP. VALOR. PTO.]:[AGRUP. VALOR. PTO.]]=$B39,IF(DATOS_[[Check Periodo Ref.]:[Check Periodo Ref.]]="Dentro",DATOS_[Conc.Sal.16]))))),
0)</f>
        <v>0</v>
      </c>
      <c r="V41" s="160">
        <f t="array" ref="V41">IFERROR(
AVERAGE((IF(DATOS_[[Sexo]:[Sexo]]=$B41,IF(DATOS_[[AGRUP. VALOR. PTO.]:[AGRUP. VALOR. PTO.]]=$B39,IF(DATOS_[[Check Periodo Ref.]:[Check Periodo Ref.]]="Dentro",DATOS_[Conc.Sal.17]))))),
0)</f>
        <v>0</v>
      </c>
      <c r="W41" s="160">
        <f t="array" ref="W41">IFERROR(
AVERAGE((IF(DATOS_[[Sexo]:[Sexo]]=$B41,IF(DATOS_[[AGRUP. VALOR. PTO.]:[AGRUP. VALOR. PTO.]]=$B39,IF(DATOS_[[Check Periodo Ref.]:[Check Periodo Ref.]]="Dentro",DATOS_[Conc.Sal.18]))))),
0)</f>
        <v>0</v>
      </c>
      <c r="X41" s="160">
        <f t="array" ref="X41">IFERROR(
AVERAGE((IF(DATOS_[[Sexo]:[Sexo]]=$B41,IF(DATOS_[[AGRUP. VALOR. PTO.]:[AGRUP. VALOR. PTO.]]=$B39,IF(DATOS_[[Check Periodo Ref.]:[Check Periodo Ref.]]="Dentro",DATOS_[Conc.Sal.19]))))),
0)</f>
        <v>0</v>
      </c>
      <c r="Y41" s="160">
        <f t="array" ref="Y41">IFERROR(
AVERAGE((IF(DATOS_[[Sexo]:[Sexo]]=$B41,IF(DATOS_[[AGRUP. VALOR. PTO.]:[AGRUP. VALOR. PTO.]]=$B39,IF(DATOS_[[Check Periodo Ref.]:[Check Periodo Ref.]]="Dentro",DATOS_[Conc.Sal.20]))))),
0)</f>
        <v>0</v>
      </c>
      <c r="Z41" s="160">
        <f t="array" ref="Z41">IFERROR(
AVERAGE((IF(DATOS_[[Sexo]:[Sexo]]=$B41,IF(DATOS_[[AGRUP. VALOR. PTO.]:[AGRUP. VALOR. PTO.]]=$B39,IF(DATOS_[[Check Periodo Ref.]:[Check Periodo Ref.]]="Dentro",DATOS_[Conc.Sal.21]))))),
0)</f>
        <v>0</v>
      </c>
      <c r="AA41" s="160">
        <f t="array" ref="AA41">IFERROR(
AVERAGE((IF(DATOS_[[Sexo]:[Sexo]]=$B41,IF(DATOS_[[AGRUP. VALOR. PTO.]:[AGRUP. VALOR. PTO.]]=$B39,IF(DATOS_[[Check Periodo Ref.]:[Check Periodo Ref.]]="Dentro",DATOS_[Conc.Sal.22]))))),
0)</f>
        <v>0</v>
      </c>
      <c r="AB41" s="160">
        <f t="array" ref="AB41">IFERROR(
AVERAGE((IF(DATOS_[[Sexo]:[Sexo]]=$B41,IF(DATOS_[[AGRUP. VALOR. PTO.]:[AGRUP. VALOR. PTO.]]=$B39,IF(DATOS_[[Check Periodo Ref.]:[Check Periodo Ref.]]="Dentro",DATOS_[Conc.Sal.23]))))),
0)</f>
        <v>0</v>
      </c>
      <c r="AC41" s="160">
        <f t="array" ref="AC41">IFERROR(
AVERAGE((IF(DATOS_[[Sexo]:[Sexo]]=$B41,IF(DATOS_[[AGRUP. VALOR. PTO.]:[AGRUP. VALOR. PTO.]]=$B39,IF(DATOS_[[Check Periodo Ref.]:[Check Periodo Ref.]]="Dentro",DATOS_[Conc.Sal.24]))))),
0)</f>
        <v>0</v>
      </c>
      <c r="AD41" s="160">
        <f t="array" ref="AD41">IFERROR(
AVERAGE((IF(DATOS_[[Sexo]:[Sexo]]=$B41,IF(DATOS_[[AGRUP. VALOR. PTO.]:[AGRUP. VALOR. PTO.]]=$B39,IF(DATOS_[[Check Periodo Ref.]:[Check Periodo Ref.]]="Dentro",DATOS_[Conc.Sal.25]))))),
0)</f>
        <v>0</v>
      </c>
      <c r="AE41" s="160">
        <f t="array" ref="AE41">IFERROR(
AVERAGE((IF(DATOS_[[Sexo]:[Sexo]]=$B41,IF(DATOS_[[AGRUP. VALOR. PTO.]:[AGRUP. VALOR. PTO.]]=$B39,IF(DATOS_[[Check Periodo Ref.]:[Check Periodo Ref.]]="Dentro",DATOS_[Conc.Sal.26]))))),
0)</f>
        <v>0</v>
      </c>
      <c r="AF41" s="160">
        <f t="array" ref="AF41">IFERROR(
AVERAGE((IF(DATOS_[[Sexo]:[Sexo]]=$B41,IF(DATOS_[[AGRUP. VALOR. PTO.]:[AGRUP. VALOR. PTO.]]=$B39,IF(DATOS_[[Check Periodo Ref.]:[Check Periodo Ref.]]="Dentro",DATOS_[Conc.Sal.27]))))),
0)</f>
        <v>0</v>
      </c>
      <c r="AG41" s="160">
        <f t="array" ref="AG41">IFERROR(
AVERAGE((IF(DATOS_[[Sexo]:[Sexo]]=$B41,IF(DATOS_[[AGRUP. VALOR. PTO.]:[AGRUP. VALOR. PTO.]]=$B39,IF(DATOS_[[Check Periodo Ref.]:[Check Periodo Ref.]]="Dentro",DATOS_[Conc.Sal.28]))))),
0)</f>
        <v>0</v>
      </c>
      <c r="AH41" s="160">
        <f t="array" ref="AH41">IFERROR(
AVERAGE((IF(DATOS_[[Sexo]:[Sexo]]=$B41,IF(DATOS_[[AGRUP. VALOR. PTO.]:[AGRUP. VALOR. PTO.]]=$B39,IF(DATOS_[[Check Periodo Ref.]:[Check Periodo Ref.]]="Dentro",DATOS_[Conc.Sal.29]))))),
0)</f>
        <v>0</v>
      </c>
      <c r="AI41" s="160">
        <f t="array" ref="AI41">IFERROR(
AVERAGE((IF(DATOS_[[Sexo]:[Sexo]]=$B41,IF(DATOS_[[AGRUP. VALOR. PTO.]:[AGRUP. VALOR. PTO.]]=$B39,IF(DATOS_[[Check Periodo Ref.]:[Check Periodo Ref.]]="Dentro",DATOS_[Conc.Sal.30]))))),
0)</f>
        <v>0</v>
      </c>
      <c r="AJ41" s="161">
        <f t="array" ref="AJ41">IFERROR(
AVERAGE(IF(DATOS_[Sexo]=$B41,IF(DATOS_[AGRUP. VALOR. PTO.]=$B39,IF(DATOS_[Check Periodo Ref.]="Dentro",DATOS_[Tot COMPL.SAL Ef],FALSE)))),
0)</f>
        <v>0</v>
      </c>
      <c r="AK41" s="163">
        <f t="array" ref="AK41">IFERROR(
AVERAGE(IF(DATOS_[Sexo]=$B41,IF(DATOS_[AGRUP. VALOR. PTO.]=$B39,IF(DATOS_[Check Periodo Ref.]="Dentro",DATOS_[TOTAL SALARIO Ef],FALSE)))),
0)</f>
        <v>0</v>
      </c>
      <c r="AL41" s="162">
        <f t="array" ref="AL41">IFERROR(
AVERAGE((IF(DATOS_[[Sexo]:[Sexo]]=$B41,IF(DATOS_[[AGRUP. VALOR. PTO.]:[AGRUP. VALOR. PTO.]]=$B39,IF(DATOS_[[Check Periodo Ref.]:[Check Periodo Ref.]]="Dentro",DATOS_[C.Extra.01]))))),
0)</f>
        <v>0</v>
      </c>
      <c r="AM41" s="162">
        <f t="array" ref="AM41">IFERROR(
AVERAGE((IF(DATOS_[[Sexo]:[Sexo]]=$B41,IF(DATOS_[[AGRUP. VALOR. PTO.]:[AGRUP. VALOR. PTO.]]=$B39,IF(DATOS_[[Check Periodo Ref.]:[Check Periodo Ref.]]="Dentro",DATOS_[C.Extra.02]))))),
0)</f>
        <v>0</v>
      </c>
      <c r="AN41" s="162">
        <f t="array" ref="AN41">IFERROR(
AVERAGE((IF(DATOS_[[Sexo]:[Sexo]]=$B41,IF(DATOS_[[AGRUP. VALOR. PTO.]:[AGRUP. VALOR. PTO.]]=$B39,IF(DATOS_[[Check Periodo Ref.]:[Check Periodo Ref.]]="Dentro",DATOS_[C.Extra.03]))))),
0)</f>
        <v>0</v>
      </c>
      <c r="AO41" s="162">
        <f t="array" ref="AO41">IFERROR(
AVERAGE((IF(DATOS_[[Sexo]:[Sexo]]=$B41,IF(DATOS_[[AGRUP. VALOR. PTO.]:[AGRUP. VALOR. PTO.]]=$B39,IF(DATOS_[[Check Periodo Ref.]:[Check Periodo Ref.]]="Dentro",DATOS_[C.Extra.04]))))),
0)</f>
        <v>0</v>
      </c>
      <c r="AP41" s="162">
        <f t="array" ref="AP41">IFERROR(
AVERAGE((IF(DATOS_[[Sexo]:[Sexo]]=$B41,IF(DATOS_[[AGRUP. VALOR. PTO.]:[AGRUP. VALOR. PTO.]]=$B39,IF(DATOS_[[Check Periodo Ref.]:[Check Periodo Ref.]]="Dentro",DATOS_[C.Extra.05]))))),
0)</f>
        <v>0</v>
      </c>
      <c r="AQ41" s="164">
        <f t="array" ref="AQ41">IFERROR(
AVERAGE(IF(DATOS_[Sexo]=$B41,IF(DATOS_[AGRUP. VALOR. PTO.]=$B39,IF(DATOS_[Check Periodo Ref.]="Dentro",DATOS_[Tot Extrasalarial Ef],FALSE)))),
0)</f>
        <v>0</v>
      </c>
      <c r="AR41" s="165">
        <f t="array" ref="AR41">IFERROR(
AVERAGE(IF(DATOS_[Sexo]=$B41,IF(DATOS_[AGRUP. VALOR. PTO.]=$B39,IF(DATOS_[Check Periodo Ref.]="Dentro",DATOS_[TOTAL Retrib Ef],FALSE)))),
0)</f>
        <v>0</v>
      </c>
    </row>
    <row r="42" spans="1:44" ht="17.25" thickBot="1" x14ac:dyDescent="0.35">
      <c r="A42" s="114" t="str">
        <f t="shared" ref="A42" si="39">+A43</f>
        <v>[ocultar]</v>
      </c>
      <c r="B42" s="117" t="s">
        <v>269</v>
      </c>
      <c r="C42" s="158"/>
      <c r="D42" s="118"/>
      <c r="E42" s="206" t="str">
        <f t="shared" ref="E42:AR42" si="40">IFERROR((E43-E44)/E43,"")</f>
        <v/>
      </c>
      <c r="F42" s="276" t="str">
        <f t="shared" si="40"/>
        <v/>
      </c>
      <c r="G42" s="277" t="str">
        <f t="shared" si="40"/>
        <v/>
      </c>
      <c r="H42" s="277" t="str">
        <f t="shared" si="40"/>
        <v/>
      </c>
      <c r="I42" s="277" t="str">
        <f t="shared" si="40"/>
        <v/>
      </c>
      <c r="J42" s="278" t="str">
        <f t="shared" si="40"/>
        <v/>
      </c>
      <c r="K42" s="279" t="str">
        <f t="shared" si="40"/>
        <v/>
      </c>
      <c r="L42" s="279" t="str">
        <f t="shared" si="40"/>
        <v/>
      </c>
      <c r="M42" s="279" t="str">
        <f t="shared" si="40"/>
        <v/>
      </c>
      <c r="N42" s="279" t="str">
        <f t="shared" si="40"/>
        <v/>
      </c>
      <c r="O42" s="279" t="str">
        <f t="shared" si="40"/>
        <v/>
      </c>
      <c r="P42" s="279" t="str">
        <f t="shared" si="40"/>
        <v/>
      </c>
      <c r="Q42" s="279" t="str">
        <f t="shared" si="40"/>
        <v/>
      </c>
      <c r="R42" s="279" t="str">
        <f t="shared" si="40"/>
        <v/>
      </c>
      <c r="S42" s="279" t="str">
        <f t="shared" si="40"/>
        <v/>
      </c>
      <c r="T42" s="279" t="str">
        <f t="shared" si="40"/>
        <v/>
      </c>
      <c r="U42" s="279" t="str">
        <f t="shared" si="40"/>
        <v/>
      </c>
      <c r="V42" s="278" t="str">
        <f t="shared" si="40"/>
        <v/>
      </c>
      <c r="W42" s="278" t="str">
        <f t="shared" si="40"/>
        <v/>
      </c>
      <c r="X42" s="278" t="str">
        <f t="shared" si="40"/>
        <v/>
      </c>
      <c r="Y42" s="278" t="str">
        <f t="shared" si="40"/>
        <v/>
      </c>
      <c r="Z42" s="278" t="str">
        <f t="shared" si="40"/>
        <v/>
      </c>
      <c r="AA42" s="278" t="str">
        <f t="shared" si="40"/>
        <v/>
      </c>
      <c r="AB42" s="278" t="str">
        <f t="shared" si="40"/>
        <v/>
      </c>
      <c r="AC42" s="278" t="str">
        <f t="shared" si="40"/>
        <v/>
      </c>
      <c r="AD42" s="278" t="str">
        <f t="shared" si="40"/>
        <v/>
      </c>
      <c r="AE42" s="278" t="str">
        <f t="shared" si="40"/>
        <v/>
      </c>
      <c r="AF42" s="278" t="str">
        <f t="shared" si="40"/>
        <v/>
      </c>
      <c r="AG42" s="278" t="str">
        <f t="shared" si="40"/>
        <v/>
      </c>
      <c r="AH42" s="278" t="str">
        <f t="shared" si="40"/>
        <v/>
      </c>
      <c r="AI42" s="278" t="str">
        <f t="shared" si="40"/>
        <v/>
      </c>
      <c r="AJ42" s="207" t="str">
        <f t="shared" si="40"/>
        <v/>
      </c>
      <c r="AK42" s="210" t="str">
        <f t="shared" si="40"/>
        <v/>
      </c>
      <c r="AL42" s="281" t="str">
        <f t="shared" si="40"/>
        <v/>
      </c>
      <c r="AM42" s="281" t="str">
        <f t="shared" si="40"/>
        <v/>
      </c>
      <c r="AN42" s="281" t="str">
        <f t="shared" si="40"/>
        <v/>
      </c>
      <c r="AO42" s="281" t="str">
        <f t="shared" si="40"/>
        <v/>
      </c>
      <c r="AP42" s="281" t="str">
        <f t="shared" si="40"/>
        <v/>
      </c>
      <c r="AQ42" s="208" t="str">
        <f t="shared" si="40"/>
        <v/>
      </c>
      <c r="AR42" s="209" t="str">
        <f t="shared" si="40"/>
        <v/>
      </c>
    </row>
    <row r="43" spans="1:44" x14ac:dyDescent="0.3">
      <c r="A43" s="114" t="str">
        <f t="shared" ref="A43" si="41">+IF(C43+C44=0,"[ocultar]","")</f>
        <v>[ocultar]</v>
      </c>
      <c r="B43" s="111" t="s">
        <v>162</v>
      </c>
      <c r="C43" s="112">
        <f t="array" ref="C43">SUM(IF($B43=DATOS_[Sexo],
IF($B42=DATOS_[AGRUP. VALOR. PTO.],
IF("Dentro"=DATOS_[Check Periodo Ref.],
1/(COUNTIFS(DATOS_[Sexo],$B43,DATOS_[AGRUP. VALOR. PTO.],$B42,DATOS_[Check Periodo Ref.],"Dentro",DATOS_[id],DATOS_[id]))))))</f>
        <v>0</v>
      </c>
      <c r="D43" s="113">
        <f>COUNTIFS(DATOS_[AGRUP. VALOR. PTO.],$B42,DATOS_[Sexo],$B43,DATOS_[Check Periodo Ref.],"Dentro")</f>
        <v>0</v>
      </c>
      <c r="E43" s="159">
        <f t="array" ref="E43">IFERROR(
AVERAGE(IF(DATOS_[Sexo]=$B43,IF(DATOS_[AGRUP. VALOR. PTO.]=$B42,IF(DATOS_[Check Periodo Ref.]="Dentro",DATOS_[SALARIO BASE Ef],FALSE)))),
0)</f>
        <v>0</v>
      </c>
      <c r="F43" s="160">
        <f t="array" ref="F43">IFERROR(
AVERAGE((IF(DATOS_[[Sexo]:[Sexo]]=$B43,IF(DATOS_[[AGRUP. VALOR. PTO.]:[AGRUP. VALOR. PTO.]]=$B42,IF(DATOS_[[Check Periodo Ref.]:[Check Periodo Ref.]]="Dentro",DATOS_[Conc.Sal.01]))))),
0)</f>
        <v>0</v>
      </c>
      <c r="G43" s="160">
        <f t="array" ref="G43">IFERROR(
AVERAGE((IF(DATOS_[[Sexo]:[Sexo]]=$B43,IF(DATOS_[[AGRUP. VALOR. PTO.]:[AGRUP. VALOR. PTO.]]=$B42,IF(DATOS_[[Check Periodo Ref.]:[Check Periodo Ref.]]="Dentro",DATOS_[Conc.Sal.02]))))),
0)</f>
        <v>0</v>
      </c>
      <c r="H43" s="160">
        <f t="array" ref="H43">IFERROR(
AVERAGE((IF(DATOS_[[Sexo]:[Sexo]]=$B43,IF(DATOS_[[AGRUP. VALOR. PTO.]:[AGRUP. VALOR. PTO.]]=$B42,IF(DATOS_[[Check Periodo Ref.]:[Check Periodo Ref.]]="Dentro",DATOS_[Conc.Sal.03]))))),
0)</f>
        <v>0</v>
      </c>
      <c r="I43" s="160">
        <f t="array" ref="I43">IFERROR(
AVERAGE((IF(DATOS_[[Sexo]:[Sexo]]=$B43,IF(DATOS_[[AGRUP. VALOR. PTO.]:[AGRUP. VALOR. PTO.]]=$B42,IF(DATOS_[[Check Periodo Ref.]:[Check Periodo Ref.]]="Dentro",DATOS_[Conc.Sal.04]))))),
0)</f>
        <v>0</v>
      </c>
      <c r="J43" s="160">
        <f t="array" ref="J43">IFERROR(
AVERAGE((IF(DATOS_[[Sexo]:[Sexo]]=$B43,IF(DATOS_[[AGRUP. VALOR. PTO.]:[AGRUP. VALOR. PTO.]]=$B42,IF(DATOS_[[Check Periodo Ref.]:[Check Periodo Ref.]]="Dentro",DATOS_[Conc.Sal.05]))))),
0)</f>
        <v>0</v>
      </c>
      <c r="K43" s="160">
        <f t="array" ref="K43">IFERROR(
AVERAGE((IF(DATOS_[[Sexo]:[Sexo]]=$B43,IF(DATOS_[[AGRUP. VALOR. PTO.]:[AGRUP. VALOR. PTO.]]=$B42,IF(DATOS_[[Check Periodo Ref.]:[Check Periodo Ref.]]="Dentro",DATOS_[Conc.Sal.06]))))),
0)</f>
        <v>0</v>
      </c>
      <c r="L43" s="160">
        <f t="array" ref="L43">IFERROR(
AVERAGE((IF(DATOS_[[Sexo]:[Sexo]]=$B43,IF(DATOS_[[AGRUP. VALOR. PTO.]:[AGRUP. VALOR. PTO.]]=$B42,IF(DATOS_[[Check Periodo Ref.]:[Check Periodo Ref.]]="Dentro",DATOS_[Conc.Sal.07]))))),
0)</f>
        <v>0</v>
      </c>
      <c r="M43" s="160">
        <f t="array" ref="M43">IFERROR(
AVERAGE((IF(DATOS_[[Sexo]:[Sexo]]=$B43,IF(DATOS_[[AGRUP. VALOR. PTO.]:[AGRUP. VALOR. PTO.]]=$B42,IF(DATOS_[[Check Periodo Ref.]:[Check Periodo Ref.]]="Dentro",DATOS_[Conc.Sal.08]))))),
0)</f>
        <v>0</v>
      </c>
      <c r="N43" s="160">
        <f t="array" ref="N43">IFERROR(
AVERAGE((IF(DATOS_[[Sexo]:[Sexo]]=$B43,IF(DATOS_[[AGRUP. VALOR. PTO.]:[AGRUP. VALOR. PTO.]]=$B42,IF(DATOS_[[Check Periodo Ref.]:[Check Periodo Ref.]]="Dentro",DATOS_[Conc.Sal.09]))))),
0)</f>
        <v>0</v>
      </c>
      <c r="O43" s="160">
        <f t="array" ref="O43">IFERROR(
AVERAGE((IF(DATOS_[[Sexo]:[Sexo]]=$B43,IF(DATOS_[[AGRUP. VALOR. PTO.]:[AGRUP. VALOR. PTO.]]=$B42,IF(DATOS_[[Check Periodo Ref.]:[Check Periodo Ref.]]="Dentro",DATOS_[Conc.Sal.10]))))),
0)</f>
        <v>0</v>
      </c>
      <c r="P43" s="160">
        <f t="array" ref="P43">IFERROR(
AVERAGE((IF(DATOS_[[Sexo]:[Sexo]]=$B43,IF(DATOS_[[AGRUP. VALOR. PTO.]:[AGRUP. VALOR. PTO.]]=$B42,IF(DATOS_[[Check Periodo Ref.]:[Check Periodo Ref.]]="Dentro",DATOS_[Conc.Sal.11]))))),
0)</f>
        <v>0</v>
      </c>
      <c r="Q43" s="160">
        <f t="array" ref="Q43">IFERROR(
AVERAGE((IF(DATOS_[[Sexo]:[Sexo]]=$B43,IF(DATOS_[[AGRUP. VALOR. PTO.]:[AGRUP. VALOR. PTO.]]=$B42,IF(DATOS_[[Check Periodo Ref.]:[Check Periodo Ref.]]="Dentro",DATOS_[Conc.Sal.12]))))),
0)</f>
        <v>0</v>
      </c>
      <c r="R43" s="160">
        <f t="array" ref="R43">IFERROR(
AVERAGE((IF(DATOS_[[Sexo]:[Sexo]]=$B43,IF(DATOS_[[AGRUP. VALOR. PTO.]:[AGRUP. VALOR. PTO.]]=$B42,IF(DATOS_[[Check Periodo Ref.]:[Check Periodo Ref.]]="Dentro",DATOS_[Conc.Sal.13]))))),
0)</f>
        <v>0</v>
      </c>
      <c r="S43" s="160">
        <f t="array" ref="S43">IFERROR(
AVERAGE((IF(DATOS_[[Sexo]:[Sexo]]=$B43,IF(DATOS_[[AGRUP. VALOR. PTO.]:[AGRUP. VALOR. PTO.]]=$B42,IF(DATOS_[[Check Periodo Ref.]:[Check Periodo Ref.]]="Dentro",DATOS_[Conc.Sal.14]))))),
0)</f>
        <v>0</v>
      </c>
      <c r="T43" s="160">
        <f t="array" ref="T43">IFERROR(
AVERAGE((IF(DATOS_[[Sexo]:[Sexo]]=$B43,IF(DATOS_[[AGRUP. VALOR. PTO.]:[AGRUP. VALOR. PTO.]]=$B42,IF(DATOS_[[Check Periodo Ref.]:[Check Periodo Ref.]]="Dentro",DATOS_[Conc.Sal.15]))))),
0)</f>
        <v>0</v>
      </c>
      <c r="U43" s="160">
        <f t="array" ref="U43">IFERROR(
AVERAGE((IF(DATOS_[[Sexo]:[Sexo]]=$B43,IF(DATOS_[[AGRUP. VALOR. PTO.]:[AGRUP. VALOR. PTO.]]=$B42,IF(DATOS_[[Check Periodo Ref.]:[Check Periodo Ref.]]="Dentro",DATOS_[Conc.Sal.16]))))),
0)</f>
        <v>0</v>
      </c>
      <c r="V43" s="160">
        <f t="array" ref="V43">IFERROR(
AVERAGE((IF(DATOS_[[Sexo]:[Sexo]]=$B43,IF(DATOS_[[AGRUP. VALOR. PTO.]:[AGRUP. VALOR. PTO.]]=$B42,IF(DATOS_[[Check Periodo Ref.]:[Check Periodo Ref.]]="Dentro",DATOS_[Conc.Sal.17]))))),
0)</f>
        <v>0</v>
      </c>
      <c r="W43" s="160">
        <f t="array" ref="W43">IFERROR(
AVERAGE((IF(DATOS_[[Sexo]:[Sexo]]=$B43,IF(DATOS_[[AGRUP. VALOR. PTO.]:[AGRUP. VALOR. PTO.]]=$B42,IF(DATOS_[[Check Periodo Ref.]:[Check Periodo Ref.]]="Dentro",DATOS_[Conc.Sal.18]))))),
0)</f>
        <v>0</v>
      </c>
      <c r="X43" s="160">
        <f t="array" ref="X43">IFERROR(
AVERAGE((IF(DATOS_[[Sexo]:[Sexo]]=$B43,IF(DATOS_[[AGRUP. VALOR. PTO.]:[AGRUP. VALOR. PTO.]]=$B42,IF(DATOS_[[Check Periodo Ref.]:[Check Periodo Ref.]]="Dentro",DATOS_[Conc.Sal.19]))))),
0)</f>
        <v>0</v>
      </c>
      <c r="Y43" s="160">
        <f t="array" ref="Y43">IFERROR(
AVERAGE((IF(DATOS_[[Sexo]:[Sexo]]=$B43,IF(DATOS_[[AGRUP. VALOR. PTO.]:[AGRUP. VALOR. PTO.]]=$B42,IF(DATOS_[[Check Periodo Ref.]:[Check Periodo Ref.]]="Dentro",DATOS_[Conc.Sal.20]))))),
0)</f>
        <v>0</v>
      </c>
      <c r="Z43" s="160">
        <f t="array" ref="Z43">IFERROR(
AVERAGE((IF(DATOS_[[Sexo]:[Sexo]]=$B43,IF(DATOS_[[AGRUP. VALOR. PTO.]:[AGRUP. VALOR. PTO.]]=$B42,IF(DATOS_[[Check Periodo Ref.]:[Check Periodo Ref.]]="Dentro",DATOS_[Conc.Sal.21]))))),
0)</f>
        <v>0</v>
      </c>
      <c r="AA43" s="160">
        <f t="array" ref="AA43">IFERROR(
AVERAGE((IF(DATOS_[[Sexo]:[Sexo]]=$B43,IF(DATOS_[[AGRUP. VALOR. PTO.]:[AGRUP. VALOR. PTO.]]=$B42,IF(DATOS_[[Check Periodo Ref.]:[Check Periodo Ref.]]="Dentro",DATOS_[Conc.Sal.22]))))),
0)</f>
        <v>0</v>
      </c>
      <c r="AB43" s="160">
        <f t="array" ref="AB43">IFERROR(
AVERAGE((IF(DATOS_[[Sexo]:[Sexo]]=$B43,IF(DATOS_[[AGRUP. VALOR. PTO.]:[AGRUP. VALOR. PTO.]]=$B42,IF(DATOS_[[Check Periodo Ref.]:[Check Periodo Ref.]]="Dentro",DATOS_[Conc.Sal.23]))))),
0)</f>
        <v>0</v>
      </c>
      <c r="AC43" s="160">
        <f t="array" ref="AC43">IFERROR(
AVERAGE((IF(DATOS_[[Sexo]:[Sexo]]=$B43,IF(DATOS_[[AGRUP. VALOR. PTO.]:[AGRUP. VALOR. PTO.]]=$B42,IF(DATOS_[[Check Periodo Ref.]:[Check Periodo Ref.]]="Dentro",DATOS_[Conc.Sal.24]))))),
0)</f>
        <v>0</v>
      </c>
      <c r="AD43" s="160">
        <f t="array" ref="AD43">IFERROR(
AVERAGE((IF(DATOS_[[Sexo]:[Sexo]]=$B43,IF(DATOS_[[AGRUP. VALOR. PTO.]:[AGRUP. VALOR. PTO.]]=$B42,IF(DATOS_[[Check Periodo Ref.]:[Check Periodo Ref.]]="Dentro",DATOS_[Conc.Sal.25]))))),
0)</f>
        <v>0</v>
      </c>
      <c r="AE43" s="160">
        <f t="array" ref="AE43">IFERROR(
AVERAGE((IF(DATOS_[[Sexo]:[Sexo]]=$B43,IF(DATOS_[[AGRUP. VALOR. PTO.]:[AGRUP. VALOR. PTO.]]=$B42,IF(DATOS_[[Check Periodo Ref.]:[Check Periodo Ref.]]="Dentro",DATOS_[Conc.Sal.26]))))),
0)</f>
        <v>0</v>
      </c>
      <c r="AF43" s="160">
        <f t="array" ref="AF43">IFERROR(
AVERAGE((IF(DATOS_[[Sexo]:[Sexo]]=$B43,IF(DATOS_[[AGRUP. VALOR. PTO.]:[AGRUP. VALOR. PTO.]]=$B42,IF(DATOS_[[Check Periodo Ref.]:[Check Periodo Ref.]]="Dentro",DATOS_[Conc.Sal.27]))))),
0)</f>
        <v>0</v>
      </c>
      <c r="AG43" s="160">
        <f t="array" ref="AG43">IFERROR(
AVERAGE((IF(DATOS_[[Sexo]:[Sexo]]=$B43,IF(DATOS_[[AGRUP. VALOR. PTO.]:[AGRUP. VALOR. PTO.]]=$B42,IF(DATOS_[[Check Periodo Ref.]:[Check Periodo Ref.]]="Dentro",DATOS_[Conc.Sal.28]))))),
0)</f>
        <v>0</v>
      </c>
      <c r="AH43" s="160">
        <f t="array" ref="AH43">IFERROR(
AVERAGE((IF(DATOS_[[Sexo]:[Sexo]]=$B43,IF(DATOS_[[AGRUP. VALOR. PTO.]:[AGRUP. VALOR. PTO.]]=$B42,IF(DATOS_[[Check Periodo Ref.]:[Check Periodo Ref.]]="Dentro",DATOS_[Conc.Sal.29]))))),
0)</f>
        <v>0</v>
      </c>
      <c r="AI43" s="160">
        <f t="array" ref="AI43">IFERROR(
AVERAGE((IF(DATOS_[[Sexo]:[Sexo]]=$B43,IF(DATOS_[[AGRUP. VALOR. PTO.]:[AGRUP. VALOR. PTO.]]=$B42,IF(DATOS_[[Check Periodo Ref.]:[Check Periodo Ref.]]="Dentro",DATOS_[Conc.Sal.30]))))),
0)</f>
        <v>0</v>
      </c>
      <c r="AJ43" s="161">
        <f t="array" ref="AJ43">IFERROR(
AVERAGE(IF(DATOS_[Sexo]=$B43,IF(DATOS_[AGRUP. VALOR. PTO.]=$B42,IF(DATOS_[Check Periodo Ref.]="Dentro",DATOS_[Tot COMPL.SAL Ef],FALSE)))),
0)</f>
        <v>0</v>
      </c>
      <c r="AK43" s="163">
        <f t="array" ref="AK43">IFERROR(
AVERAGE(IF(DATOS_[Sexo]=$B43,IF(DATOS_[AGRUP. VALOR. PTO.]=$B42,IF(DATOS_[Check Periodo Ref.]="Dentro",DATOS_[TOTAL SALARIO Ef],FALSE)))),
0)</f>
        <v>0</v>
      </c>
      <c r="AL43" s="162">
        <f t="array" ref="AL43">IFERROR(
AVERAGE((IF(DATOS_[[Sexo]:[Sexo]]=$B43,IF(DATOS_[[AGRUP. VALOR. PTO.]:[AGRUP. VALOR. PTO.]]=$B42,IF(DATOS_[[Check Periodo Ref.]:[Check Periodo Ref.]]="Dentro",DATOS_[C.Extra.01]))))),
0)</f>
        <v>0</v>
      </c>
      <c r="AM43" s="162">
        <f t="array" ref="AM43">IFERROR(
AVERAGE((IF(DATOS_[[Sexo]:[Sexo]]=$B43,IF(DATOS_[[AGRUP. VALOR. PTO.]:[AGRUP. VALOR. PTO.]]=$B42,IF(DATOS_[[Check Periodo Ref.]:[Check Periodo Ref.]]="Dentro",DATOS_[C.Extra.02]))))),
0)</f>
        <v>0</v>
      </c>
      <c r="AN43" s="162">
        <f t="array" ref="AN43">IFERROR(
AVERAGE((IF(DATOS_[[Sexo]:[Sexo]]=$B43,IF(DATOS_[[AGRUP. VALOR. PTO.]:[AGRUP. VALOR. PTO.]]=$B42,IF(DATOS_[[Check Periodo Ref.]:[Check Periodo Ref.]]="Dentro",DATOS_[C.Extra.03]))))),
0)</f>
        <v>0</v>
      </c>
      <c r="AO43" s="162">
        <f t="array" ref="AO43">IFERROR(
AVERAGE((IF(DATOS_[[Sexo]:[Sexo]]=$B43,IF(DATOS_[[AGRUP. VALOR. PTO.]:[AGRUP. VALOR. PTO.]]=$B42,IF(DATOS_[[Check Periodo Ref.]:[Check Periodo Ref.]]="Dentro",DATOS_[C.Extra.04]))))),
0)</f>
        <v>0</v>
      </c>
      <c r="AP43" s="162">
        <f t="array" ref="AP43">IFERROR(
AVERAGE((IF(DATOS_[[Sexo]:[Sexo]]=$B43,IF(DATOS_[[AGRUP. VALOR. PTO.]:[AGRUP. VALOR. PTO.]]=$B42,IF(DATOS_[[Check Periodo Ref.]:[Check Periodo Ref.]]="Dentro",DATOS_[C.Extra.05]))))),
0)</f>
        <v>0</v>
      </c>
      <c r="AQ43" s="164">
        <f t="array" ref="AQ43">IFERROR(
AVERAGE(IF(DATOS_[Sexo]=$B43,IF(DATOS_[AGRUP. VALOR. PTO.]=$B42,IF(DATOS_[Check Periodo Ref.]="Dentro",DATOS_[Tot Extrasalarial Ef],FALSE)))),
0)</f>
        <v>0</v>
      </c>
      <c r="AR43" s="165">
        <f t="array" ref="AR43">IFERROR(
AVERAGE(IF(DATOS_[Sexo]=$B43,IF(DATOS_[AGRUP. VALOR. PTO.]=$B42,IF(DATOS_[Check Periodo Ref.]="Dentro",DATOS_[TOTAL Retrib Ef],FALSE)))),
0)</f>
        <v>0</v>
      </c>
    </row>
    <row r="44" spans="1:44" x14ac:dyDescent="0.3">
      <c r="A44" s="114" t="str">
        <f t="shared" ref="A44" si="42">+A43</f>
        <v>[ocultar]</v>
      </c>
      <c r="B44" s="111" t="s">
        <v>163</v>
      </c>
      <c r="C44" s="112">
        <f t="array" ref="C44">SUM(IF($B44=DATOS_[Sexo],
IF($B42=DATOS_[AGRUP. VALOR. PTO.],
IF("Dentro"=DATOS_[Check Periodo Ref.],
1/(COUNTIFS(DATOS_[Sexo],$B44,DATOS_[AGRUP. VALOR. PTO.],$B42,DATOS_[Check Periodo Ref.],"Dentro",DATOS_[id],DATOS_[id]))))))</f>
        <v>0</v>
      </c>
      <c r="D44" s="113">
        <f>COUNTIFS(DATOS_[AGRUP. VALOR. PTO.],$B42,DATOS_[Sexo],$B44,DATOS_[Check Periodo Ref.],"Dentro")</f>
        <v>0</v>
      </c>
      <c r="E44" s="159">
        <f t="array" ref="E44">IFERROR(
AVERAGE(IF(DATOS_[Sexo]=$B44,IF(DATOS_[AGRUP. VALOR. PTO.]=$B42,IF(DATOS_[Check Periodo Ref.]="Dentro",DATOS_[SALARIO BASE Ef],FALSE)))),
0)</f>
        <v>0</v>
      </c>
      <c r="F44" s="160">
        <f t="array" ref="F44">IFERROR(
AVERAGE((IF(DATOS_[[Sexo]:[Sexo]]=$B44,IF(DATOS_[[AGRUP. VALOR. PTO.]:[AGRUP. VALOR. PTO.]]=$B42,IF(DATOS_[[Check Periodo Ref.]:[Check Periodo Ref.]]="Dentro",DATOS_[Conc.Sal.01]))))),
0)</f>
        <v>0</v>
      </c>
      <c r="G44" s="160">
        <f t="array" ref="G44">IFERROR(
AVERAGE((IF(DATOS_[[Sexo]:[Sexo]]=$B44,IF(DATOS_[[AGRUP. VALOR. PTO.]:[AGRUP. VALOR. PTO.]]=$B42,IF(DATOS_[[Check Periodo Ref.]:[Check Periodo Ref.]]="Dentro",DATOS_[Conc.Sal.02]))))),
0)</f>
        <v>0</v>
      </c>
      <c r="H44" s="160">
        <f t="array" ref="H44">IFERROR(
AVERAGE((IF(DATOS_[[Sexo]:[Sexo]]=$B44,IF(DATOS_[[AGRUP. VALOR. PTO.]:[AGRUP. VALOR. PTO.]]=$B42,IF(DATOS_[[Check Periodo Ref.]:[Check Periodo Ref.]]="Dentro",DATOS_[Conc.Sal.03]))))),
0)</f>
        <v>0</v>
      </c>
      <c r="I44" s="160">
        <f t="array" ref="I44">IFERROR(
AVERAGE((IF(DATOS_[[Sexo]:[Sexo]]=$B44,IF(DATOS_[[AGRUP. VALOR. PTO.]:[AGRUP. VALOR. PTO.]]=$B42,IF(DATOS_[[Check Periodo Ref.]:[Check Periodo Ref.]]="Dentro",DATOS_[Conc.Sal.04]))))),
0)</f>
        <v>0</v>
      </c>
      <c r="J44" s="160">
        <f t="array" ref="J44">IFERROR(
AVERAGE((IF(DATOS_[[Sexo]:[Sexo]]=$B44,IF(DATOS_[[AGRUP. VALOR. PTO.]:[AGRUP. VALOR. PTO.]]=$B42,IF(DATOS_[[Check Periodo Ref.]:[Check Periodo Ref.]]="Dentro",DATOS_[Conc.Sal.05]))))),
0)</f>
        <v>0</v>
      </c>
      <c r="K44" s="160">
        <f t="array" ref="K44">IFERROR(
AVERAGE((IF(DATOS_[[Sexo]:[Sexo]]=$B44,IF(DATOS_[[AGRUP. VALOR. PTO.]:[AGRUP. VALOR. PTO.]]=$B42,IF(DATOS_[[Check Periodo Ref.]:[Check Periodo Ref.]]="Dentro",DATOS_[Conc.Sal.06]))))),
0)</f>
        <v>0</v>
      </c>
      <c r="L44" s="160">
        <f t="array" ref="L44">IFERROR(
AVERAGE((IF(DATOS_[[Sexo]:[Sexo]]=$B44,IF(DATOS_[[AGRUP. VALOR. PTO.]:[AGRUP. VALOR. PTO.]]=$B42,IF(DATOS_[[Check Periodo Ref.]:[Check Periodo Ref.]]="Dentro",DATOS_[Conc.Sal.07]))))),
0)</f>
        <v>0</v>
      </c>
      <c r="M44" s="160">
        <f t="array" ref="M44">IFERROR(
AVERAGE((IF(DATOS_[[Sexo]:[Sexo]]=$B44,IF(DATOS_[[AGRUP. VALOR. PTO.]:[AGRUP. VALOR. PTO.]]=$B42,IF(DATOS_[[Check Periodo Ref.]:[Check Periodo Ref.]]="Dentro",DATOS_[Conc.Sal.08]))))),
0)</f>
        <v>0</v>
      </c>
      <c r="N44" s="160">
        <f t="array" ref="N44">IFERROR(
AVERAGE((IF(DATOS_[[Sexo]:[Sexo]]=$B44,IF(DATOS_[[AGRUP. VALOR. PTO.]:[AGRUP. VALOR. PTO.]]=$B42,IF(DATOS_[[Check Periodo Ref.]:[Check Periodo Ref.]]="Dentro",DATOS_[Conc.Sal.09]))))),
0)</f>
        <v>0</v>
      </c>
      <c r="O44" s="160">
        <f t="array" ref="O44">IFERROR(
AVERAGE((IF(DATOS_[[Sexo]:[Sexo]]=$B44,IF(DATOS_[[AGRUP. VALOR. PTO.]:[AGRUP. VALOR. PTO.]]=$B42,IF(DATOS_[[Check Periodo Ref.]:[Check Periodo Ref.]]="Dentro",DATOS_[Conc.Sal.10]))))),
0)</f>
        <v>0</v>
      </c>
      <c r="P44" s="160">
        <f t="array" ref="P44">IFERROR(
AVERAGE((IF(DATOS_[[Sexo]:[Sexo]]=$B44,IF(DATOS_[[AGRUP. VALOR. PTO.]:[AGRUP. VALOR. PTO.]]=$B42,IF(DATOS_[[Check Periodo Ref.]:[Check Periodo Ref.]]="Dentro",DATOS_[Conc.Sal.11]))))),
0)</f>
        <v>0</v>
      </c>
      <c r="Q44" s="160">
        <f t="array" ref="Q44">IFERROR(
AVERAGE((IF(DATOS_[[Sexo]:[Sexo]]=$B44,IF(DATOS_[[AGRUP. VALOR. PTO.]:[AGRUP. VALOR. PTO.]]=$B42,IF(DATOS_[[Check Periodo Ref.]:[Check Periodo Ref.]]="Dentro",DATOS_[Conc.Sal.12]))))),
0)</f>
        <v>0</v>
      </c>
      <c r="R44" s="160">
        <f t="array" ref="R44">IFERROR(
AVERAGE((IF(DATOS_[[Sexo]:[Sexo]]=$B44,IF(DATOS_[[AGRUP. VALOR. PTO.]:[AGRUP. VALOR. PTO.]]=$B42,IF(DATOS_[[Check Periodo Ref.]:[Check Periodo Ref.]]="Dentro",DATOS_[Conc.Sal.13]))))),
0)</f>
        <v>0</v>
      </c>
      <c r="S44" s="160">
        <f t="array" ref="S44">IFERROR(
AVERAGE((IF(DATOS_[[Sexo]:[Sexo]]=$B44,IF(DATOS_[[AGRUP. VALOR. PTO.]:[AGRUP. VALOR. PTO.]]=$B42,IF(DATOS_[[Check Periodo Ref.]:[Check Periodo Ref.]]="Dentro",DATOS_[Conc.Sal.14]))))),
0)</f>
        <v>0</v>
      </c>
      <c r="T44" s="160">
        <f t="array" ref="T44">IFERROR(
AVERAGE((IF(DATOS_[[Sexo]:[Sexo]]=$B44,IF(DATOS_[[AGRUP. VALOR. PTO.]:[AGRUP. VALOR. PTO.]]=$B42,IF(DATOS_[[Check Periodo Ref.]:[Check Periodo Ref.]]="Dentro",DATOS_[Conc.Sal.15]))))),
0)</f>
        <v>0</v>
      </c>
      <c r="U44" s="160">
        <f t="array" ref="U44">IFERROR(
AVERAGE((IF(DATOS_[[Sexo]:[Sexo]]=$B44,IF(DATOS_[[AGRUP. VALOR. PTO.]:[AGRUP. VALOR. PTO.]]=$B42,IF(DATOS_[[Check Periodo Ref.]:[Check Periodo Ref.]]="Dentro",DATOS_[Conc.Sal.16]))))),
0)</f>
        <v>0</v>
      </c>
      <c r="V44" s="160">
        <f t="array" ref="V44">IFERROR(
AVERAGE((IF(DATOS_[[Sexo]:[Sexo]]=$B44,IF(DATOS_[[AGRUP. VALOR. PTO.]:[AGRUP. VALOR. PTO.]]=$B42,IF(DATOS_[[Check Periodo Ref.]:[Check Periodo Ref.]]="Dentro",DATOS_[Conc.Sal.17]))))),
0)</f>
        <v>0</v>
      </c>
      <c r="W44" s="160">
        <f t="array" ref="W44">IFERROR(
AVERAGE((IF(DATOS_[[Sexo]:[Sexo]]=$B44,IF(DATOS_[[AGRUP. VALOR. PTO.]:[AGRUP. VALOR. PTO.]]=$B42,IF(DATOS_[[Check Periodo Ref.]:[Check Periodo Ref.]]="Dentro",DATOS_[Conc.Sal.18]))))),
0)</f>
        <v>0</v>
      </c>
      <c r="X44" s="160">
        <f t="array" ref="X44">IFERROR(
AVERAGE((IF(DATOS_[[Sexo]:[Sexo]]=$B44,IF(DATOS_[[AGRUP. VALOR. PTO.]:[AGRUP. VALOR. PTO.]]=$B42,IF(DATOS_[[Check Periodo Ref.]:[Check Periodo Ref.]]="Dentro",DATOS_[Conc.Sal.19]))))),
0)</f>
        <v>0</v>
      </c>
      <c r="Y44" s="160">
        <f t="array" ref="Y44">IFERROR(
AVERAGE((IF(DATOS_[[Sexo]:[Sexo]]=$B44,IF(DATOS_[[AGRUP. VALOR. PTO.]:[AGRUP. VALOR. PTO.]]=$B42,IF(DATOS_[[Check Periodo Ref.]:[Check Periodo Ref.]]="Dentro",DATOS_[Conc.Sal.20]))))),
0)</f>
        <v>0</v>
      </c>
      <c r="Z44" s="160">
        <f t="array" ref="Z44">IFERROR(
AVERAGE((IF(DATOS_[[Sexo]:[Sexo]]=$B44,IF(DATOS_[[AGRUP. VALOR. PTO.]:[AGRUP. VALOR. PTO.]]=$B42,IF(DATOS_[[Check Periodo Ref.]:[Check Periodo Ref.]]="Dentro",DATOS_[Conc.Sal.21]))))),
0)</f>
        <v>0</v>
      </c>
      <c r="AA44" s="160">
        <f t="array" ref="AA44">IFERROR(
AVERAGE((IF(DATOS_[[Sexo]:[Sexo]]=$B44,IF(DATOS_[[AGRUP. VALOR. PTO.]:[AGRUP. VALOR. PTO.]]=$B42,IF(DATOS_[[Check Periodo Ref.]:[Check Periodo Ref.]]="Dentro",DATOS_[Conc.Sal.22]))))),
0)</f>
        <v>0</v>
      </c>
      <c r="AB44" s="160">
        <f t="array" ref="AB44">IFERROR(
AVERAGE((IF(DATOS_[[Sexo]:[Sexo]]=$B44,IF(DATOS_[[AGRUP. VALOR. PTO.]:[AGRUP. VALOR. PTO.]]=$B42,IF(DATOS_[[Check Periodo Ref.]:[Check Periodo Ref.]]="Dentro",DATOS_[Conc.Sal.23]))))),
0)</f>
        <v>0</v>
      </c>
      <c r="AC44" s="160">
        <f t="array" ref="AC44">IFERROR(
AVERAGE((IF(DATOS_[[Sexo]:[Sexo]]=$B44,IF(DATOS_[[AGRUP. VALOR. PTO.]:[AGRUP. VALOR. PTO.]]=$B42,IF(DATOS_[[Check Periodo Ref.]:[Check Periodo Ref.]]="Dentro",DATOS_[Conc.Sal.24]))))),
0)</f>
        <v>0</v>
      </c>
      <c r="AD44" s="160">
        <f t="array" ref="AD44">IFERROR(
AVERAGE((IF(DATOS_[[Sexo]:[Sexo]]=$B44,IF(DATOS_[[AGRUP. VALOR. PTO.]:[AGRUP. VALOR. PTO.]]=$B42,IF(DATOS_[[Check Periodo Ref.]:[Check Periodo Ref.]]="Dentro",DATOS_[Conc.Sal.25]))))),
0)</f>
        <v>0</v>
      </c>
      <c r="AE44" s="160">
        <f t="array" ref="AE44">IFERROR(
AVERAGE((IF(DATOS_[[Sexo]:[Sexo]]=$B44,IF(DATOS_[[AGRUP. VALOR. PTO.]:[AGRUP. VALOR. PTO.]]=$B42,IF(DATOS_[[Check Periodo Ref.]:[Check Periodo Ref.]]="Dentro",DATOS_[Conc.Sal.26]))))),
0)</f>
        <v>0</v>
      </c>
      <c r="AF44" s="160">
        <f t="array" ref="AF44">IFERROR(
AVERAGE((IF(DATOS_[[Sexo]:[Sexo]]=$B44,IF(DATOS_[[AGRUP. VALOR. PTO.]:[AGRUP. VALOR. PTO.]]=$B42,IF(DATOS_[[Check Periodo Ref.]:[Check Periodo Ref.]]="Dentro",DATOS_[Conc.Sal.27]))))),
0)</f>
        <v>0</v>
      </c>
      <c r="AG44" s="160">
        <f t="array" ref="AG44">IFERROR(
AVERAGE((IF(DATOS_[[Sexo]:[Sexo]]=$B44,IF(DATOS_[[AGRUP. VALOR. PTO.]:[AGRUP. VALOR. PTO.]]=$B42,IF(DATOS_[[Check Periodo Ref.]:[Check Periodo Ref.]]="Dentro",DATOS_[Conc.Sal.28]))))),
0)</f>
        <v>0</v>
      </c>
      <c r="AH44" s="160">
        <f t="array" ref="AH44">IFERROR(
AVERAGE((IF(DATOS_[[Sexo]:[Sexo]]=$B44,IF(DATOS_[[AGRUP. VALOR. PTO.]:[AGRUP. VALOR. PTO.]]=$B42,IF(DATOS_[[Check Periodo Ref.]:[Check Periodo Ref.]]="Dentro",DATOS_[Conc.Sal.29]))))),
0)</f>
        <v>0</v>
      </c>
      <c r="AI44" s="160">
        <f t="array" ref="AI44">IFERROR(
AVERAGE((IF(DATOS_[[Sexo]:[Sexo]]=$B44,IF(DATOS_[[AGRUP. VALOR. PTO.]:[AGRUP. VALOR. PTO.]]=$B42,IF(DATOS_[[Check Periodo Ref.]:[Check Periodo Ref.]]="Dentro",DATOS_[Conc.Sal.30]))))),
0)</f>
        <v>0</v>
      </c>
      <c r="AJ44" s="161">
        <f t="array" ref="AJ44">IFERROR(
AVERAGE(IF(DATOS_[Sexo]=$B44,IF(DATOS_[AGRUP. VALOR. PTO.]=$B42,IF(DATOS_[Check Periodo Ref.]="Dentro",DATOS_[Tot COMPL.SAL Ef],FALSE)))),
0)</f>
        <v>0</v>
      </c>
      <c r="AK44" s="163">
        <f t="array" ref="AK44">IFERROR(
AVERAGE(IF(DATOS_[Sexo]=$B44,IF(DATOS_[AGRUP. VALOR. PTO.]=$B42,IF(DATOS_[Check Periodo Ref.]="Dentro",DATOS_[TOTAL SALARIO Ef],FALSE)))),
0)</f>
        <v>0</v>
      </c>
      <c r="AL44" s="162">
        <f t="array" ref="AL44">IFERROR(
AVERAGE((IF(DATOS_[[Sexo]:[Sexo]]=$B44,IF(DATOS_[[AGRUP. VALOR. PTO.]:[AGRUP. VALOR. PTO.]]=$B42,IF(DATOS_[[Check Periodo Ref.]:[Check Periodo Ref.]]="Dentro",DATOS_[C.Extra.01]))))),
0)</f>
        <v>0</v>
      </c>
      <c r="AM44" s="162">
        <f t="array" ref="AM44">IFERROR(
AVERAGE((IF(DATOS_[[Sexo]:[Sexo]]=$B44,IF(DATOS_[[AGRUP. VALOR. PTO.]:[AGRUP. VALOR. PTO.]]=$B42,IF(DATOS_[[Check Periodo Ref.]:[Check Periodo Ref.]]="Dentro",DATOS_[C.Extra.02]))))),
0)</f>
        <v>0</v>
      </c>
      <c r="AN44" s="162">
        <f t="array" ref="AN44">IFERROR(
AVERAGE((IF(DATOS_[[Sexo]:[Sexo]]=$B44,IF(DATOS_[[AGRUP. VALOR. PTO.]:[AGRUP. VALOR. PTO.]]=$B42,IF(DATOS_[[Check Periodo Ref.]:[Check Periodo Ref.]]="Dentro",DATOS_[C.Extra.03]))))),
0)</f>
        <v>0</v>
      </c>
      <c r="AO44" s="162">
        <f t="array" ref="AO44">IFERROR(
AVERAGE((IF(DATOS_[[Sexo]:[Sexo]]=$B44,IF(DATOS_[[AGRUP. VALOR. PTO.]:[AGRUP. VALOR. PTO.]]=$B42,IF(DATOS_[[Check Periodo Ref.]:[Check Periodo Ref.]]="Dentro",DATOS_[C.Extra.04]))))),
0)</f>
        <v>0</v>
      </c>
      <c r="AP44" s="162">
        <f t="array" ref="AP44">IFERROR(
AVERAGE((IF(DATOS_[[Sexo]:[Sexo]]=$B44,IF(DATOS_[[AGRUP. VALOR. PTO.]:[AGRUP. VALOR. PTO.]]=$B42,IF(DATOS_[[Check Periodo Ref.]:[Check Periodo Ref.]]="Dentro",DATOS_[C.Extra.05]))))),
0)</f>
        <v>0</v>
      </c>
      <c r="AQ44" s="164">
        <f t="array" ref="AQ44">IFERROR(
AVERAGE(IF(DATOS_[Sexo]=$B44,IF(DATOS_[AGRUP. VALOR. PTO.]=$B42,IF(DATOS_[Check Periodo Ref.]="Dentro",DATOS_[Tot Extrasalarial Ef],FALSE)))),
0)</f>
        <v>0</v>
      </c>
      <c r="AR44" s="165">
        <f t="array" ref="AR44">IFERROR(
AVERAGE(IF(DATOS_[Sexo]=$B44,IF(DATOS_[AGRUP. VALOR. PTO.]=$B42,IF(DATOS_[Check Periodo Ref.]="Dentro",DATOS_[TOTAL Retrib Ef],FALSE)))),
0)</f>
        <v>0</v>
      </c>
    </row>
    <row r="45" spans="1:44" ht="17.25" thickBot="1" x14ac:dyDescent="0.35">
      <c r="A45" s="114" t="str">
        <f t="shared" ref="A45" si="43">+A46</f>
        <v>[ocultar]</v>
      </c>
      <c r="B45" s="117" t="s">
        <v>270</v>
      </c>
      <c r="C45" s="158"/>
      <c r="D45" s="118"/>
      <c r="E45" s="206" t="str">
        <f t="shared" ref="E45:AR45" si="44">IFERROR((E46-E47)/E46,"")</f>
        <v/>
      </c>
      <c r="F45" s="276" t="str">
        <f t="shared" si="44"/>
        <v/>
      </c>
      <c r="G45" s="277" t="str">
        <f t="shared" si="44"/>
        <v/>
      </c>
      <c r="H45" s="277" t="str">
        <f t="shared" si="44"/>
        <v/>
      </c>
      <c r="I45" s="277" t="str">
        <f t="shared" si="44"/>
        <v/>
      </c>
      <c r="J45" s="278" t="str">
        <f t="shared" si="44"/>
        <v/>
      </c>
      <c r="K45" s="279" t="str">
        <f t="shared" si="44"/>
        <v/>
      </c>
      <c r="L45" s="279" t="str">
        <f t="shared" si="44"/>
        <v/>
      </c>
      <c r="M45" s="279" t="str">
        <f t="shared" si="44"/>
        <v/>
      </c>
      <c r="N45" s="279" t="str">
        <f t="shared" si="44"/>
        <v/>
      </c>
      <c r="O45" s="279" t="str">
        <f t="shared" si="44"/>
        <v/>
      </c>
      <c r="P45" s="279" t="str">
        <f t="shared" si="44"/>
        <v/>
      </c>
      <c r="Q45" s="279" t="str">
        <f t="shared" si="44"/>
        <v/>
      </c>
      <c r="R45" s="279" t="str">
        <f t="shared" si="44"/>
        <v/>
      </c>
      <c r="S45" s="279" t="str">
        <f t="shared" si="44"/>
        <v/>
      </c>
      <c r="T45" s="279" t="str">
        <f t="shared" si="44"/>
        <v/>
      </c>
      <c r="U45" s="279" t="str">
        <f t="shared" si="44"/>
        <v/>
      </c>
      <c r="V45" s="278" t="str">
        <f t="shared" si="44"/>
        <v/>
      </c>
      <c r="W45" s="278" t="str">
        <f t="shared" si="44"/>
        <v/>
      </c>
      <c r="X45" s="278" t="str">
        <f t="shared" si="44"/>
        <v/>
      </c>
      <c r="Y45" s="278" t="str">
        <f t="shared" si="44"/>
        <v/>
      </c>
      <c r="Z45" s="278" t="str">
        <f t="shared" si="44"/>
        <v/>
      </c>
      <c r="AA45" s="278" t="str">
        <f t="shared" si="44"/>
        <v/>
      </c>
      <c r="AB45" s="278" t="str">
        <f t="shared" si="44"/>
        <v/>
      </c>
      <c r="AC45" s="278" t="str">
        <f t="shared" si="44"/>
        <v/>
      </c>
      <c r="AD45" s="278" t="str">
        <f t="shared" si="44"/>
        <v/>
      </c>
      <c r="AE45" s="278" t="str">
        <f t="shared" si="44"/>
        <v/>
      </c>
      <c r="AF45" s="278" t="str">
        <f t="shared" si="44"/>
        <v/>
      </c>
      <c r="AG45" s="278" t="str">
        <f t="shared" si="44"/>
        <v/>
      </c>
      <c r="AH45" s="278" t="str">
        <f t="shared" si="44"/>
        <v/>
      </c>
      <c r="AI45" s="278" t="str">
        <f t="shared" si="44"/>
        <v/>
      </c>
      <c r="AJ45" s="207" t="str">
        <f t="shared" si="44"/>
        <v/>
      </c>
      <c r="AK45" s="210" t="str">
        <f t="shared" si="44"/>
        <v/>
      </c>
      <c r="AL45" s="281" t="str">
        <f t="shared" si="44"/>
        <v/>
      </c>
      <c r="AM45" s="281" t="str">
        <f t="shared" si="44"/>
        <v/>
      </c>
      <c r="AN45" s="281" t="str">
        <f t="shared" si="44"/>
        <v/>
      </c>
      <c r="AO45" s="281" t="str">
        <f t="shared" si="44"/>
        <v/>
      </c>
      <c r="AP45" s="281" t="str">
        <f t="shared" si="44"/>
        <v/>
      </c>
      <c r="AQ45" s="208" t="str">
        <f t="shared" si="44"/>
        <v/>
      </c>
      <c r="AR45" s="209" t="str">
        <f t="shared" si="44"/>
        <v/>
      </c>
    </row>
    <row r="46" spans="1:44" x14ac:dyDescent="0.3">
      <c r="A46" s="114" t="str">
        <f t="shared" ref="A46" si="45">+IF(C46+C47=0,"[ocultar]","")</f>
        <v>[ocultar]</v>
      </c>
      <c r="B46" s="111" t="s">
        <v>162</v>
      </c>
      <c r="C46" s="112">
        <f t="array" ref="C46">SUM(IF($B46=DATOS_[Sexo],
IF($B45=DATOS_[AGRUP. VALOR. PTO.],
IF("Dentro"=DATOS_[Check Periodo Ref.],
1/(COUNTIFS(DATOS_[Sexo],$B46,DATOS_[AGRUP. VALOR. PTO.],$B45,DATOS_[Check Periodo Ref.],"Dentro",DATOS_[id],DATOS_[id]))))))</f>
        <v>0</v>
      </c>
      <c r="D46" s="113">
        <f>COUNTIFS(DATOS_[AGRUP. VALOR. PTO.],$B45,DATOS_[Sexo],$B46,DATOS_[Check Periodo Ref.],"Dentro")</f>
        <v>0</v>
      </c>
      <c r="E46" s="159">
        <f t="array" ref="E46">IFERROR(
AVERAGE(IF(DATOS_[Sexo]=$B46,IF(DATOS_[AGRUP. VALOR. PTO.]=$B45,IF(DATOS_[Check Periodo Ref.]="Dentro",DATOS_[SALARIO BASE Ef],FALSE)))),
0)</f>
        <v>0</v>
      </c>
      <c r="F46" s="160">
        <f t="array" ref="F46">IFERROR(
AVERAGE((IF(DATOS_[[Sexo]:[Sexo]]=$B46,IF(DATOS_[[AGRUP. VALOR. PTO.]:[AGRUP. VALOR. PTO.]]=$B45,IF(DATOS_[[Check Periodo Ref.]:[Check Periodo Ref.]]="Dentro",DATOS_[Conc.Sal.01]))))),
0)</f>
        <v>0</v>
      </c>
      <c r="G46" s="160">
        <f t="array" ref="G46">IFERROR(
AVERAGE((IF(DATOS_[[Sexo]:[Sexo]]=$B46,IF(DATOS_[[AGRUP. VALOR. PTO.]:[AGRUP. VALOR. PTO.]]=$B45,IF(DATOS_[[Check Periodo Ref.]:[Check Periodo Ref.]]="Dentro",DATOS_[Conc.Sal.02]))))),
0)</f>
        <v>0</v>
      </c>
      <c r="H46" s="160">
        <f t="array" ref="H46">IFERROR(
AVERAGE((IF(DATOS_[[Sexo]:[Sexo]]=$B46,IF(DATOS_[[AGRUP. VALOR. PTO.]:[AGRUP. VALOR. PTO.]]=$B45,IF(DATOS_[[Check Periodo Ref.]:[Check Periodo Ref.]]="Dentro",DATOS_[Conc.Sal.03]))))),
0)</f>
        <v>0</v>
      </c>
      <c r="I46" s="160">
        <f t="array" ref="I46">IFERROR(
AVERAGE((IF(DATOS_[[Sexo]:[Sexo]]=$B46,IF(DATOS_[[AGRUP. VALOR. PTO.]:[AGRUP. VALOR. PTO.]]=$B45,IF(DATOS_[[Check Periodo Ref.]:[Check Periodo Ref.]]="Dentro",DATOS_[Conc.Sal.04]))))),
0)</f>
        <v>0</v>
      </c>
      <c r="J46" s="160">
        <f t="array" ref="J46">IFERROR(
AVERAGE((IF(DATOS_[[Sexo]:[Sexo]]=$B46,IF(DATOS_[[AGRUP. VALOR. PTO.]:[AGRUP. VALOR. PTO.]]=$B45,IF(DATOS_[[Check Periodo Ref.]:[Check Periodo Ref.]]="Dentro",DATOS_[Conc.Sal.05]))))),
0)</f>
        <v>0</v>
      </c>
      <c r="K46" s="160">
        <f t="array" ref="K46">IFERROR(
AVERAGE((IF(DATOS_[[Sexo]:[Sexo]]=$B46,IF(DATOS_[[AGRUP. VALOR. PTO.]:[AGRUP. VALOR. PTO.]]=$B45,IF(DATOS_[[Check Periodo Ref.]:[Check Periodo Ref.]]="Dentro",DATOS_[Conc.Sal.06]))))),
0)</f>
        <v>0</v>
      </c>
      <c r="L46" s="160">
        <f t="array" ref="L46">IFERROR(
AVERAGE((IF(DATOS_[[Sexo]:[Sexo]]=$B46,IF(DATOS_[[AGRUP. VALOR. PTO.]:[AGRUP. VALOR. PTO.]]=$B45,IF(DATOS_[[Check Periodo Ref.]:[Check Periodo Ref.]]="Dentro",DATOS_[Conc.Sal.07]))))),
0)</f>
        <v>0</v>
      </c>
      <c r="M46" s="160">
        <f t="array" ref="M46">IFERROR(
AVERAGE((IF(DATOS_[[Sexo]:[Sexo]]=$B46,IF(DATOS_[[AGRUP. VALOR. PTO.]:[AGRUP. VALOR. PTO.]]=$B45,IF(DATOS_[[Check Periodo Ref.]:[Check Periodo Ref.]]="Dentro",DATOS_[Conc.Sal.08]))))),
0)</f>
        <v>0</v>
      </c>
      <c r="N46" s="160">
        <f t="array" ref="N46">IFERROR(
AVERAGE((IF(DATOS_[[Sexo]:[Sexo]]=$B46,IF(DATOS_[[AGRUP. VALOR. PTO.]:[AGRUP. VALOR. PTO.]]=$B45,IF(DATOS_[[Check Periodo Ref.]:[Check Periodo Ref.]]="Dentro",DATOS_[Conc.Sal.09]))))),
0)</f>
        <v>0</v>
      </c>
      <c r="O46" s="160">
        <f t="array" ref="O46">IFERROR(
AVERAGE((IF(DATOS_[[Sexo]:[Sexo]]=$B46,IF(DATOS_[[AGRUP. VALOR. PTO.]:[AGRUP. VALOR. PTO.]]=$B45,IF(DATOS_[[Check Periodo Ref.]:[Check Periodo Ref.]]="Dentro",DATOS_[Conc.Sal.10]))))),
0)</f>
        <v>0</v>
      </c>
      <c r="P46" s="160">
        <f t="array" ref="P46">IFERROR(
AVERAGE((IF(DATOS_[[Sexo]:[Sexo]]=$B46,IF(DATOS_[[AGRUP. VALOR. PTO.]:[AGRUP. VALOR. PTO.]]=$B45,IF(DATOS_[[Check Periodo Ref.]:[Check Periodo Ref.]]="Dentro",DATOS_[Conc.Sal.11]))))),
0)</f>
        <v>0</v>
      </c>
      <c r="Q46" s="160">
        <f t="array" ref="Q46">IFERROR(
AVERAGE((IF(DATOS_[[Sexo]:[Sexo]]=$B46,IF(DATOS_[[AGRUP. VALOR. PTO.]:[AGRUP. VALOR. PTO.]]=$B45,IF(DATOS_[[Check Periodo Ref.]:[Check Periodo Ref.]]="Dentro",DATOS_[Conc.Sal.12]))))),
0)</f>
        <v>0</v>
      </c>
      <c r="R46" s="160">
        <f t="array" ref="R46">IFERROR(
AVERAGE((IF(DATOS_[[Sexo]:[Sexo]]=$B46,IF(DATOS_[[AGRUP. VALOR. PTO.]:[AGRUP. VALOR. PTO.]]=$B45,IF(DATOS_[[Check Periodo Ref.]:[Check Periodo Ref.]]="Dentro",DATOS_[Conc.Sal.13]))))),
0)</f>
        <v>0</v>
      </c>
      <c r="S46" s="160">
        <f t="array" ref="S46">IFERROR(
AVERAGE((IF(DATOS_[[Sexo]:[Sexo]]=$B46,IF(DATOS_[[AGRUP. VALOR. PTO.]:[AGRUP. VALOR. PTO.]]=$B45,IF(DATOS_[[Check Periodo Ref.]:[Check Periodo Ref.]]="Dentro",DATOS_[Conc.Sal.14]))))),
0)</f>
        <v>0</v>
      </c>
      <c r="T46" s="160">
        <f t="array" ref="T46">IFERROR(
AVERAGE((IF(DATOS_[[Sexo]:[Sexo]]=$B46,IF(DATOS_[[AGRUP. VALOR. PTO.]:[AGRUP. VALOR. PTO.]]=$B45,IF(DATOS_[[Check Periodo Ref.]:[Check Periodo Ref.]]="Dentro",DATOS_[Conc.Sal.15]))))),
0)</f>
        <v>0</v>
      </c>
      <c r="U46" s="160">
        <f t="array" ref="U46">IFERROR(
AVERAGE((IF(DATOS_[[Sexo]:[Sexo]]=$B46,IF(DATOS_[[AGRUP. VALOR. PTO.]:[AGRUP. VALOR. PTO.]]=$B45,IF(DATOS_[[Check Periodo Ref.]:[Check Periodo Ref.]]="Dentro",DATOS_[Conc.Sal.16]))))),
0)</f>
        <v>0</v>
      </c>
      <c r="V46" s="160">
        <f t="array" ref="V46">IFERROR(
AVERAGE((IF(DATOS_[[Sexo]:[Sexo]]=$B46,IF(DATOS_[[AGRUP. VALOR. PTO.]:[AGRUP. VALOR. PTO.]]=$B45,IF(DATOS_[[Check Periodo Ref.]:[Check Periodo Ref.]]="Dentro",DATOS_[Conc.Sal.17]))))),
0)</f>
        <v>0</v>
      </c>
      <c r="W46" s="160">
        <f t="array" ref="W46">IFERROR(
AVERAGE((IF(DATOS_[[Sexo]:[Sexo]]=$B46,IF(DATOS_[[AGRUP. VALOR. PTO.]:[AGRUP. VALOR. PTO.]]=$B45,IF(DATOS_[[Check Periodo Ref.]:[Check Periodo Ref.]]="Dentro",DATOS_[Conc.Sal.18]))))),
0)</f>
        <v>0</v>
      </c>
      <c r="X46" s="160">
        <f t="array" ref="X46">IFERROR(
AVERAGE((IF(DATOS_[[Sexo]:[Sexo]]=$B46,IF(DATOS_[[AGRUP. VALOR. PTO.]:[AGRUP. VALOR. PTO.]]=$B45,IF(DATOS_[[Check Periodo Ref.]:[Check Periodo Ref.]]="Dentro",DATOS_[Conc.Sal.19]))))),
0)</f>
        <v>0</v>
      </c>
      <c r="Y46" s="160">
        <f t="array" ref="Y46">IFERROR(
AVERAGE((IF(DATOS_[[Sexo]:[Sexo]]=$B46,IF(DATOS_[[AGRUP. VALOR. PTO.]:[AGRUP. VALOR. PTO.]]=$B45,IF(DATOS_[[Check Periodo Ref.]:[Check Periodo Ref.]]="Dentro",DATOS_[Conc.Sal.20]))))),
0)</f>
        <v>0</v>
      </c>
      <c r="Z46" s="160">
        <f t="array" ref="Z46">IFERROR(
AVERAGE((IF(DATOS_[[Sexo]:[Sexo]]=$B46,IF(DATOS_[[AGRUP. VALOR. PTO.]:[AGRUP. VALOR. PTO.]]=$B45,IF(DATOS_[[Check Periodo Ref.]:[Check Periodo Ref.]]="Dentro",DATOS_[Conc.Sal.21]))))),
0)</f>
        <v>0</v>
      </c>
      <c r="AA46" s="160">
        <f t="array" ref="AA46">IFERROR(
AVERAGE((IF(DATOS_[[Sexo]:[Sexo]]=$B46,IF(DATOS_[[AGRUP. VALOR. PTO.]:[AGRUP. VALOR. PTO.]]=$B45,IF(DATOS_[[Check Periodo Ref.]:[Check Periodo Ref.]]="Dentro",DATOS_[Conc.Sal.22]))))),
0)</f>
        <v>0</v>
      </c>
      <c r="AB46" s="160">
        <f t="array" ref="AB46">IFERROR(
AVERAGE((IF(DATOS_[[Sexo]:[Sexo]]=$B46,IF(DATOS_[[AGRUP. VALOR. PTO.]:[AGRUP. VALOR. PTO.]]=$B45,IF(DATOS_[[Check Periodo Ref.]:[Check Periodo Ref.]]="Dentro",DATOS_[Conc.Sal.23]))))),
0)</f>
        <v>0</v>
      </c>
      <c r="AC46" s="160">
        <f t="array" ref="AC46">IFERROR(
AVERAGE((IF(DATOS_[[Sexo]:[Sexo]]=$B46,IF(DATOS_[[AGRUP. VALOR. PTO.]:[AGRUP. VALOR. PTO.]]=$B45,IF(DATOS_[[Check Periodo Ref.]:[Check Periodo Ref.]]="Dentro",DATOS_[Conc.Sal.24]))))),
0)</f>
        <v>0</v>
      </c>
      <c r="AD46" s="160">
        <f t="array" ref="AD46">IFERROR(
AVERAGE((IF(DATOS_[[Sexo]:[Sexo]]=$B46,IF(DATOS_[[AGRUP. VALOR. PTO.]:[AGRUP. VALOR. PTO.]]=$B45,IF(DATOS_[[Check Periodo Ref.]:[Check Periodo Ref.]]="Dentro",DATOS_[Conc.Sal.25]))))),
0)</f>
        <v>0</v>
      </c>
      <c r="AE46" s="160">
        <f t="array" ref="AE46">IFERROR(
AVERAGE((IF(DATOS_[[Sexo]:[Sexo]]=$B46,IF(DATOS_[[AGRUP. VALOR. PTO.]:[AGRUP. VALOR. PTO.]]=$B45,IF(DATOS_[[Check Periodo Ref.]:[Check Periodo Ref.]]="Dentro",DATOS_[Conc.Sal.26]))))),
0)</f>
        <v>0</v>
      </c>
      <c r="AF46" s="160">
        <f t="array" ref="AF46">IFERROR(
AVERAGE((IF(DATOS_[[Sexo]:[Sexo]]=$B46,IF(DATOS_[[AGRUP. VALOR. PTO.]:[AGRUP. VALOR. PTO.]]=$B45,IF(DATOS_[[Check Periodo Ref.]:[Check Periodo Ref.]]="Dentro",DATOS_[Conc.Sal.27]))))),
0)</f>
        <v>0</v>
      </c>
      <c r="AG46" s="160">
        <f t="array" ref="AG46">IFERROR(
AVERAGE((IF(DATOS_[[Sexo]:[Sexo]]=$B46,IF(DATOS_[[AGRUP. VALOR. PTO.]:[AGRUP. VALOR. PTO.]]=$B45,IF(DATOS_[[Check Periodo Ref.]:[Check Periodo Ref.]]="Dentro",DATOS_[Conc.Sal.28]))))),
0)</f>
        <v>0</v>
      </c>
      <c r="AH46" s="160">
        <f t="array" ref="AH46">IFERROR(
AVERAGE((IF(DATOS_[[Sexo]:[Sexo]]=$B46,IF(DATOS_[[AGRUP. VALOR. PTO.]:[AGRUP. VALOR. PTO.]]=$B45,IF(DATOS_[[Check Periodo Ref.]:[Check Periodo Ref.]]="Dentro",DATOS_[Conc.Sal.29]))))),
0)</f>
        <v>0</v>
      </c>
      <c r="AI46" s="160">
        <f t="array" ref="AI46">IFERROR(
AVERAGE((IF(DATOS_[[Sexo]:[Sexo]]=$B46,IF(DATOS_[[AGRUP. VALOR. PTO.]:[AGRUP. VALOR. PTO.]]=$B45,IF(DATOS_[[Check Periodo Ref.]:[Check Periodo Ref.]]="Dentro",DATOS_[Conc.Sal.30]))))),
0)</f>
        <v>0</v>
      </c>
      <c r="AJ46" s="161">
        <f t="array" ref="AJ46">IFERROR(
AVERAGE(IF(DATOS_[Sexo]=$B46,IF(DATOS_[AGRUP. VALOR. PTO.]=$B45,IF(DATOS_[Check Periodo Ref.]="Dentro",DATOS_[Tot COMPL.SAL Ef],FALSE)))),
0)</f>
        <v>0</v>
      </c>
      <c r="AK46" s="163">
        <f t="array" ref="AK46">IFERROR(
AVERAGE(IF(DATOS_[Sexo]=$B46,IF(DATOS_[AGRUP. VALOR. PTO.]=$B45,IF(DATOS_[Check Periodo Ref.]="Dentro",DATOS_[TOTAL SALARIO Ef],FALSE)))),
0)</f>
        <v>0</v>
      </c>
      <c r="AL46" s="162">
        <f t="array" ref="AL46">IFERROR(
AVERAGE((IF(DATOS_[[Sexo]:[Sexo]]=$B46,IF(DATOS_[[AGRUP. VALOR. PTO.]:[AGRUP. VALOR. PTO.]]=$B45,IF(DATOS_[[Check Periodo Ref.]:[Check Periodo Ref.]]="Dentro",DATOS_[C.Extra.01]))))),
0)</f>
        <v>0</v>
      </c>
      <c r="AM46" s="162">
        <f t="array" ref="AM46">IFERROR(
AVERAGE((IF(DATOS_[[Sexo]:[Sexo]]=$B46,IF(DATOS_[[AGRUP. VALOR. PTO.]:[AGRUP. VALOR. PTO.]]=$B45,IF(DATOS_[[Check Periodo Ref.]:[Check Periodo Ref.]]="Dentro",DATOS_[C.Extra.02]))))),
0)</f>
        <v>0</v>
      </c>
      <c r="AN46" s="162">
        <f t="array" ref="AN46">IFERROR(
AVERAGE((IF(DATOS_[[Sexo]:[Sexo]]=$B46,IF(DATOS_[[AGRUP. VALOR. PTO.]:[AGRUP. VALOR. PTO.]]=$B45,IF(DATOS_[[Check Periodo Ref.]:[Check Periodo Ref.]]="Dentro",DATOS_[C.Extra.03]))))),
0)</f>
        <v>0</v>
      </c>
      <c r="AO46" s="162">
        <f t="array" ref="AO46">IFERROR(
AVERAGE((IF(DATOS_[[Sexo]:[Sexo]]=$B46,IF(DATOS_[[AGRUP. VALOR. PTO.]:[AGRUP. VALOR. PTO.]]=$B45,IF(DATOS_[[Check Periodo Ref.]:[Check Periodo Ref.]]="Dentro",DATOS_[C.Extra.04]))))),
0)</f>
        <v>0</v>
      </c>
      <c r="AP46" s="162">
        <f t="array" ref="AP46">IFERROR(
AVERAGE((IF(DATOS_[[Sexo]:[Sexo]]=$B46,IF(DATOS_[[AGRUP. VALOR. PTO.]:[AGRUP. VALOR. PTO.]]=$B45,IF(DATOS_[[Check Periodo Ref.]:[Check Periodo Ref.]]="Dentro",DATOS_[C.Extra.05]))))),
0)</f>
        <v>0</v>
      </c>
      <c r="AQ46" s="164">
        <f t="array" ref="AQ46">IFERROR(
AVERAGE(IF(DATOS_[Sexo]=$B46,IF(DATOS_[AGRUP. VALOR. PTO.]=$B45,IF(DATOS_[Check Periodo Ref.]="Dentro",DATOS_[Tot Extrasalarial Ef],FALSE)))),
0)</f>
        <v>0</v>
      </c>
      <c r="AR46" s="165">
        <f t="array" ref="AR46">IFERROR(
AVERAGE(IF(DATOS_[Sexo]=$B46,IF(DATOS_[AGRUP. VALOR. PTO.]=$B45,IF(DATOS_[Check Periodo Ref.]="Dentro",DATOS_[TOTAL Retrib Ef],FALSE)))),
0)</f>
        <v>0</v>
      </c>
    </row>
    <row r="47" spans="1:44" x14ac:dyDescent="0.3">
      <c r="A47" s="114" t="str">
        <f t="shared" ref="A47" si="46">+A46</f>
        <v>[ocultar]</v>
      </c>
      <c r="B47" s="111" t="s">
        <v>163</v>
      </c>
      <c r="C47" s="112">
        <f t="array" ref="C47">SUM(IF($B47=DATOS_[Sexo],
IF($B45=DATOS_[AGRUP. VALOR. PTO.],
IF("Dentro"=DATOS_[Check Periodo Ref.],
1/(COUNTIFS(DATOS_[Sexo],$B47,DATOS_[AGRUP. VALOR. PTO.],$B45,DATOS_[Check Periodo Ref.],"Dentro",DATOS_[id],DATOS_[id]))))))</f>
        <v>0</v>
      </c>
      <c r="D47" s="113">
        <f>COUNTIFS(DATOS_[AGRUP. VALOR. PTO.],$B45,DATOS_[Sexo],$B47,DATOS_[Check Periodo Ref.],"Dentro")</f>
        <v>0</v>
      </c>
      <c r="E47" s="159">
        <f t="array" ref="E47">IFERROR(
AVERAGE(IF(DATOS_[Sexo]=$B47,IF(DATOS_[AGRUP. VALOR. PTO.]=$B45,IF(DATOS_[Check Periodo Ref.]="Dentro",DATOS_[SALARIO BASE Ef],FALSE)))),
0)</f>
        <v>0</v>
      </c>
      <c r="F47" s="160">
        <f t="array" ref="F47">IFERROR(
AVERAGE((IF(DATOS_[[Sexo]:[Sexo]]=$B47,IF(DATOS_[[AGRUP. VALOR. PTO.]:[AGRUP. VALOR. PTO.]]=$B45,IF(DATOS_[[Check Periodo Ref.]:[Check Periodo Ref.]]="Dentro",DATOS_[Conc.Sal.01]))))),
0)</f>
        <v>0</v>
      </c>
      <c r="G47" s="160">
        <f t="array" ref="G47">IFERROR(
AVERAGE((IF(DATOS_[[Sexo]:[Sexo]]=$B47,IF(DATOS_[[AGRUP. VALOR. PTO.]:[AGRUP. VALOR. PTO.]]=$B45,IF(DATOS_[[Check Periodo Ref.]:[Check Periodo Ref.]]="Dentro",DATOS_[Conc.Sal.02]))))),
0)</f>
        <v>0</v>
      </c>
      <c r="H47" s="160">
        <f t="array" ref="H47">IFERROR(
AVERAGE((IF(DATOS_[[Sexo]:[Sexo]]=$B47,IF(DATOS_[[AGRUP. VALOR. PTO.]:[AGRUP. VALOR. PTO.]]=$B45,IF(DATOS_[[Check Periodo Ref.]:[Check Periodo Ref.]]="Dentro",DATOS_[Conc.Sal.03]))))),
0)</f>
        <v>0</v>
      </c>
      <c r="I47" s="160">
        <f t="array" ref="I47">IFERROR(
AVERAGE((IF(DATOS_[[Sexo]:[Sexo]]=$B47,IF(DATOS_[[AGRUP. VALOR. PTO.]:[AGRUP. VALOR. PTO.]]=$B45,IF(DATOS_[[Check Periodo Ref.]:[Check Periodo Ref.]]="Dentro",DATOS_[Conc.Sal.04]))))),
0)</f>
        <v>0</v>
      </c>
      <c r="J47" s="160">
        <f t="array" ref="J47">IFERROR(
AVERAGE((IF(DATOS_[[Sexo]:[Sexo]]=$B47,IF(DATOS_[[AGRUP. VALOR. PTO.]:[AGRUP. VALOR. PTO.]]=$B45,IF(DATOS_[[Check Periodo Ref.]:[Check Periodo Ref.]]="Dentro",DATOS_[Conc.Sal.05]))))),
0)</f>
        <v>0</v>
      </c>
      <c r="K47" s="160">
        <f t="array" ref="K47">IFERROR(
AVERAGE((IF(DATOS_[[Sexo]:[Sexo]]=$B47,IF(DATOS_[[AGRUP. VALOR. PTO.]:[AGRUP. VALOR. PTO.]]=$B45,IF(DATOS_[[Check Periodo Ref.]:[Check Periodo Ref.]]="Dentro",DATOS_[Conc.Sal.06]))))),
0)</f>
        <v>0</v>
      </c>
      <c r="L47" s="160">
        <f t="array" ref="L47">IFERROR(
AVERAGE((IF(DATOS_[[Sexo]:[Sexo]]=$B47,IF(DATOS_[[AGRUP. VALOR. PTO.]:[AGRUP. VALOR. PTO.]]=$B45,IF(DATOS_[[Check Periodo Ref.]:[Check Periodo Ref.]]="Dentro",DATOS_[Conc.Sal.07]))))),
0)</f>
        <v>0</v>
      </c>
      <c r="M47" s="160">
        <f t="array" ref="M47">IFERROR(
AVERAGE((IF(DATOS_[[Sexo]:[Sexo]]=$B47,IF(DATOS_[[AGRUP. VALOR. PTO.]:[AGRUP. VALOR. PTO.]]=$B45,IF(DATOS_[[Check Periodo Ref.]:[Check Periodo Ref.]]="Dentro",DATOS_[Conc.Sal.08]))))),
0)</f>
        <v>0</v>
      </c>
      <c r="N47" s="160">
        <f t="array" ref="N47">IFERROR(
AVERAGE((IF(DATOS_[[Sexo]:[Sexo]]=$B47,IF(DATOS_[[AGRUP. VALOR. PTO.]:[AGRUP. VALOR. PTO.]]=$B45,IF(DATOS_[[Check Periodo Ref.]:[Check Periodo Ref.]]="Dentro",DATOS_[Conc.Sal.09]))))),
0)</f>
        <v>0</v>
      </c>
      <c r="O47" s="160">
        <f t="array" ref="O47">IFERROR(
AVERAGE((IF(DATOS_[[Sexo]:[Sexo]]=$B47,IF(DATOS_[[AGRUP. VALOR. PTO.]:[AGRUP. VALOR. PTO.]]=$B45,IF(DATOS_[[Check Periodo Ref.]:[Check Periodo Ref.]]="Dentro",DATOS_[Conc.Sal.10]))))),
0)</f>
        <v>0</v>
      </c>
      <c r="P47" s="160">
        <f t="array" ref="P47">IFERROR(
AVERAGE((IF(DATOS_[[Sexo]:[Sexo]]=$B47,IF(DATOS_[[AGRUP. VALOR. PTO.]:[AGRUP. VALOR. PTO.]]=$B45,IF(DATOS_[[Check Periodo Ref.]:[Check Periodo Ref.]]="Dentro",DATOS_[Conc.Sal.11]))))),
0)</f>
        <v>0</v>
      </c>
      <c r="Q47" s="160">
        <f t="array" ref="Q47">IFERROR(
AVERAGE((IF(DATOS_[[Sexo]:[Sexo]]=$B47,IF(DATOS_[[AGRUP. VALOR. PTO.]:[AGRUP. VALOR. PTO.]]=$B45,IF(DATOS_[[Check Periodo Ref.]:[Check Periodo Ref.]]="Dentro",DATOS_[Conc.Sal.12]))))),
0)</f>
        <v>0</v>
      </c>
      <c r="R47" s="160">
        <f t="array" ref="R47">IFERROR(
AVERAGE((IF(DATOS_[[Sexo]:[Sexo]]=$B47,IF(DATOS_[[AGRUP. VALOR. PTO.]:[AGRUP. VALOR. PTO.]]=$B45,IF(DATOS_[[Check Periodo Ref.]:[Check Periodo Ref.]]="Dentro",DATOS_[Conc.Sal.13]))))),
0)</f>
        <v>0</v>
      </c>
      <c r="S47" s="160">
        <f t="array" ref="S47">IFERROR(
AVERAGE((IF(DATOS_[[Sexo]:[Sexo]]=$B47,IF(DATOS_[[AGRUP. VALOR. PTO.]:[AGRUP. VALOR. PTO.]]=$B45,IF(DATOS_[[Check Periodo Ref.]:[Check Periodo Ref.]]="Dentro",DATOS_[Conc.Sal.14]))))),
0)</f>
        <v>0</v>
      </c>
      <c r="T47" s="160">
        <f t="array" ref="T47">IFERROR(
AVERAGE((IF(DATOS_[[Sexo]:[Sexo]]=$B47,IF(DATOS_[[AGRUP. VALOR. PTO.]:[AGRUP. VALOR. PTO.]]=$B45,IF(DATOS_[[Check Periodo Ref.]:[Check Periodo Ref.]]="Dentro",DATOS_[Conc.Sal.15]))))),
0)</f>
        <v>0</v>
      </c>
      <c r="U47" s="160">
        <f t="array" ref="U47">IFERROR(
AVERAGE((IF(DATOS_[[Sexo]:[Sexo]]=$B47,IF(DATOS_[[AGRUP. VALOR. PTO.]:[AGRUP. VALOR. PTO.]]=$B45,IF(DATOS_[[Check Periodo Ref.]:[Check Periodo Ref.]]="Dentro",DATOS_[Conc.Sal.16]))))),
0)</f>
        <v>0</v>
      </c>
      <c r="V47" s="160">
        <f t="array" ref="V47">IFERROR(
AVERAGE((IF(DATOS_[[Sexo]:[Sexo]]=$B47,IF(DATOS_[[AGRUP. VALOR. PTO.]:[AGRUP. VALOR. PTO.]]=$B45,IF(DATOS_[[Check Periodo Ref.]:[Check Periodo Ref.]]="Dentro",DATOS_[Conc.Sal.17]))))),
0)</f>
        <v>0</v>
      </c>
      <c r="W47" s="160">
        <f t="array" ref="W47">IFERROR(
AVERAGE((IF(DATOS_[[Sexo]:[Sexo]]=$B47,IF(DATOS_[[AGRUP. VALOR. PTO.]:[AGRUP. VALOR. PTO.]]=$B45,IF(DATOS_[[Check Periodo Ref.]:[Check Periodo Ref.]]="Dentro",DATOS_[Conc.Sal.18]))))),
0)</f>
        <v>0</v>
      </c>
      <c r="X47" s="160">
        <f t="array" ref="X47">IFERROR(
AVERAGE((IF(DATOS_[[Sexo]:[Sexo]]=$B47,IF(DATOS_[[AGRUP. VALOR. PTO.]:[AGRUP. VALOR. PTO.]]=$B45,IF(DATOS_[[Check Periodo Ref.]:[Check Periodo Ref.]]="Dentro",DATOS_[Conc.Sal.19]))))),
0)</f>
        <v>0</v>
      </c>
      <c r="Y47" s="160">
        <f t="array" ref="Y47">IFERROR(
AVERAGE((IF(DATOS_[[Sexo]:[Sexo]]=$B47,IF(DATOS_[[AGRUP. VALOR. PTO.]:[AGRUP. VALOR. PTO.]]=$B45,IF(DATOS_[[Check Periodo Ref.]:[Check Periodo Ref.]]="Dentro",DATOS_[Conc.Sal.20]))))),
0)</f>
        <v>0</v>
      </c>
      <c r="Z47" s="160">
        <f t="array" ref="Z47">IFERROR(
AVERAGE((IF(DATOS_[[Sexo]:[Sexo]]=$B47,IF(DATOS_[[AGRUP. VALOR. PTO.]:[AGRUP. VALOR. PTO.]]=$B45,IF(DATOS_[[Check Periodo Ref.]:[Check Periodo Ref.]]="Dentro",DATOS_[Conc.Sal.21]))))),
0)</f>
        <v>0</v>
      </c>
      <c r="AA47" s="160">
        <f t="array" ref="AA47">IFERROR(
AVERAGE((IF(DATOS_[[Sexo]:[Sexo]]=$B47,IF(DATOS_[[AGRUP. VALOR. PTO.]:[AGRUP. VALOR. PTO.]]=$B45,IF(DATOS_[[Check Periodo Ref.]:[Check Periodo Ref.]]="Dentro",DATOS_[Conc.Sal.22]))))),
0)</f>
        <v>0</v>
      </c>
      <c r="AB47" s="160">
        <f t="array" ref="AB47">IFERROR(
AVERAGE((IF(DATOS_[[Sexo]:[Sexo]]=$B47,IF(DATOS_[[AGRUP. VALOR. PTO.]:[AGRUP. VALOR. PTO.]]=$B45,IF(DATOS_[[Check Periodo Ref.]:[Check Periodo Ref.]]="Dentro",DATOS_[Conc.Sal.23]))))),
0)</f>
        <v>0</v>
      </c>
      <c r="AC47" s="160">
        <f t="array" ref="AC47">IFERROR(
AVERAGE((IF(DATOS_[[Sexo]:[Sexo]]=$B47,IF(DATOS_[[AGRUP. VALOR. PTO.]:[AGRUP. VALOR. PTO.]]=$B45,IF(DATOS_[[Check Periodo Ref.]:[Check Periodo Ref.]]="Dentro",DATOS_[Conc.Sal.24]))))),
0)</f>
        <v>0</v>
      </c>
      <c r="AD47" s="160">
        <f t="array" ref="AD47">IFERROR(
AVERAGE((IF(DATOS_[[Sexo]:[Sexo]]=$B47,IF(DATOS_[[AGRUP. VALOR. PTO.]:[AGRUP. VALOR. PTO.]]=$B45,IF(DATOS_[[Check Periodo Ref.]:[Check Periodo Ref.]]="Dentro",DATOS_[Conc.Sal.25]))))),
0)</f>
        <v>0</v>
      </c>
      <c r="AE47" s="160">
        <f t="array" ref="AE47">IFERROR(
AVERAGE((IF(DATOS_[[Sexo]:[Sexo]]=$B47,IF(DATOS_[[AGRUP. VALOR. PTO.]:[AGRUP. VALOR. PTO.]]=$B45,IF(DATOS_[[Check Periodo Ref.]:[Check Periodo Ref.]]="Dentro",DATOS_[Conc.Sal.26]))))),
0)</f>
        <v>0</v>
      </c>
      <c r="AF47" s="160">
        <f t="array" ref="AF47">IFERROR(
AVERAGE((IF(DATOS_[[Sexo]:[Sexo]]=$B47,IF(DATOS_[[AGRUP. VALOR. PTO.]:[AGRUP. VALOR. PTO.]]=$B45,IF(DATOS_[[Check Periodo Ref.]:[Check Periodo Ref.]]="Dentro",DATOS_[Conc.Sal.27]))))),
0)</f>
        <v>0</v>
      </c>
      <c r="AG47" s="160">
        <f t="array" ref="AG47">IFERROR(
AVERAGE((IF(DATOS_[[Sexo]:[Sexo]]=$B47,IF(DATOS_[[AGRUP. VALOR. PTO.]:[AGRUP. VALOR. PTO.]]=$B45,IF(DATOS_[[Check Periodo Ref.]:[Check Periodo Ref.]]="Dentro",DATOS_[Conc.Sal.28]))))),
0)</f>
        <v>0</v>
      </c>
      <c r="AH47" s="160">
        <f t="array" ref="AH47">IFERROR(
AVERAGE((IF(DATOS_[[Sexo]:[Sexo]]=$B47,IF(DATOS_[[AGRUP. VALOR. PTO.]:[AGRUP. VALOR. PTO.]]=$B45,IF(DATOS_[[Check Periodo Ref.]:[Check Periodo Ref.]]="Dentro",DATOS_[Conc.Sal.29]))))),
0)</f>
        <v>0</v>
      </c>
      <c r="AI47" s="160">
        <f t="array" ref="AI47">IFERROR(
AVERAGE((IF(DATOS_[[Sexo]:[Sexo]]=$B47,IF(DATOS_[[AGRUP. VALOR. PTO.]:[AGRUP. VALOR. PTO.]]=$B45,IF(DATOS_[[Check Periodo Ref.]:[Check Periodo Ref.]]="Dentro",DATOS_[Conc.Sal.30]))))),
0)</f>
        <v>0</v>
      </c>
      <c r="AJ47" s="161">
        <f t="array" ref="AJ47">IFERROR(
AVERAGE(IF(DATOS_[Sexo]=$B47,IF(DATOS_[AGRUP. VALOR. PTO.]=$B45,IF(DATOS_[Check Periodo Ref.]="Dentro",DATOS_[Tot COMPL.SAL Ef],FALSE)))),
0)</f>
        <v>0</v>
      </c>
      <c r="AK47" s="163">
        <f t="array" ref="AK47">IFERROR(
AVERAGE(IF(DATOS_[Sexo]=$B47,IF(DATOS_[AGRUP. VALOR. PTO.]=$B45,IF(DATOS_[Check Periodo Ref.]="Dentro",DATOS_[TOTAL SALARIO Ef],FALSE)))),
0)</f>
        <v>0</v>
      </c>
      <c r="AL47" s="162">
        <f t="array" ref="AL47">IFERROR(
AVERAGE((IF(DATOS_[[Sexo]:[Sexo]]=$B47,IF(DATOS_[[AGRUP. VALOR. PTO.]:[AGRUP. VALOR. PTO.]]=$B45,IF(DATOS_[[Check Periodo Ref.]:[Check Periodo Ref.]]="Dentro",DATOS_[C.Extra.01]))))),
0)</f>
        <v>0</v>
      </c>
      <c r="AM47" s="162">
        <f t="array" ref="AM47">IFERROR(
AVERAGE((IF(DATOS_[[Sexo]:[Sexo]]=$B47,IF(DATOS_[[AGRUP. VALOR. PTO.]:[AGRUP. VALOR. PTO.]]=$B45,IF(DATOS_[[Check Periodo Ref.]:[Check Periodo Ref.]]="Dentro",DATOS_[C.Extra.02]))))),
0)</f>
        <v>0</v>
      </c>
      <c r="AN47" s="162">
        <f t="array" ref="AN47">IFERROR(
AVERAGE((IF(DATOS_[[Sexo]:[Sexo]]=$B47,IF(DATOS_[[AGRUP. VALOR. PTO.]:[AGRUP. VALOR. PTO.]]=$B45,IF(DATOS_[[Check Periodo Ref.]:[Check Periodo Ref.]]="Dentro",DATOS_[C.Extra.03]))))),
0)</f>
        <v>0</v>
      </c>
      <c r="AO47" s="162">
        <f t="array" ref="AO47">IFERROR(
AVERAGE((IF(DATOS_[[Sexo]:[Sexo]]=$B47,IF(DATOS_[[AGRUP. VALOR. PTO.]:[AGRUP. VALOR. PTO.]]=$B45,IF(DATOS_[[Check Periodo Ref.]:[Check Periodo Ref.]]="Dentro",DATOS_[C.Extra.04]))))),
0)</f>
        <v>0</v>
      </c>
      <c r="AP47" s="162">
        <f t="array" ref="AP47">IFERROR(
AVERAGE((IF(DATOS_[[Sexo]:[Sexo]]=$B47,IF(DATOS_[[AGRUP. VALOR. PTO.]:[AGRUP. VALOR. PTO.]]=$B45,IF(DATOS_[[Check Periodo Ref.]:[Check Periodo Ref.]]="Dentro",DATOS_[C.Extra.05]))))),
0)</f>
        <v>0</v>
      </c>
      <c r="AQ47" s="164">
        <f t="array" ref="AQ47">IFERROR(
AVERAGE(IF(DATOS_[Sexo]=$B47,IF(DATOS_[AGRUP. VALOR. PTO.]=$B45,IF(DATOS_[Check Periodo Ref.]="Dentro",DATOS_[Tot Extrasalarial Ef],FALSE)))),
0)</f>
        <v>0</v>
      </c>
      <c r="AR47" s="165">
        <f t="array" ref="AR47">IFERROR(
AVERAGE(IF(DATOS_[Sexo]=$B47,IF(DATOS_[AGRUP. VALOR. PTO.]=$B45,IF(DATOS_[Check Periodo Ref.]="Dentro",DATOS_[TOTAL Retrib Ef],FALSE)))),
0)</f>
        <v>0</v>
      </c>
    </row>
    <row r="48" spans="1:44" ht="17.25" thickBot="1" x14ac:dyDescent="0.35">
      <c r="A48" s="114" t="str">
        <f t="shared" ref="A48" si="47">+A49</f>
        <v>[ocultar]</v>
      </c>
      <c r="B48" s="117" t="s">
        <v>271</v>
      </c>
      <c r="C48" s="158"/>
      <c r="D48" s="118"/>
      <c r="E48" s="206" t="str">
        <f t="shared" ref="E48:AR48" si="48">IFERROR((E49-E50)/E49,"")</f>
        <v/>
      </c>
      <c r="F48" s="276" t="str">
        <f t="shared" si="48"/>
        <v/>
      </c>
      <c r="G48" s="277" t="str">
        <f t="shared" si="48"/>
        <v/>
      </c>
      <c r="H48" s="277" t="str">
        <f t="shared" si="48"/>
        <v/>
      </c>
      <c r="I48" s="277" t="str">
        <f t="shared" si="48"/>
        <v/>
      </c>
      <c r="J48" s="278" t="str">
        <f t="shared" si="48"/>
        <v/>
      </c>
      <c r="K48" s="279" t="str">
        <f t="shared" si="48"/>
        <v/>
      </c>
      <c r="L48" s="279" t="str">
        <f t="shared" si="48"/>
        <v/>
      </c>
      <c r="M48" s="279" t="str">
        <f t="shared" si="48"/>
        <v/>
      </c>
      <c r="N48" s="279" t="str">
        <f t="shared" si="48"/>
        <v/>
      </c>
      <c r="O48" s="279" t="str">
        <f t="shared" si="48"/>
        <v/>
      </c>
      <c r="P48" s="279" t="str">
        <f t="shared" si="48"/>
        <v/>
      </c>
      <c r="Q48" s="279" t="str">
        <f t="shared" si="48"/>
        <v/>
      </c>
      <c r="R48" s="279" t="str">
        <f t="shared" si="48"/>
        <v/>
      </c>
      <c r="S48" s="279" t="str">
        <f t="shared" si="48"/>
        <v/>
      </c>
      <c r="T48" s="279" t="str">
        <f t="shared" si="48"/>
        <v/>
      </c>
      <c r="U48" s="279" t="str">
        <f t="shared" si="48"/>
        <v/>
      </c>
      <c r="V48" s="278" t="str">
        <f t="shared" si="48"/>
        <v/>
      </c>
      <c r="W48" s="278" t="str">
        <f t="shared" si="48"/>
        <v/>
      </c>
      <c r="X48" s="278" t="str">
        <f t="shared" si="48"/>
        <v/>
      </c>
      <c r="Y48" s="278" t="str">
        <f t="shared" si="48"/>
        <v/>
      </c>
      <c r="Z48" s="278" t="str">
        <f t="shared" si="48"/>
        <v/>
      </c>
      <c r="AA48" s="278" t="str">
        <f t="shared" si="48"/>
        <v/>
      </c>
      <c r="AB48" s="278" t="str">
        <f t="shared" si="48"/>
        <v/>
      </c>
      <c r="AC48" s="278" t="str">
        <f t="shared" si="48"/>
        <v/>
      </c>
      <c r="AD48" s="278" t="str">
        <f t="shared" si="48"/>
        <v/>
      </c>
      <c r="AE48" s="278" t="str">
        <f t="shared" si="48"/>
        <v/>
      </c>
      <c r="AF48" s="278" t="str">
        <f t="shared" si="48"/>
        <v/>
      </c>
      <c r="AG48" s="278" t="str">
        <f t="shared" si="48"/>
        <v/>
      </c>
      <c r="AH48" s="278" t="str">
        <f t="shared" si="48"/>
        <v/>
      </c>
      <c r="AI48" s="278" t="str">
        <f t="shared" si="48"/>
        <v/>
      </c>
      <c r="AJ48" s="207" t="str">
        <f t="shared" si="48"/>
        <v/>
      </c>
      <c r="AK48" s="210" t="str">
        <f t="shared" si="48"/>
        <v/>
      </c>
      <c r="AL48" s="281" t="str">
        <f t="shared" si="48"/>
        <v/>
      </c>
      <c r="AM48" s="281" t="str">
        <f t="shared" si="48"/>
        <v/>
      </c>
      <c r="AN48" s="281" t="str">
        <f t="shared" si="48"/>
        <v/>
      </c>
      <c r="AO48" s="281" t="str">
        <f t="shared" si="48"/>
        <v/>
      </c>
      <c r="AP48" s="281" t="str">
        <f t="shared" si="48"/>
        <v/>
      </c>
      <c r="AQ48" s="208" t="str">
        <f t="shared" si="48"/>
        <v/>
      </c>
      <c r="AR48" s="209" t="str">
        <f t="shared" si="48"/>
        <v/>
      </c>
    </row>
    <row r="49" spans="1:44" x14ac:dyDescent="0.3">
      <c r="A49" s="114" t="str">
        <f t="shared" ref="A49" si="49">+IF(C49+C50=0,"[ocultar]","")</f>
        <v>[ocultar]</v>
      </c>
      <c r="B49" s="111" t="s">
        <v>162</v>
      </c>
      <c r="C49" s="112">
        <f t="array" ref="C49">SUM(IF($B49=DATOS_[Sexo],
IF($B48=DATOS_[AGRUP. VALOR. PTO.],
IF("Dentro"=DATOS_[Check Periodo Ref.],
1/(COUNTIFS(DATOS_[Sexo],$B49,DATOS_[AGRUP. VALOR. PTO.],$B48,DATOS_[Check Periodo Ref.],"Dentro",DATOS_[id],DATOS_[id]))))))</f>
        <v>0</v>
      </c>
      <c r="D49" s="113">
        <f>COUNTIFS(DATOS_[AGRUP. VALOR. PTO.],$B48,DATOS_[Sexo],$B49,DATOS_[Check Periodo Ref.],"Dentro")</f>
        <v>0</v>
      </c>
      <c r="E49" s="159">
        <f t="array" ref="E49">IFERROR(
AVERAGE(IF(DATOS_[Sexo]=$B49,IF(DATOS_[AGRUP. VALOR. PTO.]=$B48,IF(DATOS_[Check Periodo Ref.]="Dentro",DATOS_[SALARIO BASE Ef],FALSE)))),
0)</f>
        <v>0</v>
      </c>
      <c r="F49" s="160">
        <f t="array" ref="F49">IFERROR(
AVERAGE((IF(DATOS_[[Sexo]:[Sexo]]=$B49,IF(DATOS_[[AGRUP. VALOR. PTO.]:[AGRUP. VALOR. PTO.]]=$B48,IF(DATOS_[[Check Periodo Ref.]:[Check Periodo Ref.]]="Dentro",DATOS_[Conc.Sal.01]))))),
0)</f>
        <v>0</v>
      </c>
      <c r="G49" s="160">
        <f t="array" ref="G49">IFERROR(
AVERAGE((IF(DATOS_[[Sexo]:[Sexo]]=$B49,IF(DATOS_[[AGRUP. VALOR. PTO.]:[AGRUP. VALOR. PTO.]]=$B48,IF(DATOS_[[Check Periodo Ref.]:[Check Periodo Ref.]]="Dentro",DATOS_[Conc.Sal.02]))))),
0)</f>
        <v>0</v>
      </c>
      <c r="H49" s="160">
        <f t="array" ref="H49">IFERROR(
AVERAGE((IF(DATOS_[[Sexo]:[Sexo]]=$B49,IF(DATOS_[[AGRUP. VALOR. PTO.]:[AGRUP. VALOR. PTO.]]=$B48,IF(DATOS_[[Check Periodo Ref.]:[Check Periodo Ref.]]="Dentro",DATOS_[Conc.Sal.03]))))),
0)</f>
        <v>0</v>
      </c>
      <c r="I49" s="160">
        <f t="array" ref="I49">IFERROR(
AVERAGE((IF(DATOS_[[Sexo]:[Sexo]]=$B49,IF(DATOS_[[AGRUP. VALOR. PTO.]:[AGRUP. VALOR. PTO.]]=$B48,IF(DATOS_[[Check Periodo Ref.]:[Check Periodo Ref.]]="Dentro",DATOS_[Conc.Sal.04]))))),
0)</f>
        <v>0</v>
      </c>
      <c r="J49" s="160">
        <f t="array" ref="J49">IFERROR(
AVERAGE((IF(DATOS_[[Sexo]:[Sexo]]=$B49,IF(DATOS_[[AGRUP. VALOR. PTO.]:[AGRUP. VALOR. PTO.]]=$B48,IF(DATOS_[[Check Periodo Ref.]:[Check Periodo Ref.]]="Dentro",DATOS_[Conc.Sal.05]))))),
0)</f>
        <v>0</v>
      </c>
      <c r="K49" s="160">
        <f t="array" ref="K49">IFERROR(
AVERAGE((IF(DATOS_[[Sexo]:[Sexo]]=$B49,IF(DATOS_[[AGRUP. VALOR. PTO.]:[AGRUP. VALOR. PTO.]]=$B48,IF(DATOS_[[Check Periodo Ref.]:[Check Periodo Ref.]]="Dentro",DATOS_[Conc.Sal.06]))))),
0)</f>
        <v>0</v>
      </c>
      <c r="L49" s="160">
        <f t="array" ref="L49">IFERROR(
AVERAGE((IF(DATOS_[[Sexo]:[Sexo]]=$B49,IF(DATOS_[[AGRUP. VALOR. PTO.]:[AGRUP. VALOR. PTO.]]=$B48,IF(DATOS_[[Check Periodo Ref.]:[Check Periodo Ref.]]="Dentro",DATOS_[Conc.Sal.07]))))),
0)</f>
        <v>0</v>
      </c>
      <c r="M49" s="160">
        <f t="array" ref="M49">IFERROR(
AVERAGE((IF(DATOS_[[Sexo]:[Sexo]]=$B49,IF(DATOS_[[AGRUP. VALOR. PTO.]:[AGRUP. VALOR. PTO.]]=$B48,IF(DATOS_[[Check Periodo Ref.]:[Check Periodo Ref.]]="Dentro",DATOS_[Conc.Sal.08]))))),
0)</f>
        <v>0</v>
      </c>
      <c r="N49" s="160">
        <f t="array" ref="N49">IFERROR(
AVERAGE((IF(DATOS_[[Sexo]:[Sexo]]=$B49,IF(DATOS_[[AGRUP. VALOR. PTO.]:[AGRUP. VALOR. PTO.]]=$B48,IF(DATOS_[[Check Periodo Ref.]:[Check Periodo Ref.]]="Dentro",DATOS_[Conc.Sal.09]))))),
0)</f>
        <v>0</v>
      </c>
      <c r="O49" s="160">
        <f t="array" ref="O49">IFERROR(
AVERAGE((IF(DATOS_[[Sexo]:[Sexo]]=$B49,IF(DATOS_[[AGRUP. VALOR. PTO.]:[AGRUP. VALOR. PTO.]]=$B48,IF(DATOS_[[Check Periodo Ref.]:[Check Periodo Ref.]]="Dentro",DATOS_[Conc.Sal.10]))))),
0)</f>
        <v>0</v>
      </c>
      <c r="P49" s="160">
        <f t="array" ref="P49">IFERROR(
AVERAGE((IF(DATOS_[[Sexo]:[Sexo]]=$B49,IF(DATOS_[[AGRUP. VALOR. PTO.]:[AGRUP. VALOR. PTO.]]=$B48,IF(DATOS_[[Check Periodo Ref.]:[Check Periodo Ref.]]="Dentro",DATOS_[Conc.Sal.11]))))),
0)</f>
        <v>0</v>
      </c>
      <c r="Q49" s="160">
        <f t="array" ref="Q49">IFERROR(
AVERAGE((IF(DATOS_[[Sexo]:[Sexo]]=$B49,IF(DATOS_[[AGRUP. VALOR. PTO.]:[AGRUP. VALOR. PTO.]]=$B48,IF(DATOS_[[Check Periodo Ref.]:[Check Periodo Ref.]]="Dentro",DATOS_[Conc.Sal.12]))))),
0)</f>
        <v>0</v>
      </c>
      <c r="R49" s="160">
        <f t="array" ref="R49">IFERROR(
AVERAGE((IF(DATOS_[[Sexo]:[Sexo]]=$B49,IF(DATOS_[[AGRUP. VALOR. PTO.]:[AGRUP. VALOR. PTO.]]=$B48,IF(DATOS_[[Check Periodo Ref.]:[Check Periodo Ref.]]="Dentro",DATOS_[Conc.Sal.13]))))),
0)</f>
        <v>0</v>
      </c>
      <c r="S49" s="160">
        <f t="array" ref="S49">IFERROR(
AVERAGE((IF(DATOS_[[Sexo]:[Sexo]]=$B49,IF(DATOS_[[AGRUP. VALOR. PTO.]:[AGRUP. VALOR. PTO.]]=$B48,IF(DATOS_[[Check Periodo Ref.]:[Check Periodo Ref.]]="Dentro",DATOS_[Conc.Sal.14]))))),
0)</f>
        <v>0</v>
      </c>
      <c r="T49" s="160">
        <f t="array" ref="T49">IFERROR(
AVERAGE((IF(DATOS_[[Sexo]:[Sexo]]=$B49,IF(DATOS_[[AGRUP. VALOR. PTO.]:[AGRUP. VALOR. PTO.]]=$B48,IF(DATOS_[[Check Periodo Ref.]:[Check Periodo Ref.]]="Dentro",DATOS_[Conc.Sal.15]))))),
0)</f>
        <v>0</v>
      </c>
      <c r="U49" s="160">
        <f t="array" ref="U49">IFERROR(
AVERAGE((IF(DATOS_[[Sexo]:[Sexo]]=$B49,IF(DATOS_[[AGRUP. VALOR. PTO.]:[AGRUP. VALOR. PTO.]]=$B48,IF(DATOS_[[Check Periodo Ref.]:[Check Periodo Ref.]]="Dentro",DATOS_[Conc.Sal.16]))))),
0)</f>
        <v>0</v>
      </c>
      <c r="V49" s="160">
        <f t="array" ref="V49">IFERROR(
AVERAGE((IF(DATOS_[[Sexo]:[Sexo]]=$B49,IF(DATOS_[[AGRUP. VALOR. PTO.]:[AGRUP. VALOR. PTO.]]=$B48,IF(DATOS_[[Check Periodo Ref.]:[Check Periodo Ref.]]="Dentro",DATOS_[Conc.Sal.17]))))),
0)</f>
        <v>0</v>
      </c>
      <c r="W49" s="160">
        <f t="array" ref="W49">IFERROR(
AVERAGE((IF(DATOS_[[Sexo]:[Sexo]]=$B49,IF(DATOS_[[AGRUP. VALOR. PTO.]:[AGRUP. VALOR. PTO.]]=$B48,IF(DATOS_[[Check Periodo Ref.]:[Check Periodo Ref.]]="Dentro",DATOS_[Conc.Sal.18]))))),
0)</f>
        <v>0</v>
      </c>
      <c r="X49" s="160">
        <f t="array" ref="X49">IFERROR(
AVERAGE((IF(DATOS_[[Sexo]:[Sexo]]=$B49,IF(DATOS_[[AGRUP. VALOR. PTO.]:[AGRUP. VALOR. PTO.]]=$B48,IF(DATOS_[[Check Periodo Ref.]:[Check Periodo Ref.]]="Dentro",DATOS_[Conc.Sal.19]))))),
0)</f>
        <v>0</v>
      </c>
      <c r="Y49" s="160">
        <f t="array" ref="Y49">IFERROR(
AVERAGE((IF(DATOS_[[Sexo]:[Sexo]]=$B49,IF(DATOS_[[AGRUP. VALOR. PTO.]:[AGRUP. VALOR. PTO.]]=$B48,IF(DATOS_[[Check Periodo Ref.]:[Check Periodo Ref.]]="Dentro",DATOS_[Conc.Sal.20]))))),
0)</f>
        <v>0</v>
      </c>
      <c r="Z49" s="160">
        <f t="array" ref="Z49">IFERROR(
AVERAGE((IF(DATOS_[[Sexo]:[Sexo]]=$B49,IF(DATOS_[[AGRUP. VALOR. PTO.]:[AGRUP. VALOR. PTO.]]=$B48,IF(DATOS_[[Check Periodo Ref.]:[Check Periodo Ref.]]="Dentro",DATOS_[Conc.Sal.21]))))),
0)</f>
        <v>0</v>
      </c>
      <c r="AA49" s="160">
        <f t="array" ref="AA49">IFERROR(
AVERAGE((IF(DATOS_[[Sexo]:[Sexo]]=$B49,IF(DATOS_[[AGRUP. VALOR. PTO.]:[AGRUP. VALOR. PTO.]]=$B48,IF(DATOS_[[Check Periodo Ref.]:[Check Periodo Ref.]]="Dentro",DATOS_[Conc.Sal.22]))))),
0)</f>
        <v>0</v>
      </c>
      <c r="AB49" s="160">
        <f t="array" ref="AB49">IFERROR(
AVERAGE((IF(DATOS_[[Sexo]:[Sexo]]=$B49,IF(DATOS_[[AGRUP. VALOR. PTO.]:[AGRUP. VALOR. PTO.]]=$B48,IF(DATOS_[[Check Periodo Ref.]:[Check Periodo Ref.]]="Dentro",DATOS_[Conc.Sal.23]))))),
0)</f>
        <v>0</v>
      </c>
      <c r="AC49" s="160">
        <f t="array" ref="AC49">IFERROR(
AVERAGE((IF(DATOS_[[Sexo]:[Sexo]]=$B49,IF(DATOS_[[AGRUP. VALOR. PTO.]:[AGRUP. VALOR. PTO.]]=$B48,IF(DATOS_[[Check Periodo Ref.]:[Check Periodo Ref.]]="Dentro",DATOS_[Conc.Sal.24]))))),
0)</f>
        <v>0</v>
      </c>
      <c r="AD49" s="160">
        <f t="array" ref="AD49">IFERROR(
AVERAGE((IF(DATOS_[[Sexo]:[Sexo]]=$B49,IF(DATOS_[[AGRUP. VALOR. PTO.]:[AGRUP. VALOR. PTO.]]=$B48,IF(DATOS_[[Check Periodo Ref.]:[Check Periodo Ref.]]="Dentro",DATOS_[Conc.Sal.25]))))),
0)</f>
        <v>0</v>
      </c>
      <c r="AE49" s="160">
        <f t="array" ref="AE49">IFERROR(
AVERAGE((IF(DATOS_[[Sexo]:[Sexo]]=$B49,IF(DATOS_[[AGRUP. VALOR. PTO.]:[AGRUP. VALOR. PTO.]]=$B48,IF(DATOS_[[Check Periodo Ref.]:[Check Periodo Ref.]]="Dentro",DATOS_[Conc.Sal.26]))))),
0)</f>
        <v>0</v>
      </c>
      <c r="AF49" s="160">
        <f t="array" ref="AF49">IFERROR(
AVERAGE((IF(DATOS_[[Sexo]:[Sexo]]=$B49,IF(DATOS_[[AGRUP. VALOR. PTO.]:[AGRUP. VALOR. PTO.]]=$B48,IF(DATOS_[[Check Periodo Ref.]:[Check Periodo Ref.]]="Dentro",DATOS_[Conc.Sal.27]))))),
0)</f>
        <v>0</v>
      </c>
      <c r="AG49" s="160">
        <f t="array" ref="AG49">IFERROR(
AVERAGE((IF(DATOS_[[Sexo]:[Sexo]]=$B49,IF(DATOS_[[AGRUP. VALOR. PTO.]:[AGRUP. VALOR. PTO.]]=$B48,IF(DATOS_[[Check Periodo Ref.]:[Check Periodo Ref.]]="Dentro",DATOS_[Conc.Sal.28]))))),
0)</f>
        <v>0</v>
      </c>
      <c r="AH49" s="160">
        <f t="array" ref="AH49">IFERROR(
AVERAGE((IF(DATOS_[[Sexo]:[Sexo]]=$B49,IF(DATOS_[[AGRUP. VALOR. PTO.]:[AGRUP. VALOR. PTO.]]=$B48,IF(DATOS_[[Check Periodo Ref.]:[Check Periodo Ref.]]="Dentro",DATOS_[Conc.Sal.29]))))),
0)</f>
        <v>0</v>
      </c>
      <c r="AI49" s="160">
        <f t="array" ref="AI49">IFERROR(
AVERAGE((IF(DATOS_[[Sexo]:[Sexo]]=$B49,IF(DATOS_[[AGRUP. VALOR. PTO.]:[AGRUP. VALOR. PTO.]]=$B48,IF(DATOS_[[Check Periodo Ref.]:[Check Periodo Ref.]]="Dentro",DATOS_[Conc.Sal.30]))))),
0)</f>
        <v>0</v>
      </c>
      <c r="AJ49" s="161">
        <f t="array" ref="AJ49">IFERROR(
AVERAGE(IF(DATOS_[Sexo]=$B49,IF(DATOS_[AGRUP. VALOR. PTO.]=$B48,IF(DATOS_[Check Periodo Ref.]="Dentro",DATOS_[Tot COMPL.SAL Ef],FALSE)))),
0)</f>
        <v>0</v>
      </c>
      <c r="AK49" s="163">
        <f t="array" ref="AK49">IFERROR(
AVERAGE(IF(DATOS_[Sexo]=$B49,IF(DATOS_[AGRUP. VALOR. PTO.]=$B48,IF(DATOS_[Check Periodo Ref.]="Dentro",DATOS_[TOTAL SALARIO Ef],FALSE)))),
0)</f>
        <v>0</v>
      </c>
      <c r="AL49" s="162">
        <f t="array" ref="AL49">IFERROR(
AVERAGE((IF(DATOS_[[Sexo]:[Sexo]]=$B49,IF(DATOS_[[AGRUP. VALOR. PTO.]:[AGRUP. VALOR. PTO.]]=$B48,IF(DATOS_[[Check Periodo Ref.]:[Check Periodo Ref.]]="Dentro",DATOS_[C.Extra.01]))))),
0)</f>
        <v>0</v>
      </c>
      <c r="AM49" s="162">
        <f t="array" ref="AM49">IFERROR(
AVERAGE((IF(DATOS_[[Sexo]:[Sexo]]=$B49,IF(DATOS_[[AGRUP. VALOR. PTO.]:[AGRUP. VALOR. PTO.]]=$B48,IF(DATOS_[[Check Periodo Ref.]:[Check Periodo Ref.]]="Dentro",DATOS_[C.Extra.02]))))),
0)</f>
        <v>0</v>
      </c>
      <c r="AN49" s="162">
        <f t="array" ref="AN49">IFERROR(
AVERAGE((IF(DATOS_[[Sexo]:[Sexo]]=$B49,IF(DATOS_[[AGRUP. VALOR. PTO.]:[AGRUP. VALOR. PTO.]]=$B48,IF(DATOS_[[Check Periodo Ref.]:[Check Periodo Ref.]]="Dentro",DATOS_[C.Extra.03]))))),
0)</f>
        <v>0</v>
      </c>
      <c r="AO49" s="162">
        <f t="array" ref="AO49">IFERROR(
AVERAGE((IF(DATOS_[[Sexo]:[Sexo]]=$B49,IF(DATOS_[[AGRUP. VALOR. PTO.]:[AGRUP. VALOR. PTO.]]=$B48,IF(DATOS_[[Check Periodo Ref.]:[Check Periodo Ref.]]="Dentro",DATOS_[C.Extra.04]))))),
0)</f>
        <v>0</v>
      </c>
      <c r="AP49" s="162">
        <f t="array" ref="AP49">IFERROR(
AVERAGE((IF(DATOS_[[Sexo]:[Sexo]]=$B49,IF(DATOS_[[AGRUP. VALOR. PTO.]:[AGRUP. VALOR. PTO.]]=$B48,IF(DATOS_[[Check Periodo Ref.]:[Check Periodo Ref.]]="Dentro",DATOS_[C.Extra.05]))))),
0)</f>
        <v>0</v>
      </c>
      <c r="AQ49" s="164">
        <f t="array" ref="AQ49">IFERROR(
AVERAGE(IF(DATOS_[Sexo]=$B49,IF(DATOS_[AGRUP. VALOR. PTO.]=$B48,IF(DATOS_[Check Periodo Ref.]="Dentro",DATOS_[Tot Extrasalarial Ef],FALSE)))),
0)</f>
        <v>0</v>
      </c>
      <c r="AR49" s="165">
        <f t="array" ref="AR49">IFERROR(
AVERAGE(IF(DATOS_[Sexo]=$B49,IF(DATOS_[AGRUP. VALOR. PTO.]=$B48,IF(DATOS_[Check Periodo Ref.]="Dentro",DATOS_[TOTAL Retrib Ef],FALSE)))),
0)</f>
        <v>0</v>
      </c>
    </row>
    <row r="50" spans="1:44" x14ac:dyDescent="0.3">
      <c r="A50" s="114" t="str">
        <f t="shared" ref="A50" si="50">+A49</f>
        <v>[ocultar]</v>
      </c>
      <c r="B50" s="111" t="s">
        <v>163</v>
      </c>
      <c r="C50" s="112">
        <f t="array" ref="C50">SUM(IF($B50=DATOS_[Sexo],
IF($B48=DATOS_[AGRUP. VALOR. PTO.],
IF("Dentro"=DATOS_[Check Periodo Ref.],
1/(COUNTIFS(DATOS_[Sexo],$B50,DATOS_[AGRUP. VALOR. PTO.],$B48,DATOS_[Check Periodo Ref.],"Dentro",DATOS_[id],DATOS_[id]))))))</f>
        <v>0</v>
      </c>
      <c r="D50" s="113">
        <f>COUNTIFS(DATOS_[AGRUP. VALOR. PTO.],$B48,DATOS_[Sexo],$B50,DATOS_[Check Periodo Ref.],"Dentro")</f>
        <v>0</v>
      </c>
      <c r="E50" s="159">
        <f t="array" ref="E50">IFERROR(
AVERAGE(IF(DATOS_[Sexo]=$B50,IF(DATOS_[AGRUP. VALOR. PTO.]=$B48,IF(DATOS_[Check Periodo Ref.]="Dentro",DATOS_[SALARIO BASE Ef],FALSE)))),
0)</f>
        <v>0</v>
      </c>
      <c r="F50" s="160">
        <f t="array" ref="F50">IFERROR(
AVERAGE((IF(DATOS_[[Sexo]:[Sexo]]=$B50,IF(DATOS_[[AGRUP. VALOR. PTO.]:[AGRUP. VALOR. PTO.]]=$B48,IF(DATOS_[[Check Periodo Ref.]:[Check Periodo Ref.]]="Dentro",DATOS_[Conc.Sal.01]))))),
0)</f>
        <v>0</v>
      </c>
      <c r="G50" s="160">
        <f t="array" ref="G50">IFERROR(
AVERAGE((IF(DATOS_[[Sexo]:[Sexo]]=$B50,IF(DATOS_[[AGRUP. VALOR. PTO.]:[AGRUP. VALOR. PTO.]]=$B48,IF(DATOS_[[Check Periodo Ref.]:[Check Periodo Ref.]]="Dentro",DATOS_[Conc.Sal.02]))))),
0)</f>
        <v>0</v>
      </c>
      <c r="H50" s="160">
        <f t="array" ref="H50">IFERROR(
AVERAGE((IF(DATOS_[[Sexo]:[Sexo]]=$B50,IF(DATOS_[[AGRUP. VALOR. PTO.]:[AGRUP. VALOR. PTO.]]=$B48,IF(DATOS_[[Check Periodo Ref.]:[Check Periodo Ref.]]="Dentro",DATOS_[Conc.Sal.03]))))),
0)</f>
        <v>0</v>
      </c>
      <c r="I50" s="160">
        <f t="array" ref="I50">IFERROR(
AVERAGE((IF(DATOS_[[Sexo]:[Sexo]]=$B50,IF(DATOS_[[AGRUP. VALOR. PTO.]:[AGRUP. VALOR. PTO.]]=$B48,IF(DATOS_[[Check Periodo Ref.]:[Check Periodo Ref.]]="Dentro",DATOS_[Conc.Sal.04]))))),
0)</f>
        <v>0</v>
      </c>
      <c r="J50" s="160">
        <f t="array" ref="J50">IFERROR(
AVERAGE((IF(DATOS_[[Sexo]:[Sexo]]=$B50,IF(DATOS_[[AGRUP. VALOR. PTO.]:[AGRUP. VALOR. PTO.]]=$B48,IF(DATOS_[[Check Periodo Ref.]:[Check Periodo Ref.]]="Dentro",DATOS_[Conc.Sal.05]))))),
0)</f>
        <v>0</v>
      </c>
      <c r="K50" s="160">
        <f t="array" ref="K50">IFERROR(
AVERAGE((IF(DATOS_[[Sexo]:[Sexo]]=$B50,IF(DATOS_[[AGRUP. VALOR. PTO.]:[AGRUP. VALOR. PTO.]]=$B48,IF(DATOS_[[Check Periodo Ref.]:[Check Periodo Ref.]]="Dentro",DATOS_[Conc.Sal.06]))))),
0)</f>
        <v>0</v>
      </c>
      <c r="L50" s="160">
        <f t="array" ref="L50">IFERROR(
AVERAGE((IF(DATOS_[[Sexo]:[Sexo]]=$B50,IF(DATOS_[[AGRUP. VALOR. PTO.]:[AGRUP. VALOR. PTO.]]=$B48,IF(DATOS_[[Check Periodo Ref.]:[Check Periodo Ref.]]="Dentro",DATOS_[Conc.Sal.07]))))),
0)</f>
        <v>0</v>
      </c>
      <c r="M50" s="160">
        <f t="array" ref="M50">IFERROR(
AVERAGE((IF(DATOS_[[Sexo]:[Sexo]]=$B50,IF(DATOS_[[AGRUP. VALOR. PTO.]:[AGRUP. VALOR. PTO.]]=$B48,IF(DATOS_[[Check Periodo Ref.]:[Check Periodo Ref.]]="Dentro",DATOS_[Conc.Sal.08]))))),
0)</f>
        <v>0</v>
      </c>
      <c r="N50" s="160">
        <f t="array" ref="N50">IFERROR(
AVERAGE((IF(DATOS_[[Sexo]:[Sexo]]=$B50,IF(DATOS_[[AGRUP. VALOR. PTO.]:[AGRUP. VALOR. PTO.]]=$B48,IF(DATOS_[[Check Periodo Ref.]:[Check Periodo Ref.]]="Dentro",DATOS_[Conc.Sal.09]))))),
0)</f>
        <v>0</v>
      </c>
      <c r="O50" s="160">
        <f t="array" ref="O50">IFERROR(
AVERAGE((IF(DATOS_[[Sexo]:[Sexo]]=$B50,IF(DATOS_[[AGRUP. VALOR. PTO.]:[AGRUP. VALOR. PTO.]]=$B48,IF(DATOS_[[Check Periodo Ref.]:[Check Periodo Ref.]]="Dentro",DATOS_[Conc.Sal.10]))))),
0)</f>
        <v>0</v>
      </c>
      <c r="P50" s="160">
        <f t="array" ref="P50">IFERROR(
AVERAGE((IF(DATOS_[[Sexo]:[Sexo]]=$B50,IF(DATOS_[[AGRUP. VALOR. PTO.]:[AGRUP. VALOR. PTO.]]=$B48,IF(DATOS_[[Check Periodo Ref.]:[Check Periodo Ref.]]="Dentro",DATOS_[Conc.Sal.11]))))),
0)</f>
        <v>0</v>
      </c>
      <c r="Q50" s="160">
        <f t="array" ref="Q50">IFERROR(
AVERAGE((IF(DATOS_[[Sexo]:[Sexo]]=$B50,IF(DATOS_[[AGRUP. VALOR. PTO.]:[AGRUP. VALOR. PTO.]]=$B48,IF(DATOS_[[Check Periodo Ref.]:[Check Periodo Ref.]]="Dentro",DATOS_[Conc.Sal.12]))))),
0)</f>
        <v>0</v>
      </c>
      <c r="R50" s="160">
        <f t="array" ref="R50">IFERROR(
AVERAGE((IF(DATOS_[[Sexo]:[Sexo]]=$B50,IF(DATOS_[[AGRUP. VALOR. PTO.]:[AGRUP. VALOR. PTO.]]=$B48,IF(DATOS_[[Check Periodo Ref.]:[Check Periodo Ref.]]="Dentro",DATOS_[Conc.Sal.13]))))),
0)</f>
        <v>0</v>
      </c>
      <c r="S50" s="160">
        <f t="array" ref="S50">IFERROR(
AVERAGE((IF(DATOS_[[Sexo]:[Sexo]]=$B50,IF(DATOS_[[AGRUP. VALOR. PTO.]:[AGRUP. VALOR. PTO.]]=$B48,IF(DATOS_[[Check Periodo Ref.]:[Check Periodo Ref.]]="Dentro",DATOS_[Conc.Sal.14]))))),
0)</f>
        <v>0</v>
      </c>
      <c r="T50" s="160">
        <f t="array" ref="T50">IFERROR(
AVERAGE((IF(DATOS_[[Sexo]:[Sexo]]=$B50,IF(DATOS_[[AGRUP. VALOR. PTO.]:[AGRUP. VALOR. PTO.]]=$B48,IF(DATOS_[[Check Periodo Ref.]:[Check Periodo Ref.]]="Dentro",DATOS_[Conc.Sal.15]))))),
0)</f>
        <v>0</v>
      </c>
      <c r="U50" s="160">
        <f t="array" ref="U50">IFERROR(
AVERAGE((IF(DATOS_[[Sexo]:[Sexo]]=$B50,IF(DATOS_[[AGRUP. VALOR. PTO.]:[AGRUP. VALOR. PTO.]]=$B48,IF(DATOS_[[Check Periodo Ref.]:[Check Periodo Ref.]]="Dentro",DATOS_[Conc.Sal.16]))))),
0)</f>
        <v>0</v>
      </c>
      <c r="V50" s="160">
        <f t="array" ref="V50">IFERROR(
AVERAGE((IF(DATOS_[[Sexo]:[Sexo]]=$B50,IF(DATOS_[[AGRUP. VALOR. PTO.]:[AGRUP. VALOR. PTO.]]=$B48,IF(DATOS_[[Check Periodo Ref.]:[Check Periodo Ref.]]="Dentro",DATOS_[Conc.Sal.17]))))),
0)</f>
        <v>0</v>
      </c>
      <c r="W50" s="160">
        <f t="array" ref="W50">IFERROR(
AVERAGE((IF(DATOS_[[Sexo]:[Sexo]]=$B50,IF(DATOS_[[AGRUP. VALOR. PTO.]:[AGRUP. VALOR. PTO.]]=$B48,IF(DATOS_[[Check Periodo Ref.]:[Check Periodo Ref.]]="Dentro",DATOS_[Conc.Sal.18]))))),
0)</f>
        <v>0</v>
      </c>
      <c r="X50" s="160">
        <f t="array" ref="X50">IFERROR(
AVERAGE((IF(DATOS_[[Sexo]:[Sexo]]=$B50,IF(DATOS_[[AGRUP. VALOR. PTO.]:[AGRUP. VALOR. PTO.]]=$B48,IF(DATOS_[[Check Periodo Ref.]:[Check Periodo Ref.]]="Dentro",DATOS_[Conc.Sal.19]))))),
0)</f>
        <v>0</v>
      </c>
      <c r="Y50" s="160">
        <f t="array" ref="Y50">IFERROR(
AVERAGE((IF(DATOS_[[Sexo]:[Sexo]]=$B50,IF(DATOS_[[AGRUP. VALOR. PTO.]:[AGRUP. VALOR. PTO.]]=$B48,IF(DATOS_[[Check Periodo Ref.]:[Check Periodo Ref.]]="Dentro",DATOS_[Conc.Sal.20]))))),
0)</f>
        <v>0</v>
      </c>
      <c r="Z50" s="160">
        <f t="array" ref="Z50">IFERROR(
AVERAGE((IF(DATOS_[[Sexo]:[Sexo]]=$B50,IF(DATOS_[[AGRUP. VALOR. PTO.]:[AGRUP. VALOR. PTO.]]=$B48,IF(DATOS_[[Check Periodo Ref.]:[Check Periodo Ref.]]="Dentro",DATOS_[Conc.Sal.21]))))),
0)</f>
        <v>0</v>
      </c>
      <c r="AA50" s="160">
        <f t="array" ref="AA50">IFERROR(
AVERAGE((IF(DATOS_[[Sexo]:[Sexo]]=$B50,IF(DATOS_[[AGRUP. VALOR. PTO.]:[AGRUP. VALOR. PTO.]]=$B48,IF(DATOS_[[Check Periodo Ref.]:[Check Periodo Ref.]]="Dentro",DATOS_[Conc.Sal.22]))))),
0)</f>
        <v>0</v>
      </c>
      <c r="AB50" s="160">
        <f t="array" ref="AB50">IFERROR(
AVERAGE((IF(DATOS_[[Sexo]:[Sexo]]=$B50,IF(DATOS_[[AGRUP. VALOR. PTO.]:[AGRUP. VALOR. PTO.]]=$B48,IF(DATOS_[[Check Periodo Ref.]:[Check Periodo Ref.]]="Dentro",DATOS_[Conc.Sal.23]))))),
0)</f>
        <v>0</v>
      </c>
      <c r="AC50" s="160">
        <f t="array" ref="AC50">IFERROR(
AVERAGE((IF(DATOS_[[Sexo]:[Sexo]]=$B50,IF(DATOS_[[AGRUP. VALOR. PTO.]:[AGRUP. VALOR. PTO.]]=$B48,IF(DATOS_[[Check Periodo Ref.]:[Check Periodo Ref.]]="Dentro",DATOS_[Conc.Sal.24]))))),
0)</f>
        <v>0</v>
      </c>
      <c r="AD50" s="160">
        <f t="array" ref="AD50">IFERROR(
AVERAGE((IF(DATOS_[[Sexo]:[Sexo]]=$B50,IF(DATOS_[[AGRUP. VALOR. PTO.]:[AGRUP. VALOR. PTO.]]=$B48,IF(DATOS_[[Check Periodo Ref.]:[Check Periodo Ref.]]="Dentro",DATOS_[Conc.Sal.25]))))),
0)</f>
        <v>0</v>
      </c>
      <c r="AE50" s="160">
        <f t="array" ref="AE50">IFERROR(
AVERAGE((IF(DATOS_[[Sexo]:[Sexo]]=$B50,IF(DATOS_[[AGRUP. VALOR. PTO.]:[AGRUP. VALOR. PTO.]]=$B48,IF(DATOS_[[Check Periodo Ref.]:[Check Periodo Ref.]]="Dentro",DATOS_[Conc.Sal.26]))))),
0)</f>
        <v>0</v>
      </c>
      <c r="AF50" s="160">
        <f t="array" ref="AF50">IFERROR(
AVERAGE((IF(DATOS_[[Sexo]:[Sexo]]=$B50,IF(DATOS_[[AGRUP. VALOR. PTO.]:[AGRUP. VALOR. PTO.]]=$B48,IF(DATOS_[[Check Periodo Ref.]:[Check Periodo Ref.]]="Dentro",DATOS_[Conc.Sal.27]))))),
0)</f>
        <v>0</v>
      </c>
      <c r="AG50" s="160">
        <f t="array" ref="AG50">IFERROR(
AVERAGE((IF(DATOS_[[Sexo]:[Sexo]]=$B50,IF(DATOS_[[AGRUP. VALOR. PTO.]:[AGRUP. VALOR. PTO.]]=$B48,IF(DATOS_[[Check Periodo Ref.]:[Check Periodo Ref.]]="Dentro",DATOS_[Conc.Sal.28]))))),
0)</f>
        <v>0</v>
      </c>
      <c r="AH50" s="160">
        <f t="array" ref="AH50">IFERROR(
AVERAGE((IF(DATOS_[[Sexo]:[Sexo]]=$B50,IF(DATOS_[[AGRUP. VALOR. PTO.]:[AGRUP. VALOR. PTO.]]=$B48,IF(DATOS_[[Check Periodo Ref.]:[Check Periodo Ref.]]="Dentro",DATOS_[Conc.Sal.29]))))),
0)</f>
        <v>0</v>
      </c>
      <c r="AI50" s="160">
        <f t="array" ref="AI50">IFERROR(
AVERAGE((IF(DATOS_[[Sexo]:[Sexo]]=$B50,IF(DATOS_[[AGRUP. VALOR. PTO.]:[AGRUP. VALOR. PTO.]]=$B48,IF(DATOS_[[Check Periodo Ref.]:[Check Periodo Ref.]]="Dentro",DATOS_[Conc.Sal.30]))))),
0)</f>
        <v>0</v>
      </c>
      <c r="AJ50" s="161">
        <f t="array" ref="AJ50">IFERROR(
AVERAGE(IF(DATOS_[Sexo]=$B50,IF(DATOS_[AGRUP. VALOR. PTO.]=$B48,IF(DATOS_[Check Periodo Ref.]="Dentro",DATOS_[Tot COMPL.SAL Ef],FALSE)))),
0)</f>
        <v>0</v>
      </c>
      <c r="AK50" s="163">
        <f t="array" ref="AK50">IFERROR(
AVERAGE(IF(DATOS_[Sexo]=$B50,IF(DATOS_[AGRUP. VALOR. PTO.]=$B48,IF(DATOS_[Check Periodo Ref.]="Dentro",DATOS_[TOTAL SALARIO Ef],FALSE)))),
0)</f>
        <v>0</v>
      </c>
      <c r="AL50" s="162">
        <f t="array" ref="AL50">IFERROR(
AVERAGE((IF(DATOS_[[Sexo]:[Sexo]]=$B50,IF(DATOS_[[AGRUP. VALOR. PTO.]:[AGRUP. VALOR. PTO.]]=$B48,IF(DATOS_[[Check Periodo Ref.]:[Check Periodo Ref.]]="Dentro",DATOS_[C.Extra.01]))))),
0)</f>
        <v>0</v>
      </c>
      <c r="AM50" s="162">
        <f t="array" ref="AM50">IFERROR(
AVERAGE((IF(DATOS_[[Sexo]:[Sexo]]=$B50,IF(DATOS_[[AGRUP. VALOR. PTO.]:[AGRUP. VALOR. PTO.]]=$B48,IF(DATOS_[[Check Periodo Ref.]:[Check Periodo Ref.]]="Dentro",DATOS_[C.Extra.02]))))),
0)</f>
        <v>0</v>
      </c>
      <c r="AN50" s="162">
        <f t="array" ref="AN50">IFERROR(
AVERAGE((IF(DATOS_[[Sexo]:[Sexo]]=$B50,IF(DATOS_[[AGRUP. VALOR. PTO.]:[AGRUP. VALOR. PTO.]]=$B48,IF(DATOS_[[Check Periodo Ref.]:[Check Periodo Ref.]]="Dentro",DATOS_[C.Extra.03]))))),
0)</f>
        <v>0</v>
      </c>
      <c r="AO50" s="162">
        <f t="array" ref="AO50">IFERROR(
AVERAGE((IF(DATOS_[[Sexo]:[Sexo]]=$B50,IF(DATOS_[[AGRUP. VALOR. PTO.]:[AGRUP. VALOR. PTO.]]=$B48,IF(DATOS_[[Check Periodo Ref.]:[Check Periodo Ref.]]="Dentro",DATOS_[C.Extra.04]))))),
0)</f>
        <v>0</v>
      </c>
      <c r="AP50" s="162">
        <f t="array" ref="AP50">IFERROR(
AVERAGE((IF(DATOS_[[Sexo]:[Sexo]]=$B50,IF(DATOS_[[AGRUP. VALOR. PTO.]:[AGRUP. VALOR. PTO.]]=$B48,IF(DATOS_[[Check Periodo Ref.]:[Check Periodo Ref.]]="Dentro",DATOS_[C.Extra.05]))))),
0)</f>
        <v>0</v>
      </c>
      <c r="AQ50" s="164">
        <f t="array" ref="AQ50">IFERROR(
AVERAGE(IF(DATOS_[Sexo]=$B50,IF(DATOS_[AGRUP. VALOR. PTO.]=$B48,IF(DATOS_[Check Periodo Ref.]="Dentro",DATOS_[Tot Extrasalarial Ef],FALSE)))),
0)</f>
        <v>0</v>
      </c>
      <c r="AR50" s="165">
        <f t="array" ref="AR50">IFERROR(
AVERAGE(IF(DATOS_[Sexo]=$B50,IF(DATOS_[AGRUP. VALOR. PTO.]=$B48,IF(DATOS_[Check Periodo Ref.]="Dentro",DATOS_[TOTAL Retrib Ef],FALSE)))),
0)</f>
        <v>0</v>
      </c>
    </row>
    <row r="51" spans="1:44" ht="17.25" thickBot="1" x14ac:dyDescent="0.35">
      <c r="A51" s="114" t="str">
        <f t="shared" ref="A51" si="51">+A52</f>
        <v>[ocultar]</v>
      </c>
      <c r="B51" s="117" t="s">
        <v>272</v>
      </c>
      <c r="C51" s="158"/>
      <c r="D51" s="118"/>
      <c r="E51" s="206" t="str">
        <f t="shared" ref="E51:AR51" si="52">IFERROR((E52-E53)/E52,"")</f>
        <v/>
      </c>
      <c r="F51" s="276" t="str">
        <f t="shared" si="52"/>
        <v/>
      </c>
      <c r="G51" s="277" t="str">
        <f t="shared" si="52"/>
        <v/>
      </c>
      <c r="H51" s="277" t="str">
        <f t="shared" si="52"/>
        <v/>
      </c>
      <c r="I51" s="277" t="str">
        <f t="shared" si="52"/>
        <v/>
      </c>
      <c r="J51" s="278" t="str">
        <f t="shared" si="52"/>
        <v/>
      </c>
      <c r="K51" s="279" t="str">
        <f t="shared" si="52"/>
        <v/>
      </c>
      <c r="L51" s="279" t="str">
        <f t="shared" si="52"/>
        <v/>
      </c>
      <c r="M51" s="279" t="str">
        <f t="shared" si="52"/>
        <v/>
      </c>
      <c r="N51" s="279" t="str">
        <f t="shared" si="52"/>
        <v/>
      </c>
      <c r="O51" s="279" t="str">
        <f t="shared" si="52"/>
        <v/>
      </c>
      <c r="P51" s="279" t="str">
        <f t="shared" si="52"/>
        <v/>
      </c>
      <c r="Q51" s="279" t="str">
        <f t="shared" si="52"/>
        <v/>
      </c>
      <c r="R51" s="279" t="str">
        <f t="shared" si="52"/>
        <v/>
      </c>
      <c r="S51" s="279" t="str">
        <f t="shared" si="52"/>
        <v/>
      </c>
      <c r="T51" s="279" t="str">
        <f t="shared" si="52"/>
        <v/>
      </c>
      <c r="U51" s="279" t="str">
        <f t="shared" si="52"/>
        <v/>
      </c>
      <c r="V51" s="278" t="str">
        <f t="shared" si="52"/>
        <v/>
      </c>
      <c r="W51" s="278" t="str">
        <f t="shared" si="52"/>
        <v/>
      </c>
      <c r="X51" s="278" t="str">
        <f t="shared" si="52"/>
        <v/>
      </c>
      <c r="Y51" s="278" t="str">
        <f t="shared" si="52"/>
        <v/>
      </c>
      <c r="Z51" s="278" t="str">
        <f t="shared" si="52"/>
        <v/>
      </c>
      <c r="AA51" s="278" t="str">
        <f t="shared" si="52"/>
        <v/>
      </c>
      <c r="AB51" s="278" t="str">
        <f t="shared" si="52"/>
        <v/>
      </c>
      <c r="AC51" s="278" t="str">
        <f t="shared" si="52"/>
        <v/>
      </c>
      <c r="AD51" s="278" t="str">
        <f t="shared" si="52"/>
        <v/>
      </c>
      <c r="AE51" s="278" t="str">
        <f t="shared" si="52"/>
        <v/>
      </c>
      <c r="AF51" s="278" t="str">
        <f t="shared" si="52"/>
        <v/>
      </c>
      <c r="AG51" s="278" t="str">
        <f t="shared" si="52"/>
        <v/>
      </c>
      <c r="AH51" s="278" t="str">
        <f t="shared" si="52"/>
        <v/>
      </c>
      <c r="AI51" s="278" t="str">
        <f t="shared" si="52"/>
        <v/>
      </c>
      <c r="AJ51" s="207" t="str">
        <f t="shared" si="52"/>
        <v/>
      </c>
      <c r="AK51" s="210" t="str">
        <f t="shared" si="52"/>
        <v/>
      </c>
      <c r="AL51" s="281" t="str">
        <f t="shared" si="52"/>
        <v/>
      </c>
      <c r="AM51" s="281" t="str">
        <f t="shared" si="52"/>
        <v/>
      </c>
      <c r="AN51" s="281" t="str">
        <f t="shared" si="52"/>
        <v/>
      </c>
      <c r="AO51" s="281" t="str">
        <f t="shared" si="52"/>
        <v/>
      </c>
      <c r="AP51" s="281" t="str">
        <f t="shared" si="52"/>
        <v/>
      </c>
      <c r="AQ51" s="208" t="str">
        <f t="shared" si="52"/>
        <v/>
      </c>
      <c r="AR51" s="209" t="str">
        <f t="shared" si="52"/>
        <v/>
      </c>
    </row>
    <row r="52" spans="1:44" x14ac:dyDescent="0.3">
      <c r="A52" s="114" t="str">
        <f t="shared" ref="A52" si="53">+IF(C52+C53=0,"[ocultar]","")</f>
        <v>[ocultar]</v>
      </c>
      <c r="B52" s="111" t="s">
        <v>162</v>
      </c>
      <c r="C52" s="112">
        <f t="array" ref="C52">SUM(IF($B52=DATOS_[Sexo],
IF($B51=DATOS_[AGRUP. VALOR. PTO.],
IF("Dentro"=DATOS_[Check Periodo Ref.],
1/(COUNTIFS(DATOS_[Sexo],$B52,DATOS_[AGRUP. VALOR. PTO.],$B51,DATOS_[Check Periodo Ref.],"Dentro",DATOS_[id],DATOS_[id]))))))</f>
        <v>0</v>
      </c>
      <c r="D52" s="113">
        <f>COUNTIFS(DATOS_[AGRUP. VALOR. PTO.],$B51,DATOS_[Sexo],$B52,DATOS_[Check Periodo Ref.],"Dentro")</f>
        <v>0</v>
      </c>
      <c r="E52" s="159">
        <f t="array" ref="E52">IFERROR(
AVERAGE(IF(DATOS_[Sexo]=$B52,IF(DATOS_[AGRUP. VALOR. PTO.]=$B51,IF(DATOS_[Check Periodo Ref.]="Dentro",DATOS_[SALARIO BASE Ef],FALSE)))),
0)</f>
        <v>0</v>
      </c>
      <c r="F52" s="160">
        <f t="array" ref="F52">IFERROR(
AVERAGE((IF(DATOS_[[Sexo]:[Sexo]]=$B52,IF(DATOS_[[AGRUP. VALOR. PTO.]:[AGRUP. VALOR. PTO.]]=$B51,IF(DATOS_[[Check Periodo Ref.]:[Check Periodo Ref.]]="Dentro",DATOS_[Conc.Sal.01]))))),
0)</f>
        <v>0</v>
      </c>
      <c r="G52" s="160">
        <f t="array" ref="G52">IFERROR(
AVERAGE((IF(DATOS_[[Sexo]:[Sexo]]=$B52,IF(DATOS_[[AGRUP. VALOR. PTO.]:[AGRUP. VALOR. PTO.]]=$B51,IF(DATOS_[[Check Periodo Ref.]:[Check Periodo Ref.]]="Dentro",DATOS_[Conc.Sal.02]))))),
0)</f>
        <v>0</v>
      </c>
      <c r="H52" s="160">
        <f t="array" ref="H52">IFERROR(
AVERAGE((IF(DATOS_[[Sexo]:[Sexo]]=$B52,IF(DATOS_[[AGRUP. VALOR. PTO.]:[AGRUP. VALOR. PTO.]]=$B51,IF(DATOS_[[Check Periodo Ref.]:[Check Periodo Ref.]]="Dentro",DATOS_[Conc.Sal.03]))))),
0)</f>
        <v>0</v>
      </c>
      <c r="I52" s="160">
        <f t="array" ref="I52">IFERROR(
AVERAGE((IF(DATOS_[[Sexo]:[Sexo]]=$B52,IF(DATOS_[[AGRUP. VALOR. PTO.]:[AGRUP. VALOR. PTO.]]=$B51,IF(DATOS_[[Check Periodo Ref.]:[Check Periodo Ref.]]="Dentro",DATOS_[Conc.Sal.04]))))),
0)</f>
        <v>0</v>
      </c>
      <c r="J52" s="160">
        <f t="array" ref="J52">IFERROR(
AVERAGE((IF(DATOS_[[Sexo]:[Sexo]]=$B52,IF(DATOS_[[AGRUP. VALOR. PTO.]:[AGRUP. VALOR. PTO.]]=$B51,IF(DATOS_[[Check Periodo Ref.]:[Check Periodo Ref.]]="Dentro",DATOS_[Conc.Sal.05]))))),
0)</f>
        <v>0</v>
      </c>
      <c r="K52" s="160">
        <f t="array" ref="K52">IFERROR(
AVERAGE((IF(DATOS_[[Sexo]:[Sexo]]=$B52,IF(DATOS_[[AGRUP. VALOR. PTO.]:[AGRUP. VALOR. PTO.]]=$B51,IF(DATOS_[[Check Periodo Ref.]:[Check Periodo Ref.]]="Dentro",DATOS_[Conc.Sal.06]))))),
0)</f>
        <v>0</v>
      </c>
      <c r="L52" s="160">
        <f t="array" ref="L52">IFERROR(
AVERAGE((IF(DATOS_[[Sexo]:[Sexo]]=$B52,IF(DATOS_[[AGRUP. VALOR. PTO.]:[AGRUP. VALOR. PTO.]]=$B51,IF(DATOS_[[Check Periodo Ref.]:[Check Periodo Ref.]]="Dentro",DATOS_[Conc.Sal.07]))))),
0)</f>
        <v>0</v>
      </c>
      <c r="M52" s="160">
        <f t="array" ref="M52">IFERROR(
AVERAGE((IF(DATOS_[[Sexo]:[Sexo]]=$B52,IF(DATOS_[[AGRUP. VALOR. PTO.]:[AGRUP. VALOR. PTO.]]=$B51,IF(DATOS_[[Check Periodo Ref.]:[Check Periodo Ref.]]="Dentro",DATOS_[Conc.Sal.08]))))),
0)</f>
        <v>0</v>
      </c>
      <c r="N52" s="160">
        <f t="array" ref="N52">IFERROR(
AVERAGE((IF(DATOS_[[Sexo]:[Sexo]]=$B52,IF(DATOS_[[AGRUP. VALOR. PTO.]:[AGRUP. VALOR. PTO.]]=$B51,IF(DATOS_[[Check Periodo Ref.]:[Check Periodo Ref.]]="Dentro",DATOS_[Conc.Sal.09]))))),
0)</f>
        <v>0</v>
      </c>
      <c r="O52" s="160">
        <f t="array" ref="O52">IFERROR(
AVERAGE((IF(DATOS_[[Sexo]:[Sexo]]=$B52,IF(DATOS_[[AGRUP. VALOR. PTO.]:[AGRUP. VALOR. PTO.]]=$B51,IF(DATOS_[[Check Periodo Ref.]:[Check Periodo Ref.]]="Dentro",DATOS_[Conc.Sal.10]))))),
0)</f>
        <v>0</v>
      </c>
      <c r="P52" s="160">
        <f t="array" ref="P52">IFERROR(
AVERAGE((IF(DATOS_[[Sexo]:[Sexo]]=$B52,IF(DATOS_[[AGRUP. VALOR. PTO.]:[AGRUP. VALOR. PTO.]]=$B51,IF(DATOS_[[Check Periodo Ref.]:[Check Periodo Ref.]]="Dentro",DATOS_[Conc.Sal.11]))))),
0)</f>
        <v>0</v>
      </c>
      <c r="Q52" s="160">
        <f t="array" ref="Q52">IFERROR(
AVERAGE((IF(DATOS_[[Sexo]:[Sexo]]=$B52,IF(DATOS_[[AGRUP. VALOR. PTO.]:[AGRUP. VALOR. PTO.]]=$B51,IF(DATOS_[[Check Periodo Ref.]:[Check Periodo Ref.]]="Dentro",DATOS_[Conc.Sal.12]))))),
0)</f>
        <v>0</v>
      </c>
      <c r="R52" s="160">
        <f t="array" ref="R52">IFERROR(
AVERAGE((IF(DATOS_[[Sexo]:[Sexo]]=$B52,IF(DATOS_[[AGRUP. VALOR. PTO.]:[AGRUP. VALOR. PTO.]]=$B51,IF(DATOS_[[Check Periodo Ref.]:[Check Periodo Ref.]]="Dentro",DATOS_[Conc.Sal.13]))))),
0)</f>
        <v>0</v>
      </c>
      <c r="S52" s="160">
        <f t="array" ref="S52">IFERROR(
AVERAGE((IF(DATOS_[[Sexo]:[Sexo]]=$B52,IF(DATOS_[[AGRUP. VALOR. PTO.]:[AGRUP. VALOR. PTO.]]=$B51,IF(DATOS_[[Check Periodo Ref.]:[Check Periodo Ref.]]="Dentro",DATOS_[Conc.Sal.14]))))),
0)</f>
        <v>0</v>
      </c>
      <c r="T52" s="160">
        <f t="array" ref="T52">IFERROR(
AVERAGE((IF(DATOS_[[Sexo]:[Sexo]]=$B52,IF(DATOS_[[AGRUP. VALOR. PTO.]:[AGRUP. VALOR. PTO.]]=$B51,IF(DATOS_[[Check Periodo Ref.]:[Check Periodo Ref.]]="Dentro",DATOS_[Conc.Sal.15]))))),
0)</f>
        <v>0</v>
      </c>
      <c r="U52" s="160">
        <f t="array" ref="U52">IFERROR(
AVERAGE((IF(DATOS_[[Sexo]:[Sexo]]=$B52,IF(DATOS_[[AGRUP. VALOR. PTO.]:[AGRUP. VALOR. PTO.]]=$B51,IF(DATOS_[[Check Periodo Ref.]:[Check Periodo Ref.]]="Dentro",DATOS_[Conc.Sal.16]))))),
0)</f>
        <v>0</v>
      </c>
      <c r="V52" s="160">
        <f t="array" ref="V52">IFERROR(
AVERAGE((IF(DATOS_[[Sexo]:[Sexo]]=$B52,IF(DATOS_[[AGRUP. VALOR. PTO.]:[AGRUP. VALOR. PTO.]]=$B51,IF(DATOS_[[Check Periodo Ref.]:[Check Periodo Ref.]]="Dentro",DATOS_[Conc.Sal.17]))))),
0)</f>
        <v>0</v>
      </c>
      <c r="W52" s="160">
        <f t="array" ref="W52">IFERROR(
AVERAGE((IF(DATOS_[[Sexo]:[Sexo]]=$B52,IF(DATOS_[[AGRUP. VALOR. PTO.]:[AGRUP. VALOR. PTO.]]=$B51,IF(DATOS_[[Check Periodo Ref.]:[Check Periodo Ref.]]="Dentro",DATOS_[Conc.Sal.18]))))),
0)</f>
        <v>0</v>
      </c>
      <c r="X52" s="160">
        <f t="array" ref="X52">IFERROR(
AVERAGE((IF(DATOS_[[Sexo]:[Sexo]]=$B52,IF(DATOS_[[AGRUP. VALOR. PTO.]:[AGRUP. VALOR. PTO.]]=$B51,IF(DATOS_[[Check Periodo Ref.]:[Check Periodo Ref.]]="Dentro",DATOS_[Conc.Sal.19]))))),
0)</f>
        <v>0</v>
      </c>
      <c r="Y52" s="160">
        <f t="array" ref="Y52">IFERROR(
AVERAGE((IF(DATOS_[[Sexo]:[Sexo]]=$B52,IF(DATOS_[[AGRUP. VALOR. PTO.]:[AGRUP. VALOR. PTO.]]=$B51,IF(DATOS_[[Check Periodo Ref.]:[Check Periodo Ref.]]="Dentro",DATOS_[Conc.Sal.20]))))),
0)</f>
        <v>0</v>
      </c>
      <c r="Z52" s="160">
        <f t="array" ref="Z52">IFERROR(
AVERAGE((IF(DATOS_[[Sexo]:[Sexo]]=$B52,IF(DATOS_[[AGRUP. VALOR. PTO.]:[AGRUP. VALOR. PTO.]]=$B51,IF(DATOS_[[Check Periodo Ref.]:[Check Periodo Ref.]]="Dentro",DATOS_[Conc.Sal.21]))))),
0)</f>
        <v>0</v>
      </c>
      <c r="AA52" s="160">
        <f t="array" ref="AA52">IFERROR(
AVERAGE((IF(DATOS_[[Sexo]:[Sexo]]=$B52,IF(DATOS_[[AGRUP. VALOR. PTO.]:[AGRUP. VALOR. PTO.]]=$B51,IF(DATOS_[[Check Periodo Ref.]:[Check Periodo Ref.]]="Dentro",DATOS_[Conc.Sal.22]))))),
0)</f>
        <v>0</v>
      </c>
      <c r="AB52" s="160">
        <f t="array" ref="AB52">IFERROR(
AVERAGE((IF(DATOS_[[Sexo]:[Sexo]]=$B52,IF(DATOS_[[AGRUP. VALOR. PTO.]:[AGRUP. VALOR. PTO.]]=$B51,IF(DATOS_[[Check Periodo Ref.]:[Check Periodo Ref.]]="Dentro",DATOS_[Conc.Sal.23]))))),
0)</f>
        <v>0</v>
      </c>
      <c r="AC52" s="160">
        <f t="array" ref="AC52">IFERROR(
AVERAGE((IF(DATOS_[[Sexo]:[Sexo]]=$B52,IF(DATOS_[[AGRUP. VALOR. PTO.]:[AGRUP. VALOR. PTO.]]=$B51,IF(DATOS_[[Check Periodo Ref.]:[Check Periodo Ref.]]="Dentro",DATOS_[Conc.Sal.24]))))),
0)</f>
        <v>0</v>
      </c>
      <c r="AD52" s="160">
        <f t="array" ref="AD52">IFERROR(
AVERAGE((IF(DATOS_[[Sexo]:[Sexo]]=$B52,IF(DATOS_[[AGRUP. VALOR. PTO.]:[AGRUP. VALOR. PTO.]]=$B51,IF(DATOS_[[Check Periodo Ref.]:[Check Periodo Ref.]]="Dentro",DATOS_[Conc.Sal.25]))))),
0)</f>
        <v>0</v>
      </c>
      <c r="AE52" s="160">
        <f t="array" ref="AE52">IFERROR(
AVERAGE((IF(DATOS_[[Sexo]:[Sexo]]=$B52,IF(DATOS_[[AGRUP. VALOR. PTO.]:[AGRUP. VALOR. PTO.]]=$B51,IF(DATOS_[[Check Periodo Ref.]:[Check Periodo Ref.]]="Dentro",DATOS_[Conc.Sal.26]))))),
0)</f>
        <v>0</v>
      </c>
      <c r="AF52" s="160">
        <f t="array" ref="AF52">IFERROR(
AVERAGE((IF(DATOS_[[Sexo]:[Sexo]]=$B52,IF(DATOS_[[AGRUP. VALOR. PTO.]:[AGRUP. VALOR. PTO.]]=$B51,IF(DATOS_[[Check Periodo Ref.]:[Check Periodo Ref.]]="Dentro",DATOS_[Conc.Sal.27]))))),
0)</f>
        <v>0</v>
      </c>
      <c r="AG52" s="160">
        <f t="array" ref="AG52">IFERROR(
AVERAGE((IF(DATOS_[[Sexo]:[Sexo]]=$B52,IF(DATOS_[[AGRUP. VALOR. PTO.]:[AGRUP. VALOR. PTO.]]=$B51,IF(DATOS_[[Check Periodo Ref.]:[Check Periodo Ref.]]="Dentro",DATOS_[Conc.Sal.28]))))),
0)</f>
        <v>0</v>
      </c>
      <c r="AH52" s="160">
        <f t="array" ref="AH52">IFERROR(
AVERAGE((IF(DATOS_[[Sexo]:[Sexo]]=$B52,IF(DATOS_[[AGRUP. VALOR. PTO.]:[AGRUP. VALOR. PTO.]]=$B51,IF(DATOS_[[Check Periodo Ref.]:[Check Periodo Ref.]]="Dentro",DATOS_[Conc.Sal.29]))))),
0)</f>
        <v>0</v>
      </c>
      <c r="AI52" s="160">
        <f t="array" ref="AI52">IFERROR(
AVERAGE((IF(DATOS_[[Sexo]:[Sexo]]=$B52,IF(DATOS_[[AGRUP. VALOR. PTO.]:[AGRUP. VALOR. PTO.]]=$B51,IF(DATOS_[[Check Periodo Ref.]:[Check Periodo Ref.]]="Dentro",DATOS_[Conc.Sal.30]))))),
0)</f>
        <v>0</v>
      </c>
      <c r="AJ52" s="161">
        <f t="array" ref="AJ52">IFERROR(
AVERAGE(IF(DATOS_[Sexo]=$B52,IF(DATOS_[AGRUP. VALOR. PTO.]=$B51,IF(DATOS_[Check Periodo Ref.]="Dentro",DATOS_[Tot COMPL.SAL Ef],FALSE)))),
0)</f>
        <v>0</v>
      </c>
      <c r="AK52" s="163">
        <f t="array" ref="AK52">IFERROR(
AVERAGE(IF(DATOS_[Sexo]=$B52,IF(DATOS_[AGRUP. VALOR. PTO.]=$B51,IF(DATOS_[Check Periodo Ref.]="Dentro",DATOS_[TOTAL SALARIO Ef],FALSE)))),
0)</f>
        <v>0</v>
      </c>
      <c r="AL52" s="162">
        <f t="array" ref="AL52">IFERROR(
AVERAGE((IF(DATOS_[[Sexo]:[Sexo]]=$B52,IF(DATOS_[[AGRUP. VALOR. PTO.]:[AGRUP. VALOR. PTO.]]=$B51,IF(DATOS_[[Check Periodo Ref.]:[Check Periodo Ref.]]="Dentro",DATOS_[C.Extra.01]))))),
0)</f>
        <v>0</v>
      </c>
      <c r="AM52" s="162">
        <f t="array" ref="AM52">IFERROR(
AVERAGE((IF(DATOS_[[Sexo]:[Sexo]]=$B52,IF(DATOS_[[AGRUP. VALOR. PTO.]:[AGRUP. VALOR. PTO.]]=$B51,IF(DATOS_[[Check Periodo Ref.]:[Check Periodo Ref.]]="Dentro",DATOS_[C.Extra.02]))))),
0)</f>
        <v>0</v>
      </c>
      <c r="AN52" s="162">
        <f t="array" ref="AN52">IFERROR(
AVERAGE((IF(DATOS_[[Sexo]:[Sexo]]=$B52,IF(DATOS_[[AGRUP. VALOR. PTO.]:[AGRUP. VALOR. PTO.]]=$B51,IF(DATOS_[[Check Periodo Ref.]:[Check Periodo Ref.]]="Dentro",DATOS_[C.Extra.03]))))),
0)</f>
        <v>0</v>
      </c>
      <c r="AO52" s="162">
        <f t="array" ref="AO52">IFERROR(
AVERAGE((IF(DATOS_[[Sexo]:[Sexo]]=$B52,IF(DATOS_[[AGRUP. VALOR. PTO.]:[AGRUP. VALOR. PTO.]]=$B51,IF(DATOS_[[Check Periodo Ref.]:[Check Periodo Ref.]]="Dentro",DATOS_[C.Extra.04]))))),
0)</f>
        <v>0</v>
      </c>
      <c r="AP52" s="162">
        <f t="array" ref="AP52">IFERROR(
AVERAGE((IF(DATOS_[[Sexo]:[Sexo]]=$B52,IF(DATOS_[[AGRUP. VALOR. PTO.]:[AGRUP. VALOR. PTO.]]=$B51,IF(DATOS_[[Check Periodo Ref.]:[Check Periodo Ref.]]="Dentro",DATOS_[C.Extra.05]))))),
0)</f>
        <v>0</v>
      </c>
      <c r="AQ52" s="164">
        <f t="array" ref="AQ52">IFERROR(
AVERAGE(IF(DATOS_[Sexo]=$B52,IF(DATOS_[AGRUP. VALOR. PTO.]=$B51,IF(DATOS_[Check Periodo Ref.]="Dentro",DATOS_[Tot Extrasalarial Ef],FALSE)))),
0)</f>
        <v>0</v>
      </c>
      <c r="AR52" s="165">
        <f t="array" ref="AR52">IFERROR(
AVERAGE(IF(DATOS_[Sexo]=$B52,IF(DATOS_[AGRUP. VALOR. PTO.]=$B51,IF(DATOS_[Check Periodo Ref.]="Dentro",DATOS_[TOTAL Retrib Ef],FALSE)))),
0)</f>
        <v>0</v>
      </c>
    </row>
    <row r="53" spans="1:44" x14ac:dyDescent="0.3">
      <c r="A53" s="114" t="str">
        <f t="shared" ref="A53" si="54">+A52</f>
        <v>[ocultar]</v>
      </c>
      <c r="B53" s="111" t="s">
        <v>163</v>
      </c>
      <c r="C53" s="112">
        <f t="array" ref="C53">SUM(IF($B53=DATOS_[Sexo],
IF($B51=DATOS_[AGRUP. VALOR. PTO.],
IF("Dentro"=DATOS_[Check Periodo Ref.],
1/(COUNTIFS(DATOS_[Sexo],$B53,DATOS_[AGRUP. VALOR. PTO.],$B51,DATOS_[Check Periodo Ref.],"Dentro",DATOS_[id],DATOS_[id]))))))</f>
        <v>0</v>
      </c>
      <c r="D53" s="113">
        <f>COUNTIFS(DATOS_[AGRUP. VALOR. PTO.],$B51,DATOS_[Sexo],$B53,DATOS_[Check Periodo Ref.],"Dentro")</f>
        <v>0</v>
      </c>
      <c r="E53" s="159">
        <f t="array" ref="E53">IFERROR(
AVERAGE(IF(DATOS_[Sexo]=$B53,IF(DATOS_[AGRUP. VALOR. PTO.]=$B51,IF(DATOS_[Check Periodo Ref.]="Dentro",DATOS_[SALARIO BASE Ef],FALSE)))),
0)</f>
        <v>0</v>
      </c>
      <c r="F53" s="160">
        <f t="array" ref="F53">IFERROR(
AVERAGE((IF(DATOS_[[Sexo]:[Sexo]]=$B53,IF(DATOS_[[AGRUP. VALOR. PTO.]:[AGRUP. VALOR. PTO.]]=$B51,IF(DATOS_[[Check Periodo Ref.]:[Check Periodo Ref.]]="Dentro",DATOS_[Conc.Sal.01]))))),
0)</f>
        <v>0</v>
      </c>
      <c r="G53" s="160">
        <f t="array" ref="G53">IFERROR(
AVERAGE((IF(DATOS_[[Sexo]:[Sexo]]=$B53,IF(DATOS_[[AGRUP. VALOR. PTO.]:[AGRUP. VALOR. PTO.]]=$B51,IF(DATOS_[[Check Periodo Ref.]:[Check Periodo Ref.]]="Dentro",DATOS_[Conc.Sal.02]))))),
0)</f>
        <v>0</v>
      </c>
      <c r="H53" s="160">
        <f t="array" ref="H53">IFERROR(
AVERAGE((IF(DATOS_[[Sexo]:[Sexo]]=$B53,IF(DATOS_[[AGRUP. VALOR. PTO.]:[AGRUP. VALOR. PTO.]]=$B51,IF(DATOS_[[Check Periodo Ref.]:[Check Periodo Ref.]]="Dentro",DATOS_[Conc.Sal.03]))))),
0)</f>
        <v>0</v>
      </c>
      <c r="I53" s="160">
        <f t="array" ref="I53">IFERROR(
AVERAGE((IF(DATOS_[[Sexo]:[Sexo]]=$B53,IF(DATOS_[[AGRUP. VALOR. PTO.]:[AGRUP. VALOR. PTO.]]=$B51,IF(DATOS_[[Check Periodo Ref.]:[Check Periodo Ref.]]="Dentro",DATOS_[Conc.Sal.04]))))),
0)</f>
        <v>0</v>
      </c>
      <c r="J53" s="160">
        <f t="array" ref="J53">IFERROR(
AVERAGE((IF(DATOS_[[Sexo]:[Sexo]]=$B53,IF(DATOS_[[AGRUP. VALOR. PTO.]:[AGRUP. VALOR. PTO.]]=$B51,IF(DATOS_[[Check Periodo Ref.]:[Check Periodo Ref.]]="Dentro",DATOS_[Conc.Sal.05]))))),
0)</f>
        <v>0</v>
      </c>
      <c r="K53" s="160">
        <f t="array" ref="K53">IFERROR(
AVERAGE((IF(DATOS_[[Sexo]:[Sexo]]=$B53,IF(DATOS_[[AGRUP. VALOR. PTO.]:[AGRUP. VALOR. PTO.]]=$B51,IF(DATOS_[[Check Periodo Ref.]:[Check Periodo Ref.]]="Dentro",DATOS_[Conc.Sal.06]))))),
0)</f>
        <v>0</v>
      </c>
      <c r="L53" s="160">
        <f t="array" ref="L53">IFERROR(
AVERAGE((IF(DATOS_[[Sexo]:[Sexo]]=$B53,IF(DATOS_[[AGRUP. VALOR. PTO.]:[AGRUP. VALOR. PTO.]]=$B51,IF(DATOS_[[Check Periodo Ref.]:[Check Periodo Ref.]]="Dentro",DATOS_[Conc.Sal.07]))))),
0)</f>
        <v>0</v>
      </c>
      <c r="M53" s="160">
        <f t="array" ref="M53">IFERROR(
AVERAGE((IF(DATOS_[[Sexo]:[Sexo]]=$B53,IF(DATOS_[[AGRUP. VALOR. PTO.]:[AGRUP. VALOR. PTO.]]=$B51,IF(DATOS_[[Check Periodo Ref.]:[Check Periodo Ref.]]="Dentro",DATOS_[Conc.Sal.08]))))),
0)</f>
        <v>0</v>
      </c>
      <c r="N53" s="160">
        <f t="array" ref="N53">IFERROR(
AVERAGE((IF(DATOS_[[Sexo]:[Sexo]]=$B53,IF(DATOS_[[AGRUP. VALOR. PTO.]:[AGRUP. VALOR. PTO.]]=$B51,IF(DATOS_[[Check Periodo Ref.]:[Check Periodo Ref.]]="Dentro",DATOS_[Conc.Sal.09]))))),
0)</f>
        <v>0</v>
      </c>
      <c r="O53" s="160">
        <f t="array" ref="O53">IFERROR(
AVERAGE((IF(DATOS_[[Sexo]:[Sexo]]=$B53,IF(DATOS_[[AGRUP. VALOR. PTO.]:[AGRUP. VALOR. PTO.]]=$B51,IF(DATOS_[[Check Periodo Ref.]:[Check Periodo Ref.]]="Dentro",DATOS_[Conc.Sal.10]))))),
0)</f>
        <v>0</v>
      </c>
      <c r="P53" s="160">
        <f t="array" ref="P53">IFERROR(
AVERAGE((IF(DATOS_[[Sexo]:[Sexo]]=$B53,IF(DATOS_[[AGRUP. VALOR. PTO.]:[AGRUP. VALOR. PTO.]]=$B51,IF(DATOS_[[Check Periodo Ref.]:[Check Periodo Ref.]]="Dentro",DATOS_[Conc.Sal.11]))))),
0)</f>
        <v>0</v>
      </c>
      <c r="Q53" s="160">
        <f t="array" ref="Q53">IFERROR(
AVERAGE((IF(DATOS_[[Sexo]:[Sexo]]=$B53,IF(DATOS_[[AGRUP. VALOR. PTO.]:[AGRUP. VALOR. PTO.]]=$B51,IF(DATOS_[[Check Periodo Ref.]:[Check Periodo Ref.]]="Dentro",DATOS_[Conc.Sal.12]))))),
0)</f>
        <v>0</v>
      </c>
      <c r="R53" s="160">
        <f t="array" ref="R53">IFERROR(
AVERAGE((IF(DATOS_[[Sexo]:[Sexo]]=$B53,IF(DATOS_[[AGRUP. VALOR. PTO.]:[AGRUP. VALOR. PTO.]]=$B51,IF(DATOS_[[Check Periodo Ref.]:[Check Periodo Ref.]]="Dentro",DATOS_[Conc.Sal.13]))))),
0)</f>
        <v>0</v>
      </c>
      <c r="S53" s="160">
        <f t="array" ref="S53">IFERROR(
AVERAGE((IF(DATOS_[[Sexo]:[Sexo]]=$B53,IF(DATOS_[[AGRUP. VALOR. PTO.]:[AGRUP. VALOR. PTO.]]=$B51,IF(DATOS_[[Check Periodo Ref.]:[Check Periodo Ref.]]="Dentro",DATOS_[Conc.Sal.14]))))),
0)</f>
        <v>0</v>
      </c>
      <c r="T53" s="160">
        <f t="array" ref="T53">IFERROR(
AVERAGE((IF(DATOS_[[Sexo]:[Sexo]]=$B53,IF(DATOS_[[AGRUP. VALOR. PTO.]:[AGRUP. VALOR. PTO.]]=$B51,IF(DATOS_[[Check Periodo Ref.]:[Check Periodo Ref.]]="Dentro",DATOS_[Conc.Sal.15]))))),
0)</f>
        <v>0</v>
      </c>
      <c r="U53" s="160">
        <f t="array" ref="U53">IFERROR(
AVERAGE((IF(DATOS_[[Sexo]:[Sexo]]=$B53,IF(DATOS_[[AGRUP. VALOR. PTO.]:[AGRUP. VALOR. PTO.]]=$B51,IF(DATOS_[[Check Periodo Ref.]:[Check Periodo Ref.]]="Dentro",DATOS_[Conc.Sal.16]))))),
0)</f>
        <v>0</v>
      </c>
      <c r="V53" s="160">
        <f t="array" ref="V53">IFERROR(
AVERAGE((IF(DATOS_[[Sexo]:[Sexo]]=$B53,IF(DATOS_[[AGRUP. VALOR. PTO.]:[AGRUP. VALOR. PTO.]]=$B51,IF(DATOS_[[Check Periodo Ref.]:[Check Periodo Ref.]]="Dentro",DATOS_[Conc.Sal.17]))))),
0)</f>
        <v>0</v>
      </c>
      <c r="W53" s="160">
        <f t="array" ref="W53">IFERROR(
AVERAGE((IF(DATOS_[[Sexo]:[Sexo]]=$B53,IF(DATOS_[[AGRUP. VALOR. PTO.]:[AGRUP. VALOR. PTO.]]=$B51,IF(DATOS_[[Check Periodo Ref.]:[Check Periodo Ref.]]="Dentro",DATOS_[Conc.Sal.18]))))),
0)</f>
        <v>0</v>
      </c>
      <c r="X53" s="160">
        <f t="array" ref="X53">IFERROR(
AVERAGE((IF(DATOS_[[Sexo]:[Sexo]]=$B53,IF(DATOS_[[AGRUP. VALOR. PTO.]:[AGRUP. VALOR. PTO.]]=$B51,IF(DATOS_[[Check Periodo Ref.]:[Check Periodo Ref.]]="Dentro",DATOS_[Conc.Sal.19]))))),
0)</f>
        <v>0</v>
      </c>
      <c r="Y53" s="160">
        <f t="array" ref="Y53">IFERROR(
AVERAGE((IF(DATOS_[[Sexo]:[Sexo]]=$B53,IF(DATOS_[[AGRUP. VALOR. PTO.]:[AGRUP. VALOR. PTO.]]=$B51,IF(DATOS_[[Check Periodo Ref.]:[Check Periodo Ref.]]="Dentro",DATOS_[Conc.Sal.20]))))),
0)</f>
        <v>0</v>
      </c>
      <c r="Z53" s="160">
        <f t="array" ref="Z53">IFERROR(
AVERAGE((IF(DATOS_[[Sexo]:[Sexo]]=$B53,IF(DATOS_[[AGRUP. VALOR. PTO.]:[AGRUP. VALOR. PTO.]]=$B51,IF(DATOS_[[Check Periodo Ref.]:[Check Periodo Ref.]]="Dentro",DATOS_[Conc.Sal.21]))))),
0)</f>
        <v>0</v>
      </c>
      <c r="AA53" s="160">
        <f t="array" ref="AA53">IFERROR(
AVERAGE((IF(DATOS_[[Sexo]:[Sexo]]=$B53,IF(DATOS_[[AGRUP. VALOR. PTO.]:[AGRUP. VALOR. PTO.]]=$B51,IF(DATOS_[[Check Periodo Ref.]:[Check Periodo Ref.]]="Dentro",DATOS_[Conc.Sal.22]))))),
0)</f>
        <v>0</v>
      </c>
      <c r="AB53" s="160">
        <f t="array" ref="AB53">IFERROR(
AVERAGE((IF(DATOS_[[Sexo]:[Sexo]]=$B53,IF(DATOS_[[AGRUP. VALOR. PTO.]:[AGRUP. VALOR. PTO.]]=$B51,IF(DATOS_[[Check Periodo Ref.]:[Check Periodo Ref.]]="Dentro",DATOS_[Conc.Sal.23]))))),
0)</f>
        <v>0</v>
      </c>
      <c r="AC53" s="160">
        <f t="array" ref="AC53">IFERROR(
AVERAGE((IF(DATOS_[[Sexo]:[Sexo]]=$B53,IF(DATOS_[[AGRUP. VALOR. PTO.]:[AGRUP. VALOR. PTO.]]=$B51,IF(DATOS_[[Check Periodo Ref.]:[Check Periodo Ref.]]="Dentro",DATOS_[Conc.Sal.24]))))),
0)</f>
        <v>0</v>
      </c>
      <c r="AD53" s="160">
        <f t="array" ref="AD53">IFERROR(
AVERAGE((IF(DATOS_[[Sexo]:[Sexo]]=$B53,IF(DATOS_[[AGRUP. VALOR. PTO.]:[AGRUP. VALOR. PTO.]]=$B51,IF(DATOS_[[Check Periodo Ref.]:[Check Periodo Ref.]]="Dentro",DATOS_[Conc.Sal.25]))))),
0)</f>
        <v>0</v>
      </c>
      <c r="AE53" s="160">
        <f t="array" ref="AE53">IFERROR(
AVERAGE((IF(DATOS_[[Sexo]:[Sexo]]=$B53,IF(DATOS_[[AGRUP. VALOR. PTO.]:[AGRUP. VALOR. PTO.]]=$B51,IF(DATOS_[[Check Periodo Ref.]:[Check Periodo Ref.]]="Dentro",DATOS_[Conc.Sal.26]))))),
0)</f>
        <v>0</v>
      </c>
      <c r="AF53" s="160">
        <f t="array" ref="AF53">IFERROR(
AVERAGE((IF(DATOS_[[Sexo]:[Sexo]]=$B53,IF(DATOS_[[AGRUP. VALOR. PTO.]:[AGRUP. VALOR. PTO.]]=$B51,IF(DATOS_[[Check Periodo Ref.]:[Check Periodo Ref.]]="Dentro",DATOS_[Conc.Sal.27]))))),
0)</f>
        <v>0</v>
      </c>
      <c r="AG53" s="160">
        <f t="array" ref="AG53">IFERROR(
AVERAGE((IF(DATOS_[[Sexo]:[Sexo]]=$B53,IF(DATOS_[[AGRUP. VALOR. PTO.]:[AGRUP. VALOR. PTO.]]=$B51,IF(DATOS_[[Check Periodo Ref.]:[Check Periodo Ref.]]="Dentro",DATOS_[Conc.Sal.28]))))),
0)</f>
        <v>0</v>
      </c>
      <c r="AH53" s="160">
        <f t="array" ref="AH53">IFERROR(
AVERAGE((IF(DATOS_[[Sexo]:[Sexo]]=$B53,IF(DATOS_[[AGRUP. VALOR. PTO.]:[AGRUP. VALOR. PTO.]]=$B51,IF(DATOS_[[Check Periodo Ref.]:[Check Periodo Ref.]]="Dentro",DATOS_[Conc.Sal.29]))))),
0)</f>
        <v>0</v>
      </c>
      <c r="AI53" s="160">
        <f t="array" ref="AI53">IFERROR(
AVERAGE((IF(DATOS_[[Sexo]:[Sexo]]=$B53,IF(DATOS_[[AGRUP. VALOR. PTO.]:[AGRUP. VALOR. PTO.]]=$B51,IF(DATOS_[[Check Periodo Ref.]:[Check Periodo Ref.]]="Dentro",DATOS_[Conc.Sal.30]))))),
0)</f>
        <v>0</v>
      </c>
      <c r="AJ53" s="161">
        <f t="array" ref="AJ53">IFERROR(
AVERAGE(IF(DATOS_[Sexo]=$B53,IF(DATOS_[AGRUP. VALOR. PTO.]=$B51,IF(DATOS_[Check Periodo Ref.]="Dentro",DATOS_[Tot COMPL.SAL Ef],FALSE)))),
0)</f>
        <v>0</v>
      </c>
      <c r="AK53" s="163">
        <f t="array" ref="AK53">IFERROR(
AVERAGE(IF(DATOS_[Sexo]=$B53,IF(DATOS_[AGRUP. VALOR. PTO.]=$B51,IF(DATOS_[Check Periodo Ref.]="Dentro",DATOS_[TOTAL SALARIO Ef],FALSE)))),
0)</f>
        <v>0</v>
      </c>
      <c r="AL53" s="162">
        <f t="array" ref="AL53">IFERROR(
AVERAGE((IF(DATOS_[[Sexo]:[Sexo]]=$B53,IF(DATOS_[[AGRUP. VALOR. PTO.]:[AGRUP. VALOR. PTO.]]=$B51,IF(DATOS_[[Check Periodo Ref.]:[Check Periodo Ref.]]="Dentro",DATOS_[C.Extra.01]))))),
0)</f>
        <v>0</v>
      </c>
      <c r="AM53" s="162">
        <f t="array" ref="AM53">IFERROR(
AVERAGE((IF(DATOS_[[Sexo]:[Sexo]]=$B53,IF(DATOS_[[AGRUP. VALOR. PTO.]:[AGRUP. VALOR. PTO.]]=$B51,IF(DATOS_[[Check Periodo Ref.]:[Check Periodo Ref.]]="Dentro",DATOS_[C.Extra.02]))))),
0)</f>
        <v>0</v>
      </c>
      <c r="AN53" s="162">
        <f t="array" ref="AN53">IFERROR(
AVERAGE((IF(DATOS_[[Sexo]:[Sexo]]=$B53,IF(DATOS_[[AGRUP. VALOR. PTO.]:[AGRUP. VALOR. PTO.]]=$B51,IF(DATOS_[[Check Periodo Ref.]:[Check Periodo Ref.]]="Dentro",DATOS_[C.Extra.03]))))),
0)</f>
        <v>0</v>
      </c>
      <c r="AO53" s="162">
        <f t="array" ref="AO53">IFERROR(
AVERAGE((IF(DATOS_[[Sexo]:[Sexo]]=$B53,IF(DATOS_[[AGRUP. VALOR. PTO.]:[AGRUP. VALOR. PTO.]]=$B51,IF(DATOS_[[Check Periodo Ref.]:[Check Periodo Ref.]]="Dentro",DATOS_[C.Extra.04]))))),
0)</f>
        <v>0</v>
      </c>
      <c r="AP53" s="162">
        <f t="array" ref="AP53">IFERROR(
AVERAGE((IF(DATOS_[[Sexo]:[Sexo]]=$B53,IF(DATOS_[[AGRUP. VALOR. PTO.]:[AGRUP. VALOR. PTO.]]=$B51,IF(DATOS_[[Check Periodo Ref.]:[Check Periodo Ref.]]="Dentro",DATOS_[C.Extra.05]))))),
0)</f>
        <v>0</v>
      </c>
      <c r="AQ53" s="164">
        <f t="array" ref="AQ53">IFERROR(
AVERAGE(IF(DATOS_[Sexo]=$B53,IF(DATOS_[AGRUP. VALOR. PTO.]=$B51,IF(DATOS_[Check Periodo Ref.]="Dentro",DATOS_[Tot Extrasalarial Ef],FALSE)))),
0)</f>
        <v>0</v>
      </c>
      <c r="AR53" s="165">
        <f t="array" ref="AR53">IFERROR(
AVERAGE(IF(DATOS_[Sexo]=$B53,IF(DATOS_[AGRUP. VALOR. PTO.]=$B51,IF(DATOS_[Check Periodo Ref.]="Dentro",DATOS_[TOTAL Retrib Ef],FALSE)))),
0)</f>
        <v>0</v>
      </c>
    </row>
    <row r="54" spans="1:44" ht="17.25" thickBot="1" x14ac:dyDescent="0.35">
      <c r="A54" s="114" t="str">
        <f t="shared" ref="A54" si="55">+A55</f>
        <v>[ocultar]</v>
      </c>
      <c r="B54" s="117" t="s">
        <v>273</v>
      </c>
      <c r="C54" s="158"/>
      <c r="D54" s="118"/>
      <c r="E54" s="206" t="str">
        <f t="shared" ref="E54:AR54" si="56">IFERROR((E55-E56)/E55,"")</f>
        <v/>
      </c>
      <c r="F54" s="276" t="str">
        <f t="shared" si="56"/>
        <v/>
      </c>
      <c r="G54" s="277" t="str">
        <f t="shared" si="56"/>
        <v/>
      </c>
      <c r="H54" s="277" t="str">
        <f t="shared" si="56"/>
        <v/>
      </c>
      <c r="I54" s="277" t="str">
        <f t="shared" si="56"/>
        <v/>
      </c>
      <c r="J54" s="278" t="str">
        <f t="shared" si="56"/>
        <v/>
      </c>
      <c r="K54" s="279" t="str">
        <f t="shared" si="56"/>
        <v/>
      </c>
      <c r="L54" s="279" t="str">
        <f t="shared" si="56"/>
        <v/>
      </c>
      <c r="M54" s="279" t="str">
        <f t="shared" si="56"/>
        <v/>
      </c>
      <c r="N54" s="279" t="str">
        <f t="shared" si="56"/>
        <v/>
      </c>
      <c r="O54" s="279" t="str">
        <f t="shared" si="56"/>
        <v/>
      </c>
      <c r="P54" s="279" t="str">
        <f t="shared" si="56"/>
        <v/>
      </c>
      <c r="Q54" s="279" t="str">
        <f t="shared" si="56"/>
        <v/>
      </c>
      <c r="R54" s="279" t="str">
        <f t="shared" si="56"/>
        <v/>
      </c>
      <c r="S54" s="279" t="str">
        <f t="shared" si="56"/>
        <v/>
      </c>
      <c r="T54" s="279" t="str">
        <f t="shared" si="56"/>
        <v/>
      </c>
      <c r="U54" s="279" t="str">
        <f t="shared" si="56"/>
        <v/>
      </c>
      <c r="V54" s="278" t="str">
        <f t="shared" si="56"/>
        <v/>
      </c>
      <c r="W54" s="278" t="str">
        <f t="shared" si="56"/>
        <v/>
      </c>
      <c r="X54" s="278" t="str">
        <f t="shared" si="56"/>
        <v/>
      </c>
      <c r="Y54" s="278" t="str">
        <f t="shared" si="56"/>
        <v/>
      </c>
      <c r="Z54" s="278" t="str">
        <f t="shared" si="56"/>
        <v/>
      </c>
      <c r="AA54" s="278" t="str">
        <f t="shared" si="56"/>
        <v/>
      </c>
      <c r="AB54" s="278" t="str">
        <f t="shared" si="56"/>
        <v/>
      </c>
      <c r="AC54" s="278" t="str">
        <f t="shared" si="56"/>
        <v/>
      </c>
      <c r="AD54" s="278" t="str">
        <f t="shared" si="56"/>
        <v/>
      </c>
      <c r="AE54" s="278" t="str">
        <f t="shared" si="56"/>
        <v/>
      </c>
      <c r="AF54" s="278" t="str">
        <f t="shared" si="56"/>
        <v/>
      </c>
      <c r="AG54" s="278" t="str">
        <f t="shared" si="56"/>
        <v/>
      </c>
      <c r="AH54" s="278" t="str">
        <f t="shared" si="56"/>
        <v/>
      </c>
      <c r="AI54" s="278" t="str">
        <f t="shared" si="56"/>
        <v/>
      </c>
      <c r="AJ54" s="207" t="str">
        <f t="shared" si="56"/>
        <v/>
      </c>
      <c r="AK54" s="210" t="str">
        <f t="shared" si="56"/>
        <v/>
      </c>
      <c r="AL54" s="281" t="str">
        <f t="shared" si="56"/>
        <v/>
      </c>
      <c r="AM54" s="281" t="str">
        <f t="shared" si="56"/>
        <v/>
      </c>
      <c r="AN54" s="281" t="str">
        <f t="shared" si="56"/>
        <v/>
      </c>
      <c r="AO54" s="281" t="str">
        <f t="shared" si="56"/>
        <v/>
      </c>
      <c r="AP54" s="281" t="str">
        <f t="shared" si="56"/>
        <v/>
      </c>
      <c r="AQ54" s="208" t="str">
        <f t="shared" si="56"/>
        <v/>
      </c>
      <c r="AR54" s="209" t="str">
        <f t="shared" si="56"/>
        <v/>
      </c>
    </row>
    <row r="55" spans="1:44" x14ac:dyDescent="0.3">
      <c r="A55" s="114" t="str">
        <f t="shared" ref="A55" si="57">+IF(C55+C56=0,"[ocultar]","")</f>
        <v>[ocultar]</v>
      </c>
      <c r="B55" s="111" t="s">
        <v>162</v>
      </c>
      <c r="C55" s="112">
        <f t="array" ref="C55">SUM(IF($B55=DATOS_[Sexo],
IF($B54=DATOS_[AGRUP. VALOR. PTO.],
IF("Dentro"=DATOS_[Check Periodo Ref.],
1/(COUNTIFS(DATOS_[Sexo],$B55,DATOS_[AGRUP. VALOR. PTO.],$B54,DATOS_[Check Periodo Ref.],"Dentro",DATOS_[id],DATOS_[id]))))))</f>
        <v>0</v>
      </c>
      <c r="D55" s="113">
        <f>COUNTIFS(DATOS_[AGRUP. VALOR. PTO.],$B54,DATOS_[Sexo],$B55,DATOS_[Check Periodo Ref.],"Dentro")</f>
        <v>0</v>
      </c>
      <c r="E55" s="159">
        <f t="array" ref="E55">IFERROR(
AVERAGE(IF(DATOS_[Sexo]=$B55,IF(DATOS_[AGRUP. VALOR. PTO.]=$B54,IF(DATOS_[Check Periodo Ref.]="Dentro",DATOS_[SALARIO BASE Ef],FALSE)))),
0)</f>
        <v>0</v>
      </c>
      <c r="F55" s="160">
        <f t="array" ref="F55">IFERROR(
AVERAGE((IF(DATOS_[[Sexo]:[Sexo]]=$B55,IF(DATOS_[[AGRUP. VALOR. PTO.]:[AGRUP. VALOR. PTO.]]=$B54,IF(DATOS_[[Check Periodo Ref.]:[Check Periodo Ref.]]="Dentro",DATOS_[Conc.Sal.01]))))),
0)</f>
        <v>0</v>
      </c>
      <c r="G55" s="160">
        <f t="array" ref="G55">IFERROR(
AVERAGE((IF(DATOS_[[Sexo]:[Sexo]]=$B55,IF(DATOS_[[AGRUP. VALOR. PTO.]:[AGRUP. VALOR. PTO.]]=$B54,IF(DATOS_[[Check Periodo Ref.]:[Check Periodo Ref.]]="Dentro",DATOS_[Conc.Sal.02]))))),
0)</f>
        <v>0</v>
      </c>
      <c r="H55" s="160">
        <f t="array" ref="H55">IFERROR(
AVERAGE((IF(DATOS_[[Sexo]:[Sexo]]=$B55,IF(DATOS_[[AGRUP. VALOR. PTO.]:[AGRUP. VALOR. PTO.]]=$B54,IF(DATOS_[[Check Periodo Ref.]:[Check Periodo Ref.]]="Dentro",DATOS_[Conc.Sal.03]))))),
0)</f>
        <v>0</v>
      </c>
      <c r="I55" s="160">
        <f t="array" ref="I55">IFERROR(
AVERAGE((IF(DATOS_[[Sexo]:[Sexo]]=$B55,IF(DATOS_[[AGRUP. VALOR. PTO.]:[AGRUP. VALOR. PTO.]]=$B54,IF(DATOS_[[Check Periodo Ref.]:[Check Periodo Ref.]]="Dentro",DATOS_[Conc.Sal.04]))))),
0)</f>
        <v>0</v>
      </c>
      <c r="J55" s="160">
        <f t="array" ref="J55">IFERROR(
AVERAGE((IF(DATOS_[[Sexo]:[Sexo]]=$B55,IF(DATOS_[[AGRUP. VALOR. PTO.]:[AGRUP. VALOR. PTO.]]=$B54,IF(DATOS_[[Check Periodo Ref.]:[Check Periodo Ref.]]="Dentro",DATOS_[Conc.Sal.05]))))),
0)</f>
        <v>0</v>
      </c>
      <c r="K55" s="160">
        <f t="array" ref="K55">IFERROR(
AVERAGE((IF(DATOS_[[Sexo]:[Sexo]]=$B55,IF(DATOS_[[AGRUP. VALOR. PTO.]:[AGRUP. VALOR. PTO.]]=$B54,IF(DATOS_[[Check Periodo Ref.]:[Check Periodo Ref.]]="Dentro",DATOS_[Conc.Sal.06]))))),
0)</f>
        <v>0</v>
      </c>
      <c r="L55" s="160">
        <f t="array" ref="L55">IFERROR(
AVERAGE((IF(DATOS_[[Sexo]:[Sexo]]=$B55,IF(DATOS_[[AGRUP. VALOR. PTO.]:[AGRUP. VALOR. PTO.]]=$B54,IF(DATOS_[[Check Periodo Ref.]:[Check Periodo Ref.]]="Dentro",DATOS_[Conc.Sal.07]))))),
0)</f>
        <v>0</v>
      </c>
      <c r="M55" s="160">
        <f t="array" ref="M55">IFERROR(
AVERAGE((IF(DATOS_[[Sexo]:[Sexo]]=$B55,IF(DATOS_[[AGRUP. VALOR. PTO.]:[AGRUP. VALOR. PTO.]]=$B54,IF(DATOS_[[Check Periodo Ref.]:[Check Periodo Ref.]]="Dentro",DATOS_[Conc.Sal.08]))))),
0)</f>
        <v>0</v>
      </c>
      <c r="N55" s="160">
        <f t="array" ref="N55">IFERROR(
AVERAGE((IF(DATOS_[[Sexo]:[Sexo]]=$B55,IF(DATOS_[[AGRUP. VALOR. PTO.]:[AGRUP. VALOR. PTO.]]=$B54,IF(DATOS_[[Check Periodo Ref.]:[Check Periodo Ref.]]="Dentro",DATOS_[Conc.Sal.09]))))),
0)</f>
        <v>0</v>
      </c>
      <c r="O55" s="160">
        <f t="array" ref="O55">IFERROR(
AVERAGE((IF(DATOS_[[Sexo]:[Sexo]]=$B55,IF(DATOS_[[AGRUP. VALOR. PTO.]:[AGRUP. VALOR. PTO.]]=$B54,IF(DATOS_[[Check Periodo Ref.]:[Check Periodo Ref.]]="Dentro",DATOS_[Conc.Sal.10]))))),
0)</f>
        <v>0</v>
      </c>
      <c r="P55" s="160">
        <f t="array" ref="P55">IFERROR(
AVERAGE((IF(DATOS_[[Sexo]:[Sexo]]=$B55,IF(DATOS_[[AGRUP. VALOR. PTO.]:[AGRUP. VALOR. PTO.]]=$B54,IF(DATOS_[[Check Periodo Ref.]:[Check Periodo Ref.]]="Dentro",DATOS_[Conc.Sal.11]))))),
0)</f>
        <v>0</v>
      </c>
      <c r="Q55" s="160">
        <f t="array" ref="Q55">IFERROR(
AVERAGE((IF(DATOS_[[Sexo]:[Sexo]]=$B55,IF(DATOS_[[AGRUP. VALOR. PTO.]:[AGRUP. VALOR. PTO.]]=$B54,IF(DATOS_[[Check Periodo Ref.]:[Check Periodo Ref.]]="Dentro",DATOS_[Conc.Sal.12]))))),
0)</f>
        <v>0</v>
      </c>
      <c r="R55" s="160">
        <f t="array" ref="R55">IFERROR(
AVERAGE((IF(DATOS_[[Sexo]:[Sexo]]=$B55,IF(DATOS_[[AGRUP. VALOR. PTO.]:[AGRUP. VALOR. PTO.]]=$B54,IF(DATOS_[[Check Periodo Ref.]:[Check Periodo Ref.]]="Dentro",DATOS_[Conc.Sal.13]))))),
0)</f>
        <v>0</v>
      </c>
      <c r="S55" s="160">
        <f t="array" ref="S55">IFERROR(
AVERAGE((IF(DATOS_[[Sexo]:[Sexo]]=$B55,IF(DATOS_[[AGRUP. VALOR. PTO.]:[AGRUP. VALOR. PTO.]]=$B54,IF(DATOS_[[Check Periodo Ref.]:[Check Periodo Ref.]]="Dentro",DATOS_[Conc.Sal.14]))))),
0)</f>
        <v>0</v>
      </c>
      <c r="T55" s="160">
        <f t="array" ref="T55">IFERROR(
AVERAGE((IF(DATOS_[[Sexo]:[Sexo]]=$B55,IF(DATOS_[[AGRUP. VALOR. PTO.]:[AGRUP. VALOR. PTO.]]=$B54,IF(DATOS_[[Check Periodo Ref.]:[Check Periodo Ref.]]="Dentro",DATOS_[Conc.Sal.15]))))),
0)</f>
        <v>0</v>
      </c>
      <c r="U55" s="160">
        <f t="array" ref="U55">IFERROR(
AVERAGE((IF(DATOS_[[Sexo]:[Sexo]]=$B55,IF(DATOS_[[AGRUP. VALOR. PTO.]:[AGRUP. VALOR. PTO.]]=$B54,IF(DATOS_[[Check Periodo Ref.]:[Check Periodo Ref.]]="Dentro",DATOS_[Conc.Sal.16]))))),
0)</f>
        <v>0</v>
      </c>
      <c r="V55" s="160">
        <f t="array" ref="V55">IFERROR(
AVERAGE((IF(DATOS_[[Sexo]:[Sexo]]=$B55,IF(DATOS_[[AGRUP. VALOR. PTO.]:[AGRUP. VALOR. PTO.]]=$B54,IF(DATOS_[[Check Periodo Ref.]:[Check Periodo Ref.]]="Dentro",DATOS_[Conc.Sal.17]))))),
0)</f>
        <v>0</v>
      </c>
      <c r="W55" s="160">
        <f t="array" ref="W55">IFERROR(
AVERAGE((IF(DATOS_[[Sexo]:[Sexo]]=$B55,IF(DATOS_[[AGRUP. VALOR. PTO.]:[AGRUP. VALOR. PTO.]]=$B54,IF(DATOS_[[Check Periodo Ref.]:[Check Periodo Ref.]]="Dentro",DATOS_[Conc.Sal.18]))))),
0)</f>
        <v>0</v>
      </c>
      <c r="X55" s="160">
        <f t="array" ref="X55">IFERROR(
AVERAGE((IF(DATOS_[[Sexo]:[Sexo]]=$B55,IF(DATOS_[[AGRUP. VALOR. PTO.]:[AGRUP. VALOR. PTO.]]=$B54,IF(DATOS_[[Check Periodo Ref.]:[Check Periodo Ref.]]="Dentro",DATOS_[Conc.Sal.19]))))),
0)</f>
        <v>0</v>
      </c>
      <c r="Y55" s="160">
        <f t="array" ref="Y55">IFERROR(
AVERAGE((IF(DATOS_[[Sexo]:[Sexo]]=$B55,IF(DATOS_[[AGRUP. VALOR. PTO.]:[AGRUP. VALOR. PTO.]]=$B54,IF(DATOS_[[Check Periodo Ref.]:[Check Periodo Ref.]]="Dentro",DATOS_[Conc.Sal.20]))))),
0)</f>
        <v>0</v>
      </c>
      <c r="Z55" s="160">
        <f t="array" ref="Z55">IFERROR(
AVERAGE((IF(DATOS_[[Sexo]:[Sexo]]=$B55,IF(DATOS_[[AGRUP. VALOR. PTO.]:[AGRUP. VALOR. PTO.]]=$B54,IF(DATOS_[[Check Periodo Ref.]:[Check Periodo Ref.]]="Dentro",DATOS_[Conc.Sal.21]))))),
0)</f>
        <v>0</v>
      </c>
      <c r="AA55" s="160">
        <f t="array" ref="AA55">IFERROR(
AVERAGE((IF(DATOS_[[Sexo]:[Sexo]]=$B55,IF(DATOS_[[AGRUP. VALOR. PTO.]:[AGRUP. VALOR. PTO.]]=$B54,IF(DATOS_[[Check Periodo Ref.]:[Check Periodo Ref.]]="Dentro",DATOS_[Conc.Sal.22]))))),
0)</f>
        <v>0</v>
      </c>
      <c r="AB55" s="160">
        <f t="array" ref="AB55">IFERROR(
AVERAGE((IF(DATOS_[[Sexo]:[Sexo]]=$B55,IF(DATOS_[[AGRUP. VALOR. PTO.]:[AGRUP. VALOR. PTO.]]=$B54,IF(DATOS_[[Check Periodo Ref.]:[Check Periodo Ref.]]="Dentro",DATOS_[Conc.Sal.23]))))),
0)</f>
        <v>0</v>
      </c>
      <c r="AC55" s="160">
        <f t="array" ref="AC55">IFERROR(
AVERAGE((IF(DATOS_[[Sexo]:[Sexo]]=$B55,IF(DATOS_[[AGRUP. VALOR. PTO.]:[AGRUP. VALOR. PTO.]]=$B54,IF(DATOS_[[Check Periodo Ref.]:[Check Periodo Ref.]]="Dentro",DATOS_[Conc.Sal.24]))))),
0)</f>
        <v>0</v>
      </c>
      <c r="AD55" s="160">
        <f t="array" ref="AD55">IFERROR(
AVERAGE((IF(DATOS_[[Sexo]:[Sexo]]=$B55,IF(DATOS_[[AGRUP. VALOR. PTO.]:[AGRUP. VALOR. PTO.]]=$B54,IF(DATOS_[[Check Periodo Ref.]:[Check Periodo Ref.]]="Dentro",DATOS_[Conc.Sal.25]))))),
0)</f>
        <v>0</v>
      </c>
      <c r="AE55" s="160">
        <f t="array" ref="AE55">IFERROR(
AVERAGE((IF(DATOS_[[Sexo]:[Sexo]]=$B55,IF(DATOS_[[AGRUP. VALOR. PTO.]:[AGRUP. VALOR. PTO.]]=$B54,IF(DATOS_[[Check Periodo Ref.]:[Check Periodo Ref.]]="Dentro",DATOS_[Conc.Sal.26]))))),
0)</f>
        <v>0</v>
      </c>
      <c r="AF55" s="160">
        <f t="array" ref="AF55">IFERROR(
AVERAGE((IF(DATOS_[[Sexo]:[Sexo]]=$B55,IF(DATOS_[[AGRUP. VALOR. PTO.]:[AGRUP. VALOR. PTO.]]=$B54,IF(DATOS_[[Check Periodo Ref.]:[Check Periodo Ref.]]="Dentro",DATOS_[Conc.Sal.27]))))),
0)</f>
        <v>0</v>
      </c>
      <c r="AG55" s="160">
        <f t="array" ref="AG55">IFERROR(
AVERAGE((IF(DATOS_[[Sexo]:[Sexo]]=$B55,IF(DATOS_[[AGRUP. VALOR. PTO.]:[AGRUP. VALOR. PTO.]]=$B54,IF(DATOS_[[Check Periodo Ref.]:[Check Periodo Ref.]]="Dentro",DATOS_[Conc.Sal.28]))))),
0)</f>
        <v>0</v>
      </c>
      <c r="AH55" s="160">
        <f t="array" ref="AH55">IFERROR(
AVERAGE((IF(DATOS_[[Sexo]:[Sexo]]=$B55,IF(DATOS_[[AGRUP. VALOR. PTO.]:[AGRUP. VALOR. PTO.]]=$B54,IF(DATOS_[[Check Periodo Ref.]:[Check Periodo Ref.]]="Dentro",DATOS_[Conc.Sal.29]))))),
0)</f>
        <v>0</v>
      </c>
      <c r="AI55" s="160">
        <f t="array" ref="AI55">IFERROR(
AVERAGE((IF(DATOS_[[Sexo]:[Sexo]]=$B55,IF(DATOS_[[AGRUP. VALOR. PTO.]:[AGRUP. VALOR. PTO.]]=$B54,IF(DATOS_[[Check Periodo Ref.]:[Check Periodo Ref.]]="Dentro",DATOS_[Conc.Sal.30]))))),
0)</f>
        <v>0</v>
      </c>
      <c r="AJ55" s="161">
        <f t="array" ref="AJ55">IFERROR(
AVERAGE(IF(DATOS_[Sexo]=$B55,IF(DATOS_[AGRUP. VALOR. PTO.]=$B54,IF(DATOS_[Check Periodo Ref.]="Dentro",DATOS_[Tot COMPL.SAL Ef],FALSE)))),
0)</f>
        <v>0</v>
      </c>
      <c r="AK55" s="163">
        <f t="array" ref="AK55">IFERROR(
AVERAGE(IF(DATOS_[Sexo]=$B55,IF(DATOS_[AGRUP. VALOR. PTO.]=$B54,IF(DATOS_[Check Periodo Ref.]="Dentro",DATOS_[TOTAL SALARIO Ef],FALSE)))),
0)</f>
        <v>0</v>
      </c>
      <c r="AL55" s="162">
        <f t="array" ref="AL55">IFERROR(
AVERAGE((IF(DATOS_[[Sexo]:[Sexo]]=$B55,IF(DATOS_[[AGRUP. VALOR. PTO.]:[AGRUP. VALOR. PTO.]]=$B54,IF(DATOS_[[Check Periodo Ref.]:[Check Periodo Ref.]]="Dentro",DATOS_[C.Extra.01]))))),
0)</f>
        <v>0</v>
      </c>
      <c r="AM55" s="162">
        <f t="array" ref="AM55">IFERROR(
AVERAGE((IF(DATOS_[[Sexo]:[Sexo]]=$B55,IF(DATOS_[[AGRUP. VALOR. PTO.]:[AGRUP. VALOR. PTO.]]=$B54,IF(DATOS_[[Check Periodo Ref.]:[Check Periodo Ref.]]="Dentro",DATOS_[C.Extra.02]))))),
0)</f>
        <v>0</v>
      </c>
      <c r="AN55" s="162">
        <f t="array" ref="AN55">IFERROR(
AVERAGE((IF(DATOS_[[Sexo]:[Sexo]]=$B55,IF(DATOS_[[AGRUP. VALOR. PTO.]:[AGRUP. VALOR. PTO.]]=$B54,IF(DATOS_[[Check Periodo Ref.]:[Check Periodo Ref.]]="Dentro",DATOS_[C.Extra.03]))))),
0)</f>
        <v>0</v>
      </c>
      <c r="AO55" s="162">
        <f t="array" ref="AO55">IFERROR(
AVERAGE((IF(DATOS_[[Sexo]:[Sexo]]=$B55,IF(DATOS_[[AGRUP. VALOR. PTO.]:[AGRUP. VALOR. PTO.]]=$B54,IF(DATOS_[[Check Periodo Ref.]:[Check Periodo Ref.]]="Dentro",DATOS_[C.Extra.04]))))),
0)</f>
        <v>0</v>
      </c>
      <c r="AP55" s="162">
        <f t="array" ref="AP55">IFERROR(
AVERAGE((IF(DATOS_[[Sexo]:[Sexo]]=$B55,IF(DATOS_[[AGRUP. VALOR. PTO.]:[AGRUP. VALOR. PTO.]]=$B54,IF(DATOS_[[Check Periodo Ref.]:[Check Periodo Ref.]]="Dentro",DATOS_[C.Extra.05]))))),
0)</f>
        <v>0</v>
      </c>
      <c r="AQ55" s="164">
        <f t="array" ref="AQ55">IFERROR(
AVERAGE(IF(DATOS_[Sexo]=$B55,IF(DATOS_[AGRUP. VALOR. PTO.]=$B54,IF(DATOS_[Check Periodo Ref.]="Dentro",DATOS_[Tot Extrasalarial Ef],FALSE)))),
0)</f>
        <v>0</v>
      </c>
      <c r="AR55" s="165">
        <f t="array" ref="AR55">IFERROR(
AVERAGE(IF(DATOS_[Sexo]=$B55,IF(DATOS_[AGRUP. VALOR. PTO.]=$B54,IF(DATOS_[Check Periodo Ref.]="Dentro",DATOS_[TOTAL Retrib Ef],FALSE)))),
0)</f>
        <v>0</v>
      </c>
    </row>
    <row r="56" spans="1:44" x14ac:dyDescent="0.3">
      <c r="A56" s="114" t="str">
        <f t="shared" ref="A56" si="58">+A55</f>
        <v>[ocultar]</v>
      </c>
      <c r="B56" s="111" t="s">
        <v>163</v>
      </c>
      <c r="C56" s="112">
        <f t="array" ref="C56">SUM(IF($B56=DATOS_[Sexo],
IF($B54=DATOS_[AGRUP. VALOR. PTO.],
IF("Dentro"=DATOS_[Check Periodo Ref.],
1/(COUNTIFS(DATOS_[Sexo],$B56,DATOS_[AGRUP. VALOR. PTO.],$B54,DATOS_[Check Periodo Ref.],"Dentro",DATOS_[id],DATOS_[id]))))))</f>
        <v>0</v>
      </c>
      <c r="D56" s="113">
        <f>COUNTIFS(DATOS_[AGRUP. VALOR. PTO.],$B54,DATOS_[Sexo],$B56,DATOS_[Check Periodo Ref.],"Dentro")</f>
        <v>0</v>
      </c>
      <c r="E56" s="159">
        <f t="array" ref="E56">IFERROR(
AVERAGE(IF(DATOS_[Sexo]=$B56,IF(DATOS_[AGRUP. VALOR. PTO.]=$B54,IF(DATOS_[Check Periodo Ref.]="Dentro",DATOS_[SALARIO BASE Ef],FALSE)))),
0)</f>
        <v>0</v>
      </c>
      <c r="F56" s="160">
        <f t="array" ref="F56">IFERROR(
AVERAGE((IF(DATOS_[[Sexo]:[Sexo]]=$B56,IF(DATOS_[[AGRUP. VALOR. PTO.]:[AGRUP. VALOR. PTO.]]=$B54,IF(DATOS_[[Check Periodo Ref.]:[Check Periodo Ref.]]="Dentro",DATOS_[Conc.Sal.01]))))),
0)</f>
        <v>0</v>
      </c>
      <c r="G56" s="160">
        <f t="array" ref="G56">IFERROR(
AVERAGE((IF(DATOS_[[Sexo]:[Sexo]]=$B56,IF(DATOS_[[AGRUP. VALOR. PTO.]:[AGRUP. VALOR. PTO.]]=$B54,IF(DATOS_[[Check Periodo Ref.]:[Check Periodo Ref.]]="Dentro",DATOS_[Conc.Sal.02]))))),
0)</f>
        <v>0</v>
      </c>
      <c r="H56" s="160">
        <f t="array" ref="H56">IFERROR(
AVERAGE((IF(DATOS_[[Sexo]:[Sexo]]=$B56,IF(DATOS_[[AGRUP. VALOR. PTO.]:[AGRUP. VALOR. PTO.]]=$B54,IF(DATOS_[[Check Periodo Ref.]:[Check Periodo Ref.]]="Dentro",DATOS_[Conc.Sal.03]))))),
0)</f>
        <v>0</v>
      </c>
      <c r="I56" s="160">
        <f t="array" ref="I56">IFERROR(
AVERAGE((IF(DATOS_[[Sexo]:[Sexo]]=$B56,IF(DATOS_[[AGRUP. VALOR. PTO.]:[AGRUP. VALOR. PTO.]]=$B54,IF(DATOS_[[Check Periodo Ref.]:[Check Periodo Ref.]]="Dentro",DATOS_[Conc.Sal.04]))))),
0)</f>
        <v>0</v>
      </c>
      <c r="J56" s="160">
        <f t="array" ref="J56">IFERROR(
AVERAGE((IF(DATOS_[[Sexo]:[Sexo]]=$B56,IF(DATOS_[[AGRUP. VALOR. PTO.]:[AGRUP. VALOR. PTO.]]=$B54,IF(DATOS_[[Check Periodo Ref.]:[Check Periodo Ref.]]="Dentro",DATOS_[Conc.Sal.05]))))),
0)</f>
        <v>0</v>
      </c>
      <c r="K56" s="160">
        <f t="array" ref="K56">IFERROR(
AVERAGE((IF(DATOS_[[Sexo]:[Sexo]]=$B56,IF(DATOS_[[AGRUP. VALOR. PTO.]:[AGRUP. VALOR. PTO.]]=$B54,IF(DATOS_[[Check Periodo Ref.]:[Check Periodo Ref.]]="Dentro",DATOS_[Conc.Sal.06]))))),
0)</f>
        <v>0</v>
      </c>
      <c r="L56" s="160">
        <f t="array" ref="L56">IFERROR(
AVERAGE((IF(DATOS_[[Sexo]:[Sexo]]=$B56,IF(DATOS_[[AGRUP. VALOR. PTO.]:[AGRUP. VALOR. PTO.]]=$B54,IF(DATOS_[[Check Periodo Ref.]:[Check Periodo Ref.]]="Dentro",DATOS_[Conc.Sal.07]))))),
0)</f>
        <v>0</v>
      </c>
      <c r="M56" s="160">
        <f t="array" ref="M56">IFERROR(
AVERAGE((IF(DATOS_[[Sexo]:[Sexo]]=$B56,IF(DATOS_[[AGRUP. VALOR. PTO.]:[AGRUP. VALOR. PTO.]]=$B54,IF(DATOS_[[Check Periodo Ref.]:[Check Periodo Ref.]]="Dentro",DATOS_[Conc.Sal.08]))))),
0)</f>
        <v>0</v>
      </c>
      <c r="N56" s="160">
        <f t="array" ref="N56">IFERROR(
AVERAGE((IF(DATOS_[[Sexo]:[Sexo]]=$B56,IF(DATOS_[[AGRUP. VALOR. PTO.]:[AGRUP. VALOR. PTO.]]=$B54,IF(DATOS_[[Check Periodo Ref.]:[Check Periodo Ref.]]="Dentro",DATOS_[Conc.Sal.09]))))),
0)</f>
        <v>0</v>
      </c>
      <c r="O56" s="160">
        <f t="array" ref="O56">IFERROR(
AVERAGE((IF(DATOS_[[Sexo]:[Sexo]]=$B56,IF(DATOS_[[AGRUP. VALOR. PTO.]:[AGRUP. VALOR. PTO.]]=$B54,IF(DATOS_[[Check Periodo Ref.]:[Check Periodo Ref.]]="Dentro",DATOS_[Conc.Sal.10]))))),
0)</f>
        <v>0</v>
      </c>
      <c r="P56" s="160">
        <f t="array" ref="P56">IFERROR(
AVERAGE((IF(DATOS_[[Sexo]:[Sexo]]=$B56,IF(DATOS_[[AGRUP. VALOR. PTO.]:[AGRUP. VALOR. PTO.]]=$B54,IF(DATOS_[[Check Periodo Ref.]:[Check Periodo Ref.]]="Dentro",DATOS_[Conc.Sal.11]))))),
0)</f>
        <v>0</v>
      </c>
      <c r="Q56" s="160">
        <f t="array" ref="Q56">IFERROR(
AVERAGE((IF(DATOS_[[Sexo]:[Sexo]]=$B56,IF(DATOS_[[AGRUP. VALOR. PTO.]:[AGRUP. VALOR. PTO.]]=$B54,IF(DATOS_[[Check Periodo Ref.]:[Check Periodo Ref.]]="Dentro",DATOS_[Conc.Sal.12]))))),
0)</f>
        <v>0</v>
      </c>
      <c r="R56" s="160">
        <f t="array" ref="R56">IFERROR(
AVERAGE((IF(DATOS_[[Sexo]:[Sexo]]=$B56,IF(DATOS_[[AGRUP. VALOR. PTO.]:[AGRUP. VALOR. PTO.]]=$B54,IF(DATOS_[[Check Periodo Ref.]:[Check Periodo Ref.]]="Dentro",DATOS_[Conc.Sal.13]))))),
0)</f>
        <v>0</v>
      </c>
      <c r="S56" s="160">
        <f t="array" ref="S56">IFERROR(
AVERAGE((IF(DATOS_[[Sexo]:[Sexo]]=$B56,IF(DATOS_[[AGRUP. VALOR. PTO.]:[AGRUP. VALOR. PTO.]]=$B54,IF(DATOS_[[Check Periodo Ref.]:[Check Periodo Ref.]]="Dentro",DATOS_[Conc.Sal.14]))))),
0)</f>
        <v>0</v>
      </c>
      <c r="T56" s="160">
        <f t="array" ref="T56">IFERROR(
AVERAGE((IF(DATOS_[[Sexo]:[Sexo]]=$B56,IF(DATOS_[[AGRUP. VALOR. PTO.]:[AGRUP. VALOR. PTO.]]=$B54,IF(DATOS_[[Check Periodo Ref.]:[Check Periodo Ref.]]="Dentro",DATOS_[Conc.Sal.15]))))),
0)</f>
        <v>0</v>
      </c>
      <c r="U56" s="160">
        <f t="array" ref="U56">IFERROR(
AVERAGE((IF(DATOS_[[Sexo]:[Sexo]]=$B56,IF(DATOS_[[AGRUP. VALOR. PTO.]:[AGRUP. VALOR. PTO.]]=$B54,IF(DATOS_[[Check Periodo Ref.]:[Check Periodo Ref.]]="Dentro",DATOS_[Conc.Sal.16]))))),
0)</f>
        <v>0</v>
      </c>
      <c r="V56" s="160">
        <f t="array" ref="V56">IFERROR(
AVERAGE((IF(DATOS_[[Sexo]:[Sexo]]=$B56,IF(DATOS_[[AGRUP. VALOR. PTO.]:[AGRUP. VALOR. PTO.]]=$B54,IF(DATOS_[[Check Periodo Ref.]:[Check Periodo Ref.]]="Dentro",DATOS_[Conc.Sal.17]))))),
0)</f>
        <v>0</v>
      </c>
      <c r="W56" s="160">
        <f t="array" ref="W56">IFERROR(
AVERAGE((IF(DATOS_[[Sexo]:[Sexo]]=$B56,IF(DATOS_[[AGRUP. VALOR. PTO.]:[AGRUP. VALOR. PTO.]]=$B54,IF(DATOS_[[Check Periodo Ref.]:[Check Periodo Ref.]]="Dentro",DATOS_[Conc.Sal.18]))))),
0)</f>
        <v>0</v>
      </c>
      <c r="X56" s="160">
        <f t="array" ref="X56">IFERROR(
AVERAGE((IF(DATOS_[[Sexo]:[Sexo]]=$B56,IF(DATOS_[[AGRUP. VALOR. PTO.]:[AGRUP. VALOR. PTO.]]=$B54,IF(DATOS_[[Check Periodo Ref.]:[Check Periodo Ref.]]="Dentro",DATOS_[Conc.Sal.19]))))),
0)</f>
        <v>0</v>
      </c>
      <c r="Y56" s="160">
        <f t="array" ref="Y56">IFERROR(
AVERAGE((IF(DATOS_[[Sexo]:[Sexo]]=$B56,IF(DATOS_[[AGRUP. VALOR. PTO.]:[AGRUP. VALOR. PTO.]]=$B54,IF(DATOS_[[Check Periodo Ref.]:[Check Periodo Ref.]]="Dentro",DATOS_[Conc.Sal.20]))))),
0)</f>
        <v>0</v>
      </c>
      <c r="Z56" s="160">
        <f t="array" ref="Z56">IFERROR(
AVERAGE((IF(DATOS_[[Sexo]:[Sexo]]=$B56,IF(DATOS_[[AGRUP. VALOR. PTO.]:[AGRUP. VALOR. PTO.]]=$B54,IF(DATOS_[[Check Periodo Ref.]:[Check Periodo Ref.]]="Dentro",DATOS_[Conc.Sal.21]))))),
0)</f>
        <v>0</v>
      </c>
      <c r="AA56" s="160">
        <f t="array" ref="AA56">IFERROR(
AVERAGE((IF(DATOS_[[Sexo]:[Sexo]]=$B56,IF(DATOS_[[AGRUP. VALOR. PTO.]:[AGRUP. VALOR. PTO.]]=$B54,IF(DATOS_[[Check Periodo Ref.]:[Check Periodo Ref.]]="Dentro",DATOS_[Conc.Sal.22]))))),
0)</f>
        <v>0</v>
      </c>
      <c r="AB56" s="160">
        <f t="array" ref="AB56">IFERROR(
AVERAGE((IF(DATOS_[[Sexo]:[Sexo]]=$B56,IF(DATOS_[[AGRUP. VALOR. PTO.]:[AGRUP. VALOR. PTO.]]=$B54,IF(DATOS_[[Check Periodo Ref.]:[Check Periodo Ref.]]="Dentro",DATOS_[Conc.Sal.23]))))),
0)</f>
        <v>0</v>
      </c>
      <c r="AC56" s="160">
        <f t="array" ref="AC56">IFERROR(
AVERAGE((IF(DATOS_[[Sexo]:[Sexo]]=$B56,IF(DATOS_[[AGRUP. VALOR. PTO.]:[AGRUP. VALOR. PTO.]]=$B54,IF(DATOS_[[Check Periodo Ref.]:[Check Periodo Ref.]]="Dentro",DATOS_[Conc.Sal.24]))))),
0)</f>
        <v>0</v>
      </c>
      <c r="AD56" s="160">
        <f t="array" ref="AD56">IFERROR(
AVERAGE((IF(DATOS_[[Sexo]:[Sexo]]=$B56,IF(DATOS_[[AGRUP. VALOR. PTO.]:[AGRUP. VALOR. PTO.]]=$B54,IF(DATOS_[[Check Periodo Ref.]:[Check Periodo Ref.]]="Dentro",DATOS_[Conc.Sal.25]))))),
0)</f>
        <v>0</v>
      </c>
      <c r="AE56" s="160">
        <f t="array" ref="AE56">IFERROR(
AVERAGE((IF(DATOS_[[Sexo]:[Sexo]]=$B56,IF(DATOS_[[AGRUP. VALOR. PTO.]:[AGRUP. VALOR. PTO.]]=$B54,IF(DATOS_[[Check Periodo Ref.]:[Check Periodo Ref.]]="Dentro",DATOS_[Conc.Sal.26]))))),
0)</f>
        <v>0</v>
      </c>
      <c r="AF56" s="160">
        <f t="array" ref="AF56">IFERROR(
AVERAGE((IF(DATOS_[[Sexo]:[Sexo]]=$B56,IF(DATOS_[[AGRUP. VALOR. PTO.]:[AGRUP. VALOR. PTO.]]=$B54,IF(DATOS_[[Check Periodo Ref.]:[Check Periodo Ref.]]="Dentro",DATOS_[Conc.Sal.27]))))),
0)</f>
        <v>0</v>
      </c>
      <c r="AG56" s="160">
        <f t="array" ref="AG56">IFERROR(
AVERAGE((IF(DATOS_[[Sexo]:[Sexo]]=$B56,IF(DATOS_[[AGRUP. VALOR. PTO.]:[AGRUP. VALOR. PTO.]]=$B54,IF(DATOS_[[Check Periodo Ref.]:[Check Periodo Ref.]]="Dentro",DATOS_[Conc.Sal.28]))))),
0)</f>
        <v>0</v>
      </c>
      <c r="AH56" s="160">
        <f t="array" ref="AH56">IFERROR(
AVERAGE((IF(DATOS_[[Sexo]:[Sexo]]=$B56,IF(DATOS_[[AGRUP. VALOR. PTO.]:[AGRUP. VALOR. PTO.]]=$B54,IF(DATOS_[[Check Periodo Ref.]:[Check Periodo Ref.]]="Dentro",DATOS_[Conc.Sal.29]))))),
0)</f>
        <v>0</v>
      </c>
      <c r="AI56" s="160">
        <f t="array" ref="AI56">IFERROR(
AVERAGE((IF(DATOS_[[Sexo]:[Sexo]]=$B56,IF(DATOS_[[AGRUP. VALOR. PTO.]:[AGRUP. VALOR. PTO.]]=$B54,IF(DATOS_[[Check Periodo Ref.]:[Check Periodo Ref.]]="Dentro",DATOS_[Conc.Sal.30]))))),
0)</f>
        <v>0</v>
      </c>
      <c r="AJ56" s="161">
        <f t="array" ref="AJ56">IFERROR(
AVERAGE(IF(DATOS_[Sexo]=$B56,IF(DATOS_[AGRUP. VALOR. PTO.]=$B54,IF(DATOS_[Check Periodo Ref.]="Dentro",DATOS_[Tot COMPL.SAL Ef],FALSE)))),
0)</f>
        <v>0</v>
      </c>
      <c r="AK56" s="163">
        <f t="array" ref="AK56">IFERROR(
AVERAGE(IF(DATOS_[Sexo]=$B56,IF(DATOS_[AGRUP. VALOR. PTO.]=$B54,IF(DATOS_[Check Periodo Ref.]="Dentro",DATOS_[TOTAL SALARIO Ef],FALSE)))),
0)</f>
        <v>0</v>
      </c>
      <c r="AL56" s="162">
        <f t="array" ref="AL56">IFERROR(
AVERAGE((IF(DATOS_[[Sexo]:[Sexo]]=$B56,IF(DATOS_[[AGRUP. VALOR. PTO.]:[AGRUP. VALOR. PTO.]]=$B54,IF(DATOS_[[Check Periodo Ref.]:[Check Periodo Ref.]]="Dentro",DATOS_[C.Extra.01]))))),
0)</f>
        <v>0</v>
      </c>
      <c r="AM56" s="162">
        <f t="array" ref="AM56">IFERROR(
AVERAGE((IF(DATOS_[[Sexo]:[Sexo]]=$B56,IF(DATOS_[[AGRUP. VALOR. PTO.]:[AGRUP. VALOR. PTO.]]=$B54,IF(DATOS_[[Check Periodo Ref.]:[Check Periodo Ref.]]="Dentro",DATOS_[C.Extra.02]))))),
0)</f>
        <v>0</v>
      </c>
      <c r="AN56" s="162">
        <f t="array" ref="AN56">IFERROR(
AVERAGE((IF(DATOS_[[Sexo]:[Sexo]]=$B56,IF(DATOS_[[AGRUP. VALOR. PTO.]:[AGRUP. VALOR. PTO.]]=$B54,IF(DATOS_[[Check Periodo Ref.]:[Check Periodo Ref.]]="Dentro",DATOS_[C.Extra.03]))))),
0)</f>
        <v>0</v>
      </c>
      <c r="AO56" s="162">
        <f t="array" ref="AO56">IFERROR(
AVERAGE((IF(DATOS_[[Sexo]:[Sexo]]=$B56,IF(DATOS_[[AGRUP. VALOR. PTO.]:[AGRUP. VALOR. PTO.]]=$B54,IF(DATOS_[[Check Periodo Ref.]:[Check Periodo Ref.]]="Dentro",DATOS_[C.Extra.04]))))),
0)</f>
        <v>0</v>
      </c>
      <c r="AP56" s="162">
        <f t="array" ref="AP56">IFERROR(
AVERAGE((IF(DATOS_[[Sexo]:[Sexo]]=$B56,IF(DATOS_[[AGRUP. VALOR. PTO.]:[AGRUP. VALOR. PTO.]]=$B54,IF(DATOS_[[Check Periodo Ref.]:[Check Periodo Ref.]]="Dentro",DATOS_[C.Extra.05]))))),
0)</f>
        <v>0</v>
      </c>
      <c r="AQ56" s="164">
        <f t="array" ref="AQ56">IFERROR(
AVERAGE(IF(DATOS_[Sexo]=$B56,IF(DATOS_[AGRUP. VALOR. PTO.]=$B54,IF(DATOS_[Check Periodo Ref.]="Dentro",DATOS_[Tot Extrasalarial Ef],FALSE)))),
0)</f>
        <v>0</v>
      </c>
      <c r="AR56" s="165">
        <f t="array" ref="AR56">IFERROR(
AVERAGE(IF(DATOS_[Sexo]=$B56,IF(DATOS_[AGRUP. VALOR. PTO.]=$B54,IF(DATOS_[Check Periodo Ref.]="Dentro",DATOS_[TOTAL Retrib Ef],FALSE)))),
0)</f>
        <v>0</v>
      </c>
    </row>
    <row r="57" spans="1:44" ht="17.25" thickBot="1" x14ac:dyDescent="0.35">
      <c r="A57" s="114" t="str">
        <f t="shared" ref="A57" si="59">+A58</f>
        <v>[ocultar]</v>
      </c>
      <c r="B57" s="117" t="s">
        <v>274</v>
      </c>
      <c r="C57" s="158"/>
      <c r="D57" s="118"/>
      <c r="E57" s="206" t="str">
        <f t="shared" ref="E57:AR57" si="60">IFERROR((E58-E59)/E58,"")</f>
        <v/>
      </c>
      <c r="F57" s="276" t="str">
        <f t="shared" si="60"/>
        <v/>
      </c>
      <c r="G57" s="277" t="str">
        <f t="shared" si="60"/>
        <v/>
      </c>
      <c r="H57" s="277" t="str">
        <f t="shared" si="60"/>
        <v/>
      </c>
      <c r="I57" s="277" t="str">
        <f t="shared" si="60"/>
        <v/>
      </c>
      <c r="J57" s="278" t="str">
        <f t="shared" si="60"/>
        <v/>
      </c>
      <c r="K57" s="279" t="str">
        <f t="shared" si="60"/>
        <v/>
      </c>
      <c r="L57" s="279" t="str">
        <f t="shared" si="60"/>
        <v/>
      </c>
      <c r="M57" s="279" t="str">
        <f t="shared" si="60"/>
        <v/>
      </c>
      <c r="N57" s="279" t="str">
        <f t="shared" si="60"/>
        <v/>
      </c>
      <c r="O57" s="279" t="str">
        <f t="shared" si="60"/>
        <v/>
      </c>
      <c r="P57" s="279" t="str">
        <f t="shared" si="60"/>
        <v/>
      </c>
      <c r="Q57" s="279" t="str">
        <f t="shared" si="60"/>
        <v/>
      </c>
      <c r="R57" s="279" t="str">
        <f t="shared" si="60"/>
        <v/>
      </c>
      <c r="S57" s="279" t="str">
        <f t="shared" si="60"/>
        <v/>
      </c>
      <c r="T57" s="279" t="str">
        <f t="shared" si="60"/>
        <v/>
      </c>
      <c r="U57" s="279" t="str">
        <f t="shared" si="60"/>
        <v/>
      </c>
      <c r="V57" s="278" t="str">
        <f t="shared" si="60"/>
        <v/>
      </c>
      <c r="W57" s="278" t="str">
        <f t="shared" si="60"/>
        <v/>
      </c>
      <c r="X57" s="278" t="str">
        <f t="shared" si="60"/>
        <v/>
      </c>
      <c r="Y57" s="278" t="str">
        <f t="shared" si="60"/>
        <v/>
      </c>
      <c r="Z57" s="278" t="str">
        <f t="shared" si="60"/>
        <v/>
      </c>
      <c r="AA57" s="278" t="str">
        <f t="shared" si="60"/>
        <v/>
      </c>
      <c r="AB57" s="278" t="str">
        <f t="shared" si="60"/>
        <v/>
      </c>
      <c r="AC57" s="278" t="str">
        <f t="shared" si="60"/>
        <v/>
      </c>
      <c r="AD57" s="278" t="str">
        <f t="shared" si="60"/>
        <v/>
      </c>
      <c r="AE57" s="278" t="str">
        <f t="shared" si="60"/>
        <v/>
      </c>
      <c r="AF57" s="278" t="str">
        <f t="shared" si="60"/>
        <v/>
      </c>
      <c r="AG57" s="278" t="str">
        <f t="shared" si="60"/>
        <v/>
      </c>
      <c r="AH57" s="278" t="str">
        <f t="shared" si="60"/>
        <v/>
      </c>
      <c r="AI57" s="278" t="str">
        <f t="shared" si="60"/>
        <v/>
      </c>
      <c r="AJ57" s="207" t="str">
        <f t="shared" si="60"/>
        <v/>
      </c>
      <c r="AK57" s="210" t="str">
        <f t="shared" si="60"/>
        <v/>
      </c>
      <c r="AL57" s="281" t="str">
        <f t="shared" si="60"/>
        <v/>
      </c>
      <c r="AM57" s="281" t="str">
        <f t="shared" si="60"/>
        <v/>
      </c>
      <c r="AN57" s="281" t="str">
        <f t="shared" si="60"/>
        <v/>
      </c>
      <c r="AO57" s="281" t="str">
        <f t="shared" si="60"/>
        <v/>
      </c>
      <c r="AP57" s="281" t="str">
        <f t="shared" si="60"/>
        <v/>
      </c>
      <c r="AQ57" s="208" t="str">
        <f t="shared" si="60"/>
        <v/>
      </c>
      <c r="AR57" s="209" t="str">
        <f t="shared" si="60"/>
        <v/>
      </c>
    </row>
    <row r="58" spans="1:44" x14ac:dyDescent="0.3">
      <c r="A58" s="114" t="str">
        <f t="shared" ref="A58" si="61">+IF(C58+C59=0,"[ocultar]","")</f>
        <v>[ocultar]</v>
      </c>
      <c r="B58" s="111" t="s">
        <v>162</v>
      </c>
      <c r="C58" s="112">
        <f t="array" ref="C58">SUM(IF($B58=DATOS_[Sexo],
IF($B57=DATOS_[AGRUP. VALOR. PTO.],
IF("Dentro"=DATOS_[Check Periodo Ref.],
1/(COUNTIFS(DATOS_[Sexo],$B58,DATOS_[AGRUP. VALOR. PTO.],$B57,DATOS_[Check Periodo Ref.],"Dentro",DATOS_[id],DATOS_[id]))))))</f>
        <v>0</v>
      </c>
      <c r="D58" s="113">
        <f>COUNTIFS(DATOS_[AGRUP. VALOR. PTO.],$B57,DATOS_[Sexo],$B58,DATOS_[Check Periodo Ref.],"Dentro")</f>
        <v>0</v>
      </c>
      <c r="E58" s="159">
        <f t="array" ref="E58">IFERROR(
AVERAGE(IF(DATOS_[Sexo]=$B58,IF(DATOS_[AGRUP. VALOR. PTO.]=$B57,IF(DATOS_[Check Periodo Ref.]="Dentro",DATOS_[SALARIO BASE Ef],FALSE)))),
0)</f>
        <v>0</v>
      </c>
      <c r="F58" s="160">
        <f t="array" ref="F58">IFERROR(
AVERAGE((IF(DATOS_[[Sexo]:[Sexo]]=$B58,IF(DATOS_[[AGRUP. VALOR. PTO.]:[AGRUP. VALOR. PTO.]]=$B57,IF(DATOS_[[Check Periodo Ref.]:[Check Periodo Ref.]]="Dentro",DATOS_[Conc.Sal.01]))))),
0)</f>
        <v>0</v>
      </c>
      <c r="G58" s="160">
        <f t="array" ref="G58">IFERROR(
AVERAGE((IF(DATOS_[[Sexo]:[Sexo]]=$B58,IF(DATOS_[[AGRUP. VALOR. PTO.]:[AGRUP. VALOR. PTO.]]=$B57,IF(DATOS_[[Check Periodo Ref.]:[Check Periodo Ref.]]="Dentro",DATOS_[Conc.Sal.02]))))),
0)</f>
        <v>0</v>
      </c>
      <c r="H58" s="160">
        <f t="array" ref="H58">IFERROR(
AVERAGE((IF(DATOS_[[Sexo]:[Sexo]]=$B58,IF(DATOS_[[AGRUP. VALOR. PTO.]:[AGRUP. VALOR. PTO.]]=$B57,IF(DATOS_[[Check Periodo Ref.]:[Check Periodo Ref.]]="Dentro",DATOS_[Conc.Sal.03]))))),
0)</f>
        <v>0</v>
      </c>
      <c r="I58" s="160">
        <f t="array" ref="I58">IFERROR(
AVERAGE((IF(DATOS_[[Sexo]:[Sexo]]=$B58,IF(DATOS_[[AGRUP. VALOR. PTO.]:[AGRUP. VALOR. PTO.]]=$B57,IF(DATOS_[[Check Periodo Ref.]:[Check Periodo Ref.]]="Dentro",DATOS_[Conc.Sal.04]))))),
0)</f>
        <v>0</v>
      </c>
      <c r="J58" s="160">
        <f t="array" ref="J58">IFERROR(
AVERAGE((IF(DATOS_[[Sexo]:[Sexo]]=$B58,IF(DATOS_[[AGRUP. VALOR. PTO.]:[AGRUP. VALOR. PTO.]]=$B57,IF(DATOS_[[Check Periodo Ref.]:[Check Periodo Ref.]]="Dentro",DATOS_[Conc.Sal.05]))))),
0)</f>
        <v>0</v>
      </c>
      <c r="K58" s="160">
        <f t="array" ref="K58">IFERROR(
AVERAGE((IF(DATOS_[[Sexo]:[Sexo]]=$B58,IF(DATOS_[[AGRUP. VALOR. PTO.]:[AGRUP. VALOR. PTO.]]=$B57,IF(DATOS_[[Check Periodo Ref.]:[Check Periodo Ref.]]="Dentro",DATOS_[Conc.Sal.06]))))),
0)</f>
        <v>0</v>
      </c>
      <c r="L58" s="160">
        <f t="array" ref="L58">IFERROR(
AVERAGE((IF(DATOS_[[Sexo]:[Sexo]]=$B58,IF(DATOS_[[AGRUP. VALOR. PTO.]:[AGRUP. VALOR. PTO.]]=$B57,IF(DATOS_[[Check Periodo Ref.]:[Check Periodo Ref.]]="Dentro",DATOS_[Conc.Sal.07]))))),
0)</f>
        <v>0</v>
      </c>
      <c r="M58" s="160">
        <f t="array" ref="M58">IFERROR(
AVERAGE((IF(DATOS_[[Sexo]:[Sexo]]=$B58,IF(DATOS_[[AGRUP. VALOR. PTO.]:[AGRUP. VALOR. PTO.]]=$B57,IF(DATOS_[[Check Periodo Ref.]:[Check Periodo Ref.]]="Dentro",DATOS_[Conc.Sal.08]))))),
0)</f>
        <v>0</v>
      </c>
      <c r="N58" s="160">
        <f t="array" ref="N58">IFERROR(
AVERAGE((IF(DATOS_[[Sexo]:[Sexo]]=$B58,IF(DATOS_[[AGRUP. VALOR. PTO.]:[AGRUP. VALOR. PTO.]]=$B57,IF(DATOS_[[Check Periodo Ref.]:[Check Periodo Ref.]]="Dentro",DATOS_[Conc.Sal.09]))))),
0)</f>
        <v>0</v>
      </c>
      <c r="O58" s="160">
        <f t="array" ref="O58">IFERROR(
AVERAGE((IF(DATOS_[[Sexo]:[Sexo]]=$B58,IF(DATOS_[[AGRUP. VALOR. PTO.]:[AGRUP. VALOR. PTO.]]=$B57,IF(DATOS_[[Check Periodo Ref.]:[Check Periodo Ref.]]="Dentro",DATOS_[Conc.Sal.10]))))),
0)</f>
        <v>0</v>
      </c>
      <c r="P58" s="160">
        <f t="array" ref="P58">IFERROR(
AVERAGE((IF(DATOS_[[Sexo]:[Sexo]]=$B58,IF(DATOS_[[AGRUP. VALOR. PTO.]:[AGRUP. VALOR. PTO.]]=$B57,IF(DATOS_[[Check Periodo Ref.]:[Check Periodo Ref.]]="Dentro",DATOS_[Conc.Sal.11]))))),
0)</f>
        <v>0</v>
      </c>
      <c r="Q58" s="160">
        <f t="array" ref="Q58">IFERROR(
AVERAGE((IF(DATOS_[[Sexo]:[Sexo]]=$B58,IF(DATOS_[[AGRUP. VALOR. PTO.]:[AGRUP. VALOR. PTO.]]=$B57,IF(DATOS_[[Check Periodo Ref.]:[Check Periodo Ref.]]="Dentro",DATOS_[Conc.Sal.12]))))),
0)</f>
        <v>0</v>
      </c>
      <c r="R58" s="160">
        <f t="array" ref="R58">IFERROR(
AVERAGE((IF(DATOS_[[Sexo]:[Sexo]]=$B58,IF(DATOS_[[AGRUP. VALOR. PTO.]:[AGRUP. VALOR. PTO.]]=$B57,IF(DATOS_[[Check Periodo Ref.]:[Check Periodo Ref.]]="Dentro",DATOS_[Conc.Sal.13]))))),
0)</f>
        <v>0</v>
      </c>
      <c r="S58" s="160">
        <f t="array" ref="S58">IFERROR(
AVERAGE((IF(DATOS_[[Sexo]:[Sexo]]=$B58,IF(DATOS_[[AGRUP. VALOR. PTO.]:[AGRUP. VALOR. PTO.]]=$B57,IF(DATOS_[[Check Periodo Ref.]:[Check Periodo Ref.]]="Dentro",DATOS_[Conc.Sal.14]))))),
0)</f>
        <v>0</v>
      </c>
      <c r="T58" s="160">
        <f t="array" ref="T58">IFERROR(
AVERAGE((IF(DATOS_[[Sexo]:[Sexo]]=$B58,IF(DATOS_[[AGRUP. VALOR. PTO.]:[AGRUP. VALOR. PTO.]]=$B57,IF(DATOS_[[Check Periodo Ref.]:[Check Periodo Ref.]]="Dentro",DATOS_[Conc.Sal.15]))))),
0)</f>
        <v>0</v>
      </c>
      <c r="U58" s="160">
        <f t="array" ref="U58">IFERROR(
AVERAGE((IF(DATOS_[[Sexo]:[Sexo]]=$B58,IF(DATOS_[[AGRUP. VALOR. PTO.]:[AGRUP. VALOR. PTO.]]=$B57,IF(DATOS_[[Check Periodo Ref.]:[Check Periodo Ref.]]="Dentro",DATOS_[Conc.Sal.16]))))),
0)</f>
        <v>0</v>
      </c>
      <c r="V58" s="160">
        <f t="array" ref="V58">IFERROR(
AVERAGE((IF(DATOS_[[Sexo]:[Sexo]]=$B58,IF(DATOS_[[AGRUP. VALOR. PTO.]:[AGRUP. VALOR. PTO.]]=$B57,IF(DATOS_[[Check Periodo Ref.]:[Check Periodo Ref.]]="Dentro",DATOS_[Conc.Sal.17]))))),
0)</f>
        <v>0</v>
      </c>
      <c r="W58" s="160">
        <f t="array" ref="W58">IFERROR(
AVERAGE((IF(DATOS_[[Sexo]:[Sexo]]=$B58,IF(DATOS_[[AGRUP. VALOR. PTO.]:[AGRUP. VALOR. PTO.]]=$B57,IF(DATOS_[[Check Periodo Ref.]:[Check Periodo Ref.]]="Dentro",DATOS_[Conc.Sal.18]))))),
0)</f>
        <v>0</v>
      </c>
      <c r="X58" s="160">
        <f t="array" ref="X58">IFERROR(
AVERAGE((IF(DATOS_[[Sexo]:[Sexo]]=$B58,IF(DATOS_[[AGRUP. VALOR. PTO.]:[AGRUP. VALOR. PTO.]]=$B57,IF(DATOS_[[Check Periodo Ref.]:[Check Periodo Ref.]]="Dentro",DATOS_[Conc.Sal.19]))))),
0)</f>
        <v>0</v>
      </c>
      <c r="Y58" s="160">
        <f t="array" ref="Y58">IFERROR(
AVERAGE((IF(DATOS_[[Sexo]:[Sexo]]=$B58,IF(DATOS_[[AGRUP. VALOR. PTO.]:[AGRUP. VALOR. PTO.]]=$B57,IF(DATOS_[[Check Periodo Ref.]:[Check Periodo Ref.]]="Dentro",DATOS_[Conc.Sal.20]))))),
0)</f>
        <v>0</v>
      </c>
      <c r="Z58" s="160">
        <f t="array" ref="Z58">IFERROR(
AVERAGE((IF(DATOS_[[Sexo]:[Sexo]]=$B58,IF(DATOS_[[AGRUP. VALOR. PTO.]:[AGRUP. VALOR. PTO.]]=$B57,IF(DATOS_[[Check Periodo Ref.]:[Check Periodo Ref.]]="Dentro",DATOS_[Conc.Sal.21]))))),
0)</f>
        <v>0</v>
      </c>
      <c r="AA58" s="160">
        <f t="array" ref="AA58">IFERROR(
AVERAGE((IF(DATOS_[[Sexo]:[Sexo]]=$B58,IF(DATOS_[[AGRUP. VALOR. PTO.]:[AGRUP. VALOR. PTO.]]=$B57,IF(DATOS_[[Check Periodo Ref.]:[Check Periodo Ref.]]="Dentro",DATOS_[Conc.Sal.22]))))),
0)</f>
        <v>0</v>
      </c>
      <c r="AB58" s="160">
        <f t="array" ref="AB58">IFERROR(
AVERAGE((IF(DATOS_[[Sexo]:[Sexo]]=$B58,IF(DATOS_[[AGRUP. VALOR. PTO.]:[AGRUP. VALOR. PTO.]]=$B57,IF(DATOS_[[Check Periodo Ref.]:[Check Periodo Ref.]]="Dentro",DATOS_[Conc.Sal.23]))))),
0)</f>
        <v>0</v>
      </c>
      <c r="AC58" s="160">
        <f t="array" ref="AC58">IFERROR(
AVERAGE((IF(DATOS_[[Sexo]:[Sexo]]=$B58,IF(DATOS_[[AGRUP. VALOR. PTO.]:[AGRUP. VALOR. PTO.]]=$B57,IF(DATOS_[[Check Periodo Ref.]:[Check Periodo Ref.]]="Dentro",DATOS_[Conc.Sal.24]))))),
0)</f>
        <v>0</v>
      </c>
      <c r="AD58" s="160">
        <f t="array" ref="AD58">IFERROR(
AVERAGE((IF(DATOS_[[Sexo]:[Sexo]]=$B58,IF(DATOS_[[AGRUP. VALOR. PTO.]:[AGRUP. VALOR. PTO.]]=$B57,IF(DATOS_[[Check Periodo Ref.]:[Check Periodo Ref.]]="Dentro",DATOS_[Conc.Sal.25]))))),
0)</f>
        <v>0</v>
      </c>
      <c r="AE58" s="160">
        <f t="array" ref="AE58">IFERROR(
AVERAGE((IF(DATOS_[[Sexo]:[Sexo]]=$B58,IF(DATOS_[[AGRUP. VALOR. PTO.]:[AGRUP. VALOR. PTO.]]=$B57,IF(DATOS_[[Check Periodo Ref.]:[Check Periodo Ref.]]="Dentro",DATOS_[Conc.Sal.26]))))),
0)</f>
        <v>0</v>
      </c>
      <c r="AF58" s="160">
        <f t="array" ref="AF58">IFERROR(
AVERAGE((IF(DATOS_[[Sexo]:[Sexo]]=$B58,IF(DATOS_[[AGRUP. VALOR. PTO.]:[AGRUP. VALOR. PTO.]]=$B57,IF(DATOS_[[Check Periodo Ref.]:[Check Periodo Ref.]]="Dentro",DATOS_[Conc.Sal.27]))))),
0)</f>
        <v>0</v>
      </c>
      <c r="AG58" s="160">
        <f t="array" ref="AG58">IFERROR(
AVERAGE((IF(DATOS_[[Sexo]:[Sexo]]=$B58,IF(DATOS_[[AGRUP. VALOR. PTO.]:[AGRUP. VALOR. PTO.]]=$B57,IF(DATOS_[[Check Periodo Ref.]:[Check Periodo Ref.]]="Dentro",DATOS_[Conc.Sal.28]))))),
0)</f>
        <v>0</v>
      </c>
      <c r="AH58" s="160">
        <f t="array" ref="AH58">IFERROR(
AVERAGE((IF(DATOS_[[Sexo]:[Sexo]]=$B58,IF(DATOS_[[AGRUP. VALOR. PTO.]:[AGRUP. VALOR. PTO.]]=$B57,IF(DATOS_[[Check Periodo Ref.]:[Check Periodo Ref.]]="Dentro",DATOS_[Conc.Sal.29]))))),
0)</f>
        <v>0</v>
      </c>
      <c r="AI58" s="160">
        <f t="array" ref="AI58">IFERROR(
AVERAGE((IF(DATOS_[[Sexo]:[Sexo]]=$B58,IF(DATOS_[[AGRUP. VALOR. PTO.]:[AGRUP. VALOR. PTO.]]=$B57,IF(DATOS_[[Check Periodo Ref.]:[Check Periodo Ref.]]="Dentro",DATOS_[Conc.Sal.30]))))),
0)</f>
        <v>0</v>
      </c>
      <c r="AJ58" s="161">
        <f t="array" ref="AJ58">IFERROR(
AVERAGE(IF(DATOS_[Sexo]=$B58,IF(DATOS_[AGRUP. VALOR. PTO.]=$B57,IF(DATOS_[Check Periodo Ref.]="Dentro",DATOS_[Tot COMPL.SAL Ef],FALSE)))),
0)</f>
        <v>0</v>
      </c>
      <c r="AK58" s="163">
        <f t="array" ref="AK58">IFERROR(
AVERAGE(IF(DATOS_[Sexo]=$B58,IF(DATOS_[AGRUP. VALOR. PTO.]=$B57,IF(DATOS_[Check Periodo Ref.]="Dentro",DATOS_[TOTAL SALARIO Ef],FALSE)))),
0)</f>
        <v>0</v>
      </c>
      <c r="AL58" s="162">
        <f t="array" ref="AL58">IFERROR(
AVERAGE((IF(DATOS_[[Sexo]:[Sexo]]=$B58,IF(DATOS_[[AGRUP. VALOR. PTO.]:[AGRUP. VALOR. PTO.]]=$B57,IF(DATOS_[[Check Periodo Ref.]:[Check Periodo Ref.]]="Dentro",DATOS_[C.Extra.01]))))),
0)</f>
        <v>0</v>
      </c>
      <c r="AM58" s="162">
        <f t="array" ref="AM58">IFERROR(
AVERAGE((IF(DATOS_[[Sexo]:[Sexo]]=$B58,IF(DATOS_[[AGRUP. VALOR. PTO.]:[AGRUP. VALOR. PTO.]]=$B57,IF(DATOS_[[Check Periodo Ref.]:[Check Periodo Ref.]]="Dentro",DATOS_[C.Extra.02]))))),
0)</f>
        <v>0</v>
      </c>
      <c r="AN58" s="162">
        <f t="array" ref="AN58">IFERROR(
AVERAGE((IF(DATOS_[[Sexo]:[Sexo]]=$B58,IF(DATOS_[[AGRUP. VALOR. PTO.]:[AGRUP. VALOR. PTO.]]=$B57,IF(DATOS_[[Check Periodo Ref.]:[Check Periodo Ref.]]="Dentro",DATOS_[C.Extra.03]))))),
0)</f>
        <v>0</v>
      </c>
      <c r="AO58" s="162">
        <f t="array" ref="AO58">IFERROR(
AVERAGE((IF(DATOS_[[Sexo]:[Sexo]]=$B58,IF(DATOS_[[AGRUP. VALOR. PTO.]:[AGRUP. VALOR. PTO.]]=$B57,IF(DATOS_[[Check Periodo Ref.]:[Check Periodo Ref.]]="Dentro",DATOS_[C.Extra.04]))))),
0)</f>
        <v>0</v>
      </c>
      <c r="AP58" s="162">
        <f t="array" ref="AP58">IFERROR(
AVERAGE((IF(DATOS_[[Sexo]:[Sexo]]=$B58,IF(DATOS_[[AGRUP. VALOR. PTO.]:[AGRUP. VALOR. PTO.]]=$B57,IF(DATOS_[[Check Periodo Ref.]:[Check Periodo Ref.]]="Dentro",DATOS_[C.Extra.05]))))),
0)</f>
        <v>0</v>
      </c>
      <c r="AQ58" s="164">
        <f t="array" ref="AQ58">IFERROR(
AVERAGE(IF(DATOS_[Sexo]=$B58,IF(DATOS_[AGRUP. VALOR. PTO.]=$B57,IF(DATOS_[Check Periodo Ref.]="Dentro",DATOS_[Tot Extrasalarial Ef],FALSE)))),
0)</f>
        <v>0</v>
      </c>
      <c r="AR58" s="165">
        <f t="array" ref="AR58">IFERROR(
AVERAGE(IF(DATOS_[Sexo]=$B58,IF(DATOS_[AGRUP. VALOR. PTO.]=$B57,IF(DATOS_[Check Periodo Ref.]="Dentro",DATOS_[TOTAL Retrib Ef],FALSE)))),
0)</f>
        <v>0</v>
      </c>
    </row>
    <row r="59" spans="1:44" x14ac:dyDescent="0.3">
      <c r="A59" s="114" t="str">
        <f t="shared" ref="A59" si="62">+A58</f>
        <v>[ocultar]</v>
      </c>
      <c r="B59" s="111" t="s">
        <v>163</v>
      </c>
      <c r="C59" s="112">
        <f t="array" ref="C59">SUM(IF($B59=DATOS_[Sexo],
IF($B57=DATOS_[AGRUP. VALOR. PTO.],
IF("Dentro"=DATOS_[Check Periodo Ref.],
1/(COUNTIFS(DATOS_[Sexo],$B59,DATOS_[AGRUP. VALOR. PTO.],$B57,DATOS_[Check Periodo Ref.],"Dentro",DATOS_[id],DATOS_[id]))))))</f>
        <v>0</v>
      </c>
      <c r="D59" s="113">
        <f>COUNTIFS(DATOS_[AGRUP. VALOR. PTO.],$B57,DATOS_[Sexo],$B59,DATOS_[Check Periodo Ref.],"Dentro")</f>
        <v>0</v>
      </c>
      <c r="E59" s="159">
        <f t="array" ref="E59">IFERROR(
AVERAGE(IF(DATOS_[Sexo]=$B59,IF(DATOS_[AGRUP. VALOR. PTO.]=$B57,IF(DATOS_[Check Periodo Ref.]="Dentro",DATOS_[SALARIO BASE Ef],FALSE)))),
0)</f>
        <v>0</v>
      </c>
      <c r="F59" s="160">
        <f t="array" ref="F59">IFERROR(
AVERAGE((IF(DATOS_[[Sexo]:[Sexo]]=$B59,IF(DATOS_[[AGRUP. VALOR. PTO.]:[AGRUP. VALOR. PTO.]]=$B57,IF(DATOS_[[Check Periodo Ref.]:[Check Periodo Ref.]]="Dentro",DATOS_[Conc.Sal.01]))))),
0)</f>
        <v>0</v>
      </c>
      <c r="G59" s="160">
        <f t="array" ref="G59">IFERROR(
AVERAGE((IF(DATOS_[[Sexo]:[Sexo]]=$B59,IF(DATOS_[[AGRUP. VALOR. PTO.]:[AGRUP. VALOR. PTO.]]=$B57,IF(DATOS_[[Check Periodo Ref.]:[Check Periodo Ref.]]="Dentro",DATOS_[Conc.Sal.02]))))),
0)</f>
        <v>0</v>
      </c>
      <c r="H59" s="160">
        <f t="array" ref="H59">IFERROR(
AVERAGE((IF(DATOS_[[Sexo]:[Sexo]]=$B59,IF(DATOS_[[AGRUP. VALOR. PTO.]:[AGRUP. VALOR. PTO.]]=$B57,IF(DATOS_[[Check Periodo Ref.]:[Check Periodo Ref.]]="Dentro",DATOS_[Conc.Sal.03]))))),
0)</f>
        <v>0</v>
      </c>
      <c r="I59" s="160">
        <f t="array" ref="I59">IFERROR(
AVERAGE((IF(DATOS_[[Sexo]:[Sexo]]=$B59,IF(DATOS_[[AGRUP. VALOR. PTO.]:[AGRUP. VALOR. PTO.]]=$B57,IF(DATOS_[[Check Periodo Ref.]:[Check Periodo Ref.]]="Dentro",DATOS_[Conc.Sal.04]))))),
0)</f>
        <v>0</v>
      </c>
      <c r="J59" s="160">
        <f t="array" ref="J59">IFERROR(
AVERAGE((IF(DATOS_[[Sexo]:[Sexo]]=$B59,IF(DATOS_[[AGRUP. VALOR. PTO.]:[AGRUP. VALOR. PTO.]]=$B57,IF(DATOS_[[Check Periodo Ref.]:[Check Periodo Ref.]]="Dentro",DATOS_[Conc.Sal.05]))))),
0)</f>
        <v>0</v>
      </c>
      <c r="K59" s="160">
        <f t="array" ref="K59">IFERROR(
AVERAGE((IF(DATOS_[[Sexo]:[Sexo]]=$B59,IF(DATOS_[[AGRUP. VALOR. PTO.]:[AGRUP. VALOR. PTO.]]=$B57,IF(DATOS_[[Check Periodo Ref.]:[Check Periodo Ref.]]="Dentro",DATOS_[Conc.Sal.06]))))),
0)</f>
        <v>0</v>
      </c>
      <c r="L59" s="160">
        <f t="array" ref="L59">IFERROR(
AVERAGE((IF(DATOS_[[Sexo]:[Sexo]]=$B59,IF(DATOS_[[AGRUP. VALOR. PTO.]:[AGRUP. VALOR. PTO.]]=$B57,IF(DATOS_[[Check Periodo Ref.]:[Check Periodo Ref.]]="Dentro",DATOS_[Conc.Sal.07]))))),
0)</f>
        <v>0</v>
      </c>
      <c r="M59" s="160">
        <f t="array" ref="M59">IFERROR(
AVERAGE((IF(DATOS_[[Sexo]:[Sexo]]=$B59,IF(DATOS_[[AGRUP. VALOR. PTO.]:[AGRUP. VALOR. PTO.]]=$B57,IF(DATOS_[[Check Periodo Ref.]:[Check Periodo Ref.]]="Dentro",DATOS_[Conc.Sal.08]))))),
0)</f>
        <v>0</v>
      </c>
      <c r="N59" s="160">
        <f t="array" ref="N59">IFERROR(
AVERAGE((IF(DATOS_[[Sexo]:[Sexo]]=$B59,IF(DATOS_[[AGRUP. VALOR. PTO.]:[AGRUP. VALOR. PTO.]]=$B57,IF(DATOS_[[Check Periodo Ref.]:[Check Periodo Ref.]]="Dentro",DATOS_[Conc.Sal.09]))))),
0)</f>
        <v>0</v>
      </c>
      <c r="O59" s="160">
        <f t="array" ref="O59">IFERROR(
AVERAGE((IF(DATOS_[[Sexo]:[Sexo]]=$B59,IF(DATOS_[[AGRUP. VALOR. PTO.]:[AGRUP. VALOR. PTO.]]=$B57,IF(DATOS_[[Check Periodo Ref.]:[Check Periodo Ref.]]="Dentro",DATOS_[Conc.Sal.10]))))),
0)</f>
        <v>0</v>
      </c>
      <c r="P59" s="160">
        <f t="array" ref="P59">IFERROR(
AVERAGE((IF(DATOS_[[Sexo]:[Sexo]]=$B59,IF(DATOS_[[AGRUP. VALOR. PTO.]:[AGRUP. VALOR. PTO.]]=$B57,IF(DATOS_[[Check Periodo Ref.]:[Check Periodo Ref.]]="Dentro",DATOS_[Conc.Sal.11]))))),
0)</f>
        <v>0</v>
      </c>
      <c r="Q59" s="160">
        <f t="array" ref="Q59">IFERROR(
AVERAGE((IF(DATOS_[[Sexo]:[Sexo]]=$B59,IF(DATOS_[[AGRUP. VALOR. PTO.]:[AGRUP. VALOR. PTO.]]=$B57,IF(DATOS_[[Check Periodo Ref.]:[Check Periodo Ref.]]="Dentro",DATOS_[Conc.Sal.12]))))),
0)</f>
        <v>0</v>
      </c>
      <c r="R59" s="160">
        <f t="array" ref="R59">IFERROR(
AVERAGE((IF(DATOS_[[Sexo]:[Sexo]]=$B59,IF(DATOS_[[AGRUP. VALOR. PTO.]:[AGRUP. VALOR. PTO.]]=$B57,IF(DATOS_[[Check Periodo Ref.]:[Check Periodo Ref.]]="Dentro",DATOS_[Conc.Sal.13]))))),
0)</f>
        <v>0</v>
      </c>
      <c r="S59" s="160">
        <f t="array" ref="S59">IFERROR(
AVERAGE((IF(DATOS_[[Sexo]:[Sexo]]=$B59,IF(DATOS_[[AGRUP. VALOR. PTO.]:[AGRUP. VALOR. PTO.]]=$B57,IF(DATOS_[[Check Periodo Ref.]:[Check Periodo Ref.]]="Dentro",DATOS_[Conc.Sal.14]))))),
0)</f>
        <v>0</v>
      </c>
      <c r="T59" s="160">
        <f t="array" ref="T59">IFERROR(
AVERAGE((IF(DATOS_[[Sexo]:[Sexo]]=$B59,IF(DATOS_[[AGRUP. VALOR. PTO.]:[AGRUP. VALOR. PTO.]]=$B57,IF(DATOS_[[Check Periodo Ref.]:[Check Periodo Ref.]]="Dentro",DATOS_[Conc.Sal.15]))))),
0)</f>
        <v>0</v>
      </c>
      <c r="U59" s="160">
        <f t="array" ref="U59">IFERROR(
AVERAGE((IF(DATOS_[[Sexo]:[Sexo]]=$B59,IF(DATOS_[[AGRUP. VALOR. PTO.]:[AGRUP. VALOR. PTO.]]=$B57,IF(DATOS_[[Check Periodo Ref.]:[Check Periodo Ref.]]="Dentro",DATOS_[Conc.Sal.16]))))),
0)</f>
        <v>0</v>
      </c>
      <c r="V59" s="160">
        <f t="array" ref="V59">IFERROR(
AVERAGE((IF(DATOS_[[Sexo]:[Sexo]]=$B59,IF(DATOS_[[AGRUP. VALOR. PTO.]:[AGRUP. VALOR. PTO.]]=$B57,IF(DATOS_[[Check Periodo Ref.]:[Check Periodo Ref.]]="Dentro",DATOS_[Conc.Sal.17]))))),
0)</f>
        <v>0</v>
      </c>
      <c r="W59" s="160">
        <f t="array" ref="W59">IFERROR(
AVERAGE((IF(DATOS_[[Sexo]:[Sexo]]=$B59,IF(DATOS_[[AGRUP. VALOR. PTO.]:[AGRUP. VALOR. PTO.]]=$B57,IF(DATOS_[[Check Periodo Ref.]:[Check Periodo Ref.]]="Dentro",DATOS_[Conc.Sal.18]))))),
0)</f>
        <v>0</v>
      </c>
      <c r="X59" s="160">
        <f t="array" ref="X59">IFERROR(
AVERAGE((IF(DATOS_[[Sexo]:[Sexo]]=$B59,IF(DATOS_[[AGRUP. VALOR. PTO.]:[AGRUP. VALOR. PTO.]]=$B57,IF(DATOS_[[Check Periodo Ref.]:[Check Periodo Ref.]]="Dentro",DATOS_[Conc.Sal.19]))))),
0)</f>
        <v>0</v>
      </c>
      <c r="Y59" s="160">
        <f t="array" ref="Y59">IFERROR(
AVERAGE((IF(DATOS_[[Sexo]:[Sexo]]=$B59,IF(DATOS_[[AGRUP. VALOR. PTO.]:[AGRUP. VALOR. PTO.]]=$B57,IF(DATOS_[[Check Periodo Ref.]:[Check Periodo Ref.]]="Dentro",DATOS_[Conc.Sal.20]))))),
0)</f>
        <v>0</v>
      </c>
      <c r="Z59" s="160">
        <f t="array" ref="Z59">IFERROR(
AVERAGE((IF(DATOS_[[Sexo]:[Sexo]]=$B59,IF(DATOS_[[AGRUP. VALOR. PTO.]:[AGRUP. VALOR. PTO.]]=$B57,IF(DATOS_[[Check Periodo Ref.]:[Check Periodo Ref.]]="Dentro",DATOS_[Conc.Sal.21]))))),
0)</f>
        <v>0</v>
      </c>
      <c r="AA59" s="160">
        <f t="array" ref="AA59">IFERROR(
AVERAGE((IF(DATOS_[[Sexo]:[Sexo]]=$B59,IF(DATOS_[[AGRUP. VALOR. PTO.]:[AGRUP. VALOR. PTO.]]=$B57,IF(DATOS_[[Check Periodo Ref.]:[Check Periodo Ref.]]="Dentro",DATOS_[Conc.Sal.22]))))),
0)</f>
        <v>0</v>
      </c>
      <c r="AB59" s="160">
        <f t="array" ref="AB59">IFERROR(
AVERAGE((IF(DATOS_[[Sexo]:[Sexo]]=$B59,IF(DATOS_[[AGRUP. VALOR. PTO.]:[AGRUP. VALOR. PTO.]]=$B57,IF(DATOS_[[Check Periodo Ref.]:[Check Periodo Ref.]]="Dentro",DATOS_[Conc.Sal.23]))))),
0)</f>
        <v>0</v>
      </c>
      <c r="AC59" s="160">
        <f t="array" ref="AC59">IFERROR(
AVERAGE((IF(DATOS_[[Sexo]:[Sexo]]=$B59,IF(DATOS_[[AGRUP. VALOR. PTO.]:[AGRUP. VALOR. PTO.]]=$B57,IF(DATOS_[[Check Periodo Ref.]:[Check Periodo Ref.]]="Dentro",DATOS_[Conc.Sal.24]))))),
0)</f>
        <v>0</v>
      </c>
      <c r="AD59" s="160">
        <f t="array" ref="AD59">IFERROR(
AVERAGE((IF(DATOS_[[Sexo]:[Sexo]]=$B59,IF(DATOS_[[AGRUP. VALOR. PTO.]:[AGRUP. VALOR. PTO.]]=$B57,IF(DATOS_[[Check Periodo Ref.]:[Check Periodo Ref.]]="Dentro",DATOS_[Conc.Sal.25]))))),
0)</f>
        <v>0</v>
      </c>
      <c r="AE59" s="160">
        <f t="array" ref="AE59">IFERROR(
AVERAGE((IF(DATOS_[[Sexo]:[Sexo]]=$B59,IF(DATOS_[[AGRUP. VALOR. PTO.]:[AGRUP. VALOR. PTO.]]=$B57,IF(DATOS_[[Check Periodo Ref.]:[Check Periodo Ref.]]="Dentro",DATOS_[Conc.Sal.26]))))),
0)</f>
        <v>0</v>
      </c>
      <c r="AF59" s="160">
        <f t="array" ref="AF59">IFERROR(
AVERAGE((IF(DATOS_[[Sexo]:[Sexo]]=$B59,IF(DATOS_[[AGRUP. VALOR. PTO.]:[AGRUP. VALOR. PTO.]]=$B57,IF(DATOS_[[Check Periodo Ref.]:[Check Periodo Ref.]]="Dentro",DATOS_[Conc.Sal.27]))))),
0)</f>
        <v>0</v>
      </c>
      <c r="AG59" s="160">
        <f t="array" ref="AG59">IFERROR(
AVERAGE((IF(DATOS_[[Sexo]:[Sexo]]=$B59,IF(DATOS_[[AGRUP. VALOR. PTO.]:[AGRUP. VALOR. PTO.]]=$B57,IF(DATOS_[[Check Periodo Ref.]:[Check Periodo Ref.]]="Dentro",DATOS_[Conc.Sal.28]))))),
0)</f>
        <v>0</v>
      </c>
      <c r="AH59" s="160">
        <f t="array" ref="AH59">IFERROR(
AVERAGE((IF(DATOS_[[Sexo]:[Sexo]]=$B59,IF(DATOS_[[AGRUP. VALOR. PTO.]:[AGRUP. VALOR. PTO.]]=$B57,IF(DATOS_[[Check Periodo Ref.]:[Check Periodo Ref.]]="Dentro",DATOS_[Conc.Sal.29]))))),
0)</f>
        <v>0</v>
      </c>
      <c r="AI59" s="160">
        <f t="array" ref="AI59">IFERROR(
AVERAGE((IF(DATOS_[[Sexo]:[Sexo]]=$B59,IF(DATOS_[[AGRUP. VALOR. PTO.]:[AGRUP. VALOR. PTO.]]=$B57,IF(DATOS_[[Check Periodo Ref.]:[Check Periodo Ref.]]="Dentro",DATOS_[Conc.Sal.30]))))),
0)</f>
        <v>0</v>
      </c>
      <c r="AJ59" s="161">
        <f t="array" ref="AJ59">IFERROR(
AVERAGE(IF(DATOS_[Sexo]=$B59,IF(DATOS_[AGRUP. VALOR. PTO.]=$B57,IF(DATOS_[Check Periodo Ref.]="Dentro",DATOS_[Tot COMPL.SAL Ef],FALSE)))),
0)</f>
        <v>0</v>
      </c>
      <c r="AK59" s="163">
        <f t="array" ref="AK59">IFERROR(
AVERAGE(IF(DATOS_[Sexo]=$B59,IF(DATOS_[AGRUP. VALOR. PTO.]=$B57,IF(DATOS_[Check Periodo Ref.]="Dentro",DATOS_[TOTAL SALARIO Ef],FALSE)))),
0)</f>
        <v>0</v>
      </c>
      <c r="AL59" s="162">
        <f t="array" ref="AL59">IFERROR(
AVERAGE((IF(DATOS_[[Sexo]:[Sexo]]=$B59,IF(DATOS_[[AGRUP. VALOR. PTO.]:[AGRUP. VALOR. PTO.]]=$B57,IF(DATOS_[[Check Periodo Ref.]:[Check Periodo Ref.]]="Dentro",DATOS_[C.Extra.01]))))),
0)</f>
        <v>0</v>
      </c>
      <c r="AM59" s="162">
        <f t="array" ref="AM59">IFERROR(
AVERAGE((IF(DATOS_[[Sexo]:[Sexo]]=$B59,IF(DATOS_[[AGRUP. VALOR. PTO.]:[AGRUP. VALOR. PTO.]]=$B57,IF(DATOS_[[Check Periodo Ref.]:[Check Periodo Ref.]]="Dentro",DATOS_[C.Extra.02]))))),
0)</f>
        <v>0</v>
      </c>
      <c r="AN59" s="162">
        <f t="array" ref="AN59">IFERROR(
AVERAGE((IF(DATOS_[[Sexo]:[Sexo]]=$B59,IF(DATOS_[[AGRUP. VALOR. PTO.]:[AGRUP. VALOR. PTO.]]=$B57,IF(DATOS_[[Check Periodo Ref.]:[Check Periodo Ref.]]="Dentro",DATOS_[C.Extra.03]))))),
0)</f>
        <v>0</v>
      </c>
      <c r="AO59" s="162">
        <f t="array" ref="AO59">IFERROR(
AVERAGE((IF(DATOS_[[Sexo]:[Sexo]]=$B59,IF(DATOS_[[AGRUP. VALOR. PTO.]:[AGRUP. VALOR. PTO.]]=$B57,IF(DATOS_[[Check Periodo Ref.]:[Check Periodo Ref.]]="Dentro",DATOS_[C.Extra.04]))))),
0)</f>
        <v>0</v>
      </c>
      <c r="AP59" s="162">
        <f t="array" ref="AP59">IFERROR(
AVERAGE((IF(DATOS_[[Sexo]:[Sexo]]=$B59,IF(DATOS_[[AGRUP. VALOR. PTO.]:[AGRUP. VALOR. PTO.]]=$B57,IF(DATOS_[[Check Periodo Ref.]:[Check Periodo Ref.]]="Dentro",DATOS_[C.Extra.05]))))),
0)</f>
        <v>0</v>
      </c>
      <c r="AQ59" s="164">
        <f t="array" ref="AQ59">IFERROR(
AVERAGE(IF(DATOS_[Sexo]=$B59,IF(DATOS_[AGRUP. VALOR. PTO.]=$B57,IF(DATOS_[Check Periodo Ref.]="Dentro",DATOS_[Tot Extrasalarial Ef],FALSE)))),
0)</f>
        <v>0</v>
      </c>
      <c r="AR59" s="165">
        <f t="array" ref="AR59">IFERROR(
AVERAGE(IF(DATOS_[Sexo]=$B59,IF(DATOS_[AGRUP. VALOR. PTO.]=$B57,IF(DATOS_[Check Periodo Ref.]="Dentro",DATOS_[TOTAL Retrib Ef],FALSE)))),
0)</f>
        <v>0</v>
      </c>
    </row>
    <row r="60" spans="1:44" ht="17.25" thickBot="1" x14ac:dyDescent="0.35">
      <c r="A60" s="114" t="str">
        <f t="shared" ref="A60" si="63">+A61</f>
        <v>[ocultar]</v>
      </c>
      <c r="B60" s="117" t="s">
        <v>275</v>
      </c>
      <c r="C60" s="158"/>
      <c r="D60" s="118"/>
      <c r="E60" s="206" t="str">
        <f t="shared" ref="E60:AR60" si="64">IFERROR((E61-E62)/E61,"")</f>
        <v/>
      </c>
      <c r="F60" s="276" t="str">
        <f t="shared" si="64"/>
        <v/>
      </c>
      <c r="G60" s="277" t="str">
        <f t="shared" si="64"/>
        <v/>
      </c>
      <c r="H60" s="277" t="str">
        <f t="shared" si="64"/>
        <v/>
      </c>
      <c r="I60" s="277" t="str">
        <f t="shared" si="64"/>
        <v/>
      </c>
      <c r="J60" s="278" t="str">
        <f t="shared" si="64"/>
        <v/>
      </c>
      <c r="K60" s="279" t="str">
        <f t="shared" si="64"/>
        <v/>
      </c>
      <c r="L60" s="279" t="str">
        <f t="shared" si="64"/>
        <v/>
      </c>
      <c r="M60" s="279" t="str">
        <f t="shared" si="64"/>
        <v/>
      </c>
      <c r="N60" s="279" t="str">
        <f t="shared" si="64"/>
        <v/>
      </c>
      <c r="O60" s="279" t="str">
        <f t="shared" si="64"/>
        <v/>
      </c>
      <c r="P60" s="279" t="str">
        <f t="shared" si="64"/>
        <v/>
      </c>
      <c r="Q60" s="279" t="str">
        <f t="shared" si="64"/>
        <v/>
      </c>
      <c r="R60" s="279" t="str">
        <f t="shared" si="64"/>
        <v/>
      </c>
      <c r="S60" s="279" t="str">
        <f t="shared" si="64"/>
        <v/>
      </c>
      <c r="T60" s="279" t="str">
        <f t="shared" si="64"/>
        <v/>
      </c>
      <c r="U60" s="279" t="str">
        <f t="shared" si="64"/>
        <v/>
      </c>
      <c r="V60" s="278" t="str">
        <f t="shared" si="64"/>
        <v/>
      </c>
      <c r="W60" s="278" t="str">
        <f t="shared" si="64"/>
        <v/>
      </c>
      <c r="X60" s="278" t="str">
        <f t="shared" si="64"/>
        <v/>
      </c>
      <c r="Y60" s="278" t="str">
        <f t="shared" si="64"/>
        <v/>
      </c>
      <c r="Z60" s="278" t="str">
        <f t="shared" si="64"/>
        <v/>
      </c>
      <c r="AA60" s="278" t="str">
        <f t="shared" si="64"/>
        <v/>
      </c>
      <c r="AB60" s="278" t="str">
        <f t="shared" si="64"/>
        <v/>
      </c>
      <c r="AC60" s="278" t="str">
        <f t="shared" si="64"/>
        <v/>
      </c>
      <c r="AD60" s="278" t="str">
        <f t="shared" si="64"/>
        <v/>
      </c>
      <c r="AE60" s="278" t="str">
        <f t="shared" si="64"/>
        <v/>
      </c>
      <c r="AF60" s="278" t="str">
        <f t="shared" si="64"/>
        <v/>
      </c>
      <c r="AG60" s="278" t="str">
        <f t="shared" si="64"/>
        <v/>
      </c>
      <c r="AH60" s="278" t="str">
        <f t="shared" si="64"/>
        <v/>
      </c>
      <c r="AI60" s="278" t="str">
        <f t="shared" si="64"/>
        <v/>
      </c>
      <c r="AJ60" s="207" t="str">
        <f t="shared" si="64"/>
        <v/>
      </c>
      <c r="AK60" s="210" t="str">
        <f t="shared" si="64"/>
        <v/>
      </c>
      <c r="AL60" s="281" t="str">
        <f t="shared" si="64"/>
        <v/>
      </c>
      <c r="AM60" s="281" t="str">
        <f t="shared" si="64"/>
        <v/>
      </c>
      <c r="AN60" s="281" t="str">
        <f t="shared" si="64"/>
        <v/>
      </c>
      <c r="AO60" s="281" t="str">
        <f t="shared" si="64"/>
        <v/>
      </c>
      <c r="AP60" s="281" t="str">
        <f t="shared" si="64"/>
        <v/>
      </c>
      <c r="AQ60" s="208" t="str">
        <f t="shared" si="64"/>
        <v/>
      </c>
      <c r="AR60" s="209" t="str">
        <f t="shared" si="64"/>
        <v/>
      </c>
    </row>
    <row r="61" spans="1:44" x14ac:dyDescent="0.3">
      <c r="A61" s="114" t="str">
        <f t="shared" ref="A61" si="65">+IF(C61+C62=0,"[ocultar]","")</f>
        <v>[ocultar]</v>
      </c>
      <c r="B61" s="111" t="s">
        <v>162</v>
      </c>
      <c r="C61" s="112">
        <f t="array" ref="C61">SUM(IF($B61=DATOS_[Sexo],
IF($B60=DATOS_[AGRUP. VALOR. PTO.],
IF("Dentro"=DATOS_[Check Periodo Ref.],
1/(COUNTIFS(DATOS_[Sexo],$B61,DATOS_[AGRUP. VALOR. PTO.],$B60,DATOS_[Check Periodo Ref.],"Dentro",DATOS_[id],DATOS_[id]))))))</f>
        <v>0</v>
      </c>
      <c r="D61" s="113">
        <f>COUNTIFS(DATOS_[AGRUP. VALOR. PTO.],$B60,DATOS_[Sexo],$B61,DATOS_[Check Periodo Ref.],"Dentro")</f>
        <v>0</v>
      </c>
      <c r="E61" s="159">
        <f t="array" ref="E61">IFERROR(
AVERAGE(IF(DATOS_[Sexo]=$B61,IF(DATOS_[AGRUP. VALOR. PTO.]=$B60,IF(DATOS_[Check Periodo Ref.]="Dentro",DATOS_[SALARIO BASE Ef],FALSE)))),
0)</f>
        <v>0</v>
      </c>
      <c r="F61" s="160">
        <f t="array" ref="F61">IFERROR(
AVERAGE((IF(DATOS_[[Sexo]:[Sexo]]=$B61,IF(DATOS_[[AGRUP. VALOR. PTO.]:[AGRUP. VALOR. PTO.]]=$B60,IF(DATOS_[[Check Periodo Ref.]:[Check Periodo Ref.]]="Dentro",DATOS_[Conc.Sal.01]))))),
0)</f>
        <v>0</v>
      </c>
      <c r="G61" s="160">
        <f t="array" ref="G61">IFERROR(
AVERAGE((IF(DATOS_[[Sexo]:[Sexo]]=$B61,IF(DATOS_[[AGRUP. VALOR. PTO.]:[AGRUP. VALOR. PTO.]]=$B60,IF(DATOS_[[Check Periodo Ref.]:[Check Periodo Ref.]]="Dentro",DATOS_[Conc.Sal.02]))))),
0)</f>
        <v>0</v>
      </c>
      <c r="H61" s="160">
        <f t="array" ref="H61">IFERROR(
AVERAGE((IF(DATOS_[[Sexo]:[Sexo]]=$B61,IF(DATOS_[[AGRUP. VALOR. PTO.]:[AGRUP. VALOR. PTO.]]=$B60,IF(DATOS_[[Check Periodo Ref.]:[Check Periodo Ref.]]="Dentro",DATOS_[Conc.Sal.03]))))),
0)</f>
        <v>0</v>
      </c>
      <c r="I61" s="160">
        <f t="array" ref="I61">IFERROR(
AVERAGE((IF(DATOS_[[Sexo]:[Sexo]]=$B61,IF(DATOS_[[AGRUP. VALOR. PTO.]:[AGRUP. VALOR. PTO.]]=$B60,IF(DATOS_[[Check Periodo Ref.]:[Check Periodo Ref.]]="Dentro",DATOS_[Conc.Sal.04]))))),
0)</f>
        <v>0</v>
      </c>
      <c r="J61" s="160">
        <f t="array" ref="J61">IFERROR(
AVERAGE((IF(DATOS_[[Sexo]:[Sexo]]=$B61,IF(DATOS_[[AGRUP. VALOR. PTO.]:[AGRUP. VALOR. PTO.]]=$B60,IF(DATOS_[[Check Periodo Ref.]:[Check Periodo Ref.]]="Dentro",DATOS_[Conc.Sal.05]))))),
0)</f>
        <v>0</v>
      </c>
      <c r="K61" s="160">
        <f t="array" ref="K61">IFERROR(
AVERAGE((IF(DATOS_[[Sexo]:[Sexo]]=$B61,IF(DATOS_[[AGRUP. VALOR. PTO.]:[AGRUP. VALOR. PTO.]]=$B60,IF(DATOS_[[Check Periodo Ref.]:[Check Periodo Ref.]]="Dentro",DATOS_[Conc.Sal.06]))))),
0)</f>
        <v>0</v>
      </c>
      <c r="L61" s="160">
        <f t="array" ref="L61">IFERROR(
AVERAGE((IF(DATOS_[[Sexo]:[Sexo]]=$B61,IF(DATOS_[[AGRUP. VALOR. PTO.]:[AGRUP. VALOR. PTO.]]=$B60,IF(DATOS_[[Check Periodo Ref.]:[Check Periodo Ref.]]="Dentro",DATOS_[Conc.Sal.07]))))),
0)</f>
        <v>0</v>
      </c>
      <c r="M61" s="160">
        <f t="array" ref="M61">IFERROR(
AVERAGE((IF(DATOS_[[Sexo]:[Sexo]]=$B61,IF(DATOS_[[AGRUP. VALOR. PTO.]:[AGRUP. VALOR. PTO.]]=$B60,IF(DATOS_[[Check Periodo Ref.]:[Check Periodo Ref.]]="Dentro",DATOS_[Conc.Sal.08]))))),
0)</f>
        <v>0</v>
      </c>
      <c r="N61" s="160">
        <f t="array" ref="N61">IFERROR(
AVERAGE((IF(DATOS_[[Sexo]:[Sexo]]=$B61,IF(DATOS_[[AGRUP. VALOR. PTO.]:[AGRUP. VALOR. PTO.]]=$B60,IF(DATOS_[[Check Periodo Ref.]:[Check Periodo Ref.]]="Dentro",DATOS_[Conc.Sal.09]))))),
0)</f>
        <v>0</v>
      </c>
      <c r="O61" s="160">
        <f t="array" ref="O61">IFERROR(
AVERAGE((IF(DATOS_[[Sexo]:[Sexo]]=$B61,IF(DATOS_[[AGRUP. VALOR. PTO.]:[AGRUP. VALOR. PTO.]]=$B60,IF(DATOS_[[Check Periodo Ref.]:[Check Periodo Ref.]]="Dentro",DATOS_[Conc.Sal.10]))))),
0)</f>
        <v>0</v>
      </c>
      <c r="P61" s="160">
        <f t="array" ref="P61">IFERROR(
AVERAGE((IF(DATOS_[[Sexo]:[Sexo]]=$B61,IF(DATOS_[[AGRUP. VALOR. PTO.]:[AGRUP. VALOR. PTO.]]=$B60,IF(DATOS_[[Check Periodo Ref.]:[Check Periodo Ref.]]="Dentro",DATOS_[Conc.Sal.11]))))),
0)</f>
        <v>0</v>
      </c>
      <c r="Q61" s="160">
        <f t="array" ref="Q61">IFERROR(
AVERAGE((IF(DATOS_[[Sexo]:[Sexo]]=$B61,IF(DATOS_[[AGRUP. VALOR. PTO.]:[AGRUP. VALOR. PTO.]]=$B60,IF(DATOS_[[Check Periodo Ref.]:[Check Periodo Ref.]]="Dentro",DATOS_[Conc.Sal.12]))))),
0)</f>
        <v>0</v>
      </c>
      <c r="R61" s="160">
        <f t="array" ref="R61">IFERROR(
AVERAGE((IF(DATOS_[[Sexo]:[Sexo]]=$B61,IF(DATOS_[[AGRUP. VALOR. PTO.]:[AGRUP. VALOR. PTO.]]=$B60,IF(DATOS_[[Check Periodo Ref.]:[Check Periodo Ref.]]="Dentro",DATOS_[Conc.Sal.13]))))),
0)</f>
        <v>0</v>
      </c>
      <c r="S61" s="160">
        <f t="array" ref="S61">IFERROR(
AVERAGE((IF(DATOS_[[Sexo]:[Sexo]]=$B61,IF(DATOS_[[AGRUP. VALOR. PTO.]:[AGRUP. VALOR. PTO.]]=$B60,IF(DATOS_[[Check Periodo Ref.]:[Check Periodo Ref.]]="Dentro",DATOS_[Conc.Sal.14]))))),
0)</f>
        <v>0</v>
      </c>
      <c r="T61" s="160">
        <f t="array" ref="T61">IFERROR(
AVERAGE((IF(DATOS_[[Sexo]:[Sexo]]=$B61,IF(DATOS_[[AGRUP. VALOR. PTO.]:[AGRUP. VALOR. PTO.]]=$B60,IF(DATOS_[[Check Periodo Ref.]:[Check Periodo Ref.]]="Dentro",DATOS_[Conc.Sal.15]))))),
0)</f>
        <v>0</v>
      </c>
      <c r="U61" s="160">
        <f t="array" ref="U61">IFERROR(
AVERAGE((IF(DATOS_[[Sexo]:[Sexo]]=$B61,IF(DATOS_[[AGRUP. VALOR. PTO.]:[AGRUP. VALOR. PTO.]]=$B60,IF(DATOS_[[Check Periodo Ref.]:[Check Periodo Ref.]]="Dentro",DATOS_[Conc.Sal.16]))))),
0)</f>
        <v>0</v>
      </c>
      <c r="V61" s="160">
        <f t="array" ref="V61">IFERROR(
AVERAGE((IF(DATOS_[[Sexo]:[Sexo]]=$B61,IF(DATOS_[[AGRUP. VALOR. PTO.]:[AGRUP. VALOR. PTO.]]=$B60,IF(DATOS_[[Check Periodo Ref.]:[Check Periodo Ref.]]="Dentro",DATOS_[Conc.Sal.17]))))),
0)</f>
        <v>0</v>
      </c>
      <c r="W61" s="160">
        <f t="array" ref="W61">IFERROR(
AVERAGE((IF(DATOS_[[Sexo]:[Sexo]]=$B61,IF(DATOS_[[AGRUP. VALOR. PTO.]:[AGRUP. VALOR. PTO.]]=$B60,IF(DATOS_[[Check Periodo Ref.]:[Check Periodo Ref.]]="Dentro",DATOS_[Conc.Sal.18]))))),
0)</f>
        <v>0</v>
      </c>
      <c r="X61" s="160">
        <f t="array" ref="X61">IFERROR(
AVERAGE((IF(DATOS_[[Sexo]:[Sexo]]=$B61,IF(DATOS_[[AGRUP. VALOR. PTO.]:[AGRUP. VALOR. PTO.]]=$B60,IF(DATOS_[[Check Periodo Ref.]:[Check Periodo Ref.]]="Dentro",DATOS_[Conc.Sal.19]))))),
0)</f>
        <v>0</v>
      </c>
      <c r="Y61" s="160">
        <f t="array" ref="Y61">IFERROR(
AVERAGE((IF(DATOS_[[Sexo]:[Sexo]]=$B61,IF(DATOS_[[AGRUP. VALOR. PTO.]:[AGRUP. VALOR. PTO.]]=$B60,IF(DATOS_[[Check Periodo Ref.]:[Check Periodo Ref.]]="Dentro",DATOS_[Conc.Sal.20]))))),
0)</f>
        <v>0</v>
      </c>
      <c r="Z61" s="160">
        <f t="array" ref="Z61">IFERROR(
AVERAGE((IF(DATOS_[[Sexo]:[Sexo]]=$B61,IF(DATOS_[[AGRUP. VALOR. PTO.]:[AGRUP. VALOR. PTO.]]=$B60,IF(DATOS_[[Check Periodo Ref.]:[Check Periodo Ref.]]="Dentro",DATOS_[Conc.Sal.21]))))),
0)</f>
        <v>0</v>
      </c>
      <c r="AA61" s="160">
        <f t="array" ref="AA61">IFERROR(
AVERAGE((IF(DATOS_[[Sexo]:[Sexo]]=$B61,IF(DATOS_[[AGRUP. VALOR. PTO.]:[AGRUP. VALOR. PTO.]]=$B60,IF(DATOS_[[Check Periodo Ref.]:[Check Periodo Ref.]]="Dentro",DATOS_[Conc.Sal.22]))))),
0)</f>
        <v>0</v>
      </c>
      <c r="AB61" s="160">
        <f t="array" ref="AB61">IFERROR(
AVERAGE((IF(DATOS_[[Sexo]:[Sexo]]=$B61,IF(DATOS_[[AGRUP. VALOR. PTO.]:[AGRUP. VALOR. PTO.]]=$B60,IF(DATOS_[[Check Periodo Ref.]:[Check Periodo Ref.]]="Dentro",DATOS_[Conc.Sal.23]))))),
0)</f>
        <v>0</v>
      </c>
      <c r="AC61" s="160">
        <f t="array" ref="AC61">IFERROR(
AVERAGE((IF(DATOS_[[Sexo]:[Sexo]]=$B61,IF(DATOS_[[AGRUP. VALOR. PTO.]:[AGRUP. VALOR. PTO.]]=$B60,IF(DATOS_[[Check Periodo Ref.]:[Check Periodo Ref.]]="Dentro",DATOS_[Conc.Sal.24]))))),
0)</f>
        <v>0</v>
      </c>
      <c r="AD61" s="160">
        <f t="array" ref="AD61">IFERROR(
AVERAGE((IF(DATOS_[[Sexo]:[Sexo]]=$B61,IF(DATOS_[[AGRUP. VALOR. PTO.]:[AGRUP. VALOR. PTO.]]=$B60,IF(DATOS_[[Check Periodo Ref.]:[Check Periodo Ref.]]="Dentro",DATOS_[Conc.Sal.25]))))),
0)</f>
        <v>0</v>
      </c>
      <c r="AE61" s="160">
        <f t="array" ref="AE61">IFERROR(
AVERAGE((IF(DATOS_[[Sexo]:[Sexo]]=$B61,IF(DATOS_[[AGRUP. VALOR. PTO.]:[AGRUP. VALOR. PTO.]]=$B60,IF(DATOS_[[Check Periodo Ref.]:[Check Periodo Ref.]]="Dentro",DATOS_[Conc.Sal.26]))))),
0)</f>
        <v>0</v>
      </c>
      <c r="AF61" s="160">
        <f t="array" ref="AF61">IFERROR(
AVERAGE((IF(DATOS_[[Sexo]:[Sexo]]=$B61,IF(DATOS_[[AGRUP. VALOR. PTO.]:[AGRUP. VALOR. PTO.]]=$B60,IF(DATOS_[[Check Periodo Ref.]:[Check Periodo Ref.]]="Dentro",DATOS_[Conc.Sal.27]))))),
0)</f>
        <v>0</v>
      </c>
      <c r="AG61" s="160">
        <f t="array" ref="AG61">IFERROR(
AVERAGE((IF(DATOS_[[Sexo]:[Sexo]]=$B61,IF(DATOS_[[AGRUP. VALOR. PTO.]:[AGRUP. VALOR. PTO.]]=$B60,IF(DATOS_[[Check Periodo Ref.]:[Check Periodo Ref.]]="Dentro",DATOS_[Conc.Sal.28]))))),
0)</f>
        <v>0</v>
      </c>
      <c r="AH61" s="160">
        <f t="array" ref="AH61">IFERROR(
AVERAGE((IF(DATOS_[[Sexo]:[Sexo]]=$B61,IF(DATOS_[[AGRUP. VALOR. PTO.]:[AGRUP. VALOR. PTO.]]=$B60,IF(DATOS_[[Check Periodo Ref.]:[Check Periodo Ref.]]="Dentro",DATOS_[Conc.Sal.29]))))),
0)</f>
        <v>0</v>
      </c>
      <c r="AI61" s="160">
        <f t="array" ref="AI61">IFERROR(
AVERAGE((IF(DATOS_[[Sexo]:[Sexo]]=$B61,IF(DATOS_[[AGRUP. VALOR. PTO.]:[AGRUP. VALOR. PTO.]]=$B60,IF(DATOS_[[Check Periodo Ref.]:[Check Periodo Ref.]]="Dentro",DATOS_[Conc.Sal.30]))))),
0)</f>
        <v>0</v>
      </c>
      <c r="AJ61" s="161">
        <f t="array" ref="AJ61">IFERROR(
AVERAGE(IF(DATOS_[Sexo]=$B61,IF(DATOS_[AGRUP. VALOR. PTO.]=$B60,IF(DATOS_[Check Periodo Ref.]="Dentro",DATOS_[Tot COMPL.SAL Ef],FALSE)))),
0)</f>
        <v>0</v>
      </c>
      <c r="AK61" s="163">
        <f t="array" ref="AK61">IFERROR(
AVERAGE(IF(DATOS_[Sexo]=$B61,IF(DATOS_[AGRUP. VALOR. PTO.]=$B60,IF(DATOS_[Check Periodo Ref.]="Dentro",DATOS_[TOTAL SALARIO Ef],FALSE)))),
0)</f>
        <v>0</v>
      </c>
      <c r="AL61" s="162">
        <f t="array" ref="AL61">IFERROR(
AVERAGE((IF(DATOS_[[Sexo]:[Sexo]]=$B61,IF(DATOS_[[AGRUP. VALOR. PTO.]:[AGRUP. VALOR. PTO.]]=$B60,IF(DATOS_[[Check Periodo Ref.]:[Check Periodo Ref.]]="Dentro",DATOS_[C.Extra.01]))))),
0)</f>
        <v>0</v>
      </c>
      <c r="AM61" s="162">
        <f t="array" ref="AM61">IFERROR(
AVERAGE((IF(DATOS_[[Sexo]:[Sexo]]=$B61,IF(DATOS_[[AGRUP. VALOR. PTO.]:[AGRUP. VALOR. PTO.]]=$B60,IF(DATOS_[[Check Periodo Ref.]:[Check Periodo Ref.]]="Dentro",DATOS_[C.Extra.02]))))),
0)</f>
        <v>0</v>
      </c>
      <c r="AN61" s="162">
        <f t="array" ref="AN61">IFERROR(
AVERAGE((IF(DATOS_[[Sexo]:[Sexo]]=$B61,IF(DATOS_[[AGRUP. VALOR. PTO.]:[AGRUP. VALOR. PTO.]]=$B60,IF(DATOS_[[Check Periodo Ref.]:[Check Periodo Ref.]]="Dentro",DATOS_[C.Extra.03]))))),
0)</f>
        <v>0</v>
      </c>
      <c r="AO61" s="162">
        <f t="array" ref="AO61">IFERROR(
AVERAGE((IF(DATOS_[[Sexo]:[Sexo]]=$B61,IF(DATOS_[[AGRUP. VALOR. PTO.]:[AGRUP. VALOR. PTO.]]=$B60,IF(DATOS_[[Check Periodo Ref.]:[Check Periodo Ref.]]="Dentro",DATOS_[C.Extra.04]))))),
0)</f>
        <v>0</v>
      </c>
      <c r="AP61" s="162">
        <f t="array" ref="AP61">IFERROR(
AVERAGE((IF(DATOS_[[Sexo]:[Sexo]]=$B61,IF(DATOS_[[AGRUP. VALOR. PTO.]:[AGRUP. VALOR. PTO.]]=$B60,IF(DATOS_[[Check Periodo Ref.]:[Check Periodo Ref.]]="Dentro",DATOS_[C.Extra.05]))))),
0)</f>
        <v>0</v>
      </c>
      <c r="AQ61" s="164">
        <f t="array" ref="AQ61">IFERROR(
AVERAGE(IF(DATOS_[Sexo]=$B61,IF(DATOS_[AGRUP. VALOR. PTO.]=$B60,IF(DATOS_[Check Periodo Ref.]="Dentro",DATOS_[Tot Extrasalarial Ef],FALSE)))),
0)</f>
        <v>0</v>
      </c>
      <c r="AR61" s="165">
        <f t="array" ref="AR61">IFERROR(
AVERAGE(IF(DATOS_[Sexo]=$B61,IF(DATOS_[AGRUP. VALOR. PTO.]=$B60,IF(DATOS_[Check Periodo Ref.]="Dentro",DATOS_[TOTAL Retrib Ef],FALSE)))),
0)</f>
        <v>0</v>
      </c>
    </row>
    <row r="62" spans="1:44" x14ac:dyDescent="0.3">
      <c r="A62" s="114" t="str">
        <f t="shared" ref="A62" si="66">+A61</f>
        <v>[ocultar]</v>
      </c>
      <c r="B62" s="111" t="s">
        <v>163</v>
      </c>
      <c r="C62" s="112">
        <f t="array" ref="C62">SUM(IF($B62=DATOS_[Sexo],
IF($B60=DATOS_[AGRUP. VALOR. PTO.],
IF("Dentro"=DATOS_[Check Periodo Ref.],
1/(COUNTIFS(DATOS_[Sexo],$B62,DATOS_[AGRUP. VALOR. PTO.],$B60,DATOS_[Check Periodo Ref.],"Dentro",DATOS_[id],DATOS_[id]))))))</f>
        <v>0</v>
      </c>
      <c r="D62" s="113">
        <f>COUNTIFS(DATOS_[AGRUP. VALOR. PTO.],$B60,DATOS_[Sexo],$B62,DATOS_[Check Periodo Ref.],"Dentro")</f>
        <v>0</v>
      </c>
      <c r="E62" s="159">
        <f t="array" ref="E62">IFERROR(
AVERAGE(IF(DATOS_[Sexo]=$B62,IF(DATOS_[AGRUP. VALOR. PTO.]=$B60,IF(DATOS_[Check Periodo Ref.]="Dentro",DATOS_[SALARIO BASE Ef],FALSE)))),
0)</f>
        <v>0</v>
      </c>
      <c r="F62" s="160">
        <f t="array" ref="F62">IFERROR(
AVERAGE((IF(DATOS_[[Sexo]:[Sexo]]=$B62,IF(DATOS_[[AGRUP. VALOR. PTO.]:[AGRUP. VALOR. PTO.]]=$B60,IF(DATOS_[[Check Periodo Ref.]:[Check Periodo Ref.]]="Dentro",DATOS_[Conc.Sal.01]))))),
0)</f>
        <v>0</v>
      </c>
      <c r="G62" s="160">
        <f t="array" ref="G62">IFERROR(
AVERAGE((IF(DATOS_[[Sexo]:[Sexo]]=$B62,IF(DATOS_[[AGRUP. VALOR. PTO.]:[AGRUP. VALOR. PTO.]]=$B60,IF(DATOS_[[Check Periodo Ref.]:[Check Periodo Ref.]]="Dentro",DATOS_[Conc.Sal.02]))))),
0)</f>
        <v>0</v>
      </c>
      <c r="H62" s="160">
        <f t="array" ref="H62">IFERROR(
AVERAGE((IF(DATOS_[[Sexo]:[Sexo]]=$B62,IF(DATOS_[[AGRUP. VALOR. PTO.]:[AGRUP. VALOR. PTO.]]=$B60,IF(DATOS_[[Check Periodo Ref.]:[Check Periodo Ref.]]="Dentro",DATOS_[Conc.Sal.03]))))),
0)</f>
        <v>0</v>
      </c>
      <c r="I62" s="160">
        <f t="array" ref="I62">IFERROR(
AVERAGE((IF(DATOS_[[Sexo]:[Sexo]]=$B62,IF(DATOS_[[AGRUP. VALOR. PTO.]:[AGRUP. VALOR. PTO.]]=$B60,IF(DATOS_[[Check Periodo Ref.]:[Check Periodo Ref.]]="Dentro",DATOS_[Conc.Sal.04]))))),
0)</f>
        <v>0</v>
      </c>
      <c r="J62" s="160">
        <f t="array" ref="J62">IFERROR(
AVERAGE((IF(DATOS_[[Sexo]:[Sexo]]=$B62,IF(DATOS_[[AGRUP. VALOR. PTO.]:[AGRUP. VALOR. PTO.]]=$B60,IF(DATOS_[[Check Periodo Ref.]:[Check Periodo Ref.]]="Dentro",DATOS_[Conc.Sal.05]))))),
0)</f>
        <v>0</v>
      </c>
      <c r="K62" s="160">
        <f t="array" ref="K62">IFERROR(
AVERAGE((IF(DATOS_[[Sexo]:[Sexo]]=$B62,IF(DATOS_[[AGRUP. VALOR. PTO.]:[AGRUP. VALOR. PTO.]]=$B60,IF(DATOS_[[Check Periodo Ref.]:[Check Periodo Ref.]]="Dentro",DATOS_[Conc.Sal.06]))))),
0)</f>
        <v>0</v>
      </c>
      <c r="L62" s="160">
        <f t="array" ref="L62">IFERROR(
AVERAGE((IF(DATOS_[[Sexo]:[Sexo]]=$B62,IF(DATOS_[[AGRUP. VALOR. PTO.]:[AGRUP. VALOR. PTO.]]=$B60,IF(DATOS_[[Check Periodo Ref.]:[Check Periodo Ref.]]="Dentro",DATOS_[Conc.Sal.07]))))),
0)</f>
        <v>0</v>
      </c>
      <c r="M62" s="160">
        <f t="array" ref="M62">IFERROR(
AVERAGE((IF(DATOS_[[Sexo]:[Sexo]]=$B62,IF(DATOS_[[AGRUP. VALOR. PTO.]:[AGRUP. VALOR. PTO.]]=$B60,IF(DATOS_[[Check Periodo Ref.]:[Check Periodo Ref.]]="Dentro",DATOS_[Conc.Sal.08]))))),
0)</f>
        <v>0</v>
      </c>
      <c r="N62" s="160">
        <f t="array" ref="N62">IFERROR(
AVERAGE((IF(DATOS_[[Sexo]:[Sexo]]=$B62,IF(DATOS_[[AGRUP. VALOR. PTO.]:[AGRUP. VALOR. PTO.]]=$B60,IF(DATOS_[[Check Periodo Ref.]:[Check Periodo Ref.]]="Dentro",DATOS_[Conc.Sal.09]))))),
0)</f>
        <v>0</v>
      </c>
      <c r="O62" s="160">
        <f t="array" ref="O62">IFERROR(
AVERAGE((IF(DATOS_[[Sexo]:[Sexo]]=$B62,IF(DATOS_[[AGRUP. VALOR. PTO.]:[AGRUP. VALOR. PTO.]]=$B60,IF(DATOS_[[Check Periodo Ref.]:[Check Periodo Ref.]]="Dentro",DATOS_[Conc.Sal.10]))))),
0)</f>
        <v>0</v>
      </c>
      <c r="P62" s="160">
        <f t="array" ref="P62">IFERROR(
AVERAGE((IF(DATOS_[[Sexo]:[Sexo]]=$B62,IF(DATOS_[[AGRUP. VALOR. PTO.]:[AGRUP. VALOR. PTO.]]=$B60,IF(DATOS_[[Check Periodo Ref.]:[Check Periodo Ref.]]="Dentro",DATOS_[Conc.Sal.11]))))),
0)</f>
        <v>0</v>
      </c>
      <c r="Q62" s="160">
        <f t="array" ref="Q62">IFERROR(
AVERAGE((IF(DATOS_[[Sexo]:[Sexo]]=$B62,IF(DATOS_[[AGRUP. VALOR. PTO.]:[AGRUP. VALOR. PTO.]]=$B60,IF(DATOS_[[Check Periodo Ref.]:[Check Periodo Ref.]]="Dentro",DATOS_[Conc.Sal.12]))))),
0)</f>
        <v>0</v>
      </c>
      <c r="R62" s="160">
        <f t="array" ref="R62">IFERROR(
AVERAGE((IF(DATOS_[[Sexo]:[Sexo]]=$B62,IF(DATOS_[[AGRUP. VALOR. PTO.]:[AGRUP. VALOR. PTO.]]=$B60,IF(DATOS_[[Check Periodo Ref.]:[Check Periodo Ref.]]="Dentro",DATOS_[Conc.Sal.13]))))),
0)</f>
        <v>0</v>
      </c>
      <c r="S62" s="160">
        <f t="array" ref="S62">IFERROR(
AVERAGE((IF(DATOS_[[Sexo]:[Sexo]]=$B62,IF(DATOS_[[AGRUP. VALOR. PTO.]:[AGRUP. VALOR. PTO.]]=$B60,IF(DATOS_[[Check Periodo Ref.]:[Check Periodo Ref.]]="Dentro",DATOS_[Conc.Sal.14]))))),
0)</f>
        <v>0</v>
      </c>
      <c r="T62" s="160">
        <f t="array" ref="T62">IFERROR(
AVERAGE((IF(DATOS_[[Sexo]:[Sexo]]=$B62,IF(DATOS_[[AGRUP. VALOR. PTO.]:[AGRUP. VALOR. PTO.]]=$B60,IF(DATOS_[[Check Periodo Ref.]:[Check Periodo Ref.]]="Dentro",DATOS_[Conc.Sal.15]))))),
0)</f>
        <v>0</v>
      </c>
      <c r="U62" s="160">
        <f t="array" ref="U62">IFERROR(
AVERAGE((IF(DATOS_[[Sexo]:[Sexo]]=$B62,IF(DATOS_[[AGRUP. VALOR. PTO.]:[AGRUP. VALOR. PTO.]]=$B60,IF(DATOS_[[Check Periodo Ref.]:[Check Periodo Ref.]]="Dentro",DATOS_[Conc.Sal.16]))))),
0)</f>
        <v>0</v>
      </c>
      <c r="V62" s="160">
        <f t="array" ref="V62">IFERROR(
AVERAGE((IF(DATOS_[[Sexo]:[Sexo]]=$B62,IF(DATOS_[[AGRUP. VALOR. PTO.]:[AGRUP. VALOR. PTO.]]=$B60,IF(DATOS_[[Check Periodo Ref.]:[Check Periodo Ref.]]="Dentro",DATOS_[Conc.Sal.17]))))),
0)</f>
        <v>0</v>
      </c>
      <c r="W62" s="160">
        <f t="array" ref="W62">IFERROR(
AVERAGE((IF(DATOS_[[Sexo]:[Sexo]]=$B62,IF(DATOS_[[AGRUP. VALOR. PTO.]:[AGRUP. VALOR. PTO.]]=$B60,IF(DATOS_[[Check Periodo Ref.]:[Check Periodo Ref.]]="Dentro",DATOS_[Conc.Sal.18]))))),
0)</f>
        <v>0</v>
      </c>
      <c r="X62" s="160">
        <f t="array" ref="X62">IFERROR(
AVERAGE((IF(DATOS_[[Sexo]:[Sexo]]=$B62,IF(DATOS_[[AGRUP. VALOR. PTO.]:[AGRUP. VALOR. PTO.]]=$B60,IF(DATOS_[[Check Periodo Ref.]:[Check Periodo Ref.]]="Dentro",DATOS_[Conc.Sal.19]))))),
0)</f>
        <v>0</v>
      </c>
      <c r="Y62" s="160">
        <f t="array" ref="Y62">IFERROR(
AVERAGE((IF(DATOS_[[Sexo]:[Sexo]]=$B62,IF(DATOS_[[AGRUP. VALOR. PTO.]:[AGRUP. VALOR. PTO.]]=$B60,IF(DATOS_[[Check Periodo Ref.]:[Check Periodo Ref.]]="Dentro",DATOS_[Conc.Sal.20]))))),
0)</f>
        <v>0</v>
      </c>
      <c r="Z62" s="160">
        <f t="array" ref="Z62">IFERROR(
AVERAGE((IF(DATOS_[[Sexo]:[Sexo]]=$B62,IF(DATOS_[[AGRUP. VALOR. PTO.]:[AGRUP. VALOR. PTO.]]=$B60,IF(DATOS_[[Check Periodo Ref.]:[Check Periodo Ref.]]="Dentro",DATOS_[Conc.Sal.21]))))),
0)</f>
        <v>0</v>
      </c>
      <c r="AA62" s="160">
        <f t="array" ref="AA62">IFERROR(
AVERAGE((IF(DATOS_[[Sexo]:[Sexo]]=$B62,IF(DATOS_[[AGRUP. VALOR. PTO.]:[AGRUP. VALOR. PTO.]]=$B60,IF(DATOS_[[Check Periodo Ref.]:[Check Periodo Ref.]]="Dentro",DATOS_[Conc.Sal.22]))))),
0)</f>
        <v>0</v>
      </c>
      <c r="AB62" s="160">
        <f t="array" ref="AB62">IFERROR(
AVERAGE((IF(DATOS_[[Sexo]:[Sexo]]=$B62,IF(DATOS_[[AGRUP. VALOR. PTO.]:[AGRUP. VALOR. PTO.]]=$B60,IF(DATOS_[[Check Periodo Ref.]:[Check Periodo Ref.]]="Dentro",DATOS_[Conc.Sal.23]))))),
0)</f>
        <v>0</v>
      </c>
      <c r="AC62" s="160">
        <f t="array" ref="AC62">IFERROR(
AVERAGE((IF(DATOS_[[Sexo]:[Sexo]]=$B62,IF(DATOS_[[AGRUP. VALOR. PTO.]:[AGRUP. VALOR. PTO.]]=$B60,IF(DATOS_[[Check Periodo Ref.]:[Check Periodo Ref.]]="Dentro",DATOS_[Conc.Sal.24]))))),
0)</f>
        <v>0</v>
      </c>
      <c r="AD62" s="160">
        <f t="array" ref="AD62">IFERROR(
AVERAGE((IF(DATOS_[[Sexo]:[Sexo]]=$B62,IF(DATOS_[[AGRUP. VALOR. PTO.]:[AGRUP. VALOR. PTO.]]=$B60,IF(DATOS_[[Check Periodo Ref.]:[Check Periodo Ref.]]="Dentro",DATOS_[Conc.Sal.25]))))),
0)</f>
        <v>0</v>
      </c>
      <c r="AE62" s="160">
        <f t="array" ref="AE62">IFERROR(
AVERAGE((IF(DATOS_[[Sexo]:[Sexo]]=$B62,IF(DATOS_[[AGRUP. VALOR. PTO.]:[AGRUP. VALOR. PTO.]]=$B60,IF(DATOS_[[Check Periodo Ref.]:[Check Periodo Ref.]]="Dentro",DATOS_[Conc.Sal.26]))))),
0)</f>
        <v>0</v>
      </c>
      <c r="AF62" s="160">
        <f t="array" ref="AF62">IFERROR(
AVERAGE((IF(DATOS_[[Sexo]:[Sexo]]=$B62,IF(DATOS_[[AGRUP. VALOR. PTO.]:[AGRUP. VALOR. PTO.]]=$B60,IF(DATOS_[[Check Periodo Ref.]:[Check Periodo Ref.]]="Dentro",DATOS_[Conc.Sal.27]))))),
0)</f>
        <v>0</v>
      </c>
      <c r="AG62" s="160">
        <f t="array" ref="AG62">IFERROR(
AVERAGE((IF(DATOS_[[Sexo]:[Sexo]]=$B62,IF(DATOS_[[AGRUP. VALOR. PTO.]:[AGRUP. VALOR. PTO.]]=$B60,IF(DATOS_[[Check Periodo Ref.]:[Check Periodo Ref.]]="Dentro",DATOS_[Conc.Sal.28]))))),
0)</f>
        <v>0</v>
      </c>
      <c r="AH62" s="160">
        <f t="array" ref="AH62">IFERROR(
AVERAGE((IF(DATOS_[[Sexo]:[Sexo]]=$B62,IF(DATOS_[[AGRUP. VALOR. PTO.]:[AGRUP. VALOR. PTO.]]=$B60,IF(DATOS_[[Check Periodo Ref.]:[Check Periodo Ref.]]="Dentro",DATOS_[Conc.Sal.29]))))),
0)</f>
        <v>0</v>
      </c>
      <c r="AI62" s="160">
        <f t="array" ref="AI62">IFERROR(
AVERAGE((IF(DATOS_[[Sexo]:[Sexo]]=$B62,IF(DATOS_[[AGRUP. VALOR. PTO.]:[AGRUP. VALOR. PTO.]]=$B60,IF(DATOS_[[Check Periodo Ref.]:[Check Periodo Ref.]]="Dentro",DATOS_[Conc.Sal.30]))))),
0)</f>
        <v>0</v>
      </c>
      <c r="AJ62" s="161">
        <f t="array" ref="AJ62">IFERROR(
AVERAGE(IF(DATOS_[Sexo]=$B62,IF(DATOS_[AGRUP. VALOR. PTO.]=$B60,IF(DATOS_[Check Periodo Ref.]="Dentro",DATOS_[Tot COMPL.SAL Ef],FALSE)))),
0)</f>
        <v>0</v>
      </c>
      <c r="AK62" s="163">
        <f t="array" ref="AK62">IFERROR(
AVERAGE(IF(DATOS_[Sexo]=$B62,IF(DATOS_[AGRUP. VALOR. PTO.]=$B60,IF(DATOS_[Check Periodo Ref.]="Dentro",DATOS_[TOTAL SALARIO Ef],FALSE)))),
0)</f>
        <v>0</v>
      </c>
      <c r="AL62" s="162">
        <f t="array" ref="AL62">IFERROR(
AVERAGE((IF(DATOS_[[Sexo]:[Sexo]]=$B62,IF(DATOS_[[AGRUP. VALOR. PTO.]:[AGRUP. VALOR. PTO.]]=$B60,IF(DATOS_[[Check Periodo Ref.]:[Check Periodo Ref.]]="Dentro",DATOS_[C.Extra.01]))))),
0)</f>
        <v>0</v>
      </c>
      <c r="AM62" s="162">
        <f t="array" ref="AM62">IFERROR(
AVERAGE((IF(DATOS_[[Sexo]:[Sexo]]=$B62,IF(DATOS_[[AGRUP. VALOR. PTO.]:[AGRUP. VALOR. PTO.]]=$B60,IF(DATOS_[[Check Periodo Ref.]:[Check Periodo Ref.]]="Dentro",DATOS_[C.Extra.02]))))),
0)</f>
        <v>0</v>
      </c>
      <c r="AN62" s="162">
        <f t="array" ref="AN62">IFERROR(
AVERAGE((IF(DATOS_[[Sexo]:[Sexo]]=$B62,IF(DATOS_[[AGRUP. VALOR. PTO.]:[AGRUP. VALOR. PTO.]]=$B60,IF(DATOS_[[Check Periodo Ref.]:[Check Periodo Ref.]]="Dentro",DATOS_[C.Extra.03]))))),
0)</f>
        <v>0</v>
      </c>
      <c r="AO62" s="162">
        <f t="array" ref="AO62">IFERROR(
AVERAGE((IF(DATOS_[[Sexo]:[Sexo]]=$B62,IF(DATOS_[[AGRUP. VALOR. PTO.]:[AGRUP. VALOR. PTO.]]=$B60,IF(DATOS_[[Check Periodo Ref.]:[Check Periodo Ref.]]="Dentro",DATOS_[C.Extra.04]))))),
0)</f>
        <v>0</v>
      </c>
      <c r="AP62" s="162">
        <f t="array" ref="AP62">IFERROR(
AVERAGE((IF(DATOS_[[Sexo]:[Sexo]]=$B62,IF(DATOS_[[AGRUP. VALOR. PTO.]:[AGRUP. VALOR. PTO.]]=$B60,IF(DATOS_[[Check Periodo Ref.]:[Check Periodo Ref.]]="Dentro",DATOS_[C.Extra.05]))))),
0)</f>
        <v>0</v>
      </c>
      <c r="AQ62" s="164">
        <f t="array" ref="AQ62">IFERROR(
AVERAGE(IF(DATOS_[Sexo]=$B62,IF(DATOS_[AGRUP. VALOR. PTO.]=$B60,IF(DATOS_[Check Periodo Ref.]="Dentro",DATOS_[Tot Extrasalarial Ef],FALSE)))),
0)</f>
        <v>0</v>
      </c>
      <c r="AR62" s="165">
        <f t="array" ref="AR62">IFERROR(
AVERAGE(IF(DATOS_[Sexo]=$B62,IF(DATOS_[AGRUP. VALOR. PTO.]=$B60,IF(DATOS_[Check Periodo Ref.]="Dentro",DATOS_[TOTAL Retrib Ef],FALSE)))),
0)</f>
        <v>0</v>
      </c>
    </row>
    <row r="63" spans="1:44" ht="17.25" thickBot="1" x14ac:dyDescent="0.35">
      <c r="A63" s="114" t="str">
        <f t="shared" ref="A63" si="67">+A64</f>
        <v>[ocultar]</v>
      </c>
      <c r="B63" s="117" t="s">
        <v>276</v>
      </c>
      <c r="C63" s="158"/>
      <c r="D63" s="118"/>
      <c r="E63" s="206" t="str">
        <f t="shared" ref="E63:AR63" si="68">IFERROR((E64-E65)/E64,"")</f>
        <v/>
      </c>
      <c r="F63" s="276" t="str">
        <f t="shared" si="68"/>
        <v/>
      </c>
      <c r="G63" s="277" t="str">
        <f t="shared" si="68"/>
        <v/>
      </c>
      <c r="H63" s="277" t="str">
        <f t="shared" si="68"/>
        <v/>
      </c>
      <c r="I63" s="277" t="str">
        <f t="shared" si="68"/>
        <v/>
      </c>
      <c r="J63" s="278" t="str">
        <f t="shared" si="68"/>
        <v/>
      </c>
      <c r="K63" s="279" t="str">
        <f t="shared" si="68"/>
        <v/>
      </c>
      <c r="L63" s="279" t="str">
        <f t="shared" si="68"/>
        <v/>
      </c>
      <c r="M63" s="279" t="str">
        <f t="shared" si="68"/>
        <v/>
      </c>
      <c r="N63" s="279" t="str">
        <f t="shared" si="68"/>
        <v/>
      </c>
      <c r="O63" s="279" t="str">
        <f t="shared" si="68"/>
        <v/>
      </c>
      <c r="P63" s="279" t="str">
        <f t="shared" si="68"/>
        <v/>
      </c>
      <c r="Q63" s="279" t="str">
        <f t="shared" si="68"/>
        <v/>
      </c>
      <c r="R63" s="279" t="str">
        <f t="shared" si="68"/>
        <v/>
      </c>
      <c r="S63" s="279" t="str">
        <f t="shared" si="68"/>
        <v/>
      </c>
      <c r="T63" s="279" t="str">
        <f t="shared" si="68"/>
        <v/>
      </c>
      <c r="U63" s="279" t="str">
        <f t="shared" si="68"/>
        <v/>
      </c>
      <c r="V63" s="278" t="str">
        <f t="shared" si="68"/>
        <v/>
      </c>
      <c r="W63" s="278" t="str">
        <f t="shared" si="68"/>
        <v/>
      </c>
      <c r="X63" s="278" t="str">
        <f t="shared" si="68"/>
        <v/>
      </c>
      <c r="Y63" s="278" t="str">
        <f t="shared" si="68"/>
        <v/>
      </c>
      <c r="Z63" s="278" t="str">
        <f t="shared" si="68"/>
        <v/>
      </c>
      <c r="AA63" s="278" t="str">
        <f t="shared" si="68"/>
        <v/>
      </c>
      <c r="AB63" s="278" t="str">
        <f t="shared" si="68"/>
        <v/>
      </c>
      <c r="AC63" s="278" t="str">
        <f t="shared" si="68"/>
        <v/>
      </c>
      <c r="AD63" s="278" t="str">
        <f t="shared" si="68"/>
        <v/>
      </c>
      <c r="AE63" s="278" t="str">
        <f t="shared" si="68"/>
        <v/>
      </c>
      <c r="AF63" s="278" t="str">
        <f t="shared" si="68"/>
        <v/>
      </c>
      <c r="AG63" s="278" t="str">
        <f t="shared" si="68"/>
        <v/>
      </c>
      <c r="AH63" s="278" t="str">
        <f t="shared" si="68"/>
        <v/>
      </c>
      <c r="AI63" s="278" t="str">
        <f t="shared" si="68"/>
        <v/>
      </c>
      <c r="AJ63" s="207" t="str">
        <f t="shared" si="68"/>
        <v/>
      </c>
      <c r="AK63" s="210" t="str">
        <f t="shared" si="68"/>
        <v/>
      </c>
      <c r="AL63" s="281" t="str">
        <f t="shared" si="68"/>
        <v/>
      </c>
      <c r="AM63" s="281" t="str">
        <f t="shared" si="68"/>
        <v/>
      </c>
      <c r="AN63" s="281" t="str">
        <f t="shared" si="68"/>
        <v/>
      </c>
      <c r="AO63" s="281" t="str">
        <f t="shared" si="68"/>
        <v/>
      </c>
      <c r="AP63" s="281" t="str">
        <f t="shared" si="68"/>
        <v/>
      </c>
      <c r="AQ63" s="208" t="str">
        <f t="shared" si="68"/>
        <v/>
      </c>
      <c r="AR63" s="209" t="str">
        <f t="shared" si="68"/>
        <v/>
      </c>
    </row>
    <row r="64" spans="1:44" x14ac:dyDescent="0.3">
      <c r="A64" s="114" t="str">
        <f t="shared" ref="A64" si="69">+IF(C64+C65=0,"[ocultar]","")</f>
        <v>[ocultar]</v>
      </c>
      <c r="B64" s="111" t="s">
        <v>162</v>
      </c>
      <c r="C64" s="112">
        <f t="array" ref="C64">SUM(IF($B64=DATOS_[Sexo],
IF($B63=DATOS_[AGRUP. VALOR. PTO.],
IF("Dentro"=DATOS_[Check Periodo Ref.],
1/(COUNTIFS(DATOS_[Sexo],$B64,DATOS_[AGRUP. VALOR. PTO.],$B63,DATOS_[Check Periodo Ref.],"Dentro",DATOS_[id],DATOS_[id]))))))</f>
        <v>0</v>
      </c>
      <c r="D64" s="113">
        <f>COUNTIFS(DATOS_[AGRUP. VALOR. PTO.],$B63,DATOS_[Sexo],$B64,DATOS_[Check Periodo Ref.],"Dentro")</f>
        <v>0</v>
      </c>
      <c r="E64" s="159">
        <f t="array" ref="E64">IFERROR(
AVERAGE(IF(DATOS_[Sexo]=$B64,IF(DATOS_[AGRUP. VALOR. PTO.]=$B63,IF(DATOS_[Check Periodo Ref.]="Dentro",DATOS_[SALARIO BASE Ef],FALSE)))),
0)</f>
        <v>0</v>
      </c>
      <c r="F64" s="160">
        <f t="array" ref="F64">IFERROR(
AVERAGE((IF(DATOS_[[Sexo]:[Sexo]]=$B64,IF(DATOS_[[AGRUP. VALOR. PTO.]:[AGRUP. VALOR. PTO.]]=$B63,IF(DATOS_[[Check Periodo Ref.]:[Check Periodo Ref.]]="Dentro",DATOS_[Conc.Sal.01]))))),
0)</f>
        <v>0</v>
      </c>
      <c r="G64" s="160">
        <f t="array" ref="G64">IFERROR(
AVERAGE((IF(DATOS_[[Sexo]:[Sexo]]=$B64,IF(DATOS_[[AGRUP. VALOR. PTO.]:[AGRUP. VALOR. PTO.]]=$B63,IF(DATOS_[[Check Periodo Ref.]:[Check Periodo Ref.]]="Dentro",DATOS_[Conc.Sal.02]))))),
0)</f>
        <v>0</v>
      </c>
      <c r="H64" s="160">
        <f t="array" ref="H64">IFERROR(
AVERAGE((IF(DATOS_[[Sexo]:[Sexo]]=$B64,IF(DATOS_[[AGRUP. VALOR. PTO.]:[AGRUP. VALOR. PTO.]]=$B63,IF(DATOS_[[Check Periodo Ref.]:[Check Periodo Ref.]]="Dentro",DATOS_[Conc.Sal.03]))))),
0)</f>
        <v>0</v>
      </c>
      <c r="I64" s="160">
        <f t="array" ref="I64">IFERROR(
AVERAGE((IF(DATOS_[[Sexo]:[Sexo]]=$B64,IF(DATOS_[[AGRUP. VALOR. PTO.]:[AGRUP. VALOR. PTO.]]=$B63,IF(DATOS_[[Check Periodo Ref.]:[Check Periodo Ref.]]="Dentro",DATOS_[Conc.Sal.04]))))),
0)</f>
        <v>0</v>
      </c>
      <c r="J64" s="160">
        <f t="array" ref="J64">IFERROR(
AVERAGE((IF(DATOS_[[Sexo]:[Sexo]]=$B64,IF(DATOS_[[AGRUP. VALOR. PTO.]:[AGRUP. VALOR. PTO.]]=$B63,IF(DATOS_[[Check Periodo Ref.]:[Check Periodo Ref.]]="Dentro",DATOS_[Conc.Sal.05]))))),
0)</f>
        <v>0</v>
      </c>
      <c r="K64" s="160">
        <f t="array" ref="K64">IFERROR(
AVERAGE((IF(DATOS_[[Sexo]:[Sexo]]=$B64,IF(DATOS_[[AGRUP. VALOR. PTO.]:[AGRUP. VALOR. PTO.]]=$B63,IF(DATOS_[[Check Periodo Ref.]:[Check Periodo Ref.]]="Dentro",DATOS_[Conc.Sal.06]))))),
0)</f>
        <v>0</v>
      </c>
      <c r="L64" s="160">
        <f t="array" ref="L64">IFERROR(
AVERAGE((IF(DATOS_[[Sexo]:[Sexo]]=$B64,IF(DATOS_[[AGRUP. VALOR. PTO.]:[AGRUP. VALOR. PTO.]]=$B63,IF(DATOS_[[Check Periodo Ref.]:[Check Periodo Ref.]]="Dentro",DATOS_[Conc.Sal.07]))))),
0)</f>
        <v>0</v>
      </c>
      <c r="M64" s="160">
        <f t="array" ref="M64">IFERROR(
AVERAGE((IF(DATOS_[[Sexo]:[Sexo]]=$B64,IF(DATOS_[[AGRUP. VALOR. PTO.]:[AGRUP. VALOR. PTO.]]=$B63,IF(DATOS_[[Check Periodo Ref.]:[Check Periodo Ref.]]="Dentro",DATOS_[Conc.Sal.08]))))),
0)</f>
        <v>0</v>
      </c>
      <c r="N64" s="160">
        <f t="array" ref="N64">IFERROR(
AVERAGE((IF(DATOS_[[Sexo]:[Sexo]]=$B64,IF(DATOS_[[AGRUP. VALOR. PTO.]:[AGRUP. VALOR. PTO.]]=$B63,IF(DATOS_[[Check Periodo Ref.]:[Check Periodo Ref.]]="Dentro",DATOS_[Conc.Sal.09]))))),
0)</f>
        <v>0</v>
      </c>
      <c r="O64" s="160">
        <f t="array" ref="O64">IFERROR(
AVERAGE((IF(DATOS_[[Sexo]:[Sexo]]=$B64,IF(DATOS_[[AGRUP. VALOR. PTO.]:[AGRUP. VALOR. PTO.]]=$B63,IF(DATOS_[[Check Periodo Ref.]:[Check Periodo Ref.]]="Dentro",DATOS_[Conc.Sal.10]))))),
0)</f>
        <v>0</v>
      </c>
      <c r="P64" s="160">
        <f t="array" ref="P64">IFERROR(
AVERAGE((IF(DATOS_[[Sexo]:[Sexo]]=$B64,IF(DATOS_[[AGRUP. VALOR. PTO.]:[AGRUP. VALOR. PTO.]]=$B63,IF(DATOS_[[Check Periodo Ref.]:[Check Periodo Ref.]]="Dentro",DATOS_[Conc.Sal.11]))))),
0)</f>
        <v>0</v>
      </c>
      <c r="Q64" s="160">
        <f t="array" ref="Q64">IFERROR(
AVERAGE((IF(DATOS_[[Sexo]:[Sexo]]=$B64,IF(DATOS_[[AGRUP. VALOR. PTO.]:[AGRUP. VALOR. PTO.]]=$B63,IF(DATOS_[[Check Periodo Ref.]:[Check Periodo Ref.]]="Dentro",DATOS_[Conc.Sal.12]))))),
0)</f>
        <v>0</v>
      </c>
      <c r="R64" s="160">
        <f t="array" ref="R64">IFERROR(
AVERAGE((IF(DATOS_[[Sexo]:[Sexo]]=$B64,IF(DATOS_[[AGRUP. VALOR. PTO.]:[AGRUP. VALOR. PTO.]]=$B63,IF(DATOS_[[Check Periodo Ref.]:[Check Periodo Ref.]]="Dentro",DATOS_[Conc.Sal.13]))))),
0)</f>
        <v>0</v>
      </c>
      <c r="S64" s="160">
        <f t="array" ref="S64">IFERROR(
AVERAGE((IF(DATOS_[[Sexo]:[Sexo]]=$B64,IF(DATOS_[[AGRUP. VALOR. PTO.]:[AGRUP. VALOR. PTO.]]=$B63,IF(DATOS_[[Check Periodo Ref.]:[Check Periodo Ref.]]="Dentro",DATOS_[Conc.Sal.14]))))),
0)</f>
        <v>0</v>
      </c>
      <c r="T64" s="160">
        <f t="array" ref="T64">IFERROR(
AVERAGE((IF(DATOS_[[Sexo]:[Sexo]]=$B64,IF(DATOS_[[AGRUP. VALOR. PTO.]:[AGRUP. VALOR. PTO.]]=$B63,IF(DATOS_[[Check Periodo Ref.]:[Check Periodo Ref.]]="Dentro",DATOS_[Conc.Sal.15]))))),
0)</f>
        <v>0</v>
      </c>
      <c r="U64" s="160">
        <f t="array" ref="U64">IFERROR(
AVERAGE((IF(DATOS_[[Sexo]:[Sexo]]=$B64,IF(DATOS_[[AGRUP. VALOR. PTO.]:[AGRUP. VALOR. PTO.]]=$B63,IF(DATOS_[[Check Periodo Ref.]:[Check Periodo Ref.]]="Dentro",DATOS_[Conc.Sal.16]))))),
0)</f>
        <v>0</v>
      </c>
      <c r="V64" s="160">
        <f t="array" ref="V64">IFERROR(
AVERAGE((IF(DATOS_[[Sexo]:[Sexo]]=$B64,IF(DATOS_[[AGRUP. VALOR. PTO.]:[AGRUP. VALOR. PTO.]]=$B63,IF(DATOS_[[Check Periodo Ref.]:[Check Periodo Ref.]]="Dentro",DATOS_[Conc.Sal.17]))))),
0)</f>
        <v>0</v>
      </c>
      <c r="W64" s="160">
        <f t="array" ref="W64">IFERROR(
AVERAGE((IF(DATOS_[[Sexo]:[Sexo]]=$B64,IF(DATOS_[[AGRUP. VALOR. PTO.]:[AGRUP. VALOR. PTO.]]=$B63,IF(DATOS_[[Check Periodo Ref.]:[Check Periodo Ref.]]="Dentro",DATOS_[Conc.Sal.18]))))),
0)</f>
        <v>0</v>
      </c>
      <c r="X64" s="160">
        <f t="array" ref="X64">IFERROR(
AVERAGE((IF(DATOS_[[Sexo]:[Sexo]]=$B64,IF(DATOS_[[AGRUP. VALOR. PTO.]:[AGRUP. VALOR. PTO.]]=$B63,IF(DATOS_[[Check Periodo Ref.]:[Check Periodo Ref.]]="Dentro",DATOS_[Conc.Sal.19]))))),
0)</f>
        <v>0</v>
      </c>
      <c r="Y64" s="160">
        <f t="array" ref="Y64">IFERROR(
AVERAGE((IF(DATOS_[[Sexo]:[Sexo]]=$B64,IF(DATOS_[[AGRUP. VALOR. PTO.]:[AGRUP. VALOR. PTO.]]=$B63,IF(DATOS_[[Check Periodo Ref.]:[Check Periodo Ref.]]="Dentro",DATOS_[Conc.Sal.20]))))),
0)</f>
        <v>0</v>
      </c>
      <c r="Z64" s="160">
        <f t="array" ref="Z64">IFERROR(
AVERAGE((IF(DATOS_[[Sexo]:[Sexo]]=$B64,IF(DATOS_[[AGRUP. VALOR. PTO.]:[AGRUP. VALOR. PTO.]]=$B63,IF(DATOS_[[Check Periodo Ref.]:[Check Periodo Ref.]]="Dentro",DATOS_[Conc.Sal.21]))))),
0)</f>
        <v>0</v>
      </c>
      <c r="AA64" s="160">
        <f t="array" ref="AA64">IFERROR(
AVERAGE((IF(DATOS_[[Sexo]:[Sexo]]=$B64,IF(DATOS_[[AGRUP. VALOR. PTO.]:[AGRUP. VALOR. PTO.]]=$B63,IF(DATOS_[[Check Periodo Ref.]:[Check Periodo Ref.]]="Dentro",DATOS_[Conc.Sal.22]))))),
0)</f>
        <v>0</v>
      </c>
      <c r="AB64" s="160">
        <f t="array" ref="AB64">IFERROR(
AVERAGE((IF(DATOS_[[Sexo]:[Sexo]]=$B64,IF(DATOS_[[AGRUP. VALOR. PTO.]:[AGRUP. VALOR. PTO.]]=$B63,IF(DATOS_[[Check Periodo Ref.]:[Check Periodo Ref.]]="Dentro",DATOS_[Conc.Sal.23]))))),
0)</f>
        <v>0</v>
      </c>
      <c r="AC64" s="160">
        <f t="array" ref="AC64">IFERROR(
AVERAGE((IF(DATOS_[[Sexo]:[Sexo]]=$B64,IF(DATOS_[[AGRUP. VALOR. PTO.]:[AGRUP. VALOR. PTO.]]=$B63,IF(DATOS_[[Check Periodo Ref.]:[Check Periodo Ref.]]="Dentro",DATOS_[Conc.Sal.24]))))),
0)</f>
        <v>0</v>
      </c>
      <c r="AD64" s="160">
        <f t="array" ref="AD64">IFERROR(
AVERAGE((IF(DATOS_[[Sexo]:[Sexo]]=$B64,IF(DATOS_[[AGRUP. VALOR. PTO.]:[AGRUP. VALOR. PTO.]]=$B63,IF(DATOS_[[Check Periodo Ref.]:[Check Periodo Ref.]]="Dentro",DATOS_[Conc.Sal.25]))))),
0)</f>
        <v>0</v>
      </c>
      <c r="AE64" s="160">
        <f t="array" ref="AE64">IFERROR(
AVERAGE((IF(DATOS_[[Sexo]:[Sexo]]=$B64,IF(DATOS_[[AGRUP. VALOR. PTO.]:[AGRUP. VALOR. PTO.]]=$B63,IF(DATOS_[[Check Periodo Ref.]:[Check Periodo Ref.]]="Dentro",DATOS_[Conc.Sal.26]))))),
0)</f>
        <v>0</v>
      </c>
      <c r="AF64" s="160">
        <f t="array" ref="AF64">IFERROR(
AVERAGE((IF(DATOS_[[Sexo]:[Sexo]]=$B64,IF(DATOS_[[AGRUP. VALOR. PTO.]:[AGRUP. VALOR. PTO.]]=$B63,IF(DATOS_[[Check Periodo Ref.]:[Check Periodo Ref.]]="Dentro",DATOS_[Conc.Sal.27]))))),
0)</f>
        <v>0</v>
      </c>
      <c r="AG64" s="160">
        <f t="array" ref="AG64">IFERROR(
AVERAGE((IF(DATOS_[[Sexo]:[Sexo]]=$B64,IF(DATOS_[[AGRUP. VALOR. PTO.]:[AGRUP. VALOR. PTO.]]=$B63,IF(DATOS_[[Check Periodo Ref.]:[Check Periodo Ref.]]="Dentro",DATOS_[Conc.Sal.28]))))),
0)</f>
        <v>0</v>
      </c>
      <c r="AH64" s="160">
        <f t="array" ref="AH64">IFERROR(
AVERAGE((IF(DATOS_[[Sexo]:[Sexo]]=$B64,IF(DATOS_[[AGRUP. VALOR. PTO.]:[AGRUP. VALOR. PTO.]]=$B63,IF(DATOS_[[Check Periodo Ref.]:[Check Periodo Ref.]]="Dentro",DATOS_[Conc.Sal.29]))))),
0)</f>
        <v>0</v>
      </c>
      <c r="AI64" s="160">
        <f t="array" ref="AI64">IFERROR(
AVERAGE((IF(DATOS_[[Sexo]:[Sexo]]=$B64,IF(DATOS_[[AGRUP. VALOR. PTO.]:[AGRUP. VALOR. PTO.]]=$B63,IF(DATOS_[[Check Periodo Ref.]:[Check Periodo Ref.]]="Dentro",DATOS_[Conc.Sal.30]))))),
0)</f>
        <v>0</v>
      </c>
      <c r="AJ64" s="161">
        <f t="array" ref="AJ64">IFERROR(
AVERAGE(IF(DATOS_[Sexo]=$B64,IF(DATOS_[AGRUP. VALOR. PTO.]=$B63,IF(DATOS_[Check Periodo Ref.]="Dentro",DATOS_[Tot COMPL.SAL Ef],FALSE)))),
0)</f>
        <v>0</v>
      </c>
      <c r="AK64" s="163">
        <f t="array" ref="AK64">IFERROR(
AVERAGE(IF(DATOS_[Sexo]=$B64,IF(DATOS_[AGRUP. VALOR. PTO.]=$B63,IF(DATOS_[Check Periodo Ref.]="Dentro",DATOS_[TOTAL SALARIO Ef],FALSE)))),
0)</f>
        <v>0</v>
      </c>
      <c r="AL64" s="162">
        <f t="array" ref="AL64">IFERROR(
AVERAGE((IF(DATOS_[[Sexo]:[Sexo]]=$B64,IF(DATOS_[[AGRUP. VALOR. PTO.]:[AGRUP. VALOR. PTO.]]=$B63,IF(DATOS_[[Check Periodo Ref.]:[Check Periodo Ref.]]="Dentro",DATOS_[C.Extra.01]))))),
0)</f>
        <v>0</v>
      </c>
      <c r="AM64" s="162">
        <f t="array" ref="AM64">IFERROR(
AVERAGE((IF(DATOS_[[Sexo]:[Sexo]]=$B64,IF(DATOS_[[AGRUP. VALOR. PTO.]:[AGRUP. VALOR. PTO.]]=$B63,IF(DATOS_[[Check Periodo Ref.]:[Check Periodo Ref.]]="Dentro",DATOS_[C.Extra.02]))))),
0)</f>
        <v>0</v>
      </c>
      <c r="AN64" s="162">
        <f t="array" ref="AN64">IFERROR(
AVERAGE((IF(DATOS_[[Sexo]:[Sexo]]=$B64,IF(DATOS_[[AGRUP. VALOR. PTO.]:[AGRUP. VALOR. PTO.]]=$B63,IF(DATOS_[[Check Periodo Ref.]:[Check Periodo Ref.]]="Dentro",DATOS_[C.Extra.03]))))),
0)</f>
        <v>0</v>
      </c>
      <c r="AO64" s="162">
        <f t="array" ref="AO64">IFERROR(
AVERAGE((IF(DATOS_[[Sexo]:[Sexo]]=$B64,IF(DATOS_[[AGRUP. VALOR. PTO.]:[AGRUP. VALOR. PTO.]]=$B63,IF(DATOS_[[Check Periodo Ref.]:[Check Periodo Ref.]]="Dentro",DATOS_[C.Extra.04]))))),
0)</f>
        <v>0</v>
      </c>
      <c r="AP64" s="162">
        <f t="array" ref="AP64">IFERROR(
AVERAGE((IF(DATOS_[[Sexo]:[Sexo]]=$B64,IF(DATOS_[[AGRUP. VALOR. PTO.]:[AGRUP. VALOR. PTO.]]=$B63,IF(DATOS_[[Check Periodo Ref.]:[Check Periodo Ref.]]="Dentro",DATOS_[C.Extra.05]))))),
0)</f>
        <v>0</v>
      </c>
      <c r="AQ64" s="164">
        <f t="array" ref="AQ64">IFERROR(
AVERAGE(IF(DATOS_[Sexo]=$B64,IF(DATOS_[AGRUP. VALOR. PTO.]=$B63,IF(DATOS_[Check Periodo Ref.]="Dentro",DATOS_[Tot Extrasalarial Ef],FALSE)))),
0)</f>
        <v>0</v>
      </c>
      <c r="AR64" s="165">
        <f t="array" ref="AR64">IFERROR(
AVERAGE(IF(DATOS_[Sexo]=$B64,IF(DATOS_[AGRUP. VALOR. PTO.]=$B63,IF(DATOS_[Check Periodo Ref.]="Dentro",DATOS_[TOTAL Retrib Ef],FALSE)))),
0)</f>
        <v>0</v>
      </c>
    </row>
    <row r="65" spans="1:44" x14ac:dyDescent="0.3">
      <c r="A65" s="114" t="str">
        <f t="shared" ref="A65" si="70">+A64</f>
        <v>[ocultar]</v>
      </c>
      <c r="B65" s="111" t="s">
        <v>163</v>
      </c>
      <c r="C65" s="112">
        <f t="array" ref="C65">SUM(IF($B65=DATOS_[Sexo],
IF($B63=DATOS_[AGRUP. VALOR. PTO.],
IF("Dentro"=DATOS_[Check Periodo Ref.],
1/(COUNTIFS(DATOS_[Sexo],$B65,DATOS_[AGRUP. VALOR. PTO.],$B63,DATOS_[Check Periodo Ref.],"Dentro",DATOS_[id],DATOS_[id]))))))</f>
        <v>0</v>
      </c>
      <c r="D65" s="113">
        <f>COUNTIFS(DATOS_[AGRUP. VALOR. PTO.],$B63,DATOS_[Sexo],$B65,DATOS_[Check Periodo Ref.],"Dentro")</f>
        <v>0</v>
      </c>
      <c r="E65" s="159">
        <f t="array" ref="E65">IFERROR(
AVERAGE(IF(DATOS_[Sexo]=$B65,IF(DATOS_[AGRUP. VALOR. PTO.]=$B63,IF(DATOS_[Check Periodo Ref.]="Dentro",DATOS_[SALARIO BASE Ef],FALSE)))),
0)</f>
        <v>0</v>
      </c>
      <c r="F65" s="160">
        <f t="array" ref="F65">IFERROR(
AVERAGE((IF(DATOS_[[Sexo]:[Sexo]]=$B65,IF(DATOS_[[AGRUP. VALOR. PTO.]:[AGRUP. VALOR. PTO.]]=$B63,IF(DATOS_[[Check Periodo Ref.]:[Check Periodo Ref.]]="Dentro",DATOS_[Conc.Sal.01]))))),
0)</f>
        <v>0</v>
      </c>
      <c r="G65" s="160">
        <f t="array" ref="G65">IFERROR(
AVERAGE((IF(DATOS_[[Sexo]:[Sexo]]=$B65,IF(DATOS_[[AGRUP. VALOR. PTO.]:[AGRUP. VALOR. PTO.]]=$B63,IF(DATOS_[[Check Periodo Ref.]:[Check Periodo Ref.]]="Dentro",DATOS_[Conc.Sal.02]))))),
0)</f>
        <v>0</v>
      </c>
      <c r="H65" s="160">
        <f t="array" ref="H65">IFERROR(
AVERAGE((IF(DATOS_[[Sexo]:[Sexo]]=$B65,IF(DATOS_[[AGRUP. VALOR. PTO.]:[AGRUP. VALOR. PTO.]]=$B63,IF(DATOS_[[Check Periodo Ref.]:[Check Periodo Ref.]]="Dentro",DATOS_[Conc.Sal.03]))))),
0)</f>
        <v>0</v>
      </c>
      <c r="I65" s="160">
        <f t="array" ref="I65">IFERROR(
AVERAGE((IF(DATOS_[[Sexo]:[Sexo]]=$B65,IF(DATOS_[[AGRUP. VALOR. PTO.]:[AGRUP. VALOR. PTO.]]=$B63,IF(DATOS_[[Check Periodo Ref.]:[Check Periodo Ref.]]="Dentro",DATOS_[Conc.Sal.04]))))),
0)</f>
        <v>0</v>
      </c>
      <c r="J65" s="160">
        <f t="array" ref="J65">IFERROR(
AVERAGE((IF(DATOS_[[Sexo]:[Sexo]]=$B65,IF(DATOS_[[AGRUP. VALOR. PTO.]:[AGRUP. VALOR. PTO.]]=$B63,IF(DATOS_[[Check Periodo Ref.]:[Check Periodo Ref.]]="Dentro",DATOS_[Conc.Sal.05]))))),
0)</f>
        <v>0</v>
      </c>
      <c r="K65" s="160">
        <f t="array" ref="K65">IFERROR(
AVERAGE((IF(DATOS_[[Sexo]:[Sexo]]=$B65,IF(DATOS_[[AGRUP. VALOR. PTO.]:[AGRUP. VALOR. PTO.]]=$B63,IF(DATOS_[[Check Periodo Ref.]:[Check Periodo Ref.]]="Dentro",DATOS_[Conc.Sal.06]))))),
0)</f>
        <v>0</v>
      </c>
      <c r="L65" s="160">
        <f t="array" ref="L65">IFERROR(
AVERAGE((IF(DATOS_[[Sexo]:[Sexo]]=$B65,IF(DATOS_[[AGRUP. VALOR. PTO.]:[AGRUP. VALOR. PTO.]]=$B63,IF(DATOS_[[Check Periodo Ref.]:[Check Periodo Ref.]]="Dentro",DATOS_[Conc.Sal.07]))))),
0)</f>
        <v>0</v>
      </c>
      <c r="M65" s="160">
        <f t="array" ref="M65">IFERROR(
AVERAGE((IF(DATOS_[[Sexo]:[Sexo]]=$B65,IF(DATOS_[[AGRUP. VALOR. PTO.]:[AGRUP. VALOR. PTO.]]=$B63,IF(DATOS_[[Check Periodo Ref.]:[Check Periodo Ref.]]="Dentro",DATOS_[Conc.Sal.08]))))),
0)</f>
        <v>0</v>
      </c>
      <c r="N65" s="160">
        <f t="array" ref="N65">IFERROR(
AVERAGE((IF(DATOS_[[Sexo]:[Sexo]]=$B65,IF(DATOS_[[AGRUP. VALOR. PTO.]:[AGRUP. VALOR. PTO.]]=$B63,IF(DATOS_[[Check Periodo Ref.]:[Check Periodo Ref.]]="Dentro",DATOS_[Conc.Sal.09]))))),
0)</f>
        <v>0</v>
      </c>
      <c r="O65" s="160">
        <f t="array" ref="O65">IFERROR(
AVERAGE((IF(DATOS_[[Sexo]:[Sexo]]=$B65,IF(DATOS_[[AGRUP. VALOR. PTO.]:[AGRUP. VALOR. PTO.]]=$B63,IF(DATOS_[[Check Periodo Ref.]:[Check Periodo Ref.]]="Dentro",DATOS_[Conc.Sal.10]))))),
0)</f>
        <v>0</v>
      </c>
      <c r="P65" s="160">
        <f t="array" ref="P65">IFERROR(
AVERAGE((IF(DATOS_[[Sexo]:[Sexo]]=$B65,IF(DATOS_[[AGRUP. VALOR. PTO.]:[AGRUP. VALOR. PTO.]]=$B63,IF(DATOS_[[Check Periodo Ref.]:[Check Periodo Ref.]]="Dentro",DATOS_[Conc.Sal.11]))))),
0)</f>
        <v>0</v>
      </c>
      <c r="Q65" s="160">
        <f t="array" ref="Q65">IFERROR(
AVERAGE((IF(DATOS_[[Sexo]:[Sexo]]=$B65,IF(DATOS_[[AGRUP. VALOR. PTO.]:[AGRUP. VALOR. PTO.]]=$B63,IF(DATOS_[[Check Periodo Ref.]:[Check Periodo Ref.]]="Dentro",DATOS_[Conc.Sal.12]))))),
0)</f>
        <v>0</v>
      </c>
      <c r="R65" s="160">
        <f t="array" ref="R65">IFERROR(
AVERAGE((IF(DATOS_[[Sexo]:[Sexo]]=$B65,IF(DATOS_[[AGRUP. VALOR. PTO.]:[AGRUP. VALOR. PTO.]]=$B63,IF(DATOS_[[Check Periodo Ref.]:[Check Periodo Ref.]]="Dentro",DATOS_[Conc.Sal.13]))))),
0)</f>
        <v>0</v>
      </c>
      <c r="S65" s="160">
        <f t="array" ref="S65">IFERROR(
AVERAGE((IF(DATOS_[[Sexo]:[Sexo]]=$B65,IF(DATOS_[[AGRUP. VALOR. PTO.]:[AGRUP. VALOR. PTO.]]=$B63,IF(DATOS_[[Check Periodo Ref.]:[Check Periodo Ref.]]="Dentro",DATOS_[Conc.Sal.14]))))),
0)</f>
        <v>0</v>
      </c>
      <c r="T65" s="160">
        <f t="array" ref="T65">IFERROR(
AVERAGE((IF(DATOS_[[Sexo]:[Sexo]]=$B65,IF(DATOS_[[AGRUP. VALOR. PTO.]:[AGRUP. VALOR. PTO.]]=$B63,IF(DATOS_[[Check Periodo Ref.]:[Check Periodo Ref.]]="Dentro",DATOS_[Conc.Sal.15]))))),
0)</f>
        <v>0</v>
      </c>
      <c r="U65" s="160">
        <f t="array" ref="U65">IFERROR(
AVERAGE((IF(DATOS_[[Sexo]:[Sexo]]=$B65,IF(DATOS_[[AGRUP. VALOR. PTO.]:[AGRUP. VALOR. PTO.]]=$B63,IF(DATOS_[[Check Periodo Ref.]:[Check Periodo Ref.]]="Dentro",DATOS_[Conc.Sal.16]))))),
0)</f>
        <v>0</v>
      </c>
      <c r="V65" s="160">
        <f t="array" ref="V65">IFERROR(
AVERAGE((IF(DATOS_[[Sexo]:[Sexo]]=$B65,IF(DATOS_[[AGRUP. VALOR. PTO.]:[AGRUP. VALOR. PTO.]]=$B63,IF(DATOS_[[Check Periodo Ref.]:[Check Periodo Ref.]]="Dentro",DATOS_[Conc.Sal.17]))))),
0)</f>
        <v>0</v>
      </c>
      <c r="W65" s="160">
        <f t="array" ref="W65">IFERROR(
AVERAGE((IF(DATOS_[[Sexo]:[Sexo]]=$B65,IF(DATOS_[[AGRUP. VALOR. PTO.]:[AGRUP. VALOR. PTO.]]=$B63,IF(DATOS_[[Check Periodo Ref.]:[Check Periodo Ref.]]="Dentro",DATOS_[Conc.Sal.18]))))),
0)</f>
        <v>0</v>
      </c>
      <c r="X65" s="160">
        <f t="array" ref="X65">IFERROR(
AVERAGE((IF(DATOS_[[Sexo]:[Sexo]]=$B65,IF(DATOS_[[AGRUP. VALOR. PTO.]:[AGRUP. VALOR. PTO.]]=$B63,IF(DATOS_[[Check Periodo Ref.]:[Check Periodo Ref.]]="Dentro",DATOS_[Conc.Sal.19]))))),
0)</f>
        <v>0</v>
      </c>
      <c r="Y65" s="160">
        <f t="array" ref="Y65">IFERROR(
AVERAGE((IF(DATOS_[[Sexo]:[Sexo]]=$B65,IF(DATOS_[[AGRUP. VALOR. PTO.]:[AGRUP. VALOR. PTO.]]=$B63,IF(DATOS_[[Check Periodo Ref.]:[Check Periodo Ref.]]="Dentro",DATOS_[Conc.Sal.20]))))),
0)</f>
        <v>0</v>
      </c>
      <c r="Z65" s="160">
        <f t="array" ref="Z65">IFERROR(
AVERAGE((IF(DATOS_[[Sexo]:[Sexo]]=$B65,IF(DATOS_[[AGRUP. VALOR. PTO.]:[AGRUP. VALOR. PTO.]]=$B63,IF(DATOS_[[Check Periodo Ref.]:[Check Periodo Ref.]]="Dentro",DATOS_[Conc.Sal.21]))))),
0)</f>
        <v>0</v>
      </c>
      <c r="AA65" s="160">
        <f t="array" ref="AA65">IFERROR(
AVERAGE((IF(DATOS_[[Sexo]:[Sexo]]=$B65,IF(DATOS_[[AGRUP. VALOR. PTO.]:[AGRUP. VALOR. PTO.]]=$B63,IF(DATOS_[[Check Periodo Ref.]:[Check Periodo Ref.]]="Dentro",DATOS_[Conc.Sal.22]))))),
0)</f>
        <v>0</v>
      </c>
      <c r="AB65" s="160">
        <f t="array" ref="AB65">IFERROR(
AVERAGE((IF(DATOS_[[Sexo]:[Sexo]]=$B65,IF(DATOS_[[AGRUP. VALOR. PTO.]:[AGRUP. VALOR. PTO.]]=$B63,IF(DATOS_[[Check Periodo Ref.]:[Check Periodo Ref.]]="Dentro",DATOS_[Conc.Sal.23]))))),
0)</f>
        <v>0</v>
      </c>
      <c r="AC65" s="160">
        <f t="array" ref="AC65">IFERROR(
AVERAGE((IF(DATOS_[[Sexo]:[Sexo]]=$B65,IF(DATOS_[[AGRUP. VALOR. PTO.]:[AGRUP. VALOR. PTO.]]=$B63,IF(DATOS_[[Check Periodo Ref.]:[Check Periodo Ref.]]="Dentro",DATOS_[Conc.Sal.24]))))),
0)</f>
        <v>0</v>
      </c>
      <c r="AD65" s="160">
        <f t="array" ref="AD65">IFERROR(
AVERAGE((IF(DATOS_[[Sexo]:[Sexo]]=$B65,IF(DATOS_[[AGRUP. VALOR. PTO.]:[AGRUP. VALOR. PTO.]]=$B63,IF(DATOS_[[Check Periodo Ref.]:[Check Periodo Ref.]]="Dentro",DATOS_[Conc.Sal.25]))))),
0)</f>
        <v>0</v>
      </c>
      <c r="AE65" s="160">
        <f t="array" ref="AE65">IFERROR(
AVERAGE((IF(DATOS_[[Sexo]:[Sexo]]=$B65,IF(DATOS_[[AGRUP. VALOR. PTO.]:[AGRUP. VALOR. PTO.]]=$B63,IF(DATOS_[[Check Periodo Ref.]:[Check Periodo Ref.]]="Dentro",DATOS_[Conc.Sal.26]))))),
0)</f>
        <v>0</v>
      </c>
      <c r="AF65" s="160">
        <f t="array" ref="AF65">IFERROR(
AVERAGE((IF(DATOS_[[Sexo]:[Sexo]]=$B65,IF(DATOS_[[AGRUP. VALOR. PTO.]:[AGRUP. VALOR. PTO.]]=$B63,IF(DATOS_[[Check Periodo Ref.]:[Check Periodo Ref.]]="Dentro",DATOS_[Conc.Sal.27]))))),
0)</f>
        <v>0</v>
      </c>
      <c r="AG65" s="160">
        <f t="array" ref="AG65">IFERROR(
AVERAGE((IF(DATOS_[[Sexo]:[Sexo]]=$B65,IF(DATOS_[[AGRUP. VALOR. PTO.]:[AGRUP. VALOR. PTO.]]=$B63,IF(DATOS_[[Check Periodo Ref.]:[Check Periodo Ref.]]="Dentro",DATOS_[Conc.Sal.28]))))),
0)</f>
        <v>0</v>
      </c>
      <c r="AH65" s="160">
        <f t="array" ref="AH65">IFERROR(
AVERAGE((IF(DATOS_[[Sexo]:[Sexo]]=$B65,IF(DATOS_[[AGRUP. VALOR. PTO.]:[AGRUP. VALOR. PTO.]]=$B63,IF(DATOS_[[Check Periodo Ref.]:[Check Periodo Ref.]]="Dentro",DATOS_[Conc.Sal.29]))))),
0)</f>
        <v>0</v>
      </c>
      <c r="AI65" s="160">
        <f t="array" ref="AI65">IFERROR(
AVERAGE((IF(DATOS_[[Sexo]:[Sexo]]=$B65,IF(DATOS_[[AGRUP. VALOR. PTO.]:[AGRUP. VALOR. PTO.]]=$B63,IF(DATOS_[[Check Periodo Ref.]:[Check Periodo Ref.]]="Dentro",DATOS_[Conc.Sal.30]))))),
0)</f>
        <v>0</v>
      </c>
      <c r="AJ65" s="161">
        <f t="array" ref="AJ65">IFERROR(
AVERAGE(IF(DATOS_[Sexo]=$B65,IF(DATOS_[AGRUP. VALOR. PTO.]=$B63,IF(DATOS_[Check Periodo Ref.]="Dentro",DATOS_[Tot COMPL.SAL Ef],FALSE)))),
0)</f>
        <v>0</v>
      </c>
      <c r="AK65" s="163">
        <f t="array" ref="AK65">IFERROR(
AVERAGE(IF(DATOS_[Sexo]=$B65,IF(DATOS_[AGRUP. VALOR. PTO.]=$B63,IF(DATOS_[Check Periodo Ref.]="Dentro",DATOS_[TOTAL SALARIO Ef],FALSE)))),
0)</f>
        <v>0</v>
      </c>
      <c r="AL65" s="162">
        <f t="array" ref="AL65">IFERROR(
AVERAGE((IF(DATOS_[[Sexo]:[Sexo]]=$B65,IF(DATOS_[[AGRUP. VALOR. PTO.]:[AGRUP. VALOR. PTO.]]=$B63,IF(DATOS_[[Check Periodo Ref.]:[Check Periodo Ref.]]="Dentro",DATOS_[C.Extra.01]))))),
0)</f>
        <v>0</v>
      </c>
      <c r="AM65" s="162">
        <f t="array" ref="AM65">IFERROR(
AVERAGE((IF(DATOS_[[Sexo]:[Sexo]]=$B65,IF(DATOS_[[AGRUP. VALOR. PTO.]:[AGRUP. VALOR. PTO.]]=$B63,IF(DATOS_[[Check Periodo Ref.]:[Check Periodo Ref.]]="Dentro",DATOS_[C.Extra.02]))))),
0)</f>
        <v>0</v>
      </c>
      <c r="AN65" s="162">
        <f t="array" ref="AN65">IFERROR(
AVERAGE((IF(DATOS_[[Sexo]:[Sexo]]=$B65,IF(DATOS_[[AGRUP. VALOR. PTO.]:[AGRUP. VALOR. PTO.]]=$B63,IF(DATOS_[[Check Periodo Ref.]:[Check Periodo Ref.]]="Dentro",DATOS_[C.Extra.03]))))),
0)</f>
        <v>0</v>
      </c>
      <c r="AO65" s="162">
        <f t="array" ref="AO65">IFERROR(
AVERAGE((IF(DATOS_[[Sexo]:[Sexo]]=$B65,IF(DATOS_[[AGRUP. VALOR. PTO.]:[AGRUP. VALOR. PTO.]]=$B63,IF(DATOS_[[Check Periodo Ref.]:[Check Periodo Ref.]]="Dentro",DATOS_[C.Extra.04]))))),
0)</f>
        <v>0</v>
      </c>
      <c r="AP65" s="162">
        <f t="array" ref="AP65">IFERROR(
AVERAGE((IF(DATOS_[[Sexo]:[Sexo]]=$B65,IF(DATOS_[[AGRUP. VALOR. PTO.]:[AGRUP. VALOR. PTO.]]=$B63,IF(DATOS_[[Check Periodo Ref.]:[Check Periodo Ref.]]="Dentro",DATOS_[C.Extra.05]))))),
0)</f>
        <v>0</v>
      </c>
      <c r="AQ65" s="164">
        <f t="array" ref="AQ65">IFERROR(
AVERAGE(IF(DATOS_[Sexo]=$B65,IF(DATOS_[AGRUP. VALOR. PTO.]=$B63,IF(DATOS_[Check Periodo Ref.]="Dentro",DATOS_[Tot Extrasalarial Ef],FALSE)))),
0)</f>
        <v>0</v>
      </c>
      <c r="AR65" s="165">
        <f t="array" ref="AR65">IFERROR(
AVERAGE(IF(DATOS_[Sexo]=$B65,IF(DATOS_[AGRUP. VALOR. PTO.]=$B63,IF(DATOS_[Check Periodo Ref.]="Dentro",DATOS_[TOTAL Retrib Ef],FALSE)))),
0)</f>
        <v>0</v>
      </c>
    </row>
    <row r="66" spans="1:44" ht="17.25" thickBot="1" x14ac:dyDescent="0.35">
      <c r="A66" s="114" t="str">
        <f t="shared" ref="A66" si="71">+A67</f>
        <v>[ocultar]</v>
      </c>
      <c r="B66" s="117" t="s">
        <v>277</v>
      </c>
      <c r="C66" s="158"/>
      <c r="D66" s="118"/>
      <c r="E66" s="206" t="str">
        <f t="shared" ref="E66:AR66" si="72">IFERROR((E67-E68)/E67,"")</f>
        <v/>
      </c>
      <c r="F66" s="276" t="str">
        <f t="shared" si="72"/>
        <v/>
      </c>
      <c r="G66" s="277" t="str">
        <f t="shared" si="72"/>
        <v/>
      </c>
      <c r="H66" s="277" t="str">
        <f t="shared" si="72"/>
        <v/>
      </c>
      <c r="I66" s="277" t="str">
        <f t="shared" si="72"/>
        <v/>
      </c>
      <c r="J66" s="278" t="str">
        <f t="shared" si="72"/>
        <v/>
      </c>
      <c r="K66" s="279" t="str">
        <f t="shared" si="72"/>
        <v/>
      </c>
      <c r="L66" s="279" t="str">
        <f t="shared" si="72"/>
        <v/>
      </c>
      <c r="M66" s="279" t="str">
        <f t="shared" si="72"/>
        <v/>
      </c>
      <c r="N66" s="279" t="str">
        <f t="shared" si="72"/>
        <v/>
      </c>
      <c r="O66" s="279" t="str">
        <f t="shared" si="72"/>
        <v/>
      </c>
      <c r="P66" s="279" t="str">
        <f t="shared" si="72"/>
        <v/>
      </c>
      <c r="Q66" s="279" t="str">
        <f t="shared" si="72"/>
        <v/>
      </c>
      <c r="R66" s="279" t="str">
        <f t="shared" si="72"/>
        <v/>
      </c>
      <c r="S66" s="279" t="str">
        <f t="shared" si="72"/>
        <v/>
      </c>
      <c r="T66" s="279" t="str">
        <f t="shared" si="72"/>
        <v/>
      </c>
      <c r="U66" s="279" t="str">
        <f t="shared" si="72"/>
        <v/>
      </c>
      <c r="V66" s="278" t="str">
        <f t="shared" si="72"/>
        <v/>
      </c>
      <c r="W66" s="278" t="str">
        <f t="shared" si="72"/>
        <v/>
      </c>
      <c r="X66" s="278" t="str">
        <f t="shared" si="72"/>
        <v/>
      </c>
      <c r="Y66" s="278" t="str">
        <f t="shared" si="72"/>
        <v/>
      </c>
      <c r="Z66" s="278" t="str">
        <f t="shared" si="72"/>
        <v/>
      </c>
      <c r="AA66" s="278" t="str">
        <f t="shared" si="72"/>
        <v/>
      </c>
      <c r="AB66" s="278" t="str">
        <f t="shared" si="72"/>
        <v/>
      </c>
      <c r="AC66" s="278" t="str">
        <f t="shared" si="72"/>
        <v/>
      </c>
      <c r="AD66" s="278" t="str">
        <f t="shared" si="72"/>
        <v/>
      </c>
      <c r="AE66" s="278" t="str">
        <f t="shared" si="72"/>
        <v/>
      </c>
      <c r="AF66" s="278" t="str">
        <f t="shared" si="72"/>
        <v/>
      </c>
      <c r="AG66" s="278" t="str">
        <f t="shared" si="72"/>
        <v/>
      </c>
      <c r="AH66" s="278" t="str">
        <f t="shared" si="72"/>
        <v/>
      </c>
      <c r="AI66" s="278" t="str">
        <f t="shared" si="72"/>
        <v/>
      </c>
      <c r="AJ66" s="207" t="str">
        <f t="shared" si="72"/>
        <v/>
      </c>
      <c r="AK66" s="210" t="str">
        <f t="shared" si="72"/>
        <v/>
      </c>
      <c r="AL66" s="281" t="str">
        <f t="shared" si="72"/>
        <v/>
      </c>
      <c r="AM66" s="281" t="str">
        <f t="shared" si="72"/>
        <v/>
      </c>
      <c r="AN66" s="281" t="str">
        <f t="shared" si="72"/>
        <v/>
      </c>
      <c r="AO66" s="281" t="str">
        <f t="shared" si="72"/>
        <v/>
      </c>
      <c r="AP66" s="281" t="str">
        <f t="shared" si="72"/>
        <v/>
      </c>
      <c r="AQ66" s="208" t="str">
        <f t="shared" si="72"/>
        <v/>
      </c>
      <c r="AR66" s="209" t="str">
        <f t="shared" si="72"/>
        <v/>
      </c>
    </row>
    <row r="67" spans="1:44" x14ac:dyDescent="0.3">
      <c r="A67" s="114" t="str">
        <f t="shared" ref="A67" si="73">+IF(C67+C68=0,"[ocultar]","")</f>
        <v>[ocultar]</v>
      </c>
      <c r="B67" s="111" t="s">
        <v>162</v>
      </c>
      <c r="C67" s="112">
        <f t="array" ref="C67">SUM(IF($B67=DATOS_[Sexo],
IF($B66=DATOS_[AGRUP. VALOR. PTO.],
IF("Dentro"=DATOS_[Check Periodo Ref.],
1/(COUNTIFS(DATOS_[Sexo],$B67,DATOS_[AGRUP. VALOR. PTO.],$B66,DATOS_[Check Periodo Ref.],"Dentro",DATOS_[id],DATOS_[id]))))))</f>
        <v>0</v>
      </c>
      <c r="D67" s="113">
        <f>COUNTIFS(DATOS_[AGRUP. VALOR. PTO.],$B66,DATOS_[Sexo],$B67,DATOS_[Check Periodo Ref.],"Dentro")</f>
        <v>0</v>
      </c>
      <c r="E67" s="159">
        <f t="array" ref="E67">IFERROR(
AVERAGE(IF(DATOS_[Sexo]=$B67,IF(DATOS_[AGRUP. VALOR. PTO.]=$B66,IF(DATOS_[Check Periodo Ref.]="Dentro",DATOS_[SALARIO BASE Ef],FALSE)))),
0)</f>
        <v>0</v>
      </c>
      <c r="F67" s="160">
        <f t="array" ref="F67">IFERROR(
AVERAGE((IF(DATOS_[[Sexo]:[Sexo]]=$B67,IF(DATOS_[[AGRUP. VALOR. PTO.]:[AGRUP. VALOR. PTO.]]=$B66,IF(DATOS_[[Check Periodo Ref.]:[Check Periodo Ref.]]="Dentro",DATOS_[Conc.Sal.01]))))),
0)</f>
        <v>0</v>
      </c>
      <c r="G67" s="160">
        <f t="array" ref="G67">IFERROR(
AVERAGE((IF(DATOS_[[Sexo]:[Sexo]]=$B67,IF(DATOS_[[AGRUP. VALOR. PTO.]:[AGRUP. VALOR. PTO.]]=$B66,IF(DATOS_[[Check Periodo Ref.]:[Check Periodo Ref.]]="Dentro",DATOS_[Conc.Sal.02]))))),
0)</f>
        <v>0</v>
      </c>
      <c r="H67" s="160">
        <f t="array" ref="H67">IFERROR(
AVERAGE((IF(DATOS_[[Sexo]:[Sexo]]=$B67,IF(DATOS_[[AGRUP. VALOR. PTO.]:[AGRUP. VALOR. PTO.]]=$B66,IF(DATOS_[[Check Periodo Ref.]:[Check Periodo Ref.]]="Dentro",DATOS_[Conc.Sal.03]))))),
0)</f>
        <v>0</v>
      </c>
      <c r="I67" s="160">
        <f t="array" ref="I67">IFERROR(
AVERAGE((IF(DATOS_[[Sexo]:[Sexo]]=$B67,IF(DATOS_[[AGRUP. VALOR. PTO.]:[AGRUP. VALOR. PTO.]]=$B66,IF(DATOS_[[Check Periodo Ref.]:[Check Periodo Ref.]]="Dentro",DATOS_[Conc.Sal.04]))))),
0)</f>
        <v>0</v>
      </c>
      <c r="J67" s="160">
        <f t="array" ref="J67">IFERROR(
AVERAGE((IF(DATOS_[[Sexo]:[Sexo]]=$B67,IF(DATOS_[[AGRUP. VALOR. PTO.]:[AGRUP. VALOR. PTO.]]=$B66,IF(DATOS_[[Check Periodo Ref.]:[Check Periodo Ref.]]="Dentro",DATOS_[Conc.Sal.05]))))),
0)</f>
        <v>0</v>
      </c>
      <c r="K67" s="160">
        <f t="array" ref="K67">IFERROR(
AVERAGE((IF(DATOS_[[Sexo]:[Sexo]]=$B67,IF(DATOS_[[AGRUP. VALOR. PTO.]:[AGRUP. VALOR. PTO.]]=$B66,IF(DATOS_[[Check Periodo Ref.]:[Check Periodo Ref.]]="Dentro",DATOS_[Conc.Sal.06]))))),
0)</f>
        <v>0</v>
      </c>
      <c r="L67" s="160">
        <f t="array" ref="L67">IFERROR(
AVERAGE((IF(DATOS_[[Sexo]:[Sexo]]=$B67,IF(DATOS_[[AGRUP. VALOR. PTO.]:[AGRUP. VALOR. PTO.]]=$B66,IF(DATOS_[[Check Periodo Ref.]:[Check Periodo Ref.]]="Dentro",DATOS_[Conc.Sal.07]))))),
0)</f>
        <v>0</v>
      </c>
      <c r="M67" s="160">
        <f t="array" ref="M67">IFERROR(
AVERAGE((IF(DATOS_[[Sexo]:[Sexo]]=$B67,IF(DATOS_[[AGRUP. VALOR. PTO.]:[AGRUP. VALOR. PTO.]]=$B66,IF(DATOS_[[Check Periodo Ref.]:[Check Periodo Ref.]]="Dentro",DATOS_[Conc.Sal.08]))))),
0)</f>
        <v>0</v>
      </c>
      <c r="N67" s="160">
        <f t="array" ref="N67">IFERROR(
AVERAGE((IF(DATOS_[[Sexo]:[Sexo]]=$B67,IF(DATOS_[[AGRUP. VALOR. PTO.]:[AGRUP. VALOR. PTO.]]=$B66,IF(DATOS_[[Check Periodo Ref.]:[Check Periodo Ref.]]="Dentro",DATOS_[Conc.Sal.09]))))),
0)</f>
        <v>0</v>
      </c>
      <c r="O67" s="160">
        <f t="array" ref="O67">IFERROR(
AVERAGE((IF(DATOS_[[Sexo]:[Sexo]]=$B67,IF(DATOS_[[AGRUP. VALOR. PTO.]:[AGRUP. VALOR. PTO.]]=$B66,IF(DATOS_[[Check Periodo Ref.]:[Check Periodo Ref.]]="Dentro",DATOS_[Conc.Sal.10]))))),
0)</f>
        <v>0</v>
      </c>
      <c r="P67" s="160">
        <f t="array" ref="P67">IFERROR(
AVERAGE((IF(DATOS_[[Sexo]:[Sexo]]=$B67,IF(DATOS_[[AGRUP. VALOR. PTO.]:[AGRUP. VALOR. PTO.]]=$B66,IF(DATOS_[[Check Periodo Ref.]:[Check Periodo Ref.]]="Dentro",DATOS_[Conc.Sal.11]))))),
0)</f>
        <v>0</v>
      </c>
      <c r="Q67" s="160">
        <f t="array" ref="Q67">IFERROR(
AVERAGE((IF(DATOS_[[Sexo]:[Sexo]]=$B67,IF(DATOS_[[AGRUP. VALOR. PTO.]:[AGRUP. VALOR. PTO.]]=$B66,IF(DATOS_[[Check Periodo Ref.]:[Check Periodo Ref.]]="Dentro",DATOS_[Conc.Sal.12]))))),
0)</f>
        <v>0</v>
      </c>
      <c r="R67" s="160">
        <f t="array" ref="R67">IFERROR(
AVERAGE((IF(DATOS_[[Sexo]:[Sexo]]=$B67,IF(DATOS_[[AGRUP. VALOR. PTO.]:[AGRUP. VALOR. PTO.]]=$B66,IF(DATOS_[[Check Periodo Ref.]:[Check Periodo Ref.]]="Dentro",DATOS_[Conc.Sal.13]))))),
0)</f>
        <v>0</v>
      </c>
      <c r="S67" s="160">
        <f t="array" ref="S67">IFERROR(
AVERAGE((IF(DATOS_[[Sexo]:[Sexo]]=$B67,IF(DATOS_[[AGRUP. VALOR. PTO.]:[AGRUP. VALOR. PTO.]]=$B66,IF(DATOS_[[Check Periodo Ref.]:[Check Periodo Ref.]]="Dentro",DATOS_[Conc.Sal.14]))))),
0)</f>
        <v>0</v>
      </c>
      <c r="T67" s="160">
        <f t="array" ref="T67">IFERROR(
AVERAGE((IF(DATOS_[[Sexo]:[Sexo]]=$B67,IF(DATOS_[[AGRUP. VALOR. PTO.]:[AGRUP. VALOR. PTO.]]=$B66,IF(DATOS_[[Check Periodo Ref.]:[Check Periodo Ref.]]="Dentro",DATOS_[Conc.Sal.15]))))),
0)</f>
        <v>0</v>
      </c>
      <c r="U67" s="160">
        <f t="array" ref="U67">IFERROR(
AVERAGE((IF(DATOS_[[Sexo]:[Sexo]]=$B67,IF(DATOS_[[AGRUP. VALOR. PTO.]:[AGRUP. VALOR. PTO.]]=$B66,IF(DATOS_[[Check Periodo Ref.]:[Check Periodo Ref.]]="Dentro",DATOS_[Conc.Sal.16]))))),
0)</f>
        <v>0</v>
      </c>
      <c r="V67" s="160">
        <f t="array" ref="V67">IFERROR(
AVERAGE((IF(DATOS_[[Sexo]:[Sexo]]=$B67,IF(DATOS_[[AGRUP. VALOR. PTO.]:[AGRUP. VALOR. PTO.]]=$B66,IF(DATOS_[[Check Periodo Ref.]:[Check Periodo Ref.]]="Dentro",DATOS_[Conc.Sal.17]))))),
0)</f>
        <v>0</v>
      </c>
      <c r="W67" s="160">
        <f t="array" ref="W67">IFERROR(
AVERAGE((IF(DATOS_[[Sexo]:[Sexo]]=$B67,IF(DATOS_[[AGRUP. VALOR. PTO.]:[AGRUP. VALOR. PTO.]]=$B66,IF(DATOS_[[Check Periodo Ref.]:[Check Periodo Ref.]]="Dentro",DATOS_[Conc.Sal.18]))))),
0)</f>
        <v>0</v>
      </c>
      <c r="X67" s="160">
        <f t="array" ref="X67">IFERROR(
AVERAGE((IF(DATOS_[[Sexo]:[Sexo]]=$B67,IF(DATOS_[[AGRUP. VALOR. PTO.]:[AGRUP. VALOR. PTO.]]=$B66,IF(DATOS_[[Check Periodo Ref.]:[Check Periodo Ref.]]="Dentro",DATOS_[Conc.Sal.19]))))),
0)</f>
        <v>0</v>
      </c>
      <c r="Y67" s="160">
        <f t="array" ref="Y67">IFERROR(
AVERAGE((IF(DATOS_[[Sexo]:[Sexo]]=$B67,IF(DATOS_[[AGRUP. VALOR. PTO.]:[AGRUP. VALOR. PTO.]]=$B66,IF(DATOS_[[Check Periodo Ref.]:[Check Periodo Ref.]]="Dentro",DATOS_[Conc.Sal.20]))))),
0)</f>
        <v>0</v>
      </c>
      <c r="Z67" s="160">
        <f t="array" ref="Z67">IFERROR(
AVERAGE((IF(DATOS_[[Sexo]:[Sexo]]=$B67,IF(DATOS_[[AGRUP. VALOR. PTO.]:[AGRUP. VALOR. PTO.]]=$B66,IF(DATOS_[[Check Periodo Ref.]:[Check Periodo Ref.]]="Dentro",DATOS_[Conc.Sal.21]))))),
0)</f>
        <v>0</v>
      </c>
      <c r="AA67" s="160">
        <f t="array" ref="AA67">IFERROR(
AVERAGE((IF(DATOS_[[Sexo]:[Sexo]]=$B67,IF(DATOS_[[AGRUP. VALOR. PTO.]:[AGRUP. VALOR. PTO.]]=$B66,IF(DATOS_[[Check Periodo Ref.]:[Check Periodo Ref.]]="Dentro",DATOS_[Conc.Sal.22]))))),
0)</f>
        <v>0</v>
      </c>
      <c r="AB67" s="160">
        <f t="array" ref="AB67">IFERROR(
AVERAGE((IF(DATOS_[[Sexo]:[Sexo]]=$B67,IF(DATOS_[[AGRUP. VALOR. PTO.]:[AGRUP. VALOR. PTO.]]=$B66,IF(DATOS_[[Check Periodo Ref.]:[Check Periodo Ref.]]="Dentro",DATOS_[Conc.Sal.23]))))),
0)</f>
        <v>0</v>
      </c>
      <c r="AC67" s="160">
        <f t="array" ref="AC67">IFERROR(
AVERAGE((IF(DATOS_[[Sexo]:[Sexo]]=$B67,IF(DATOS_[[AGRUP. VALOR. PTO.]:[AGRUP. VALOR. PTO.]]=$B66,IF(DATOS_[[Check Periodo Ref.]:[Check Periodo Ref.]]="Dentro",DATOS_[Conc.Sal.24]))))),
0)</f>
        <v>0</v>
      </c>
      <c r="AD67" s="160">
        <f t="array" ref="AD67">IFERROR(
AVERAGE((IF(DATOS_[[Sexo]:[Sexo]]=$B67,IF(DATOS_[[AGRUP. VALOR. PTO.]:[AGRUP. VALOR. PTO.]]=$B66,IF(DATOS_[[Check Periodo Ref.]:[Check Periodo Ref.]]="Dentro",DATOS_[Conc.Sal.25]))))),
0)</f>
        <v>0</v>
      </c>
      <c r="AE67" s="160">
        <f t="array" ref="AE67">IFERROR(
AVERAGE((IF(DATOS_[[Sexo]:[Sexo]]=$B67,IF(DATOS_[[AGRUP. VALOR. PTO.]:[AGRUP. VALOR. PTO.]]=$B66,IF(DATOS_[[Check Periodo Ref.]:[Check Periodo Ref.]]="Dentro",DATOS_[Conc.Sal.26]))))),
0)</f>
        <v>0</v>
      </c>
      <c r="AF67" s="160">
        <f t="array" ref="AF67">IFERROR(
AVERAGE((IF(DATOS_[[Sexo]:[Sexo]]=$B67,IF(DATOS_[[AGRUP. VALOR. PTO.]:[AGRUP. VALOR. PTO.]]=$B66,IF(DATOS_[[Check Periodo Ref.]:[Check Periodo Ref.]]="Dentro",DATOS_[Conc.Sal.27]))))),
0)</f>
        <v>0</v>
      </c>
      <c r="AG67" s="160">
        <f t="array" ref="AG67">IFERROR(
AVERAGE((IF(DATOS_[[Sexo]:[Sexo]]=$B67,IF(DATOS_[[AGRUP. VALOR. PTO.]:[AGRUP. VALOR. PTO.]]=$B66,IF(DATOS_[[Check Periodo Ref.]:[Check Periodo Ref.]]="Dentro",DATOS_[Conc.Sal.28]))))),
0)</f>
        <v>0</v>
      </c>
      <c r="AH67" s="160">
        <f t="array" ref="AH67">IFERROR(
AVERAGE((IF(DATOS_[[Sexo]:[Sexo]]=$B67,IF(DATOS_[[AGRUP. VALOR. PTO.]:[AGRUP. VALOR. PTO.]]=$B66,IF(DATOS_[[Check Periodo Ref.]:[Check Periodo Ref.]]="Dentro",DATOS_[Conc.Sal.29]))))),
0)</f>
        <v>0</v>
      </c>
      <c r="AI67" s="160">
        <f t="array" ref="AI67">IFERROR(
AVERAGE((IF(DATOS_[[Sexo]:[Sexo]]=$B67,IF(DATOS_[[AGRUP. VALOR. PTO.]:[AGRUP. VALOR. PTO.]]=$B66,IF(DATOS_[[Check Periodo Ref.]:[Check Periodo Ref.]]="Dentro",DATOS_[Conc.Sal.30]))))),
0)</f>
        <v>0</v>
      </c>
      <c r="AJ67" s="161">
        <f t="array" ref="AJ67">IFERROR(
AVERAGE(IF(DATOS_[Sexo]=$B67,IF(DATOS_[AGRUP. VALOR. PTO.]=$B66,IF(DATOS_[Check Periodo Ref.]="Dentro",DATOS_[Tot COMPL.SAL Ef],FALSE)))),
0)</f>
        <v>0</v>
      </c>
      <c r="AK67" s="163">
        <f t="array" ref="AK67">IFERROR(
AVERAGE(IF(DATOS_[Sexo]=$B67,IF(DATOS_[AGRUP. VALOR. PTO.]=$B66,IF(DATOS_[Check Periodo Ref.]="Dentro",DATOS_[TOTAL SALARIO Ef],FALSE)))),
0)</f>
        <v>0</v>
      </c>
      <c r="AL67" s="162">
        <f t="array" ref="AL67">IFERROR(
AVERAGE((IF(DATOS_[[Sexo]:[Sexo]]=$B67,IF(DATOS_[[AGRUP. VALOR. PTO.]:[AGRUP. VALOR. PTO.]]=$B66,IF(DATOS_[[Check Periodo Ref.]:[Check Periodo Ref.]]="Dentro",DATOS_[C.Extra.01]))))),
0)</f>
        <v>0</v>
      </c>
      <c r="AM67" s="162">
        <f t="array" ref="AM67">IFERROR(
AVERAGE((IF(DATOS_[[Sexo]:[Sexo]]=$B67,IF(DATOS_[[AGRUP. VALOR. PTO.]:[AGRUP. VALOR. PTO.]]=$B66,IF(DATOS_[[Check Periodo Ref.]:[Check Periodo Ref.]]="Dentro",DATOS_[C.Extra.02]))))),
0)</f>
        <v>0</v>
      </c>
      <c r="AN67" s="162">
        <f t="array" ref="AN67">IFERROR(
AVERAGE((IF(DATOS_[[Sexo]:[Sexo]]=$B67,IF(DATOS_[[AGRUP. VALOR. PTO.]:[AGRUP. VALOR. PTO.]]=$B66,IF(DATOS_[[Check Periodo Ref.]:[Check Periodo Ref.]]="Dentro",DATOS_[C.Extra.03]))))),
0)</f>
        <v>0</v>
      </c>
      <c r="AO67" s="162">
        <f t="array" ref="AO67">IFERROR(
AVERAGE((IF(DATOS_[[Sexo]:[Sexo]]=$B67,IF(DATOS_[[AGRUP. VALOR. PTO.]:[AGRUP. VALOR. PTO.]]=$B66,IF(DATOS_[[Check Periodo Ref.]:[Check Periodo Ref.]]="Dentro",DATOS_[C.Extra.04]))))),
0)</f>
        <v>0</v>
      </c>
      <c r="AP67" s="162">
        <f t="array" ref="AP67">IFERROR(
AVERAGE((IF(DATOS_[[Sexo]:[Sexo]]=$B67,IF(DATOS_[[AGRUP. VALOR. PTO.]:[AGRUP. VALOR. PTO.]]=$B66,IF(DATOS_[[Check Periodo Ref.]:[Check Periodo Ref.]]="Dentro",DATOS_[C.Extra.05]))))),
0)</f>
        <v>0</v>
      </c>
      <c r="AQ67" s="164">
        <f t="array" ref="AQ67">IFERROR(
AVERAGE(IF(DATOS_[Sexo]=$B67,IF(DATOS_[AGRUP. VALOR. PTO.]=$B66,IF(DATOS_[Check Periodo Ref.]="Dentro",DATOS_[Tot Extrasalarial Ef],FALSE)))),
0)</f>
        <v>0</v>
      </c>
      <c r="AR67" s="165">
        <f t="array" ref="AR67">IFERROR(
AVERAGE(IF(DATOS_[Sexo]=$B67,IF(DATOS_[AGRUP. VALOR. PTO.]=$B66,IF(DATOS_[Check Periodo Ref.]="Dentro",DATOS_[TOTAL Retrib Ef],FALSE)))),
0)</f>
        <v>0</v>
      </c>
    </row>
    <row r="68" spans="1:44" x14ac:dyDescent="0.3">
      <c r="A68" s="114" t="str">
        <f t="shared" ref="A68" si="74">+A67</f>
        <v>[ocultar]</v>
      </c>
      <c r="B68" s="111" t="s">
        <v>163</v>
      </c>
      <c r="C68" s="112">
        <f t="array" ref="C68">SUM(IF($B68=DATOS_[Sexo],
IF($B66=DATOS_[AGRUP. VALOR. PTO.],
IF("Dentro"=DATOS_[Check Periodo Ref.],
1/(COUNTIFS(DATOS_[Sexo],$B68,DATOS_[AGRUP. VALOR. PTO.],$B66,DATOS_[Check Periodo Ref.],"Dentro",DATOS_[id],DATOS_[id]))))))</f>
        <v>0</v>
      </c>
      <c r="D68" s="113">
        <f>COUNTIFS(DATOS_[AGRUP. VALOR. PTO.],$B66,DATOS_[Sexo],$B68,DATOS_[Check Periodo Ref.],"Dentro")</f>
        <v>0</v>
      </c>
      <c r="E68" s="159">
        <f t="array" ref="E68">IFERROR(
AVERAGE(IF(DATOS_[Sexo]=$B68,IF(DATOS_[AGRUP. VALOR. PTO.]=$B66,IF(DATOS_[Check Periodo Ref.]="Dentro",DATOS_[SALARIO BASE Ef],FALSE)))),
0)</f>
        <v>0</v>
      </c>
      <c r="F68" s="160">
        <f t="array" ref="F68">IFERROR(
AVERAGE((IF(DATOS_[[Sexo]:[Sexo]]=$B68,IF(DATOS_[[AGRUP. VALOR. PTO.]:[AGRUP. VALOR. PTO.]]=$B66,IF(DATOS_[[Check Periodo Ref.]:[Check Periodo Ref.]]="Dentro",DATOS_[Conc.Sal.01]))))),
0)</f>
        <v>0</v>
      </c>
      <c r="G68" s="160">
        <f t="array" ref="G68">IFERROR(
AVERAGE((IF(DATOS_[[Sexo]:[Sexo]]=$B68,IF(DATOS_[[AGRUP. VALOR. PTO.]:[AGRUP. VALOR. PTO.]]=$B66,IF(DATOS_[[Check Periodo Ref.]:[Check Periodo Ref.]]="Dentro",DATOS_[Conc.Sal.02]))))),
0)</f>
        <v>0</v>
      </c>
      <c r="H68" s="160">
        <f t="array" ref="H68">IFERROR(
AVERAGE((IF(DATOS_[[Sexo]:[Sexo]]=$B68,IF(DATOS_[[AGRUP. VALOR. PTO.]:[AGRUP. VALOR. PTO.]]=$B66,IF(DATOS_[[Check Periodo Ref.]:[Check Periodo Ref.]]="Dentro",DATOS_[Conc.Sal.03]))))),
0)</f>
        <v>0</v>
      </c>
      <c r="I68" s="160">
        <f t="array" ref="I68">IFERROR(
AVERAGE((IF(DATOS_[[Sexo]:[Sexo]]=$B68,IF(DATOS_[[AGRUP. VALOR. PTO.]:[AGRUP. VALOR. PTO.]]=$B66,IF(DATOS_[[Check Periodo Ref.]:[Check Periodo Ref.]]="Dentro",DATOS_[Conc.Sal.04]))))),
0)</f>
        <v>0</v>
      </c>
      <c r="J68" s="160">
        <f t="array" ref="J68">IFERROR(
AVERAGE((IF(DATOS_[[Sexo]:[Sexo]]=$B68,IF(DATOS_[[AGRUP. VALOR. PTO.]:[AGRUP. VALOR. PTO.]]=$B66,IF(DATOS_[[Check Periodo Ref.]:[Check Periodo Ref.]]="Dentro",DATOS_[Conc.Sal.05]))))),
0)</f>
        <v>0</v>
      </c>
      <c r="K68" s="160">
        <f t="array" ref="K68">IFERROR(
AVERAGE((IF(DATOS_[[Sexo]:[Sexo]]=$B68,IF(DATOS_[[AGRUP. VALOR. PTO.]:[AGRUP. VALOR. PTO.]]=$B66,IF(DATOS_[[Check Periodo Ref.]:[Check Periodo Ref.]]="Dentro",DATOS_[Conc.Sal.06]))))),
0)</f>
        <v>0</v>
      </c>
      <c r="L68" s="160">
        <f t="array" ref="L68">IFERROR(
AVERAGE((IF(DATOS_[[Sexo]:[Sexo]]=$B68,IF(DATOS_[[AGRUP. VALOR. PTO.]:[AGRUP. VALOR. PTO.]]=$B66,IF(DATOS_[[Check Periodo Ref.]:[Check Periodo Ref.]]="Dentro",DATOS_[Conc.Sal.07]))))),
0)</f>
        <v>0</v>
      </c>
      <c r="M68" s="160">
        <f t="array" ref="M68">IFERROR(
AVERAGE((IF(DATOS_[[Sexo]:[Sexo]]=$B68,IF(DATOS_[[AGRUP. VALOR. PTO.]:[AGRUP. VALOR. PTO.]]=$B66,IF(DATOS_[[Check Periodo Ref.]:[Check Periodo Ref.]]="Dentro",DATOS_[Conc.Sal.08]))))),
0)</f>
        <v>0</v>
      </c>
      <c r="N68" s="160">
        <f t="array" ref="N68">IFERROR(
AVERAGE((IF(DATOS_[[Sexo]:[Sexo]]=$B68,IF(DATOS_[[AGRUP. VALOR. PTO.]:[AGRUP. VALOR. PTO.]]=$B66,IF(DATOS_[[Check Periodo Ref.]:[Check Periodo Ref.]]="Dentro",DATOS_[Conc.Sal.09]))))),
0)</f>
        <v>0</v>
      </c>
      <c r="O68" s="160">
        <f t="array" ref="O68">IFERROR(
AVERAGE((IF(DATOS_[[Sexo]:[Sexo]]=$B68,IF(DATOS_[[AGRUP. VALOR. PTO.]:[AGRUP. VALOR. PTO.]]=$B66,IF(DATOS_[[Check Periodo Ref.]:[Check Periodo Ref.]]="Dentro",DATOS_[Conc.Sal.10]))))),
0)</f>
        <v>0</v>
      </c>
      <c r="P68" s="160">
        <f t="array" ref="P68">IFERROR(
AVERAGE((IF(DATOS_[[Sexo]:[Sexo]]=$B68,IF(DATOS_[[AGRUP. VALOR. PTO.]:[AGRUP. VALOR. PTO.]]=$B66,IF(DATOS_[[Check Periodo Ref.]:[Check Periodo Ref.]]="Dentro",DATOS_[Conc.Sal.11]))))),
0)</f>
        <v>0</v>
      </c>
      <c r="Q68" s="160">
        <f t="array" ref="Q68">IFERROR(
AVERAGE((IF(DATOS_[[Sexo]:[Sexo]]=$B68,IF(DATOS_[[AGRUP. VALOR. PTO.]:[AGRUP. VALOR. PTO.]]=$B66,IF(DATOS_[[Check Periodo Ref.]:[Check Periodo Ref.]]="Dentro",DATOS_[Conc.Sal.12]))))),
0)</f>
        <v>0</v>
      </c>
      <c r="R68" s="160">
        <f t="array" ref="R68">IFERROR(
AVERAGE((IF(DATOS_[[Sexo]:[Sexo]]=$B68,IF(DATOS_[[AGRUP. VALOR. PTO.]:[AGRUP. VALOR. PTO.]]=$B66,IF(DATOS_[[Check Periodo Ref.]:[Check Periodo Ref.]]="Dentro",DATOS_[Conc.Sal.13]))))),
0)</f>
        <v>0</v>
      </c>
      <c r="S68" s="160">
        <f t="array" ref="S68">IFERROR(
AVERAGE((IF(DATOS_[[Sexo]:[Sexo]]=$B68,IF(DATOS_[[AGRUP. VALOR. PTO.]:[AGRUP. VALOR. PTO.]]=$B66,IF(DATOS_[[Check Periodo Ref.]:[Check Periodo Ref.]]="Dentro",DATOS_[Conc.Sal.14]))))),
0)</f>
        <v>0</v>
      </c>
      <c r="T68" s="160">
        <f t="array" ref="T68">IFERROR(
AVERAGE((IF(DATOS_[[Sexo]:[Sexo]]=$B68,IF(DATOS_[[AGRUP. VALOR. PTO.]:[AGRUP. VALOR. PTO.]]=$B66,IF(DATOS_[[Check Periodo Ref.]:[Check Periodo Ref.]]="Dentro",DATOS_[Conc.Sal.15]))))),
0)</f>
        <v>0</v>
      </c>
      <c r="U68" s="160">
        <f t="array" ref="U68">IFERROR(
AVERAGE((IF(DATOS_[[Sexo]:[Sexo]]=$B68,IF(DATOS_[[AGRUP. VALOR. PTO.]:[AGRUP. VALOR. PTO.]]=$B66,IF(DATOS_[[Check Periodo Ref.]:[Check Periodo Ref.]]="Dentro",DATOS_[Conc.Sal.16]))))),
0)</f>
        <v>0</v>
      </c>
      <c r="V68" s="160">
        <f t="array" ref="V68">IFERROR(
AVERAGE((IF(DATOS_[[Sexo]:[Sexo]]=$B68,IF(DATOS_[[AGRUP. VALOR. PTO.]:[AGRUP. VALOR. PTO.]]=$B66,IF(DATOS_[[Check Periodo Ref.]:[Check Periodo Ref.]]="Dentro",DATOS_[Conc.Sal.17]))))),
0)</f>
        <v>0</v>
      </c>
      <c r="W68" s="160">
        <f t="array" ref="W68">IFERROR(
AVERAGE((IF(DATOS_[[Sexo]:[Sexo]]=$B68,IF(DATOS_[[AGRUP. VALOR. PTO.]:[AGRUP. VALOR. PTO.]]=$B66,IF(DATOS_[[Check Periodo Ref.]:[Check Periodo Ref.]]="Dentro",DATOS_[Conc.Sal.18]))))),
0)</f>
        <v>0</v>
      </c>
      <c r="X68" s="160">
        <f t="array" ref="X68">IFERROR(
AVERAGE((IF(DATOS_[[Sexo]:[Sexo]]=$B68,IF(DATOS_[[AGRUP. VALOR. PTO.]:[AGRUP. VALOR. PTO.]]=$B66,IF(DATOS_[[Check Periodo Ref.]:[Check Periodo Ref.]]="Dentro",DATOS_[Conc.Sal.19]))))),
0)</f>
        <v>0</v>
      </c>
      <c r="Y68" s="160">
        <f t="array" ref="Y68">IFERROR(
AVERAGE((IF(DATOS_[[Sexo]:[Sexo]]=$B68,IF(DATOS_[[AGRUP. VALOR. PTO.]:[AGRUP. VALOR. PTO.]]=$B66,IF(DATOS_[[Check Periodo Ref.]:[Check Periodo Ref.]]="Dentro",DATOS_[Conc.Sal.20]))))),
0)</f>
        <v>0</v>
      </c>
      <c r="Z68" s="160">
        <f t="array" ref="Z68">IFERROR(
AVERAGE((IF(DATOS_[[Sexo]:[Sexo]]=$B68,IF(DATOS_[[AGRUP. VALOR. PTO.]:[AGRUP. VALOR. PTO.]]=$B66,IF(DATOS_[[Check Periodo Ref.]:[Check Periodo Ref.]]="Dentro",DATOS_[Conc.Sal.21]))))),
0)</f>
        <v>0</v>
      </c>
      <c r="AA68" s="160">
        <f t="array" ref="AA68">IFERROR(
AVERAGE((IF(DATOS_[[Sexo]:[Sexo]]=$B68,IF(DATOS_[[AGRUP. VALOR. PTO.]:[AGRUP. VALOR. PTO.]]=$B66,IF(DATOS_[[Check Periodo Ref.]:[Check Periodo Ref.]]="Dentro",DATOS_[Conc.Sal.22]))))),
0)</f>
        <v>0</v>
      </c>
      <c r="AB68" s="160">
        <f t="array" ref="AB68">IFERROR(
AVERAGE((IF(DATOS_[[Sexo]:[Sexo]]=$B68,IF(DATOS_[[AGRUP. VALOR. PTO.]:[AGRUP. VALOR. PTO.]]=$B66,IF(DATOS_[[Check Periodo Ref.]:[Check Periodo Ref.]]="Dentro",DATOS_[Conc.Sal.23]))))),
0)</f>
        <v>0</v>
      </c>
      <c r="AC68" s="160">
        <f t="array" ref="AC68">IFERROR(
AVERAGE((IF(DATOS_[[Sexo]:[Sexo]]=$B68,IF(DATOS_[[AGRUP. VALOR. PTO.]:[AGRUP. VALOR. PTO.]]=$B66,IF(DATOS_[[Check Periodo Ref.]:[Check Periodo Ref.]]="Dentro",DATOS_[Conc.Sal.24]))))),
0)</f>
        <v>0</v>
      </c>
      <c r="AD68" s="160">
        <f t="array" ref="AD68">IFERROR(
AVERAGE((IF(DATOS_[[Sexo]:[Sexo]]=$B68,IF(DATOS_[[AGRUP. VALOR. PTO.]:[AGRUP. VALOR. PTO.]]=$B66,IF(DATOS_[[Check Periodo Ref.]:[Check Periodo Ref.]]="Dentro",DATOS_[Conc.Sal.25]))))),
0)</f>
        <v>0</v>
      </c>
      <c r="AE68" s="160">
        <f t="array" ref="AE68">IFERROR(
AVERAGE((IF(DATOS_[[Sexo]:[Sexo]]=$B68,IF(DATOS_[[AGRUP. VALOR. PTO.]:[AGRUP. VALOR. PTO.]]=$B66,IF(DATOS_[[Check Periodo Ref.]:[Check Periodo Ref.]]="Dentro",DATOS_[Conc.Sal.26]))))),
0)</f>
        <v>0</v>
      </c>
      <c r="AF68" s="160">
        <f t="array" ref="AF68">IFERROR(
AVERAGE((IF(DATOS_[[Sexo]:[Sexo]]=$B68,IF(DATOS_[[AGRUP. VALOR. PTO.]:[AGRUP. VALOR. PTO.]]=$B66,IF(DATOS_[[Check Periodo Ref.]:[Check Periodo Ref.]]="Dentro",DATOS_[Conc.Sal.27]))))),
0)</f>
        <v>0</v>
      </c>
      <c r="AG68" s="160">
        <f t="array" ref="AG68">IFERROR(
AVERAGE((IF(DATOS_[[Sexo]:[Sexo]]=$B68,IF(DATOS_[[AGRUP. VALOR. PTO.]:[AGRUP. VALOR. PTO.]]=$B66,IF(DATOS_[[Check Periodo Ref.]:[Check Periodo Ref.]]="Dentro",DATOS_[Conc.Sal.28]))))),
0)</f>
        <v>0</v>
      </c>
      <c r="AH68" s="160">
        <f t="array" ref="AH68">IFERROR(
AVERAGE((IF(DATOS_[[Sexo]:[Sexo]]=$B68,IF(DATOS_[[AGRUP. VALOR. PTO.]:[AGRUP. VALOR. PTO.]]=$B66,IF(DATOS_[[Check Periodo Ref.]:[Check Periodo Ref.]]="Dentro",DATOS_[Conc.Sal.29]))))),
0)</f>
        <v>0</v>
      </c>
      <c r="AI68" s="160">
        <f t="array" ref="AI68">IFERROR(
AVERAGE((IF(DATOS_[[Sexo]:[Sexo]]=$B68,IF(DATOS_[[AGRUP. VALOR. PTO.]:[AGRUP. VALOR. PTO.]]=$B66,IF(DATOS_[[Check Periodo Ref.]:[Check Periodo Ref.]]="Dentro",DATOS_[Conc.Sal.30]))))),
0)</f>
        <v>0</v>
      </c>
      <c r="AJ68" s="161">
        <f t="array" ref="AJ68">IFERROR(
AVERAGE(IF(DATOS_[Sexo]=$B68,IF(DATOS_[AGRUP. VALOR. PTO.]=$B66,IF(DATOS_[Check Periodo Ref.]="Dentro",DATOS_[Tot COMPL.SAL Ef],FALSE)))),
0)</f>
        <v>0</v>
      </c>
      <c r="AK68" s="163">
        <f t="array" ref="AK68">IFERROR(
AVERAGE(IF(DATOS_[Sexo]=$B68,IF(DATOS_[AGRUP. VALOR. PTO.]=$B66,IF(DATOS_[Check Periodo Ref.]="Dentro",DATOS_[TOTAL SALARIO Ef],FALSE)))),
0)</f>
        <v>0</v>
      </c>
      <c r="AL68" s="162">
        <f t="array" ref="AL68">IFERROR(
AVERAGE((IF(DATOS_[[Sexo]:[Sexo]]=$B68,IF(DATOS_[[AGRUP. VALOR. PTO.]:[AGRUP. VALOR. PTO.]]=$B66,IF(DATOS_[[Check Periodo Ref.]:[Check Periodo Ref.]]="Dentro",DATOS_[C.Extra.01]))))),
0)</f>
        <v>0</v>
      </c>
      <c r="AM68" s="162">
        <f t="array" ref="AM68">IFERROR(
AVERAGE((IF(DATOS_[[Sexo]:[Sexo]]=$B68,IF(DATOS_[[AGRUP. VALOR. PTO.]:[AGRUP. VALOR. PTO.]]=$B66,IF(DATOS_[[Check Periodo Ref.]:[Check Periodo Ref.]]="Dentro",DATOS_[C.Extra.02]))))),
0)</f>
        <v>0</v>
      </c>
      <c r="AN68" s="162">
        <f t="array" ref="AN68">IFERROR(
AVERAGE((IF(DATOS_[[Sexo]:[Sexo]]=$B68,IF(DATOS_[[AGRUP. VALOR. PTO.]:[AGRUP. VALOR. PTO.]]=$B66,IF(DATOS_[[Check Periodo Ref.]:[Check Periodo Ref.]]="Dentro",DATOS_[C.Extra.03]))))),
0)</f>
        <v>0</v>
      </c>
      <c r="AO68" s="162">
        <f t="array" ref="AO68">IFERROR(
AVERAGE((IF(DATOS_[[Sexo]:[Sexo]]=$B68,IF(DATOS_[[AGRUP. VALOR. PTO.]:[AGRUP. VALOR. PTO.]]=$B66,IF(DATOS_[[Check Periodo Ref.]:[Check Periodo Ref.]]="Dentro",DATOS_[C.Extra.04]))))),
0)</f>
        <v>0</v>
      </c>
      <c r="AP68" s="162">
        <f t="array" ref="AP68">IFERROR(
AVERAGE((IF(DATOS_[[Sexo]:[Sexo]]=$B68,IF(DATOS_[[AGRUP. VALOR. PTO.]:[AGRUP. VALOR. PTO.]]=$B66,IF(DATOS_[[Check Periodo Ref.]:[Check Periodo Ref.]]="Dentro",DATOS_[C.Extra.05]))))),
0)</f>
        <v>0</v>
      </c>
      <c r="AQ68" s="164">
        <f t="array" ref="AQ68">IFERROR(
AVERAGE(IF(DATOS_[Sexo]=$B68,IF(DATOS_[AGRUP. VALOR. PTO.]=$B66,IF(DATOS_[Check Periodo Ref.]="Dentro",DATOS_[Tot Extrasalarial Ef],FALSE)))),
0)</f>
        <v>0</v>
      </c>
      <c r="AR68" s="165">
        <f t="array" ref="AR68">IFERROR(
AVERAGE(IF(DATOS_[Sexo]=$B68,IF(DATOS_[AGRUP. VALOR. PTO.]=$B66,IF(DATOS_[Check Periodo Ref.]="Dentro",DATOS_[TOTAL Retrib Ef],FALSE)))),
0)</f>
        <v>0</v>
      </c>
    </row>
    <row r="69" spans="1:44" ht="17.25" thickBot="1" x14ac:dyDescent="0.35">
      <c r="A69" s="114" t="str">
        <f t="shared" ref="A69" si="75">+A70</f>
        <v>[ocultar]</v>
      </c>
      <c r="B69" s="117" t="s">
        <v>278</v>
      </c>
      <c r="C69" s="158"/>
      <c r="D69" s="118"/>
      <c r="E69" s="206" t="str">
        <f t="shared" ref="E69:AR69" si="76">IFERROR((E70-E71)/E70,"")</f>
        <v/>
      </c>
      <c r="F69" s="276" t="str">
        <f t="shared" si="76"/>
        <v/>
      </c>
      <c r="G69" s="277" t="str">
        <f t="shared" si="76"/>
        <v/>
      </c>
      <c r="H69" s="277" t="str">
        <f t="shared" si="76"/>
        <v/>
      </c>
      <c r="I69" s="277" t="str">
        <f t="shared" si="76"/>
        <v/>
      </c>
      <c r="J69" s="278" t="str">
        <f t="shared" si="76"/>
        <v/>
      </c>
      <c r="K69" s="279" t="str">
        <f t="shared" si="76"/>
        <v/>
      </c>
      <c r="L69" s="279" t="str">
        <f t="shared" si="76"/>
        <v/>
      </c>
      <c r="M69" s="279" t="str">
        <f t="shared" si="76"/>
        <v/>
      </c>
      <c r="N69" s="279" t="str">
        <f t="shared" si="76"/>
        <v/>
      </c>
      <c r="O69" s="279" t="str">
        <f t="shared" si="76"/>
        <v/>
      </c>
      <c r="P69" s="279" t="str">
        <f t="shared" si="76"/>
        <v/>
      </c>
      <c r="Q69" s="279" t="str">
        <f t="shared" si="76"/>
        <v/>
      </c>
      <c r="R69" s="279" t="str">
        <f t="shared" si="76"/>
        <v/>
      </c>
      <c r="S69" s="279" t="str">
        <f t="shared" si="76"/>
        <v/>
      </c>
      <c r="T69" s="279" t="str">
        <f t="shared" si="76"/>
        <v/>
      </c>
      <c r="U69" s="279" t="str">
        <f t="shared" si="76"/>
        <v/>
      </c>
      <c r="V69" s="278" t="str">
        <f t="shared" si="76"/>
        <v/>
      </c>
      <c r="W69" s="278" t="str">
        <f t="shared" si="76"/>
        <v/>
      </c>
      <c r="X69" s="278" t="str">
        <f t="shared" si="76"/>
        <v/>
      </c>
      <c r="Y69" s="278" t="str">
        <f t="shared" si="76"/>
        <v/>
      </c>
      <c r="Z69" s="278" t="str">
        <f t="shared" si="76"/>
        <v/>
      </c>
      <c r="AA69" s="278" t="str">
        <f t="shared" si="76"/>
        <v/>
      </c>
      <c r="AB69" s="278" t="str">
        <f t="shared" si="76"/>
        <v/>
      </c>
      <c r="AC69" s="278" t="str">
        <f t="shared" si="76"/>
        <v/>
      </c>
      <c r="AD69" s="278" t="str">
        <f t="shared" si="76"/>
        <v/>
      </c>
      <c r="AE69" s="278" t="str">
        <f t="shared" si="76"/>
        <v/>
      </c>
      <c r="AF69" s="278" t="str">
        <f t="shared" si="76"/>
        <v/>
      </c>
      <c r="AG69" s="278" t="str">
        <f t="shared" si="76"/>
        <v/>
      </c>
      <c r="AH69" s="278" t="str">
        <f t="shared" si="76"/>
        <v/>
      </c>
      <c r="AI69" s="278" t="str">
        <f t="shared" si="76"/>
        <v/>
      </c>
      <c r="AJ69" s="207" t="str">
        <f t="shared" si="76"/>
        <v/>
      </c>
      <c r="AK69" s="210" t="str">
        <f t="shared" si="76"/>
        <v/>
      </c>
      <c r="AL69" s="281" t="str">
        <f t="shared" si="76"/>
        <v/>
      </c>
      <c r="AM69" s="281" t="str">
        <f t="shared" si="76"/>
        <v/>
      </c>
      <c r="AN69" s="281" t="str">
        <f t="shared" si="76"/>
        <v/>
      </c>
      <c r="AO69" s="281" t="str">
        <f t="shared" si="76"/>
        <v/>
      </c>
      <c r="AP69" s="281" t="str">
        <f t="shared" si="76"/>
        <v/>
      </c>
      <c r="AQ69" s="208" t="str">
        <f t="shared" si="76"/>
        <v/>
      </c>
      <c r="AR69" s="209" t="str">
        <f t="shared" si="76"/>
        <v/>
      </c>
    </row>
    <row r="70" spans="1:44" x14ac:dyDescent="0.3">
      <c r="A70" s="114" t="str">
        <f t="shared" ref="A70" si="77">+IF(C70+C71=0,"[ocultar]","")</f>
        <v>[ocultar]</v>
      </c>
      <c r="B70" s="111" t="s">
        <v>162</v>
      </c>
      <c r="C70" s="112">
        <f t="array" ref="C70">SUM(IF($B70=DATOS_[Sexo],
IF($B69=DATOS_[AGRUP. VALOR. PTO.],
IF("Dentro"=DATOS_[Check Periodo Ref.],
1/(COUNTIFS(DATOS_[Sexo],$B70,DATOS_[AGRUP. VALOR. PTO.],$B69,DATOS_[Check Periodo Ref.],"Dentro",DATOS_[id],DATOS_[id]))))))</f>
        <v>0</v>
      </c>
      <c r="D70" s="113">
        <f>COUNTIFS(DATOS_[AGRUP. VALOR. PTO.],$B69,DATOS_[Sexo],$B70,DATOS_[Check Periodo Ref.],"Dentro")</f>
        <v>0</v>
      </c>
      <c r="E70" s="159">
        <f t="array" ref="E70">IFERROR(
AVERAGE(IF(DATOS_[Sexo]=$B70,IF(DATOS_[AGRUP. VALOR. PTO.]=$B69,IF(DATOS_[Check Periodo Ref.]="Dentro",DATOS_[SALARIO BASE Ef],FALSE)))),
0)</f>
        <v>0</v>
      </c>
      <c r="F70" s="160">
        <f t="array" ref="F70">IFERROR(
AVERAGE((IF(DATOS_[[Sexo]:[Sexo]]=$B70,IF(DATOS_[[AGRUP. VALOR. PTO.]:[AGRUP. VALOR. PTO.]]=$B69,IF(DATOS_[[Check Periodo Ref.]:[Check Periodo Ref.]]="Dentro",DATOS_[Conc.Sal.01]))))),
0)</f>
        <v>0</v>
      </c>
      <c r="G70" s="160">
        <f t="array" ref="G70">IFERROR(
AVERAGE((IF(DATOS_[[Sexo]:[Sexo]]=$B70,IF(DATOS_[[AGRUP. VALOR. PTO.]:[AGRUP. VALOR. PTO.]]=$B69,IF(DATOS_[[Check Periodo Ref.]:[Check Periodo Ref.]]="Dentro",DATOS_[Conc.Sal.02]))))),
0)</f>
        <v>0</v>
      </c>
      <c r="H70" s="160">
        <f t="array" ref="H70">IFERROR(
AVERAGE((IF(DATOS_[[Sexo]:[Sexo]]=$B70,IF(DATOS_[[AGRUP. VALOR. PTO.]:[AGRUP. VALOR. PTO.]]=$B69,IF(DATOS_[[Check Periodo Ref.]:[Check Periodo Ref.]]="Dentro",DATOS_[Conc.Sal.03]))))),
0)</f>
        <v>0</v>
      </c>
      <c r="I70" s="160">
        <f t="array" ref="I70">IFERROR(
AVERAGE((IF(DATOS_[[Sexo]:[Sexo]]=$B70,IF(DATOS_[[AGRUP. VALOR. PTO.]:[AGRUP. VALOR. PTO.]]=$B69,IF(DATOS_[[Check Periodo Ref.]:[Check Periodo Ref.]]="Dentro",DATOS_[Conc.Sal.04]))))),
0)</f>
        <v>0</v>
      </c>
      <c r="J70" s="160">
        <f t="array" ref="J70">IFERROR(
AVERAGE((IF(DATOS_[[Sexo]:[Sexo]]=$B70,IF(DATOS_[[AGRUP. VALOR. PTO.]:[AGRUP. VALOR. PTO.]]=$B69,IF(DATOS_[[Check Periodo Ref.]:[Check Periodo Ref.]]="Dentro",DATOS_[Conc.Sal.05]))))),
0)</f>
        <v>0</v>
      </c>
      <c r="K70" s="160">
        <f t="array" ref="K70">IFERROR(
AVERAGE((IF(DATOS_[[Sexo]:[Sexo]]=$B70,IF(DATOS_[[AGRUP. VALOR. PTO.]:[AGRUP. VALOR. PTO.]]=$B69,IF(DATOS_[[Check Periodo Ref.]:[Check Periodo Ref.]]="Dentro",DATOS_[Conc.Sal.06]))))),
0)</f>
        <v>0</v>
      </c>
      <c r="L70" s="160">
        <f t="array" ref="L70">IFERROR(
AVERAGE((IF(DATOS_[[Sexo]:[Sexo]]=$B70,IF(DATOS_[[AGRUP. VALOR. PTO.]:[AGRUP. VALOR. PTO.]]=$B69,IF(DATOS_[[Check Periodo Ref.]:[Check Periodo Ref.]]="Dentro",DATOS_[Conc.Sal.07]))))),
0)</f>
        <v>0</v>
      </c>
      <c r="M70" s="160">
        <f t="array" ref="M70">IFERROR(
AVERAGE((IF(DATOS_[[Sexo]:[Sexo]]=$B70,IF(DATOS_[[AGRUP. VALOR. PTO.]:[AGRUP. VALOR. PTO.]]=$B69,IF(DATOS_[[Check Periodo Ref.]:[Check Periodo Ref.]]="Dentro",DATOS_[Conc.Sal.08]))))),
0)</f>
        <v>0</v>
      </c>
      <c r="N70" s="160">
        <f t="array" ref="N70">IFERROR(
AVERAGE((IF(DATOS_[[Sexo]:[Sexo]]=$B70,IF(DATOS_[[AGRUP. VALOR. PTO.]:[AGRUP. VALOR. PTO.]]=$B69,IF(DATOS_[[Check Periodo Ref.]:[Check Periodo Ref.]]="Dentro",DATOS_[Conc.Sal.09]))))),
0)</f>
        <v>0</v>
      </c>
      <c r="O70" s="160">
        <f t="array" ref="O70">IFERROR(
AVERAGE((IF(DATOS_[[Sexo]:[Sexo]]=$B70,IF(DATOS_[[AGRUP. VALOR. PTO.]:[AGRUP. VALOR. PTO.]]=$B69,IF(DATOS_[[Check Periodo Ref.]:[Check Periodo Ref.]]="Dentro",DATOS_[Conc.Sal.10]))))),
0)</f>
        <v>0</v>
      </c>
      <c r="P70" s="160">
        <f t="array" ref="P70">IFERROR(
AVERAGE((IF(DATOS_[[Sexo]:[Sexo]]=$B70,IF(DATOS_[[AGRUP. VALOR. PTO.]:[AGRUP. VALOR. PTO.]]=$B69,IF(DATOS_[[Check Periodo Ref.]:[Check Periodo Ref.]]="Dentro",DATOS_[Conc.Sal.11]))))),
0)</f>
        <v>0</v>
      </c>
      <c r="Q70" s="160">
        <f t="array" ref="Q70">IFERROR(
AVERAGE((IF(DATOS_[[Sexo]:[Sexo]]=$B70,IF(DATOS_[[AGRUP. VALOR. PTO.]:[AGRUP. VALOR. PTO.]]=$B69,IF(DATOS_[[Check Periodo Ref.]:[Check Periodo Ref.]]="Dentro",DATOS_[Conc.Sal.12]))))),
0)</f>
        <v>0</v>
      </c>
      <c r="R70" s="160">
        <f t="array" ref="R70">IFERROR(
AVERAGE((IF(DATOS_[[Sexo]:[Sexo]]=$B70,IF(DATOS_[[AGRUP. VALOR. PTO.]:[AGRUP. VALOR. PTO.]]=$B69,IF(DATOS_[[Check Periodo Ref.]:[Check Periodo Ref.]]="Dentro",DATOS_[Conc.Sal.13]))))),
0)</f>
        <v>0</v>
      </c>
      <c r="S70" s="160">
        <f t="array" ref="S70">IFERROR(
AVERAGE((IF(DATOS_[[Sexo]:[Sexo]]=$B70,IF(DATOS_[[AGRUP. VALOR. PTO.]:[AGRUP. VALOR. PTO.]]=$B69,IF(DATOS_[[Check Periodo Ref.]:[Check Periodo Ref.]]="Dentro",DATOS_[Conc.Sal.14]))))),
0)</f>
        <v>0</v>
      </c>
      <c r="T70" s="160">
        <f t="array" ref="T70">IFERROR(
AVERAGE((IF(DATOS_[[Sexo]:[Sexo]]=$B70,IF(DATOS_[[AGRUP. VALOR. PTO.]:[AGRUP. VALOR. PTO.]]=$B69,IF(DATOS_[[Check Periodo Ref.]:[Check Periodo Ref.]]="Dentro",DATOS_[Conc.Sal.15]))))),
0)</f>
        <v>0</v>
      </c>
      <c r="U70" s="160">
        <f t="array" ref="U70">IFERROR(
AVERAGE((IF(DATOS_[[Sexo]:[Sexo]]=$B70,IF(DATOS_[[AGRUP. VALOR. PTO.]:[AGRUP. VALOR. PTO.]]=$B69,IF(DATOS_[[Check Periodo Ref.]:[Check Periodo Ref.]]="Dentro",DATOS_[Conc.Sal.16]))))),
0)</f>
        <v>0</v>
      </c>
      <c r="V70" s="160">
        <f t="array" ref="V70">IFERROR(
AVERAGE((IF(DATOS_[[Sexo]:[Sexo]]=$B70,IF(DATOS_[[AGRUP. VALOR. PTO.]:[AGRUP. VALOR. PTO.]]=$B69,IF(DATOS_[[Check Periodo Ref.]:[Check Periodo Ref.]]="Dentro",DATOS_[Conc.Sal.17]))))),
0)</f>
        <v>0</v>
      </c>
      <c r="W70" s="160">
        <f t="array" ref="W70">IFERROR(
AVERAGE((IF(DATOS_[[Sexo]:[Sexo]]=$B70,IF(DATOS_[[AGRUP. VALOR. PTO.]:[AGRUP. VALOR. PTO.]]=$B69,IF(DATOS_[[Check Periodo Ref.]:[Check Periodo Ref.]]="Dentro",DATOS_[Conc.Sal.18]))))),
0)</f>
        <v>0</v>
      </c>
      <c r="X70" s="160">
        <f t="array" ref="X70">IFERROR(
AVERAGE((IF(DATOS_[[Sexo]:[Sexo]]=$B70,IF(DATOS_[[AGRUP. VALOR. PTO.]:[AGRUP. VALOR. PTO.]]=$B69,IF(DATOS_[[Check Periodo Ref.]:[Check Periodo Ref.]]="Dentro",DATOS_[Conc.Sal.19]))))),
0)</f>
        <v>0</v>
      </c>
      <c r="Y70" s="160">
        <f t="array" ref="Y70">IFERROR(
AVERAGE((IF(DATOS_[[Sexo]:[Sexo]]=$B70,IF(DATOS_[[AGRUP. VALOR. PTO.]:[AGRUP. VALOR. PTO.]]=$B69,IF(DATOS_[[Check Periodo Ref.]:[Check Periodo Ref.]]="Dentro",DATOS_[Conc.Sal.20]))))),
0)</f>
        <v>0</v>
      </c>
      <c r="Z70" s="160">
        <f t="array" ref="Z70">IFERROR(
AVERAGE((IF(DATOS_[[Sexo]:[Sexo]]=$B70,IF(DATOS_[[AGRUP. VALOR. PTO.]:[AGRUP. VALOR. PTO.]]=$B69,IF(DATOS_[[Check Periodo Ref.]:[Check Periodo Ref.]]="Dentro",DATOS_[Conc.Sal.21]))))),
0)</f>
        <v>0</v>
      </c>
      <c r="AA70" s="160">
        <f t="array" ref="AA70">IFERROR(
AVERAGE((IF(DATOS_[[Sexo]:[Sexo]]=$B70,IF(DATOS_[[AGRUP. VALOR. PTO.]:[AGRUP. VALOR. PTO.]]=$B69,IF(DATOS_[[Check Periodo Ref.]:[Check Periodo Ref.]]="Dentro",DATOS_[Conc.Sal.22]))))),
0)</f>
        <v>0</v>
      </c>
      <c r="AB70" s="160">
        <f t="array" ref="AB70">IFERROR(
AVERAGE((IF(DATOS_[[Sexo]:[Sexo]]=$B70,IF(DATOS_[[AGRUP. VALOR. PTO.]:[AGRUP. VALOR. PTO.]]=$B69,IF(DATOS_[[Check Periodo Ref.]:[Check Periodo Ref.]]="Dentro",DATOS_[Conc.Sal.23]))))),
0)</f>
        <v>0</v>
      </c>
      <c r="AC70" s="160">
        <f t="array" ref="AC70">IFERROR(
AVERAGE((IF(DATOS_[[Sexo]:[Sexo]]=$B70,IF(DATOS_[[AGRUP. VALOR. PTO.]:[AGRUP. VALOR. PTO.]]=$B69,IF(DATOS_[[Check Periodo Ref.]:[Check Periodo Ref.]]="Dentro",DATOS_[Conc.Sal.24]))))),
0)</f>
        <v>0</v>
      </c>
      <c r="AD70" s="160">
        <f t="array" ref="AD70">IFERROR(
AVERAGE((IF(DATOS_[[Sexo]:[Sexo]]=$B70,IF(DATOS_[[AGRUP. VALOR. PTO.]:[AGRUP. VALOR. PTO.]]=$B69,IF(DATOS_[[Check Periodo Ref.]:[Check Periodo Ref.]]="Dentro",DATOS_[Conc.Sal.25]))))),
0)</f>
        <v>0</v>
      </c>
      <c r="AE70" s="160">
        <f t="array" ref="AE70">IFERROR(
AVERAGE((IF(DATOS_[[Sexo]:[Sexo]]=$B70,IF(DATOS_[[AGRUP. VALOR. PTO.]:[AGRUP. VALOR. PTO.]]=$B69,IF(DATOS_[[Check Periodo Ref.]:[Check Periodo Ref.]]="Dentro",DATOS_[Conc.Sal.26]))))),
0)</f>
        <v>0</v>
      </c>
      <c r="AF70" s="160">
        <f t="array" ref="AF70">IFERROR(
AVERAGE((IF(DATOS_[[Sexo]:[Sexo]]=$B70,IF(DATOS_[[AGRUP. VALOR. PTO.]:[AGRUP. VALOR. PTO.]]=$B69,IF(DATOS_[[Check Periodo Ref.]:[Check Periodo Ref.]]="Dentro",DATOS_[Conc.Sal.27]))))),
0)</f>
        <v>0</v>
      </c>
      <c r="AG70" s="160">
        <f t="array" ref="AG70">IFERROR(
AVERAGE((IF(DATOS_[[Sexo]:[Sexo]]=$B70,IF(DATOS_[[AGRUP. VALOR. PTO.]:[AGRUP. VALOR. PTO.]]=$B69,IF(DATOS_[[Check Periodo Ref.]:[Check Periodo Ref.]]="Dentro",DATOS_[Conc.Sal.28]))))),
0)</f>
        <v>0</v>
      </c>
      <c r="AH70" s="160">
        <f t="array" ref="AH70">IFERROR(
AVERAGE((IF(DATOS_[[Sexo]:[Sexo]]=$B70,IF(DATOS_[[AGRUP. VALOR. PTO.]:[AGRUP. VALOR. PTO.]]=$B69,IF(DATOS_[[Check Periodo Ref.]:[Check Periodo Ref.]]="Dentro",DATOS_[Conc.Sal.29]))))),
0)</f>
        <v>0</v>
      </c>
      <c r="AI70" s="160">
        <f t="array" ref="AI70">IFERROR(
AVERAGE((IF(DATOS_[[Sexo]:[Sexo]]=$B70,IF(DATOS_[[AGRUP. VALOR. PTO.]:[AGRUP. VALOR. PTO.]]=$B69,IF(DATOS_[[Check Periodo Ref.]:[Check Periodo Ref.]]="Dentro",DATOS_[Conc.Sal.30]))))),
0)</f>
        <v>0</v>
      </c>
      <c r="AJ70" s="161">
        <f t="array" ref="AJ70">IFERROR(
AVERAGE(IF(DATOS_[Sexo]=$B70,IF(DATOS_[AGRUP. VALOR. PTO.]=$B69,IF(DATOS_[Check Periodo Ref.]="Dentro",DATOS_[Tot COMPL.SAL Ef],FALSE)))),
0)</f>
        <v>0</v>
      </c>
      <c r="AK70" s="163">
        <f t="array" ref="AK70">IFERROR(
AVERAGE(IF(DATOS_[Sexo]=$B70,IF(DATOS_[AGRUP. VALOR. PTO.]=$B69,IF(DATOS_[Check Periodo Ref.]="Dentro",DATOS_[TOTAL SALARIO Ef],FALSE)))),
0)</f>
        <v>0</v>
      </c>
      <c r="AL70" s="162">
        <f t="array" ref="AL70">IFERROR(
AVERAGE((IF(DATOS_[[Sexo]:[Sexo]]=$B70,IF(DATOS_[[AGRUP. VALOR. PTO.]:[AGRUP. VALOR. PTO.]]=$B69,IF(DATOS_[[Check Periodo Ref.]:[Check Periodo Ref.]]="Dentro",DATOS_[C.Extra.01]))))),
0)</f>
        <v>0</v>
      </c>
      <c r="AM70" s="162">
        <f t="array" ref="AM70">IFERROR(
AVERAGE((IF(DATOS_[[Sexo]:[Sexo]]=$B70,IF(DATOS_[[AGRUP. VALOR. PTO.]:[AGRUP. VALOR. PTO.]]=$B69,IF(DATOS_[[Check Periodo Ref.]:[Check Periodo Ref.]]="Dentro",DATOS_[C.Extra.02]))))),
0)</f>
        <v>0</v>
      </c>
      <c r="AN70" s="162">
        <f t="array" ref="AN70">IFERROR(
AVERAGE((IF(DATOS_[[Sexo]:[Sexo]]=$B70,IF(DATOS_[[AGRUP. VALOR. PTO.]:[AGRUP. VALOR. PTO.]]=$B69,IF(DATOS_[[Check Periodo Ref.]:[Check Periodo Ref.]]="Dentro",DATOS_[C.Extra.03]))))),
0)</f>
        <v>0</v>
      </c>
      <c r="AO70" s="162">
        <f t="array" ref="AO70">IFERROR(
AVERAGE((IF(DATOS_[[Sexo]:[Sexo]]=$B70,IF(DATOS_[[AGRUP. VALOR. PTO.]:[AGRUP. VALOR. PTO.]]=$B69,IF(DATOS_[[Check Periodo Ref.]:[Check Periodo Ref.]]="Dentro",DATOS_[C.Extra.04]))))),
0)</f>
        <v>0</v>
      </c>
      <c r="AP70" s="162">
        <f t="array" ref="AP70">IFERROR(
AVERAGE((IF(DATOS_[[Sexo]:[Sexo]]=$B70,IF(DATOS_[[AGRUP. VALOR. PTO.]:[AGRUP. VALOR. PTO.]]=$B69,IF(DATOS_[[Check Periodo Ref.]:[Check Periodo Ref.]]="Dentro",DATOS_[C.Extra.05]))))),
0)</f>
        <v>0</v>
      </c>
      <c r="AQ70" s="164">
        <f t="array" ref="AQ70">IFERROR(
AVERAGE(IF(DATOS_[Sexo]=$B70,IF(DATOS_[AGRUP. VALOR. PTO.]=$B69,IF(DATOS_[Check Periodo Ref.]="Dentro",DATOS_[Tot Extrasalarial Ef],FALSE)))),
0)</f>
        <v>0</v>
      </c>
      <c r="AR70" s="165">
        <f t="array" ref="AR70">IFERROR(
AVERAGE(IF(DATOS_[Sexo]=$B70,IF(DATOS_[AGRUP. VALOR. PTO.]=$B69,IF(DATOS_[Check Periodo Ref.]="Dentro",DATOS_[TOTAL Retrib Ef],FALSE)))),
0)</f>
        <v>0</v>
      </c>
    </row>
    <row r="71" spans="1:44" x14ac:dyDescent="0.3">
      <c r="A71" s="114" t="str">
        <f t="shared" ref="A71" si="78">+A70</f>
        <v>[ocultar]</v>
      </c>
      <c r="B71" s="111" t="s">
        <v>163</v>
      </c>
      <c r="C71" s="112">
        <f t="array" ref="C71">SUM(IF($B71=DATOS_[Sexo],
IF($B69=DATOS_[AGRUP. VALOR. PTO.],
IF("Dentro"=DATOS_[Check Periodo Ref.],
1/(COUNTIFS(DATOS_[Sexo],$B71,DATOS_[AGRUP. VALOR. PTO.],$B69,DATOS_[Check Periodo Ref.],"Dentro",DATOS_[id],DATOS_[id]))))))</f>
        <v>0</v>
      </c>
      <c r="D71" s="113">
        <f>COUNTIFS(DATOS_[AGRUP. VALOR. PTO.],$B69,DATOS_[Sexo],$B71,DATOS_[Check Periodo Ref.],"Dentro")</f>
        <v>0</v>
      </c>
      <c r="E71" s="159">
        <f t="array" ref="E71">IFERROR(
AVERAGE(IF(DATOS_[Sexo]=$B71,IF(DATOS_[AGRUP. VALOR. PTO.]=$B69,IF(DATOS_[Check Periodo Ref.]="Dentro",DATOS_[SALARIO BASE Ef],FALSE)))),
0)</f>
        <v>0</v>
      </c>
      <c r="F71" s="160">
        <f t="array" ref="F71">IFERROR(
AVERAGE((IF(DATOS_[[Sexo]:[Sexo]]=$B71,IF(DATOS_[[AGRUP. VALOR. PTO.]:[AGRUP. VALOR. PTO.]]=$B69,IF(DATOS_[[Check Periodo Ref.]:[Check Periodo Ref.]]="Dentro",DATOS_[Conc.Sal.01]))))),
0)</f>
        <v>0</v>
      </c>
      <c r="G71" s="160">
        <f t="array" ref="G71">IFERROR(
AVERAGE((IF(DATOS_[[Sexo]:[Sexo]]=$B71,IF(DATOS_[[AGRUP. VALOR. PTO.]:[AGRUP. VALOR. PTO.]]=$B69,IF(DATOS_[[Check Periodo Ref.]:[Check Periodo Ref.]]="Dentro",DATOS_[Conc.Sal.02]))))),
0)</f>
        <v>0</v>
      </c>
      <c r="H71" s="160">
        <f t="array" ref="H71">IFERROR(
AVERAGE((IF(DATOS_[[Sexo]:[Sexo]]=$B71,IF(DATOS_[[AGRUP. VALOR. PTO.]:[AGRUP. VALOR. PTO.]]=$B69,IF(DATOS_[[Check Periodo Ref.]:[Check Periodo Ref.]]="Dentro",DATOS_[Conc.Sal.03]))))),
0)</f>
        <v>0</v>
      </c>
      <c r="I71" s="160">
        <f t="array" ref="I71">IFERROR(
AVERAGE((IF(DATOS_[[Sexo]:[Sexo]]=$B71,IF(DATOS_[[AGRUP. VALOR. PTO.]:[AGRUP. VALOR. PTO.]]=$B69,IF(DATOS_[[Check Periodo Ref.]:[Check Periodo Ref.]]="Dentro",DATOS_[Conc.Sal.04]))))),
0)</f>
        <v>0</v>
      </c>
      <c r="J71" s="160">
        <f t="array" ref="J71">IFERROR(
AVERAGE((IF(DATOS_[[Sexo]:[Sexo]]=$B71,IF(DATOS_[[AGRUP. VALOR. PTO.]:[AGRUP. VALOR. PTO.]]=$B69,IF(DATOS_[[Check Periodo Ref.]:[Check Periodo Ref.]]="Dentro",DATOS_[Conc.Sal.05]))))),
0)</f>
        <v>0</v>
      </c>
      <c r="K71" s="160">
        <f t="array" ref="K71">IFERROR(
AVERAGE((IF(DATOS_[[Sexo]:[Sexo]]=$B71,IF(DATOS_[[AGRUP. VALOR. PTO.]:[AGRUP. VALOR. PTO.]]=$B69,IF(DATOS_[[Check Periodo Ref.]:[Check Periodo Ref.]]="Dentro",DATOS_[Conc.Sal.06]))))),
0)</f>
        <v>0</v>
      </c>
      <c r="L71" s="160">
        <f t="array" ref="L71">IFERROR(
AVERAGE((IF(DATOS_[[Sexo]:[Sexo]]=$B71,IF(DATOS_[[AGRUP. VALOR. PTO.]:[AGRUP. VALOR. PTO.]]=$B69,IF(DATOS_[[Check Periodo Ref.]:[Check Periodo Ref.]]="Dentro",DATOS_[Conc.Sal.07]))))),
0)</f>
        <v>0</v>
      </c>
      <c r="M71" s="160">
        <f t="array" ref="M71">IFERROR(
AVERAGE((IF(DATOS_[[Sexo]:[Sexo]]=$B71,IF(DATOS_[[AGRUP. VALOR. PTO.]:[AGRUP. VALOR. PTO.]]=$B69,IF(DATOS_[[Check Periodo Ref.]:[Check Periodo Ref.]]="Dentro",DATOS_[Conc.Sal.08]))))),
0)</f>
        <v>0</v>
      </c>
      <c r="N71" s="160">
        <f t="array" ref="N71">IFERROR(
AVERAGE((IF(DATOS_[[Sexo]:[Sexo]]=$B71,IF(DATOS_[[AGRUP. VALOR. PTO.]:[AGRUP. VALOR. PTO.]]=$B69,IF(DATOS_[[Check Periodo Ref.]:[Check Periodo Ref.]]="Dentro",DATOS_[Conc.Sal.09]))))),
0)</f>
        <v>0</v>
      </c>
      <c r="O71" s="160">
        <f t="array" ref="O71">IFERROR(
AVERAGE((IF(DATOS_[[Sexo]:[Sexo]]=$B71,IF(DATOS_[[AGRUP. VALOR. PTO.]:[AGRUP. VALOR. PTO.]]=$B69,IF(DATOS_[[Check Periodo Ref.]:[Check Periodo Ref.]]="Dentro",DATOS_[Conc.Sal.10]))))),
0)</f>
        <v>0</v>
      </c>
      <c r="P71" s="160">
        <f t="array" ref="P71">IFERROR(
AVERAGE((IF(DATOS_[[Sexo]:[Sexo]]=$B71,IF(DATOS_[[AGRUP. VALOR. PTO.]:[AGRUP. VALOR. PTO.]]=$B69,IF(DATOS_[[Check Periodo Ref.]:[Check Periodo Ref.]]="Dentro",DATOS_[Conc.Sal.11]))))),
0)</f>
        <v>0</v>
      </c>
      <c r="Q71" s="160">
        <f t="array" ref="Q71">IFERROR(
AVERAGE((IF(DATOS_[[Sexo]:[Sexo]]=$B71,IF(DATOS_[[AGRUP. VALOR. PTO.]:[AGRUP. VALOR. PTO.]]=$B69,IF(DATOS_[[Check Periodo Ref.]:[Check Periodo Ref.]]="Dentro",DATOS_[Conc.Sal.12]))))),
0)</f>
        <v>0</v>
      </c>
      <c r="R71" s="160">
        <f t="array" ref="R71">IFERROR(
AVERAGE((IF(DATOS_[[Sexo]:[Sexo]]=$B71,IF(DATOS_[[AGRUP. VALOR. PTO.]:[AGRUP. VALOR. PTO.]]=$B69,IF(DATOS_[[Check Periodo Ref.]:[Check Periodo Ref.]]="Dentro",DATOS_[Conc.Sal.13]))))),
0)</f>
        <v>0</v>
      </c>
      <c r="S71" s="160">
        <f t="array" ref="S71">IFERROR(
AVERAGE((IF(DATOS_[[Sexo]:[Sexo]]=$B71,IF(DATOS_[[AGRUP. VALOR. PTO.]:[AGRUP. VALOR. PTO.]]=$B69,IF(DATOS_[[Check Periodo Ref.]:[Check Periodo Ref.]]="Dentro",DATOS_[Conc.Sal.14]))))),
0)</f>
        <v>0</v>
      </c>
      <c r="T71" s="160">
        <f t="array" ref="T71">IFERROR(
AVERAGE((IF(DATOS_[[Sexo]:[Sexo]]=$B71,IF(DATOS_[[AGRUP. VALOR. PTO.]:[AGRUP. VALOR. PTO.]]=$B69,IF(DATOS_[[Check Periodo Ref.]:[Check Periodo Ref.]]="Dentro",DATOS_[Conc.Sal.15]))))),
0)</f>
        <v>0</v>
      </c>
      <c r="U71" s="160">
        <f t="array" ref="U71">IFERROR(
AVERAGE((IF(DATOS_[[Sexo]:[Sexo]]=$B71,IF(DATOS_[[AGRUP. VALOR. PTO.]:[AGRUP. VALOR. PTO.]]=$B69,IF(DATOS_[[Check Periodo Ref.]:[Check Periodo Ref.]]="Dentro",DATOS_[Conc.Sal.16]))))),
0)</f>
        <v>0</v>
      </c>
      <c r="V71" s="160">
        <f t="array" ref="V71">IFERROR(
AVERAGE((IF(DATOS_[[Sexo]:[Sexo]]=$B71,IF(DATOS_[[AGRUP. VALOR. PTO.]:[AGRUP. VALOR. PTO.]]=$B69,IF(DATOS_[[Check Periodo Ref.]:[Check Periodo Ref.]]="Dentro",DATOS_[Conc.Sal.17]))))),
0)</f>
        <v>0</v>
      </c>
      <c r="W71" s="160">
        <f t="array" ref="W71">IFERROR(
AVERAGE((IF(DATOS_[[Sexo]:[Sexo]]=$B71,IF(DATOS_[[AGRUP. VALOR. PTO.]:[AGRUP. VALOR. PTO.]]=$B69,IF(DATOS_[[Check Periodo Ref.]:[Check Periodo Ref.]]="Dentro",DATOS_[Conc.Sal.18]))))),
0)</f>
        <v>0</v>
      </c>
      <c r="X71" s="160">
        <f t="array" ref="X71">IFERROR(
AVERAGE((IF(DATOS_[[Sexo]:[Sexo]]=$B71,IF(DATOS_[[AGRUP. VALOR. PTO.]:[AGRUP. VALOR. PTO.]]=$B69,IF(DATOS_[[Check Periodo Ref.]:[Check Periodo Ref.]]="Dentro",DATOS_[Conc.Sal.19]))))),
0)</f>
        <v>0</v>
      </c>
      <c r="Y71" s="160">
        <f t="array" ref="Y71">IFERROR(
AVERAGE((IF(DATOS_[[Sexo]:[Sexo]]=$B71,IF(DATOS_[[AGRUP. VALOR. PTO.]:[AGRUP. VALOR. PTO.]]=$B69,IF(DATOS_[[Check Periodo Ref.]:[Check Periodo Ref.]]="Dentro",DATOS_[Conc.Sal.20]))))),
0)</f>
        <v>0</v>
      </c>
      <c r="Z71" s="160">
        <f t="array" ref="Z71">IFERROR(
AVERAGE((IF(DATOS_[[Sexo]:[Sexo]]=$B71,IF(DATOS_[[AGRUP. VALOR. PTO.]:[AGRUP. VALOR. PTO.]]=$B69,IF(DATOS_[[Check Periodo Ref.]:[Check Periodo Ref.]]="Dentro",DATOS_[Conc.Sal.21]))))),
0)</f>
        <v>0</v>
      </c>
      <c r="AA71" s="160">
        <f t="array" ref="AA71">IFERROR(
AVERAGE((IF(DATOS_[[Sexo]:[Sexo]]=$B71,IF(DATOS_[[AGRUP. VALOR. PTO.]:[AGRUP. VALOR. PTO.]]=$B69,IF(DATOS_[[Check Periodo Ref.]:[Check Periodo Ref.]]="Dentro",DATOS_[Conc.Sal.22]))))),
0)</f>
        <v>0</v>
      </c>
      <c r="AB71" s="160">
        <f t="array" ref="AB71">IFERROR(
AVERAGE((IF(DATOS_[[Sexo]:[Sexo]]=$B71,IF(DATOS_[[AGRUP. VALOR. PTO.]:[AGRUP. VALOR. PTO.]]=$B69,IF(DATOS_[[Check Periodo Ref.]:[Check Periodo Ref.]]="Dentro",DATOS_[Conc.Sal.23]))))),
0)</f>
        <v>0</v>
      </c>
      <c r="AC71" s="160">
        <f t="array" ref="AC71">IFERROR(
AVERAGE((IF(DATOS_[[Sexo]:[Sexo]]=$B71,IF(DATOS_[[AGRUP. VALOR. PTO.]:[AGRUP. VALOR. PTO.]]=$B69,IF(DATOS_[[Check Periodo Ref.]:[Check Periodo Ref.]]="Dentro",DATOS_[Conc.Sal.24]))))),
0)</f>
        <v>0</v>
      </c>
      <c r="AD71" s="160">
        <f t="array" ref="AD71">IFERROR(
AVERAGE((IF(DATOS_[[Sexo]:[Sexo]]=$B71,IF(DATOS_[[AGRUP. VALOR. PTO.]:[AGRUP. VALOR. PTO.]]=$B69,IF(DATOS_[[Check Periodo Ref.]:[Check Periodo Ref.]]="Dentro",DATOS_[Conc.Sal.25]))))),
0)</f>
        <v>0</v>
      </c>
      <c r="AE71" s="160">
        <f t="array" ref="AE71">IFERROR(
AVERAGE((IF(DATOS_[[Sexo]:[Sexo]]=$B71,IF(DATOS_[[AGRUP. VALOR. PTO.]:[AGRUP. VALOR. PTO.]]=$B69,IF(DATOS_[[Check Periodo Ref.]:[Check Periodo Ref.]]="Dentro",DATOS_[Conc.Sal.26]))))),
0)</f>
        <v>0</v>
      </c>
      <c r="AF71" s="160">
        <f t="array" ref="AF71">IFERROR(
AVERAGE((IF(DATOS_[[Sexo]:[Sexo]]=$B71,IF(DATOS_[[AGRUP. VALOR. PTO.]:[AGRUP. VALOR. PTO.]]=$B69,IF(DATOS_[[Check Periodo Ref.]:[Check Periodo Ref.]]="Dentro",DATOS_[Conc.Sal.27]))))),
0)</f>
        <v>0</v>
      </c>
      <c r="AG71" s="160">
        <f t="array" ref="AG71">IFERROR(
AVERAGE((IF(DATOS_[[Sexo]:[Sexo]]=$B71,IF(DATOS_[[AGRUP. VALOR. PTO.]:[AGRUP. VALOR. PTO.]]=$B69,IF(DATOS_[[Check Periodo Ref.]:[Check Periodo Ref.]]="Dentro",DATOS_[Conc.Sal.28]))))),
0)</f>
        <v>0</v>
      </c>
      <c r="AH71" s="160">
        <f t="array" ref="AH71">IFERROR(
AVERAGE((IF(DATOS_[[Sexo]:[Sexo]]=$B71,IF(DATOS_[[AGRUP. VALOR. PTO.]:[AGRUP. VALOR. PTO.]]=$B69,IF(DATOS_[[Check Periodo Ref.]:[Check Periodo Ref.]]="Dentro",DATOS_[Conc.Sal.29]))))),
0)</f>
        <v>0</v>
      </c>
      <c r="AI71" s="160">
        <f t="array" ref="AI71">IFERROR(
AVERAGE((IF(DATOS_[[Sexo]:[Sexo]]=$B71,IF(DATOS_[[AGRUP. VALOR. PTO.]:[AGRUP. VALOR. PTO.]]=$B69,IF(DATOS_[[Check Periodo Ref.]:[Check Periodo Ref.]]="Dentro",DATOS_[Conc.Sal.30]))))),
0)</f>
        <v>0</v>
      </c>
      <c r="AJ71" s="161">
        <f t="array" ref="AJ71">IFERROR(
AVERAGE(IF(DATOS_[Sexo]=$B71,IF(DATOS_[AGRUP. VALOR. PTO.]=$B69,IF(DATOS_[Check Periodo Ref.]="Dentro",DATOS_[Tot COMPL.SAL Ef],FALSE)))),
0)</f>
        <v>0</v>
      </c>
      <c r="AK71" s="163">
        <f t="array" ref="AK71">IFERROR(
AVERAGE(IF(DATOS_[Sexo]=$B71,IF(DATOS_[AGRUP. VALOR. PTO.]=$B69,IF(DATOS_[Check Periodo Ref.]="Dentro",DATOS_[TOTAL SALARIO Ef],FALSE)))),
0)</f>
        <v>0</v>
      </c>
      <c r="AL71" s="162">
        <f t="array" ref="AL71">IFERROR(
AVERAGE((IF(DATOS_[[Sexo]:[Sexo]]=$B71,IF(DATOS_[[AGRUP. VALOR. PTO.]:[AGRUP. VALOR. PTO.]]=$B69,IF(DATOS_[[Check Periodo Ref.]:[Check Periodo Ref.]]="Dentro",DATOS_[C.Extra.01]))))),
0)</f>
        <v>0</v>
      </c>
      <c r="AM71" s="162">
        <f t="array" ref="AM71">IFERROR(
AVERAGE((IF(DATOS_[[Sexo]:[Sexo]]=$B71,IF(DATOS_[[AGRUP. VALOR. PTO.]:[AGRUP. VALOR. PTO.]]=$B69,IF(DATOS_[[Check Periodo Ref.]:[Check Periodo Ref.]]="Dentro",DATOS_[C.Extra.02]))))),
0)</f>
        <v>0</v>
      </c>
      <c r="AN71" s="162">
        <f t="array" ref="AN71">IFERROR(
AVERAGE((IF(DATOS_[[Sexo]:[Sexo]]=$B71,IF(DATOS_[[AGRUP. VALOR. PTO.]:[AGRUP. VALOR. PTO.]]=$B69,IF(DATOS_[[Check Periodo Ref.]:[Check Periodo Ref.]]="Dentro",DATOS_[C.Extra.03]))))),
0)</f>
        <v>0</v>
      </c>
      <c r="AO71" s="162">
        <f t="array" ref="AO71">IFERROR(
AVERAGE((IF(DATOS_[[Sexo]:[Sexo]]=$B71,IF(DATOS_[[AGRUP. VALOR. PTO.]:[AGRUP. VALOR. PTO.]]=$B69,IF(DATOS_[[Check Periodo Ref.]:[Check Periodo Ref.]]="Dentro",DATOS_[C.Extra.04]))))),
0)</f>
        <v>0</v>
      </c>
      <c r="AP71" s="162">
        <f t="array" ref="AP71">IFERROR(
AVERAGE((IF(DATOS_[[Sexo]:[Sexo]]=$B71,IF(DATOS_[[AGRUP. VALOR. PTO.]:[AGRUP. VALOR. PTO.]]=$B69,IF(DATOS_[[Check Periodo Ref.]:[Check Periodo Ref.]]="Dentro",DATOS_[C.Extra.05]))))),
0)</f>
        <v>0</v>
      </c>
      <c r="AQ71" s="164">
        <f t="array" ref="AQ71">IFERROR(
AVERAGE(IF(DATOS_[Sexo]=$B71,IF(DATOS_[AGRUP. VALOR. PTO.]=$B69,IF(DATOS_[Check Periodo Ref.]="Dentro",DATOS_[Tot Extrasalarial Ef],FALSE)))),
0)</f>
        <v>0</v>
      </c>
      <c r="AR71" s="165">
        <f t="array" ref="AR71">IFERROR(
AVERAGE(IF(DATOS_[Sexo]=$B71,IF(DATOS_[AGRUP. VALOR. PTO.]=$B69,IF(DATOS_[Check Periodo Ref.]="Dentro",DATOS_[TOTAL Retrib Ef],FALSE)))),
0)</f>
        <v>0</v>
      </c>
    </row>
    <row r="72" spans="1:44" ht="17.25" thickBot="1" x14ac:dyDescent="0.35">
      <c r="A72" s="114" t="str">
        <f t="shared" ref="A72" si="79">+A73</f>
        <v>[ocultar]</v>
      </c>
      <c r="B72" s="117" t="s">
        <v>279</v>
      </c>
      <c r="C72" s="158"/>
      <c r="D72" s="118"/>
      <c r="E72" s="206" t="str">
        <f t="shared" ref="E72:AR72" si="80">IFERROR((E73-E74)/E73,"")</f>
        <v/>
      </c>
      <c r="F72" s="276" t="str">
        <f t="shared" si="80"/>
        <v/>
      </c>
      <c r="G72" s="277" t="str">
        <f t="shared" si="80"/>
        <v/>
      </c>
      <c r="H72" s="277" t="str">
        <f t="shared" si="80"/>
        <v/>
      </c>
      <c r="I72" s="277" t="str">
        <f t="shared" si="80"/>
        <v/>
      </c>
      <c r="J72" s="278" t="str">
        <f t="shared" si="80"/>
        <v/>
      </c>
      <c r="K72" s="279" t="str">
        <f t="shared" si="80"/>
        <v/>
      </c>
      <c r="L72" s="279" t="str">
        <f t="shared" si="80"/>
        <v/>
      </c>
      <c r="M72" s="279" t="str">
        <f t="shared" si="80"/>
        <v/>
      </c>
      <c r="N72" s="279" t="str">
        <f t="shared" si="80"/>
        <v/>
      </c>
      <c r="O72" s="279" t="str">
        <f t="shared" si="80"/>
        <v/>
      </c>
      <c r="P72" s="279" t="str">
        <f t="shared" si="80"/>
        <v/>
      </c>
      <c r="Q72" s="279" t="str">
        <f t="shared" si="80"/>
        <v/>
      </c>
      <c r="R72" s="279" t="str">
        <f t="shared" si="80"/>
        <v/>
      </c>
      <c r="S72" s="279" t="str">
        <f t="shared" si="80"/>
        <v/>
      </c>
      <c r="T72" s="279" t="str">
        <f t="shared" si="80"/>
        <v/>
      </c>
      <c r="U72" s="279" t="str">
        <f t="shared" si="80"/>
        <v/>
      </c>
      <c r="V72" s="278" t="str">
        <f t="shared" si="80"/>
        <v/>
      </c>
      <c r="W72" s="278" t="str">
        <f t="shared" si="80"/>
        <v/>
      </c>
      <c r="X72" s="278" t="str">
        <f t="shared" si="80"/>
        <v/>
      </c>
      <c r="Y72" s="278" t="str">
        <f t="shared" si="80"/>
        <v/>
      </c>
      <c r="Z72" s="278" t="str">
        <f t="shared" si="80"/>
        <v/>
      </c>
      <c r="AA72" s="278" t="str">
        <f t="shared" si="80"/>
        <v/>
      </c>
      <c r="AB72" s="278" t="str">
        <f t="shared" si="80"/>
        <v/>
      </c>
      <c r="AC72" s="278" t="str">
        <f t="shared" si="80"/>
        <v/>
      </c>
      <c r="AD72" s="278" t="str">
        <f t="shared" si="80"/>
        <v/>
      </c>
      <c r="AE72" s="278" t="str">
        <f t="shared" si="80"/>
        <v/>
      </c>
      <c r="AF72" s="278" t="str">
        <f t="shared" si="80"/>
        <v/>
      </c>
      <c r="AG72" s="278" t="str">
        <f t="shared" si="80"/>
        <v/>
      </c>
      <c r="AH72" s="278" t="str">
        <f t="shared" si="80"/>
        <v/>
      </c>
      <c r="AI72" s="278" t="str">
        <f t="shared" si="80"/>
        <v/>
      </c>
      <c r="AJ72" s="207" t="str">
        <f t="shared" si="80"/>
        <v/>
      </c>
      <c r="AK72" s="210" t="str">
        <f t="shared" si="80"/>
        <v/>
      </c>
      <c r="AL72" s="281" t="str">
        <f t="shared" si="80"/>
        <v/>
      </c>
      <c r="AM72" s="281" t="str">
        <f t="shared" si="80"/>
        <v/>
      </c>
      <c r="AN72" s="281" t="str">
        <f t="shared" si="80"/>
        <v/>
      </c>
      <c r="AO72" s="281" t="str">
        <f t="shared" si="80"/>
        <v/>
      </c>
      <c r="AP72" s="281" t="str">
        <f t="shared" si="80"/>
        <v/>
      </c>
      <c r="AQ72" s="208" t="str">
        <f t="shared" si="80"/>
        <v/>
      </c>
      <c r="AR72" s="209" t="str">
        <f t="shared" si="80"/>
        <v/>
      </c>
    </row>
    <row r="73" spans="1:44" x14ac:dyDescent="0.3">
      <c r="A73" s="114" t="str">
        <f t="shared" ref="A73" si="81">+IF(C73+C74=0,"[ocultar]","")</f>
        <v>[ocultar]</v>
      </c>
      <c r="B73" s="111" t="s">
        <v>162</v>
      </c>
      <c r="C73" s="112">
        <f t="array" ref="C73">SUM(IF($B73=DATOS_[Sexo],
IF($B72=DATOS_[AGRUP. VALOR. PTO.],
IF("Dentro"=DATOS_[Check Periodo Ref.],
1/(COUNTIFS(DATOS_[Sexo],$B73,DATOS_[AGRUP. VALOR. PTO.],$B72,DATOS_[Check Periodo Ref.],"Dentro",DATOS_[id],DATOS_[id]))))))</f>
        <v>0</v>
      </c>
      <c r="D73" s="113">
        <f>COUNTIFS(DATOS_[AGRUP. VALOR. PTO.],$B72,DATOS_[Sexo],$B73,DATOS_[Check Periodo Ref.],"Dentro")</f>
        <v>0</v>
      </c>
      <c r="E73" s="159">
        <f t="array" ref="E73">IFERROR(
AVERAGE(IF(DATOS_[Sexo]=$B73,IF(DATOS_[AGRUP. VALOR. PTO.]=$B72,IF(DATOS_[Check Periodo Ref.]="Dentro",DATOS_[SALARIO BASE Ef],FALSE)))),
0)</f>
        <v>0</v>
      </c>
      <c r="F73" s="160">
        <f t="array" ref="F73">IFERROR(
AVERAGE((IF(DATOS_[[Sexo]:[Sexo]]=$B73,IF(DATOS_[[AGRUP. VALOR. PTO.]:[AGRUP. VALOR. PTO.]]=$B72,IF(DATOS_[[Check Periodo Ref.]:[Check Periodo Ref.]]="Dentro",DATOS_[Conc.Sal.01]))))),
0)</f>
        <v>0</v>
      </c>
      <c r="G73" s="160">
        <f t="array" ref="G73">IFERROR(
AVERAGE((IF(DATOS_[[Sexo]:[Sexo]]=$B73,IF(DATOS_[[AGRUP. VALOR. PTO.]:[AGRUP. VALOR. PTO.]]=$B72,IF(DATOS_[[Check Periodo Ref.]:[Check Periodo Ref.]]="Dentro",DATOS_[Conc.Sal.02]))))),
0)</f>
        <v>0</v>
      </c>
      <c r="H73" s="160">
        <f t="array" ref="H73">IFERROR(
AVERAGE((IF(DATOS_[[Sexo]:[Sexo]]=$B73,IF(DATOS_[[AGRUP. VALOR. PTO.]:[AGRUP. VALOR. PTO.]]=$B72,IF(DATOS_[[Check Periodo Ref.]:[Check Periodo Ref.]]="Dentro",DATOS_[Conc.Sal.03]))))),
0)</f>
        <v>0</v>
      </c>
      <c r="I73" s="160">
        <f t="array" ref="I73">IFERROR(
AVERAGE((IF(DATOS_[[Sexo]:[Sexo]]=$B73,IF(DATOS_[[AGRUP. VALOR. PTO.]:[AGRUP. VALOR. PTO.]]=$B72,IF(DATOS_[[Check Periodo Ref.]:[Check Periodo Ref.]]="Dentro",DATOS_[Conc.Sal.04]))))),
0)</f>
        <v>0</v>
      </c>
      <c r="J73" s="160">
        <f t="array" ref="J73">IFERROR(
AVERAGE((IF(DATOS_[[Sexo]:[Sexo]]=$B73,IF(DATOS_[[AGRUP. VALOR. PTO.]:[AGRUP. VALOR. PTO.]]=$B72,IF(DATOS_[[Check Periodo Ref.]:[Check Periodo Ref.]]="Dentro",DATOS_[Conc.Sal.05]))))),
0)</f>
        <v>0</v>
      </c>
      <c r="K73" s="160">
        <f t="array" ref="K73">IFERROR(
AVERAGE((IF(DATOS_[[Sexo]:[Sexo]]=$B73,IF(DATOS_[[AGRUP. VALOR. PTO.]:[AGRUP. VALOR. PTO.]]=$B72,IF(DATOS_[[Check Periodo Ref.]:[Check Periodo Ref.]]="Dentro",DATOS_[Conc.Sal.06]))))),
0)</f>
        <v>0</v>
      </c>
      <c r="L73" s="160">
        <f t="array" ref="L73">IFERROR(
AVERAGE((IF(DATOS_[[Sexo]:[Sexo]]=$B73,IF(DATOS_[[AGRUP. VALOR. PTO.]:[AGRUP. VALOR. PTO.]]=$B72,IF(DATOS_[[Check Periodo Ref.]:[Check Periodo Ref.]]="Dentro",DATOS_[Conc.Sal.07]))))),
0)</f>
        <v>0</v>
      </c>
      <c r="M73" s="160">
        <f t="array" ref="M73">IFERROR(
AVERAGE((IF(DATOS_[[Sexo]:[Sexo]]=$B73,IF(DATOS_[[AGRUP. VALOR. PTO.]:[AGRUP. VALOR. PTO.]]=$B72,IF(DATOS_[[Check Periodo Ref.]:[Check Periodo Ref.]]="Dentro",DATOS_[Conc.Sal.08]))))),
0)</f>
        <v>0</v>
      </c>
      <c r="N73" s="160">
        <f t="array" ref="N73">IFERROR(
AVERAGE((IF(DATOS_[[Sexo]:[Sexo]]=$B73,IF(DATOS_[[AGRUP. VALOR. PTO.]:[AGRUP. VALOR. PTO.]]=$B72,IF(DATOS_[[Check Periodo Ref.]:[Check Periodo Ref.]]="Dentro",DATOS_[Conc.Sal.09]))))),
0)</f>
        <v>0</v>
      </c>
      <c r="O73" s="160">
        <f t="array" ref="O73">IFERROR(
AVERAGE((IF(DATOS_[[Sexo]:[Sexo]]=$B73,IF(DATOS_[[AGRUP. VALOR. PTO.]:[AGRUP. VALOR. PTO.]]=$B72,IF(DATOS_[[Check Periodo Ref.]:[Check Periodo Ref.]]="Dentro",DATOS_[Conc.Sal.10]))))),
0)</f>
        <v>0</v>
      </c>
      <c r="P73" s="160">
        <f t="array" ref="P73">IFERROR(
AVERAGE((IF(DATOS_[[Sexo]:[Sexo]]=$B73,IF(DATOS_[[AGRUP. VALOR. PTO.]:[AGRUP. VALOR. PTO.]]=$B72,IF(DATOS_[[Check Periodo Ref.]:[Check Periodo Ref.]]="Dentro",DATOS_[Conc.Sal.11]))))),
0)</f>
        <v>0</v>
      </c>
      <c r="Q73" s="160">
        <f t="array" ref="Q73">IFERROR(
AVERAGE((IF(DATOS_[[Sexo]:[Sexo]]=$B73,IF(DATOS_[[AGRUP. VALOR. PTO.]:[AGRUP. VALOR. PTO.]]=$B72,IF(DATOS_[[Check Periodo Ref.]:[Check Periodo Ref.]]="Dentro",DATOS_[Conc.Sal.12]))))),
0)</f>
        <v>0</v>
      </c>
      <c r="R73" s="160">
        <f t="array" ref="R73">IFERROR(
AVERAGE((IF(DATOS_[[Sexo]:[Sexo]]=$B73,IF(DATOS_[[AGRUP. VALOR. PTO.]:[AGRUP. VALOR. PTO.]]=$B72,IF(DATOS_[[Check Periodo Ref.]:[Check Periodo Ref.]]="Dentro",DATOS_[Conc.Sal.13]))))),
0)</f>
        <v>0</v>
      </c>
      <c r="S73" s="160">
        <f t="array" ref="S73">IFERROR(
AVERAGE((IF(DATOS_[[Sexo]:[Sexo]]=$B73,IF(DATOS_[[AGRUP. VALOR. PTO.]:[AGRUP. VALOR. PTO.]]=$B72,IF(DATOS_[[Check Periodo Ref.]:[Check Periodo Ref.]]="Dentro",DATOS_[Conc.Sal.14]))))),
0)</f>
        <v>0</v>
      </c>
      <c r="T73" s="160">
        <f t="array" ref="T73">IFERROR(
AVERAGE((IF(DATOS_[[Sexo]:[Sexo]]=$B73,IF(DATOS_[[AGRUP. VALOR. PTO.]:[AGRUP. VALOR. PTO.]]=$B72,IF(DATOS_[[Check Periodo Ref.]:[Check Periodo Ref.]]="Dentro",DATOS_[Conc.Sal.15]))))),
0)</f>
        <v>0</v>
      </c>
      <c r="U73" s="160">
        <f t="array" ref="U73">IFERROR(
AVERAGE((IF(DATOS_[[Sexo]:[Sexo]]=$B73,IF(DATOS_[[AGRUP. VALOR. PTO.]:[AGRUP. VALOR. PTO.]]=$B72,IF(DATOS_[[Check Periodo Ref.]:[Check Periodo Ref.]]="Dentro",DATOS_[Conc.Sal.16]))))),
0)</f>
        <v>0</v>
      </c>
      <c r="V73" s="160">
        <f t="array" ref="V73">IFERROR(
AVERAGE((IF(DATOS_[[Sexo]:[Sexo]]=$B73,IF(DATOS_[[AGRUP. VALOR. PTO.]:[AGRUP. VALOR. PTO.]]=$B72,IF(DATOS_[[Check Periodo Ref.]:[Check Periodo Ref.]]="Dentro",DATOS_[Conc.Sal.17]))))),
0)</f>
        <v>0</v>
      </c>
      <c r="W73" s="160">
        <f t="array" ref="W73">IFERROR(
AVERAGE((IF(DATOS_[[Sexo]:[Sexo]]=$B73,IF(DATOS_[[AGRUP. VALOR. PTO.]:[AGRUP. VALOR. PTO.]]=$B72,IF(DATOS_[[Check Periodo Ref.]:[Check Periodo Ref.]]="Dentro",DATOS_[Conc.Sal.18]))))),
0)</f>
        <v>0</v>
      </c>
      <c r="X73" s="160">
        <f t="array" ref="X73">IFERROR(
AVERAGE((IF(DATOS_[[Sexo]:[Sexo]]=$B73,IF(DATOS_[[AGRUP. VALOR. PTO.]:[AGRUP. VALOR. PTO.]]=$B72,IF(DATOS_[[Check Periodo Ref.]:[Check Periodo Ref.]]="Dentro",DATOS_[Conc.Sal.19]))))),
0)</f>
        <v>0</v>
      </c>
      <c r="Y73" s="160">
        <f t="array" ref="Y73">IFERROR(
AVERAGE((IF(DATOS_[[Sexo]:[Sexo]]=$B73,IF(DATOS_[[AGRUP. VALOR. PTO.]:[AGRUP. VALOR. PTO.]]=$B72,IF(DATOS_[[Check Periodo Ref.]:[Check Periodo Ref.]]="Dentro",DATOS_[Conc.Sal.20]))))),
0)</f>
        <v>0</v>
      </c>
      <c r="Z73" s="160">
        <f t="array" ref="Z73">IFERROR(
AVERAGE((IF(DATOS_[[Sexo]:[Sexo]]=$B73,IF(DATOS_[[AGRUP. VALOR. PTO.]:[AGRUP. VALOR. PTO.]]=$B72,IF(DATOS_[[Check Periodo Ref.]:[Check Periodo Ref.]]="Dentro",DATOS_[Conc.Sal.21]))))),
0)</f>
        <v>0</v>
      </c>
      <c r="AA73" s="160">
        <f t="array" ref="AA73">IFERROR(
AVERAGE((IF(DATOS_[[Sexo]:[Sexo]]=$B73,IF(DATOS_[[AGRUP. VALOR. PTO.]:[AGRUP. VALOR. PTO.]]=$B72,IF(DATOS_[[Check Periodo Ref.]:[Check Periodo Ref.]]="Dentro",DATOS_[Conc.Sal.22]))))),
0)</f>
        <v>0</v>
      </c>
      <c r="AB73" s="160">
        <f t="array" ref="AB73">IFERROR(
AVERAGE((IF(DATOS_[[Sexo]:[Sexo]]=$B73,IF(DATOS_[[AGRUP. VALOR. PTO.]:[AGRUP. VALOR. PTO.]]=$B72,IF(DATOS_[[Check Periodo Ref.]:[Check Periodo Ref.]]="Dentro",DATOS_[Conc.Sal.23]))))),
0)</f>
        <v>0</v>
      </c>
      <c r="AC73" s="160">
        <f t="array" ref="AC73">IFERROR(
AVERAGE((IF(DATOS_[[Sexo]:[Sexo]]=$B73,IF(DATOS_[[AGRUP. VALOR. PTO.]:[AGRUP. VALOR. PTO.]]=$B72,IF(DATOS_[[Check Periodo Ref.]:[Check Periodo Ref.]]="Dentro",DATOS_[Conc.Sal.24]))))),
0)</f>
        <v>0</v>
      </c>
      <c r="AD73" s="160">
        <f t="array" ref="AD73">IFERROR(
AVERAGE((IF(DATOS_[[Sexo]:[Sexo]]=$B73,IF(DATOS_[[AGRUP. VALOR. PTO.]:[AGRUP. VALOR. PTO.]]=$B72,IF(DATOS_[[Check Periodo Ref.]:[Check Periodo Ref.]]="Dentro",DATOS_[Conc.Sal.25]))))),
0)</f>
        <v>0</v>
      </c>
      <c r="AE73" s="160">
        <f t="array" ref="AE73">IFERROR(
AVERAGE((IF(DATOS_[[Sexo]:[Sexo]]=$B73,IF(DATOS_[[AGRUP. VALOR. PTO.]:[AGRUP. VALOR. PTO.]]=$B72,IF(DATOS_[[Check Periodo Ref.]:[Check Periodo Ref.]]="Dentro",DATOS_[Conc.Sal.26]))))),
0)</f>
        <v>0</v>
      </c>
      <c r="AF73" s="160">
        <f t="array" ref="AF73">IFERROR(
AVERAGE((IF(DATOS_[[Sexo]:[Sexo]]=$B73,IF(DATOS_[[AGRUP. VALOR. PTO.]:[AGRUP. VALOR. PTO.]]=$B72,IF(DATOS_[[Check Periodo Ref.]:[Check Periodo Ref.]]="Dentro",DATOS_[Conc.Sal.27]))))),
0)</f>
        <v>0</v>
      </c>
      <c r="AG73" s="160">
        <f t="array" ref="AG73">IFERROR(
AVERAGE((IF(DATOS_[[Sexo]:[Sexo]]=$B73,IF(DATOS_[[AGRUP. VALOR. PTO.]:[AGRUP. VALOR. PTO.]]=$B72,IF(DATOS_[[Check Periodo Ref.]:[Check Periodo Ref.]]="Dentro",DATOS_[Conc.Sal.28]))))),
0)</f>
        <v>0</v>
      </c>
      <c r="AH73" s="160">
        <f t="array" ref="AH73">IFERROR(
AVERAGE((IF(DATOS_[[Sexo]:[Sexo]]=$B73,IF(DATOS_[[AGRUP. VALOR. PTO.]:[AGRUP. VALOR. PTO.]]=$B72,IF(DATOS_[[Check Periodo Ref.]:[Check Periodo Ref.]]="Dentro",DATOS_[Conc.Sal.29]))))),
0)</f>
        <v>0</v>
      </c>
      <c r="AI73" s="160">
        <f t="array" ref="AI73">IFERROR(
AVERAGE((IF(DATOS_[[Sexo]:[Sexo]]=$B73,IF(DATOS_[[AGRUP. VALOR. PTO.]:[AGRUP. VALOR. PTO.]]=$B72,IF(DATOS_[[Check Periodo Ref.]:[Check Periodo Ref.]]="Dentro",DATOS_[Conc.Sal.30]))))),
0)</f>
        <v>0</v>
      </c>
      <c r="AJ73" s="161">
        <f t="array" ref="AJ73">IFERROR(
AVERAGE(IF(DATOS_[Sexo]=$B73,IF(DATOS_[AGRUP. VALOR. PTO.]=$B72,IF(DATOS_[Check Periodo Ref.]="Dentro",DATOS_[Tot COMPL.SAL Ef],FALSE)))),
0)</f>
        <v>0</v>
      </c>
      <c r="AK73" s="163">
        <f t="array" ref="AK73">IFERROR(
AVERAGE(IF(DATOS_[Sexo]=$B73,IF(DATOS_[AGRUP. VALOR. PTO.]=$B72,IF(DATOS_[Check Periodo Ref.]="Dentro",DATOS_[TOTAL SALARIO Ef],FALSE)))),
0)</f>
        <v>0</v>
      </c>
      <c r="AL73" s="162">
        <f t="array" ref="AL73">IFERROR(
AVERAGE((IF(DATOS_[[Sexo]:[Sexo]]=$B73,IF(DATOS_[[AGRUP. VALOR. PTO.]:[AGRUP. VALOR. PTO.]]=$B72,IF(DATOS_[[Check Periodo Ref.]:[Check Periodo Ref.]]="Dentro",DATOS_[C.Extra.01]))))),
0)</f>
        <v>0</v>
      </c>
      <c r="AM73" s="162">
        <f t="array" ref="AM73">IFERROR(
AVERAGE((IF(DATOS_[[Sexo]:[Sexo]]=$B73,IF(DATOS_[[AGRUP. VALOR. PTO.]:[AGRUP. VALOR. PTO.]]=$B72,IF(DATOS_[[Check Periodo Ref.]:[Check Periodo Ref.]]="Dentro",DATOS_[C.Extra.02]))))),
0)</f>
        <v>0</v>
      </c>
      <c r="AN73" s="162">
        <f t="array" ref="AN73">IFERROR(
AVERAGE((IF(DATOS_[[Sexo]:[Sexo]]=$B73,IF(DATOS_[[AGRUP. VALOR. PTO.]:[AGRUP. VALOR. PTO.]]=$B72,IF(DATOS_[[Check Periodo Ref.]:[Check Periodo Ref.]]="Dentro",DATOS_[C.Extra.03]))))),
0)</f>
        <v>0</v>
      </c>
      <c r="AO73" s="162">
        <f t="array" ref="AO73">IFERROR(
AVERAGE((IF(DATOS_[[Sexo]:[Sexo]]=$B73,IF(DATOS_[[AGRUP. VALOR. PTO.]:[AGRUP. VALOR. PTO.]]=$B72,IF(DATOS_[[Check Periodo Ref.]:[Check Periodo Ref.]]="Dentro",DATOS_[C.Extra.04]))))),
0)</f>
        <v>0</v>
      </c>
      <c r="AP73" s="162">
        <f t="array" ref="AP73">IFERROR(
AVERAGE((IF(DATOS_[[Sexo]:[Sexo]]=$B73,IF(DATOS_[[AGRUP. VALOR. PTO.]:[AGRUP. VALOR. PTO.]]=$B72,IF(DATOS_[[Check Periodo Ref.]:[Check Periodo Ref.]]="Dentro",DATOS_[C.Extra.05]))))),
0)</f>
        <v>0</v>
      </c>
      <c r="AQ73" s="164">
        <f t="array" ref="AQ73">IFERROR(
AVERAGE(IF(DATOS_[Sexo]=$B73,IF(DATOS_[AGRUP. VALOR. PTO.]=$B72,IF(DATOS_[Check Periodo Ref.]="Dentro",DATOS_[Tot Extrasalarial Ef],FALSE)))),
0)</f>
        <v>0</v>
      </c>
      <c r="AR73" s="165">
        <f t="array" ref="AR73">IFERROR(
AVERAGE(IF(DATOS_[Sexo]=$B73,IF(DATOS_[AGRUP. VALOR. PTO.]=$B72,IF(DATOS_[Check Periodo Ref.]="Dentro",DATOS_[TOTAL Retrib Ef],FALSE)))),
0)</f>
        <v>0</v>
      </c>
    </row>
    <row r="74" spans="1:44" x14ac:dyDescent="0.3">
      <c r="A74" s="114" t="str">
        <f t="shared" ref="A74" si="82">+A73</f>
        <v>[ocultar]</v>
      </c>
      <c r="B74" s="111" t="s">
        <v>163</v>
      </c>
      <c r="C74" s="112">
        <f t="array" ref="C74">SUM(IF($B74=DATOS_[Sexo],
IF($B72=DATOS_[AGRUP. VALOR. PTO.],
IF("Dentro"=DATOS_[Check Periodo Ref.],
1/(COUNTIFS(DATOS_[Sexo],$B74,DATOS_[AGRUP. VALOR. PTO.],$B72,DATOS_[Check Periodo Ref.],"Dentro",DATOS_[id],DATOS_[id]))))))</f>
        <v>0</v>
      </c>
      <c r="D74" s="113">
        <f>COUNTIFS(DATOS_[AGRUP. VALOR. PTO.],$B72,DATOS_[Sexo],$B74,DATOS_[Check Periodo Ref.],"Dentro")</f>
        <v>0</v>
      </c>
      <c r="E74" s="159">
        <f t="array" ref="E74">IFERROR(
AVERAGE(IF(DATOS_[Sexo]=$B74,IF(DATOS_[AGRUP. VALOR. PTO.]=$B72,IF(DATOS_[Check Periodo Ref.]="Dentro",DATOS_[SALARIO BASE Ef],FALSE)))),
0)</f>
        <v>0</v>
      </c>
      <c r="F74" s="160">
        <f t="array" ref="F74">IFERROR(
AVERAGE((IF(DATOS_[[Sexo]:[Sexo]]=$B74,IF(DATOS_[[AGRUP. VALOR. PTO.]:[AGRUP. VALOR. PTO.]]=$B72,IF(DATOS_[[Check Periodo Ref.]:[Check Periodo Ref.]]="Dentro",DATOS_[Conc.Sal.01]))))),
0)</f>
        <v>0</v>
      </c>
      <c r="G74" s="160">
        <f t="array" ref="G74">IFERROR(
AVERAGE((IF(DATOS_[[Sexo]:[Sexo]]=$B74,IF(DATOS_[[AGRUP. VALOR. PTO.]:[AGRUP. VALOR. PTO.]]=$B72,IF(DATOS_[[Check Periodo Ref.]:[Check Periodo Ref.]]="Dentro",DATOS_[Conc.Sal.02]))))),
0)</f>
        <v>0</v>
      </c>
      <c r="H74" s="160">
        <f t="array" ref="H74">IFERROR(
AVERAGE((IF(DATOS_[[Sexo]:[Sexo]]=$B74,IF(DATOS_[[AGRUP. VALOR. PTO.]:[AGRUP. VALOR. PTO.]]=$B72,IF(DATOS_[[Check Periodo Ref.]:[Check Periodo Ref.]]="Dentro",DATOS_[Conc.Sal.03]))))),
0)</f>
        <v>0</v>
      </c>
      <c r="I74" s="160">
        <f t="array" ref="I74">IFERROR(
AVERAGE((IF(DATOS_[[Sexo]:[Sexo]]=$B74,IF(DATOS_[[AGRUP. VALOR. PTO.]:[AGRUP. VALOR. PTO.]]=$B72,IF(DATOS_[[Check Periodo Ref.]:[Check Periodo Ref.]]="Dentro",DATOS_[Conc.Sal.04]))))),
0)</f>
        <v>0</v>
      </c>
      <c r="J74" s="160">
        <f t="array" ref="J74">IFERROR(
AVERAGE((IF(DATOS_[[Sexo]:[Sexo]]=$B74,IF(DATOS_[[AGRUP. VALOR. PTO.]:[AGRUP. VALOR. PTO.]]=$B72,IF(DATOS_[[Check Periodo Ref.]:[Check Periodo Ref.]]="Dentro",DATOS_[Conc.Sal.05]))))),
0)</f>
        <v>0</v>
      </c>
      <c r="K74" s="160">
        <f t="array" ref="K74">IFERROR(
AVERAGE((IF(DATOS_[[Sexo]:[Sexo]]=$B74,IF(DATOS_[[AGRUP. VALOR. PTO.]:[AGRUP. VALOR. PTO.]]=$B72,IF(DATOS_[[Check Periodo Ref.]:[Check Periodo Ref.]]="Dentro",DATOS_[Conc.Sal.06]))))),
0)</f>
        <v>0</v>
      </c>
      <c r="L74" s="160">
        <f t="array" ref="L74">IFERROR(
AVERAGE((IF(DATOS_[[Sexo]:[Sexo]]=$B74,IF(DATOS_[[AGRUP. VALOR. PTO.]:[AGRUP. VALOR. PTO.]]=$B72,IF(DATOS_[[Check Periodo Ref.]:[Check Periodo Ref.]]="Dentro",DATOS_[Conc.Sal.07]))))),
0)</f>
        <v>0</v>
      </c>
      <c r="M74" s="160">
        <f t="array" ref="M74">IFERROR(
AVERAGE((IF(DATOS_[[Sexo]:[Sexo]]=$B74,IF(DATOS_[[AGRUP. VALOR. PTO.]:[AGRUP. VALOR. PTO.]]=$B72,IF(DATOS_[[Check Periodo Ref.]:[Check Periodo Ref.]]="Dentro",DATOS_[Conc.Sal.08]))))),
0)</f>
        <v>0</v>
      </c>
      <c r="N74" s="160">
        <f t="array" ref="N74">IFERROR(
AVERAGE((IF(DATOS_[[Sexo]:[Sexo]]=$B74,IF(DATOS_[[AGRUP. VALOR. PTO.]:[AGRUP. VALOR. PTO.]]=$B72,IF(DATOS_[[Check Periodo Ref.]:[Check Periodo Ref.]]="Dentro",DATOS_[Conc.Sal.09]))))),
0)</f>
        <v>0</v>
      </c>
      <c r="O74" s="160">
        <f t="array" ref="O74">IFERROR(
AVERAGE((IF(DATOS_[[Sexo]:[Sexo]]=$B74,IF(DATOS_[[AGRUP. VALOR. PTO.]:[AGRUP. VALOR. PTO.]]=$B72,IF(DATOS_[[Check Periodo Ref.]:[Check Periodo Ref.]]="Dentro",DATOS_[Conc.Sal.10]))))),
0)</f>
        <v>0</v>
      </c>
      <c r="P74" s="160">
        <f t="array" ref="P74">IFERROR(
AVERAGE((IF(DATOS_[[Sexo]:[Sexo]]=$B74,IF(DATOS_[[AGRUP. VALOR. PTO.]:[AGRUP. VALOR. PTO.]]=$B72,IF(DATOS_[[Check Periodo Ref.]:[Check Periodo Ref.]]="Dentro",DATOS_[Conc.Sal.11]))))),
0)</f>
        <v>0</v>
      </c>
      <c r="Q74" s="160">
        <f t="array" ref="Q74">IFERROR(
AVERAGE((IF(DATOS_[[Sexo]:[Sexo]]=$B74,IF(DATOS_[[AGRUP. VALOR. PTO.]:[AGRUP. VALOR. PTO.]]=$B72,IF(DATOS_[[Check Periodo Ref.]:[Check Periodo Ref.]]="Dentro",DATOS_[Conc.Sal.12]))))),
0)</f>
        <v>0</v>
      </c>
      <c r="R74" s="160">
        <f t="array" ref="R74">IFERROR(
AVERAGE((IF(DATOS_[[Sexo]:[Sexo]]=$B74,IF(DATOS_[[AGRUP. VALOR. PTO.]:[AGRUP. VALOR. PTO.]]=$B72,IF(DATOS_[[Check Periodo Ref.]:[Check Periodo Ref.]]="Dentro",DATOS_[Conc.Sal.13]))))),
0)</f>
        <v>0</v>
      </c>
      <c r="S74" s="160">
        <f t="array" ref="S74">IFERROR(
AVERAGE((IF(DATOS_[[Sexo]:[Sexo]]=$B74,IF(DATOS_[[AGRUP. VALOR. PTO.]:[AGRUP. VALOR. PTO.]]=$B72,IF(DATOS_[[Check Periodo Ref.]:[Check Periodo Ref.]]="Dentro",DATOS_[Conc.Sal.14]))))),
0)</f>
        <v>0</v>
      </c>
      <c r="T74" s="160">
        <f t="array" ref="T74">IFERROR(
AVERAGE((IF(DATOS_[[Sexo]:[Sexo]]=$B74,IF(DATOS_[[AGRUP. VALOR. PTO.]:[AGRUP. VALOR. PTO.]]=$B72,IF(DATOS_[[Check Periodo Ref.]:[Check Periodo Ref.]]="Dentro",DATOS_[Conc.Sal.15]))))),
0)</f>
        <v>0</v>
      </c>
      <c r="U74" s="160">
        <f t="array" ref="U74">IFERROR(
AVERAGE((IF(DATOS_[[Sexo]:[Sexo]]=$B74,IF(DATOS_[[AGRUP. VALOR. PTO.]:[AGRUP. VALOR. PTO.]]=$B72,IF(DATOS_[[Check Periodo Ref.]:[Check Periodo Ref.]]="Dentro",DATOS_[Conc.Sal.16]))))),
0)</f>
        <v>0</v>
      </c>
      <c r="V74" s="160">
        <f t="array" ref="V74">IFERROR(
AVERAGE((IF(DATOS_[[Sexo]:[Sexo]]=$B74,IF(DATOS_[[AGRUP. VALOR. PTO.]:[AGRUP. VALOR. PTO.]]=$B72,IF(DATOS_[[Check Periodo Ref.]:[Check Periodo Ref.]]="Dentro",DATOS_[Conc.Sal.17]))))),
0)</f>
        <v>0</v>
      </c>
      <c r="W74" s="160">
        <f t="array" ref="W74">IFERROR(
AVERAGE((IF(DATOS_[[Sexo]:[Sexo]]=$B74,IF(DATOS_[[AGRUP. VALOR. PTO.]:[AGRUP. VALOR. PTO.]]=$B72,IF(DATOS_[[Check Periodo Ref.]:[Check Periodo Ref.]]="Dentro",DATOS_[Conc.Sal.18]))))),
0)</f>
        <v>0</v>
      </c>
      <c r="X74" s="160">
        <f t="array" ref="X74">IFERROR(
AVERAGE((IF(DATOS_[[Sexo]:[Sexo]]=$B74,IF(DATOS_[[AGRUP. VALOR. PTO.]:[AGRUP. VALOR. PTO.]]=$B72,IF(DATOS_[[Check Periodo Ref.]:[Check Periodo Ref.]]="Dentro",DATOS_[Conc.Sal.19]))))),
0)</f>
        <v>0</v>
      </c>
      <c r="Y74" s="160">
        <f t="array" ref="Y74">IFERROR(
AVERAGE((IF(DATOS_[[Sexo]:[Sexo]]=$B74,IF(DATOS_[[AGRUP. VALOR. PTO.]:[AGRUP. VALOR. PTO.]]=$B72,IF(DATOS_[[Check Periodo Ref.]:[Check Periodo Ref.]]="Dentro",DATOS_[Conc.Sal.20]))))),
0)</f>
        <v>0</v>
      </c>
      <c r="Z74" s="160">
        <f t="array" ref="Z74">IFERROR(
AVERAGE((IF(DATOS_[[Sexo]:[Sexo]]=$B74,IF(DATOS_[[AGRUP. VALOR. PTO.]:[AGRUP. VALOR. PTO.]]=$B72,IF(DATOS_[[Check Periodo Ref.]:[Check Periodo Ref.]]="Dentro",DATOS_[Conc.Sal.21]))))),
0)</f>
        <v>0</v>
      </c>
      <c r="AA74" s="160">
        <f t="array" ref="AA74">IFERROR(
AVERAGE((IF(DATOS_[[Sexo]:[Sexo]]=$B74,IF(DATOS_[[AGRUP. VALOR. PTO.]:[AGRUP. VALOR. PTO.]]=$B72,IF(DATOS_[[Check Periodo Ref.]:[Check Periodo Ref.]]="Dentro",DATOS_[Conc.Sal.22]))))),
0)</f>
        <v>0</v>
      </c>
      <c r="AB74" s="160">
        <f t="array" ref="AB74">IFERROR(
AVERAGE((IF(DATOS_[[Sexo]:[Sexo]]=$B74,IF(DATOS_[[AGRUP. VALOR. PTO.]:[AGRUP. VALOR. PTO.]]=$B72,IF(DATOS_[[Check Periodo Ref.]:[Check Periodo Ref.]]="Dentro",DATOS_[Conc.Sal.23]))))),
0)</f>
        <v>0</v>
      </c>
      <c r="AC74" s="160">
        <f t="array" ref="AC74">IFERROR(
AVERAGE((IF(DATOS_[[Sexo]:[Sexo]]=$B74,IF(DATOS_[[AGRUP. VALOR. PTO.]:[AGRUP. VALOR. PTO.]]=$B72,IF(DATOS_[[Check Periodo Ref.]:[Check Periodo Ref.]]="Dentro",DATOS_[Conc.Sal.24]))))),
0)</f>
        <v>0</v>
      </c>
      <c r="AD74" s="160">
        <f t="array" ref="AD74">IFERROR(
AVERAGE((IF(DATOS_[[Sexo]:[Sexo]]=$B74,IF(DATOS_[[AGRUP. VALOR. PTO.]:[AGRUP. VALOR. PTO.]]=$B72,IF(DATOS_[[Check Periodo Ref.]:[Check Periodo Ref.]]="Dentro",DATOS_[Conc.Sal.25]))))),
0)</f>
        <v>0</v>
      </c>
      <c r="AE74" s="160">
        <f t="array" ref="AE74">IFERROR(
AVERAGE((IF(DATOS_[[Sexo]:[Sexo]]=$B74,IF(DATOS_[[AGRUP. VALOR. PTO.]:[AGRUP. VALOR. PTO.]]=$B72,IF(DATOS_[[Check Periodo Ref.]:[Check Periodo Ref.]]="Dentro",DATOS_[Conc.Sal.26]))))),
0)</f>
        <v>0</v>
      </c>
      <c r="AF74" s="160">
        <f t="array" ref="AF74">IFERROR(
AVERAGE((IF(DATOS_[[Sexo]:[Sexo]]=$B74,IF(DATOS_[[AGRUP. VALOR. PTO.]:[AGRUP. VALOR. PTO.]]=$B72,IF(DATOS_[[Check Periodo Ref.]:[Check Periodo Ref.]]="Dentro",DATOS_[Conc.Sal.27]))))),
0)</f>
        <v>0</v>
      </c>
      <c r="AG74" s="160">
        <f t="array" ref="AG74">IFERROR(
AVERAGE((IF(DATOS_[[Sexo]:[Sexo]]=$B74,IF(DATOS_[[AGRUP. VALOR. PTO.]:[AGRUP. VALOR. PTO.]]=$B72,IF(DATOS_[[Check Periodo Ref.]:[Check Periodo Ref.]]="Dentro",DATOS_[Conc.Sal.28]))))),
0)</f>
        <v>0</v>
      </c>
      <c r="AH74" s="160">
        <f t="array" ref="AH74">IFERROR(
AVERAGE((IF(DATOS_[[Sexo]:[Sexo]]=$B74,IF(DATOS_[[AGRUP. VALOR. PTO.]:[AGRUP. VALOR. PTO.]]=$B72,IF(DATOS_[[Check Periodo Ref.]:[Check Periodo Ref.]]="Dentro",DATOS_[Conc.Sal.29]))))),
0)</f>
        <v>0</v>
      </c>
      <c r="AI74" s="160">
        <f t="array" ref="AI74">IFERROR(
AVERAGE((IF(DATOS_[[Sexo]:[Sexo]]=$B74,IF(DATOS_[[AGRUP. VALOR. PTO.]:[AGRUP. VALOR. PTO.]]=$B72,IF(DATOS_[[Check Periodo Ref.]:[Check Periodo Ref.]]="Dentro",DATOS_[Conc.Sal.30]))))),
0)</f>
        <v>0</v>
      </c>
      <c r="AJ74" s="161">
        <f t="array" ref="AJ74">IFERROR(
AVERAGE(IF(DATOS_[Sexo]=$B74,IF(DATOS_[AGRUP. VALOR. PTO.]=$B72,IF(DATOS_[Check Periodo Ref.]="Dentro",DATOS_[Tot COMPL.SAL Ef],FALSE)))),
0)</f>
        <v>0</v>
      </c>
      <c r="AK74" s="163">
        <f t="array" ref="AK74">IFERROR(
AVERAGE(IF(DATOS_[Sexo]=$B74,IF(DATOS_[AGRUP. VALOR. PTO.]=$B72,IF(DATOS_[Check Periodo Ref.]="Dentro",DATOS_[TOTAL SALARIO Ef],FALSE)))),
0)</f>
        <v>0</v>
      </c>
      <c r="AL74" s="162">
        <f t="array" ref="AL74">IFERROR(
AVERAGE((IF(DATOS_[[Sexo]:[Sexo]]=$B74,IF(DATOS_[[AGRUP. VALOR. PTO.]:[AGRUP. VALOR. PTO.]]=$B72,IF(DATOS_[[Check Periodo Ref.]:[Check Periodo Ref.]]="Dentro",DATOS_[C.Extra.01]))))),
0)</f>
        <v>0</v>
      </c>
      <c r="AM74" s="162">
        <f t="array" ref="AM74">IFERROR(
AVERAGE((IF(DATOS_[[Sexo]:[Sexo]]=$B74,IF(DATOS_[[AGRUP. VALOR. PTO.]:[AGRUP. VALOR. PTO.]]=$B72,IF(DATOS_[[Check Periodo Ref.]:[Check Periodo Ref.]]="Dentro",DATOS_[C.Extra.02]))))),
0)</f>
        <v>0</v>
      </c>
      <c r="AN74" s="162">
        <f t="array" ref="AN74">IFERROR(
AVERAGE((IF(DATOS_[[Sexo]:[Sexo]]=$B74,IF(DATOS_[[AGRUP. VALOR. PTO.]:[AGRUP. VALOR. PTO.]]=$B72,IF(DATOS_[[Check Periodo Ref.]:[Check Periodo Ref.]]="Dentro",DATOS_[C.Extra.03]))))),
0)</f>
        <v>0</v>
      </c>
      <c r="AO74" s="162">
        <f t="array" ref="AO74">IFERROR(
AVERAGE((IF(DATOS_[[Sexo]:[Sexo]]=$B74,IF(DATOS_[[AGRUP. VALOR. PTO.]:[AGRUP. VALOR. PTO.]]=$B72,IF(DATOS_[[Check Periodo Ref.]:[Check Periodo Ref.]]="Dentro",DATOS_[C.Extra.04]))))),
0)</f>
        <v>0</v>
      </c>
      <c r="AP74" s="162">
        <f t="array" ref="AP74">IFERROR(
AVERAGE((IF(DATOS_[[Sexo]:[Sexo]]=$B74,IF(DATOS_[[AGRUP. VALOR. PTO.]:[AGRUP. VALOR. PTO.]]=$B72,IF(DATOS_[[Check Periodo Ref.]:[Check Periodo Ref.]]="Dentro",DATOS_[C.Extra.05]))))),
0)</f>
        <v>0</v>
      </c>
      <c r="AQ74" s="164">
        <f t="array" ref="AQ74">IFERROR(
AVERAGE(IF(DATOS_[Sexo]=$B74,IF(DATOS_[AGRUP. VALOR. PTO.]=$B72,IF(DATOS_[Check Periodo Ref.]="Dentro",DATOS_[Tot Extrasalarial Ef],FALSE)))),
0)</f>
        <v>0</v>
      </c>
      <c r="AR74" s="165">
        <f t="array" ref="AR74">IFERROR(
AVERAGE(IF(DATOS_[Sexo]=$B74,IF(DATOS_[AGRUP. VALOR. PTO.]=$B72,IF(DATOS_[Check Periodo Ref.]="Dentro",DATOS_[TOTAL Retrib Ef],FALSE)))),
0)</f>
        <v>0</v>
      </c>
    </row>
    <row r="75" spans="1:44" ht="17.25" thickBot="1" x14ac:dyDescent="0.35">
      <c r="A75" s="114" t="str">
        <f t="shared" ref="A75" si="83">+A76</f>
        <v>[ocultar]</v>
      </c>
      <c r="B75" s="117" t="s">
        <v>280</v>
      </c>
      <c r="C75" s="158"/>
      <c r="D75" s="118"/>
      <c r="E75" s="206" t="str">
        <f t="shared" ref="E75:AR75" si="84">IFERROR((E76-E77)/E76,"")</f>
        <v/>
      </c>
      <c r="F75" s="276" t="str">
        <f t="shared" si="84"/>
        <v/>
      </c>
      <c r="G75" s="277" t="str">
        <f t="shared" si="84"/>
        <v/>
      </c>
      <c r="H75" s="277" t="str">
        <f t="shared" si="84"/>
        <v/>
      </c>
      <c r="I75" s="277" t="str">
        <f t="shared" si="84"/>
        <v/>
      </c>
      <c r="J75" s="278" t="str">
        <f t="shared" si="84"/>
        <v/>
      </c>
      <c r="K75" s="279" t="str">
        <f t="shared" si="84"/>
        <v/>
      </c>
      <c r="L75" s="279" t="str">
        <f t="shared" si="84"/>
        <v/>
      </c>
      <c r="M75" s="279" t="str">
        <f t="shared" si="84"/>
        <v/>
      </c>
      <c r="N75" s="279" t="str">
        <f t="shared" si="84"/>
        <v/>
      </c>
      <c r="O75" s="279" t="str">
        <f t="shared" si="84"/>
        <v/>
      </c>
      <c r="P75" s="279" t="str">
        <f t="shared" si="84"/>
        <v/>
      </c>
      <c r="Q75" s="279" t="str">
        <f t="shared" si="84"/>
        <v/>
      </c>
      <c r="R75" s="279" t="str">
        <f t="shared" si="84"/>
        <v/>
      </c>
      <c r="S75" s="279" t="str">
        <f t="shared" si="84"/>
        <v/>
      </c>
      <c r="T75" s="279" t="str">
        <f t="shared" si="84"/>
        <v/>
      </c>
      <c r="U75" s="279" t="str">
        <f t="shared" si="84"/>
        <v/>
      </c>
      <c r="V75" s="278" t="str">
        <f t="shared" si="84"/>
        <v/>
      </c>
      <c r="W75" s="278" t="str">
        <f t="shared" si="84"/>
        <v/>
      </c>
      <c r="X75" s="278" t="str">
        <f t="shared" si="84"/>
        <v/>
      </c>
      <c r="Y75" s="278" t="str">
        <f t="shared" si="84"/>
        <v/>
      </c>
      <c r="Z75" s="278" t="str">
        <f t="shared" si="84"/>
        <v/>
      </c>
      <c r="AA75" s="278" t="str">
        <f t="shared" si="84"/>
        <v/>
      </c>
      <c r="AB75" s="278" t="str">
        <f t="shared" si="84"/>
        <v/>
      </c>
      <c r="AC75" s="278" t="str">
        <f t="shared" si="84"/>
        <v/>
      </c>
      <c r="AD75" s="278" t="str">
        <f t="shared" si="84"/>
        <v/>
      </c>
      <c r="AE75" s="278" t="str">
        <f t="shared" si="84"/>
        <v/>
      </c>
      <c r="AF75" s="278" t="str">
        <f t="shared" si="84"/>
        <v/>
      </c>
      <c r="AG75" s="278" t="str">
        <f t="shared" si="84"/>
        <v/>
      </c>
      <c r="AH75" s="278" t="str">
        <f t="shared" si="84"/>
        <v/>
      </c>
      <c r="AI75" s="278" t="str">
        <f t="shared" si="84"/>
        <v/>
      </c>
      <c r="AJ75" s="207" t="str">
        <f t="shared" si="84"/>
        <v/>
      </c>
      <c r="AK75" s="210" t="str">
        <f t="shared" si="84"/>
        <v/>
      </c>
      <c r="AL75" s="281" t="str">
        <f t="shared" si="84"/>
        <v/>
      </c>
      <c r="AM75" s="281" t="str">
        <f t="shared" si="84"/>
        <v/>
      </c>
      <c r="AN75" s="281" t="str">
        <f t="shared" si="84"/>
        <v/>
      </c>
      <c r="AO75" s="281" t="str">
        <f t="shared" si="84"/>
        <v/>
      </c>
      <c r="AP75" s="281" t="str">
        <f t="shared" si="84"/>
        <v/>
      </c>
      <c r="AQ75" s="208" t="str">
        <f t="shared" si="84"/>
        <v/>
      </c>
      <c r="AR75" s="209" t="str">
        <f t="shared" si="84"/>
        <v/>
      </c>
    </row>
    <row r="76" spans="1:44" x14ac:dyDescent="0.3">
      <c r="A76" s="114" t="str">
        <f t="shared" ref="A76" si="85">+IF(C76+C77=0,"[ocultar]","")</f>
        <v>[ocultar]</v>
      </c>
      <c r="B76" s="111" t="s">
        <v>162</v>
      </c>
      <c r="C76" s="112">
        <f t="array" ref="C76">SUM(IF($B76=DATOS_[Sexo],
IF($B75=DATOS_[AGRUP. VALOR. PTO.],
IF("Dentro"=DATOS_[Check Periodo Ref.],
1/(COUNTIFS(DATOS_[Sexo],$B76,DATOS_[AGRUP. VALOR. PTO.],$B75,DATOS_[Check Periodo Ref.],"Dentro",DATOS_[id],DATOS_[id]))))))</f>
        <v>0</v>
      </c>
      <c r="D76" s="113">
        <f>COUNTIFS(DATOS_[AGRUP. VALOR. PTO.],$B75,DATOS_[Sexo],$B76,DATOS_[Check Periodo Ref.],"Dentro")</f>
        <v>0</v>
      </c>
      <c r="E76" s="159">
        <f t="array" ref="E76">IFERROR(
AVERAGE(IF(DATOS_[Sexo]=$B76,IF(DATOS_[AGRUP. VALOR. PTO.]=$B75,IF(DATOS_[Check Periodo Ref.]="Dentro",DATOS_[SALARIO BASE Ef],FALSE)))),
0)</f>
        <v>0</v>
      </c>
      <c r="F76" s="160">
        <f t="array" ref="F76">IFERROR(
AVERAGE((IF(DATOS_[[Sexo]:[Sexo]]=$B76,IF(DATOS_[[AGRUP. VALOR. PTO.]:[AGRUP. VALOR. PTO.]]=$B75,IF(DATOS_[[Check Periodo Ref.]:[Check Periodo Ref.]]="Dentro",DATOS_[Conc.Sal.01]))))),
0)</f>
        <v>0</v>
      </c>
      <c r="G76" s="160">
        <f t="array" ref="G76">IFERROR(
AVERAGE((IF(DATOS_[[Sexo]:[Sexo]]=$B76,IF(DATOS_[[AGRUP. VALOR. PTO.]:[AGRUP. VALOR. PTO.]]=$B75,IF(DATOS_[[Check Periodo Ref.]:[Check Periodo Ref.]]="Dentro",DATOS_[Conc.Sal.02]))))),
0)</f>
        <v>0</v>
      </c>
      <c r="H76" s="160">
        <f t="array" ref="H76">IFERROR(
AVERAGE((IF(DATOS_[[Sexo]:[Sexo]]=$B76,IF(DATOS_[[AGRUP. VALOR. PTO.]:[AGRUP. VALOR. PTO.]]=$B75,IF(DATOS_[[Check Periodo Ref.]:[Check Periodo Ref.]]="Dentro",DATOS_[Conc.Sal.03]))))),
0)</f>
        <v>0</v>
      </c>
      <c r="I76" s="160">
        <f t="array" ref="I76">IFERROR(
AVERAGE((IF(DATOS_[[Sexo]:[Sexo]]=$B76,IF(DATOS_[[AGRUP. VALOR. PTO.]:[AGRUP. VALOR. PTO.]]=$B75,IF(DATOS_[[Check Periodo Ref.]:[Check Periodo Ref.]]="Dentro",DATOS_[Conc.Sal.04]))))),
0)</f>
        <v>0</v>
      </c>
      <c r="J76" s="160">
        <f t="array" ref="J76">IFERROR(
AVERAGE((IF(DATOS_[[Sexo]:[Sexo]]=$B76,IF(DATOS_[[AGRUP. VALOR. PTO.]:[AGRUP. VALOR. PTO.]]=$B75,IF(DATOS_[[Check Periodo Ref.]:[Check Periodo Ref.]]="Dentro",DATOS_[Conc.Sal.05]))))),
0)</f>
        <v>0</v>
      </c>
      <c r="K76" s="160">
        <f t="array" ref="K76">IFERROR(
AVERAGE((IF(DATOS_[[Sexo]:[Sexo]]=$B76,IF(DATOS_[[AGRUP. VALOR. PTO.]:[AGRUP. VALOR. PTO.]]=$B75,IF(DATOS_[[Check Periodo Ref.]:[Check Periodo Ref.]]="Dentro",DATOS_[Conc.Sal.06]))))),
0)</f>
        <v>0</v>
      </c>
      <c r="L76" s="160">
        <f t="array" ref="L76">IFERROR(
AVERAGE((IF(DATOS_[[Sexo]:[Sexo]]=$B76,IF(DATOS_[[AGRUP. VALOR. PTO.]:[AGRUP. VALOR. PTO.]]=$B75,IF(DATOS_[[Check Periodo Ref.]:[Check Periodo Ref.]]="Dentro",DATOS_[Conc.Sal.07]))))),
0)</f>
        <v>0</v>
      </c>
      <c r="M76" s="160">
        <f t="array" ref="M76">IFERROR(
AVERAGE((IF(DATOS_[[Sexo]:[Sexo]]=$B76,IF(DATOS_[[AGRUP. VALOR. PTO.]:[AGRUP. VALOR. PTO.]]=$B75,IF(DATOS_[[Check Periodo Ref.]:[Check Periodo Ref.]]="Dentro",DATOS_[Conc.Sal.08]))))),
0)</f>
        <v>0</v>
      </c>
      <c r="N76" s="160">
        <f t="array" ref="N76">IFERROR(
AVERAGE((IF(DATOS_[[Sexo]:[Sexo]]=$B76,IF(DATOS_[[AGRUP. VALOR. PTO.]:[AGRUP. VALOR. PTO.]]=$B75,IF(DATOS_[[Check Periodo Ref.]:[Check Periodo Ref.]]="Dentro",DATOS_[Conc.Sal.09]))))),
0)</f>
        <v>0</v>
      </c>
      <c r="O76" s="160">
        <f t="array" ref="O76">IFERROR(
AVERAGE((IF(DATOS_[[Sexo]:[Sexo]]=$B76,IF(DATOS_[[AGRUP. VALOR. PTO.]:[AGRUP. VALOR. PTO.]]=$B75,IF(DATOS_[[Check Periodo Ref.]:[Check Periodo Ref.]]="Dentro",DATOS_[Conc.Sal.10]))))),
0)</f>
        <v>0</v>
      </c>
      <c r="P76" s="160">
        <f t="array" ref="P76">IFERROR(
AVERAGE((IF(DATOS_[[Sexo]:[Sexo]]=$B76,IF(DATOS_[[AGRUP. VALOR. PTO.]:[AGRUP. VALOR. PTO.]]=$B75,IF(DATOS_[[Check Periodo Ref.]:[Check Periodo Ref.]]="Dentro",DATOS_[Conc.Sal.11]))))),
0)</f>
        <v>0</v>
      </c>
      <c r="Q76" s="160">
        <f t="array" ref="Q76">IFERROR(
AVERAGE((IF(DATOS_[[Sexo]:[Sexo]]=$B76,IF(DATOS_[[AGRUP. VALOR. PTO.]:[AGRUP. VALOR. PTO.]]=$B75,IF(DATOS_[[Check Periodo Ref.]:[Check Periodo Ref.]]="Dentro",DATOS_[Conc.Sal.12]))))),
0)</f>
        <v>0</v>
      </c>
      <c r="R76" s="160">
        <f t="array" ref="R76">IFERROR(
AVERAGE((IF(DATOS_[[Sexo]:[Sexo]]=$B76,IF(DATOS_[[AGRUP. VALOR. PTO.]:[AGRUP. VALOR. PTO.]]=$B75,IF(DATOS_[[Check Periodo Ref.]:[Check Periodo Ref.]]="Dentro",DATOS_[Conc.Sal.13]))))),
0)</f>
        <v>0</v>
      </c>
      <c r="S76" s="160">
        <f t="array" ref="S76">IFERROR(
AVERAGE((IF(DATOS_[[Sexo]:[Sexo]]=$B76,IF(DATOS_[[AGRUP. VALOR. PTO.]:[AGRUP. VALOR. PTO.]]=$B75,IF(DATOS_[[Check Periodo Ref.]:[Check Periodo Ref.]]="Dentro",DATOS_[Conc.Sal.14]))))),
0)</f>
        <v>0</v>
      </c>
      <c r="T76" s="160">
        <f t="array" ref="T76">IFERROR(
AVERAGE((IF(DATOS_[[Sexo]:[Sexo]]=$B76,IF(DATOS_[[AGRUP. VALOR. PTO.]:[AGRUP. VALOR. PTO.]]=$B75,IF(DATOS_[[Check Periodo Ref.]:[Check Periodo Ref.]]="Dentro",DATOS_[Conc.Sal.15]))))),
0)</f>
        <v>0</v>
      </c>
      <c r="U76" s="160">
        <f t="array" ref="U76">IFERROR(
AVERAGE((IF(DATOS_[[Sexo]:[Sexo]]=$B76,IF(DATOS_[[AGRUP. VALOR. PTO.]:[AGRUP. VALOR. PTO.]]=$B75,IF(DATOS_[[Check Periodo Ref.]:[Check Periodo Ref.]]="Dentro",DATOS_[Conc.Sal.16]))))),
0)</f>
        <v>0</v>
      </c>
      <c r="V76" s="160">
        <f t="array" ref="V76">IFERROR(
AVERAGE((IF(DATOS_[[Sexo]:[Sexo]]=$B76,IF(DATOS_[[AGRUP. VALOR. PTO.]:[AGRUP. VALOR. PTO.]]=$B75,IF(DATOS_[[Check Periodo Ref.]:[Check Periodo Ref.]]="Dentro",DATOS_[Conc.Sal.17]))))),
0)</f>
        <v>0</v>
      </c>
      <c r="W76" s="160">
        <f t="array" ref="W76">IFERROR(
AVERAGE((IF(DATOS_[[Sexo]:[Sexo]]=$B76,IF(DATOS_[[AGRUP. VALOR. PTO.]:[AGRUP. VALOR. PTO.]]=$B75,IF(DATOS_[[Check Periodo Ref.]:[Check Periodo Ref.]]="Dentro",DATOS_[Conc.Sal.18]))))),
0)</f>
        <v>0</v>
      </c>
      <c r="X76" s="160">
        <f t="array" ref="X76">IFERROR(
AVERAGE((IF(DATOS_[[Sexo]:[Sexo]]=$B76,IF(DATOS_[[AGRUP. VALOR. PTO.]:[AGRUP. VALOR. PTO.]]=$B75,IF(DATOS_[[Check Periodo Ref.]:[Check Periodo Ref.]]="Dentro",DATOS_[Conc.Sal.19]))))),
0)</f>
        <v>0</v>
      </c>
      <c r="Y76" s="160">
        <f t="array" ref="Y76">IFERROR(
AVERAGE((IF(DATOS_[[Sexo]:[Sexo]]=$B76,IF(DATOS_[[AGRUP. VALOR. PTO.]:[AGRUP. VALOR. PTO.]]=$B75,IF(DATOS_[[Check Periodo Ref.]:[Check Periodo Ref.]]="Dentro",DATOS_[Conc.Sal.20]))))),
0)</f>
        <v>0</v>
      </c>
      <c r="Z76" s="160">
        <f t="array" ref="Z76">IFERROR(
AVERAGE((IF(DATOS_[[Sexo]:[Sexo]]=$B76,IF(DATOS_[[AGRUP. VALOR. PTO.]:[AGRUP. VALOR. PTO.]]=$B75,IF(DATOS_[[Check Periodo Ref.]:[Check Periodo Ref.]]="Dentro",DATOS_[Conc.Sal.21]))))),
0)</f>
        <v>0</v>
      </c>
      <c r="AA76" s="160">
        <f t="array" ref="AA76">IFERROR(
AVERAGE((IF(DATOS_[[Sexo]:[Sexo]]=$B76,IF(DATOS_[[AGRUP. VALOR. PTO.]:[AGRUP. VALOR. PTO.]]=$B75,IF(DATOS_[[Check Periodo Ref.]:[Check Periodo Ref.]]="Dentro",DATOS_[Conc.Sal.22]))))),
0)</f>
        <v>0</v>
      </c>
      <c r="AB76" s="160">
        <f t="array" ref="AB76">IFERROR(
AVERAGE((IF(DATOS_[[Sexo]:[Sexo]]=$B76,IF(DATOS_[[AGRUP. VALOR. PTO.]:[AGRUP. VALOR. PTO.]]=$B75,IF(DATOS_[[Check Periodo Ref.]:[Check Periodo Ref.]]="Dentro",DATOS_[Conc.Sal.23]))))),
0)</f>
        <v>0</v>
      </c>
      <c r="AC76" s="160">
        <f t="array" ref="AC76">IFERROR(
AVERAGE((IF(DATOS_[[Sexo]:[Sexo]]=$B76,IF(DATOS_[[AGRUP. VALOR. PTO.]:[AGRUP. VALOR. PTO.]]=$B75,IF(DATOS_[[Check Periodo Ref.]:[Check Periodo Ref.]]="Dentro",DATOS_[Conc.Sal.24]))))),
0)</f>
        <v>0</v>
      </c>
      <c r="AD76" s="160">
        <f t="array" ref="AD76">IFERROR(
AVERAGE((IF(DATOS_[[Sexo]:[Sexo]]=$B76,IF(DATOS_[[AGRUP. VALOR. PTO.]:[AGRUP. VALOR. PTO.]]=$B75,IF(DATOS_[[Check Periodo Ref.]:[Check Periodo Ref.]]="Dentro",DATOS_[Conc.Sal.25]))))),
0)</f>
        <v>0</v>
      </c>
      <c r="AE76" s="160">
        <f t="array" ref="AE76">IFERROR(
AVERAGE((IF(DATOS_[[Sexo]:[Sexo]]=$B76,IF(DATOS_[[AGRUP. VALOR. PTO.]:[AGRUP. VALOR. PTO.]]=$B75,IF(DATOS_[[Check Periodo Ref.]:[Check Periodo Ref.]]="Dentro",DATOS_[Conc.Sal.26]))))),
0)</f>
        <v>0</v>
      </c>
      <c r="AF76" s="160">
        <f t="array" ref="AF76">IFERROR(
AVERAGE((IF(DATOS_[[Sexo]:[Sexo]]=$B76,IF(DATOS_[[AGRUP. VALOR. PTO.]:[AGRUP. VALOR. PTO.]]=$B75,IF(DATOS_[[Check Periodo Ref.]:[Check Periodo Ref.]]="Dentro",DATOS_[Conc.Sal.27]))))),
0)</f>
        <v>0</v>
      </c>
      <c r="AG76" s="160">
        <f t="array" ref="AG76">IFERROR(
AVERAGE((IF(DATOS_[[Sexo]:[Sexo]]=$B76,IF(DATOS_[[AGRUP. VALOR. PTO.]:[AGRUP. VALOR. PTO.]]=$B75,IF(DATOS_[[Check Periodo Ref.]:[Check Periodo Ref.]]="Dentro",DATOS_[Conc.Sal.28]))))),
0)</f>
        <v>0</v>
      </c>
      <c r="AH76" s="160">
        <f t="array" ref="AH76">IFERROR(
AVERAGE((IF(DATOS_[[Sexo]:[Sexo]]=$B76,IF(DATOS_[[AGRUP. VALOR. PTO.]:[AGRUP. VALOR. PTO.]]=$B75,IF(DATOS_[[Check Periodo Ref.]:[Check Periodo Ref.]]="Dentro",DATOS_[Conc.Sal.29]))))),
0)</f>
        <v>0</v>
      </c>
      <c r="AI76" s="160">
        <f t="array" ref="AI76">IFERROR(
AVERAGE((IF(DATOS_[[Sexo]:[Sexo]]=$B76,IF(DATOS_[[AGRUP. VALOR. PTO.]:[AGRUP. VALOR. PTO.]]=$B75,IF(DATOS_[[Check Periodo Ref.]:[Check Periodo Ref.]]="Dentro",DATOS_[Conc.Sal.30]))))),
0)</f>
        <v>0</v>
      </c>
      <c r="AJ76" s="161">
        <f t="array" ref="AJ76">IFERROR(
AVERAGE(IF(DATOS_[Sexo]=$B76,IF(DATOS_[AGRUP. VALOR. PTO.]=$B75,IF(DATOS_[Check Periodo Ref.]="Dentro",DATOS_[Tot COMPL.SAL Ef],FALSE)))),
0)</f>
        <v>0</v>
      </c>
      <c r="AK76" s="163">
        <f t="array" ref="AK76">IFERROR(
AVERAGE(IF(DATOS_[Sexo]=$B76,IF(DATOS_[AGRUP. VALOR. PTO.]=$B75,IF(DATOS_[Check Periodo Ref.]="Dentro",DATOS_[TOTAL SALARIO Ef],FALSE)))),
0)</f>
        <v>0</v>
      </c>
      <c r="AL76" s="162">
        <f t="array" ref="AL76">IFERROR(
AVERAGE((IF(DATOS_[[Sexo]:[Sexo]]=$B76,IF(DATOS_[[AGRUP. VALOR. PTO.]:[AGRUP. VALOR. PTO.]]=$B75,IF(DATOS_[[Check Periodo Ref.]:[Check Periodo Ref.]]="Dentro",DATOS_[C.Extra.01]))))),
0)</f>
        <v>0</v>
      </c>
      <c r="AM76" s="162">
        <f t="array" ref="AM76">IFERROR(
AVERAGE((IF(DATOS_[[Sexo]:[Sexo]]=$B76,IF(DATOS_[[AGRUP. VALOR. PTO.]:[AGRUP. VALOR. PTO.]]=$B75,IF(DATOS_[[Check Periodo Ref.]:[Check Periodo Ref.]]="Dentro",DATOS_[C.Extra.02]))))),
0)</f>
        <v>0</v>
      </c>
      <c r="AN76" s="162">
        <f t="array" ref="AN76">IFERROR(
AVERAGE((IF(DATOS_[[Sexo]:[Sexo]]=$B76,IF(DATOS_[[AGRUP. VALOR. PTO.]:[AGRUP. VALOR. PTO.]]=$B75,IF(DATOS_[[Check Periodo Ref.]:[Check Periodo Ref.]]="Dentro",DATOS_[C.Extra.03]))))),
0)</f>
        <v>0</v>
      </c>
      <c r="AO76" s="162">
        <f t="array" ref="AO76">IFERROR(
AVERAGE((IF(DATOS_[[Sexo]:[Sexo]]=$B76,IF(DATOS_[[AGRUP. VALOR. PTO.]:[AGRUP. VALOR. PTO.]]=$B75,IF(DATOS_[[Check Periodo Ref.]:[Check Periodo Ref.]]="Dentro",DATOS_[C.Extra.04]))))),
0)</f>
        <v>0</v>
      </c>
      <c r="AP76" s="162">
        <f t="array" ref="AP76">IFERROR(
AVERAGE((IF(DATOS_[[Sexo]:[Sexo]]=$B76,IF(DATOS_[[AGRUP. VALOR. PTO.]:[AGRUP. VALOR. PTO.]]=$B75,IF(DATOS_[[Check Periodo Ref.]:[Check Periodo Ref.]]="Dentro",DATOS_[C.Extra.05]))))),
0)</f>
        <v>0</v>
      </c>
      <c r="AQ76" s="164">
        <f t="array" ref="AQ76">IFERROR(
AVERAGE(IF(DATOS_[Sexo]=$B76,IF(DATOS_[AGRUP. VALOR. PTO.]=$B75,IF(DATOS_[Check Periodo Ref.]="Dentro",DATOS_[Tot Extrasalarial Ef],FALSE)))),
0)</f>
        <v>0</v>
      </c>
      <c r="AR76" s="165">
        <f t="array" ref="AR76">IFERROR(
AVERAGE(IF(DATOS_[Sexo]=$B76,IF(DATOS_[AGRUP. VALOR. PTO.]=$B75,IF(DATOS_[Check Periodo Ref.]="Dentro",DATOS_[TOTAL Retrib Ef],FALSE)))),
0)</f>
        <v>0</v>
      </c>
    </row>
    <row r="77" spans="1:44" x14ac:dyDescent="0.3">
      <c r="A77" s="114" t="str">
        <f t="shared" ref="A77" si="86">+A76</f>
        <v>[ocultar]</v>
      </c>
      <c r="B77" s="111" t="s">
        <v>163</v>
      </c>
      <c r="C77" s="112">
        <f t="array" ref="C77">SUM(IF($B77=DATOS_[Sexo],
IF($B75=DATOS_[AGRUP. VALOR. PTO.],
IF("Dentro"=DATOS_[Check Periodo Ref.],
1/(COUNTIFS(DATOS_[Sexo],$B77,DATOS_[AGRUP. VALOR. PTO.],$B75,DATOS_[Check Periodo Ref.],"Dentro",DATOS_[id],DATOS_[id]))))))</f>
        <v>0</v>
      </c>
      <c r="D77" s="113">
        <f>COUNTIFS(DATOS_[AGRUP. VALOR. PTO.],$B75,DATOS_[Sexo],$B77,DATOS_[Check Periodo Ref.],"Dentro")</f>
        <v>0</v>
      </c>
      <c r="E77" s="159">
        <f t="array" ref="E77">IFERROR(
AVERAGE(IF(DATOS_[Sexo]=$B77,IF(DATOS_[AGRUP. VALOR. PTO.]=$B75,IF(DATOS_[Check Periodo Ref.]="Dentro",DATOS_[SALARIO BASE Ef],FALSE)))),
0)</f>
        <v>0</v>
      </c>
      <c r="F77" s="160">
        <f t="array" ref="F77">IFERROR(
AVERAGE((IF(DATOS_[[Sexo]:[Sexo]]=$B77,IF(DATOS_[[AGRUP. VALOR. PTO.]:[AGRUP. VALOR. PTO.]]=$B75,IF(DATOS_[[Check Periodo Ref.]:[Check Periodo Ref.]]="Dentro",DATOS_[Conc.Sal.01]))))),
0)</f>
        <v>0</v>
      </c>
      <c r="G77" s="160">
        <f t="array" ref="G77">IFERROR(
AVERAGE((IF(DATOS_[[Sexo]:[Sexo]]=$B77,IF(DATOS_[[AGRUP. VALOR. PTO.]:[AGRUP. VALOR. PTO.]]=$B75,IF(DATOS_[[Check Periodo Ref.]:[Check Periodo Ref.]]="Dentro",DATOS_[Conc.Sal.02]))))),
0)</f>
        <v>0</v>
      </c>
      <c r="H77" s="160">
        <f t="array" ref="H77">IFERROR(
AVERAGE((IF(DATOS_[[Sexo]:[Sexo]]=$B77,IF(DATOS_[[AGRUP. VALOR. PTO.]:[AGRUP. VALOR. PTO.]]=$B75,IF(DATOS_[[Check Periodo Ref.]:[Check Periodo Ref.]]="Dentro",DATOS_[Conc.Sal.03]))))),
0)</f>
        <v>0</v>
      </c>
      <c r="I77" s="160">
        <f t="array" ref="I77">IFERROR(
AVERAGE((IF(DATOS_[[Sexo]:[Sexo]]=$B77,IF(DATOS_[[AGRUP. VALOR. PTO.]:[AGRUP. VALOR. PTO.]]=$B75,IF(DATOS_[[Check Periodo Ref.]:[Check Periodo Ref.]]="Dentro",DATOS_[Conc.Sal.04]))))),
0)</f>
        <v>0</v>
      </c>
      <c r="J77" s="160">
        <f t="array" ref="J77">IFERROR(
AVERAGE((IF(DATOS_[[Sexo]:[Sexo]]=$B77,IF(DATOS_[[AGRUP. VALOR. PTO.]:[AGRUP. VALOR. PTO.]]=$B75,IF(DATOS_[[Check Periodo Ref.]:[Check Periodo Ref.]]="Dentro",DATOS_[Conc.Sal.05]))))),
0)</f>
        <v>0</v>
      </c>
      <c r="K77" s="160">
        <f t="array" ref="K77">IFERROR(
AVERAGE((IF(DATOS_[[Sexo]:[Sexo]]=$B77,IF(DATOS_[[AGRUP. VALOR. PTO.]:[AGRUP. VALOR. PTO.]]=$B75,IF(DATOS_[[Check Periodo Ref.]:[Check Periodo Ref.]]="Dentro",DATOS_[Conc.Sal.06]))))),
0)</f>
        <v>0</v>
      </c>
      <c r="L77" s="160">
        <f t="array" ref="L77">IFERROR(
AVERAGE((IF(DATOS_[[Sexo]:[Sexo]]=$B77,IF(DATOS_[[AGRUP. VALOR. PTO.]:[AGRUP. VALOR. PTO.]]=$B75,IF(DATOS_[[Check Periodo Ref.]:[Check Periodo Ref.]]="Dentro",DATOS_[Conc.Sal.07]))))),
0)</f>
        <v>0</v>
      </c>
      <c r="M77" s="160">
        <f t="array" ref="M77">IFERROR(
AVERAGE((IF(DATOS_[[Sexo]:[Sexo]]=$B77,IF(DATOS_[[AGRUP. VALOR. PTO.]:[AGRUP. VALOR. PTO.]]=$B75,IF(DATOS_[[Check Periodo Ref.]:[Check Periodo Ref.]]="Dentro",DATOS_[Conc.Sal.08]))))),
0)</f>
        <v>0</v>
      </c>
      <c r="N77" s="160">
        <f t="array" ref="N77">IFERROR(
AVERAGE((IF(DATOS_[[Sexo]:[Sexo]]=$B77,IF(DATOS_[[AGRUP. VALOR. PTO.]:[AGRUP. VALOR. PTO.]]=$B75,IF(DATOS_[[Check Periodo Ref.]:[Check Periodo Ref.]]="Dentro",DATOS_[Conc.Sal.09]))))),
0)</f>
        <v>0</v>
      </c>
      <c r="O77" s="160">
        <f t="array" ref="O77">IFERROR(
AVERAGE((IF(DATOS_[[Sexo]:[Sexo]]=$B77,IF(DATOS_[[AGRUP. VALOR. PTO.]:[AGRUP. VALOR. PTO.]]=$B75,IF(DATOS_[[Check Periodo Ref.]:[Check Periodo Ref.]]="Dentro",DATOS_[Conc.Sal.10]))))),
0)</f>
        <v>0</v>
      </c>
      <c r="P77" s="160">
        <f t="array" ref="P77">IFERROR(
AVERAGE((IF(DATOS_[[Sexo]:[Sexo]]=$B77,IF(DATOS_[[AGRUP. VALOR. PTO.]:[AGRUP. VALOR. PTO.]]=$B75,IF(DATOS_[[Check Periodo Ref.]:[Check Periodo Ref.]]="Dentro",DATOS_[Conc.Sal.11]))))),
0)</f>
        <v>0</v>
      </c>
      <c r="Q77" s="160">
        <f t="array" ref="Q77">IFERROR(
AVERAGE((IF(DATOS_[[Sexo]:[Sexo]]=$B77,IF(DATOS_[[AGRUP. VALOR. PTO.]:[AGRUP. VALOR. PTO.]]=$B75,IF(DATOS_[[Check Periodo Ref.]:[Check Periodo Ref.]]="Dentro",DATOS_[Conc.Sal.12]))))),
0)</f>
        <v>0</v>
      </c>
      <c r="R77" s="160">
        <f t="array" ref="R77">IFERROR(
AVERAGE((IF(DATOS_[[Sexo]:[Sexo]]=$B77,IF(DATOS_[[AGRUP. VALOR. PTO.]:[AGRUP. VALOR. PTO.]]=$B75,IF(DATOS_[[Check Periodo Ref.]:[Check Periodo Ref.]]="Dentro",DATOS_[Conc.Sal.13]))))),
0)</f>
        <v>0</v>
      </c>
      <c r="S77" s="160">
        <f t="array" ref="S77">IFERROR(
AVERAGE((IF(DATOS_[[Sexo]:[Sexo]]=$B77,IF(DATOS_[[AGRUP. VALOR. PTO.]:[AGRUP. VALOR. PTO.]]=$B75,IF(DATOS_[[Check Periodo Ref.]:[Check Periodo Ref.]]="Dentro",DATOS_[Conc.Sal.14]))))),
0)</f>
        <v>0</v>
      </c>
      <c r="T77" s="160">
        <f t="array" ref="T77">IFERROR(
AVERAGE((IF(DATOS_[[Sexo]:[Sexo]]=$B77,IF(DATOS_[[AGRUP. VALOR. PTO.]:[AGRUP. VALOR. PTO.]]=$B75,IF(DATOS_[[Check Periodo Ref.]:[Check Periodo Ref.]]="Dentro",DATOS_[Conc.Sal.15]))))),
0)</f>
        <v>0</v>
      </c>
      <c r="U77" s="160">
        <f t="array" ref="U77">IFERROR(
AVERAGE((IF(DATOS_[[Sexo]:[Sexo]]=$B77,IF(DATOS_[[AGRUP. VALOR. PTO.]:[AGRUP. VALOR. PTO.]]=$B75,IF(DATOS_[[Check Periodo Ref.]:[Check Periodo Ref.]]="Dentro",DATOS_[Conc.Sal.16]))))),
0)</f>
        <v>0</v>
      </c>
      <c r="V77" s="160">
        <f t="array" ref="V77">IFERROR(
AVERAGE((IF(DATOS_[[Sexo]:[Sexo]]=$B77,IF(DATOS_[[AGRUP. VALOR. PTO.]:[AGRUP. VALOR. PTO.]]=$B75,IF(DATOS_[[Check Periodo Ref.]:[Check Periodo Ref.]]="Dentro",DATOS_[Conc.Sal.17]))))),
0)</f>
        <v>0</v>
      </c>
      <c r="W77" s="160">
        <f t="array" ref="W77">IFERROR(
AVERAGE((IF(DATOS_[[Sexo]:[Sexo]]=$B77,IF(DATOS_[[AGRUP. VALOR. PTO.]:[AGRUP. VALOR. PTO.]]=$B75,IF(DATOS_[[Check Periodo Ref.]:[Check Periodo Ref.]]="Dentro",DATOS_[Conc.Sal.18]))))),
0)</f>
        <v>0</v>
      </c>
      <c r="X77" s="160">
        <f t="array" ref="X77">IFERROR(
AVERAGE((IF(DATOS_[[Sexo]:[Sexo]]=$B77,IF(DATOS_[[AGRUP. VALOR. PTO.]:[AGRUP. VALOR. PTO.]]=$B75,IF(DATOS_[[Check Periodo Ref.]:[Check Periodo Ref.]]="Dentro",DATOS_[Conc.Sal.19]))))),
0)</f>
        <v>0</v>
      </c>
      <c r="Y77" s="160">
        <f t="array" ref="Y77">IFERROR(
AVERAGE((IF(DATOS_[[Sexo]:[Sexo]]=$B77,IF(DATOS_[[AGRUP. VALOR. PTO.]:[AGRUP. VALOR. PTO.]]=$B75,IF(DATOS_[[Check Periodo Ref.]:[Check Periodo Ref.]]="Dentro",DATOS_[Conc.Sal.20]))))),
0)</f>
        <v>0</v>
      </c>
      <c r="Z77" s="160">
        <f t="array" ref="Z77">IFERROR(
AVERAGE((IF(DATOS_[[Sexo]:[Sexo]]=$B77,IF(DATOS_[[AGRUP. VALOR. PTO.]:[AGRUP. VALOR. PTO.]]=$B75,IF(DATOS_[[Check Periodo Ref.]:[Check Periodo Ref.]]="Dentro",DATOS_[Conc.Sal.21]))))),
0)</f>
        <v>0</v>
      </c>
      <c r="AA77" s="160">
        <f t="array" ref="AA77">IFERROR(
AVERAGE((IF(DATOS_[[Sexo]:[Sexo]]=$B77,IF(DATOS_[[AGRUP. VALOR. PTO.]:[AGRUP. VALOR. PTO.]]=$B75,IF(DATOS_[[Check Periodo Ref.]:[Check Periodo Ref.]]="Dentro",DATOS_[Conc.Sal.22]))))),
0)</f>
        <v>0</v>
      </c>
      <c r="AB77" s="160">
        <f t="array" ref="AB77">IFERROR(
AVERAGE((IF(DATOS_[[Sexo]:[Sexo]]=$B77,IF(DATOS_[[AGRUP. VALOR. PTO.]:[AGRUP. VALOR. PTO.]]=$B75,IF(DATOS_[[Check Periodo Ref.]:[Check Periodo Ref.]]="Dentro",DATOS_[Conc.Sal.23]))))),
0)</f>
        <v>0</v>
      </c>
      <c r="AC77" s="160">
        <f t="array" ref="AC77">IFERROR(
AVERAGE((IF(DATOS_[[Sexo]:[Sexo]]=$B77,IF(DATOS_[[AGRUP. VALOR. PTO.]:[AGRUP. VALOR. PTO.]]=$B75,IF(DATOS_[[Check Periodo Ref.]:[Check Periodo Ref.]]="Dentro",DATOS_[Conc.Sal.24]))))),
0)</f>
        <v>0</v>
      </c>
      <c r="AD77" s="160">
        <f t="array" ref="AD77">IFERROR(
AVERAGE((IF(DATOS_[[Sexo]:[Sexo]]=$B77,IF(DATOS_[[AGRUP. VALOR. PTO.]:[AGRUP. VALOR. PTO.]]=$B75,IF(DATOS_[[Check Periodo Ref.]:[Check Periodo Ref.]]="Dentro",DATOS_[Conc.Sal.25]))))),
0)</f>
        <v>0</v>
      </c>
      <c r="AE77" s="160">
        <f t="array" ref="AE77">IFERROR(
AVERAGE((IF(DATOS_[[Sexo]:[Sexo]]=$B77,IF(DATOS_[[AGRUP. VALOR. PTO.]:[AGRUP. VALOR. PTO.]]=$B75,IF(DATOS_[[Check Periodo Ref.]:[Check Periodo Ref.]]="Dentro",DATOS_[Conc.Sal.26]))))),
0)</f>
        <v>0</v>
      </c>
      <c r="AF77" s="160">
        <f t="array" ref="AF77">IFERROR(
AVERAGE((IF(DATOS_[[Sexo]:[Sexo]]=$B77,IF(DATOS_[[AGRUP. VALOR. PTO.]:[AGRUP. VALOR. PTO.]]=$B75,IF(DATOS_[[Check Periodo Ref.]:[Check Periodo Ref.]]="Dentro",DATOS_[Conc.Sal.27]))))),
0)</f>
        <v>0</v>
      </c>
      <c r="AG77" s="160">
        <f t="array" ref="AG77">IFERROR(
AVERAGE((IF(DATOS_[[Sexo]:[Sexo]]=$B77,IF(DATOS_[[AGRUP. VALOR. PTO.]:[AGRUP. VALOR. PTO.]]=$B75,IF(DATOS_[[Check Periodo Ref.]:[Check Periodo Ref.]]="Dentro",DATOS_[Conc.Sal.28]))))),
0)</f>
        <v>0</v>
      </c>
      <c r="AH77" s="160">
        <f t="array" ref="AH77">IFERROR(
AVERAGE((IF(DATOS_[[Sexo]:[Sexo]]=$B77,IF(DATOS_[[AGRUP. VALOR. PTO.]:[AGRUP. VALOR. PTO.]]=$B75,IF(DATOS_[[Check Periodo Ref.]:[Check Periodo Ref.]]="Dentro",DATOS_[Conc.Sal.29]))))),
0)</f>
        <v>0</v>
      </c>
      <c r="AI77" s="160">
        <f t="array" ref="AI77">IFERROR(
AVERAGE((IF(DATOS_[[Sexo]:[Sexo]]=$B77,IF(DATOS_[[AGRUP. VALOR. PTO.]:[AGRUP. VALOR. PTO.]]=$B75,IF(DATOS_[[Check Periodo Ref.]:[Check Periodo Ref.]]="Dentro",DATOS_[Conc.Sal.30]))))),
0)</f>
        <v>0</v>
      </c>
      <c r="AJ77" s="161">
        <f t="array" ref="AJ77">IFERROR(
AVERAGE(IF(DATOS_[Sexo]=$B77,IF(DATOS_[AGRUP. VALOR. PTO.]=$B75,IF(DATOS_[Check Periodo Ref.]="Dentro",DATOS_[Tot COMPL.SAL Ef],FALSE)))),
0)</f>
        <v>0</v>
      </c>
      <c r="AK77" s="163">
        <f t="array" ref="AK77">IFERROR(
AVERAGE(IF(DATOS_[Sexo]=$B77,IF(DATOS_[AGRUP. VALOR. PTO.]=$B75,IF(DATOS_[Check Periodo Ref.]="Dentro",DATOS_[TOTAL SALARIO Ef],FALSE)))),
0)</f>
        <v>0</v>
      </c>
      <c r="AL77" s="162">
        <f t="array" ref="AL77">IFERROR(
AVERAGE((IF(DATOS_[[Sexo]:[Sexo]]=$B77,IF(DATOS_[[AGRUP. VALOR. PTO.]:[AGRUP. VALOR. PTO.]]=$B75,IF(DATOS_[[Check Periodo Ref.]:[Check Periodo Ref.]]="Dentro",DATOS_[C.Extra.01]))))),
0)</f>
        <v>0</v>
      </c>
      <c r="AM77" s="162">
        <f t="array" ref="AM77">IFERROR(
AVERAGE((IF(DATOS_[[Sexo]:[Sexo]]=$B77,IF(DATOS_[[AGRUP. VALOR. PTO.]:[AGRUP. VALOR. PTO.]]=$B75,IF(DATOS_[[Check Periodo Ref.]:[Check Periodo Ref.]]="Dentro",DATOS_[C.Extra.02]))))),
0)</f>
        <v>0</v>
      </c>
      <c r="AN77" s="162">
        <f t="array" ref="AN77">IFERROR(
AVERAGE((IF(DATOS_[[Sexo]:[Sexo]]=$B77,IF(DATOS_[[AGRUP. VALOR. PTO.]:[AGRUP. VALOR. PTO.]]=$B75,IF(DATOS_[[Check Periodo Ref.]:[Check Periodo Ref.]]="Dentro",DATOS_[C.Extra.03]))))),
0)</f>
        <v>0</v>
      </c>
      <c r="AO77" s="162">
        <f t="array" ref="AO77">IFERROR(
AVERAGE((IF(DATOS_[[Sexo]:[Sexo]]=$B77,IF(DATOS_[[AGRUP. VALOR. PTO.]:[AGRUP. VALOR. PTO.]]=$B75,IF(DATOS_[[Check Periodo Ref.]:[Check Periodo Ref.]]="Dentro",DATOS_[C.Extra.04]))))),
0)</f>
        <v>0</v>
      </c>
      <c r="AP77" s="162">
        <f t="array" ref="AP77">IFERROR(
AVERAGE((IF(DATOS_[[Sexo]:[Sexo]]=$B77,IF(DATOS_[[AGRUP. VALOR. PTO.]:[AGRUP. VALOR. PTO.]]=$B75,IF(DATOS_[[Check Periodo Ref.]:[Check Periodo Ref.]]="Dentro",DATOS_[C.Extra.05]))))),
0)</f>
        <v>0</v>
      </c>
      <c r="AQ77" s="164">
        <f t="array" ref="AQ77">IFERROR(
AVERAGE(IF(DATOS_[Sexo]=$B77,IF(DATOS_[AGRUP. VALOR. PTO.]=$B75,IF(DATOS_[Check Periodo Ref.]="Dentro",DATOS_[Tot Extrasalarial Ef],FALSE)))),
0)</f>
        <v>0</v>
      </c>
      <c r="AR77" s="165">
        <f t="array" ref="AR77">IFERROR(
AVERAGE(IF(DATOS_[Sexo]=$B77,IF(DATOS_[AGRUP. VALOR. PTO.]=$B75,IF(DATOS_[Check Periodo Ref.]="Dentro",DATOS_[TOTAL Retrib Ef],FALSE)))),
0)</f>
        <v>0</v>
      </c>
    </row>
    <row r="78" spans="1:44" ht="17.25" thickBot="1" x14ac:dyDescent="0.35">
      <c r="A78" s="114" t="str">
        <f t="shared" ref="A78" si="87">+A79</f>
        <v>[ocultar]</v>
      </c>
      <c r="B78" s="117" t="s">
        <v>281</v>
      </c>
      <c r="C78" s="158"/>
      <c r="D78" s="118"/>
      <c r="E78" s="206" t="str">
        <f t="shared" ref="E78:AR78" si="88">IFERROR((E79-E80)/E79,"")</f>
        <v/>
      </c>
      <c r="F78" s="276" t="str">
        <f t="shared" si="88"/>
        <v/>
      </c>
      <c r="G78" s="277" t="str">
        <f t="shared" si="88"/>
        <v/>
      </c>
      <c r="H78" s="277" t="str">
        <f t="shared" si="88"/>
        <v/>
      </c>
      <c r="I78" s="277" t="str">
        <f t="shared" si="88"/>
        <v/>
      </c>
      <c r="J78" s="278" t="str">
        <f t="shared" si="88"/>
        <v/>
      </c>
      <c r="K78" s="279" t="str">
        <f t="shared" si="88"/>
        <v/>
      </c>
      <c r="L78" s="279" t="str">
        <f t="shared" si="88"/>
        <v/>
      </c>
      <c r="M78" s="279" t="str">
        <f t="shared" si="88"/>
        <v/>
      </c>
      <c r="N78" s="279" t="str">
        <f t="shared" si="88"/>
        <v/>
      </c>
      <c r="O78" s="279" t="str">
        <f t="shared" si="88"/>
        <v/>
      </c>
      <c r="P78" s="279" t="str">
        <f t="shared" si="88"/>
        <v/>
      </c>
      <c r="Q78" s="279" t="str">
        <f t="shared" si="88"/>
        <v/>
      </c>
      <c r="R78" s="279" t="str">
        <f t="shared" si="88"/>
        <v/>
      </c>
      <c r="S78" s="279" t="str">
        <f t="shared" si="88"/>
        <v/>
      </c>
      <c r="T78" s="279" t="str">
        <f t="shared" si="88"/>
        <v/>
      </c>
      <c r="U78" s="279" t="str">
        <f t="shared" si="88"/>
        <v/>
      </c>
      <c r="V78" s="278" t="str">
        <f t="shared" si="88"/>
        <v/>
      </c>
      <c r="W78" s="278" t="str">
        <f t="shared" si="88"/>
        <v/>
      </c>
      <c r="X78" s="278" t="str">
        <f t="shared" si="88"/>
        <v/>
      </c>
      <c r="Y78" s="278" t="str">
        <f t="shared" si="88"/>
        <v/>
      </c>
      <c r="Z78" s="278" t="str">
        <f t="shared" si="88"/>
        <v/>
      </c>
      <c r="AA78" s="278" t="str">
        <f t="shared" si="88"/>
        <v/>
      </c>
      <c r="AB78" s="278" t="str">
        <f t="shared" si="88"/>
        <v/>
      </c>
      <c r="AC78" s="278" t="str">
        <f t="shared" si="88"/>
        <v/>
      </c>
      <c r="AD78" s="278" t="str">
        <f t="shared" si="88"/>
        <v/>
      </c>
      <c r="AE78" s="278" t="str">
        <f t="shared" si="88"/>
        <v/>
      </c>
      <c r="AF78" s="278" t="str">
        <f t="shared" si="88"/>
        <v/>
      </c>
      <c r="AG78" s="278" t="str">
        <f t="shared" si="88"/>
        <v/>
      </c>
      <c r="AH78" s="278" t="str">
        <f t="shared" si="88"/>
        <v/>
      </c>
      <c r="AI78" s="278" t="str">
        <f t="shared" si="88"/>
        <v/>
      </c>
      <c r="AJ78" s="207" t="str">
        <f t="shared" si="88"/>
        <v/>
      </c>
      <c r="AK78" s="210" t="str">
        <f t="shared" si="88"/>
        <v/>
      </c>
      <c r="AL78" s="281" t="str">
        <f t="shared" si="88"/>
        <v/>
      </c>
      <c r="AM78" s="281" t="str">
        <f t="shared" si="88"/>
        <v/>
      </c>
      <c r="AN78" s="281" t="str">
        <f t="shared" si="88"/>
        <v/>
      </c>
      <c r="AO78" s="281" t="str">
        <f t="shared" si="88"/>
        <v/>
      </c>
      <c r="AP78" s="281" t="str">
        <f t="shared" si="88"/>
        <v/>
      </c>
      <c r="AQ78" s="208" t="str">
        <f t="shared" si="88"/>
        <v/>
      </c>
      <c r="AR78" s="209" t="str">
        <f t="shared" si="88"/>
        <v/>
      </c>
    </row>
    <row r="79" spans="1:44" x14ac:dyDescent="0.3">
      <c r="A79" s="114" t="str">
        <f t="shared" ref="A79" si="89">+IF(C79+C80=0,"[ocultar]","")</f>
        <v>[ocultar]</v>
      </c>
      <c r="B79" s="111" t="s">
        <v>162</v>
      </c>
      <c r="C79" s="112">
        <f t="array" ref="C79">SUM(IF($B79=DATOS_[Sexo],
IF($B78=DATOS_[AGRUP. VALOR. PTO.],
IF("Dentro"=DATOS_[Check Periodo Ref.],
1/(COUNTIFS(DATOS_[Sexo],$B79,DATOS_[AGRUP. VALOR. PTO.],$B78,DATOS_[Check Periodo Ref.],"Dentro",DATOS_[id],DATOS_[id]))))))</f>
        <v>0</v>
      </c>
      <c r="D79" s="113">
        <f>COUNTIFS(DATOS_[AGRUP. VALOR. PTO.],$B78,DATOS_[Sexo],$B79,DATOS_[Check Periodo Ref.],"Dentro")</f>
        <v>0</v>
      </c>
      <c r="E79" s="159">
        <f t="array" ref="E79">IFERROR(
AVERAGE(IF(DATOS_[Sexo]=$B79,IF(DATOS_[AGRUP. VALOR. PTO.]=$B78,IF(DATOS_[Check Periodo Ref.]="Dentro",DATOS_[SALARIO BASE Ef],FALSE)))),
0)</f>
        <v>0</v>
      </c>
      <c r="F79" s="160">
        <f t="array" ref="F79">IFERROR(
AVERAGE((IF(DATOS_[[Sexo]:[Sexo]]=$B79,IF(DATOS_[[AGRUP. VALOR. PTO.]:[AGRUP. VALOR. PTO.]]=$B78,IF(DATOS_[[Check Periodo Ref.]:[Check Periodo Ref.]]="Dentro",DATOS_[Conc.Sal.01]))))),
0)</f>
        <v>0</v>
      </c>
      <c r="G79" s="160">
        <f t="array" ref="G79">IFERROR(
AVERAGE((IF(DATOS_[[Sexo]:[Sexo]]=$B79,IF(DATOS_[[AGRUP. VALOR. PTO.]:[AGRUP. VALOR. PTO.]]=$B78,IF(DATOS_[[Check Periodo Ref.]:[Check Periodo Ref.]]="Dentro",DATOS_[Conc.Sal.02]))))),
0)</f>
        <v>0</v>
      </c>
      <c r="H79" s="160">
        <f t="array" ref="H79">IFERROR(
AVERAGE((IF(DATOS_[[Sexo]:[Sexo]]=$B79,IF(DATOS_[[AGRUP. VALOR. PTO.]:[AGRUP. VALOR. PTO.]]=$B78,IF(DATOS_[[Check Periodo Ref.]:[Check Periodo Ref.]]="Dentro",DATOS_[Conc.Sal.03]))))),
0)</f>
        <v>0</v>
      </c>
      <c r="I79" s="160">
        <f t="array" ref="I79">IFERROR(
AVERAGE((IF(DATOS_[[Sexo]:[Sexo]]=$B79,IF(DATOS_[[AGRUP. VALOR. PTO.]:[AGRUP. VALOR. PTO.]]=$B78,IF(DATOS_[[Check Periodo Ref.]:[Check Periodo Ref.]]="Dentro",DATOS_[Conc.Sal.04]))))),
0)</f>
        <v>0</v>
      </c>
      <c r="J79" s="160">
        <f t="array" ref="J79">IFERROR(
AVERAGE((IF(DATOS_[[Sexo]:[Sexo]]=$B79,IF(DATOS_[[AGRUP. VALOR. PTO.]:[AGRUP. VALOR. PTO.]]=$B78,IF(DATOS_[[Check Periodo Ref.]:[Check Periodo Ref.]]="Dentro",DATOS_[Conc.Sal.05]))))),
0)</f>
        <v>0</v>
      </c>
      <c r="K79" s="160">
        <f t="array" ref="K79">IFERROR(
AVERAGE((IF(DATOS_[[Sexo]:[Sexo]]=$B79,IF(DATOS_[[AGRUP. VALOR. PTO.]:[AGRUP. VALOR. PTO.]]=$B78,IF(DATOS_[[Check Periodo Ref.]:[Check Periodo Ref.]]="Dentro",DATOS_[Conc.Sal.06]))))),
0)</f>
        <v>0</v>
      </c>
      <c r="L79" s="160">
        <f t="array" ref="L79">IFERROR(
AVERAGE((IF(DATOS_[[Sexo]:[Sexo]]=$B79,IF(DATOS_[[AGRUP. VALOR. PTO.]:[AGRUP. VALOR. PTO.]]=$B78,IF(DATOS_[[Check Periodo Ref.]:[Check Periodo Ref.]]="Dentro",DATOS_[Conc.Sal.07]))))),
0)</f>
        <v>0</v>
      </c>
      <c r="M79" s="160">
        <f t="array" ref="M79">IFERROR(
AVERAGE((IF(DATOS_[[Sexo]:[Sexo]]=$B79,IF(DATOS_[[AGRUP. VALOR. PTO.]:[AGRUP. VALOR. PTO.]]=$B78,IF(DATOS_[[Check Periodo Ref.]:[Check Periodo Ref.]]="Dentro",DATOS_[Conc.Sal.08]))))),
0)</f>
        <v>0</v>
      </c>
      <c r="N79" s="160">
        <f t="array" ref="N79">IFERROR(
AVERAGE((IF(DATOS_[[Sexo]:[Sexo]]=$B79,IF(DATOS_[[AGRUP. VALOR. PTO.]:[AGRUP. VALOR. PTO.]]=$B78,IF(DATOS_[[Check Periodo Ref.]:[Check Periodo Ref.]]="Dentro",DATOS_[Conc.Sal.09]))))),
0)</f>
        <v>0</v>
      </c>
      <c r="O79" s="160">
        <f t="array" ref="O79">IFERROR(
AVERAGE((IF(DATOS_[[Sexo]:[Sexo]]=$B79,IF(DATOS_[[AGRUP. VALOR. PTO.]:[AGRUP. VALOR. PTO.]]=$B78,IF(DATOS_[[Check Periodo Ref.]:[Check Periodo Ref.]]="Dentro",DATOS_[Conc.Sal.10]))))),
0)</f>
        <v>0</v>
      </c>
      <c r="P79" s="160">
        <f t="array" ref="P79">IFERROR(
AVERAGE((IF(DATOS_[[Sexo]:[Sexo]]=$B79,IF(DATOS_[[AGRUP. VALOR. PTO.]:[AGRUP. VALOR. PTO.]]=$B78,IF(DATOS_[[Check Periodo Ref.]:[Check Periodo Ref.]]="Dentro",DATOS_[Conc.Sal.11]))))),
0)</f>
        <v>0</v>
      </c>
      <c r="Q79" s="160">
        <f t="array" ref="Q79">IFERROR(
AVERAGE((IF(DATOS_[[Sexo]:[Sexo]]=$B79,IF(DATOS_[[AGRUP. VALOR. PTO.]:[AGRUP. VALOR. PTO.]]=$B78,IF(DATOS_[[Check Periodo Ref.]:[Check Periodo Ref.]]="Dentro",DATOS_[Conc.Sal.12]))))),
0)</f>
        <v>0</v>
      </c>
      <c r="R79" s="160">
        <f t="array" ref="R79">IFERROR(
AVERAGE((IF(DATOS_[[Sexo]:[Sexo]]=$B79,IF(DATOS_[[AGRUP. VALOR. PTO.]:[AGRUP. VALOR. PTO.]]=$B78,IF(DATOS_[[Check Periodo Ref.]:[Check Periodo Ref.]]="Dentro",DATOS_[Conc.Sal.13]))))),
0)</f>
        <v>0</v>
      </c>
      <c r="S79" s="160">
        <f t="array" ref="S79">IFERROR(
AVERAGE((IF(DATOS_[[Sexo]:[Sexo]]=$B79,IF(DATOS_[[AGRUP. VALOR. PTO.]:[AGRUP. VALOR. PTO.]]=$B78,IF(DATOS_[[Check Periodo Ref.]:[Check Periodo Ref.]]="Dentro",DATOS_[Conc.Sal.14]))))),
0)</f>
        <v>0</v>
      </c>
      <c r="T79" s="160">
        <f t="array" ref="T79">IFERROR(
AVERAGE((IF(DATOS_[[Sexo]:[Sexo]]=$B79,IF(DATOS_[[AGRUP. VALOR. PTO.]:[AGRUP. VALOR. PTO.]]=$B78,IF(DATOS_[[Check Periodo Ref.]:[Check Periodo Ref.]]="Dentro",DATOS_[Conc.Sal.15]))))),
0)</f>
        <v>0</v>
      </c>
      <c r="U79" s="160">
        <f t="array" ref="U79">IFERROR(
AVERAGE((IF(DATOS_[[Sexo]:[Sexo]]=$B79,IF(DATOS_[[AGRUP. VALOR. PTO.]:[AGRUP. VALOR. PTO.]]=$B78,IF(DATOS_[[Check Periodo Ref.]:[Check Periodo Ref.]]="Dentro",DATOS_[Conc.Sal.16]))))),
0)</f>
        <v>0</v>
      </c>
      <c r="V79" s="160">
        <f t="array" ref="V79">IFERROR(
AVERAGE((IF(DATOS_[[Sexo]:[Sexo]]=$B79,IF(DATOS_[[AGRUP. VALOR. PTO.]:[AGRUP. VALOR. PTO.]]=$B78,IF(DATOS_[[Check Periodo Ref.]:[Check Periodo Ref.]]="Dentro",DATOS_[Conc.Sal.17]))))),
0)</f>
        <v>0</v>
      </c>
      <c r="W79" s="160">
        <f t="array" ref="W79">IFERROR(
AVERAGE((IF(DATOS_[[Sexo]:[Sexo]]=$B79,IF(DATOS_[[AGRUP. VALOR. PTO.]:[AGRUP. VALOR. PTO.]]=$B78,IF(DATOS_[[Check Periodo Ref.]:[Check Periodo Ref.]]="Dentro",DATOS_[Conc.Sal.18]))))),
0)</f>
        <v>0</v>
      </c>
      <c r="X79" s="160">
        <f t="array" ref="X79">IFERROR(
AVERAGE((IF(DATOS_[[Sexo]:[Sexo]]=$B79,IF(DATOS_[[AGRUP. VALOR. PTO.]:[AGRUP. VALOR. PTO.]]=$B78,IF(DATOS_[[Check Periodo Ref.]:[Check Periodo Ref.]]="Dentro",DATOS_[Conc.Sal.19]))))),
0)</f>
        <v>0</v>
      </c>
      <c r="Y79" s="160">
        <f t="array" ref="Y79">IFERROR(
AVERAGE((IF(DATOS_[[Sexo]:[Sexo]]=$B79,IF(DATOS_[[AGRUP. VALOR. PTO.]:[AGRUP. VALOR. PTO.]]=$B78,IF(DATOS_[[Check Periodo Ref.]:[Check Periodo Ref.]]="Dentro",DATOS_[Conc.Sal.20]))))),
0)</f>
        <v>0</v>
      </c>
      <c r="Z79" s="160">
        <f t="array" ref="Z79">IFERROR(
AVERAGE((IF(DATOS_[[Sexo]:[Sexo]]=$B79,IF(DATOS_[[AGRUP. VALOR. PTO.]:[AGRUP. VALOR. PTO.]]=$B78,IF(DATOS_[[Check Periodo Ref.]:[Check Periodo Ref.]]="Dentro",DATOS_[Conc.Sal.21]))))),
0)</f>
        <v>0</v>
      </c>
      <c r="AA79" s="160">
        <f t="array" ref="AA79">IFERROR(
AVERAGE((IF(DATOS_[[Sexo]:[Sexo]]=$B79,IF(DATOS_[[AGRUP. VALOR. PTO.]:[AGRUP. VALOR. PTO.]]=$B78,IF(DATOS_[[Check Periodo Ref.]:[Check Periodo Ref.]]="Dentro",DATOS_[Conc.Sal.22]))))),
0)</f>
        <v>0</v>
      </c>
      <c r="AB79" s="160">
        <f t="array" ref="AB79">IFERROR(
AVERAGE((IF(DATOS_[[Sexo]:[Sexo]]=$B79,IF(DATOS_[[AGRUP. VALOR. PTO.]:[AGRUP. VALOR. PTO.]]=$B78,IF(DATOS_[[Check Periodo Ref.]:[Check Periodo Ref.]]="Dentro",DATOS_[Conc.Sal.23]))))),
0)</f>
        <v>0</v>
      </c>
      <c r="AC79" s="160">
        <f t="array" ref="AC79">IFERROR(
AVERAGE((IF(DATOS_[[Sexo]:[Sexo]]=$B79,IF(DATOS_[[AGRUP. VALOR. PTO.]:[AGRUP. VALOR. PTO.]]=$B78,IF(DATOS_[[Check Periodo Ref.]:[Check Periodo Ref.]]="Dentro",DATOS_[Conc.Sal.24]))))),
0)</f>
        <v>0</v>
      </c>
      <c r="AD79" s="160">
        <f t="array" ref="AD79">IFERROR(
AVERAGE((IF(DATOS_[[Sexo]:[Sexo]]=$B79,IF(DATOS_[[AGRUP. VALOR. PTO.]:[AGRUP. VALOR. PTO.]]=$B78,IF(DATOS_[[Check Periodo Ref.]:[Check Periodo Ref.]]="Dentro",DATOS_[Conc.Sal.25]))))),
0)</f>
        <v>0</v>
      </c>
      <c r="AE79" s="160">
        <f t="array" ref="AE79">IFERROR(
AVERAGE((IF(DATOS_[[Sexo]:[Sexo]]=$B79,IF(DATOS_[[AGRUP. VALOR. PTO.]:[AGRUP. VALOR. PTO.]]=$B78,IF(DATOS_[[Check Periodo Ref.]:[Check Periodo Ref.]]="Dentro",DATOS_[Conc.Sal.26]))))),
0)</f>
        <v>0</v>
      </c>
      <c r="AF79" s="160">
        <f t="array" ref="AF79">IFERROR(
AVERAGE((IF(DATOS_[[Sexo]:[Sexo]]=$B79,IF(DATOS_[[AGRUP. VALOR. PTO.]:[AGRUP. VALOR. PTO.]]=$B78,IF(DATOS_[[Check Periodo Ref.]:[Check Periodo Ref.]]="Dentro",DATOS_[Conc.Sal.27]))))),
0)</f>
        <v>0</v>
      </c>
      <c r="AG79" s="160">
        <f t="array" ref="AG79">IFERROR(
AVERAGE((IF(DATOS_[[Sexo]:[Sexo]]=$B79,IF(DATOS_[[AGRUP. VALOR. PTO.]:[AGRUP. VALOR. PTO.]]=$B78,IF(DATOS_[[Check Periodo Ref.]:[Check Periodo Ref.]]="Dentro",DATOS_[Conc.Sal.28]))))),
0)</f>
        <v>0</v>
      </c>
      <c r="AH79" s="160">
        <f t="array" ref="AH79">IFERROR(
AVERAGE((IF(DATOS_[[Sexo]:[Sexo]]=$B79,IF(DATOS_[[AGRUP. VALOR. PTO.]:[AGRUP. VALOR. PTO.]]=$B78,IF(DATOS_[[Check Periodo Ref.]:[Check Periodo Ref.]]="Dentro",DATOS_[Conc.Sal.29]))))),
0)</f>
        <v>0</v>
      </c>
      <c r="AI79" s="160">
        <f t="array" ref="AI79">IFERROR(
AVERAGE((IF(DATOS_[[Sexo]:[Sexo]]=$B79,IF(DATOS_[[AGRUP. VALOR. PTO.]:[AGRUP. VALOR. PTO.]]=$B78,IF(DATOS_[[Check Periodo Ref.]:[Check Periodo Ref.]]="Dentro",DATOS_[Conc.Sal.30]))))),
0)</f>
        <v>0</v>
      </c>
      <c r="AJ79" s="161">
        <f t="array" ref="AJ79">IFERROR(
AVERAGE(IF(DATOS_[Sexo]=$B79,IF(DATOS_[AGRUP. VALOR. PTO.]=$B78,IF(DATOS_[Check Periodo Ref.]="Dentro",DATOS_[Tot COMPL.SAL Ef],FALSE)))),
0)</f>
        <v>0</v>
      </c>
      <c r="AK79" s="163">
        <f t="array" ref="AK79">IFERROR(
AVERAGE(IF(DATOS_[Sexo]=$B79,IF(DATOS_[AGRUP. VALOR. PTO.]=$B78,IF(DATOS_[Check Periodo Ref.]="Dentro",DATOS_[TOTAL SALARIO Ef],FALSE)))),
0)</f>
        <v>0</v>
      </c>
      <c r="AL79" s="162">
        <f t="array" ref="AL79">IFERROR(
AVERAGE((IF(DATOS_[[Sexo]:[Sexo]]=$B79,IF(DATOS_[[AGRUP. VALOR. PTO.]:[AGRUP. VALOR. PTO.]]=$B78,IF(DATOS_[[Check Periodo Ref.]:[Check Periodo Ref.]]="Dentro",DATOS_[C.Extra.01]))))),
0)</f>
        <v>0</v>
      </c>
      <c r="AM79" s="162">
        <f t="array" ref="AM79">IFERROR(
AVERAGE((IF(DATOS_[[Sexo]:[Sexo]]=$B79,IF(DATOS_[[AGRUP. VALOR. PTO.]:[AGRUP. VALOR. PTO.]]=$B78,IF(DATOS_[[Check Periodo Ref.]:[Check Periodo Ref.]]="Dentro",DATOS_[C.Extra.02]))))),
0)</f>
        <v>0</v>
      </c>
      <c r="AN79" s="162">
        <f t="array" ref="AN79">IFERROR(
AVERAGE((IF(DATOS_[[Sexo]:[Sexo]]=$B79,IF(DATOS_[[AGRUP. VALOR. PTO.]:[AGRUP. VALOR. PTO.]]=$B78,IF(DATOS_[[Check Periodo Ref.]:[Check Periodo Ref.]]="Dentro",DATOS_[C.Extra.03]))))),
0)</f>
        <v>0</v>
      </c>
      <c r="AO79" s="162">
        <f t="array" ref="AO79">IFERROR(
AVERAGE((IF(DATOS_[[Sexo]:[Sexo]]=$B79,IF(DATOS_[[AGRUP. VALOR. PTO.]:[AGRUP. VALOR. PTO.]]=$B78,IF(DATOS_[[Check Periodo Ref.]:[Check Periodo Ref.]]="Dentro",DATOS_[C.Extra.04]))))),
0)</f>
        <v>0</v>
      </c>
      <c r="AP79" s="162">
        <f t="array" ref="AP79">IFERROR(
AVERAGE((IF(DATOS_[[Sexo]:[Sexo]]=$B79,IF(DATOS_[[AGRUP. VALOR. PTO.]:[AGRUP. VALOR. PTO.]]=$B78,IF(DATOS_[[Check Periodo Ref.]:[Check Periodo Ref.]]="Dentro",DATOS_[C.Extra.05]))))),
0)</f>
        <v>0</v>
      </c>
      <c r="AQ79" s="164">
        <f t="array" ref="AQ79">IFERROR(
AVERAGE(IF(DATOS_[Sexo]=$B79,IF(DATOS_[AGRUP. VALOR. PTO.]=$B78,IF(DATOS_[Check Periodo Ref.]="Dentro",DATOS_[Tot Extrasalarial Ef],FALSE)))),
0)</f>
        <v>0</v>
      </c>
      <c r="AR79" s="165">
        <f t="array" ref="AR79">IFERROR(
AVERAGE(IF(DATOS_[Sexo]=$B79,IF(DATOS_[AGRUP. VALOR. PTO.]=$B78,IF(DATOS_[Check Periodo Ref.]="Dentro",DATOS_[TOTAL Retrib Ef],FALSE)))),
0)</f>
        <v>0</v>
      </c>
    </row>
    <row r="80" spans="1:44" x14ac:dyDescent="0.3">
      <c r="A80" s="114" t="str">
        <f t="shared" ref="A80" si="90">+A79</f>
        <v>[ocultar]</v>
      </c>
      <c r="B80" s="111" t="s">
        <v>163</v>
      </c>
      <c r="C80" s="112">
        <f t="array" ref="C80">SUM(IF($B80=DATOS_[Sexo],
IF($B78=DATOS_[AGRUP. VALOR. PTO.],
IF("Dentro"=DATOS_[Check Periodo Ref.],
1/(COUNTIFS(DATOS_[Sexo],$B80,DATOS_[AGRUP. VALOR. PTO.],$B78,DATOS_[Check Periodo Ref.],"Dentro",DATOS_[id],DATOS_[id]))))))</f>
        <v>0</v>
      </c>
      <c r="D80" s="113">
        <f>COUNTIFS(DATOS_[AGRUP. VALOR. PTO.],$B78,DATOS_[Sexo],$B80,DATOS_[Check Periodo Ref.],"Dentro")</f>
        <v>0</v>
      </c>
      <c r="E80" s="159">
        <f t="array" ref="E80">IFERROR(
AVERAGE(IF(DATOS_[Sexo]=$B80,IF(DATOS_[AGRUP. VALOR. PTO.]=$B78,IF(DATOS_[Check Periodo Ref.]="Dentro",DATOS_[SALARIO BASE Ef],FALSE)))),
0)</f>
        <v>0</v>
      </c>
      <c r="F80" s="160">
        <f t="array" ref="F80">IFERROR(
AVERAGE((IF(DATOS_[[Sexo]:[Sexo]]=$B80,IF(DATOS_[[AGRUP. VALOR. PTO.]:[AGRUP. VALOR. PTO.]]=$B78,IF(DATOS_[[Check Periodo Ref.]:[Check Periodo Ref.]]="Dentro",DATOS_[Conc.Sal.01]))))),
0)</f>
        <v>0</v>
      </c>
      <c r="G80" s="160">
        <f t="array" ref="G80">IFERROR(
AVERAGE((IF(DATOS_[[Sexo]:[Sexo]]=$B80,IF(DATOS_[[AGRUP. VALOR. PTO.]:[AGRUP. VALOR. PTO.]]=$B78,IF(DATOS_[[Check Periodo Ref.]:[Check Periodo Ref.]]="Dentro",DATOS_[Conc.Sal.02]))))),
0)</f>
        <v>0</v>
      </c>
      <c r="H80" s="160">
        <f t="array" ref="H80">IFERROR(
AVERAGE((IF(DATOS_[[Sexo]:[Sexo]]=$B80,IF(DATOS_[[AGRUP. VALOR. PTO.]:[AGRUP. VALOR. PTO.]]=$B78,IF(DATOS_[[Check Periodo Ref.]:[Check Periodo Ref.]]="Dentro",DATOS_[Conc.Sal.03]))))),
0)</f>
        <v>0</v>
      </c>
      <c r="I80" s="160">
        <f t="array" ref="I80">IFERROR(
AVERAGE((IF(DATOS_[[Sexo]:[Sexo]]=$B80,IF(DATOS_[[AGRUP. VALOR. PTO.]:[AGRUP. VALOR. PTO.]]=$B78,IF(DATOS_[[Check Periodo Ref.]:[Check Periodo Ref.]]="Dentro",DATOS_[Conc.Sal.04]))))),
0)</f>
        <v>0</v>
      </c>
      <c r="J80" s="160">
        <f t="array" ref="J80">IFERROR(
AVERAGE((IF(DATOS_[[Sexo]:[Sexo]]=$B80,IF(DATOS_[[AGRUP. VALOR. PTO.]:[AGRUP. VALOR. PTO.]]=$B78,IF(DATOS_[[Check Periodo Ref.]:[Check Periodo Ref.]]="Dentro",DATOS_[Conc.Sal.05]))))),
0)</f>
        <v>0</v>
      </c>
      <c r="K80" s="160">
        <f t="array" ref="K80">IFERROR(
AVERAGE((IF(DATOS_[[Sexo]:[Sexo]]=$B80,IF(DATOS_[[AGRUP. VALOR. PTO.]:[AGRUP. VALOR. PTO.]]=$B78,IF(DATOS_[[Check Periodo Ref.]:[Check Periodo Ref.]]="Dentro",DATOS_[Conc.Sal.06]))))),
0)</f>
        <v>0</v>
      </c>
      <c r="L80" s="160">
        <f t="array" ref="L80">IFERROR(
AVERAGE((IF(DATOS_[[Sexo]:[Sexo]]=$B80,IF(DATOS_[[AGRUP. VALOR. PTO.]:[AGRUP. VALOR. PTO.]]=$B78,IF(DATOS_[[Check Periodo Ref.]:[Check Periodo Ref.]]="Dentro",DATOS_[Conc.Sal.07]))))),
0)</f>
        <v>0</v>
      </c>
      <c r="M80" s="160">
        <f t="array" ref="M80">IFERROR(
AVERAGE((IF(DATOS_[[Sexo]:[Sexo]]=$B80,IF(DATOS_[[AGRUP. VALOR. PTO.]:[AGRUP. VALOR. PTO.]]=$B78,IF(DATOS_[[Check Periodo Ref.]:[Check Periodo Ref.]]="Dentro",DATOS_[Conc.Sal.08]))))),
0)</f>
        <v>0</v>
      </c>
      <c r="N80" s="160">
        <f t="array" ref="N80">IFERROR(
AVERAGE((IF(DATOS_[[Sexo]:[Sexo]]=$B80,IF(DATOS_[[AGRUP. VALOR. PTO.]:[AGRUP. VALOR. PTO.]]=$B78,IF(DATOS_[[Check Periodo Ref.]:[Check Periodo Ref.]]="Dentro",DATOS_[Conc.Sal.09]))))),
0)</f>
        <v>0</v>
      </c>
      <c r="O80" s="160">
        <f t="array" ref="O80">IFERROR(
AVERAGE((IF(DATOS_[[Sexo]:[Sexo]]=$B80,IF(DATOS_[[AGRUP. VALOR. PTO.]:[AGRUP. VALOR. PTO.]]=$B78,IF(DATOS_[[Check Periodo Ref.]:[Check Periodo Ref.]]="Dentro",DATOS_[Conc.Sal.10]))))),
0)</f>
        <v>0</v>
      </c>
      <c r="P80" s="160">
        <f t="array" ref="P80">IFERROR(
AVERAGE((IF(DATOS_[[Sexo]:[Sexo]]=$B80,IF(DATOS_[[AGRUP. VALOR. PTO.]:[AGRUP. VALOR. PTO.]]=$B78,IF(DATOS_[[Check Periodo Ref.]:[Check Periodo Ref.]]="Dentro",DATOS_[Conc.Sal.11]))))),
0)</f>
        <v>0</v>
      </c>
      <c r="Q80" s="160">
        <f t="array" ref="Q80">IFERROR(
AVERAGE((IF(DATOS_[[Sexo]:[Sexo]]=$B80,IF(DATOS_[[AGRUP. VALOR. PTO.]:[AGRUP. VALOR. PTO.]]=$B78,IF(DATOS_[[Check Periodo Ref.]:[Check Periodo Ref.]]="Dentro",DATOS_[Conc.Sal.12]))))),
0)</f>
        <v>0</v>
      </c>
      <c r="R80" s="160">
        <f t="array" ref="R80">IFERROR(
AVERAGE((IF(DATOS_[[Sexo]:[Sexo]]=$B80,IF(DATOS_[[AGRUP. VALOR. PTO.]:[AGRUP. VALOR. PTO.]]=$B78,IF(DATOS_[[Check Periodo Ref.]:[Check Periodo Ref.]]="Dentro",DATOS_[Conc.Sal.13]))))),
0)</f>
        <v>0</v>
      </c>
      <c r="S80" s="160">
        <f t="array" ref="S80">IFERROR(
AVERAGE((IF(DATOS_[[Sexo]:[Sexo]]=$B80,IF(DATOS_[[AGRUP. VALOR. PTO.]:[AGRUP. VALOR. PTO.]]=$B78,IF(DATOS_[[Check Periodo Ref.]:[Check Periodo Ref.]]="Dentro",DATOS_[Conc.Sal.14]))))),
0)</f>
        <v>0</v>
      </c>
      <c r="T80" s="160">
        <f t="array" ref="T80">IFERROR(
AVERAGE((IF(DATOS_[[Sexo]:[Sexo]]=$B80,IF(DATOS_[[AGRUP. VALOR. PTO.]:[AGRUP. VALOR. PTO.]]=$B78,IF(DATOS_[[Check Periodo Ref.]:[Check Periodo Ref.]]="Dentro",DATOS_[Conc.Sal.15]))))),
0)</f>
        <v>0</v>
      </c>
      <c r="U80" s="160">
        <f t="array" ref="U80">IFERROR(
AVERAGE((IF(DATOS_[[Sexo]:[Sexo]]=$B80,IF(DATOS_[[AGRUP. VALOR. PTO.]:[AGRUP. VALOR. PTO.]]=$B78,IF(DATOS_[[Check Periodo Ref.]:[Check Periodo Ref.]]="Dentro",DATOS_[Conc.Sal.16]))))),
0)</f>
        <v>0</v>
      </c>
      <c r="V80" s="160">
        <f t="array" ref="V80">IFERROR(
AVERAGE((IF(DATOS_[[Sexo]:[Sexo]]=$B80,IF(DATOS_[[AGRUP. VALOR. PTO.]:[AGRUP. VALOR. PTO.]]=$B78,IF(DATOS_[[Check Periodo Ref.]:[Check Periodo Ref.]]="Dentro",DATOS_[Conc.Sal.17]))))),
0)</f>
        <v>0</v>
      </c>
      <c r="W80" s="160">
        <f t="array" ref="W80">IFERROR(
AVERAGE((IF(DATOS_[[Sexo]:[Sexo]]=$B80,IF(DATOS_[[AGRUP. VALOR. PTO.]:[AGRUP. VALOR. PTO.]]=$B78,IF(DATOS_[[Check Periodo Ref.]:[Check Periodo Ref.]]="Dentro",DATOS_[Conc.Sal.18]))))),
0)</f>
        <v>0</v>
      </c>
      <c r="X80" s="160">
        <f t="array" ref="X80">IFERROR(
AVERAGE((IF(DATOS_[[Sexo]:[Sexo]]=$B80,IF(DATOS_[[AGRUP. VALOR. PTO.]:[AGRUP. VALOR. PTO.]]=$B78,IF(DATOS_[[Check Periodo Ref.]:[Check Periodo Ref.]]="Dentro",DATOS_[Conc.Sal.19]))))),
0)</f>
        <v>0</v>
      </c>
      <c r="Y80" s="160">
        <f t="array" ref="Y80">IFERROR(
AVERAGE((IF(DATOS_[[Sexo]:[Sexo]]=$B80,IF(DATOS_[[AGRUP. VALOR. PTO.]:[AGRUP. VALOR. PTO.]]=$B78,IF(DATOS_[[Check Periodo Ref.]:[Check Periodo Ref.]]="Dentro",DATOS_[Conc.Sal.20]))))),
0)</f>
        <v>0</v>
      </c>
      <c r="Z80" s="160">
        <f t="array" ref="Z80">IFERROR(
AVERAGE((IF(DATOS_[[Sexo]:[Sexo]]=$B80,IF(DATOS_[[AGRUP. VALOR. PTO.]:[AGRUP. VALOR. PTO.]]=$B78,IF(DATOS_[[Check Periodo Ref.]:[Check Periodo Ref.]]="Dentro",DATOS_[Conc.Sal.21]))))),
0)</f>
        <v>0</v>
      </c>
      <c r="AA80" s="160">
        <f t="array" ref="AA80">IFERROR(
AVERAGE((IF(DATOS_[[Sexo]:[Sexo]]=$B80,IF(DATOS_[[AGRUP. VALOR. PTO.]:[AGRUP. VALOR. PTO.]]=$B78,IF(DATOS_[[Check Periodo Ref.]:[Check Periodo Ref.]]="Dentro",DATOS_[Conc.Sal.22]))))),
0)</f>
        <v>0</v>
      </c>
      <c r="AB80" s="160">
        <f t="array" ref="AB80">IFERROR(
AVERAGE((IF(DATOS_[[Sexo]:[Sexo]]=$B80,IF(DATOS_[[AGRUP. VALOR. PTO.]:[AGRUP. VALOR. PTO.]]=$B78,IF(DATOS_[[Check Periodo Ref.]:[Check Periodo Ref.]]="Dentro",DATOS_[Conc.Sal.23]))))),
0)</f>
        <v>0</v>
      </c>
      <c r="AC80" s="160">
        <f t="array" ref="AC80">IFERROR(
AVERAGE((IF(DATOS_[[Sexo]:[Sexo]]=$B80,IF(DATOS_[[AGRUP. VALOR. PTO.]:[AGRUP. VALOR. PTO.]]=$B78,IF(DATOS_[[Check Periodo Ref.]:[Check Periodo Ref.]]="Dentro",DATOS_[Conc.Sal.24]))))),
0)</f>
        <v>0</v>
      </c>
      <c r="AD80" s="160">
        <f t="array" ref="AD80">IFERROR(
AVERAGE((IF(DATOS_[[Sexo]:[Sexo]]=$B80,IF(DATOS_[[AGRUP. VALOR. PTO.]:[AGRUP. VALOR. PTO.]]=$B78,IF(DATOS_[[Check Periodo Ref.]:[Check Periodo Ref.]]="Dentro",DATOS_[Conc.Sal.25]))))),
0)</f>
        <v>0</v>
      </c>
      <c r="AE80" s="160">
        <f t="array" ref="AE80">IFERROR(
AVERAGE((IF(DATOS_[[Sexo]:[Sexo]]=$B80,IF(DATOS_[[AGRUP. VALOR. PTO.]:[AGRUP. VALOR. PTO.]]=$B78,IF(DATOS_[[Check Periodo Ref.]:[Check Periodo Ref.]]="Dentro",DATOS_[Conc.Sal.26]))))),
0)</f>
        <v>0</v>
      </c>
      <c r="AF80" s="160">
        <f t="array" ref="AF80">IFERROR(
AVERAGE((IF(DATOS_[[Sexo]:[Sexo]]=$B80,IF(DATOS_[[AGRUP. VALOR. PTO.]:[AGRUP. VALOR. PTO.]]=$B78,IF(DATOS_[[Check Periodo Ref.]:[Check Periodo Ref.]]="Dentro",DATOS_[Conc.Sal.27]))))),
0)</f>
        <v>0</v>
      </c>
      <c r="AG80" s="160">
        <f t="array" ref="AG80">IFERROR(
AVERAGE((IF(DATOS_[[Sexo]:[Sexo]]=$B80,IF(DATOS_[[AGRUP. VALOR. PTO.]:[AGRUP. VALOR. PTO.]]=$B78,IF(DATOS_[[Check Periodo Ref.]:[Check Periodo Ref.]]="Dentro",DATOS_[Conc.Sal.28]))))),
0)</f>
        <v>0</v>
      </c>
      <c r="AH80" s="160">
        <f t="array" ref="AH80">IFERROR(
AVERAGE((IF(DATOS_[[Sexo]:[Sexo]]=$B80,IF(DATOS_[[AGRUP. VALOR. PTO.]:[AGRUP. VALOR. PTO.]]=$B78,IF(DATOS_[[Check Periodo Ref.]:[Check Periodo Ref.]]="Dentro",DATOS_[Conc.Sal.29]))))),
0)</f>
        <v>0</v>
      </c>
      <c r="AI80" s="160">
        <f t="array" ref="AI80">IFERROR(
AVERAGE((IF(DATOS_[[Sexo]:[Sexo]]=$B80,IF(DATOS_[[AGRUP. VALOR. PTO.]:[AGRUP. VALOR. PTO.]]=$B78,IF(DATOS_[[Check Periodo Ref.]:[Check Periodo Ref.]]="Dentro",DATOS_[Conc.Sal.30]))))),
0)</f>
        <v>0</v>
      </c>
      <c r="AJ80" s="161">
        <f t="array" ref="AJ80">IFERROR(
AVERAGE(IF(DATOS_[Sexo]=$B80,IF(DATOS_[AGRUP. VALOR. PTO.]=$B78,IF(DATOS_[Check Periodo Ref.]="Dentro",DATOS_[Tot COMPL.SAL Ef],FALSE)))),
0)</f>
        <v>0</v>
      </c>
      <c r="AK80" s="163">
        <f t="array" ref="AK80">IFERROR(
AVERAGE(IF(DATOS_[Sexo]=$B80,IF(DATOS_[AGRUP. VALOR. PTO.]=$B78,IF(DATOS_[Check Periodo Ref.]="Dentro",DATOS_[TOTAL SALARIO Ef],FALSE)))),
0)</f>
        <v>0</v>
      </c>
      <c r="AL80" s="162">
        <f t="array" ref="AL80">IFERROR(
AVERAGE((IF(DATOS_[[Sexo]:[Sexo]]=$B80,IF(DATOS_[[AGRUP. VALOR. PTO.]:[AGRUP. VALOR. PTO.]]=$B78,IF(DATOS_[[Check Periodo Ref.]:[Check Periodo Ref.]]="Dentro",DATOS_[C.Extra.01]))))),
0)</f>
        <v>0</v>
      </c>
      <c r="AM80" s="162">
        <f t="array" ref="AM80">IFERROR(
AVERAGE((IF(DATOS_[[Sexo]:[Sexo]]=$B80,IF(DATOS_[[AGRUP. VALOR. PTO.]:[AGRUP. VALOR. PTO.]]=$B78,IF(DATOS_[[Check Periodo Ref.]:[Check Periodo Ref.]]="Dentro",DATOS_[C.Extra.02]))))),
0)</f>
        <v>0</v>
      </c>
      <c r="AN80" s="162">
        <f t="array" ref="AN80">IFERROR(
AVERAGE((IF(DATOS_[[Sexo]:[Sexo]]=$B80,IF(DATOS_[[AGRUP. VALOR. PTO.]:[AGRUP. VALOR. PTO.]]=$B78,IF(DATOS_[[Check Periodo Ref.]:[Check Periodo Ref.]]="Dentro",DATOS_[C.Extra.03]))))),
0)</f>
        <v>0</v>
      </c>
      <c r="AO80" s="162">
        <f t="array" ref="AO80">IFERROR(
AVERAGE((IF(DATOS_[[Sexo]:[Sexo]]=$B80,IF(DATOS_[[AGRUP. VALOR. PTO.]:[AGRUP. VALOR. PTO.]]=$B78,IF(DATOS_[[Check Periodo Ref.]:[Check Periodo Ref.]]="Dentro",DATOS_[C.Extra.04]))))),
0)</f>
        <v>0</v>
      </c>
      <c r="AP80" s="162">
        <f t="array" ref="AP80">IFERROR(
AVERAGE((IF(DATOS_[[Sexo]:[Sexo]]=$B80,IF(DATOS_[[AGRUP. VALOR. PTO.]:[AGRUP. VALOR. PTO.]]=$B78,IF(DATOS_[[Check Periodo Ref.]:[Check Periodo Ref.]]="Dentro",DATOS_[C.Extra.05]))))),
0)</f>
        <v>0</v>
      </c>
      <c r="AQ80" s="164">
        <f t="array" ref="AQ80">IFERROR(
AVERAGE(IF(DATOS_[Sexo]=$B80,IF(DATOS_[AGRUP. VALOR. PTO.]=$B78,IF(DATOS_[Check Periodo Ref.]="Dentro",DATOS_[Tot Extrasalarial Ef],FALSE)))),
0)</f>
        <v>0</v>
      </c>
      <c r="AR80" s="165">
        <f t="array" ref="AR80">IFERROR(
AVERAGE(IF(DATOS_[Sexo]=$B80,IF(DATOS_[AGRUP. VALOR. PTO.]=$B78,IF(DATOS_[Check Periodo Ref.]="Dentro",DATOS_[TOTAL Retrib Ef],FALSE)))),
0)</f>
        <v>0</v>
      </c>
    </row>
    <row r="81" spans="1:44" ht="17.25" thickBot="1" x14ac:dyDescent="0.35">
      <c r="A81" s="114" t="str">
        <f t="shared" ref="A81" si="91">+A82</f>
        <v>[ocultar]</v>
      </c>
      <c r="B81" s="117" t="s">
        <v>282</v>
      </c>
      <c r="C81" s="158"/>
      <c r="D81" s="118"/>
      <c r="E81" s="206" t="str">
        <f t="shared" ref="E81:AR81" si="92">IFERROR((E82-E83)/E82,"")</f>
        <v/>
      </c>
      <c r="F81" s="276" t="str">
        <f t="shared" si="92"/>
        <v/>
      </c>
      <c r="G81" s="277" t="str">
        <f t="shared" si="92"/>
        <v/>
      </c>
      <c r="H81" s="277" t="str">
        <f t="shared" si="92"/>
        <v/>
      </c>
      <c r="I81" s="277" t="str">
        <f t="shared" si="92"/>
        <v/>
      </c>
      <c r="J81" s="278" t="str">
        <f t="shared" si="92"/>
        <v/>
      </c>
      <c r="K81" s="279" t="str">
        <f t="shared" si="92"/>
        <v/>
      </c>
      <c r="L81" s="279" t="str">
        <f t="shared" si="92"/>
        <v/>
      </c>
      <c r="M81" s="279" t="str">
        <f t="shared" si="92"/>
        <v/>
      </c>
      <c r="N81" s="279" t="str">
        <f t="shared" si="92"/>
        <v/>
      </c>
      <c r="O81" s="279" t="str">
        <f t="shared" si="92"/>
        <v/>
      </c>
      <c r="P81" s="279" t="str">
        <f t="shared" si="92"/>
        <v/>
      </c>
      <c r="Q81" s="279" t="str">
        <f t="shared" si="92"/>
        <v/>
      </c>
      <c r="R81" s="279" t="str">
        <f t="shared" si="92"/>
        <v/>
      </c>
      <c r="S81" s="279" t="str">
        <f t="shared" si="92"/>
        <v/>
      </c>
      <c r="T81" s="279" t="str">
        <f t="shared" si="92"/>
        <v/>
      </c>
      <c r="U81" s="279" t="str">
        <f t="shared" si="92"/>
        <v/>
      </c>
      <c r="V81" s="278" t="str">
        <f t="shared" si="92"/>
        <v/>
      </c>
      <c r="W81" s="278" t="str">
        <f t="shared" si="92"/>
        <v/>
      </c>
      <c r="X81" s="278" t="str">
        <f t="shared" si="92"/>
        <v/>
      </c>
      <c r="Y81" s="278" t="str">
        <f t="shared" si="92"/>
        <v/>
      </c>
      <c r="Z81" s="278" t="str">
        <f t="shared" si="92"/>
        <v/>
      </c>
      <c r="AA81" s="278" t="str">
        <f t="shared" si="92"/>
        <v/>
      </c>
      <c r="AB81" s="278" t="str">
        <f t="shared" si="92"/>
        <v/>
      </c>
      <c r="AC81" s="278" t="str">
        <f t="shared" si="92"/>
        <v/>
      </c>
      <c r="AD81" s="278" t="str">
        <f t="shared" si="92"/>
        <v/>
      </c>
      <c r="AE81" s="278" t="str">
        <f t="shared" si="92"/>
        <v/>
      </c>
      <c r="AF81" s="278" t="str">
        <f t="shared" si="92"/>
        <v/>
      </c>
      <c r="AG81" s="278" t="str">
        <f t="shared" si="92"/>
        <v/>
      </c>
      <c r="AH81" s="278" t="str">
        <f t="shared" si="92"/>
        <v/>
      </c>
      <c r="AI81" s="278" t="str">
        <f t="shared" si="92"/>
        <v/>
      </c>
      <c r="AJ81" s="207" t="str">
        <f t="shared" si="92"/>
        <v/>
      </c>
      <c r="AK81" s="210" t="str">
        <f t="shared" si="92"/>
        <v/>
      </c>
      <c r="AL81" s="281" t="str">
        <f t="shared" si="92"/>
        <v/>
      </c>
      <c r="AM81" s="281" t="str">
        <f t="shared" si="92"/>
        <v/>
      </c>
      <c r="AN81" s="281" t="str">
        <f t="shared" si="92"/>
        <v/>
      </c>
      <c r="AO81" s="281" t="str">
        <f t="shared" si="92"/>
        <v/>
      </c>
      <c r="AP81" s="281" t="str">
        <f t="shared" si="92"/>
        <v/>
      </c>
      <c r="AQ81" s="208" t="str">
        <f t="shared" si="92"/>
        <v/>
      </c>
      <c r="AR81" s="209" t="str">
        <f t="shared" si="92"/>
        <v/>
      </c>
    </row>
    <row r="82" spans="1:44" x14ac:dyDescent="0.3">
      <c r="A82" s="114" t="str">
        <f t="shared" ref="A82" si="93">+IF(C82+C83=0,"[ocultar]","")</f>
        <v>[ocultar]</v>
      </c>
      <c r="B82" s="111" t="s">
        <v>162</v>
      </c>
      <c r="C82" s="112">
        <f t="array" ref="C82">SUM(IF($B82=DATOS_[Sexo],
IF($B81=DATOS_[AGRUP. VALOR. PTO.],
IF("Dentro"=DATOS_[Check Periodo Ref.],
1/(COUNTIFS(DATOS_[Sexo],$B82,DATOS_[AGRUP. VALOR. PTO.],$B81,DATOS_[Check Periodo Ref.],"Dentro",DATOS_[id],DATOS_[id]))))))</f>
        <v>0</v>
      </c>
      <c r="D82" s="113">
        <f>COUNTIFS(DATOS_[AGRUP. VALOR. PTO.],$B81,DATOS_[Sexo],$B82,DATOS_[Check Periodo Ref.],"Dentro")</f>
        <v>0</v>
      </c>
      <c r="E82" s="159">
        <f t="array" ref="E82">IFERROR(
AVERAGE(IF(DATOS_[Sexo]=$B82,IF(DATOS_[AGRUP. VALOR. PTO.]=$B81,IF(DATOS_[Check Periodo Ref.]="Dentro",DATOS_[SALARIO BASE Ef],FALSE)))),
0)</f>
        <v>0</v>
      </c>
      <c r="F82" s="160">
        <f t="array" ref="F82">IFERROR(
AVERAGE((IF(DATOS_[[Sexo]:[Sexo]]=$B82,IF(DATOS_[[AGRUP. VALOR. PTO.]:[AGRUP. VALOR. PTO.]]=$B81,IF(DATOS_[[Check Periodo Ref.]:[Check Periodo Ref.]]="Dentro",DATOS_[Conc.Sal.01]))))),
0)</f>
        <v>0</v>
      </c>
      <c r="G82" s="160">
        <f t="array" ref="G82">IFERROR(
AVERAGE((IF(DATOS_[[Sexo]:[Sexo]]=$B82,IF(DATOS_[[AGRUP. VALOR. PTO.]:[AGRUP. VALOR. PTO.]]=$B81,IF(DATOS_[[Check Periodo Ref.]:[Check Periodo Ref.]]="Dentro",DATOS_[Conc.Sal.02]))))),
0)</f>
        <v>0</v>
      </c>
      <c r="H82" s="160">
        <f t="array" ref="H82">IFERROR(
AVERAGE((IF(DATOS_[[Sexo]:[Sexo]]=$B82,IF(DATOS_[[AGRUP. VALOR. PTO.]:[AGRUP. VALOR. PTO.]]=$B81,IF(DATOS_[[Check Periodo Ref.]:[Check Periodo Ref.]]="Dentro",DATOS_[Conc.Sal.03]))))),
0)</f>
        <v>0</v>
      </c>
      <c r="I82" s="160">
        <f t="array" ref="I82">IFERROR(
AVERAGE((IF(DATOS_[[Sexo]:[Sexo]]=$B82,IF(DATOS_[[AGRUP. VALOR. PTO.]:[AGRUP. VALOR. PTO.]]=$B81,IF(DATOS_[[Check Periodo Ref.]:[Check Periodo Ref.]]="Dentro",DATOS_[Conc.Sal.04]))))),
0)</f>
        <v>0</v>
      </c>
      <c r="J82" s="160">
        <f t="array" ref="J82">IFERROR(
AVERAGE((IF(DATOS_[[Sexo]:[Sexo]]=$B82,IF(DATOS_[[AGRUP. VALOR. PTO.]:[AGRUP. VALOR. PTO.]]=$B81,IF(DATOS_[[Check Periodo Ref.]:[Check Periodo Ref.]]="Dentro",DATOS_[Conc.Sal.05]))))),
0)</f>
        <v>0</v>
      </c>
      <c r="K82" s="160">
        <f t="array" ref="K82">IFERROR(
AVERAGE((IF(DATOS_[[Sexo]:[Sexo]]=$B82,IF(DATOS_[[AGRUP. VALOR. PTO.]:[AGRUP. VALOR. PTO.]]=$B81,IF(DATOS_[[Check Periodo Ref.]:[Check Periodo Ref.]]="Dentro",DATOS_[Conc.Sal.06]))))),
0)</f>
        <v>0</v>
      </c>
      <c r="L82" s="160">
        <f t="array" ref="L82">IFERROR(
AVERAGE((IF(DATOS_[[Sexo]:[Sexo]]=$B82,IF(DATOS_[[AGRUP. VALOR. PTO.]:[AGRUP. VALOR. PTO.]]=$B81,IF(DATOS_[[Check Periodo Ref.]:[Check Periodo Ref.]]="Dentro",DATOS_[Conc.Sal.07]))))),
0)</f>
        <v>0</v>
      </c>
      <c r="M82" s="160">
        <f t="array" ref="M82">IFERROR(
AVERAGE((IF(DATOS_[[Sexo]:[Sexo]]=$B82,IF(DATOS_[[AGRUP. VALOR. PTO.]:[AGRUP. VALOR. PTO.]]=$B81,IF(DATOS_[[Check Periodo Ref.]:[Check Periodo Ref.]]="Dentro",DATOS_[Conc.Sal.08]))))),
0)</f>
        <v>0</v>
      </c>
      <c r="N82" s="160">
        <f t="array" ref="N82">IFERROR(
AVERAGE((IF(DATOS_[[Sexo]:[Sexo]]=$B82,IF(DATOS_[[AGRUP. VALOR. PTO.]:[AGRUP. VALOR. PTO.]]=$B81,IF(DATOS_[[Check Periodo Ref.]:[Check Periodo Ref.]]="Dentro",DATOS_[Conc.Sal.09]))))),
0)</f>
        <v>0</v>
      </c>
      <c r="O82" s="160">
        <f t="array" ref="O82">IFERROR(
AVERAGE((IF(DATOS_[[Sexo]:[Sexo]]=$B82,IF(DATOS_[[AGRUP. VALOR. PTO.]:[AGRUP. VALOR. PTO.]]=$B81,IF(DATOS_[[Check Periodo Ref.]:[Check Periodo Ref.]]="Dentro",DATOS_[Conc.Sal.10]))))),
0)</f>
        <v>0</v>
      </c>
      <c r="P82" s="160">
        <f t="array" ref="P82">IFERROR(
AVERAGE((IF(DATOS_[[Sexo]:[Sexo]]=$B82,IF(DATOS_[[AGRUP. VALOR. PTO.]:[AGRUP. VALOR. PTO.]]=$B81,IF(DATOS_[[Check Periodo Ref.]:[Check Periodo Ref.]]="Dentro",DATOS_[Conc.Sal.11]))))),
0)</f>
        <v>0</v>
      </c>
      <c r="Q82" s="160">
        <f t="array" ref="Q82">IFERROR(
AVERAGE((IF(DATOS_[[Sexo]:[Sexo]]=$B82,IF(DATOS_[[AGRUP. VALOR. PTO.]:[AGRUP. VALOR. PTO.]]=$B81,IF(DATOS_[[Check Periodo Ref.]:[Check Periodo Ref.]]="Dentro",DATOS_[Conc.Sal.12]))))),
0)</f>
        <v>0</v>
      </c>
      <c r="R82" s="160">
        <f t="array" ref="R82">IFERROR(
AVERAGE((IF(DATOS_[[Sexo]:[Sexo]]=$B82,IF(DATOS_[[AGRUP. VALOR. PTO.]:[AGRUP. VALOR. PTO.]]=$B81,IF(DATOS_[[Check Periodo Ref.]:[Check Periodo Ref.]]="Dentro",DATOS_[Conc.Sal.13]))))),
0)</f>
        <v>0</v>
      </c>
      <c r="S82" s="160">
        <f t="array" ref="S82">IFERROR(
AVERAGE((IF(DATOS_[[Sexo]:[Sexo]]=$B82,IF(DATOS_[[AGRUP. VALOR. PTO.]:[AGRUP. VALOR. PTO.]]=$B81,IF(DATOS_[[Check Periodo Ref.]:[Check Periodo Ref.]]="Dentro",DATOS_[Conc.Sal.14]))))),
0)</f>
        <v>0</v>
      </c>
      <c r="T82" s="160">
        <f t="array" ref="T82">IFERROR(
AVERAGE((IF(DATOS_[[Sexo]:[Sexo]]=$B82,IF(DATOS_[[AGRUP. VALOR. PTO.]:[AGRUP. VALOR. PTO.]]=$B81,IF(DATOS_[[Check Periodo Ref.]:[Check Periodo Ref.]]="Dentro",DATOS_[Conc.Sal.15]))))),
0)</f>
        <v>0</v>
      </c>
      <c r="U82" s="160">
        <f t="array" ref="U82">IFERROR(
AVERAGE((IF(DATOS_[[Sexo]:[Sexo]]=$B82,IF(DATOS_[[AGRUP. VALOR. PTO.]:[AGRUP. VALOR. PTO.]]=$B81,IF(DATOS_[[Check Periodo Ref.]:[Check Periodo Ref.]]="Dentro",DATOS_[Conc.Sal.16]))))),
0)</f>
        <v>0</v>
      </c>
      <c r="V82" s="160">
        <f t="array" ref="V82">IFERROR(
AVERAGE((IF(DATOS_[[Sexo]:[Sexo]]=$B82,IF(DATOS_[[AGRUP. VALOR. PTO.]:[AGRUP. VALOR. PTO.]]=$B81,IF(DATOS_[[Check Periodo Ref.]:[Check Periodo Ref.]]="Dentro",DATOS_[Conc.Sal.17]))))),
0)</f>
        <v>0</v>
      </c>
      <c r="W82" s="160">
        <f t="array" ref="W82">IFERROR(
AVERAGE((IF(DATOS_[[Sexo]:[Sexo]]=$B82,IF(DATOS_[[AGRUP. VALOR. PTO.]:[AGRUP. VALOR. PTO.]]=$B81,IF(DATOS_[[Check Periodo Ref.]:[Check Periodo Ref.]]="Dentro",DATOS_[Conc.Sal.18]))))),
0)</f>
        <v>0</v>
      </c>
      <c r="X82" s="160">
        <f t="array" ref="X82">IFERROR(
AVERAGE((IF(DATOS_[[Sexo]:[Sexo]]=$B82,IF(DATOS_[[AGRUP. VALOR. PTO.]:[AGRUP. VALOR. PTO.]]=$B81,IF(DATOS_[[Check Periodo Ref.]:[Check Periodo Ref.]]="Dentro",DATOS_[Conc.Sal.19]))))),
0)</f>
        <v>0</v>
      </c>
      <c r="Y82" s="160">
        <f t="array" ref="Y82">IFERROR(
AVERAGE((IF(DATOS_[[Sexo]:[Sexo]]=$B82,IF(DATOS_[[AGRUP. VALOR. PTO.]:[AGRUP. VALOR. PTO.]]=$B81,IF(DATOS_[[Check Periodo Ref.]:[Check Periodo Ref.]]="Dentro",DATOS_[Conc.Sal.20]))))),
0)</f>
        <v>0</v>
      </c>
      <c r="Z82" s="160">
        <f t="array" ref="Z82">IFERROR(
AVERAGE((IF(DATOS_[[Sexo]:[Sexo]]=$B82,IF(DATOS_[[AGRUP. VALOR. PTO.]:[AGRUP. VALOR. PTO.]]=$B81,IF(DATOS_[[Check Periodo Ref.]:[Check Periodo Ref.]]="Dentro",DATOS_[Conc.Sal.21]))))),
0)</f>
        <v>0</v>
      </c>
      <c r="AA82" s="160">
        <f t="array" ref="AA82">IFERROR(
AVERAGE((IF(DATOS_[[Sexo]:[Sexo]]=$B82,IF(DATOS_[[AGRUP. VALOR. PTO.]:[AGRUP. VALOR. PTO.]]=$B81,IF(DATOS_[[Check Periodo Ref.]:[Check Periodo Ref.]]="Dentro",DATOS_[Conc.Sal.22]))))),
0)</f>
        <v>0</v>
      </c>
      <c r="AB82" s="160">
        <f t="array" ref="AB82">IFERROR(
AVERAGE((IF(DATOS_[[Sexo]:[Sexo]]=$B82,IF(DATOS_[[AGRUP. VALOR. PTO.]:[AGRUP. VALOR. PTO.]]=$B81,IF(DATOS_[[Check Periodo Ref.]:[Check Periodo Ref.]]="Dentro",DATOS_[Conc.Sal.23]))))),
0)</f>
        <v>0</v>
      </c>
      <c r="AC82" s="160">
        <f t="array" ref="AC82">IFERROR(
AVERAGE((IF(DATOS_[[Sexo]:[Sexo]]=$B82,IF(DATOS_[[AGRUP. VALOR. PTO.]:[AGRUP. VALOR. PTO.]]=$B81,IF(DATOS_[[Check Periodo Ref.]:[Check Periodo Ref.]]="Dentro",DATOS_[Conc.Sal.24]))))),
0)</f>
        <v>0</v>
      </c>
      <c r="AD82" s="160">
        <f t="array" ref="AD82">IFERROR(
AVERAGE((IF(DATOS_[[Sexo]:[Sexo]]=$B82,IF(DATOS_[[AGRUP. VALOR. PTO.]:[AGRUP. VALOR. PTO.]]=$B81,IF(DATOS_[[Check Periodo Ref.]:[Check Periodo Ref.]]="Dentro",DATOS_[Conc.Sal.25]))))),
0)</f>
        <v>0</v>
      </c>
      <c r="AE82" s="160">
        <f t="array" ref="AE82">IFERROR(
AVERAGE((IF(DATOS_[[Sexo]:[Sexo]]=$B82,IF(DATOS_[[AGRUP. VALOR. PTO.]:[AGRUP. VALOR. PTO.]]=$B81,IF(DATOS_[[Check Periodo Ref.]:[Check Periodo Ref.]]="Dentro",DATOS_[Conc.Sal.26]))))),
0)</f>
        <v>0</v>
      </c>
      <c r="AF82" s="160">
        <f t="array" ref="AF82">IFERROR(
AVERAGE((IF(DATOS_[[Sexo]:[Sexo]]=$B82,IF(DATOS_[[AGRUP. VALOR. PTO.]:[AGRUP. VALOR. PTO.]]=$B81,IF(DATOS_[[Check Periodo Ref.]:[Check Periodo Ref.]]="Dentro",DATOS_[Conc.Sal.27]))))),
0)</f>
        <v>0</v>
      </c>
      <c r="AG82" s="160">
        <f t="array" ref="AG82">IFERROR(
AVERAGE((IF(DATOS_[[Sexo]:[Sexo]]=$B82,IF(DATOS_[[AGRUP. VALOR. PTO.]:[AGRUP. VALOR. PTO.]]=$B81,IF(DATOS_[[Check Periodo Ref.]:[Check Periodo Ref.]]="Dentro",DATOS_[Conc.Sal.28]))))),
0)</f>
        <v>0</v>
      </c>
      <c r="AH82" s="160">
        <f t="array" ref="AH82">IFERROR(
AVERAGE((IF(DATOS_[[Sexo]:[Sexo]]=$B82,IF(DATOS_[[AGRUP. VALOR. PTO.]:[AGRUP. VALOR. PTO.]]=$B81,IF(DATOS_[[Check Periodo Ref.]:[Check Periodo Ref.]]="Dentro",DATOS_[Conc.Sal.29]))))),
0)</f>
        <v>0</v>
      </c>
      <c r="AI82" s="160">
        <f t="array" ref="AI82">IFERROR(
AVERAGE((IF(DATOS_[[Sexo]:[Sexo]]=$B82,IF(DATOS_[[AGRUP. VALOR. PTO.]:[AGRUP. VALOR. PTO.]]=$B81,IF(DATOS_[[Check Periodo Ref.]:[Check Periodo Ref.]]="Dentro",DATOS_[Conc.Sal.30]))))),
0)</f>
        <v>0</v>
      </c>
      <c r="AJ82" s="161">
        <f t="array" ref="AJ82">IFERROR(
AVERAGE(IF(DATOS_[Sexo]=$B82,IF(DATOS_[AGRUP. VALOR. PTO.]=$B81,IF(DATOS_[Check Periodo Ref.]="Dentro",DATOS_[Tot COMPL.SAL Ef],FALSE)))),
0)</f>
        <v>0</v>
      </c>
      <c r="AK82" s="163">
        <f t="array" ref="AK82">IFERROR(
AVERAGE(IF(DATOS_[Sexo]=$B82,IF(DATOS_[AGRUP. VALOR. PTO.]=$B81,IF(DATOS_[Check Periodo Ref.]="Dentro",DATOS_[TOTAL SALARIO Ef],FALSE)))),
0)</f>
        <v>0</v>
      </c>
      <c r="AL82" s="162">
        <f t="array" ref="AL82">IFERROR(
AVERAGE((IF(DATOS_[[Sexo]:[Sexo]]=$B82,IF(DATOS_[[AGRUP. VALOR. PTO.]:[AGRUP. VALOR. PTO.]]=$B81,IF(DATOS_[[Check Periodo Ref.]:[Check Periodo Ref.]]="Dentro",DATOS_[C.Extra.01]))))),
0)</f>
        <v>0</v>
      </c>
      <c r="AM82" s="162">
        <f t="array" ref="AM82">IFERROR(
AVERAGE((IF(DATOS_[[Sexo]:[Sexo]]=$B82,IF(DATOS_[[AGRUP. VALOR. PTO.]:[AGRUP. VALOR. PTO.]]=$B81,IF(DATOS_[[Check Periodo Ref.]:[Check Periodo Ref.]]="Dentro",DATOS_[C.Extra.02]))))),
0)</f>
        <v>0</v>
      </c>
      <c r="AN82" s="162">
        <f t="array" ref="AN82">IFERROR(
AVERAGE((IF(DATOS_[[Sexo]:[Sexo]]=$B82,IF(DATOS_[[AGRUP. VALOR. PTO.]:[AGRUP. VALOR. PTO.]]=$B81,IF(DATOS_[[Check Periodo Ref.]:[Check Periodo Ref.]]="Dentro",DATOS_[C.Extra.03]))))),
0)</f>
        <v>0</v>
      </c>
      <c r="AO82" s="162">
        <f t="array" ref="AO82">IFERROR(
AVERAGE((IF(DATOS_[[Sexo]:[Sexo]]=$B82,IF(DATOS_[[AGRUP. VALOR. PTO.]:[AGRUP. VALOR. PTO.]]=$B81,IF(DATOS_[[Check Periodo Ref.]:[Check Periodo Ref.]]="Dentro",DATOS_[C.Extra.04]))))),
0)</f>
        <v>0</v>
      </c>
      <c r="AP82" s="162">
        <f t="array" ref="AP82">IFERROR(
AVERAGE((IF(DATOS_[[Sexo]:[Sexo]]=$B82,IF(DATOS_[[AGRUP. VALOR. PTO.]:[AGRUP. VALOR. PTO.]]=$B81,IF(DATOS_[[Check Periodo Ref.]:[Check Periodo Ref.]]="Dentro",DATOS_[C.Extra.05]))))),
0)</f>
        <v>0</v>
      </c>
      <c r="AQ82" s="164">
        <f t="array" ref="AQ82">IFERROR(
AVERAGE(IF(DATOS_[Sexo]=$B82,IF(DATOS_[AGRUP. VALOR. PTO.]=$B81,IF(DATOS_[Check Periodo Ref.]="Dentro",DATOS_[Tot Extrasalarial Ef],FALSE)))),
0)</f>
        <v>0</v>
      </c>
      <c r="AR82" s="165">
        <f t="array" ref="AR82">IFERROR(
AVERAGE(IF(DATOS_[Sexo]=$B82,IF(DATOS_[AGRUP. VALOR. PTO.]=$B81,IF(DATOS_[Check Periodo Ref.]="Dentro",DATOS_[TOTAL Retrib Ef],FALSE)))),
0)</f>
        <v>0</v>
      </c>
    </row>
    <row r="83" spans="1:44" x14ac:dyDescent="0.3">
      <c r="A83" s="114" t="str">
        <f t="shared" ref="A83" si="94">+A82</f>
        <v>[ocultar]</v>
      </c>
      <c r="B83" s="111" t="s">
        <v>163</v>
      </c>
      <c r="C83" s="112">
        <f t="array" ref="C83">SUM(IF($B83=DATOS_[Sexo],
IF($B81=DATOS_[AGRUP. VALOR. PTO.],
IF("Dentro"=DATOS_[Check Periodo Ref.],
1/(COUNTIFS(DATOS_[Sexo],$B83,DATOS_[AGRUP. VALOR. PTO.],$B81,DATOS_[Check Periodo Ref.],"Dentro",DATOS_[id],DATOS_[id]))))))</f>
        <v>0</v>
      </c>
      <c r="D83" s="113">
        <f>COUNTIFS(DATOS_[AGRUP. VALOR. PTO.],$B81,DATOS_[Sexo],$B83,DATOS_[Check Periodo Ref.],"Dentro")</f>
        <v>0</v>
      </c>
      <c r="E83" s="159">
        <f t="array" ref="E83">IFERROR(
AVERAGE(IF(DATOS_[Sexo]=$B83,IF(DATOS_[AGRUP. VALOR. PTO.]=$B81,IF(DATOS_[Check Periodo Ref.]="Dentro",DATOS_[SALARIO BASE Ef],FALSE)))),
0)</f>
        <v>0</v>
      </c>
      <c r="F83" s="160">
        <f t="array" ref="F83">IFERROR(
AVERAGE((IF(DATOS_[[Sexo]:[Sexo]]=$B83,IF(DATOS_[[AGRUP. VALOR. PTO.]:[AGRUP. VALOR. PTO.]]=$B81,IF(DATOS_[[Check Periodo Ref.]:[Check Periodo Ref.]]="Dentro",DATOS_[Conc.Sal.01]))))),
0)</f>
        <v>0</v>
      </c>
      <c r="G83" s="160">
        <f t="array" ref="G83">IFERROR(
AVERAGE((IF(DATOS_[[Sexo]:[Sexo]]=$B83,IF(DATOS_[[AGRUP. VALOR. PTO.]:[AGRUP. VALOR. PTO.]]=$B81,IF(DATOS_[[Check Periodo Ref.]:[Check Periodo Ref.]]="Dentro",DATOS_[Conc.Sal.02]))))),
0)</f>
        <v>0</v>
      </c>
      <c r="H83" s="160">
        <f t="array" ref="H83">IFERROR(
AVERAGE((IF(DATOS_[[Sexo]:[Sexo]]=$B83,IF(DATOS_[[AGRUP. VALOR. PTO.]:[AGRUP. VALOR. PTO.]]=$B81,IF(DATOS_[[Check Periodo Ref.]:[Check Periodo Ref.]]="Dentro",DATOS_[Conc.Sal.03]))))),
0)</f>
        <v>0</v>
      </c>
      <c r="I83" s="160">
        <f t="array" ref="I83">IFERROR(
AVERAGE((IF(DATOS_[[Sexo]:[Sexo]]=$B83,IF(DATOS_[[AGRUP. VALOR. PTO.]:[AGRUP. VALOR. PTO.]]=$B81,IF(DATOS_[[Check Periodo Ref.]:[Check Periodo Ref.]]="Dentro",DATOS_[Conc.Sal.04]))))),
0)</f>
        <v>0</v>
      </c>
      <c r="J83" s="160">
        <f t="array" ref="J83">IFERROR(
AVERAGE((IF(DATOS_[[Sexo]:[Sexo]]=$B83,IF(DATOS_[[AGRUP. VALOR. PTO.]:[AGRUP. VALOR. PTO.]]=$B81,IF(DATOS_[[Check Periodo Ref.]:[Check Periodo Ref.]]="Dentro",DATOS_[Conc.Sal.05]))))),
0)</f>
        <v>0</v>
      </c>
      <c r="K83" s="160">
        <f t="array" ref="K83">IFERROR(
AVERAGE((IF(DATOS_[[Sexo]:[Sexo]]=$B83,IF(DATOS_[[AGRUP. VALOR. PTO.]:[AGRUP. VALOR. PTO.]]=$B81,IF(DATOS_[[Check Periodo Ref.]:[Check Periodo Ref.]]="Dentro",DATOS_[Conc.Sal.06]))))),
0)</f>
        <v>0</v>
      </c>
      <c r="L83" s="160">
        <f t="array" ref="L83">IFERROR(
AVERAGE((IF(DATOS_[[Sexo]:[Sexo]]=$B83,IF(DATOS_[[AGRUP. VALOR. PTO.]:[AGRUP. VALOR. PTO.]]=$B81,IF(DATOS_[[Check Periodo Ref.]:[Check Periodo Ref.]]="Dentro",DATOS_[Conc.Sal.07]))))),
0)</f>
        <v>0</v>
      </c>
      <c r="M83" s="160">
        <f t="array" ref="M83">IFERROR(
AVERAGE((IF(DATOS_[[Sexo]:[Sexo]]=$B83,IF(DATOS_[[AGRUP. VALOR. PTO.]:[AGRUP. VALOR. PTO.]]=$B81,IF(DATOS_[[Check Periodo Ref.]:[Check Periodo Ref.]]="Dentro",DATOS_[Conc.Sal.08]))))),
0)</f>
        <v>0</v>
      </c>
      <c r="N83" s="160">
        <f t="array" ref="N83">IFERROR(
AVERAGE((IF(DATOS_[[Sexo]:[Sexo]]=$B83,IF(DATOS_[[AGRUP. VALOR. PTO.]:[AGRUP. VALOR. PTO.]]=$B81,IF(DATOS_[[Check Periodo Ref.]:[Check Periodo Ref.]]="Dentro",DATOS_[Conc.Sal.09]))))),
0)</f>
        <v>0</v>
      </c>
      <c r="O83" s="160">
        <f t="array" ref="O83">IFERROR(
AVERAGE((IF(DATOS_[[Sexo]:[Sexo]]=$B83,IF(DATOS_[[AGRUP. VALOR. PTO.]:[AGRUP. VALOR. PTO.]]=$B81,IF(DATOS_[[Check Periodo Ref.]:[Check Periodo Ref.]]="Dentro",DATOS_[Conc.Sal.10]))))),
0)</f>
        <v>0</v>
      </c>
      <c r="P83" s="160">
        <f t="array" ref="P83">IFERROR(
AVERAGE((IF(DATOS_[[Sexo]:[Sexo]]=$B83,IF(DATOS_[[AGRUP. VALOR. PTO.]:[AGRUP. VALOR. PTO.]]=$B81,IF(DATOS_[[Check Periodo Ref.]:[Check Periodo Ref.]]="Dentro",DATOS_[Conc.Sal.11]))))),
0)</f>
        <v>0</v>
      </c>
      <c r="Q83" s="160">
        <f t="array" ref="Q83">IFERROR(
AVERAGE((IF(DATOS_[[Sexo]:[Sexo]]=$B83,IF(DATOS_[[AGRUP. VALOR. PTO.]:[AGRUP. VALOR. PTO.]]=$B81,IF(DATOS_[[Check Periodo Ref.]:[Check Periodo Ref.]]="Dentro",DATOS_[Conc.Sal.12]))))),
0)</f>
        <v>0</v>
      </c>
      <c r="R83" s="160">
        <f t="array" ref="R83">IFERROR(
AVERAGE((IF(DATOS_[[Sexo]:[Sexo]]=$B83,IF(DATOS_[[AGRUP. VALOR. PTO.]:[AGRUP. VALOR. PTO.]]=$B81,IF(DATOS_[[Check Periodo Ref.]:[Check Periodo Ref.]]="Dentro",DATOS_[Conc.Sal.13]))))),
0)</f>
        <v>0</v>
      </c>
      <c r="S83" s="160">
        <f t="array" ref="S83">IFERROR(
AVERAGE((IF(DATOS_[[Sexo]:[Sexo]]=$B83,IF(DATOS_[[AGRUP. VALOR. PTO.]:[AGRUP. VALOR. PTO.]]=$B81,IF(DATOS_[[Check Periodo Ref.]:[Check Periodo Ref.]]="Dentro",DATOS_[Conc.Sal.14]))))),
0)</f>
        <v>0</v>
      </c>
      <c r="T83" s="160">
        <f t="array" ref="T83">IFERROR(
AVERAGE((IF(DATOS_[[Sexo]:[Sexo]]=$B83,IF(DATOS_[[AGRUP. VALOR. PTO.]:[AGRUP. VALOR. PTO.]]=$B81,IF(DATOS_[[Check Periodo Ref.]:[Check Periodo Ref.]]="Dentro",DATOS_[Conc.Sal.15]))))),
0)</f>
        <v>0</v>
      </c>
      <c r="U83" s="160">
        <f t="array" ref="U83">IFERROR(
AVERAGE((IF(DATOS_[[Sexo]:[Sexo]]=$B83,IF(DATOS_[[AGRUP. VALOR. PTO.]:[AGRUP. VALOR. PTO.]]=$B81,IF(DATOS_[[Check Periodo Ref.]:[Check Periodo Ref.]]="Dentro",DATOS_[Conc.Sal.16]))))),
0)</f>
        <v>0</v>
      </c>
      <c r="V83" s="160">
        <f t="array" ref="V83">IFERROR(
AVERAGE((IF(DATOS_[[Sexo]:[Sexo]]=$B83,IF(DATOS_[[AGRUP. VALOR. PTO.]:[AGRUP. VALOR. PTO.]]=$B81,IF(DATOS_[[Check Periodo Ref.]:[Check Periodo Ref.]]="Dentro",DATOS_[Conc.Sal.17]))))),
0)</f>
        <v>0</v>
      </c>
      <c r="W83" s="160">
        <f t="array" ref="W83">IFERROR(
AVERAGE((IF(DATOS_[[Sexo]:[Sexo]]=$B83,IF(DATOS_[[AGRUP. VALOR. PTO.]:[AGRUP. VALOR. PTO.]]=$B81,IF(DATOS_[[Check Periodo Ref.]:[Check Periodo Ref.]]="Dentro",DATOS_[Conc.Sal.18]))))),
0)</f>
        <v>0</v>
      </c>
      <c r="X83" s="160">
        <f t="array" ref="X83">IFERROR(
AVERAGE((IF(DATOS_[[Sexo]:[Sexo]]=$B83,IF(DATOS_[[AGRUP. VALOR. PTO.]:[AGRUP. VALOR. PTO.]]=$B81,IF(DATOS_[[Check Periodo Ref.]:[Check Periodo Ref.]]="Dentro",DATOS_[Conc.Sal.19]))))),
0)</f>
        <v>0</v>
      </c>
      <c r="Y83" s="160">
        <f t="array" ref="Y83">IFERROR(
AVERAGE((IF(DATOS_[[Sexo]:[Sexo]]=$B83,IF(DATOS_[[AGRUP. VALOR. PTO.]:[AGRUP. VALOR. PTO.]]=$B81,IF(DATOS_[[Check Periodo Ref.]:[Check Periodo Ref.]]="Dentro",DATOS_[Conc.Sal.20]))))),
0)</f>
        <v>0</v>
      </c>
      <c r="Z83" s="160">
        <f t="array" ref="Z83">IFERROR(
AVERAGE((IF(DATOS_[[Sexo]:[Sexo]]=$B83,IF(DATOS_[[AGRUP. VALOR. PTO.]:[AGRUP. VALOR. PTO.]]=$B81,IF(DATOS_[[Check Periodo Ref.]:[Check Periodo Ref.]]="Dentro",DATOS_[Conc.Sal.21]))))),
0)</f>
        <v>0</v>
      </c>
      <c r="AA83" s="160">
        <f t="array" ref="AA83">IFERROR(
AVERAGE((IF(DATOS_[[Sexo]:[Sexo]]=$B83,IF(DATOS_[[AGRUP. VALOR. PTO.]:[AGRUP. VALOR. PTO.]]=$B81,IF(DATOS_[[Check Periodo Ref.]:[Check Periodo Ref.]]="Dentro",DATOS_[Conc.Sal.22]))))),
0)</f>
        <v>0</v>
      </c>
      <c r="AB83" s="160">
        <f t="array" ref="AB83">IFERROR(
AVERAGE((IF(DATOS_[[Sexo]:[Sexo]]=$B83,IF(DATOS_[[AGRUP. VALOR. PTO.]:[AGRUP. VALOR. PTO.]]=$B81,IF(DATOS_[[Check Periodo Ref.]:[Check Periodo Ref.]]="Dentro",DATOS_[Conc.Sal.23]))))),
0)</f>
        <v>0</v>
      </c>
      <c r="AC83" s="160">
        <f t="array" ref="AC83">IFERROR(
AVERAGE((IF(DATOS_[[Sexo]:[Sexo]]=$B83,IF(DATOS_[[AGRUP. VALOR. PTO.]:[AGRUP. VALOR. PTO.]]=$B81,IF(DATOS_[[Check Periodo Ref.]:[Check Periodo Ref.]]="Dentro",DATOS_[Conc.Sal.24]))))),
0)</f>
        <v>0</v>
      </c>
      <c r="AD83" s="160">
        <f t="array" ref="AD83">IFERROR(
AVERAGE((IF(DATOS_[[Sexo]:[Sexo]]=$B83,IF(DATOS_[[AGRUP. VALOR. PTO.]:[AGRUP. VALOR. PTO.]]=$B81,IF(DATOS_[[Check Periodo Ref.]:[Check Periodo Ref.]]="Dentro",DATOS_[Conc.Sal.25]))))),
0)</f>
        <v>0</v>
      </c>
      <c r="AE83" s="160">
        <f t="array" ref="AE83">IFERROR(
AVERAGE((IF(DATOS_[[Sexo]:[Sexo]]=$B83,IF(DATOS_[[AGRUP. VALOR. PTO.]:[AGRUP. VALOR. PTO.]]=$B81,IF(DATOS_[[Check Periodo Ref.]:[Check Periodo Ref.]]="Dentro",DATOS_[Conc.Sal.26]))))),
0)</f>
        <v>0</v>
      </c>
      <c r="AF83" s="160">
        <f t="array" ref="AF83">IFERROR(
AVERAGE((IF(DATOS_[[Sexo]:[Sexo]]=$B83,IF(DATOS_[[AGRUP. VALOR. PTO.]:[AGRUP. VALOR. PTO.]]=$B81,IF(DATOS_[[Check Periodo Ref.]:[Check Periodo Ref.]]="Dentro",DATOS_[Conc.Sal.27]))))),
0)</f>
        <v>0</v>
      </c>
      <c r="AG83" s="160">
        <f t="array" ref="AG83">IFERROR(
AVERAGE((IF(DATOS_[[Sexo]:[Sexo]]=$B83,IF(DATOS_[[AGRUP. VALOR. PTO.]:[AGRUP. VALOR. PTO.]]=$B81,IF(DATOS_[[Check Periodo Ref.]:[Check Periodo Ref.]]="Dentro",DATOS_[Conc.Sal.28]))))),
0)</f>
        <v>0</v>
      </c>
      <c r="AH83" s="160">
        <f t="array" ref="AH83">IFERROR(
AVERAGE((IF(DATOS_[[Sexo]:[Sexo]]=$B83,IF(DATOS_[[AGRUP. VALOR. PTO.]:[AGRUP. VALOR. PTO.]]=$B81,IF(DATOS_[[Check Periodo Ref.]:[Check Periodo Ref.]]="Dentro",DATOS_[Conc.Sal.29]))))),
0)</f>
        <v>0</v>
      </c>
      <c r="AI83" s="160">
        <f t="array" ref="AI83">IFERROR(
AVERAGE((IF(DATOS_[[Sexo]:[Sexo]]=$B83,IF(DATOS_[[AGRUP. VALOR. PTO.]:[AGRUP. VALOR. PTO.]]=$B81,IF(DATOS_[[Check Periodo Ref.]:[Check Periodo Ref.]]="Dentro",DATOS_[Conc.Sal.30]))))),
0)</f>
        <v>0</v>
      </c>
      <c r="AJ83" s="161">
        <f t="array" ref="AJ83">IFERROR(
AVERAGE(IF(DATOS_[Sexo]=$B83,IF(DATOS_[AGRUP. VALOR. PTO.]=$B81,IF(DATOS_[Check Periodo Ref.]="Dentro",DATOS_[Tot COMPL.SAL Ef],FALSE)))),
0)</f>
        <v>0</v>
      </c>
      <c r="AK83" s="163">
        <f t="array" ref="AK83">IFERROR(
AVERAGE(IF(DATOS_[Sexo]=$B83,IF(DATOS_[AGRUP. VALOR. PTO.]=$B81,IF(DATOS_[Check Periodo Ref.]="Dentro",DATOS_[TOTAL SALARIO Ef],FALSE)))),
0)</f>
        <v>0</v>
      </c>
      <c r="AL83" s="162">
        <f t="array" ref="AL83">IFERROR(
AVERAGE((IF(DATOS_[[Sexo]:[Sexo]]=$B83,IF(DATOS_[[AGRUP. VALOR. PTO.]:[AGRUP. VALOR. PTO.]]=$B81,IF(DATOS_[[Check Periodo Ref.]:[Check Periodo Ref.]]="Dentro",DATOS_[C.Extra.01]))))),
0)</f>
        <v>0</v>
      </c>
      <c r="AM83" s="162">
        <f t="array" ref="AM83">IFERROR(
AVERAGE((IF(DATOS_[[Sexo]:[Sexo]]=$B83,IF(DATOS_[[AGRUP. VALOR. PTO.]:[AGRUP. VALOR. PTO.]]=$B81,IF(DATOS_[[Check Periodo Ref.]:[Check Periodo Ref.]]="Dentro",DATOS_[C.Extra.02]))))),
0)</f>
        <v>0</v>
      </c>
      <c r="AN83" s="162">
        <f t="array" ref="AN83">IFERROR(
AVERAGE((IF(DATOS_[[Sexo]:[Sexo]]=$B83,IF(DATOS_[[AGRUP. VALOR. PTO.]:[AGRUP. VALOR. PTO.]]=$B81,IF(DATOS_[[Check Periodo Ref.]:[Check Periodo Ref.]]="Dentro",DATOS_[C.Extra.03]))))),
0)</f>
        <v>0</v>
      </c>
      <c r="AO83" s="162">
        <f t="array" ref="AO83">IFERROR(
AVERAGE((IF(DATOS_[[Sexo]:[Sexo]]=$B83,IF(DATOS_[[AGRUP. VALOR. PTO.]:[AGRUP. VALOR. PTO.]]=$B81,IF(DATOS_[[Check Periodo Ref.]:[Check Periodo Ref.]]="Dentro",DATOS_[C.Extra.04]))))),
0)</f>
        <v>0</v>
      </c>
      <c r="AP83" s="162">
        <f t="array" ref="AP83">IFERROR(
AVERAGE((IF(DATOS_[[Sexo]:[Sexo]]=$B83,IF(DATOS_[[AGRUP. VALOR. PTO.]:[AGRUP. VALOR. PTO.]]=$B81,IF(DATOS_[[Check Periodo Ref.]:[Check Periodo Ref.]]="Dentro",DATOS_[C.Extra.05]))))),
0)</f>
        <v>0</v>
      </c>
      <c r="AQ83" s="164">
        <f t="array" ref="AQ83">IFERROR(
AVERAGE(IF(DATOS_[Sexo]=$B83,IF(DATOS_[AGRUP. VALOR. PTO.]=$B81,IF(DATOS_[Check Periodo Ref.]="Dentro",DATOS_[Tot Extrasalarial Ef],FALSE)))),
0)</f>
        <v>0</v>
      </c>
      <c r="AR83" s="165">
        <f t="array" ref="AR83">IFERROR(
AVERAGE(IF(DATOS_[Sexo]=$B83,IF(DATOS_[AGRUP. VALOR. PTO.]=$B81,IF(DATOS_[Check Periodo Ref.]="Dentro",DATOS_[TOTAL Retrib Ef],FALSE)))),
0)</f>
        <v>0</v>
      </c>
    </row>
    <row r="84" spans="1:44" ht="17.25" thickBot="1" x14ac:dyDescent="0.35">
      <c r="A84" s="114" t="str">
        <f t="shared" ref="A84" si="95">+A85</f>
        <v>[ocultar]</v>
      </c>
      <c r="B84" s="117" t="s">
        <v>283</v>
      </c>
      <c r="C84" s="158"/>
      <c r="D84" s="118"/>
      <c r="E84" s="206" t="str">
        <f t="shared" ref="E84:AR84" si="96">IFERROR((E85-E86)/E85,"")</f>
        <v/>
      </c>
      <c r="F84" s="276" t="str">
        <f t="shared" si="96"/>
        <v/>
      </c>
      <c r="G84" s="277" t="str">
        <f t="shared" si="96"/>
        <v/>
      </c>
      <c r="H84" s="277" t="str">
        <f t="shared" si="96"/>
        <v/>
      </c>
      <c r="I84" s="277" t="str">
        <f t="shared" si="96"/>
        <v/>
      </c>
      <c r="J84" s="278" t="str">
        <f t="shared" si="96"/>
        <v/>
      </c>
      <c r="K84" s="279" t="str">
        <f t="shared" si="96"/>
        <v/>
      </c>
      <c r="L84" s="279" t="str">
        <f t="shared" si="96"/>
        <v/>
      </c>
      <c r="M84" s="279" t="str">
        <f t="shared" si="96"/>
        <v/>
      </c>
      <c r="N84" s="279" t="str">
        <f t="shared" si="96"/>
        <v/>
      </c>
      <c r="O84" s="279" t="str">
        <f t="shared" si="96"/>
        <v/>
      </c>
      <c r="P84" s="279" t="str">
        <f t="shared" si="96"/>
        <v/>
      </c>
      <c r="Q84" s="279" t="str">
        <f t="shared" si="96"/>
        <v/>
      </c>
      <c r="R84" s="279" t="str">
        <f t="shared" si="96"/>
        <v/>
      </c>
      <c r="S84" s="279" t="str">
        <f t="shared" si="96"/>
        <v/>
      </c>
      <c r="T84" s="279" t="str">
        <f t="shared" si="96"/>
        <v/>
      </c>
      <c r="U84" s="279" t="str">
        <f t="shared" si="96"/>
        <v/>
      </c>
      <c r="V84" s="278" t="str">
        <f t="shared" si="96"/>
        <v/>
      </c>
      <c r="W84" s="278" t="str">
        <f t="shared" si="96"/>
        <v/>
      </c>
      <c r="X84" s="278" t="str">
        <f t="shared" si="96"/>
        <v/>
      </c>
      <c r="Y84" s="278" t="str">
        <f t="shared" si="96"/>
        <v/>
      </c>
      <c r="Z84" s="278" t="str">
        <f t="shared" si="96"/>
        <v/>
      </c>
      <c r="AA84" s="278" t="str">
        <f t="shared" si="96"/>
        <v/>
      </c>
      <c r="AB84" s="278" t="str">
        <f t="shared" si="96"/>
        <v/>
      </c>
      <c r="AC84" s="278" t="str">
        <f t="shared" si="96"/>
        <v/>
      </c>
      <c r="AD84" s="278" t="str">
        <f t="shared" si="96"/>
        <v/>
      </c>
      <c r="AE84" s="278" t="str">
        <f t="shared" si="96"/>
        <v/>
      </c>
      <c r="AF84" s="278" t="str">
        <f t="shared" si="96"/>
        <v/>
      </c>
      <c r="AG84" s="278" t="str">
        <f t="shared" si="96"/>
        <v/>
      </c>
      <c r="AH84" s="278" t="str">
        <f t="shared" si="96"/>
        <v/>
      </c>
      <c r="AI84" s="278" t="str">
        <f t="shared" si="96"/>
        <v/>
      </c>
      <c r="AJ84" s="207" t="str">
        <f t="shared" si="96"/>
        <v/>
      </c>
      <c r="AK84" s="210" t="str">
        <f t="shared" si="96"/>
        <v/>
      </c>
      <c r="AL84" s="281" t="str">
        <f t="shared" si="96"/>
        <v/>
      </c>
      <c r="AM84" s="281" t="str">
        <f t="shared" si="96"/>
        <v/>
      </c>
      <c r="AN84" s="281" t="str">
        <f t="shared" si="96"/>
        <v/>
      </c>
      <c r="AO84" s="281" t="str">
        <f t="shared" si="96"/>
        <v/>
      </c>
      <c r="AP84" s="281" t="str">
        <f t="shared" si="96"/>
        <v/>
      </c>
      <c r="AQ84" s="208" t="str">
        <f t="shared" si="96"/>
        <v/>
      </c>
      <c r="AR84" s="209" t="str">
        <f t="shared" si="96"/>
        <v/>
      </c>
    </row>
    <row r="85" spans="1:44" x14ac:dyDescent="0.3">
      <c r="A85" s="114" t="str">
        <f t="shared" ref="A85" si="97">+IF(C85+C86=0,"[ocultar]","")</f>
        <v>[ocultar]</v>
      </c>
      <c r="B85" s="111" t="s">
        <v>162</v>
      </c>
      <c r="C85" s="112">
        <f t="array" ref="C85">SUM(IF($B85=DATOS_[Sexo],
IF($B84=DATOS_[AGRUP. VALOR. PTO.],
IF("Dentro"=DATOS_[Check Periodo Ref.],
1/(COUNTIFS(DATOS_[Sexo],$B85,DATOS_[AGRUP. VALOR. PTO.],$B84,DATOS_[Check Periodo Ref.],"Dentro",DATOS_[id],DATOS_[id]))))))</f>
        <v>0</v>
      </c>
      <c r="D85" s="113">
        <f>COUNTIFS(DATOS_[AGRUP. VALOR. PTO.],$B84,DATOS_[Sexo],$B85,DATOS_[Check Periodo Ref.],"Dentro")</f>
        <v>0</v>
      </c>
      <c r="E85" s="159">
        <f t="array" ref="E85">IFERROR(
AVERAGE(IF(DATOS_[Sexo]=$B85,IF(DATOS_[AGRUP. VALOR. PTO.]=$B84,IF(DATOS_[Check Periodo Ref.]="Dentro",DATOS_[SALARIO BASE Ef],FALSE)))),
0)</f>
        <v>0</v>
      </c>
      <c r="F85" s="160">
        <f t="array" ref="F85">IFERROR(
AVERAGE((IF(DATOS_[[Sexo]:[Sexo]]=$B85,IF(DATOS_[[AGRUP. VALOR. PTO.]:[AGRUP. VALOR. PTO.]]=$B84,IF(DATOS_[[Check Periodo Ref.]:[Check Periodo Ref.]]="Dentro",DATOS_[Conc.Sal.01]))))),
0)</f>
        <v>0</v>
      </c>
      <c r="G85" s="160">
        <f t="array" ref="G85">IFERROR(
AVERAGE((IF(DATOS_[[Sexo]:[Sexo]]=$B85,IF(DATOS_[[AGRUP. VALOR. PTO.]:[AGRUP. VALOR. PTO.]]=$B84,IF(DATOS_[[Check Periodo Ref.]:[Check Periodo Ref.]]="Dentro",DATOS_[Conc.Sal.02]))))),
0)</f>
        <v>0</v>
      </c>
      <c r="H85" s="160">
        <f t="array" ref="H85">IFERROR(
AVERAGE((IF(DATOS_[[Sexo]:[Sexo]]=$B85,IF(DATOS_[[AGRUP. VALOR. PTO.]:[AGRUP. VALOR. PTO.]]=$B84,IF(DATOS_[[Check Periodo Ref.]:[Check Periodo Ref.]]="Dentro",DATOS_[Conc.Sal.03]))))),
0)</f>
        <v>0</v>
      </c>
      <c r="I85" s="160">
        <f t="array" ref="I85">IFERROR(
AVERAGE((IF(DATOS_[[Sexo]:[Sexo]]=$B85,IF(DATOS_[[AGRUP. VALOR. PTO.]:[AGRUP. VALOR. PTO.]]=$B84,IF(DATOS_[[Check Periodo Ref.]:[Check Periodo Ref.]]="Dentro",DATOS_[Conc.Sal.04]))))),
0)</f>
        <v>0</v>
      </c>
      <c r="J85" s="160">
        <f t="array" ref="J85">IFERROR(
AVERAGE((IF(DATOS_[[Sexo]:[Sexo]]=$B85,IF(DATOS_[[AGRUP. VALOR. PTO.]:[AGRUP. VALOR. PTO.]]=$B84,IF(DATOS_[[Check Periodo Ref.]:[Check Periodo Ref.]]="Dentro",DATOS_[Conc.Sal.05]))))),
0)</f>
        <v>0</v>
      </c>
      <c r="K85" s="160">
        <f t="array" ref="K85">IFERROR(
AVERAGE((IF(DATOS_[[Sexo]:[Sexo]]=$B85,IF(DATOS_[[AGRUP. VALOR. PTO.]:[AGRUP. VALOR. PTO.]]=$B84,IF(DATOS_[[Check Periodo Ref.]:[Check Periodo Ref.]]="Dentro",DATOS_[Conc.Sal.06]))))),
0)</f>
        <v>0</v>
      </c>
      <c r="L85" s="160">
        <f t="array" ref="L85">IFERROR(
AVERAGE((IF(DATOS_[[Sexo]:[Sexo]]=$B85,IF(DATOS_[[AGRUP. VALOR. PTO.]:[AGRUP. VALOR. PTO.]]=$B84,IF(DATOS_[[Check Periodo Ref.]:[Check Periodo Ref.]]="Dentro",DATOS_[Conc.Sal.07]))))),
0)</f>
        <v>0</v>
      </c>
      <c r="M85" s="160">
        <f t="array" ref="M85">IFERROR(
AVERAGE((IF(DATOS_[[Sexo]:[Sexo]]=$B85,IF(DATOS_[[AGRUP. VALOR. PTO.]:[AGRUP. VALOR. PTO.]]=$B84,IF(DATOS_[[Check Periodo Ref.]:[Check Periodo Ref.]]="Dentro",DATOS_[Conc.Sal.08]))))),
0)</f>
        <v>0</v>
      </c>
      <c r="N85" s="160">
        <f t="array" ref="N85">IFERROR(
AVERAGE((IF(DATOS_[[Sexo]:[Sexo]]=$B85,IF(DATOS_[[AGRUP. VALOR. PTO.]:[AGRUP. VALOR. PTO.]]=$B84,IF(DATOS_[[Check Periodo Ref.]:[Check Periodo Ref.]]="Dentro",DATOS_[Conc.Sal.09]))))),
0)</f>
        <v>0</v>
      </c>
      <c r="O85" s="160">
        <f t="array" ref="O85">IFERROR(
AVERAGE((IF(DATOS_[[Sexo]:[Sexo]]=$B85,IF(DATOS_[[AGRUP. VALOR. PTO.]:[AGRUP. VALOR. PTO.]]=$B84,IF(DATOS_[[Check Periodo Ref.]:[Check Periodo Ref.]]="Dentro",DATOS_[Conc.Sal.10]))))),
0)</f>
        <v>0</v>
      </c>
      <c r="P85" s="160">
        <f t="array" ref="P85">IFERROR(
AVERAGE((IF(DATOS_[[Sexo]:[Sexo]]=$B85,IF(DATOS_[[AGRUP. VALOR. PTO.]:[AGRUP. VALOR. PTO.]]=$B84,IF(DATOS_[[Check Periodo Ref.]:[Check Periodo Ref.]]="Dentro",DATOS_[Conc.Sal.11]))))),
0)</f>
        <v>0</v>
      </c>
      <c r="Q85" s="160">
        <f t="array" ref="Q85">IFERROR(
AVERAGE((IF(DATOS_[[Sexo]:[Sexo]]=$B85,IF(DATOS_[[AGRUP. VALOR. PTO.]:[AGRUP. VALOR. PTO.]]=$B84,IF(DATOS_[[Check Periodo Ref.]:[Check Periodo Ref.]]="Dentro",DATOS_[Conc.Sal.12]))))),
0)</f>
        <v>0</v>
      </c>
      <c r="R85" s="160">
        <f t="array" ref="R85">IFERROR(
AVERAGE((IF(DATOS_[[Sexo]:[Sexo]]=$B85,IF(DATOS_[[AGRUP. VALOR. PTO.]:[AGRUP. VALOR. PTO.]]=$B84,IF(DATOS_[[Check Periodo Ref.]:[Check Periodo Ref.]]="Dentro",DATOS_[Conc.Sal.13]))))),
0)</f>
        <v>0</v>
      </c>
      <c r="S85" s="160">
        <f t="array" ref="S85">IFERROR(
AVERAGE((IF(DATOS_[[Sexo]:[Sexo]]=$B85,IF(DATOS_[[AGRUP. VALOR. PTO.]:[AGRUP. VALOR. PTO.]]=$B84,IF(DATOS_[[Check Periodo Ref.]:[Check Periodo Ref.]]="Dentro",DATOS_[Conc.Sal.14]))))),
0)</f>
        <v>0</v>
      </c>
      <c r="T85" s="160">
        <f t="array" ref="T85">IFERROR(
AVERAGE((IF(DATOS_[[Sexo]:[Sexo]]=$B85,IF(DATOS_[[AGRUP. VALOR. PTO.]:[AGRUP. VALOR. PTO.]]=$B84,IF(DATOS_[[Check Periodo Ref.]:[Check Periodo Ref.]]="Dentro",DATOS_[Conc.Sal.15]))))),
0)</f>
        <v>0</v>
      </c>
      <c r="U85" s="160">
        <f t="array" ref="U85">IFERROR(
AVERAGE((IF(DATOS_[[Sexo]:[Sexo]]=$B85,IF(DATOS_[[AGRUP. VALOR. PTO.]:[AGRUP. VALOR. PTO.]]=$B84,IF(DATOS_[[Check Periodo Ref.]:[Check Periodo Ref.]]="Dentro",DATOS_[Conc.Sal.16]))))),
0)</f>
        <v>0</v>
      </c>
      <c r="V85" s="160">
        <f t="array" ref="V85">IFERROR(
AVERAGE((IF(DATOS_[[Sexo]:[Sexo]]=$B85,IF(DATOS_[[AGRUP. VALOR. PTO.]:[AGRUP. VALOR. PTO.]]=$B84,IF(DATOS_[[Check Periodo Ref.]:[Check Periodo Ref.]]="Dentro",DATOS_[Conc.Sal.17]))))),
0)</f>
        <v>0</v>
      </c>
      <c r="W85" s="160">
        <f t="array" ref="W85">IFERROR(
AVERAGE((IF(DATOS_[[Sexo]:[Sexo]]=$B85,IF(DATOS_[[AGRUP. VALOR. PTO.]:[AGRUP. VALOR. PTO.]]=$B84,IF(DATOS_[[Check Periodo Ref.]:[Check Periodo Ref.]]="Dentro",DATOS_[Conc.Sal.18]))))),
0)</f>
        <v>0</v>
      </c>
      <c r="X85" s="160">
        <f t="array" ref="X85">IFERROR(
AVERAGE((IF(DATOS_[[Sexo]:[Sexo]]=$B85,IF(DATOS_[[AGRUP. VALOR. PTO.]:[AGRUP. VALOR. PTO.]]=$B84,IF(DATOS_[[Check Periodo Ref.]:[Check Periodo Ref.]]="Dentro",DATOS_[Conc.Sal.19]))))),
0)</f>
        <v>0</v>
      </c>
      <c r="Y85" s="160">
        <f t="array" ref="Y85">IFERROR(
AVERAGE((IF(DATOS_[[Sexo]:[Sexo]]=$B85,IF(DATOS_[[AGRUP. VALOR. PTO.]:[AGRUP. VALOR. PTO.]]=$B84,IF(DATOS_[[Check Periodo Ref.]:[Check Periodo Ref.]]="Dentro",DATOS_[Conc.Sal.20]))))),
0)</f>
        <v>0</v>
      </c>
      <c r="Z85" s="160">
        <f t="array" ref="Z85">IFERROR(
AVERAGE((IF(DATOS_[[Sexo]:[Sexo]]=$B85,IF(DATOS_[[AGRUP. VALOR. PTO.]:[AGRUP. VALOR. PTO.]]=$B84,IF(DATOS_[[Check Periodo Ref.]:[Check Periodo Ref.]]="Dentro",DATOS_[Conc.Sal.21]))))),
0)</f>
        <v>0</v>
      </c>
      <c r="AA85" s="160">
        <f t="array" ref="AA85">IFERROR(
AVERAGE((IF(DATOS_[[Sexo]:[Sexo]]=$B85,IF(DATOS_[[AGRUP. VALOR. PTO.]:[AGRUP. VALOR. PTO.]]=$B84,IF(DATOS_[[Check Periodo Ref.]:[Check Periodo Ref.]]="Dentro",DATOS_[Conc.Sal.22]))))),
0)</f>
        <v>0</v>
      </c>
      <c r="AB85" s="160">
        <f t="array" ref="AB85">IFERROR(
AVERAGE((IF(DATOS_[[Sexo]:[Sexo]]=$B85,IF(DATOS_[[AGRUP. VALOR. PTO.]:[AGRUP. VALOR. PTO.]]=$B84,IF(DATOS_[[Check Periodo Ref.]:[Check Periodo Ref.]]="Dentro",DATOS_[Conc.Sal.23]))))),
0)</f>
        <v>0</v>
      </c>
      <c r="AC85" s="160">
        <f t="array" ref="AC85">IFERROR(
AVERAGE((IF(DATOS_[[Sexo]:[Sexo]]=$B85,IF(DATOS_[[AGRUP. VALOR. PTO.]:[AGRUP. VALOR. PTO.]]=$B84,IF(DATOS_[[Check Periodo Ref.]:[Check Periodo Ref.]]="Dentro",DATOS_[Conc.Sal.24]))))),
0)</f>
        <v>0</v>
      </c>
      <c r="AD85" s="160">
        <f t="array" ref="AD85">IFERROR(
AVERAGE((IF(DATOS_[[Sexo]:[Sexo]]=$B85,IF(DATOS_[[AGRUP. VALOR. PTO.]:[AGRUP. VALOR. PTO.]]=$B84,IF(DATOS_[[Check Periodo Ref.]:[Check Periodo Ref.]]="Dentro",DATOS_[Conc.Sal.25]))))),
0)</f>
        <v>0</v>
      </c>
      <c r="AE85" s="160">
        <f t="array" ref="AE85">IFERROR(
AVERAGE((IF(DATOS_[[Sexo]:[Sexo]]=$B85,IF(DATOS_[[AGRUP. VALOR. PTO.]:[AGRUP. VALOR. PTO.]]=$B84,IF(DATOS_[[Check Periodo Ref.]:[Check Periodo Ref.]]="Dentro",DATOS_[Conc.Sal.26]))))),
0)</f>
        <v>0</v>
      </c>
      <c r="AF85" s="160">
        <f t="array" ref="AF85">IFERROR(
AVERAGE((IF(DATOS_[[Sexo]:[Sexo]]=$B85,IF(DATOS_[[AGRUP. VALOR. PTO.]:[AGRUP. VALOR. PTO.]]=$B84,IF(DATOS_[[Check Periodo Ref.]:[Check Periodo Ref.]]="Dentro",DATOS_[Conc.Sal.27]))))),
0)</f>
        <v>0</v>
      </c>
      <c r="AG85" s="160">
        <f t="array" ref="AG85">IFERROR(
AVERAGE((IF(DATOS_[[Sexo]:[Sexo]]=$B85,IF(DATOS_[[AGRUP. VALOR. PTO.]:[AGRUP. VALOR. PTO.]]=$B84,IF(DATOS_[[Check Periodo Ref.]:[Check Periodo Ref.]]="Dentro",DATOS_[Conc.Sal.28]))))),
0)</f>
        <v>0</v>
      </c>
      <c r="AH85" s="160">
        <f t="array" ref="AH85">IFERROR(
AVERAGE((IF(DATOS_[[Sexo]:[Sexo]]=$B85,IF(DATOS_[[AGRUP. VALOR. PTO.]:[AGRUP. VALOR. PTO.]]=$B84,IF(DATOS_[[Check Periodo Ref.]:[Check Periodo Ref.]]="Dentro",DATOS_[Conc.Sal.29]))))),
0)</f>
        <v>0</v>
      </c>
      <c r="AI85" s="160">
        <f t="array" ref="AI85">IFERROR(
AVERAGE((IF(DATOS_[[Sexo]:[Sexo]]=$B85,IF(DATOS_[[AGRUP. VALOR. PTO.]:[AGRUP. VALOR. PTO.]]=$B84,IF(DATOS_[[Check Periodo Ref.]:[Check Periodo Ref.]]="Dentro",DATOS_[Conc.Sal.30]))))),
0)</f>
        <v>0</v>
      </c>
      <c r="AJ85" s="161">
        <f t="array" ref="AJ85">IFERROR(
AVERAGE(IF(DATOS_[Sexo]=$B85,IF(DATOS_[AGRUP. VALOR. PTO.]=$B84,IF(DATOS_[Check Periodo Ref.]="Dentro",DATOS_[Tot COMPL.SAL Ef],FALSE)))),
0)</f>
        <v>0</v>
      </c>
      <c r="AK85" s="163">
        <f t="array" ref="AK85">IFERROR(
AVERAGE(IF(DATOS_[Sexo]=$B85,IF(DATOS_[AGRUP. VALOR. PTO.]=$B84,IF(DATOS_[Check Periodo Ref.]="Dentro",DATOS_[TOTAL SALARIO Ef],FALSE)))),
0)</f>
        <v>0</v>
      </c>
      <c r="AL85" s="162">
        <f t="array" ref="AL85">IFERROR(
AVERAGE((IF(DATOS_[[Sexo]:[Sexo]]=$B85,IF(DATOS_[[AGRUP. VALOR. PTO.]:[AGRUP. VALOR. PTO.]]=$B84,IF(DATOS_[[Check Periodo Ref.]:[Check Periodo Ref.]]="Dentro",DATOS_[C.Extra.01]))))),
0)</f>
        <v>0</v>
      </c>
      <c r="AM85" s="162">
        <f t="array" ref="AM85">IFERROR(
AVERAGE((IF(DATOS_[[Sexo]:[Sexo]]=$B85,IF(DATOS_[[AGRUP. VALOR. PTO.]:[AGRUP. VALOR. PTO.]]=$B84,IF(DATOS_[[Check Periodo Ref.]:[Check Periodo Ref.]]="Dentro",DATOS_[C.Extra.02]))))),
0)</f>
        <v>0</v>
      </c>
      <c r="AN85" s="162">
        <f t="array" ref="AN85">IFERROR(
AVERAGE((IF(DATOS_[[Sexo]:[Sexo]]=$B85,IF(DATOS_[[AGRUP. VALOR. PTO.]:[AGRUP. VALOR. PTO.]]=$B84,IF(DATOS_[[Check Periodo Ref.]:[Check Periodo Ref.]]="Dentro",DATOS_[C.Extra.03]))))),
0)</f>
        <v>0</v>
      </c>
      <c r="AO85" s="162">
        <f t="array" ref="AO85">IFERROR(
AVERAGE((IF(DATOS_[[Sexo]:[Sexo]]=$B85,IF(DATOS_[[AGRUP. VALOR. PTO.]:[AGRUP. VALOR. PTO.]]=$B84,IF(DATOS_[[Check Periodo Ref.]:[Check Periodo Ref.]]="Dentro",DATOS_[C.Extra.04]))))),
0)</f>
        <v>0</v>
      </c>
      <c r="AP85" s="162">
        <f t="array" ref="AP85">IFERROR(
AVERAGE((IF(DATOS_[[Sexo]:[Sexo]]=$B85,IF(DATOS_[[AGRUP. VALOR. PTO.]:[AGRUP. VALOR. PTO.]]=$B84,IF(DATOS_[[Check Periodo Ref.]:[Check Periodo Ref.]]="Dentro",DATOS_[C.Extra.05]))))),
0)</f>
        <v>0</v>
      </c>
      <c r="AQ85" s="164">
        <f t="array" ref="AQ85">IFERROR(
AVERAGE(IF(DATOS_[Sexo]=$B85,IF(DATOS_[AGRUP. VALOR. PTO.]=$B84,IF(DATOS_[Check Periodo Ref.]="Dentro",DATOS_[Tot Extrasalarial Ef],FALSE)))),
0)</f>
        <v>0</v>
      </c>
      <c r="AR85" s="165">
        <f t="array" ref="AR85">IFERROR(
AVERAGE(IF(DATOS_[Sexo]=$B85,IF(DATOS_[AGRUP. VALOR. PTO.]=$B84,IF(DATOS_[Check Periodo Ref.]="Dentro",DATOS_[TOTAL Retrib Ef],FALSE)))),
0)</f>
        <v>0</v>
      </c>
    </row>
    <row r="86" spans="1:44" x14ac:dyDescent="0.3">
      <c r="A86" s="114" t="str">
        <f t="shared" ref="A86" si="98">+A85</f>
        <v>[ocultar]</v>
      </c>
      <c r="B86" s="111" t="s">
        <v>163</v>
      </c>
      <c r="C86" s="112">
        <f t="array" ref="C86">SUM(IF($B86=DATOS_[Sexo],
IF($B84=DATOS_[AGRUP. VALOR. PTO.],
IF("Dentro"=DATOS_[Check Periodo Ref.],
1/(COUNTIFS(DATOS_[Sexo],$B86,DATOS_[AGRUP. VALOR. PTO.],$B84,DATOS_[Check Periodo Ref.],"Dentro",DATOS_[id],DATOS_[id]))))))</f>
        <v>0</v>
      </c>
      <c r="D86" s="113">
        <f>COUNTIFS(DATOS_[AGRUP. VALOR. PTO.],$B84,DATOS_[Sexo],$B86,DATOS_[Check Periodo Ref.],"Dentro")</f>
        <v>0</v>
      </c>
      <c r="E86" s="159">
        <f t="array" ref="E86">IFERROR(
AVERAGE(IF(DATOS_[Sexo]=$B86,IF(DATOS_[AGRUP. VALOR. PTO.]=$B84,IF(DATOS_[Check Periodo Ref.]="Dentro",DATOS_[SALARIO BASE Ef],FALSE)))),
0)</f>
        <v>0</v>
      </c>
      <c r="F86" s="160">
        <f t="array" ref="F86">IFERROR(
AVERAGE((IF(DATOS_[[Sexo]:[Sexo]]=$B86,IF(DATOS_[[AGRUP. VALOR. PTO.]:[AGRUP. VALOR. PTO.]]=$B84,IF(DATOS_[[Check Periodo Ref.]:[Check Periodo Ref.]]="Dentro",DATOS_[Conc.Sal.01]))))),
0)</f>
        <v>0</v>
      </c>
      <c r="G86" s="160">
        <f t="array" ref="G86">IFERROR(
AVERAGE((IF(DATOS_[[Sexo]:[Sexo]]=$B86,IF(DATOS_[[AGRUP. VALOR. PTO.]:[AGRUP. VALOR. PTO.]]=$B84,IF(DATOS_[[Check Periodo Ref.]:[Check Periodo Ref.]]="Dentro",DATOS_[Conc.Sal.02]))))),
0)</f>
        <v>0</v>
      </c>
      <c r="H86" s="160">
        <f t="array" ref="H86">IFERROR(
AVERAGE((IF(DATOS_[[Sexo]:[Sexo]]=$B86,IF(DATOS_[[AGRUP. VALOR. PTO.]:[AGRUP. VALOR. PTO.]]=$B84,IF(DATOS_[[Check Periodo Ref.]:[Check Periodo Ref.]]="Dentro",DATOS_[Conc.Sal.03]))))),
0)</f>
        <v>0</v>
      </c>
      <c r="I86" s="160">
        <f t="array" ref="I86">IFERROR(
AVERAGE((IF(DATOS_[[Sexo]:[Sexo]]=$B86,IF(DATOS_[[AGRUP. VALOR. PTO.]:[AGRUP. VALOR. PTO.]]=$B84,IF(DATOS_[[Check Periodo Ref.]:[Check Periodo Ref.]]="Dentro",DATOS_[Conc.Sal.04]))))),
0)</f>
        <v>0</v>
      </c>
      <c r="J86" s="160">
        <f t="array" ref="J86">IFERROR(
AVERAGE((IF(DATOS_[[Sexo]:[Sexo]]=$B86,IF(DATOS_[[AGRUP. VALOR. PTO.]:[AGRUP. VALOR. PTO.]]=$B84,IF(DATOS_[[Check Periodo Ref.]:[Check Periodo Ref.]]="Dentro",DATOS_[Conc.Sal.05]))))),
0)</f>
        <v>0</v>
      </c>
      <c r="K86" s="160">
        <f t="array" ref="K86">IFERROR(
AVERAGE((IF(DATOS_[[Sexo]:[Sexo]]=$B86,IF(DATOS_[[AGRUP. VALOR. PTO.]:[AGRUP. VALOR. PTO.]]=$B84,IF(DATOS_[[Check Periodo Ref.]:[Check Periodo Ref.]]="Dentro",DATOS_[Conc.Sal.06]))))),
0)</f>
        <v>0</v>
      </c>
      <c r="L86" s="160">
        <f t="array" ref="L86">IFERROR(
AVERAGE((IF(DATOS_[[Sexo]:[Sexo]]=$B86,IF(DATOS_[[AGRUP. VALOR. PTO.]:[AGRUP. VALOR. PTO.]]=$B84,IF(DATOS_[[Check Periodo Ref.]:[Check Periodo Ref.]]="Dentro",DATOS_[Conc.Sal.07]))))),
0)</f>
        <v>0</v>
      </c>
      <c r="M86" s="160">
        <f t="array" ref="M86">IFERROR(
AVERAGE((IF(DATOS_[[Sexo]:[Sexo]]=$B86,IF(DATOS_[[AGRUP. VALOR. PTO.]:[AGRUP. VALOR. PTO.]]=$B84,IF(DATOS_[[Check Periodo Ref.]:[Check Periodo Ref.]]="Dentro",DATOS_[Conc.Sal.08]))))),
0)</f>
        <v>0</v>
      </c>
      <c r="N86" s="160">
        <f t="array" ref="N86">IFERROR(
AVERAGE((IF(DATOS_[[Sexo]:[Sexo]]=$B86,IF(DATOS_[[AGRUP. VALOR. PTO.]:[AGRUP. VALOR. PTO.]]=$B84,IF(DATOS_[[Check Periodo Ref.]:[Check Periodo Ref.]]="Dentro",DATOS_[Conc.Sal.09]))))),
0)</f>
        <v>0</v>
      </c>
      <c r="O86" s="160">
        <f t="array" ref="O86">IFERROR(
AVERAGE((IF(DATOS_[[Sexo]:[Sexo]]=$B86,IF(DATOS_[[AGRUP. VALOR. PTO.]:[AGRUP. VALOR. PTO.]]=$B84,IF(DATOS_[[Check Periodo Ref.]:[Check Periodo Ref.]]="Dentro",DATOS_[Conc.Sal.10]))))),
0)</f>
        <v>0</v>
      </c>
      <c r="P86" s="160">
        <f t="array" ref="P86">IFERROR(
AVERAGE((IF(DATOS_[[Sexo]:[Sexo]]=$B86,IF(DATOS_[[AGRUP. VALOR. PTO.]:[AGRUP. VALOR. PTO.]]=$B84,IF(DATOS_[[Check Periodo Ref.]:[Check Periodo Ref.]]="Dentro",DATOS_[Conc.Sal.11]))))),
0)</f>
        <v>0</v>
      </c>
      <c r="Q86" s="160">
        <f t="array" ref="Q86">IFERROR(
AVERAGE((IF(DATOS_[[Sexo]:[Sexo]]=$B86,IF(DATOS_[[AGRUP. VALOR. PTO.]:[AGRUP. VALOR. PTO.]]=$B84,IF(DATOS_[[Check Periodo Ref.]:[Check Periodo Ref.]]="Dentro",DATOS_[Conc.Sal.12]))))),
0)</f>
        <v>0</v>
      </c>
      <c r="R86" s="160">
        <f t="array" ref="R86">IFERROR(
AVERAGE((IF(DATOS_[[Sexo]:[Sexo]]=$B86,IF(DATOS_[[AGRUP. VALOR. PTO.]:[AGRUP. VALOR. PTO.]]=$B84,IF(DATOS_[[Check Periodo Ref.]:[Check Periodo Ref.]]="Dentro",DATOS_[Conc.Sal.13]))))),
0)</f>
        <v>0</v>
      </c>
      <c r="S86" s="160">
        <f t="array" ref="S86">IFERROR(
AVERAGE((IF(DATOS_[[Sexo]:[Sexo]]=$B86,IF(DATOS_[[AGRUP. VALOR. PTO.]:[AGRUP. VALOR. PTO.]]=$B84,IF(DATOS_[[Check Periodo Ref.]:[Check Periodo Ref.]]="Dentro",DATOS_[Conc.Sal.14]))))),
0)</f>
        <v>0</v>
      </c>
      <c r="T86" s="160">
        <f t="array" ref="T86">IFERROR(
AVERAGE((IF(DATOS_[[Sexo]:[Sexo]]=$B86,IF(DATOS_[[AGRUP. VALOR. PTO.]:[AGRUP. VALOR. PTO.]]=$B84,IF(DATOS_[[Check Periodo Ref.]:[Check Periodo Ref.]]="Dentro",DATOS_[Conc.Sal.15]))))),
0)</f>
        <v>0</v>
      </c>
      <c r="U86" s="160">
        <f t="array" ref="U86">IFERROR(
AVERAGE((IF(DATOS_[[Sexo]:[Sexo]]=$B86,IF(DATOS_[[AGRUP. VALOR. PTO.]:[AGRUP. VALOR. PTO.]]=$B84,IF(DATOS_[[Check Periodo Ref.]:[Check Periodo Ref.]]="Dentro",DATOS_[Conc.Sal.16]))))),
0)</f>
        <v>0</v>
      </c>
      <c r="V86" s="160">
        <f t="array" ref="V86">IFERROR(
AVERAGE((IF(DATOS_[[Sexo]:[Sexo]]=$B86,IF(DATOS_[[AGRUP. VALOR. PTO.]:[AGRUP. VALOR. PTO.]]=$B84,IF(DATOS_[[Check Periodo Ref.]:[Check Periodo Ref.]]="Dentro",DATOS_[Conc.Sal.17]))))),
0)</f>
        <v>0</v>
      </c>
      <c r="W86" s="160">
        <f t="array" ref="W86">IFERROR(
AVERAGE((IF(DATOS_[[Sexo]:[Sexo]]=$B86,IF(DATOS_[[AGRUP. VALOR. PTO.]:[AGRUP. VALOR. PTO.]]=$B84,IF(DATOS_[[Check Periodo Ref.]:[Check Periodo Ref.]]="Dentro",DATOS_[Conc.Sal.18]))))),
0)</f>
        <v>0</v>
      </c>
      <c r="X86" s="160">
        <f t="array" ref="X86">IFERROR(
AVERAGE((IF(DATOS_[[Sexo]:[Sexo]]=$B86,IF(DATOS_[[AGRUP. VALOR. PTO.]:[AGRUP. VALOR. PTO.]]=$B84,IF(DATOS_[[Check Periodo Ref.]:[Check Periodo Ref.]]="Dentro",DATOS_[Conc.Sal.19]))))),
0)</f>
        <v>0</v>
      </c>
      <c r="Y86" s="160">
        <f t="array" ref="Y86">IFERROR(
AVERAGE((IF(DATOS_[[Sexo]:[Sexo]]=$B86,IF(DATOS_[[AGRUP. VALOR. PTO.]:[AGRUP. VALOR. PTO.]]=$B84,IF(DATOS_[[Check Periodo Ref.]:[Check Periodo Ref.]]="Dentro",DATOS_[Conc.Sal.20]))))),
0)</f>
        <v>0</v>
      </c>
      <c r="Z86" s="160">
        <f t="array" ref="Z86">IFERROR(
AVERAGE((IF(DATOS_[[Sexo]:[Sexo]]=$B86,IF(DATOS_[[AGRUP. VALOR. PTO.]:[AGRUP. VALOR. PTO.]]=$B84,IF(DATOS_[[Check Periodo Ref.]:[Check Periodo Ref.]]="Dentro",DATOS_[Conc.Sal.21]))))),
0)</f>
        <v>0</v>
      </c>
      <c r="AA86" s="160">
        <f t="array" ref="AA86">IFERROR(
AVERAGE((IF(DATOS_[[Sexo]:[Sexo]]=$B86,IF(DATOS_[[AGRUP. VALOR. PTO.]:[AGRUP. VALOR. PTO.]]=$B84,IF(DATOS_[[Check Periodo Ref.]:[Check Periodo Ref.]]="Dentro",DATOS_[Conc.Sal.22]))))),
0)</f>
        <v>0</v>
      </c>
      <c r="AB86" s="160">
        <f t="array" ref="AB86">IFERROR(
AVERAGE((IF(DATOS_[[Sexo]:[Sexo]]=$B86,IF(DATOS_[[AGRUP. VALOR. PTO.]:[AGRUP. VALOR. PTO.]]=$B84,IF(DATOS_[[Check Periodo Ref.]:[Check Periodo Ref.]]="Dentro",DATOS_[Conc.Sal.23]))))),
0)</f>
        <v>0</v>
      </c>
      <c r="AC86" s="160">
        <f t="array" ref="AC86">IFERROR(
AVERAGE((IF(DATOS_[[Sexo]:[Sexo]]=$B86,IF(DATOS_[[AGRUP. VALOR. PTO.]:[AGRUP. VALOR. PTO.]]=$B84,IF(DATOS_[[Check Periodo Ref.]:[Check Periodo Ref.]]="Dentro",DATOS_[Conc.Sal.24]))))),
0)</f>
        <v>0</v>
      </c>
      <c r="AD86" s="160">
        <f t="array" ref="AD86">IFERROR(
AVERAGE((IF(DATOS_[[Sexo]:[Sexo]]=$B86,IF(DATOS_[[AGRUP. VALOR. PTO.]:[AGRUP. VALOR. PTO.]]=$B84,IF(DATOS_[[Check Periodo Ref.]:[Check Periodo Ref.]]="Dentro",DATOS_[Conc.Sal.25]))))),
0)</f>
        <v>0</v>
      </c>
      <c r="AE86" s="160">
        <f t="array" ref="AE86">IFERROR(
AVERAGE((IF(DATOS_[[Sexo]:[Sexo]]=$B86,IF(DATOS_[[AGRUP. VALOR. PTO.]:[AGRUP. VALOR. PTO.]]=$B84,IF(DATOS_[[Check Periodo Ref.]:[Check Periodo Ref.]]="Dentro",DATOS_[Conc.Sal.26]))))),
0)</f>
        <v>0</v>
      </c>
      <c r="AF86" s="160">
        <f t="array" ref="AF86">IFERROR(
AVERAGE((IF(DATOS_[[Sexo]:[Sexo]]=$B86,IF(DATOS_[[AGRUP. VALOR. PTO.]:[AGRUP. VALOR. PTO.]]=$B84,IF(DATOS_[[Check Periodo Ref.]:[Check Periodo Ref.]]="Dentro",DATOS_[Conc.Sal.27]))))),
0)</f>
        <v>0</v>
      </c>
      <c r="AG86" s="160">
        <f t="array" ref="AG86">IFERROR(
AVERAGE((IF(DATOS_[[Sexo]:[Sexo]]=$B86,IF(DATOS_[[AGRUP. VALOR. PTO.]:[AGRUP. VALOR. PTO.]]=$B84,IF(DATOS_[[Check Periodo Ref.]:[Check Periodo Ref.]]="Dentro",DATOS_[Conc.Sal.28]))))),
0)</f>
        <v>0</v>
      </c>
      <c r="AH86" s="160">
        <f t="array" ref="AH86">IFERROR(
AVERAGE((IF(DATOS_[[Sexo]:[Sexo]]=$B86,IF(DATOS_[[AGRUP. VALOR. PTO.]:[AGRUP. VALOR. PTO.]]=$B84,IF(DATOS_[[Check Periodo Ref.]:[Check Periodo Ref.]]="Dentro",DATOS_[Conc.Sal.29]))))),
0)</f>
        <v>0</v>
      </c>
      <c r="AI86" s="160">
        <f t="array" ref="AI86">IFERROR(
AVERAGE((IF(DATOS_[[Sexo]:[Sexo]]=$B86,IF(DATOS_[[AGRUP. VALOR. PTO.]:[AGRUP. VALOR. PTO.]]=$B84,IF(DATOS_[[Check Periodo Ref.]:[Check Periodo Ref.]]="Dentro",DATOS_[Conc.Sal.30]))))),
0)</f>
        <v>0</v>
      </c>
      <c r="AJ86" s="161">
        <f t="array" ref="AJ86">IFERROR(
AVERAGE(IF(DATOS_[Sexo]=$B86,IF(DATOS_[AGRUP. VALOR. PTO.]=$B84,IF(DATOS_[Check Periodo Ref.]="Dentro",DATOS_[Tot COMPL.SAL Ef],FALSE)))),
0)</f>
        <v>0</v>
      </c>
      <c r="AK86" s="163">
        <f t="array" ref="AK86">IFERROR(
AVERAGE(IF(DATOS_[Sexo]=$B86,IF(DATOS_[AGRUP. VALOR. PTO.]=$B84,IF(DATOS_[Check Periodo Ref.]="Dentro",DATOS_[TOTAL SALARIO Ef],FALSE)))),
0)</f>
        <v>0</v>
      </c>
      <c r="AL86" s="162">
        <f t="array" ref="AL86">IFERROR(
AVERAGE((IF(DATOS_[[Sexo]:[Sexo]]=$B86,IF(DATOS_[[AGRUP. VALOR. PTO.]:[AGRUP. VALOR. PTO.]]=$B84,IF(DATOS_[[Check Periodo Ref.]:[Check Periodo Ref.]]="Dentro",DATOS_[C.Extra.01]))))),
0)</f>
        <v>0</v>
      </c>
      <c r="AM86" s="162">
        <f t="array" ref="AM86">IFERROR(
AVERAGE((IF(DATOS_[[Sexo]:[Sexo]]=$B86,IF(DATOS_[[AGRUP. VALOR. PTO.]:[AGRUP. VALOR. PTO.]]=$B84,IF(DATOS_[[Check Periodo Ref.]:[Check Periodo Ref.]]="Dentro",DATOS_[C.Extra.02]))))),
0)</f>
        <v>0</v>
      </c>
      <c r="AN86" s="162">
        <f t="array" ref="AN86">IFERROR(
AVERAGE((IF(DATOS_[[Sexo]:[Sexo]]=$B86,IF(DATOS_[[AGRUP. VALOR. PTO.]:[AGRUP. VALOR. PTO.]]=$B84,IF(DATOS_[[Check Periodo Ref.]:[Check Periodo Ref.]]="Dentro",DATOS_[C.Extra.03]))))),
0)</f>
        <v>0</v>
      </c>
      <c r="AO86" s="162">
        <f t="array" ref="AO86">IFERROR(
AVERAGE((IF(DATOS_[[Sexo]:[Sexo]]=$B86,IF(DATOS_[[AGRUP. VALOR. PTO.]:[AGRUP. VALOR. PTO.]]=$B84,IF(DATOS_[[Check Periodo Ref.]:[Check Periodo Ref.]]="Dentro",DATOS_[C.Extra.04]))))),
0)</f>
        <v>0</v>
      </c>
      <c r="AP86" s="162">
        <f t="array" ref="AP86">IFERROR(
AVERAGE((IF(DATOS_[[Sexo]:[Sexo]]=$B86,IF(DATOS_[[AGRUP. VALOR. PTO.]:[AGRUP. VALOR. PTO.]]=$B84,IF(DATOS_[[Check Periodo Ref.]:[Check Periodo Ref.]]="Dentro",DATOS_[C.Extra.05]))))),
0)</f>
        <v>0</v>
      </c>
      <c r="AQ86" s="164">
        <f t="array" ref="AQ86">IFERROR(
AVERAGE(IF(DATOS_[Sexo]=$B86,IF(DATOS_[AGRUP. VALOR. PTO.]=$B84,IF(DATOS_[Check Periodo Ref.]="Dentro",DATOS_[Tot Extrasalarial Ef],FALSE)))),
0)</f>
        <v>0</v>
      </c>
      <c r="AR86" s="165">
        <f t="array" ref="AR86">IFERROR(
AVERAGE(IF(DATOS_[Sexo]=$B86,IF(DATOS_[AGRUP. VALOR. PTO.]=$B84,IF(DATOS_[Check Periodo Ref.]="Dentro",DATOS_[TOTAL Retrib Ef],FALSE)))),
0)</f>
        <v>0</v>
      </c>
    </row>
    <row r="87" spans="1:44" ht="17.25" thickBot="1" x14ac:dyDescent="0.35">
      <c r="A87" s="114" t="str">
        <f t="shared" ref="A87" si="99">+A88</f>
        <v>[ocultar]</v>
      </c>
      <c r="B87" s="117" t="s">
        <v>284</v>
      </c>
      <c r="C87" s="158"/>
      <c r="D87" s="118"/>
      <c r="E87" s="206" t="str">
        <f t="shared" ref="E87:AR87" si="100">IFERROR((E88-E89)/E88,"")</f>
        <v/>
      </c>
      <c r="F87" s="276" t="str">
        <f t="shared" si="100"/>
        <v/>
      </c>
      <c r="G87" s="277" t="str">
        <f t="shared" si="100"/>
        <v/>
      </c>
      <c r="H87" s="277" t="str">
        <f t="shared" si="100"/>
        <v/>
      </c>
      <c r="I87" s="277" t="str">
        <f t="shared" si="100"/>
        <v/>
      </c>
      <c r="J87" s="278" t="str">
        <f t="shared" si="100"/>
        <v/>
      </c>
      <c r="K87" s="279" t="str">
        <f t="shared" si="100"/>
        <v/>
      </c>
      <c r="L87" s="279" t="str">
        <f t="shared" si="100"/>
        <v/>
      </c>
      <c r="M87" s="279" t="str">
        <f t="shared" si="100"/>
        <v/>
      </c>
      <c r="N87" s="279" t="str">
        <f t="shared" si="100"/>
        <v/>
      </c>
      <c r="O87" s="279" t="str">
        <f t="shared" si="100"/>
        <v/>
      </c>
      <c r="P87" s="279" t="str">
        <f t="shared" si="100"/>
        <v/>
      </c>
      <c r="Q87" s="279" t="str">
        <f t="shared" si="100"/>
        <v/>
      </c>
      <c r="R87" s="279" t="str">
        <f t="shared" si="100"/>
        <v/>
      </c>
      <c r="S87" s="279" t="str">
        <f t="shared" si="100"/>
        <v/>
      </c>
      <c r="T87" s="279" t="str">
        <f t="shared" si="100"/>
        <v/>
      </c>
      <c r="U87" s="279" t="str">
        <f t="shared" si="100"/>
        <v/>
      </c>
      <c r="V87" s="278" t="str">
        <f t="shared" si="100"/>
        <v/>
      </c>
      <c r="W87" s="278" t="str">
        <f t="shared" si="100"/>
        <v/>
      </c>
      <c r="X87" s="278" t="str">
        <f t="shared" si="100"/>
        <v/>
      </c>
      <c r="Y87" s="278" t="str">
        <f t="shared" si="100"/>
        <v/>
      </c>
      <c r="Z87" s="278" t="str">
        <f t="shared" si="100"/>
        <v/>
      </c>
      <c r="AA87" s="278" t="str">
        <f t="shared" si="100"/>
        <v/>
      </c>
      <c r="AB87" s="278" t="str">
        <f t="shared" si="100"/>
        <v/>
      </c>
      <c r="AC87" s="278" t="str">
        <f t="shared" si="100"/>
        <v/>
      </c>
      <c r="AD87" s="278" t="str">
        <f t="shared" si="100"/>
        <v/>
      </c>
      <c r="AE87" s="278" t="str">
        <f t="shared" si="100"/>
        <v/>
      </c>
      <c r="AF87" s="278" t="str">
        <f t="shared" si="100"/>
        <v/>
      </c>
      <c r="AG87" s="278" t="str">
        <f t="shared" si="100"/>
        <v/>
      </c>
      <c r="AH87" s="278" t="str">
        <f t="shared" si="100"/>
        <v/>
      </c>
      <c r="AI87" s="278" t="str">
        <f t="shared" si="100"/>
        <v/>
      </c>
      <c r="AJ87" s="207" t="str">
        <f t="shared" si="100"/>
        <v/>
      </c>
      <c r="AK87" s="210" t="str">
        <f t="shared" si="100"/>
        <v/>
      </c>
      <c r="AL87" s="281" t="str">
        <f t="shared" si="100"/>
        <v/>
      </c>
      <c r="AM87" s="281" t="str">
        <f t="shared" si="100"/>
        <v/>
      </c>
      <c r="AN87" s="281" t="str">
        <f t="shared" si="100"/>
        <v/>
      </c>
      <c r="AO87" s="281" t="str">
        <f t="shared" si="100"/>
        <v/>
      </c>
      <c r="AP87" s="281" t="str">
        <f t="shared" si="100"/>
        <v/>
      </c>
      <c r="AQ87" s="208" t="str">
        <f t="shared" si="100"/>
        <v/>
      </c>
      <c r="AR87" s="209" t="str">
        <f t="shared" si="100"/>
        <v/>
      </c>
    </row>
    <row r="88" spans="1:44" x14ac:dyDescent="0.3">
      <c r="A88" s="114" t="str">
        <f t="shared" ref="A88" si="101">+IF(C88+C89=0,"[ocultar]","")</f>
        <v>[ocultar]</v>
      </c>
      <c r="B88" s="111" t="s">
        <v>162</v>
      </c>
      <c r="C88" s="112">
        <f t="array" ref="C88">SUM(IF($B88=DATOS_[Sexo],
IF($B87=DATOS_[AGRUP. VALOR. PTO.],
IF("Dentro"=DATOS_[Check Periodo Ref.],
1/(COUNTIFS(DATOS_[Sexo],$B88,DATOS_[AGRUP. VALOR. PTO.],$B87,DATOS_[Check Periodo Ref.],"Dentro",DATOS_[id],DATOS_[id]))))))</f>
        <v>0</v>
      </c>
      <c r="D88" s="113">
        <f>COUNTIFS(DATOS_[AGRUP. VALOR. PTO.],$B87,DATOS_[Sexo],$B88,DATOS_[Check Periodo Ref.],"Dentro")</f>
        <v>0</v>
      </c>
      <c r="E88" s="159">
        <f t="array" ref="E88">IFERROR(
AVERAGE(IF(DATOS_[Sexo]=$B88,IF(DATOS_[AGRUP. VALOR. PTO.]=$B87,IF(DATOS_[Check Periodo Ref.]="Dentro",DATOS_[SALARIO BASE Ef],FALSE)))),
0)</f>
        <v>0</v>
      </c>
      <c r="F88" s="160">
        <f t="array" ref="F88">IFERROR(
AVERAGE((IF(DATOS_[[Sexo]:[Sexo]]=$B88,IF(DATOS_[[AGRUP. VALOR. PTO.]:[AGRUP. VALOR. PTO.]]=$B87,IF(DATOS_[[Check Periodo Ref.]:[Check Periodo Ref.]]="Dentro",DATOS_[Conc.Sal.01]))))),
0)</f>
        <v>0</v>
      </c>
      <c r="G88" s="160">
        <f t="array" ref="G88">IFERROR(
AVERAGE((IF(DATOS_[[Sexo]:[Sexo]]=$B88,IF(DATOS_[[AGRUP. VALOR. PTO.]:[AGRUP. VALOR. PTO.]]=$B87,IF(DATOS_[[Check Periodo Ref.]:[Check Periodo Ref.]]="Dentro",DATOS_[Conc.Sal.02]))))),
0)</f>
        <v>0</v>
      </c>
      <c r="H88" s="160">
        <f t="array" ref="H88">IFERROR(
AVERAGE((IF(DATOS_[[Sexo]:[Sexo]]=$B88,IF(DATOS_[[AGRUP. VALOR. PTO.]:[AGRUP. VALOR. PTO.]]=$B87,IF(DATOS_[[Check Periodo Ref.]:[Check Periodo Ref.]]="Dentro",DATOS_[Conc.Sal.03]))))),
0)</f>
        <v>0</v>
      </c>
      <c r="I88" s="160">
        <f t="array" ref="I88">IFERROR(
AVERAGE((IF(DATOS_[[Sexo]:[Sexo]]=$B88,IF(DATOS_[[AGRUP. VALOR. PTO.]:[AGRUP. VALOR. PTO.]]=$B87,IF(DATOS_[[Check Periodo Ref.]:[Check Periodo Ref.]]="Dentro",DATOS_[Conc.Sal.04]))))),
0)</f>
        <v>0</v>
      </c>
      <c r="J88" s="160">
        <f t="array" ref="J88">IFERROR(
AVERAGE((IF(DATOS_[[Sexo]:[Sexo]]=$B88,IF(DATOS_[[AGRUP. VALOR. PTO.]:[AGRUP. VALOR. PTO.]]=$B87,IF(DATOS_[[Check Periodo Ref.]:[Check Periodo Ref.]]="Dentro",DATOS_[Conc.Sal.05]))))),
0)</f>
        <v>0</v>
      </c>
      <c r="K88" s="160">
        <f t="array" ref="K88">IFERROR(
AVERAGE((IF(DATOS_[[Sexo]:[Sexo]]=$B88,IF(DATOS_[[AGRUP. VALOR. PTO.]:[AGRUP. VALOR. PTO.]]=$B87,IF(DATOS_[[Check Periodo Ref.]:[Check Periodo Ref.]]="Dentro",DATOS_[Conc.Sal.06]))))),
0)</f>
        <v>0</v>
      </c>
      <c r="L88" s="160">
        <f t="array" ref="L88">IFERROR(
AVERAGE((IF(DATOS_[[Sexo]:[Sexo]]=$B88,IF(DATOS_[[AGRUP. VALOR. PTO.]:[AGRUP. VALOR. PTO.]]=$B87,IF(DATOS_[[Check Periodo Ref.]:[Check Periodo Ref.]]="Dentro",DATOS_[Conc.Sal.07]))))),
0)</f>
        <v>0</v>
      </c>
      <c r="M88" s="160">
        <f t="array" ref="M88">IFERROR(
AVERAGE((IF(DATOS_[[Sexo]:[Sexo]]=$B88,IF(DATOS_[[AGRUP. VALOR. PTO.]:[AGRUP. VALOR. PTO.]]=$B87,IF(DATOS_[[Check Periodo Ref.]:[Check Periodo Ref.]]="Dentro",DATOS_[Conc.Sal.08]))))),
0)</f>
        <v>0</v>
      </c>
      <c r="N88" s="160">
        <f t="array" ref="N88">IFERROR(
AVERAGE((IF(DATOS_[[Sexo]:[Sexo]]=$B88,IF(DATOS_[[AGRUP. VALOR. PTO.]:[AGRUP. VALOR. PTO.]]=$B87,IF(DATOS_[[Check Periodo Ref.]:[Check Periodo Ref.]]="Dentro",DATOS_[Conc.Sal.09]))))),
0)</f>
        <v>0</v>
      </c>
      <c r="O88" s="160">
        <f t="array" ref="O88">IFERROR(
AVERAGE((IF(DATOS_[[Sexo]:[Sexo]]=$B88,IF(DATOS_[[AGRUP. VALOR. PTO.]:[AGRUP. VALOR. PTO.]]=$B87,IF(DATOS_[[Check Periodo Ref.]:[Check Periodo Ref.]]="Dentro",DATOS_[Conc.Sal.10]))))),
0)</f>
        <v>0</v>
      </c>
      <c r="P88" s="160">
        <f t="array" ref="P88">IFERROR(
AVERAGE((IF(DATOS_[[Sexo]:[Sexo]]=$B88,IF(DATOS_[[AGRUP. VALOR. PTO.]:[AGRUP. VALOR. PTO.]]=$B87,IF(DATOS_[[Check Periodo Ref.]:[Check Periodo Ref.]]="Dentro",DATOS_[Conc.Sal.11]))))),
0)</f>
        <v>0</v>
      </c>
      <c r="Q88" s="160">
        <f t="array" ref="Q88">IFERROR(
AVERAGE((IF(DATOS_[[Sexo]:[Sexo]]=$B88,IF(DATOS_[[AGRUP. VALOR. PTO.]:[AGRUP. VALOR. PTO.]]=$B87,IF(DATOS_[[Check Periodo Ref.]:[Check Periodo Ref.]]="Dentro",DATOS_[Conc.Sal.12]))))),
0)</f>
        <v>0</v>
      </c>
      <c r="R88" s="160">
        <f t="array" ref="R88">IFERROR(
AVERAGE((IF(DATOS_[[Sexo]:[Sexo]]=$B88,IF(DATOS_[[AGRUP. VALOR. PTO.]:[AGRUP. VALOR. PTO.]]=$B87,IF(DATOS_[[Check Periodo Ref.]:[Check Periodo Ref.]]="Dentro",DATOS_[Conc.Sal.13]))))),
0)</f>
        <v>0</v>
      </c>
      <c r="S88" s="160">
        <f t="array" ref="S88">IFERROR(
AVERAGE((IF(DATOS_[[Sexo]:[Sexo]]=$B88,IF(DATOS_[[AGRUP. VALOR. PTO.]:[AGRUP. VALOR. PTO.]]=$B87,IF(DATOS_[[Check Periodo Ref.]:[Check Periodo Ref.]]="Dentro",DATOS_[Conc.Sal.14]))))),
0)</f>
        <v>0</v>
      </c>
      <c r="T88" s="160">
        <f t="array" ref="T88">IFERROR(
AVERAGE((IF(DATOS_[[Sexo]:[Sexo]]=$B88,IF(DATOS_[[AGRUP. VALOR. PTO.]:[AGRUP. VALOR. PTO.]]=$B87,IF(DATOS_[[Check Periodo Ref.]:[Check Periodo Ref.]]="Dentro",DATOS_[Conc.Sal.15]))))),
0)</f>
        <v>0</v>
      </c>
      <c r="U88" s="160">
        <f t="array" ref="U88">IFERROR(
AVERAGE((IF(DATOS_[[Sexo]:[Sexo]]=$B88,IF(DATOS_[[AGRUP. VALOR. PTO.]:[AGRUP. VALOR. PTO.]]=$B87,IF(DATOS_[[Check Periodo Ref.]:[Check Periodo Ref.]]="Dentro",DATOS_[Conc.Sal.16]))))),
0)</f>
        <v>0</v>
      </c>
      <c r="V88" s="160">
        <f t="array" ref="V88">IFERROR(
AVERAGE((IF(DATOS_[[Sexo]:[Sexo]]=$B88,IF(DATOS_[[AGRUP. VALOR. PTO.]:[AGRUP. VALOR. PTO.]]=$B87,IF(DATOS_[[Check Periodo Ref.]:[Check Periodo Ref.]]="Dentro",DATOS_[Conc.Sal.17]))))),
0)</f>
        <v>0</v>
      </c>
      <c r="W88" s="160">
        <f t="array" ref="W88">IFERROR(
AVERAGE((IF(DATOS_[[Sexo]:[Sexo]]=$B88,IF(DATOS_[[AGRUP. VALOR. PTO.]:[AGRUP. VALOR. PTO.]]=$B87,IF(DATOS_[[Check Periodo Ref.]:[Check Periodo Ref.]]="Dentro",DATOS_[Conc.Sal.18]))))),
0)</f>
        <v>0</v>
      </c>
      <c r="X88" s="160">
        <f t="array" ref="X88">IFERROR(
AVERAGE((IF(DATOS_[[Sexo]:[Sexo]]=$B88,IF(DATOS_[[AGRUP. VALOR. PTO.]:[AGRUP. VALOR. PTO.]]=$B87,IF(DATOS_[[Check Periodo Ref.]:[Check Periodo Ref.]]="Dentro",DATOS_[Conc.Sal.19]))))),
0)</f>
        <v>0</v>
      </c>
      <c r="Y88" s="160">
        <f t="array" ref="Y88">IFERROR(
AVERAGE((IF(DATOS_[[Sexo]:[Sexo]]=$B88,IF(DATOS_[[AGRUP. VALOR. PTO.]:[AGRUP. VALOR. PTO.]]=$B87,IF(DATOS_[[Check Periodo Ref.]:[Check Periodo Ref.]]="Dentro",DATOS_[Conc.Sal.20]))))),
0)</f>
        <v>0</v>
      </c>
      <c r="Z88" s="160">
        <f t="array" ref="Z88">IFERROR(
AVERAGE((IF(DATOS_[[Sexo]:[Sexo]]=$B88,IF(DATOS_[[AGRUP. VALOR. PTO.]:[AGRUP. VALOR. PTO.]]=$B87,IF(DATOS_[[Check Periodo Ref.]:[Check Periodo Ref.]]="Dentro",DATOS_[Conc.Sal.21]))))),
0)</f>
        <v>0</v>
      </c>
      <c r="AA88" s="160">
        <f t="array" ref="AA88">IFERROR(
AVERAGE((IF(DATOS_[[Sexo]:[Sexo]]=$B88,IF(DATOS_[[AGRUP. VALOR. PTO.]:[AGRUP. VALOR. PTO.]]=$B87,IF(DATOS_[[Check Periodo Ref.]:[Check Periodo Ref.]]="Dentro",DATOS_[Conc.Sal.22]))))),
0)</f>
        <v>0</v>
      </c>
      <c r="AB88" s="160">
        <f t="array" ref="AB88">IFERROR(
AVERAGE((IF(DATOS_[[Sexo]:[Sexo]]=$B88,IF(DATOS_[[AGRUP. VALOR. PTO.]:[AGRUP. VALOR. PTO.]]=$B87,IF(DATOS_[[Check Periodo Ref.]:[Check Periodo Ref.]]="Dentro",DATOS_[Conc.Sal.23]))))),
0)</f>
        <v>0</v>
      </c>
      <c r="AC88" s="160">
        <f t="array" ref="AC88">IFERROR(
AVERAGE((IF(DATOS_[[Sexo]:[Sexo]]=$B88,IF(DATOS_[[AGRUP. VALOR. PTO.]:[AGRUP. VALOR. PTO.]]=$B87,IF(DATOS_[[Check Periodo Ref.]:[Check Periodo Ref.]]="Dentro",DATOS_[Conc.Sal.24]))))),
0)</f>
        <v>0</v>
      </c>
      <c r="AD88" s="160">
        <f t="array" ref="AD88">IFERROR(
AVERAGE((IF(DATOS_[[Sexo]:[Sexo]]=$B88,IF(DATOS_[[AGRUP. VALOR. PTO.]:[AGRUP. VALOR. PTO.]]=$B87,IF(DATOS_[[Check Periodo Ref.]:[Check Periodo Ref.]]="Dentro",DATOS_[Conc.Sal.25]))))),
0)</f>
        <v>0</v>
      </c>
      <c r="AE88" s="160">
        <f t="array" ref="AE88">IFERROR(
AVERAGE((IF(DATOS_[[Sexo]:[Sexo]]=$B88,IF(DATOS_[[AGRUP. VALOR. PTO.]:[AGRUP. VALOR. PTO.]]=$B87,IF(DATOS_[[Check Periodo Ref.]:[Check Periodo Ref.]]="Dentro",DATOS_[Conc.Sal.26]))))),
0)</f>
        <v>0</v>
      </c>
      <c r="AF88" s="160">
        <f t="array" ref="AF88">IFERROR(
AVERAGE((IF(DATOS_[[Sexo]:[Sexo]]=$B88,IF(DATOS_[[AGRUP. VALOR. PTO.]:[AGRUP. VALOR. PTO.]]=$B87,IF(DATOS_[[Check Periodo Ref.]:[Check Periodo Ref.]]="Dentro",DATOS_[Conc.Sal.27]))))),
0)</f>
        <v>0</v>
      </c>
      <c r="AG88" s="160">
        <f t="array" ref="AG88">IFERROR(
AVERAGE((IF(DATOS_[[Sexo]:[Sexo]]=$B88,IF(DATOS_[[AGRUP. VALOR. PTO.]:[AGRUP. VALOR. PTO.]]=$B87,IF(DATOS_[[Check Periodo Ref.]:[Check Periodo Ref.]]="Dentro",DATOS_[Conc.Sal.28]))))),
0)</f>
        <v>0</v>
      </c>
      <c r="AH88" s="160">
        <f t="array" ref="AH88">IFERROR(
AVERAGE((IF(DATOS_[[Sexo]:[Sexo]]=$B88,IF(DATOS_[[AGRUP. VALOR. PTO.]:[AGRUP. VALOR. PTO.]]=$B87,IF(DATOS_[[Check Periodo Ref.]:[Check Periodo Ref.]]="Dentro",DATOS_[Conc.Sal.29]))))),
0)</f>
        <v>0</v>
      </c>
      <c r="AI88" s="160">
        <f t="array" ref="AI88">IFERROR(
AVERAGE((IF(DATOS_[[Sexo]:[Sexo]]=$B88,IF(DATOS_[[AGRUP. VALOR. PTO.]:[AGRUP. VALOR. PTO.]]=$B87,IF(DATOS_[[Check Periodo Ref.]:[Check Periodo Ref.]]="Dentro",DATOS_[Conc.Sal.30]))))),
0)</f>
        <v>0</v>
      </c>
      <c r="AJ88" s="161">
        <f t="array" ref="AJ88">IFERROR(
AVERAGE(IF(DATOS_[Sexo]=$B88,IF(DATOS_[AGRUP. VALOR. PTO.]=$B87,IF(DATOS_[Check Periodo Ref.]="Dentro",DATOS_[Tot COMPL.SAL Ef],FALSE)))),
0)</f>
        <v>0</v>
      </c>
      <c r="AK88" s="163">
        <f t="array" ref="AK88">IFERROR(
AVERAGE(IF(DATOS_[Sexo]=$B88,IF(DATOS_[AGRUP. VALOR. PTO.]=$B87,IF(DATOS_[Check Periodo Ref.]="Dentro",DATOS_[TOTAL SALARIO Ef],FALSE)))),
0)</f>
        <v>0</v>
      </c>
      <c r="AL88" s="162">
        <f t="array" ref="AL88">IFERROR(
AVERAGE((IF(DATOS_[[Sexo]:[Sexo]]=$B88,IF(DATOS_[[AGRUP. VALOR. PTO.]:[AGRUP. VALOR. PTO.]]=$B87,IF(DATOS_[[Check Periodo Ref.]:[Check Periodo Ref.]]="Dentro",DATOS_[C.Extra.01]))))),
0)</f>
        <v>0</v>
      </c>
      <c r="AM88" s="162">
        <f t="array" ref="AM88">IFERROR(
AVERAGE((IF(DATOS_[[Sexo]:[Sexo]]=$B88,IF(DATOS_[[AGRUP. VALOR. PTO.]:[AGRUP. VALOR. PTO.]]=$B87,IF(DATOS_[[Check Periodo Ref.]:[Check Periodo Ref.]]="Dentro",DATOS_[C.Extra.02]))))),
0)</f>
        <v>0</v>
      </c>
      <c r="AN88" s="162">
        <f t="array" ref="AN88">IFERROR(
AVERAGE((IF(DATOS_[[Sexo]:[Sexo]]=$B88,IF(DATOS_[[AGRUP. VALOR. PTO.]:[AGRUP. VALOR. PTO.]]=$B87,IF(DATOS_[[Check Periodo Ref.]:[Check Periodo Ref.]]="Dentro",DATOS_[C.Extra.03]))))),
0)</f>
        <v>0</v>
      </c>
      <c r="AO88" s="162">
        <f t="array" ref="AO88">IFERROR(
AVERAGE((IF(DATOS_[[Sexo]:[Sexo]]=$B88,IF(DATOS_[[AGRUP. VALOR. PTO.]:[AGRUP. VALOR. PTO.]]=$B87,IF(DATOS_[[Check Periodo Ref.]:[Check Periodo Ref.]]="Dentro",DATOS_[C.Extra.04]))))),
0)</f>
        <v>0</v>
      </c>
      <c r="AP88" s="162">
        <f t="array" ref="AP88">IFERROR(
AVERAGE((IF(DATOS_[[Sexo]:[Sexo]]=$B88,IF(DATOS_[[AGRUP. VALOR. PTO.]:[AGRUP. VALOR. PTO.]]=$B87,IF(DATOS_[[Check Periodo Ref.]:[Check Periodo Ref.]]="Dentro",DATOS_[C.Extra.05]))))),
0)</f>
        <v>0</v>
      </c>
      <c r="AQ88" s="164">
        <f t="array" ref="AQ88">IFERROR(
AVERAGE(IF(DATOS_[Sexo]=$B88,IF(DATOS_[AGRUP. VALOR. PTO.]=$B87,IF(DATOS_[Check Periodo Ref.]="Dentro",DATOS_[Tot Extrasalarial Ef],FALSE)))),
0)</f>
        <v>0</v>
      </c>
      <c r="AR88" s="165">
        <f t="array" ref="AR88">IFERROR(
AVERAGE(IF(DATOS_[Sexo]=$B88,IF(DATOS_[AGRUP. VALOR. PTO.]=$B87,IF(DATOS_[Check Periodo Ref.]="Dentro",DATOS_[TOTAL Retrib Ef],FALSE)))),
0)</f>
        <v>0</v>
      </c>
    </row>
    <row r="89" spans="1:44" x14ac:dyDescent="0.3">
      <c r="A89" s="114" t="str">
        <f t="shared" ref="A89" si="102">+A88</f>
        <v>[ocultar]</v>
      </c>
      <c r="B89" s="111" t="s">
        <v>163</v>
      </c>
      <c r="C89" s="112">
        <f t="array" ref="C89">SUM(IF($B89=DATOS_[Sexo],
IF($B87=DATOS_[AGRUP. VALOR. PTO.],
IF("Dentro"=DATOS_[Check Periodo Ref.],
1/(COUNTIFS(DATOS_[Sexo],$B89,DATOS_[AGRUP. VALOR. PTO.],$B87,DATOS_[Check Periodo Ref.],"Dentro",DATOS_[id],DATOS_[id]))))))</f>
        <v>0</v>
      </c>
      <c r="D89" s="113">
        <f>COUNTIFS(DATOS_[AGRUP. VALOR. PTO.],$B87,DATOS_[Sexo],$B89,DATOS_[Check Periodo Ref.],"Dentro")</f>
        <v>0</v>
      </c>
      <c r="E89" s="159">
        <f t="array" ref="E89">IFERROR(
AVERAGE(IF(DATOS_[Sexo]=$B89,IF(DATOS_[AGRUP. VALOR. PTO.]=$B87,IF(DATOS_[Check Periodo Ref.]="Dentro",DATOS_[SALARIO BASE Ef],FALSE)))),
0)</f>
        <v>0</v>
      </c>
      <c r="F89" s="160">
        <f t="array" ref="F89">IFERROR(
AVERAGE((IF(DATOS_[[Sexo]:[Sexo]]=$B89,IF(DATOS_[[AGRUP. VALOR. PTO.]:[AGRUP. VALOR. PTO.]]=$B87,IF(DATOS_[[Check Periodo Ref.]:[Check Periodo Ref.]]="Dentro",DATOS_[Conc.Sal.01]))))),
0)</f>
        <v>0</v>
      </c>
      <c r="G89" s="160">
        <f t="array" ref="G89">IFERROR(
AVERAGE((IF(DATOS_[[Sexo]:[Sexo]]=$B89,IF(DATOS_[[AGRUP. VALOR. PTO.]:[AGRUP. VALOR. PTO.]]=$B87,IF(DATOS_[[Check Periodo Ref.]:[Check Periodo Ref.]]="Dentro",DATOS_[Conc.Sal.02]))))),
0)</f>
        <v>0</v>
      </c>
      <c r="H89" s="160">
        <f t="array" ref="H89">IFERROR(
AVERAGE((IF(DATOS_[[Sexo]:[Sexo]]=$B89,IF(DATOS_[[AGRUP. VALOR. PTO.]:[AGRUP. VALOR. PTO.]]=$B87,IF(DATOS_[[Check Periodo Ref.]:[Check Periodo Ref.]]="Dentro",DATOS_[Conc.Sal.03]))))),
0)</f>
        <v>0</v>
      </c>
      <c r="I89" s="160">
        <f t="array" ref="I89">IFERROR(
AVERAGE((IF(DATOS_[[Sexo]:[Sexo]]=$B89,IF(DATOS_[[AGRUP. VALOR. PTO.]:[AGRUP. VALOR. PTO.]]=$B87,IF(DATOS_[[Check Periodo Ref.]:[Check Periodo Ref.]]="Dentro",DATOS_[Conc.Sal.04]))))),
0)</f>
        <v>0</v>
      </c>
      <c r="J89" s="160">
        <f t="array" ref="J89">IFERROR(
AVERAGE((IF(DATOS_[[Sexo]:[Sexo]]=$B89,IF(DATOS_[[AGRUP. VALOR. PTO.]:[AGRUP. VALOR. PTO.]]=$B87,IF(DATOS_[[Check Periodo Ref.]:[Check Periodo Ref.]]="Dentro",DATOS_[Conc.Sal.05]))))),
0)</f>
        <v>0</v>
      </c>
      <c r="K89" s="160">
        <f t="array" ref="K89">IFERROR(
AVERAGE((IF(DATOS_[[Sexo]:[Sexo]]=$B89,IF(DATOS_[[AGRUP. VALOR. PTO.]:[AGRUP. VALOR. PTO.]]=$B87,IF(DATOS_[[Check Periodo Ref.]:[Check Periodo Ref.]]="Dentro",DATOS_[Conc.Sal.06]))))),
0)</f>
        <v>0</v>
      </c>
      <c r="L89" s="160">
        <f t="array" ref="L89">IFERROR(
AVERAGE((IF(DATOS_[[Sexo]:[Sexo]]=$B89,IF(DATOS_[[AGRUP. VALOR. PTO.]:[AGRUP. VALOR. PTO.]]=$B87,IF(DATOS_[[Check Periodo Ref.]:[Check Periodo Ref.]]="Dentro",DATOS_[Conc.Sal.07]))))),
0)</f>
        <v>0</v>
      </c>
      <c r="M89" s="160">
        <f t="array" ref="M89">IFERROR(
AVERAGE((IF(DATOS_[[Sexo]:[Sexo]]=$B89,IF(DATOS_[[AGRUP. VALOR. PTO.]:[AGRUP. VALOR. PTO.]]=$B87,IF(DATOS_[[Check Periodo Ref.]:[Check Periodo Ref.]]="Dentro",DATOS_[Conc.Sal.08]))))),
0)</f>
        <v>0</v>
      </c>
      <c r="N89" s="160">
        <f t="array" ref="N89">IFERROR(
AVERAGE((IF(DATOS_[[Sexo]:[Sexo]]=$B89,IF(DATOS_[[AGRUP. VALOR. PTO.]:[AGRUP. VALOR. PTO.]]=$B87,IF(DATOS_[[Check Periodo Ref.]:[Check Periodo Ref.]]="Dentro",DATOS_[Conc.Sal.09]))))),
0)</f>
        <v>0</v>
      </c>
      <c r="O89" s="160">
        <f t="array" ref="O89">IFERROR(
AVERAGE((IF(DATOS_[[Sexo]:[Sexo]]=$B89,IF(DATOS_[[AGRUP. VALOR. PTO.]:[AGRUP. VALOR. PTO.]]=$B87,IF(DATOS_[[Check Periodo Ref.]:[Check Periodo Ref.]]="Dentro",DATOS_[Conc.Sal.10]))))),
0)</f>
        <v>0</v>
      </c>
      <c r="P89" s="160">
        <f t="array" ref="P89">IFERROR(
AVERAGE((IF(DATOS_[[Sexo]:[Sexo]]=$B89,IF(DATOS_[[AGRUP. VALOR. PTO.]:[AGRUP. VALOR. PTO.]]=$B87,IF(DATOS_[[Check Periodo Ref.]:[Check Periodo Ref.]]="Dentro",DATOS_[Conc.Sal.11]))))),
0)</f>
        <v>0</v>
      </c>
      <c r="Q89" s="160">
        <f t="array" ref="Q89">IFERROR(
AVERAGE((IF(DATOS_[[Sexo]:[Sexo]]=$B89,IF(DATOS_[[AGRUP. VALOR. PTO.]:[AGRUP. VALOR. PTO.]]=$B87,IF(DATOS_[[Check Periodo Ref.]:[Check Periodo Ref.]]="Dentro",DATOS_[Conc.Sal.12]))))),
0)</f>
        <v>0</v>
      </c>
      <c r="R89" s="160">
        <f t="array" ref="R89">IFERROR(
AVERAGE((IF(DATOS_[[Sexo]:[Sexo]]=$B89,IF(DATOS_[[AGRUP. VALOR. PTO.]:[AGRUP. VALOR. PTO.]]=$B87,IF(DATOS_[[Check Periodo Ref.]:[Check Periodo Ref.]]="Dentro",DATOS_[Conc.Sal.13]))))),
0)</f>
        <v>0</v>
      </c>
      <c r="S89" s="160">
        <f t="array" ref="S89">IFERROR(
AVERAGE((IF(DATOS_[[Sexo]:[Sexo]]=$B89,IF(DATOS_[[AGRUP. VALOR. PTO.]:[AGRUP. VALOR. PTO.]]=$B87,IF(DATOS_[[Check Periodo Ref.]:[Check Periodo Ref.]]="Dentro",DATOS_[Conc.Sal.14]))))),
0)</f>
        <v>0</v>
      </c>
      <c r="T89" s="160">
        <f t="array" ref="T89">IFERROR(
AVERAGE((IF(DATOS_[[Sexo]:[Sexo]]=$B89,IF(DATOS_[[AGRUP. VALOR. PTO.]:[AGRUP. VALOR. PTO.]]=$B87,IF(DATOS_[[Check Periodo Ref.]:[Check Periodo Ref.]]="Dentro",DATOS_[Conc.Sal.15]))))),
0)</f>
        <v>0</v>
      </c>
      <c r="U89" s="160">
        <f t="array" ref="U89">IFERROR(
AVERAGE((IF(DATOS_[[Sexo]:[Sexo]]=$B89,IF(DATOS_[[AGRUP. VALOR. PTO.]:[AGRUP. VALOR. PTO.]]=$B87,IF(DATOS_[[Check Periodo Ref.]:[Check Periodo Ref.]]="Dentro",DATOS_[Conc.Sal.16]))))),
0)</f>
        <v>0</v>
      </c>
      <c r="V89" s="160">
        <f t="array" ref="V89">IFERROR(
AVERAGE((IF(DATOS_[[Sexo]:[Sexo]]=$B89,IF(DATOS_[[AGRUP. VALOR. PTO.]:[AGRUP. VALOR. PTO.]]=$B87,IF(DATOS_[[Check Periodo Ref.]:[Check Periodo Ref.]]="Dentro",DATOS_[Conc.Sal.17]))))),
0)</f>
        <v>0</v>
      </c>
      <c r="W89" s="160">
        <f t="array" ref="W89">IFERROR(
AVERAGE((IF(DATOS_[[Sexo]:[Sexo]]=$B89,IF(DATOS_[[AGRUP. VALOR. PTO.]:[AGRUP. VALOR. PTO.]]=$B87,IF(DATOS_[[Check Periodo Ref.]:[Check Periodo Ref.]]="Dentro",DATOS_[Conc.Sal.18]))))),
0)</f>
        <v>0</v>
      </c>
      <c r="X89" s="160">
        <f t="array" ref="X89">IFERROR(
AVERAGE((IF(DATOS_[[Sexo]:[Sexo]]=$B89,IF(DATOS_[[AGRUP. VALOR. PTO.]:[AGRUP. VALOR. PTO.]]=$B87,IF(DATOS_[[Check Periodo Ref.]:[Check Periodo Ref.]]="Dentro",DATOS_[Conc.Sal.19]))))),
0)</f>
        <v>0</v>
      </c>
      <c r="Y89" s="160">
        <f t="array" ref="Y89">IFERROR(
AVERAGE((IF(DATOS_[[Sexo]:[Sexo]]=$B89,IF(DATOS_[[AGRUP. VALOR. PTO.]:[AGRUP. VALOR. PTO.]]=$B87,IF(DATOS_[[Check Periodo Ref.]:[Check Periodo Ref.]]="Dentro",DATOS_[Conc.Sal.20]))))),
0)</f>
        <v>0</v>
      </c>
      <c r="Z89" s="160">
        <f t="array" ref="Z89">IFERROR(
AVERAGE((IF(DATOS_[[Sexo]:[Sexo]]=$B89,IF(DATOS_[[AGRUP. VALOR. PTO.]:[AGRUP. VALOR. PTO.]]=$B87,IF(DATOS_[[Check Periodo Ref.]:[Check Periodo Ref.]]="Dentro",DATOS_[Conc.Sal.21]))))),
0)</f>
        <v>0</v>
      </c>
      <c r="AA89" s="160">
        <f t="array" ref="AA89">IFERROR(
AVERAGE((IF(DATOS_[[Sexo]:[Sexo]]=$B89,IF(DATOS_[[AGRUP. VALOR. PTO.]:[AGRUP. VALOR. PTO.]]=$B87,IF(DATOS_[[Check Periodo Ref.]:[Check Periodo Ref.]]="Dentro",DATOS_[Conc.Sal.22]))))),
0)</f>
        <v>0</v>
      </c>
      <c r="AB89" s="160">
        <f t="array" ref="AB89">IFERROR(
AVERAGE((IF(DATOS_[[Sexo]:[Sexo]]=$B89,IF(DATOS_[[AGRUP. VALOR. PTO.]:[AGRUP. VALOR. PTO.]]=$B87,IF(DATOS_[[Check Periodo Ref.]:[Check Periodo Ref.]]="Dentro",DATOS_[Conc.Sal.23]))))),
0)</f>
        <v>0</v>
      </c>
      <c r="AC89" s="160">
        <f t="array" ref="AC89">IFERROR(
AVERAGE((IF(DATOS_[[Sexo]:[Sexo]]=$B89,IF(DATOS_[[AGRUP. VALOR. PTO.]:[AGRUP. VALOR. PTO.]]=$B87,IF(DATOS_[[Check Periodo Ref.]:[Check Periodo Ref.]]="Dentro",DATOS_[Conc.Sal.24]))))),
0)</f>
        <v>0</v>
      </c>
      <c r="AD89" s="160">
        <f t="array" ref="AD89">IFERROR(
AVERAGE((IF(DATOS_[[Sexo]:[Sexo]]=$B89,IF(DATOS_[[AGRUP. VALOR. PTO.]:[AGRUP. VALOR. PTO.]]=$B87,IF(DATOS_[[Check Periodo Ref.]:[Check Periodo Ref.]]="Dentro",DATOS_[Conc.Sal.25]))))),
0)</f>
        <v>0</v>
      </c>
      <c r="AE89" s="160">
        <f t="array" ref="AE89">IFERROR(
AVERAGE((IF(DATOS_[[Sexo]:[Sexo]]=$B89,IF(DATOS_[[AGRUP. VALOR. PTO.]:[AGRUP. VALOR. PTO.]]=$B87,IF(DATOS_[[Check Periodo Ref.]:[Check Periodo Ref.]]="Dentro",DATOS_[Conc.Sal.26]))))),
0)</f>
        <v>0</v>
      </c>
      <c r="AF89" s="160">
        <f t="array" ref="AF89">IFERROR(
AVERAGE((IF(DATOS_[[Sexo]:[Sexo]]=$B89,IF(DATOS_[[AGRUP. VALOR. PTO.]:[AGRUP. VALOR. PTO.]]=$B87,IF(DATOS_[[Check Periodo Ref.]:[Check Periodo Ref.]]="Dentro",DATOS_[Conc.Sal.27]))))),
0)</f>
        <v>0</v>
      </c>
      <c r="AG89" s="160">
        <f t="array" ref="AG89">IFERROR(
AVERAGE((IF(DATOS_[[Sexo]:[Sexo]]=$B89,IF(DATOS_[[AGRUP. VALOR. PTO.]:[AGRUP. VALOR. PTO.]]=$B87,IF(DATOS_[[Check Periodo Ref.]:[Check Periodo Ref.]]="Dentro",DATOS_[Conc.Sal.28]))))),
0)</f>
        <v>0</v>
      </c>
      <c r="AH89" s="160">
        <f t="array" ref="AH89">IFERROR(
AVERAGE((IF(DATOS_[[Sexo]:[Sexo]]=$B89,IF(DATOS_[[AGRUP. VALOR. PTO.]:[AGRUP. VALOR. PTO.]]=$B87,IF(DATOS_[[Check Periodo Ref.]:[Check Periodo Ref.]]="Dentro",DATOS_[Conc.Sal.29]))))),
0)</f>
        <v>0</v>
      </c>
      <c r="AI89" s="160">
        <f t="array" ref="AI89">IFERROR(
AVERAGE((IF(DATOS_[[Sexo]:[Sexo]]=$B89,IF(DATOS_[[AGRUP. VALOR. PTO.]:[AGRUP. VALOR. PTO.]]=$B87,IF(DATOS_[[Check Periodo Ref.]:[Check Periodo Ref.]]="Dentro",DATOS_[Conc.Sal.30]))))),
0)</f>
        <v>0</v>
      </c>
      <c r="AJ89" s="161">
        <f t="array" ref="AJ89">IFERROR(
AVERAGE(IF(DATOS_[Sexo]=$B89,IF(DATOS_[AGRUP. VALOR. PTO.]=$B87,IF(DATOS_[Check Periodo Ref.]="Dentro",DATOS_[Tot COMPL.SAL Ef],FALSE)))),
0)</f>
        <v>0</v>
      </c>
      <c r="AK89" s="163">
        <f t="array" ref="AK89">IFERROR(
AVERAGE(IF(DATOS_[Sexo]=$B89,IF(DATOS_[AGRUP. VALOR. PTO.]=$B87,IF(DATOS_[Check Periodo Ref.]="Dentro",DATOS_[TOTAL SALARIO Ef],FALSE)))),
0)</f>
        <v>0</v>
      </c>
      <c r="AL89" s="162">
        <f t="array" ref="AL89">IFERROR(
AVERAGE((IF(DATOS_[[Sexo]:[Sexo]]=$B89,IF(DATOS_[[AGRUP. VALOR. PTO.]:[AGRUP. VALOR. PTO.]]=$B87,IF(DATOS_[[Check Periodo Ref.]:[Check Periodo Ref.]]="Dentro",DATOS_[C.Extra.01]))))),
0)</f>
        <v>0</v>
      </c>
      <c r="AM89" s="162">
        <f t="array" ref="AM89">IFERROR(
AVERAGE((IF(DATOS_[[Sexo]:[Sexo]]=$B89,IF(DATOS_[[AGRUP. VALOR. PTO.]:[AGRUP. VALOR. PTO.]]=$B87,IF(DATOS_[[Check Periodo Ref.]:[Check Periodo Ref.]]="Dentro",DATOS_[C.Extra.02]))))),
0)</f>
        <v>0</v>
      </c>
      <c r="AN89" s="162">
        <f t="array" ref="AN89">IFERROR(
AVERAGE((IF(DATOS_[[Sexo]:[Sexo]]=$B89,IF(DATOS_[[AGRUP. VALOR. PTO.]:[AGRUP. VALOR. PTO.]]=$B87,IF(DATOS_[[Check Periodo Ref.]:[Check Periodo Ref.]]="Dentro",DATOS_[C.Extra.03]))))),
0)</f>
        <v>0</v>
      </c>
      <c r="AO89" s="162">
        <f t="array" ref="AO89">IFERROR(
AVERAGE((IF(DATOS_[[Sexo]:[Sexo]]=$B89,IF(DATOS_[[AGRUP. VALOR. PTO.]:[AGRUP. VALOR. PTO.]]=$B87,IF(DATOS_[[Check Periodo Ref.]:[Check Periodo Ref.]]="Dentro",DATOS_[C.Extra.04]))))),
0)</f>
        <v>0</v>
      </c>
      <c r="AP89" s="162">
        <f t="array" ref="AP89">IFERROR(
AVERAGE((IF(DATOS_[[Sexo]:[Sexo]]=$B89,IF(DATOS_[[AGRUP. VALOR. PTO.]:[AGRUP. VALOR. PTO.]]=$B87,IF(DATOS_[[Check Periodo Ref.]:[Check Periodo Ref.]]="Dentro",DATOS_[C.Extra.05]))))),
0)</f>
        <v>0</v>
      </c>
      <c r="AQ89" s="164">
        <f t="array" ref="AQ89">IFERROR(
AVERAGE(IF(DATOS_[Sexo]=$B89,IF(DATOS_[AGRUP. VALOR. PTO.]=$B87,IF(DATOS_[Check Periodo Ref.]="Dentro",DATOS_[Tot Extrasalarial Ef],FALSE)))),
0)</f>
        <v>0</v>
      </c>
      <c r="AR89" s="165">
        <f t="array" ref="AR89">IFERROR(
AVERAGE(IF(DATOS_[Sexo]=$B89,IF(DATOS_[AGRUP. VALOR. PTO.]=$B87,IF(DATOS_[Check Periodo Ref.]="Dentro",DATOS_[TOTAL Retrib Ef],FALSE)))),
0)</f>
        <v>0</v>
      </c>
    </row>
    <row r="90" spans="1:44" ht="17.25" thickBot="1" x14ac:dyDescent="0.35">
      <c r="A90" s="114" t="str">
        <f t="shared" ref="A90" si="103">+A91</f>
        <v>[ocultar]</v>
      </c>
      <c r="B90" s="117" t="s">
        <v>285</v>
      </c>
      <c r="C90" s="158"/>
      <c r="D90" s="118"/>
      <c r="E90" s="206" t="str">
        <f t="shared" ref="E90:AR90" si="104">IFERROR((E91-E92)/E91,"")</f>
        <v/>
      </c>
      <c r="F90" s="276" t="str">
        <f t="shared" si="104"/>
        <v/>
      </c>
      <c r="G90" s="277" t="str">
        <f t="shared" si="104"/>
        <v/>
      </c>
      <c r="H90" s="277" t="str">
        <f t="shared" si="104"/>
        <v/>
      </c>
      <c r="I90" s="277" t="str">
        <f t="shared" si="104"/>
        <v/>
      </c>
      <c r="J90" s="278" t="str">
        <f t="shared" si="104"/>
        <v/>
      </c>
      <c r="K90" s="279" t="str">
        <f t="shared" si="104"/>
        <v/>
      </c>
      <c r="L90" s="279" t="str">
        <f t="shared" si="104"/>
        <v/>
      </c>
      <c r="M90" s="279" t="str">
        <f t="shared" si="104"/>
        <v/>
      </c>
      <c r="N90" s="279" t="str">
        <f t="shared" si="104"/>
        <v/>
      </c>
      <c r="O90" s="279" t="str">
        <f t="shared" si="104"/>
        <v/>
      </c>
      <c r="P90" s="279" t="str">
        <f t="shared" si="104"/>
        <v/>
      </c>
      <c r="Q90" s="279" t="str">
        <f t="shared" si="104"/>
        <v/>
      </c>
      <c r="R90" s="279" t="str">
        <f t="shared" si="104"/>
        <v/>
      </c>
      <c r="S90" s="279" t="str">
        <f t="shared" si="104"/>
        <v/>
      </c>
      <c r="T90" s="279" t="str">
        <f t="shared" si="104"/>
        <v/>
      </c>
      <c r="U90" s="279" t="str">
        <f t="shared" si="104"/>
        <v/>
      </c>
      <c r="V90" s="278" t="str">
        <f t="shared" si="104"/>
        <v/>
      </c>
      <c r="W90" s="278" t="str">
        <f t="shared" si="104"/>
        <v/>
      </c>
      <c r="X90" s="278" t="str">
        <f t="shared" si="104"/>
        <v/>
      </c>
      <c r="Y90" s="278" t="str">
        <f t="shared" si="104"/>
        <v/>
      </c>
      <c r="Z90" s="278" t="str">
        <f t="shared" si="104"/>
        <v/>
      </c>
      <c r="AA90" s="278" t="str">
        <f t="shared" si="104"/>
        <v/>
      </c>
      <c r="AB90" s="278" t="str">
        <f t="shared" si="104"/>
        <v/>
      </c>
      <c r="AC90" s="278" t="str">
        <f t="shared" si="104"/>
        <v/>
      </c>
      <c r="AD90" s="278" t="str">
        <f t="shared" si="104"/>
        <v/>
      </c>
      <c r="AE90" s="278" t="str">
        <f t="shared" si="104"/>
        <v/>
      </c>
      <c r="AF90" s="278" t="str">
        <f t="shared" si="104"/>
        <v/>
      </c>
      <c r="AG90" s="278" t="str">
        <f t="shared" si="104"/>
        <v/>
      </c>
      <c r="AH90" s="278" t="str">
        <f t="shared" si="104"/>
        <v/>
      </c>
      <c r="AI90" s="278" t="str">
        <f t="shared" si="104"/>
        <v/>
      </c>
      <c r="AJ90" s="207" t="str">
        <f t="shared" si="104"/>
        <v/>
      </c>
      <c r="AK90" s="210" t="str">
        <f t="shared" si="104"/>
        <v/>
      </c>
      <c r="AL90" s="281" t="str">
        <f t="shared" si="104"/>
        <v/>
      </c>
      <c r="AM90" s="281" t="str">
        <f t="shared" si="104"/>
        <v/>
      </c>
      <c r="AN90" s="281" t="str">
        <f t="shared" si="104"/>
        <v/>
      </c>
      <c r="AO90" s="281" t="str">
        <f t="shared" si="104"/>
        <v/>
      </c>
      <c r="AP90" s="281" t="str">
        <f t="shared" si="104"/>
        <v/>
      </c>
      <c r="AQ90" s="208" t="str">
        <f t="shared" si="104"/>
        <v/>
      </c>
      <c r="AR90" s="209" t="str">
        <f t="shared" si="104"/>
        <v/>
      </c>
    </row>
    <row r="91" spans="1:44" x14ac:dyDescent="0.3">
      <c r="A91" s="114" t="str">
        <f t="shared" ref="A91" si="105">+IF(C91+C92=0,"[ocultar]","")</f>
        <v>[ocultar]</v>
      </c>
      <c r="B91" s="111" t="s">
        <v>162</v>
      </c>
      <c r="C91" s="112">
        <f t="array" ref="C91">SUM(IF($B91=DATOS_[Sexo],
IF($B90=DATOS_[AGRUP. VALOR. PTO.],
IF("Dentro"=DATOS_[Check Periodo Ref.],
1/(COUNTIFS(DATOS_[Sexo],$B91,DATOS_[AGRUP. VALOR. PTO.],$B90,DATOS_[Check Periodo Ref.],"Dentro",DATOS_[id],DATOS_[id]))))))</f>
        <v>0</v>
      </c>
      <c r="D91" s="113">
        <f>COUNTIFS(DATOS_[AGRUP. VALOR. PTO.],$B90,DATOS_[Sexo],$B91,DATOS_[Check Periodo Ref.],"Dentro")</f>
        <v>0</v>
      </c>
      <c r="E91" s="159">
        <f t="array" ref="E91">IFERROR(
AVERAGE(IF(DATOS_[Sexo]=$B91,IF(DATOS_[AGRUP. VALOR. PTO.]=$B90,IF(DATOS_[Check Periodo Ref.]="Dentro",DATOS_[SALARIO BASE Ef],FALSE)))),
0)</f>
        <v>0</v>
      </c>
      <c r="F91" s="160">
        <f t="array" ref="F91">IFERROR(
AVERAGE((IF(DATOS_[[Sexo]:[Sexo]]=$B91,IF(DATOS_[[AGRUP. VALOR. PTO.]:[AGRUP. VALOR. PTO.]]=$B90,IF(DATOS_[[Check Periodo Ref.]:[Check Periodo Ref.]]="Dentro",DATOS_[Conc.Sal.01]))))),
0)</f>
        <v>0</v>
      </c>
      <c r="G91" s="160">
        <f t="array" ref="G91">IFERROR(
AVERAGE((IF(DATOS_[[Sexo]:[Sexo]]=$B91,IF(DATOS_[[AGRUP. VALOR. PTO.]:[AGRUP. VALOR. PTO.]]=$B90,IF(DATOS_[[Check Periodo Ref.]:[Check Periodo Ref.]]="Dentro",DATOS_[Conc.Sal.02]))))),
0)</f>
        <v>0</v>
      </c>
      <c r="H91" s="160">
        <f t="array" ref="H91">IFERROR(
AVERAGE((IF(DATOS_[[Sexo]:[Sexo]]=$B91,IF(DATOS_[[AGRUP. VALOR. PTO.]:[AGRUP. VALOR. PTO.]]=$B90,IF(DATOS_[[Check Periodo Ref.]:[Check Periodo Ref.]]="Dentro",DATOS_[Conc.Sal.03]))))),
0)</f>
        <v>0</v>
      </c>
      <c r="I91" s="160">
        <f t="array" ref="I91">IFERROR(
AVERAGE((IF(DATOS_[[Sexo]:[Sexo]]=$B91,IF(DATOS_[[AGRUP. VALOR. PTO.]:[AGRUP. VALOR. PTO.]]=$B90,IF(DATOS_[[Check Periodo Ref.]:[Check Periodo Ref.]]="Dentro",DATOS_[Conc.Sal.04]))))),
0)</f>
        <v>0</v>
      </c>
      <c r="J91" s="160">
        <f t="array" ref="J91">IFERROR(
AVERAGE((IF(DATOS_[[Sexo]:[Sexo]]=$B91,IF(DATOS_[[AGRUP. VALOR. PTO.]:[AGRUP. VALOR. PTO.]]=$B90,IF(DATOS_[[Check Periodo Ref.]:[Check Periodo Ref.]]="Dentro",DATOS_[Conc.Sal.05]))))),
0)</f>
        <v>0</v>
      </c>
      <c r="K91" s="160">
        <f t="array" ref="K91">IFERROR(
AVERAGE((IF(DATOS_[[Sexo]:[Sexo]]=$B91,IF(DATOS_[[AGRUP. VALOR. PTO.]:[AGRUP. VALOR. PTO.]]=$B90,IF(DATOS_[[Check Periodo Ref.]:[Check Periodo Ref.]]="Dentro",DATOS_[Conc.Sal.06]))))),
0)</f>
        <v>0</v>
      </c>
      <c r="L91" s="160">
        <f t="array" ref="L91">IFERROR(
AVERAGE((IF(DATOS_[[Sexo]:[Sexo]]=$B91,IF(DATOS_[[AGRUP. VALOR. PTO.]:[AGRUP. VALOR. PTO.]]=$B90,IF(DATOS_[[Check Periodo Ref.]:[Check Periodo Ref.]]="Dentro",DATOS_[Conc.Sal.07]))))),
0)</f>
        <v>0</v>
      </c>
      <c r="M91" s="160">
        <f t="array" ref="M91">IFERROR(
AVERAGE((IF(DATOS_[[Sexo]:[Sexo]]=$B91,IF(DATOS_[[AGRUP. VALOR. PTO.]:[AGRUP. VALOR. PTO.]]=$B90,IF(DATOS_[[Check Periodo Ref.]:[Check Periodo Ref.]]="Dentro",DATOS_[Conc.Sal.08]))))),
0)</f>
        <v>0</v>
      </c>
      <c r="N91" s="160">
        <f t="array" ref="N91">IFERROR(
AVERAGE((IF(DATOS_[[Sexo]:[Sexo]]=$B91,IF(DATOS_[[AGRUP. VALOR. PTO.]:[AGRUP. VALOR. PTO.]]=$B90,IF(DATOS_[[Check Periodo Ref.]:[Check Periodo Ref.]]="Dentro",DATOS_[Conc.Sal.09]))))),
0)</f>
        <v>0</v>
      </c>
      <c r="O91" s="160">
        <f t="array" ref="O91">IFERROR(
AVERAGE((IF(DATOS_[[Sexo]:[Sexo]]=$B91,IF(DATOS_[[AGRUP. VALOR. PTO.]:[AGRUP. VALOR. PTO.]]=$B90,IF(DATOS_[[Check Periodo Ref.]:[Check Periodo Ref.]]="Dentro",DATOS_[Conc.Sal.10]))))),
0)</f>
        <v>0</v>
      </c>
      <c r="P91" s="160">
        <f t="array" ref="P91">IFERROR(
AVERAGE((IF(DATOS_[[Sexo]:[Sexo]]=$B91,IF(DATOS_[[AGRUP. VALOR. PTO.]:[AGRUP. VALOR. PTO.]]=$B90,IF(DATOS_[[Check Periodo Ref.]:[Check Periodo Ref.]]="Dentro",DATOS_[Conc.Sal.11]))))),
0)</f>
        <v>0</v>
      </c>
      <c r="Q91" s="160">
        <f t="array" ref="Q91">IFERROR(
AVERAGE((IF(DATOS_[[Sexo]:[Sexo]]=$B91,IF(DATOS_[[AGRUP. VALOR. PTO.]:[AGRUP. VALOR. PTO.]]=$B90,IF(DATOS_[[Check Periodo Ref.]:[Check Periodo Ref.]]="Dentro",DATOS_[Conc.Sal.12]))))),
0)</f>
        <v>0</v>
      </c>
      <c r="R91" s="160">
        <f t="array" ref="R91">IFERROR(
AVERAGE((IF(DATOS_[[Sexo]:[Sexo]]=$B91,IF(DATOS_[[AGRUP. VALOR. PTO.]:[AGRUP. VALOR. PTO.]]=$B90,IF(DATOS_[[Check Periodo Ref.]:[Check Periodo Ref.]]="Dentro",DATOS_[Conc.Sal.13]))))),
0)</f>
        <v>0</v>
      </c>
      <c r="S91" s="160">
        <f t="array" ref="S91">IFERROR(
AVERAGE((IF(DATOS_[[Sexo]:[Sexo]]=$B91,IF(DATOS_[[AGRUP. VALOR. PTO.]:[AGRUP. VALOR. PTO.]]=$B90,IF(DATOS_[[Check Periodo Ref.]:[Check Periodo Ref.]]="Dentro",DATOS_[Conc.Sal.14]))))),
0)</f>
        <v>0</v>
      </c>
      <c r="T91" s="160">
        <f t="array" ref="T91">IFERROR(
AVERAGE((IF(DATOS_[[Sexo]:[Sexo]]=$B91,IF(DATOS_[[AGRUP. VALOR. PTO.]:[AGRUP. VALOR. PTO.]]=$B90,IF(DATOS_[[Check Periodo Ref.]:[Check Periodo Ref.]]="Dentro",DATOS_[Conc.Sal.15]))))),
0)</f>
        <v>0</v>
      </c>
      <c r="U91" s="160">
        <f t="array" ref="U91">IFERROR(
AVERAGE((IF(DATOS_[[Sexo]:[Sexo]]=$B91,IF(DATOS_[[AGRUP. VALOR. PTO.]:[AGRUP. VALOR. PTO.]]=$B90,IF(DATOS_[[Check Periodo Ref.]:[Check Periodo Ref.]]="Dentro",DATOS_[Conc.Sal.16]))))),
0)</f>
        <v>0</v>
      </c>
      <c r="V91" s="160">
        <f t="array" ref="V91">IFERROR(
AVERAGE((IF(DATOS_[[Sexo]:[Sexo]]=$B91,IF(DATOS_[[AGRUP. VALOR. PTO.]:[AGRUP. VALOR. PTO.]]=$B90,IF(DATOS_[[Check Periodo Ref.]:[Check Periodo Ref.]]="Dentro",DATOS_[Conc.Sal.17]))))),
0)</f>
        <v>0</v>
      </c>
      <c r="W91" s="160">
        <f t="array" ref="W91">IFERROR(
AVERAGE((IF(DATOS_[[Sexo]:[Sexo]]=$B91,IF(DATOS_[[AGRUP. VALOR. PTO.]:[AGRUP. VALOR. PTO.]]=$B90,IF(DATOS_[[Check Periodo Ref.]:[Check Periodo Ref.]]="Dentro",DATOS_[Conc.Sal.18]))))),
0)</f>
        <v>0</v>
      </c>
      <c r="X91" s="160">
        <f t="array" ref="X91">IFERROR(
AVERAGE((IF(DATOS_[[Sexo]:[Sexo]]=$B91,IF(DATOS_[[AGRUP. VALOR. PTO.]:[AGRUP. VALOR. PTO.]]=$B90,IF(DATOS_[[Check Periodo Ref.]:[Check Periodo Ref.]]="Dentro",DATOS_[Conc.Sal.19]))))),
0)</f>
        <v>0</v>
      </c>
      <c r="Y91" s="160">
        <f t="array" ref="Y91">IFERROR(
AVERAGE((IF(DATOS_[[Sexo]:[Sexo]]=$B91,IF(DATOS_[[AGRUP. VALOR. PTO.]:[AGRUP. VALOR. PTO.]]=$B90,IF(DATOS_[[Check Periodo Ref.]:[Check Periodo Ref.]]="Dentro",DATOS_[Conc.Sal.20]))))),
0)</f>
        <v>0</v>
      </c>
      <c r="Z91" s="160">
        <f t="array" ref="Z91">IFERROR(
AVERAGE((IF(DATOS_[[Sexo]:[Sexo]]=$B91,IF(DATOS_[[AGRUP. VALOR. PTO.]:[AGRUP. VALOR. PTO.]]=$B90,IF(DATOS_[[Check Periodo Ref.]:[Check Periodo Ref.]]="Dentro",DATOS_[Conc.Sal.21]))))),
0)</f>
        <v>0</v>
      </c>
      <c r="AA91" s="160">
        <f t="array" ref="AA91">IFERROR(
AVERAGE((IF(DATOS_[[Sexo]:[Sexo]]=$B91,IF(DATOS_[[AGRUP. VALOR. PTO.]:[AGRUP. VALOR. PTO.]]=$B90,IF(DATOS_[[Check Periodo Ref.]:[Check Periodo Ref.]]="Dentro",DATOS_[Conc.Sal.22]))))),
0)</f>
        <v>0</v>
      </c>
      <c r="AB91" s="160">
        <f t="array" ref="AB91">IFERROR(
AVERAGE((IF(DATOS_[[Sexo]:[Sexo]]=$B91,IF(DATOS_[[AGRUP. VALOR. PTO.]:[AGRUP. VALOR. PTO.]]=$B90,IF(DATOS_[[Check Periodo Ref.]:[Check Periodo Ref.]]="Dentro",DATOS_[Conc.Sal.23]))))),
0)</f>
        <v>0</v>
      </c>
      <c r="AC91" s="160">
        <f t="array" ref="AC91">IFERROR(
AVERAGE((IF(DATOS_[[Sexo]:[Sexo]]=$B91,IF(DATOS_[[AGRUP. VALOR. PTO.]:[AGRUP. VALOR. PTO.]]=$B90,IF(DATOS_[[Check Periodo Ref.]:[Check Periodo Ref.]]="Dentro",DATOS_[Conc.Sal.24]))))),
0)</f>
        <v>0</v>
      </c>
      <c r="AD91" s="160">
        <f t="array" ref="AD91">IFERROR(
AVERAGE((IF(DATOS_[[Sexo]:[Sexo]]=$B91,IF(DATOS_[[AGRUP. VALOR. PTO.]:[AGRUP. VALOR. PTO.]]=$B90,IF(DATOS_[[Check Periodo Ref.]:[Check Periodo Ref.]]="Dentro",DATOS_[Conc.Sal.25]))))),
0)</f>
        <v>0</v>
      </c>
      <c r="AE91" s="160">
        <f t="array" ref="AE91">IFERROR(
AVERAGE((IF(DATOS_[[Sexo]:[Sexo]]=$B91,IF(DATOS_[[AGRUP. VALOR. PTO.]:[AGRUP. VALOR. PTO.]]=$B90,IF(DATOS_[[Check Periodo Ref.]:[Check Periodo Ref.]]="Dentro",DATOS_[Conc.Sal.26]))))),
0)</f>
        <v>0</v>
      </c>
      <c r="AF91" s="160">
        <f t="array" ref="AF91">IFERROR(
AVERAGE((IF(DATOS_[[Sexo]:[Sexo]]=$B91,IF(DATOS_[[AGRUP. VALOR. PTO.]:[AGRUP. VALOR. PTO.]]=$B90,IF(DATOS_[[Check Periodo Ref.]:[Check Periodo Ref.]]="Dentro",DATOS_[Conc.Sal.27]))))),
0)</f>
        <v>0</v>
      </c>
      <c r="AG91" s="160">
        <f t="array" ref="AG91">IFERROR(
AVERAGE((IF(DATOS_[[Sexo]:[Sexo]]=$B91,IF(DATOS_[[AGRUP. VALOR. PTO.]:[AGRUP. VALOR. PTO.]]=$B90,IF(DATOS_[[Check Periodo Ref.]:[Check Periodo Ref.]]="Dentro",DATOS_[Conc.Sal.28]))))),
0)</f>
        <v>0</v>
      </c>
      <c r="AH91" s="160">
        <f t="array" ref="AH91">IFERROR(
AVERAGE((IF(DATOS_[[Sexo]:[Sexo]]=$B91,IF(DATOS_[[AGRUP. VALOR. PTO.]:[AGRUP. VALOR. PTO.]]=$B90,IF(DATOS_[[Check Periodo Ref.]:[Check Periodo Ref.]]="Dentro",DATOS_[Conc.Sal.29]))))),
0)</f>
        <v>0</v>
      </c>
      <c r="AI91" s="160">
        <f t="array" ref="AI91">IFERROR(
AVERAGE((IF(DATOS_[[Sexo]:[Sexo]]=$B91,IF(DATOS_[[AGRUP. VALOR. PTO.]:[AGRUP. VALOR. PTO.]]=$B90,IF(DATOS_[[Check Periodo Ref.]:[Check Periodo Ref.]]="Dentro",DATOS_[Conc.Sal.30]))))),
0)</f>
        <v>0</v>
      </c>
      <c r="AJ91" s="161">
        <f t="array" ref="AJ91">IFERROR(
AVERAGE(IF(DATOS_[Sexo]=$B91,IF(DATOS_[AGRUP. VALOR. PTO.]=$B90,IF(DATOS_[Check Periodo Ref.]="Dentro",DATOS_[Tot COMPL.SAL Ef],FALSE)))),
0)</f>
        <v>0</v>
      </c>
      <c r="AK91" s="163">
        <f t="array" ref="AK91">IFERROR(
AVERAGE(IF(DATOS_[Sexo]=$B91,IF(DATOS_[AGRUP. VALOR. PTO.]=$B90,IF(DATOS_[Check Periodo Ref.]="Dentro",DATOS_[TOTAL SALARIO Ef],FALSE)))),
0)</f>
        <v>0</v>
      </c>
      <c r="AL91" s="162">
        <f t="array" ref="AL91">IFERROR(
AVERAGE((IF(DATOS_[[Sexo]:[Sexo]]=$B91,IF(DATOS_[[AGRUP. VALOR. PTO.]:[AGRUP. VALOR. PTO.]]=$B90,IF(DATOS_[[Check Periodo Ref.]:[Check Periodo Ref.]]="Dentro",DATOS_[C.Extra.01]))))),
0)</f>
        <v>0</v>
      </c>
      <c r="AM91" s="162">
        <f t="array" ref="AM91">IFERROR(
AVERAGE((IF(DATOS_[[Sexo]:[Sexo]]=$B91,IF(DATOS_[[AGRUP. VALOR. PTO.]:[AGRUP. VALOR. PTO.]]=$B90,IF(DATOS_[[Check Periodo Ref.]:[Check Periodo Ref.]]="Dentro",DATOS_[C.Extra.02]))))),
0)</f>
        <v>0</v>
      </c>
      <c r="AN91" s="162">
        <f t="array" ref="AN91">IFERROR(
AVERAGE((IF(DATOS_[[Sexo]:[Sexo]]=$B91,IF(DATOS_[[AGRUP. VALOR. PTO.]:[AGRUP. VALOR. PTO.]]=$B90,IF(DATOS_[[Check Periodo Ref.]:[Check Periodo Ref.]]="Dentro",DATOS_[C.Extra.03]))))),
0)</f>
        <v>0</v>
      </c>
      <c r="AO91" s="162">
        <f t="array" ref="AO91">IFERROR(
AVERAGE((IF(DATOS_[[Sexo]:[Sexo]]=$B91,IF(DATOS_[[AGRUP. VALOR. PTO.]:[AGRUP. VALOR. PTO.]]=$B90,IF(DATOS_[[Check Periodo Ref.]:[Check Periodo Ref.]]="Dentro",DATOS_[C.Extra.04]))))),
0)</f>
        <v>0</v>
      </c>
      <c r="AP91" s="162">
        <f t="array" ref="AP91">IFERROR(
AVERAGE((IF(DATOS_[[Sexo]:[Sexo]]=$B91,IF(DATOS_[[AGRUP. VALOR. PTO.]:[AGRUP. VALOR. PTO.]]=$B90,IF(DATOS_[[Check Periodo Ref.]:[Check Periodo Ref.]]="Dentro",DATOS_[C.Extra.05]))))),
0)</f>
        <v>0</v>
      </c>
      <c r="AQ91" s="164">
        <f t="array" ref="AQ91">IFERROR(
AVERAGE(IF(DATOS_[Sexo]=$B91,IF(DATOS_[AGRUP. VALOR. PTO.]=$B90,IF(DATOS_[Check Periodo Ref.]="Dentro",DATOS_[Tot Extrasalarial Ef],FALSE)))),
0)</f>
        <v>0</v>
      </c>
      <c r="AR91" s="165">
        <f t="array" ref="AR91">IFERROR(
AVERAGE(IF(DATOS_[Sexo]=$B91,IF(DATOS_[AGRUP. VALOR. PTO.]=$B90,IF(DATOS_[Check Periodo Ref.]="Dentro",DATOS_[TOTAL Retrib Ef],FALSE)))),
0)</f>
        <v>0</v>
      </c>
    </row>
    <row r="92" spans="1:44" x14ac:dyDescent="0.3">
      <c r="A92" s="114" t="str">
        <f t="shared" ref="A92" si="106">+A91</f>
        <v>[ocultar]</v>
      </c>
      <c r="B92" s="111" t="s">
        <v>163</v>
      </c>
      <c r="C92" s="112">
        <f t="array" ref="C92">SUM(IF($B92=DATOS_[Sexo],
IF($B90=DATOS_[AGRUP. VALOR. PTO.],
IF("Dentro"=DATOS_[Check Periodo Ref.],
1/(COUNTIFS(DATOS_[Sexo],$B92,DATOS_[AGRUP. VALOR. PTO.],$B90,DATOS_[Check Periodo Ref.],"Dentro",DATOS_[id],DATOS_[id]))))))</f>
        <v>0</v>
      </c>
      <c r="D92" s="113">
        <f>COUNTIFS(DATOS_[AGRUP. VALOR. PTO.],$B90,DATOS_[Sexo],$B92,DATOS_[Check Periodo Ref.],"Dentro")</f>
        <v>0</v>
      </c>
      <c r="E92" s="159">
        <f t="array" ref="E92">IFERROR(
AVERAGE(IF(DATOS_[Sexo]=$B92,IF(DATOS_[AGRUP. VALOR. PTO.]=$B90,IF(DATOS_[Check Periodo Ref.]="Dentro",DATOS_[SALARIO BASE Ef],FALSE)))),
0)</f>
        <v>0</v>
      </c>
      <c r="F92" s="160">
        <f t="array" ref="F92">IFERROR(
AVERAGE((IF(DATOS_[[Sexo]:[Sexo]]=$B92,IF(DATOS_[[AGRUP. VALOR. PTO.]:[AGRUP. VALOR. PTO.]]=$B90,IF(DATOS_[[Check Periodo Ref.]:[Check Periodo Ref.]]="Dentro",DATOS_[Conc.Sal.01]))))),
0)</f>
        <v>0</v>
      </c>
      <c r="G92" s="160">
        <f t="array" ref="G92">IFERROR(
AVERAGE((IF(DATOS_[[Sexo]:[Sexo]]=$B92,IF(DATOS_[[AGRUP. VALOR. PTO.]:[AGRUP. VALOR. PTO.]]=$B90,IF(DATOS_[[Check Periodo Ref.]:[Check Periodo Ref.]]="Dentro",DATOS_[Conc.Sal.02]))))),
0)</f>
        <v>0</v>
      </c>
      <c r="H92" s="160">
        <f t="array" ref="H92">IFERROR(
AVERAGE((IF(DATOS_[[Sexo]:[Sexo]]=$B92,IF(DATOS_[[AGRUP. VALOR. PTO.]:[AGRUP. VALOR. PTO.]]=$B90,IF(DATOS_[[Check Periodo Ref.]:[Check Periodo Ref.]]="Dentro",DATOS_[Conc.Sal.03]))))),
0)</f>
        <v>0</v>
      </c>
      <c r="I92" s="160">
        <f t="array" ref="I92">IFERROR(
AVERAGE((IF(DATOS_[[Sexo]:[Sexo]]=$B92,IF(DATOS_[[AGRUP. VALOR. PTO.]:[AGRUP. VALOR. PTO.]]=$B90,IF(DATOS_[[Check Periodo Ref.]:[Check Periodo Ref.]]="Dentro",DATOS_[Conc.Sal.04]))))),
0)</f>
        <v>0</v>
      </c>
      <c r="J92" s="160">
        <f t="array" ref="J92">IFERROR(
AVERAGE((IF(DATOS_[[Sexo]:[Sexo]]=$B92,IF(DATOS_[[AGRUP. VALOR. PTO.]:[AGRUP. VALOR. PTO.]]=$B90,IF(DATOS_[[Check Periodo Ref.]:[Check Periodo Ref.]]="Dentro",DATOS_[Conc.Sal.05]))))),
0)</f>
        <v>0</v>
      </c>
      <c r="K92" s="160">
        <f t="array" ref="K92">IFERROR(
AVERAGE((IF(DATOS_[[Sexo]:[Sexo]]=$B92,IF(DATOS_[[AGRUP. VALOR. PTO.]:[AGRUP. VALOR. PTO.]]=$B90,IF(DATOS_[[Check Periodo Ref.]:[Check Periodo Ref.]]="Dentro",DATOS_[Conc.Sal.06]))))),
0)</f>
        <v>0</v>
      </c>
      <c r="L92" s="160">
        <f t="array" ref="L92">IFERROR(
AVERAGE((IF(DATOS_[[Sexo]:[Sexo]]=$B92,IF(DATOS_[[AGRUP. VALOR. PTO.]:[AGRUP. VALOR. PTO.]]=$B90,IF(DATOS_[[Check Periodo Ref.]:[Check Periodo Ref.]]="Dentro",DATOS_[Conc.Sal.07]))))),
0)</f>
        <v>0</v>
      </c>
      <c r="M92" s="160">
        <f t="array" ref="M92">IFERROR(
AVERAGE((IF(DATOS_[[Sexo]:[Sexo]]=$B92,IF(DATOS_[[AGRUP. VALOR. PTO.]:[AGRUP. VALOR. PTO.]]=$B90,IF(DATOS_[[Check Periodo Ref.]:[Check Periodo Ref.]]="Dentro",DATOS_[Conc.Sal.08]))))),
0)</f>
        <v>0</v>
      </c>
      <c r="N92" s="160">
        <f t="array" ref="N92">IFERROR(
AVERAGE((IF(DATOS_[[Sexo]:[Sexo]]=$B92,IF(DATOS_[[AGRUP. VALOR. PTO.]:[AGRUP. VALOR. PTO.]]=$B90,IF(DATOS_[[Check Periodo Ref.]:[Check Periodo Ref.]]="Dentro",DATOS_[Conc.Sal.09]))))),
0)</f>
        <v>0</v>
      </c>
      <c r="O92" s="160">
        <f t="array" ref="O92">IFERROR(
AVERAGE((IF(DATOS_[[Sexo]:[Sexo]]=$B92,IF(DATOS_[[AGRUP. VALOR. PTO.]:[AGRUP. VALOR. PTO.]]=$B90,IF(DATOS_[[Check Periodo Ref.]:[Check Periodo Ref.]]="Dentro",DATOS_[Conc.Sal.10]))))),
0)</f>
        <v>0</v>
      </c>
      <c r="P92" s="160">
        <f t="array" ref="P92">IFERROR(
AVERAGE((IF(DATOS_[[Sexo]:[Sexo]]=$B92,IF(DATOS_[[AGRUP. VALOR. PTO.]:[AGRUP. VALOR. PTO.]]=$B90,IF(DATOS_[[Check Periodo Ref.]:[Check Periodo Ref.]]="Dentro",DATOS_[Conc.Sal.11]))))),
0)</f>
        <v>0</v>
      </c>
      <c r="Q92" s="160">
        <f t="array" ref="Q92">IFERROR(
AVERAGE((IF(DATOS_[[Sexo]:[Sexo]]=$B92,IF(DATOS_[[AGRUP. VALOR. PTO.]:[AGRUP. VALOR. PTO.]]=$B90,IF(DATOS_[[Check Periodo Ref.]:[Check Periodo Ref.]]="Dentro",DATOS_[Conc.Sal.12]))))),
0)</f>
        <v>0</v>
      </c>
      <c r="R92" s="160">
        <f t="array" ref="R92">IFERROR(
AVERAGE((IF(DATOS_[[Sexo]:[Sexo]]=$B92,IF(DATOS_[[AGRUP. VALOR. PTO.]:[AGRUP. VALOR. PTO.]]=$B90,IF(DATOS_[[Check Periodo Ref.]:[Check Periodo Ref.]]="Dentro",DATOS_[Conc.Sal.13]))))),
0)</f>
        <v>0</v>
      </c>
      <c r="S92" s="160">
        <f t="array" ref="S92">IFERROR(
AVERAGE((IF(DATOS_[[Sexo]:[Sexo]]=$B92,IF(DATOS_[[AGRUP. VALOR. PTO.]:[AGRUP. VALOR. PTO.]]=$B90,IF(DATOS_[[Check Periodo Ref.]:[Check Periodo Ref.]]="Dentro",DATOS_[Conc.Sal.14]))))),
0)</f>
        <v>0</v>
      </c>
      <c r="T92" s="160">
        <f t="array" ref="T92">IFERROR(
AVERAGE((IF(DATOS_[[Sexo]:[Sexo]]=$B92,IF(DATOS_[[AGRUP. VALOR. PTO.]:[AGRUP. VALOR. PTO.]]=$B90,IF(DATOS_[[Check Periodo Ref.]:[Check Periodo Ref.]]="Dentro",DATOS_[Conc.Sal.15]))))),
0)</f>
        <v>0</v>
      </c>
      <c r="U92" s="160">
        <f t="array" ref="U92">IFERROR(
AVERAGE((IF(DATOS_[[Sexo]:[Sexo]]=$B92,IF(DATOS_[[AGRUP. VALOR. PTO.]:[AGRUP. VALOR. PTO.]]=$B90,IF(DATOS_[[Check Periodo Ref.]:[Check Periodo Ref.]]="Dentro",DATOS_[Conc.Sal.16]))))),
0)</f>
        <v>0</v>
      </c>
      <c r="V92" s="160">
        <f t="array" ref="V92">IFERROR(
AVERAGE((IF(DATOS_[[Sexo]:[Sexo]]=$B92,IF(DATOS_[[AGRUP. VALOR. PTO.]:[AGRUP. VALOR. PTO.]]=$B90,IF(DATOS_[[Check Periodo Ref.]:[Check Periodo Ref.]]="Dentro",DATOS_[Conc.Sal.17]))))),
0)</f>
        <v>0</v>
      </c>
      <c r="W92" s="160">
        <f t="array" ref="W92">IFERROR(
AVERAGE((IF(DATOS_[[Sexo]:[Sexo]]=$B92,IF(DATOS_[[AGRUP. VALOR. PTO.]:[AGRUP. VALOR. PTO.]]=$B90,IF(DATOS_[[Check Periodo Ref.]:[Check Periodo Ref.]]="Dentro",DATOS_[Conc.Sal.18]))))),
0)</f>
        <v>0</v>
      </c>
      <c r="X92" s="160">
        <f t="array" ref="X92">IFERROR(
AVERAGE((IF(DATOS_[[Sexo]:[Sexo]]=$B92,IF(DATOS_[[AGRUP. VALOR. PTO.]:[AGRUP. VALOR. PTO.]]=$B90,IF(DATOS_[[Check Periodo Ref.]:[Check Periodo Ref.]]="Dentro",DATOS_[Conc.Sal.19]))))),
0)</f>
        <v>0</v>
      </c>
      <c r="Y92" s="160">
        <f t="array" ref="Y92">IFERROR(
AVERAGE((IF(DATOS_[[Sexo]:[Sexo]]=$B92,IF(DATOS_[[AGRUP. VALOR. PTO.]:[AGRUP. VALOR. PTO.]]=$B90,IF(DATOS_[[Check Periodo Ref.]:[Check Periodo Ref.]]="Dentro",DATOS_[Conc.Sal.20]))))),
0)</f>
        <v>0</v>
      </c>
      <c r="Z92" s="160">
        <f t="array" ref="Z92">IFERROR(
AVERAGE((IF(DATOS_[[Sexo]:[Sexo]]=$B92,IF(DATOS_[[AGRUP. VALOR. PTO.]:[AGRUP. VALOR. PTO.]]=$B90,IF(DATOS_[[Check Periodo Ref.]:[Check Periodo Ref.]]="Dentro",DATOS_[Conc.Sal.21]))))),
0)</f>
        <v>0</v>
      </c>
      <c r="AA92" s="160">
        <f t="array" ref="AA92">IFERROR(
AVERAGE((IF(DATOS_[[Sexo]:[Sexo]]=$B92,IF(DATOS_[[AGRUP. VALOR. PTO.]:[AGRUP. VALOR. PTO.]]=$B90,IF(DATOS_[[Check Periodo Ref.]:[Check Periodo Ref.]]="Dentro",DATOS_[Conc.Sal.22]))))),
0)</f>
        <v>0</v>
      </c>
      <c r="AB92" s="160">
        <f t="array" ref="AB92">IFERROR(
AVERAGE((IF(DATOS_[[Sexo]:[Sexo]]=$B92,IF(DATOS_[[AGRUP. VALOR. PTO.]:[AGRUP. VALOR. PTO.]]=$B90,IF(DATOS_[[Check Periodo Ref.]:[Check Periodo Ref.]]="Dentro",DATOS_[Conc.Sal.23]))))),
0)</f>
        <v>0</v>
      </c>
      <c r="AC92" s="160">
        <f t="array" ref="AC92">IFERROR(
AVERAGE((IF(DATOS_[[Sexo]:[Sexo]]=$B92,IF(DATOS_[[AGRUP. VALOR. PTO.]:[AGRUP. VALOR. PTO.]]=$B90,IF(DATOS_[[Check Periodo Ref.]:[Check Periodo Ref.]]="Dentro",DATOS_[Conc.Sal.24]))))),
0)</f>
        <v>0</v>
      </c>
      <c r="AD92" s="160">
        <f t="array" ref="AD92">IFERROR(
AVERAGE((IF(DATOS_[[Sexo]:[Sexo]]=$B92,IF(DATOS_[[AGRUP. VALOR. PTO.]:[AGRUP. VALOR. PTO.]]=$B90,IF(DATOS_[[Check Periodo Ref.]:[Check Periodo Ref.]]="Dentro",DATOS_[Conc.Sal.25]))))),
0)</f>
        <v>0</v>
      </c>
      <c r="AE92" s="160">
        <f t="array" ref="AE92">IFERROR(
AVERAGE((IF(DATOS_[[Sexo]:[Sexo]]=$B92,IF(DATOS_[[AGRUP. VALOR. PTO.]:[AGRUP. VALOR. PTO.]]=$B90,IF(DATOS_[[Check Periodo Ref.]:[Check Periodo Ref.]]="Dentro",DATOS_[Conc.Sal.26]))))),
0)</f>
        <v>0</v>
      </c>
      <c r="AF92" s="160">
        <f t="array" ref="AF92">IFERROR(
AVERAGE((IF(DATOS_[[Sexo]:[Sexo]]=$B92,IF(DATOS_[[AGRUP. VALOR. PTO.]:[AGRUP. VALOR. PTO.]]=$B90,IF(DATOS_[[Check Periodo Ref.]:[Check Periodo Ref.]]="Dentro",DATOS_[Conc.Sal.27]))))),
0)</f>
        <v>0</v>
      </c>
      <c r="AG92" s="160">
        <f t="array" ref="AG92">IFERROR(
AVERAGE((IF(DATOS_[[Sexo]:[Sexo]]=$B92,IF(DATOS_[[AGRUP. VALOR. PTO.]:[AGRUP. VALOR. PTO.]]=$B90,IF(DATOS_[[Check Periodo Ref.]:[Check Periodo Ref.]]="Dentro",DATOS_[Conc.Sal.28]))))),
0)</f>
        <v>0</v>
      </c>
      <c r="AH92" s="160">
        <f t="array" ref="AH92">IFERROR(
AVERAGE((IF(DATOS_[[Sexo]:[Sexo]]=$B92,IF(DATOS_[[AGRUP. VALOR. PTO.]:[AGRUP. VALOR. PTO.]]=$B90,IF(DATOS_[[Check Periodo Ref.]:[Check Periodo Ref.]]="Dentro",DATOS_[Conc.Sal.29]))))),
0)</f>
        <v>0</v>
      </c>
      <c r="AI92" s="160">
        <f t="array" ref="AI92">IFERROR(
AVERAGE((IF(DATOS_[[Sexo]:[Sexo]]=$B92,IF(DATOS_[[AGRUP. VALOR. PTO.]:[AGRUP. VALOR. PTO.]]=$B90,IF(DATOS_[[Check Periodo Ref.]:[Check Periodo Ref.]]="Dentro",DATOS_[Conc.Sal.30]))))),
0)</f>
        <v>0</v>
      </c>
      <c r="AJ92" s="161">
        <f t="array" ref="AJ92">IFERROR(
AVERAGE(IF(DATOS_[Sexo]=$B92,IF(DATOS_[AGRUP. VALOR. PTO.]=$B90,IF(DATOS_[Check Periodo Ref.]="Dentro",DATOS_[Tot COMPL.SAL Ef],FALSE)))),
0)</f>
        <v>0</v>
      </c>
      <c r="AK92" s="163">
        <f t="array" ref="AK92">IFERROR(
AVERAGE(IF(DATOS_[Sexo]=$B92,IF(DATOS_[AGRUP. VALOR. PTO.]=$B90,IF(DATOS_[Check Periodo Ref.]="Dentro",DATOS_[TOTAL SALARIO Ef],FALSE)))),
0)</f>
        <v>0</v>
      </c>
      <c r="AL92" s="162">
        <f t="array" ref="AL92">IFERROR(
AVERAGE((IF(DATOS_[[Sexo]:[Sexo]]=$B92,IF(DATOS_[[AGRUP. VALOR. PTO.]:[AGRUP. VALOR. PTO.]]=$B90,IF(DATOS_[[Check Periodo Ref.]:[Check Periodo Ref.]]="Dentro",DATOS_[C.Extra.01]))))),
0)</f>
        <v>0</v>
      </c>
      <c r="AM92" s="162">
        <f t="array" ref="AM92">IFERROR(
AVERAGE((IF(DATOS_[[Sexo]:[Sexo]]=$B92,IF(DATOS_[[AGRUP. VALOR. PTO.]:[AGRUP. VALOR. PTO.]]=$B90,IF(DATOS_[[Check Periodo Ref.]:[Check Periodo Ref.]]="Dentro",DATOS_[C.Extra.02]))))),
0)</f>
        <v>0</v>
      </c>
      <c r="AN92" s="162">
        <f t="array" ref="AN92">IFERROR(
AVERAGE((IF(DATOS_[[Sexo]:[Sexo]]=$B92,IF(DATOS_[[AGRUP. VALOR. PTO.]:[AGRUP. VALOR. PTO.]]=$B90,IF(DATOS_[[Check Periodo Ref.]:[Check Periodo Ref.]]="Dentro",DATOS_[C.Extra.03]))))),
0)</f>
        <v>0</v>
      </c>
      <c r="AO92" s="162">
        <f t="array" ref="AO92">IFERROR(
AVERAGE((IF(DATOS_[[Sexo]:[Sexo]]=$B92,IF(DATOS_[[AGRUP. VALOR. PTO.]:[AGRUP. VALOR. PTO.]]=$B90,IF(DATOS_[[Check Periodo Ref.]:[Check Periodo Ref.]]="Dentro",DATOS_[C.Extra.04]))))),
0)</f>
        <v>0</v>
      </c>
      <c r="AP92" s="162">
        <f t="array" ref="AP92">IFERROR(
AVERAGE((IF(DATOS_[[Sexo]:[Sexo]]=$B92,IF(DATOS_[[AGRUP. VALOR. PTO.]:[AGRUP. VALOR. PTO.]]=$B90,IF(DATOS_[[Check Periodo Ref.]:[Check Periodo Ref.]]="Dentro",DATOS_[C.Extra.05]))))),
0)</f>
        <v>0</v>
      </c>
      <c r="AQ92" s="164">
        <f t="array" ref="AQ92">IFERROR(
AVERAGE(IF(DATOS_[Sexo]=$B92,IF(DATOS_[AGRUP. VALOR. PTO.]=$B90,IF(DATOS_[Check Periodo Ref.]="Dentro",DATOS_[Tot Extrasalarial Ef],FALSE)))),
0)</f>
        <v>0</v>
      </c>
      <c r="AR92" s="165">
        <f t="array" ref="AR92">IFERROR(
AVERAGE(IF(DATOS_[Sexo]=$B92,IF(DATOS_[AGRUP. VALOR. PTO.]=$B90,IF(DATOS_[Check Periodo Ref.]="Dentro",DATOS_[TOTAL Retrib Ef],FALSE)))),
0)</f>
        <v>0</v>
      </c>
    </row>
    <row r="93" spans="1:44" ht="17.25" thickBot="1" x14ac:dyDescent="0.35">
      <c r="A93" s="114" t="str">
        <f t="shared" ref="A93" si="107">+A94</f>
        <v>[ocultar]</v>
      </c>
      <c r="B93" s="117" t="s">
        <v>286</v>
      </c>
      <c r="C93" s="158"/>
      <c r="D93" s="118"/>
      <c r="E93" s="206" t="str">
        <f t="shared" ref="E93:AR93" si="108">IFERROR((E94-E95)/E94,"")</f>
        <v/>
      </c>
      <c r="F93" s="276" t="str">
        <f t="shared" si="108"/>
        <v/>
      </c>
      <c r="G93" s="277" t="str">
        <f t="shared" si="108"/>
        <v/>
      </c>
      <c r="H93" s="277" t="str">
        <f t="shared" si="108"/>
        <v/>
      </c>
      <c r="I93" s="277" t="str">
        <f t="shared" si="108"/>
        <v/>
      </c>
      <c r="J93" s="278" t="str">
        <f t="shared" si="108"/>
        <v/>
      </c>
      <c r="K93" s="279" t="str">
        <f t="shared" si="108"/>
        <v/>
      </c>
      <c r="L93" s="279" t="str">
        <f t="shared" si="108"/>
        <v/>
      </c>
      <c r="M93" s="279" t="str">
        <f t="shared" si="108"/>
        <v/>
      </c>
      <c r="N93" s="279" t="str">
        <f t="shared" si="108"/>
        <v/>
      </c>
      <c r="O93" s="279" t="str">
        <f t="shared" si="108"/>
        <v/>
      </c>
      <c r="P93" s="279" t="str">
        <f t="shared" si="108"/>
        <v/>
      </c>
      <c r="Q93" s="279" t="str">
        <f t="shared" si="108"/>
        <v/>
      </c>
      <c r="R93" s="279" t="str">
        <f t="shared" si="108"/>
        <v/>
      </c>
      <c r="S93" s="279" t="str">
        <f t="shared" si="108"/>
        <v/>
      </c>
      <c r="T93" s="279" t="str">
        <f t="shared" si="108"/>
        <v/>
      </c>
      <c r="U93" s="279" t="str">
        <f t="shared" si="108"/>
        <v/>
      </c>
      <c r="V93" s="278" t="str">
        <f t="shared" si="108"/>
        <v/>
      </c>
      <c r="W93" s="278" t="str">
        <f t="shared" si="108"/>
        <v/>
      </c>
      <c r="X93" s="278" t="str">
        <f t="shared" si="108"/>
        <v/>
      </c>
      <c r="Y93" s="278" t="str">
        <f t="shared" si="108"/>
        <v/>
      </c>
      <c r="Z93" s="278" t="str">
        <f t="shared" si="108"/>
        <v/>
      </c>
      <c r="AA93" s="278" t="str">
        <f t="shared" si="108"/>
        <v/>
      </c>
      <c r="AB93" s="278" t="str">
        <f t="shared" si="108"/>
        <v/>
      </c>
      <c r="AC93" s="278" t="str">
        <f t="shared" si="108"/>
        <v/>
      </c>
      <c r="AD93" s="278" t="str">
        <f t="shared" si="108"/>
        <v/>
      </c>
      <c r="AE93" s="278" t="str">
        <f t="shared" si="108"/>
        <v/>
      </c>
      <c r="AF93" s="278" t="str">
        <f t="shared" si="108"/>
        <v/>
      </c>
      <c r="AG93" s="278" t="str">
        <f t="shared" si="108"/>
        <v/>
      </c>
      <c r="AH93" s="278" t="str">
        <f t="shared" si="108"/>
        <v/>
      </c>
      <c r="AI93" s="278" t="str">
        <f t="shared" si="108"/>
        <v/>
      </c>
      <c r="AJ93" s="207" t="str">
        <f t="shared" si="108"/>
        <v/>
      </c>
      <c r="AK93" s="210" t="str">
        <f t="shared" si="108"/>
        <v/>
      </c>
      <c r="AL93" s="281" t="str">
        <f t="shared" si="108"/>
        <v/>
      </c>
      <c r="AM93" s="281" t="str">
        <f t="shared" si="108"/>
        <v/>
      </c>
      <c r="AN93" s="281" t="str">
        <f t="shared" si="108"/>
        <v/>
      </c>
      <c r="AO93" s="281" t="str">
        <f t="shared" si="108"/>
        <v/>
      </c>
      <c r="AP93" s="281" t="str">
        <f t="shared" si="108"/>
        <v/>
      </c>
      <c r="AQ93" s="208" t="str">
        <f t="shared" si="108"/>
        <v/>
      </c>
      <c r="AR93" s="209" t="str">
        <f t="shared" si="108"/>
        <v/>
      </c>
    </row>
    <row r="94" spans="1:44" x14ac:dyDescent="0.3">
      <c r="A94" s="114" t="str">
        <f t="shared" ref="A94" si="109">+IF(C94+C95=0,"[ocultar]","")</f>
        <v>[ocultar]</v>
      </c>
      <c r="B94" s="111" t="s">
        <v>162</v>
      </c>
      <c r="C94" s="112">
        <f t="array" ref="C94">SUM(IF($B94=DATOS_[Sexo],
IF($B93=DATOS_[AGRUP. VALOR. PTO.],
IF("Dentro"=DATOS_[Check Periodo Ref.],
1/(COUNTIFS(DATOS_[Sexo],$B94,DATOS_[AGRUP. VALOR. PTO.],$B93,DATOS_[Check Periodo Ref.],"Dentro",DATOS_[id],DATOS_[id]))))))</f>
        <v>0</v>
      </c>
      <c r="D94" s="113">
        <f>COUNTIFS(DATOS_[AGRUP. VALOR. PTO.],$B93,DATOS_[Sexo],$B94,DATOS_[Check Periodo Ref.],"Dentro")</f>
        <v>0</v>
      </c>
      <c r="E94" s="159">
        <f t="array" ref="E94">IFERROR(
AVERAGE(IF(DATOS_[Sexo]=$B94,IF(DATOS_[AGRUP. VALOR. PTO.]=$B93,IF(DATOS_[Check Periodo Ref.]="Dentro",DATOS_[SALARIO BASE Ef],FALSE)))),
0)</f>
        <v>0</v>
      </c>
      <c r="F94" s="160">
        <f t="array" ref="F94">IFERROR(
AVERAGE((IF(DATOS_[[Sexo]:[Sexo]]=$B94,IF(DATOS_[[AGRUP. VALOR. PTO.]:[AGRUP. VALOR. PTO.]]=$B93,IF(DATOS_[[Check Periodo Ref.]:[Check Periodo Ref.]]="Dentro",DATOS_[Conc.Sal.01]))))),
0)</f>
        <v>0</v>
      </c>
      <c r="G94" s="160">
        <f t="array" ref="G94">IFERROR(
AVERAGE((IF(DATOS_[[Sexo]:[Sexo]]=$B94,IF(DATOS_[[AGRUP. VALOR. PTO.]:[AGRUP. VALOR. PTO.]]=$B93,IF(DATOS_[[Check Periodo Ref.]:[Check Periodo Ref.]]="Dentro",DATOS_[Conc.Sal.02]))))),
0)</f>
        <v>0</v>
      </c>
      <c r="H94" s="160">
        <f t="array" ref="H94">IFERROR(
AVERAGE((IF(DATOS_[[Sexo]:[Sexo]]=$B94,IF(DATOS_[[AGRUP. VALOR. PTO.]:[AGRUP. VALOR. PTO.]]=$B93,IF(DATOS_[[Check Periodo Ref.]:[Check Periodo Ref.]]="Dentro",DATOS_[Conc.Sal.03]))))),
0)</f>
        <v>0</v>
      </c>
      <c r="I94" s="160">
        <f t="array" ref="I94">IFERROR(
AVERAGE((IF(DATOS_[[Sexo]:[Sexo]]=$B94,IF(DATOS_[[AGRUP. VALOR. PTO.]:[AGRUP. VALOR. PTO.]]=$B93,IF(DATOS_[[Check Periodo Ref.]:[Check Periodo Ref.]]="Dentro",DATOS_[Conc.Sal.04]))))),
0)</f>
        <v>0</v>
      </c>
      <c r="J94" s="160">
        <f t="array" ref="J94">IFERROR(
AVERAGE((IF(DATOS_[[Sexo]:[Sexo]]=$B94,IF(DATOS_[[AGRUP. VALOR. PTO.]:[AGRUP. VALOR. PTO.]]=$B93,IF(DATOS_[[Check Periodo Ref.]:[Check Periodo Ref.]]="Dentro",DATOS_[Conc.Sal.05]))))),
0)</f>
        <v>0</v>
      </c>
      <c r="K94" s="160">
        <f t="array" ref="K94">IFERROR(
AVERAGE((IF(DATOS_[[Sexo]:[Sexo]]=$B94,IF(DATOS_[[AGRUP. VALOR. PTO.]:[AGRUP. VALOR. PTO.]]=$B93,IF(DATOS_[[Check Periodo Ref.]:[Check Periodo Ref.]]="Dentro",DATOS_[Conc.Sal.06]))))),
0)</f>
        <v>0</v>
      </c>
      <c r="L94" s="160">
        <f t="array" ref="L94">IFERROR(
AVERAGE((IF(DATOS_[[Sexo]:[Sexo]]=$B94,IF(DATOS_[[AGRUP. VALOR. PTO.]:[AGRUP. VALOR. PTO.]]=$B93,IF(DATOS_[[Check Periodo Ref.]:[Check Periodo Ref.]]="Dentro",DATOS_[Conc.Sal.07]))))),
0)</f>
        <v>0</v>
      </c>
      <c r="M94" s="160">
        <f t="array" ref="M94">IFERROR(
AVERAGE((IF(DATOS_[[Sexo]:[Sexo]]=$B94,IF(DATOS_[[AGRUP. VALOR. PTO.]:[AGRUP. VALOR. PTO.]]=$B93,IF(DATOS_[[Check Periodo Ref.]:[Check Periodo Ref.]]="Dentro",DATOS_[Conc.Sal.08]))))),
0)</f>
        <v>0</v>
      </c>
      <c r="N94" s="160">
        <f t="array" ref="N94">IFERROR(
AVERAGE((IF(DATOS_[[Sexo]:[Sexo]]=$B94,IF(DATOS_[[AGRUP. VALOR. PTO.]:[AGRUP. VALOR. PTO.]]=$B93,IF(DATOS_[[Check Periodo Ref.]:[Check Periodo Ref.]]="Dentro",DATOS_[Conc.Sal.09]))))),
0)</f>
        <v>0</v>
      </c>
      <c r="O94" s="160">
        <f t="array" ref="O94">IFERROR(
AVERAGE((IF(DATOS_[[Sexo]:[Sexo]]=$B94,IF(DATOS_[[AGRUP. VALOR. PTO.]:[AGRUP. VALOR. PTO.]]=$B93,IF(DATOS_[[Check Periodo Ref.]:[Check Periodo Ref.]]="Dentro",DATOS_[Conc.Sal.10]))))),
0)</f>
        <v>0</v>
      </c>
      <c r="P94" s="160">
        <f t="array" ref="P94">IFERROR(
AVERAGE((IF(DATOS_[[Sexo]:[Sexo]]=$B94,IF(DATOS_[[AGRUP. VALOR. PTO.]:[AGRUP. VALOR. PTO.]]=$B93,IF(DATOS_[[Check Periodo Ref.]:[Check Periodo Ref.]]="Dentro",DATOS_[Conc.Sal.11]))))),
0)</f>
        <v>0</v>
      </c>
      <c r="Q94" s="160">
        <f t="array" ref="Q94">IFERROR(
AVERAGE((IF(DATOS_[[Sexo]:[Sexo]]=$B94,IF(DATOS_[[AGRUP. VALOR. PTO.]:[AGRUP. VALOR. PTO.]]=$B93,IF(DATOS_[[Check Periodo Ref.]:[Check Periodo Ref.]]="Dentro",DATOS_[Conc.Sal.12]))))),
0)</f>
        <v>0</v>
      </c>
      <c r="R94" s="160">
        <f t="array" ref="R94">IFERROR(
AVERAGE((IF(DATOS_[[Sexo]:[Sexo]]=$B94,IF(DATOS_[[AGRUP. VALOR. PTO.]:[AGRUP. VALOR. PTO.]]=$B93,IF(DATOS_[[Check Periodo Ref.]:[Check Periodo Ref.]]="Dentro",DATOS_[Conc.Sal.13]))))),
0)</f>
        <v>0</v>
      </c>
      <c r="S94" s="160">
        <f t="array" ref="S94">IFERROR(
AVERAGE((IF(DATOS_[[Sexo]:[Sexo]]=$B94,IF(DATOS_[[AGRUP. VALOR. PTO.]:[AGRUP. VALOR. PTO.]]=$B93,IF(DATOS_[[Check Periodo Ref.]:[Check Periodo Ref.]]="Dentro",DATOS_[Conc.Sal.14]))))),
0)</f>
        <v>0</v>
      </c>
      <c r="T94" s="160">
        <f t="array" ref="T94">IFERROR(
AVERAGE((IF(DATOS_[[Sexo]:[Sexo]]=$B94,IF(DATOS_[[AGRUP. VALOR. PTO.]:[AGRUP. VALOR. PTO.]]=$B93,IF(DATOS_[[Check Periodo Ref.]:[Check Periodo Ref.]]="Dentro",DATOS_[Conc.Sal.15]))))),
0)</f>
        <v>0</v>
      </c>
      <c r="U94" s="160">
        <f t="array" ref="U94">IFERROR(
AVERAGE((IF(DATOS_[[Sexo]:[Sexo]]=$B94,IF(DATOS_[[AGRUP. VALOR. PTO.]:[AGRUP. VALOR. PTO.]]=$B93,IF(DATOS_[[Check Periodo Ref.]:[Check Periodo Ref.]]="Dentro",DATOS_[Conc.Sal.16]))))),
0)</f>
        <v>0</v>
      </c>
      <c r="V94" s="160">
        <f t="array" ref="V94">IFERROR(
AVERAGE((IF(DATOS_[[Sexo]:[Sexo]]=$B94,IF(DATOS_[[AGRUP. VALOR. PTO.]:[AGRUP. VALOR. PTO.]]=$B93,IF(DATOS_[[Check Periodo Ref.]:[Check Periodo Ref.]]="Dentro",DATOS_[Conc.Sal.17]))))),
0)</f>
        <v>0</v>
      </c>
      <c r="W94" s="160">
        <f t="array" ref="W94">IFERROR(
AVERAGE((IF(DATOS_[[Sexo]:[Sexo]]=$B94,IF(DATOS_[[AGRUP. VALOR. PTO.]:[AGRUP. VALOR. PTO.]]=$B93,IF(DATOS_[[Check Periodo Ref.]:[Check Periodo Ref.]]="Dentro",DATOS_[Conc.Sal.18]))))),
0)</f>
        <v>0</v>
      </c>
      <c r="X94" s="160">
        <f t="array" ref="X94">IFERROR(
AVERAGE((IF(DATOS_[[Sexo]:[Sexo]]=$B94,IF(DATOS_[[AGRUP. VALOR. PTO.]:[AGRUP. VALOR. PTO.]]=$B93,IF(DATOS_[[Check Periodo Ref.]:[Check Periodo Ref.]]="Dentro",DATOS_[Conc.Sal.19]))))),
0)</f>
        <v>0</v>
      </c>
      <c r="Y94" s="160">
        <f t="array" ref="Y94">IFERROR(
AVERAGE((IF(DATOS_[[Sexo]:[Sexo]]=$B94,IF(DATOS_[[AGRUP. VALOR. PTO.]:[AGRUP. VALOR. PTO.]]=$B93,IF(DATOS_[[Check Periodo Ref.]:[Check Periodo Ref.]]="Dentro",DATOS_[Conc.Sal.20]))))),
0)</f>
        <v>0</v>
      </c>
      <c r="Z94" s="160">
        <f t="array" ref="Z94">IFERROR(
AVERAGE((IF(DATOS_[[Sexo]:[Sexo]]=$B94,IF(DATOS_[[AGRUP. VALOR. PTO.]:[AGRUP. VALOR. PTO.]]=$B93,IF(DATOS_[[Check Periodo Ref.]:[Check Periodo Ref.]]="Dentro",DATOS_[Conc.Sal.21]))))),
0)</f>
        <v>0</v>
      </c>
      <c r="AA94" s="160">
        <f t="array" ref="AA94">IFERROR(
AVERAGE((IF(DATOS_[[Sexo]:[Sexo]]=$B94,IF(DATOS_[[AGRUP. VALOR. PTO.]:[AGRUP. VALOR. PTO.]]=$B93,IF(DATOS_[[Check Periodo Ref.]:[Check Periodo Ref.]]="Dentro",DATOS_[Conc.Sal.22]))))),
0)</f>
        <v>0</v>
      </c>
      <c r="AB94" s="160">
        <f t="array" ref="AB94">IFERROR(
AVERAGE((IF(DATOS_[[Sexo]:[Sexo]]=$B94,IF(DATOS_[[AGRUP. VALOR. PTO.]:[AGRUP. VALOR. PTO.]]=$B93,IF(DATOS_[[Check Periodo Ref.]:[Check Periodo Ref.]]="Dentro",DATOS_[Conc.Sal.23]))))),
0)</f>
        <v>0</v>
      </c>
      <c r="AC94" s="160">
        <f t="array" ref="AC94">IFERROR(
AVERAGE((IF(DATOS_[[Sexo]:[Sexo]]=$B94,IF(DATOS_[[AGRUP. VALOR. PTO.]:[AGRUP. VALOR. PTO.]]=$B93,IF(DATOS_[[Check Periodo Ref.]:[Check Periodo Ref.]]="Dentro",DATOS_[Conc.Sal.24]))))),
0)</f>
        <v>0</v>
      </c>
      <c r="AD94" s="160">
        <f t="array" ref="AD94">IFERROR(
AVERAGE((IF(DATOS_[[Sexo]:[Sexo]]=$B94,IF(DATOS_[[AGRUP. VALOR. PTO.]:[AGRUP. VALOR. PTO.]]=$B93,IF(DATOS_[[Check Periodo Ref.]:[Check Periodo Ref.]]="Dentro",DATOS_[Conc.Sal.25]))))),
0)</f>
        <v>0</v>
      </c>
      <c r="AE94" s="160">
        <f t="array" ref="AE94">IFERROR(
AVERAGE((IF(DATOS_[[Sexo]:[Sexo]]=$B94,IF(DATOS_[[AGRUP. VALOR. PTO.]:[AGRUP. VALOR. PTO.]]=$B93,IF(DATOS_[[Check Periodo Ref.]:[Check Periodo Ref.]]="Dentro",DATOS_[Conc.Sal.26]))))),
0)</f>
        <v>0</v>
      </c>
      <c r="AF94" s="160">
        <f t="array" ref="AF94">IFERROR(
AVERAGE((IF(DATOS_[[Sexo]:[Sexo]]=$B94,IF(DATOS_[[AGRUP. VALOR. PTO.]:[AGRUP. VALOR. PTO.]]=$B93,IF(DATOS_[[Check Periodo Ref.]:[Check Periodo Ref.]]="Dentro",DATOS_[Conc.Sal.27]))))),
0)</f>
        <v>0</v>
      </c>
      <c r="AG94" s="160">
        <f t="array" ref="AG94">IFERROR(
AVERAGE((IF(DATOS_[[Sexo]:[Sexo]]=$B94,IF(DATOS_[[AGRUP. VALOR. PTO.]:[AGRUP. VALOR. PTO.]]=$B93,IF(DATOS_[[Check Periodo Ref.]:[Check Periodo Ref.]]="Dentro",DATOS_[Conc.Sal.28]))))),
0)</f>
        <v>0</v>
      </c>
      <c r="AH94" s="160">
        <f t="array" ref="AH94">IFERROR(
AVERAGE((IF(DATOS_[[Sexo]:[Sexo]]=$B94,IF(DATOS_[[AGRUP. VALOR. PTO.]:[AGRUP. VALOR. PTO.]]=$B93,IF(DATOS_[[Check Periodo Ref.]:[Check Periodo Ref.]]="Dentro",DATOS_[Conc.Sal.29]))))),
0)</f>
        <v>0</v>
      </c>
      <c r="AI94" s="160">
        <f t="array" ref="AI94">IFERROR(
AVERAGE((IF(DATOS_[[Sexo]:[Sexo]]=$B94,IF(DATOS_[[AGRUP. VALOR. PTO.]:[AGRUP. VALOR. PTO.]]=$B93,IF(DATOS_[[Check Periodo Ref.]:[Check Periodo Ref.]]="Dentro",DATOS_[Conc.Sal.30]))))),
0)</f>
        <v>0</v>
      </c>
      <c r="AJ94" s="161">
        <f t="array" ref="AJ94">IFERROR(
AVERAGE(IF(DATOS_[Sexo]=$B94,IF(DATOS_[AGRUP. VALOR. PTO.]=$B93,IF(DATOS_[Check Periodo Ref.]="Dentro",DATOS_[Tot COMPL.SAL Ef],FALSE)))),
0)</f>
        <v>0</v>
      </c>
      <c r="AK94" s="163">
        <f t="array" ref="AK94">IFERROR(
AVERAGE(IF(DATOS_[Sexo]=$B94,IF(DATOS_[AGRUP. VALOR. PTO.]=$B93,IF(DATOS_[Check Periodo Ref.]="Dentro",DATOS_[TOTAL SALARIO Ef],FALSE)))),
0)</f>
        <v>0</v>
      </c>
      <c r="AL94" s="162">
        <f t="array" ref="AL94">IFERROR(
AVERAGE((IF(DATOS_[[Sexo]:[Sexo]]=$B94,IF(DATOS_[[AGRUP. VALOR. PTO.]:[AGRUP. VALOR. PTO.]]=$B93,IF(DATOS_[[Check Periodo Ref.]:[Check Periodo Ref.]]="Dentro",DATOS_[C.Extra.01]))))),
0)</f>
        <v>0</v>
      </c>
      <c r="AM94" s="162">
        <f t="array" ref="AM94">IFERROR(
AVERAGE((IF(DATOS_[[Sexo]:[Sexo]]=$B94,IF(DATOS_[[AGRUP. VALOR. PTO.]:[AGRUP. VALOR. PTO.]]=$B93,IF(DATOS_[[Check Periodo Ref.]:[Check Periodo Ref.]]="Dentro",DATOS_[C.Extra.02]))))),
0)</f>
        <v>0</v>
      </c>
      <c r="AN94" s="162">
        <f t="array" ref="AN94">IFERROR(
AVERAGE((IF(DATOS_[[Sexo]:[Sexo]]=$B94,IF(DATOS_[[AGRUP. VALOR. PTO.]:[AGRUP. VALOR. PTO.]]=$B93,IF(DATOS_[[Check Periodo Ref.]:[Check Periodo Ref.]]="Dentro",DATOS_[C.Extra.03]))))),
0)</f>
        <v>0</v>
      </c>
      <c r="AO94" s="162">
        <f t="array" ref="AO94">IFERROR(
AVERAGE((IF(DATOS_[[Sexo]:[Sexo]]=$B94,IF(DATOS_[[AGRUP. VALOR. PTO.]:[AGRUP. VALOR. PTO.]]=$B93,IF(DATOS_[[Check Periodo Ref.]:[Check Periodo Ref.]]="Dentro",DATOS_[C.Extra.04]))))),
0)</f>
        <v>0</v>
      </c>
      <c r="AP94" s="162">
        <f t="array" ref="AP94">IFERROR(
AVERAGE((IF(DATOS_[[Sexo]:[Sexo]]=$B94,IF(DATOS_[[AGRUP. VALOR. PTO.]:[AGRUP. VALOR. PTO.]]=$B93,IF(DATOS_[[Check Periodo Ref.]:[Check Periodo Ref.]]="Dentro",DATOS_[C.Extra.05]))))),
0)</f>
        <v>0</v>
      </c>
      <c r="AQ94" s="164">
        <f t="array" ref="AQ94">IFERROR(
AVERAGE(IF(DATOS_[Sexo]=$B94,IF(DATOS_[AGRUP. VALOR. PTO.]=$B93,IF(DATOS_[Check Periodo Ref.]="Dentro",DATOS_[Tot Extrasalarial Ef],FALSE)))),
0)</f>
        <v>0</v>
      </c>
      <c r="AR94" s="165">
        <f t="array" ref="AR94">IFERROR(
AVERAGE(IF(DATOS_[Sexo]=$B94,IF(DATOS_[AGRUP. VALOR. PTO.]=$B93,IF(DATOS_[Check Periodo Ref.]="Dentro",DATOS_[TOTAL Retrib Ef],FALSE)))),
0)</f>
        <v>0</v>
      </c>
    </row>
    <row r="95" spans="1:44" x14ac:dyDescent="0.3">
      <c r="A95" s="114" t="str">
        <f t="shared" ref="A95" si="110">+A94</f>
        <v>[ocultar]</v>
      </c>
      <c r="B95" s="111" t="s">
        <v>163</v>
      </c>
      <c r="C95" s="112">
        <f t="array" ref="C95">SUM(IF($B95=DATOS_[Sexo],
IF($B93=DATOS_[AGRUP. VALOR. PTO.],
IF("Dentro"=DATOS_[Check Periodo Ref.],
1/(COUNTIFS(DATOS_[Sexo],$B95,DATOS_[AGRUP. VALOR. PTO.],$B93,DATOS_[Check Periodo Ref.],"Dentro",DATOS_[id],DATOS_[id]))))))</f>
        <v>0</v>
      </c>
      <c r="D95" s="113">
        <f>COUNTIFS(DATOS_[AGRUP. VALOR. PTO.],$B93,DATOS_[Sexo],$B95,DATOS_[Check Periodo Ref.],"Dentro")</f>
        <v>0</v>
      </c>
      <c r="E95" s="159">
        <f t="array" ref="E95">IFERROR(
AVERAGE(IF(DATOS_[Sexo]=$B95,IF(DATOS_[AGRUP. VALOR. PTO.]=$B93,IF(DATOS_[Check Periodo Ref.]="Dentro",DATOS_[SALARIO BASE Ef],FALSE)))),
0)</f>
        <v>0</v>
      </c>
      <c r="F95" s="160">
        <f t="array" ref="F95">IFERROR(
AVERAGE((IF(DATOS_[[Sexo]:[Sexo]]=$B95,IF(DATOS_[[AGRUP. VALOR. PTO.]:[AGRUP. VALOR. PTO.]]=$B93,IF(DATOS_[[Check Periodo Ref.]:[Check Periodo Ref.]]="Dentro",DATOS_[Conc.Sal.01]))))),
0)</f>
        <v>0</v>
      </c>
      <c r="G95" s="160">
        <f t="array" ref="G95">IFERROR(
AVERAGE((IF(DATOS_[[Sexo]:[Sexo]]=$B95,IF(DATOS_[[AGRUP. VALOR. PTO.]:[AGRUP. VALOR. PTO.]]=$B93,IF(DATOS_[[Check Periodo Ref.]:[Check Periodo Ref.]]="Dentro",DATOS_[Conc.Sal.02]))))),
0)</f>
        <v>0</v>
      </c>
      <c r="H95" s="160">
        <f t="array" ref="H95">IFERROR(
AVERAGE((IF(DATOS_[[Sexo]:[Sexo]]=$B95,IF(DATOS_[[AGRUP. VALOR. PTO.]:[AGRUP. VALOR. PTO.]]=$B93,IF(DATOS_[[Check Periodo Ref.]:[Check Periodo Ref.]]="Dentro",DATOS_[Conc.Sal.03]))))),
0)</f>
        <v>0</v>
      </c>
      <c r="I95" s="160">
        <f t="array" ref="I95">IFERROR(
AVERAGE((IF(DATOS_[[Sexo]:[Sexo]]=$B95,IF(DATOS_[[AGRUP. VALOR. PTO.]:[AGRUP. VALOR. PTO.]]=$B93,IF(DATOS_[[Check Periodo Ref.]:[Check Periodo Ref.]]="Dentro",DATOS_[Conc.Sal.04]))))),
0)</f>
        <v>0</v>
      </c>
      <c r="J95" s="160">
        <f t="array" ref="J95">IFERROR(
AVERAGE((IF(DATOS_[[Sexo]:[Sexo]]=$B95,IF(DATOS_[[AGRUP. VALOR. PTO.]:[AGRUP. VALOR. PTO.]]=$B93,IF(DATOS_[[Check Periodo Ref.]:[Check Periodo Ref.]]="Dentro",DATOS_[Conc.Sal.05]))))),
0)</f>
        <v>0</v>
      </c>
      <c r="K95" s="160">
        <f t="array" ref="K95">IFERROR(
AVERAGE((IF(DATOS_[[Sexo]:[Sexo]]=$B95,IF(DATOS_[[AGRUP. VALOR. PTO.]:[AGRUP. VALOR. PTO.]]=$B93,IF(DATOS_[[Check Periodo Ref.]:[Check Periodo Ref.]]="Dentro",DATOS_[Conc.Sal.06]))))),
0)</f>
        <v>0</v>
      </c>
      <c r="L95" s="160">
        <f t="array" ref="L95">IFERROR(
AVERAGE((IF(DATOS_[[Sexo]:[Sexo]]=$B95,IF(DATOS_[[AGRUP. VALOR. PTO.]:[AGRUP. VALOR. PTO.]]=$B93,IF(DATOS_[[Check Periodo Ref.]:[Check Periodo Ref.]]="Dentro",DATOS_[Conc.Sal.07]))))),
0)</f>
        <v>0</v>
      </c>
      <c r="M95" s="160">
        <f t="array" ref="M95">IFERROR(
AVERAGE((IF(DATOS_[[Sexo]:[Sexo]]=$B95,IF(DATOS_[[AGRUP. VALOR. PTO.]:[AGRUP. VALOR. PTO.]]=$B93,IF(DATOS_[[Check Periodo Ref.]:[Check Periodo Ref.]]="Dentro",DATOS_[Conc.Sal.08]))))),
0)</f>
        <v>0</v>
      </c>
      <c r="N95" s="160">
        <f t="array" ref="N95">IFERROR(
AVERAGE((IF(DATOS_[[Sexo]:[Sexo]]=$B95,IF(DATOS_[[AGRUP. VALOR. PTO.]:[AGRUP. VALOR. PTO.]]=$B93,IF(DATOS_[[Check Periodo Ref.]:[Check Periodo Ref.]]="Dentro",DATOS_[Conc.Sal.09]))))),
0)</f>
        <v>0</v>
      </c>
      <c r="O95" s="160">
        <f t="array" ref="O95">IFERROR(
AVERAGE((IF(DATOS_[[Sexo]:[Sexo]]=$B95,IF(DATOS_[[AGRUP. VALOR. PTO.]:[AGRUP. VALOR. PTO.]]=$B93,IF(DATOS_[[Check Periodo Ref.]:[Check Periodo Ref.]]="Dentro",DATOS_[Conc.Sal.10]))))),
0)</f>
        <v>0</v>
      </c>
      <c r="P95" s="160">
        <f t="array" ref="P95">IFERROR(
AVERAGE((IF(DATOS_[[Sexo]:[Sexo]]=$B95,IF(DATOS_[[AGRUP. VALOR. PTO.]:[AGRUP. VALOR. PTO.]]=$B93,IF(DATOS_[[Check Periodo Ref.]:[Check Periodo Ref.]]="Dentro",DATOS_[Conc.Sal.11]))))),
0)</f>
        <v>0</v>
      </c>
      <c r="Q95" s="160">
        <f t="array" ref="Q95">IFERROR(
AVERAGE((IF(DATOS_[[Sexo]:[Sexo]]=$B95,IF(DATOS_[[AGRUP. VALOR. PTO.]:[AGRUP. VALOR. PTO.]]=$B93,IF(DATOS_[[Check Periodo Ref.]:[Check Periodo Ref.]]="Dentro",DATOS_[Conc.Sal.12]))))),
0)</f>
        <v>0</v>
      </c>
      <c r="R95" s="160">
        <f t="array" ref="R95">IFERROR(
AVERAGE((IF(DATOS_[[Sexo]:[Sexo]]=$B95,IF(DATOS_[[AGRUP. VALOR. PTO.]:[AGRUP. VALOR. PTO.]]=$B93,IF(DATOS_[[Check Periodo Ref.]:[Check Periodo Ref.]]="Dentro",DATOS_[Conc.Sal.13]))))),
0)</f>
        <v>0</v>
      </c>
      <c r="S95" s="160">
        <f t="array" ref="S95">IFERROR(
AVERAGE((IF(DATOS_[[Sexo]:[Sexo]]=$B95,IF(DATOS_[[AGRUP. VALOR. PTO.]:[AGRUP. VALOR. PTO.]]=$B93,IF(DATOS_[[Check Periodo Ref.]:[Check Periodo Ref.]]="Dentro",DATOS_[Conc.Sal.14]))))),
0)</f>
        <v>0</v>
      </c>
      <c r="T95" s="160">
        <f t="array" ref="T95">IFERROR(
AVERAGE((IF(DATOS_[[Sexo]:[Sexo]]=$B95,IF(DATOS_[[AGRUP. VALOR. PTO.]:[AGRUP. VALOR. PTO.]]=$B93,IF(DATOS_[[Check Periodo Ref.]:[Check Periodo Ref.]]="Dentro",DATOS_[Conc.Sal.15]))))),
0)</f>
        <v>0</v>
      </c>
      <c r="U95" s="160">
        <f t="array" ref="U95">IFERROR(
AVERAGE((IF(DATOS_[[Sexo]:[Sexo]]=$B95,IF(DATOS_[[AGRUP. VALOR. PTO.]:[AGRUP. VALOR. PTO.]]=$B93,IF(DATOS_[[Check Periodo Ref.]:[Check Periodo Ref.]]="Dentro",DATOS_[Conc.Sal.16]))))),
0)</f>
        <v>0</v>
      </c>
      <c r="V95" s="160">
        <f t="array" ref="V95">IFERROR(
AVERAGE((IF(DATOS_[[Sexo]:[Sexo]]=$B95,IF(DATOS_[[AGRUP. VALOR. PTO.]:[AGRUP. VALOR. PTO.]]=$B93,IF(DATOS_[[Check Periodo Ref.]:[Check Periodo Ref.]]="Dentro",DATOS_[Conc.Sal.17]))))),
0)</f>
        <v>0</v>
      </c>
      <c r="W95" s="160">
        <f t="array" ref="W95">IFERROR(
AVERAGE((IF(DATOS_[[Sexo]:[Sexo]]=$B95,IF(DATOS_[[AGRUP. VALOR. PTO.]:[AGRUP. VALOR. PTO.]]=$B93,IF(DATOS_[[Check Periodo Ref.]:[Check Periodo Ref.]]="Dentro",DATOS_[Conc.Sal.18]))))),
0)</f>
        <v>0</v>
      </c>
      <c r="X95" s="160">
        <f t="array" ref="X95">IFERROR(
AVERAGE((IF(DATOS_[[Sexo]:[Sexo]]=$B95,IF(DATOS_[[AGRUP. VALOR. PTO.]:[AGRUP. VALOR. PTO.]]=$B93,IF(DATOS_[[Check Periodo Ref.]:[Check Periodo Ref.]]="Dentro",DATOS_[Conc.Sal.19]))))),
0)</f>
        <v>0</v>
      </c>
      <c r="Y95" s="160">
        <f t="array" ref="Y95">IFERROR(
AVERAGE((IF(DATOS_[[Sexo]:[Sexo]]=$B95,IF(DATOS_[[AGRUP. VALOR. PTO.]:[AGRUP. VALOR. PTO.]]=$B93,IF(DATOS_[[Check Periodo Ref.]:[Check Periodo Ref.]]="Dentro",DATOS_[Conc.Sal.20]))))),
0)</f>
        <v>0</v>
      </c>
      <c r="Z95" s="160">
        <f t="array" ref="Z95">IFERROR(
AVERAGE((IF(DATOS_[[Sexo]:[Sexo]]=$B95,IF(DATOS_[[AGRUP. VALOR. PTO.]:[AGRUP. VALOR. PTO.]]=$B93,IF(DATOS_[[Check Periodo Ref.]:[Check Periodo Ref.]]="Dentro",DATOS_[Conc.Sal.21]))))),
0)</f>
        <v>0</v>
      </c>
      <c r="AA95" s="160">
        <f t="array" ref="AA95">IFERROR(
AVERAGE((IF(DATOS_[[Sexo]:[Sexo]]=$B95,IF(DATOS_[[AGRUP. VALOR. PTO.]:[AGRUP. VALOR. PTO.]]=$B93,IF(DATOS_[[Check Periodo Ref.]:[Check Periodo Ref.]]="Dentro",DATOS_[Conc.Sal.22]))))),
0)</f>
        <v>0</v>
      </c>
      <c r="AB95" s="160">
        <f t="array" ref="AB95">IFERROR(
AVERAGE((IF(DATOS_[[Sexo]:[Sexo]]=$B95,IF(DATOS_[[AGRUP. VALOR. PTO.]:[AGRUP. VALOR. PTO.]]=$B93,IF(DATOS_[[Check Periodo Ref.]:[Check Periodo Ref.]]="Dentro",DATOS_[Conc.Sal.23]))))),
0)</f>
        <v>0</v>
      </c>
      <c r="AC95" s="160">
        <f t="array" ref="AC95">IFERROR(
AVERAGE((IF(DATOS_[[Sexo]:[Sexo]]=$B95,IF(DATOS_[[AGRUP. VALOR. PTO.]:[AGRUP. VALOR. PTO.]]=$B93,IF(DATOS_[[Check Periodo Ref.]:[Check Periodo Ref.]]="Dentro",DATOS_[Conc.Sal.24]))))),
0)</f>
        <v>0</v>
      </c>
      <c r="AD95" s="160">
        <f t="array" ref="AD95">IFERROR(
AVERAGE((IF(DATOS_[[Sexo]:[Sexo]]=$B95,IF(DATOS_[[AGRUP. VALOR. PTO.]:[AGRUP. VALOR. PTO.]]=$B93,IF(DATOS_[[Check Periodo Ref.]:[Check Periodo Ref.]]="Dentro",DATOS_[Conc.Sal.25]))))),
0)</f>
        <v>0</v>
      </c>
      <c r="AE95" s="160">
        <f t="array" ref="AE95">IFERROR(
AVERAGE((IF(DATOS_[[Sexo]:[Sexo]]=$B95,IF(DATOS_[[AGRUP. VALOR. PTO.]:[AGRUP. VALOR. PTO.]]=$B93,IF(DATOS_[[Check Periodo Ref.]:[Check Periodo Ref.]]="Dentro",DATOS_[Conc.Sal.26]))))),
0)</f>
        <v>0</v>
      </c>
      <c r="AF95" s="160">
        <f t="array" ref="AF95">IFERROR(
AVERAGE((IF(DATOS_[[Sexo]:[Sexo]]=$B95,IF(DATOS_[[AGRUP. VALOR. PTO.]:[AGRUP. VALOR. PTO.]]=$B93,IF(DATOS_[[Check Periodo Ref.]:[Check Periodo Ref.]]="Dentro",DATOS_[Conc.Sal.27]))))),
0)</f>
        <v>0</v>
      </c>
      <c r="AG95" s="160">
        <f t="array" ref="AG95">IFERROR(
AVERAGE((IF(DATOS_[[Sexo]:[Sexo]]=$B95,IF(DATOS_[[AGRUP. VALOR. PTO.]:[AGRUP. VALOR. PTO.]]=$B93,IF(DATOS_[[Check Periodo Ref.]:[Check Periodo Ref.]]="Dentro",DATOS_[Conc.Sal.28]))))),
0)</f>
        <v>0</v>
      </c>
      <c r="AH95" s="160">
        <f t="array" ref="AH95">IFERROR(
AVERAGE((IF(DATOS_[[Sexo]:[Sexo]]=$B95,IF(DATOS_[[AGRUP. VALOR. PTO.]:[AGRUP. VALOR. PTO.]]=$B93,IF(DATOS_[[Check Periodo Ref.]:[Check Periodo Ref.]]="Dentro",DATOS_[Conc.Sal.29]))))),
0)</f>
        <v>0</v>
      </c>
      <c r="AI95" s="160">
        <f t="array" ref="AI95">IFERROR(
AVERAGE((IF(DATOS_[[Sexo]:[Sexo]]=$B95,IF(DATOS_[[AGRUP. VALOR. PTO.]:[AGRUP. VALOR. PTO.]]=$B93,IF(DATOS_[[Check Periodo Ref.]:[Check Periodo Ref.]]="Dentro",DATOS_[Conc.Sal.30]))))),
0)</f>
        <v>0</v>
      </c>
      <c r="AJ95" s="161">
        <f t="array" ref="AJ95">IFERROR(
AVERAGE(IF(DATOS_[Sexo]=$B95,IF(DATOS_[AGRUP. VALOR. PTO.]=$B93,IF(DATOS_[Check Periodo Ref.]="Dentro",DATOS_[Tot COMPL.SAL Ef],FALSE)))),
0)</f>
        <v>0</v>
      </c>
      <c r="AK95" s="163">
        <f t="array" ref="AK95">IFERROR(
AVERAGE(IF(DATOS_[Sexo]=$B95,IF(DATOS_[AGRUP. VALOR. PTO.]=$B93,IF(DATOS_[Check Periodo Ref.]="Dentro",DATOS_[TOTAL SALARIO Ef],FALSE)))),
0)</f>
        <v>0</v>
      </c>
      <c r="AL95" s="162">
        <f t="array" ref="AL95">IFERROR(
AVERAGE((IF(DATOS_[[Sexo]:[Sexo]]=$B95,IF(DATOS_[[AGRUP. VALOR. PTO.]:[AGRUP. VALOR. PTO.]]=$B93,IF(DATOS_[[Check Periodo Ref.]:[Check Periodo Ref.]]="Dentro",DATOS_[C.Extra.01]))))),
0)</f>
        <v>0</v>
      </c>
      <c r="AM95" s="162">
        <f t="array" ref="AM95">IFERROR(
AVERAGE((IF(DATOS_[[Sexo]:[Sexo]]=$B95,IF(DATOS_[[AGRUP. VALOR. PTO.]:[AGRUP. VALOR. PTO.]]=$B93,IF(DATOS_[[Check Periodo Ref.]:[Check Periodo Ref.]]="Dentro",DATOS_[C.Extra.02]))))),
0)</f>
        <v>0</v>
      </c>
      <c r="AN95" s="162">
        <f t="array" ref="AN95">IFERROR(
AVERAGE((IF(DATOS_[[Sexo]:[Sexo]]=$B95,IF(DATOS_[[AGRUP. VALOR. PTO.]:[AGRUP. VALOR. PTO.]]=$B93,IF(DATOS_[[Check Periodo Ref.]:[Check Periodo Ref.]]="Dentro",DATOS_[C.Extra.03]))))),
0)</f>
        <v>0</v>
      </c>
      <c r="AO95" s="162">
        <f t="array" ref="AO95">IFERROR(
AVERAGE((IF(DATOS_[[Sexo]:[Sexo]]=$B95,IF(DATOS_[[AGRUP. VALOR. PTO.]:[AGRUP. VALOR. PTO.]]=$B93,IF(DATOS_[[Check Periodo Ref.]:[Check Periodo Ref.]]="Dentro",DATOS_[C.Extra.04]))))),
0)</f>
        <v>0</v>
      </c>
      <c r="AP95" s="162">
        <f t="array" ref="AP95">IFERROR(
AVERAGE((IF(DATOS_[[Sexo]:[Sexo]]=$B95,IF(DATOS_[[AGRUP. VALOR. PTO.]:[AGRUP. VALOR. PTO.]]=$B93,IF(DATOS_[[Check Periodo Ref.]:[Check Periodo Ref.]]="Dentro",DATOS_[C.Extra.05]))))),
0)</f>
        <v>0</v>
      </c>
      <c r="AQ95" s="164">
        <f t="array" ref="AQ95">IFERROR(
AVERAGE(IF(DATOS_[Sexo]=$B95,IF(DATOS_[AGRUP. VALOR. PTO.]=$B93,IF(DATOS_[Check Periodo Ref.]="Dentro",DATOS_[Tot Extrasalarial Ef],FALSE)))),
0)</f>
        <v>0</v>
      </c>
      <c r="AR95" s="165">
        <f t="array" ref="AR95">IFERROR(
AVERAGE(IF(DATOS_[Sexo]=$B95,IF(DATOS_[AGRUP. VALOR. PTO.]=$B93,IF(DATOS_[Check Periodo Ref.]="Dentro",DATOS_[TOTAL Retrib Ef],FALSE)))),
0)</f>
        <v>0</v>
      </c>
    </row>
    <row r="96" spans="1:44" ht="17.25" thickBot="1" x14ac:dyDescent="0.35">
      <c r="A96" s="114" t="str">
        <f t="shared" ref="A96" si="111">+A97</f>
        <v>[ocultar]</v>
      </c>
      <c r="B96" s="117" t="s">
        <v>287</v>
      </c>
      <c r="C96" s="158"/>
      <c r="D96" s="118"/>
      <c r="E96" s="206" t="str">
        <f t="shared" ref="E96:AR96" si="112">IFERROR((E97-E98)/E97,"")</f>
        <v/>
      </c>
      <c r="F96" s="276" t="str">
        <f t="shared" si="112"/>
        <v/>
      </c>
      <c r="G96" s="277" t="str">
        <f t="shared" si="112"/>
        <v/>
      </c>
      <c r="H96" s="277" t="str">
        <f t="shared" si="112"/>
        <v/>
      </c>
      <c r="I96" s="277" t="str">
        <f t="shared" si="112"/>
        <v/>
      </c>
      <c r="J96" s="278" t="str">
        <f t="shared" si="112"/>
        <v/>
      </c>
      <c r="K96" s="279" t="str">
        <f t="shared" si="112"/>
        <v/>
      </c>
      <c r="L96" s="279" t="str">
        <f t="shared" si="112"/>
        <v/>
      </c>
      <c r="M96" s="279" t="str">
        <f t="shared" si="112"/>
        <v/>
      </c>
      <c r="N96" s="279" t="str">
        <f t="shared" si="112"/>
        <v/>
      </c>
      <c r="O96" s="279" t="str">
        <f t="shared" si="112"/>
        <v/>
      </c>
      <c r="P96" s="279" t="str">
        <f t="shared" si="112"/>
        <v/>
      </c>
      <c r="Q96" s="279" t="str">
        <f t="shared" si="112"/>
        <v/>
      </c>
      <c r="R96" s="279" t="str">
        <f t="shared" si="112"/>
        <v/>
      </c>
      <c r="S96" s="279" t="str">
        <f t="shared" si="112"/>
        <v/>
      </c>
      <c r="T96" s="279" t="str">
        <f t="shared" si="112"/>
        <v/>
      </c>
      <c r="U96" s="279" t="str">
        <f t="shared" si="112"/>
        <v/>
      </c>
      <c r="V96" s="278" t="str">
        <f t="shared" si="112"/>
        <v/>
      </c>
      <c r="W96" s="278" t="str">
        <f t="shared" si="112"/>
        <v/>
      </c>
      <c r="X96" s="278" t="str">
        <f t="shared" si="112"/>
        <v/>
      </c>
      <c r="Y96" s="278" t="str">
        <f t="shared" si="112"/>
        <v/>
      </c>
      <c r="Z96" s="278" t="str">
        <f t="shared" si="112"/>
        <v/>
      </c>
      <c r="AA96" s="278" t="str">
        <f t="shared" si="112"/>
        <v/>
      </c>
      <c r="AB96" s="278" t="str">
        <f t="shared" si="112"/>
        <v/>
      </c>
      <c r="AC96" s="278" t="str">
        <f t="shared" si="112"/>
        <v/>
      </c>
      <c r="AD96" s="278" t="str">
        <f t="shared" si="112"/>
        <v/>
      </c>
      <c r="AE96" s="278" t="str">
        <f t="shared" si="112"/>
        <v/>
      </c>
      <c r="AF96" s="278" t="str">
        <f t="shared" si="112"/>
        <v/>
      </c>
      <c r="AG96" s="278" t="str">
        <f t="shared" si="112"/>
        <v/>
      </c>
      <c r="AH96" s="278" t="str">
        <f t="shared" si="112"/>
        <v/>
      </c>
      <c r="AI96" s="278" t="str">
        <f t="shared" si="112"/>
        <v/>
      </c>
      <c r="AJ96" s="207" t="str">
        <f t="shared" si="112"/>
        <v/>
      </c>
      <c r="AK96" s="210" t="str">
        <f t="shared" si="112"/>
        <v/>
      </c>
      <c r="AL96" s="281" t="str">
        <f t="shared" si="112"/>
        <v/>
      </c>
      <c r="AM96" s="281" t="str">
        <f t="shared" si="112"/>
        <v/>
      </c>
      <c r="AN96" s="281" t="str">
        <f t="shared" si="112"/>
        <v/>
      </c>
      <c r="AO96" s="281" t="str">
        <f t="shared" si="112"/>
        <v/>
      </c>
      <c r="AP96" s="281" t="str">
        <f t="shared" si="112"/>
        <v/>
      </c>
      <c r="AQ96" s="208" t="str">
        <f t="shared" si="112"/>
        <v/>
      </c>
      <c r="AR96" s="209" t="str">
        <f t="shared" si="112"/>
        <v/>
      </c>
    </row>
    <row r="97" spans="1:44" x14ac:dyDescent="0.3">
      <c r="A97" s="114" t="str">
        <f t="shared" ref="A97" si="113">+IF(C97+C98=0,"[ocultar]","")</f>
        <v>[ocultar]</v>
      </c>
      <c r="B97" s="111" t="s">
        <v>162</v>
      </c>
      <c r="C97" s="112">
        <f t="array" ref="C97">SUM(IF($B97=DATOS_[Sexo],
IF($B96=DATOS_[AGRUP. VALOR. PTO.],
IF("Dentro"=DATOS_[Check Periodo Ref.],
1/(COUNTIFS(DATOS_[Sexo],$B97,DATOS_[AGRUP. VALOR. PTO.],$B96,DATOS_[Check Periodo Ref.],"Dentro",DATOS_[id],DATOS_[id]))))))</f>
        <v>0</v>
      </c>
      <c r="D97" s="113">
        <f>COUNTIFS(DATOS_[AGRUP. VALOR. PTO.],$B96,DATOS_[Sexo],$B97,DATOS_[Check Periodo Ref.],"Dentro")</f>
        <v>0</v>
      </c>
      <c r="E97" s="159">
        <f t="array" ref="E97">IFERROR(
AVERAGE(IF(DATOS_[Sexo]=$B97,IF(DATOS_[AGRUP. VALOR. PTO.]=$B96,IF(DATOS_[Check Periodo Ref.]="Dentro",DATOS_[SALARIO BASE Ef],FALSE)))),
0)</f>
        <v>0</v>
      </c>
      <c r="F97" s="160">
        <f t="array" ref="F97">IFERROR(
AVERAGE((IF(DATOS_[[Sexo]:[Sexo]]=$B97,IF(DATOS_[[AGRUP. VALOR. PTO.]:[AGRUP. VALOR. PTO.]]=$B96,IF(DATOS_[[Check Periodo Ref.]:[Check Periodo Ref.]]="Dentro",DATOS_[Conc.Sal.01]))))),
0)</f>
        <v>0</v>
      </c>
      <c r="G97" s="160">
        <f t="array" ref="G97">IFERROR(
AVERAGE((IF(DATOS_[[Sexo]:[Sexo]]=$B97,IF(DATOS_[[AGRUP. VALOR. PTO.]:[AGRUP. VALOR. PTO.]]=$B96,IF(DATOS_[[Check Periodo Ref.]:[Check Periodo Ref.]]="Dentro",DATOS_[Conc.Sal.02]))))),
0)</f>
        <v>0</v>
      </c>
      <c r="H97" s="160">
        <f t="array" ref="H97">IFERROR(
AVERAGE((IF(DATOS_[[Sexo]:[Sexo]]=$B97,IF(DATOS_[[AGRUP. VALOR. PTO.]:[AGRUP. VALOR. PTO.]]=$B96,IF(DATOS_[[Check Periodo Ref.]:[Check Periodo Ref.]]="Dentro",DATOS_[Conc.Sal.03]))))),
0)</f>
        <v>0</v>
      </c>
      <c r="I97" s="160">
        <f t="array" ref="I97">IFERROR(
AVERAGE((IF(DATOS_[[Sexo]:[Sexo]]=$B97,IF(DATOS_[[AGRUP. VALOR. PTO.]:[AGRUP. VALOR. PTO.]]=$B96,IF(DATOS_[[Check Periodo Ref.]:[Check Periodo Ref.]]="Dentro",DATOS_[Conc.Sal.04]))))),
0)</f>
        <v>0</v>
      </c>
      <c r="J97" s="160">
        <f t="array" ref="J97">IFERROR(
AVERAGE((IF(DATOS_[[Sexo]:[Sexo]]=$B97,IF(DATOS_[[AGRUP. VALOR. PTO.]:[AGRUP. VALOR. PTO.]]=$B96,IF(DATOS_[[Check Periodo Ref.]:[Check Periodo Ref.]]="Dentro",DATOS_[Conc.Sal.05]))))),
0)</f>
        <v>0</v>
      </c>
      <c r="K97" s="160">
        <f t="array" ref="K97">IFERROR(
AVERAGE((IF(DATOS_[[Sexo]:[Sexo]]=$B97,IF(DATOS_[[AGRUP. VALOR. PTO.]:[AGRUP. VALOR. PTO.]]=$B96,IF(DATOS_[[Check Periodo Ref.]:[Check Periodo Ref.]]="Dentro",DATOS_[Conc.Sal.06]))))),
0)</f>
        <v>0</v>
      </c>
      <c r="L97" s="160">
        <f t="array" ref="L97">IFERROR(
AVERAGE((IF(DATOS_[[Sexo]:[Sexo]]=$B97,IF(DATOS_[[AGRUP. VALOR. PTO.]:[AGRUP. VALOR. PTO.]]=$B96,IF(DATOS_[[Check Periodo Ref.]:[Check Periodo Ref.]]="Dentro",DATOS_[Conc.Sal.07]))))),
0)</f>
        <v>0</v>
      </c>
      <c r="M97" s="160">
        <f t="array" ref="M97">IFERROR(
AVERAGE((IF(DATOS_[[Sexo]:[Sexo]]=$B97,IF(DATOS_[[AGRUP. VALOR. PTO.]:[AGRUP. VALOR. PTO.]]=$B96,IF(DATOS_[[Check Periodo Ref.]:[Check Periodo Ref.]]="Dentro",DATOS_[Conc.Sal.08]))))),
0)</f>
        <v>0</v>
      </c>
      <c r="N97" s="160">
        <f t="array" ref="N97">IFERROR(
AVERAGE((IF(DATOS_[[Sexo]:[Sexo]]=$B97,IF(DATOS_[[AGRUP. VALOR. PTO.]:[AGRUP. VALOR. PTO.]]=$B96,IF(DATOS_[[Check Periodo Ref.]:[Check Periodo Ref.]]="Dentro",DATOS_[Conc.Sal.09]))))),
0)</f>
        <v>0</v>
      </c>
      <c r="O97" s="160">
        <f t="array" ref="O97">IFERROR(
AVERAGE((IF(DATOS_[[Sexo]:[Sexo]]=$B97,IF(DATOS_[[AGRUP. VALOR. PTO.]:[AGRUP. VALOR. PTO.]]=$B96,IF(DATOS_[[Check Periodo Ref.]:[Check Periodo Ref.]]="Dentro",DATOS_[Conc.Sal.10]))))),
0)</f>
        <v>0</v>
      </c>
      <c r="P97" s="160">
        <f t="array" ref="P97">IFERROR(
AVERAGE((IF(DATOS_[[Sexo]:[Sexo]]=$B97,IF(DATOS_[[AGRUP. VALOR. PTO.]:[AGRUP. VALOR. PTO.]]=$B96,IF(DATOS_[[Check Periodo Ref.]:[Check Periodo Ref.]]="Dentro",DATOS_[Conc.Sal.11]))))),
0)</f>
        <v>0</v>
      </c>
      <c r="Q97" s="160">
        <f t="array" ref="Q97">IFERROR(
AVERAGE((IF(DATOS_[[Sexo]:[Sexo]]=$B97,IF(DATOS_[[AGRUP. VALOR. PTO.]:[AGRUP. VALOR. PTO.]]=$B96,IF(DATOS_[[Check Periodo Ref.]:[Check Periodo Ref.]]="Dentro",DATOS_[Conc.Sal.12]))))),
0)</f>
        <v>0</v>
      </c>
      <c r="R97" s="160">
        <f t="array" ref="R97">IFERROR(
AVERAGE((IF(DATOS_[[Sexo]:[Sexo]]=$B97,IF(DATOS_[[AGRUP. VALOR. PTO.]:[AGRUP. VALOR. PTO.]]=$B96,IF(DATOS_[[Check Periodo Ref.]:[Check Periodo Ref.]]="Dentro",DATOS_[Conc.Sal.13]))))),
0)</f>
        <v>0</v>
      </c>
      <c r="S97" s="160">
        <f t="array" ref="S97">IFERROR(
AVERAGE((IF(DATOS_[[Sexo]:[Sexo]]=$B97,IF(DATOS_[[AGRUP. VALOR. PTO.]:[AGRUP. VALOR. PTO.]]=$B96,IF(DATOS_[[Check Periodo Ref.]:[Check Periodo Ref.]]="Dentro",DATOS_[Conc.Sal.14]))))),
0)</f>
        <v>0</v>
      </c>
      <c r="T97" s="160">
        <f t="array" ref="T97">IFERROR(
AVERAGE((IF(DATOS_[[Sexo]:[Sexo]]=$B97,IF(DATOS_[[AGRUP. VALOR. PTO.]:[AGRUP. VALOR. PTO.]]=$B96,IF(DATOS_[[Check Periodo Ref.]:[Check Periodo Ref.]]="Dentro",DATOS_[Conc.Sal.15]))))),
0)</f>
        <v>0</v>
      </c>
      <c r="U97" s="160">
        <f t="array" ref="U97">IFERROR(
AVERAGE((IF(DATOS_[[Sexo]:[Sexo]]=$B97,IF(DATOS_[[AGRUP. VALOR. PTO.]:[AGRUP. VALOR. PTO.]]=$B96,IF(DATOS_[[Check Periodo Ref.]:[Check Periodo Ref.]]="Dentro",DATOS_[Conc.Sal.16]))))),
0)</f>
        <v>0</v>
      </c>
      <c r="V97" s="160">
        <f t="array" ref="V97">IFERROR(
AVERAGE((IF(DATOS_[[Sexo]:[Sexo]]=$B97,IF(DATOS_[[AGRUP. VALOR. PTO.]:[AGRUP. VALOR. PTO.]]=$B96,IF(DATOS_[[Check Periodo Ref.]:[Check Periodo Ref.]]="Dentro",DATOS_[Conc.Sal.17]))))),
0)</f>
        <v>0</v>
      </c>
      <c r="W97" s="160">
        <f t="array" ref="W97">IFERROR(
AVERAGE((IF(DATOS_[[Sexo]:[Sexo]]=$B97,IF(DATOS_[[AGRUP. VALOR. PTO.]:[AGRUP. VALOR. PTO.]]=$B96,IF(DATOS_[[Check Periodo Ref.]:[Check Periodo Ref.]]="Dentro",DATOS_[Conc.Sal.18]))))),
0)</f>
        <v>0</v>
      </c>
      <c r="X97" s="160">
        <f t="array" ref="X97">IFERROR(
AVERAGE((IF(DATOS_[[Sexo]:[Sexo]]=$B97,IF(DATOS_[[AGRUP. VALOR. PTO.]:[AGRUP. VALOR. PTO.]]=$B96,IF(DATOS_[[Check Periodo Ref.]:[Check Periodo Ref.]]="Dentro",DATOS_[Conc.Sal.19]))))),
0)</f>
        <v>0</v>
      </c>
      <c r="Y97" s="160">
        <f t="array" ref="Y97">IFERROR(
AVERAGE((IF(DATOS_[[Sexo]:[Sexo]]=$B97,IF(DATOS_[[AGRUP. VALOR. PTO.]:[AGRUP. VALOR. PTO.]]=$B96,IF(DATOS_[[Check Periodo Ref.]:[Check Periodo Ref.]]="Dentro",DATOS_[Conc.Sal.20]))))),
0)</f>
        <v>0</v>
      </c>
      <c r="Z97" s="160">
        <f t="array" ref="Z97">IFERROR(
AVERAGE((IF(DATOS_[[Sexo]:[Sexo]]=$B97,IF(DATOS_[[AGRUP. VALOR. PTO.]:[AGRUP. VALOR. PTO.]]=$B96,IF(DATOS_[[Check Periodo Ref.]:[Check Periodo Ref.]]="Dentro",DATOS_[Conc.Sal.21]))))),
0)</f>
        <v>0</v>
      </c>
      <c r="AA97" s="160">
        <f t="array" ref="AA97">IFERROR(
AVERAGE((IF(DATOS_[[Sexo]:[Sexo]]=$B97,IF(DATOS_[[AGRUP. VALOR. PTO.]:[AGRUP. VALOR. PTO.]]=$B96,IF(DATOS_[[Check Periodo Ref.]:[Check Periodo Ref.]]="Dentro",DATOS_[Conc.Sal.22]))))),
0)</f>
        <v>0</v>
      </c>
      <c r="AB97" s="160">
        <f t="array" ref="AB97">IFERROR(
AVERAGE((IF(DATOS_[[Sexo]:[Sexo]]=$B97,IF(DATOS_[[AGRUP. VALOR. PTO.]:[AGRUP. VALOR. PTO.]]=$B96,IF(DATOS_[[Check Periodo Ref.]:[Check Periodo Ref.]]="Dentro",DATOS_[Conc.Sal.23]))))),
0)</f>
        <v>0</v>
      </c>
      <c r="AC97" s="160">
        <f t="array" ref="AC97">IFERROR(
AVERAGE((IF(DATOS_[[Sexo]:[Sexo]]=$B97,IF(DATOS_[[AGRUP. VALOR. PTO.]:[AGRUP. VALOR. PTO.]]=$B96,IF(DATOS_[[Check Periodo Ref.]:[Check Periodo Ref.]]="Dentro",DATOS_[Conc.Sal.24]))))),
0)</f>
        <v>0</v>
      </c>
      <c r="AD97" s="160">
        <f t="array" ref="AD97">IFERROR(
AVERAGE((IF(DATOS_[[Sexo]:[Sexo]]=$B97,IF(DATOS_[[AGRUP. VALOR. PTO.]:[AGRUP. VALOR. PTO.]]=$B96,IF(DATOS_[[Check Periodo Ref.]:[Check Periodo Ref.]]="Dentro",DATOS_[Conc.Sal.25]))))),
0)</f>
        <v>0</v>
      </c>
      <c r="AE97" s="160">
        <f t="array" ref="AE97">IFERROR(
AVERAGE((IF(DATOS_[[Sexo]:[Sexo]]=$B97,IF(DATOS_[[AGRUP. VALOR. PTO.]:[AGRUP. VALOR. PTO.]]=$B96,IF(DATOS_[[Check Periodo Ref.]:[Check Periodo Ref.]]="Dentro",DATOS_[Conc.Sal.26]))))),
0)</f>
        <v>0</v>
      </c>
      <c r="AF97" s="160">
        <f t="array" ref="AF97">IFERROR(
AVERAGE((IF(DATOS_[[Sexo]:[Sexo]]=$B97,IF(DATOS_[[AGRUP. VALOR. PTO.]:[AGRUP. VALOR. PTO.]]=$B96,IF(DATOS_[[Check Periodo Ref.]:[Check Periodo Ref.]]="Dentro",DATOS_[Conc.Sal.27]))))),
0)</f>
        <v>0</v>
      </c>
      <c r="AG97" s="160">
        <f t="array" ref="AG97">IFERROR(
AVERAGE((IF(DATOS_[[Sexo]:[Sexo]]=$B97,IF(DATOS_[[AGRUP. VALOR. PTO.]:[AGRUP. VALOR. PTO.]]=$B96,IF(DATOS_[[Check Periodo Ref.]:[Check Periodo Ref.]]="Dentro",DATOS_[Conc.Sal.28]))))),
0)</f>
        <v>0</v>
      </c>
      <c r="AH97" s="160">
        <f t="array" ref="AH97">IFERROR(
AVERAGE((IF(DATOS_[[Sexo]:[Sexo]]=$B97,IF(DATOS_[[AGRUP. VALOR. PTO.]:[AGRUP. VALOR. PTO.]]=$B96,IF(DATOS_[[Check Periodo Ref.]:[Check Periodo Ref.]]="Dentro",DATOS_[Conc.Sal.29]))))),
0)</f>
        <v>0</v>
      </c>
      <c r="AI97" s="160">
        <f t="array" ref="AI97">IFERROR(
AVERAGE((IF(DATOS_[[Sexo]:[Sexo]]=$B97,IF(DATOS_[[AGRUP. VALOR. PTO.]:[AGRUP. VALOR. PTO.]]=$B96,IF(DATOS_[[Check Periodo Ref.]:[Check Periodo Ref.]]="Dentro",DATOS_[Conc.Sal.30]))))),
0)</f>
        <v>0</v>
      </c>
      <c r="AJ97" s="161">
        <f t="array" ref="AJ97">IFERROR(
AVERAGE(IF(DATOS_[Sexo]=$B97,IF(DATOS_[AGRUP. VALOR. PTO.]=$B96,IF(DATOS_[Check Periodo Ref.]="Dentro",DATOS_[Tot COMPL.SAL Ef],FALSE)))),
0)</f>
        <v>0</v>
      </c>
      <c r="AK97" s="163">
        <f t="array" ref="AK97">IFERROR(
AVERAGE(IF(DATOS_[Sexo]=$B97,IF(DATOS_[AGRUP. VALOR. PTO.]=$B96,IF(DATOS_[Check Periodo Ref.]="Dentro",DATOS_[TOTAL SALARIO Ef],FALSE)))),
0)</f>
        <v>0</v>
      </c>
      <c r="AL97" s="162">
        <f t="array" ref="AL97">IFERROR(
AVERAGE((IF(DATOS_[[Sexo]:[Sexo]]=$B97,IF(DATOS_[[AGRUP. VALOR. PTO.]:[AGRUP. VALOR. PTO.]]=$B96,IF(DATOS_[[Check Periodo Ref.]:[Check Periodo Ref.]]="Dentro",DATOS_[C.Extra.01]))))),
0)</f>
        <v>0</v>
      </c>
      <c r="AM97" s="162">
        <f t="array" ref="AM97">IFERROR(
AVERAGE((IF(DATOS_[[Sexo]:[Sexo]]=$B97,IF(DATOS_[[AGRUP. VALOR. PTO.]:[AGRUP. VALOR. PTO.]]=$B96,IF(DATOS_[[Check Periodo Ref.]:[Check Periodo Ref.]]="Dentro",DATOS_[C.Extra.02]))))),
0)</f>
        <v>0</v>
      </c>
      <c r="AN97" s="162">
        <f t="array" ref="AN97">IFERROR(
AVERAGE((IF(DATOS_[[Sexo]:[Sexo]]=$B97,IF(DATOS_[[AGRUP. VALOR. PTO.]:[AGRUP. VALOR. PTO.]]=$B96,IF(DATOS_[[Check Periodo Ref.]:[Check Periodo Ref.]]="Dentro",DATOS_[C.Extra.03]))))),
0)</f>
        <v>0</v>
      </c>
      <c r="AO97" s="162">
        <f t="array" ref="AO97">IFERROR(
AVERAGE((IF(DATOS_[[Sexo]:[Sexo]]=$B97,IF(DATOS_[[AGRUP. VALOR. PTO.]:[AGRUP. VALOR. PTO.]]=$B96,IF(DATOS_[[Check Periodo Ref.]:[Check Periodo Ref.]]="Dentro",DATOS_[C.Extra.04]))))),
0)</f>
        <v>0</v>
      </c>
      <c r="AP97" s="162">
        <f t="array" ref="AP97">IFERROR(
AVERAGE((IF(DATOS_[[Sexo]:[Sexo]]=$B97,IF(DATOS_[[AGRUP. VALOR. PTO.]:[AGRUP. VALOR. PTO.]]=$B96,IF(DATOS_[[Check Periodo Ref.]:[Check Periodo Ref.]]="Dentro",DATOS_[C.Extra.05]))))),
0)</f>
        <v>0</v>
      </c>
      <c r="AQ97" s="164">
        <f t="array" ref="AQ97">IFERROR(
AVERAGE(IF(DATOS_[Sexo]=$B97,IF(DATOS_[AGRUP. VALOR. PTO.]=$B96,IF(DATOS_[Check Periodo Ref.]="Dentro",DATOS_[Tot Extrasalarial Ef],FALSE)))),
0)</f>
        <v>0</v>
      </c>
      <c r="AR97" s="165">
        <f t="array" ref="AR97">IFERROR(
AVERAGE(IF(DATOS_[Sexo]=$B97,IF(DATOS_[AGRUP. VALOR. PTO.]=$B96,IF(DATOS_[Check Periodo Ref.]="Dentro",DATOS_[TOTAL Retrib Ef],FALSE)))),
0)</f>
        <v>0</v>
      </c>
    </row>
    <row r="98" spans="1:44" x14ac:dyDescent="0.3">
      <c r="A98" s="114" t="str">
        <f t="shared" ref="A98" si="114">+A97</f>
        <v>[ocultar]</v>
      </c>
      <c r="B98" s="111" t="s">
        <v>163</v>
      </c>
      <c r="C98" s="112">
        <f t="array" ref="C98">SUM(IF($B98=DATOS_[Sexo],
IF($B96=DATOS_[AGRUP. VALOR. PTO.],
IF("Dentro"=DATOS_[Check Periodo Ref.],
1/(COUNTIFS(DATOS_[Sexo],$B98,DATOS_[AGRUP. VALOR. PTO.],$B96,DATOS_[Check Periodo Ref.],"Dentro",DATOS_[id],DATOS_[id]))))))</f>
        <v>0</v>
      </c>
      <c r="D98" s="113">
        <f>COUNTIFS(DATOS_[AGRUP. VALOR. PTO.],$B96,DATOS_[Sexo],$B98,DATOS_[Check Periodo Ref.],"Dentro")</f>
        <v>0</v>
      </c>
      <c r="E98" s="159">
        <f t="array" ref="E98">IFERROR(
AVERAGE(IF(DATOS_[Sexo]=$B98,IF(DATOS_[AGRUP. VALOR. PTO.]=$B96,IF(DATOS_[Check Periodo Ref.]="Dentro",DATOS_[SALARIO BASE Ef],FALSE)))),
0)</f>
        <v>0</v>
      </c>
      <c r="F98" s="160">
        <f t="array" ref="F98">IFERROR(
AVERAGE((IF(DATOS_[[Sexo]:[Sexo]]=$B98,IF(DATOS_[[AGRUP. VALOR. PTO.]:[AGRUP. VALOR. PTO.]]=$B96,IF(DATOS_[[Check Periodo Ref.]:[Check Periodo Ref.]]="Dentro",DATOS_[Conc.Sal.01]))))),
0)</f>
        <v>0</v>
      </c>
      <c r="G98" s="160">
        <f t="array" ref="G98">IFERROR(
AVERAGE((IF(DATOS_[[Sexo]:[Sexo]]=$B98,IF(DATOS_[[AGRUP. VALOR. PTO.]:[AGRUP. VALOR. PTO.]]=$B96,IF(DATOS_[[Check Periodo Ref.]:[Check Periodo Ref.]]="Dentro",DATOS_[Conc.Sal.02]))))),
0)</f>
        <v>0</v>
      </c>
      <c r="H98" s="160">
        <f t="array" ref="H98">IFERROR(
AVERAGE((IF(DATOS_[[Sexo]:[Sexo]]=$B98,IF(DATOS_[[AGRUP. VALOR. PTO.]:[AGRUP. VALOR. PTO.]]=$B96,IF(DATOS_[[Check Periodo Ref.]:[Check Periodo Ref.]]="Dentro",DATOS_[Conc.Sal.03]))))),
0)</f>
        <v>0</v>
      </c>
      <c r="I98" s="160">
        <f t="array" ref="I98">IFERROR(
AVERAGE((IF(DATOS_[[Sexo]:[Sexo]]=$B98,IF(DATOS_[[AGRUP. VALOR. PTO.]:[AGRUP. VALOR. PTO.]]=$B96,IF(DATOS_[[Check Periodo Ref.]:[Check Periodo Ref.]]="Dentro",DATOS_[Conc.Sal.04]))))),
0)</f>
        <v>0</v>
      </c>
      <c r="J98" s="160">
        <f t="array" ref="J98">IFERROR(
AVERAGE((IF(DATOS_[[Sexo]:[Sexo]]=$B98,IF(DATOS_[[AGRUP. VALOR. PTO.]:[AGRUP. VALOR. PTO.]]=$B96,IF(DATOS_[[Check Periodo Ref.]:[Check Periodo Ref.]]="Dentro",DATOS_[Conc.Sal.05]))))),
0)</f>
        <v>0</v>
      </c>
      <c r="K98" s="160">
        <f t="array" ref="K98">IFERROR(
AVERAGE((IF(DATOS_[[Sexo]:[Sexo]]=$B98,IF(DATOS_[[AGRUP. VALOR. PTO.]:[AGRUP. VALOR. PTO.]]=$B96,IF(DATOS_[[Check Periodo Ref.]:[Check Periodo Ref.]]="Dentro",DATOS_[Conc.Sal.06]))))),
0)</f>
        <v>0</v>
      </c>
      <c r="L98" s="160">
        <f t="array" ref="L98">IFERROR(
AVERAGE((IF(DATOS_[[Sexo]:[Sexo]]=$B98,IF(DATOS_[[AGRUP. VALOR. PTO.]:[AGRUP. VALOR. PTO.]]=$B96,IF(DATOS_[[Check Periodo Ref.]:[Check Periodo Ref.]]="Dentro",DATOS_[Conc.Sal.07]))))),
0)</f>
        <v>0</v>
      </c>
      <c r="M98" s="160">
        <f t="array" ref="M98">IFERROR(
AVERAGE((IF(DATOS_[[Sexo]:[Sexo]]=$B98,IF(DATOS_[[AGRUP. VALOR. PTO.]:[AGRUP. VALOR. PTO.]]=$B96,IF(DATOS_[[Check Periodo Ref.]:[Check Periodo Ref.]]="Dentro",DATOS_[Conc.Sal.08]))))),
0)</f>
        <v>0</v>
      </c>
      <c r="N98" s="160">
        <f t="array" ref="N98">IFERROR(
AVERAGE((IF(DATOS_[[Sexo]:[Sexo]]=$B98,IF(DATOS_[[AGRUP. VALOR. PTO.]:[AGRUP. VALOR. PTO.]]=$B96,IF(DATOS_[[Check Periodo Ref.]:[Check Periodo Ref.]]="Dentro",DATOS_[Conc.Sal.09]))))),
0)</f>
        <v>0</v>
      </c>
      <c r="O98" s="160">
        <f t="array" ref="O98">IFERROR(
AVERAGE((IF(DATOS_[[Sexo]:[Sexo]]=$B98,IF(DATOS_[[AGRUP. VALOR. PTO.]:[AGRUP. VALOR. PTO.]]=$B96,IF(DATOS_[[Check Periodo Ref.]:[Check Periodo Ref.]]="Dentro",DATOS_[Conc.Sal.10]))))),
0)</f>
        <v>0</v>
      </c>
      <c r="P98" s="160">
        <f t="array" ref="P98">IFERROR(
AVERAGE((IF(DATOS_[[Sexo]:[Sexo]]=$B98,IF(DATOS_[[AGRUP. VALOR. PTO.]:[AGRUP. VALOR. PTO.]]=$B96,IF(DATOS_[[Check Periodo Ref.]:[Check Periodo Ref.]]="Dentro",DATOS_[Conc.Sal.11]))))),
0)</f>
        <v>0</v>
      </c>
      <c r="Q98" s="160">
        <f t="array" ref="Q98">IFERROR(
AVERAGE((IF(DATOS_[[Sexo]:[Sexo]]=$B98,IF(DATOS_[[AGRUP. VALOR. PTO.]:[AGRUP. VALOR. PTO.]]=$B96,IF(DATOS_[[Check Periodo Ref.]:[Check Periodo Ref.]]="Dentro",DATOS_[Conc.Sal.12]))))),
0)</f>
        <v>0</v>
      </c>
      <c r="R98" s="160">
        <f t="array" ref="R98">IFERROR(
AVERAGE((IF(DATOS_[[Sexo]:[Sexo]]=$B98,IF(DATOS_[[AGRUP. VALOR. PTO.]:[AGRUP. VALOR. PTO.]]=$B96,IF(DATOS_[[Check Periodo Ref.]:[Check Periodo Ref.]]="Dentro",DATOS_[Conc.Sal.13]))))),
0)</f>
        <v>0</v>
      </c>
      <c r="S98" s="160">
        <f t="array" ref="S98">IFERROR(
AVERAGE((IF(DATOS_[[Sexo]:[Sexo]]=$B98,IF(DATOS_[[AGRUP. VALOR. PTO.]:[AGRUP. VALOR. PTO.]]=$B96,IF(DATOS_[[Check Periodo Ref.]:[Check Periodo Ref.]]="Dentro",DATOS_[Conc.Sal.14]))))),
0)</f>
        <v>0</v>
      </c>
      <c r="T98" s="160">
        <f t="array" ref="T98">IFERROR(
AVERAGE((IF(DATOS_[[Sexo]:[Sexo]]=$B98,IF(DATOS_[[AGRUP. VALOR. PTO.]:[AGRUP. VALOR. PTO.]]=$B96,IF(DATOS_[[Check Periodo Ref.]:[Check Periodo Ref.]]="Dentro",DATOS_[Conc.Sal.15]))))),
0)</f>
        <v>0</v>
      </c>
      <c r="U98" s="160">
        <f t="array" ref="U98">IFERROR(
AVERAGE((IF(DATOS_[[Sexo]:[Sexo]]=$B98,IF(DATOS_[[AGRUP. VALOR. PTO.]:[AGRUP. VALOR. PTO.]]=$B96,IF(DATOS_[[Check Periodo Ref.]:[Check Periodo Ref.]]="Dentro",DATOS_[Conc.Sal.16]))))),
0)</f>
        <v>0</v>
      </c>
      <c r="V98" s="160">
        <f t="array" ref="V98">IFERROR(
AVERAGE((IF(DATOS_[[Sexo]:[Sexo]]=$B98,IF(DATOS_[[AGRUP. VALOR. PTO.]:[AGRUP. VALOR. PTO.]]=$B96,IF(DATOS_[[Check Periodo Ref.]:[Check Periodo Ref.]]="Dentro",DATOS_[Conc.Sal.17]))))),
0)</f>
        <v>0</v>
      </c>
      <c r="W98" s="160">
        <f t="array" ref="W98">IFERROR(
AVERAGE((IF(DATOS_[[Sexo]:[Sexo]]=$B98,IF(DATOS_[[AGRUP. VALOR. PTO.]:[AGRUP. VALOR. PTO.]]=$B96,IF(DATOS_[[Check Periodo Ref.]:[Check Periodo Ref.]]="Dentro",DATOS_[Conc.Sal.18]))))),
0)</f>
        <v>0</v>
      </c>
      <c r="X98" s="160">
        <f t="array" ref="X98">IFERROR(
AVERAGE((IF(DATOS_[[Sexo]:[Sexo]]=$B98,IF(DATOS_[[AGRUP. VALOR. PTO.]:[AGRUP. VALOR. PTO.]]=$B96,IF(DATOS_[[Check Periodo Ref.]:[Check Periodo Ref.]]="Dentro",DATOS_[Conc.Sal.19]))))),
0)</f>
        <v>0</v>
      </c>
      <c r="Y98" s="160">
        <f t="array" ref="Y98">IFERROR(
AVERAGE((IF(DATOS_[[Sexo]:[Sexo]]=$B98,IF(DATOS_[[AGRUP. VALOR. PTO.]:[AGRUP. VALOR. PTO.]]=$B96,IF(DATOS_[[Check Periodo Ref.]:[Check Periodo Ref.]]="Dentro",DATOS_[Conc.Sal.20]))))),
0)</f>
        <v>0</v>
      </c>
      <c r="Z98" s="160">
        <f t="array" ref="Z98">IFERROR(
AVERAGE((IF(DATOS_[[Sexo]:[Sexo]]=$B98,IF(DATOS_[[AGRUP. VALOR. PTO.]:[AGRUP. VALOR. PTO.]]=$B96,IF(DATOS_[[Check Periodo Ref.]:[Check Periodo Ref.]]="Dentro",DATOS_[Conc.Sal.21]))))),
0)</f>
        <v>0</v>
      </c>
      <c r="AA98" s="160">
        <f t="array" ref="AA98">IFERROR(
AVERAGE((IF(DATOS_[[Sexo]:[Sexo]]=$B98,IF(DATOS_[[AGRUP. VALOR. PTO.]:[AGRUP. VALOR. PTO.]]=$B96,IF(DATOS_[[Check Periodo Ref.]:[Check Periodo Ref.]]="Dentro",DATOS_[Conc.Sal.22]))))),
0)</f>
        <v>0</v>
      </c>
      <c r="AB98" s="160">
        <f t="array" ref="AB98">IFERROR(
AVERAGE((IF(DATOS_[[Sexo]:[Sexo]]=$B98,IF(DATOS_[[AGRUP. VALOR. PTO.]:[AGRUP. VALOR. PTO.]]=$B96,IF(DATOS_[[Check Periodo Ref.]:[Check Periodo Ref.]]="Dentro",DATOS_[Conc.Sal.23]))))),
0)</f>
        <v>0</v>
      </c>
      <c r="AC98" s="160">
        <f t="array" ref="AC98">IFERROR(
AVERAGE((IF(DATOS_[[Sexo]:[Sexo]]=$B98,IF(DATOS_[[AGRUP. VALOR. PTO.]:[AGRUP. VALOR. PTO.]]=$B96,IF(DATOS_[[Check Periodo Ref.]:[Check Periodo Ref.]]="Dentro",DATOS_[Conc.Sal.24]))))),
0)</f>
        <v>0</v>
      </c>
      <c r="AD98" s="160">
        <f t="array" ref="AD98">IFERROR(
AVERAGE((IF(DATOS_[[Sexo]:[Sexo]]=$B98,IF(DATOS_[[AGRUP. VALOR. PTO.]:[AGRUP. VALOR. PTO.]]=$B96,IF(DATOS_[[Check Periodo Ref.]:[Check Periodo Ref.]]="Dentro",DATOS_[Conc.Sal.25]))))),
0)</f>
        <v>0</v>
      </c>
      <c r="AE98" s="160">
        <f t="array" ref="AE98">IFERROR(
AVERAGE((IF(DATOS_[[Sexo]:[Sexo]]=$B98,IF(DATOS_[[AGRUP. VALOR. PTO.]:[AGRUP. VALOR. PTO.]]=$B96,IF(DATOS_[[Check Periodo Ref.]:[Check Periodo Ref.]]="Dentro",DATOS_[Conc.Sal.26]))))),
0)</f>
        <v>0</v>
      </c>
      <c r="AF98" s="160">
        <f t="array" ref="AF98">IFERROR(
AVERAGE((IF(DATOS_[[Sexo]:[Sexo]]=$B98,IF(DATOS_[[AGRUP. VALOR. PTO.]:[AGRUP. VALOR. PTO.]]=$B96,IF(DATOS_[[Check Periodo Ref.]:[Check Periodo Ref.]]="Dentro",DATOS_[Conc.Sal.27]))))),
0)</f>
        <v>0</v>
      </c>
      <c r="AG98" s="160">
        <f t="array" ref="AG98">IFERROR(
AVERAGE((IF(DATOS_[[Sexo]:[Sexo]]=$B98,IF(DATOS_[[AGRUP. VALOR. PTO.]:[AGRUP. VALOR. PTO.]]=$B96,IF(DATOS_[[Check Periodo Ref.]:[Check Periodo Ref.]]="Dentro",DATOS_[Conc.Sal.28]))))),
0)</f>
        <v>0</v>
      </c>
      <c r="AH98" s="160">
        <f t="array" ref="AH98">IFERROR(
AVERAGE((IF(DATOS_[[Sexo]:[Sexo]]=$B98,IF(DATOS_[[AGRUP. VALOR. PTO.]:[AGRUP. VALOR. PTO.]]=$B96,IF(DATOS_[[Check Periodo Ref.]:[Check Periodo Ref.]]="Dentro",DATOS_[Conc.Sal.29]))))),
0)</f>
        <v>0</v>
      </c>
      <c r="AI98" s="160">
        <f t="array" ref="AI98">IFERROR(
AVERAGE((IF(DATOS_[[Sexo]:[Sexo]]=$B98,IF(DATOS_[[AGRUP. VALOR. PTO.]:[AGRUP. VALOR. PTO.]]=$B96,IF(DATOS_[[Check Periodo Ref.]:[Check Periodo Ref.]]="Dentro",DATOS_[Conc.Sal.30]))))),
0)</f>
        <v>0</v>
      </c>
      <c r="AJ98" s="161">
        <f t="array" ref="AJ98">IFERROR(
AVERAGE(IF(DATOS_[Sexo]=$B98,IF(DATOS_[AGRUP. VALOR. PTO.]=$B96,IF(DATOS_[Check Periodo Ref.]="Dentro",DATOS_[Tot COMPL.SAL Ef],FALSE)))),
0)</f>
        <v>0</v>
      </c>
      <c r="AK98" s="163">
        <f t="array" ref="AK98">IFERROR(
AVERAGE(IF(DATOS_[Sexo]=$B98,IF(DATOS_[AGRUP. VALOR. PTO.]=$B96,IF(DATOS_[Check Periodo Ref.]="Dentro",DATOS_[TOTAL SALARIO Ef],FALSE)))),
0)</f>
        <v>0</v>
      </c>
      <c r="AL98" s="162">
        <f t="array" ref="AL98">IFERROR(
AVERAGE((IF(DATOS_[[Sexo]:[Sexo]]=$B98,IF(DATOS_[[AGRUP. VALOR. PTO.]:[AGRUP. VALOR. PTO.]]=$B96,IF(DATOS_[[Check Periodo Ref.]:[Check Periodo Ref.]]="Dentro",DATOS_[C.Extra.01]))))),
0)</f>
        <v>0</v>
      </c>
      <c r="AM98" s="162">
        <f t="array" ref="AM98">IFERROR(
AVERAGE((IF(DATOS_[[Sexo]:[Sexo]]=$B98,IF(DATOS_[[AGRUP. VALOR. PTO.]:[AGRUP. VALOR. PTO.]]=$B96,IF(DATOS_[[Check Periodo Ref.]:[Check Periodo Ref.]]="Dentro",DATOS_[C.Extra.02]))))),
0)</f>
        <v>0</v>
      </c>
      <c r="AN98" s="162">
        <f t="array" ref="AN98">IFERROR(
AVERAGE((IF(DATOS_[[Sexo]:[Sexo]]=$B98,IF(DATOS_[[AGRUP. VALOR. PTO.]:[AGRUP. VALOR. PTO.]]=$B96,IF(DATOS_[[Check Periodo Ref.]:[Check Periodo Ref.]]="Dentro",DATOS_[C.Extra.03]))))),
0)</f>
        <v>0</v>
      </c>
      <c r="AO98" s="162">
        <f t="array" ref="AO98">IFERROR(
AVERAGE((IF(DATOS_[[Sexo]:[Sexo]]=$B98,IF(DATOS_[[AGRUP. VALOR. PTO.]:[AGRUP. VALOR. PTO.]]=$B96,IF(DATOS_[[Check Periodo Ref.]:[Check Periodo Ref.]]="Dentro",DATOS_[C.Extra.04]))))),
0)</f>
        <v>0</v>
      </c>
      <c r="AP98" s="162">
        <f t="array" ref="AP98">IFERROR(
AVERAGE((IF(DATOS_[[Sexo]:[Sexo]]=$B98,IF(DATOS_[[AGRUP. VALOR. PTO.]:[AGRUP. VALOR. PTO.]]=$B96,IF(DATOS_[[Check Periodo Ref.]:[Check Periodo Ref.]]="Dentro",DATOS_[C.Extra.05]))))),
0)</f>
        <v>0</v>
      </c>
      <c r="AQ98" s="164">
        <f t="array" ref="AQ98">IFERROR(
AVERAGE(IF(DATOS_[Sexo]=$B98,IF(DATOS_[AGRUP. VALOR. PTO.]=$B96,IF(DATOS_[Check Periodo Ref.]="Dentro",DATOS_[Tot Extrasalarial Ef],FALSE)))),
0)</f>
        <v>0</v>
      </c>
      <c r="AR98" s="165">
        <f t="array" ref="AR98">IFERROR(
AVERAGE(IF(DATOS_[Sexo]=$B98,IF(DATOS_[AGRUP. VALOR. PTO.]=$B96,IF(DATOS_[Check Periodo Ref.]="Dentro",DATOS_[TOTAL Retrib Ef],FALSE)))),
0)</f>
        <v>0</v>
      </c>
    </row>
    <row r="99" spans="1:44" ht="17.25" thickBot="1" x14ac:dyDescent="0.35">
      <c r="A99" s="114" t="str">
        <f t="shared" ref="A99" si="115">+A100</f>
        <v>[ocultar]</v>
      </c>
      <c r="B99" s="117" t="s">
        <v>288</v>
      </c>
      <c r="C99" s="158"/>
      <c r="D99" s="118"/>
      <c r="E99" s="206" t="str">
        <f t="shared" ref="E99:AR99" si="116">IFERROR((E100-E101)/E100,"")</f>
        <v/>
      </c>
      <c r="F99" s="276" t="str">
        <f t="shared" si="116"/>
        <v/>
      </c>
      <c r="G99" s="277" t="str">
        <f t="shared" si="116"/>
        <v/>
      </c>
      <c r="H99" s="277" t="str">
        <f t="shared" si="116"/>
        <v/>
      </c>
      <c r="I99" s="277" t="str">
        <f t="shared" si="116"/>
        <v/>
      </c>
      <c r="J99" s="278" t="str">
        <f t="shared" si="116"/>
        <v/>
      </c>
      <c r="K99" s="279" t="str">
        <f t="shared" si="116"/>
        <v/>
      </c>
      <c r="L99" s="279" t="str">
        <f t="shared" si="116"/>
        <v/>
      </c>
      <c r="M99" s="279" t="str">
        <f t="shared" si="116"/>
        <v/>
      </c>
      <c r="N99" s="279" t="str">
        <f t="shared" si="116"/>
        <v/>
      </c>
      <c r="O99" s="279" t="str">
        <f t="shared" si="116"/>
        <v/>
      </c>
      <c r="P99" s="279" t="str">
        <f t="shared" si="116"/>
        <v/>
      </c>
      <c r="Q99" s="279" t="str">
        <f t="shared" si="116"/>
        <v/>
      </c>
      <c r="R99" s="279" t="str">
        <f t="shared" si="116"/>
        <v/>
      </c>
      <c r="S99" s="279" t="str">
        <f t="shared" si="116"/>
        <v/>
      </c>
      <c r="T99" s="279" t="str">
        <f t="shared" si="116"/>
        <v/>
      </c>
      <c r="U99" s="279" t="str">
        <f t="shared" si="116"/>
        <v/>
      </c>
      <c r="V99" s="278" t="str">
        <f t="shared" si="116"/>
        <v/>
      </c>
      <c r="W99" s="278" t="str">
        <f t="shared" si="116"/>
        <v/>
      </c>
      <c r="X99" s="278" t="str">
        <f t="shared" si="116"/>
        <v/>
      </c>
      <c r="Y99" s="278" t="str">
        <f t="shared" si="116"/>
        <v/>
      </c>
      <c r="Z99" s="278" t="str">
        <f t="shared" si="116"/>
        <v/>
      </c>
      <c r="AA99" s="278" t="str">
        <f t="shared" si="116"/>
        <v/>
      </c>
      <c r="AB99" s="278" t="str">
        <f t="shared" si="116"/>
        <v/>
      </c>
      <c r="AC99" s="278" t="str">
        <f t="shared" si="116"/>
        <v/>
      </c>
      <c r="AD99" s="278" t="str">
        <f t="shared" si="116"/>
        <v/>
      </c>
      <c r="AE99" s="278" t="str">
        <f t="shared" si="116"/>
        <v/>
      </c>
      <c r="AF99" s="278" t="str">
        <f t="shared" si="116"/>
        <v/>
      </c>
      <c r="AG99" s="278" t="str">
        <f t="shared" si="116"/>
        <v/>
      </c>
      <c r="AH99" s="278" t="str">
        <f t="shared" si="116"/>
        <v/>
      </c>
      <c r="AI99" s="278" t="str">
        <f t="shared" si="116"/>
        <v/>
      </c>
      <c r="AJ99" s="207" t="str">
        <f t="shared" si="116"/>
        <v/>
      </c>
      <c r="AK99" s="210" t="str">
        <f t="shared" si="116"/>
        <v/>
      </c>
      <c r="AL99" s="281" t="str">
        <f t="shared" si="116"/>
        <v/>
      </c>
      <c r="AM99" s="281" t="str">
        <f t="shared" si="116"/>
        <v/>
      </c>
      <c r="AN99" s="281" t="str">
        <f t="shared" si="116"/>
        <v/>
      </c>
      <c r="AO99" s="281" t="str">
        <f t="shared" si="116"/>
        <v/>
      </c>
      <c r="AP99" s="281" t="str">
        <f t="shared" si="116"/>
        <v/>
      </c>
      <c r="AQ99" s="208" t="str">
        <f t="shared" si="116"/>
        <v/>
      </c>
      <c r="AR99" s="209" t="str">
        <f t="shared" si="116"/>
        <v/>
      </c>
    </row>
    <row r="100" spans="1:44" x14ac:dyDescent="0.3">
      <c r="A100" s="114" t="str">
        <f t="shared" ref="A100" si="117">+IF(C100+C101=0,"[ocultar]","")</f>
        <v>[ocultar]</v>
      </c>
      <c r="B100" s="111" t="s">
        <v>162</v>
      </c>
      <c r="C100" s="112">
        <f t="array" ref="C100">SUM(IF($B100=DATOS_[Sexo],
IF($B99=DATOS_[AGRUP. VALOR. PTO.],
IF("Dentro"=DATOS_[Check Periodo Ref.],
1/(COUNTIFS(DATOS_[Sexo],$B100,DATOS_[AGRUP. VALOR. PTO.],$B99,DATOS_[Check Periodo Ref.],"Dentro",DATOS_[id],DATOS_[id]))))))</f>
        <v>0</v>
      </c>
      <c r="D100" s="113">
        <f>COUNTIFS(DATOS_[AGRUP. VALOR. PTO.],$B99,DATOS_[Sexo],$B100,DATOS_[Check Periodo Ref.],"Dentro")</f>
        <v>0</v>
      </c>
      <c r="E100" s="159">
        <f t="array" ref="E100">IFERROR(
AVERAGE(IF(DATOS_[Sexo]=$B100,IF(DATOS_[AGRUP. VALOR. PTO.]=$B99,IF(DATOS_[Check Periodo Ref.]="Dentro",DATOS_[SALARIO BASE Ef],FALSE)))),
0)</f>
        <v>0</v>
      </c>
      <c r="F100" s="160">
        <f t="array" ref="F100">IFERROR(
AVERAGE((IF(DATOS_[[Sexo]:[Sexo]]=$B100,IF(DATOS_[[AGRUP. VALOR. PTO.]:[AGRUP. VALOR. PTO.]]=$B99,IF(DATOS_[[Check Periodo Ref.]:[Check Periodo Ref.]]="Dentro",DATOS_[Conc.Sal.01]))))),
0)</f>
        <v>0</v>
      </c>
      <c r="G100" s="160">
        <f t="array" ref="G100">IFERROR(
AVERAGE((IF(DATOS_[[Sexo]:[Sexo]]=$B100,IF(DATOS_[[AGRUP. VALOR. PTO.]:[AGRUP. VALOR. PTO.]]=$B99,IF(DATOS_[[Check Periodo Ref.]:[Check Periodo Ref.]]="Dentro",DATOS_[Conc.Sal.02]))))),
0)</f>
        <v>0</v>
      </c>
      <c r="H100" s="160">
        <f t="array" ref="H100">IFERROR(
AVERAGE((IF(DATOS_[[Sexo]:[Sexo]]=$B100,IF(DATOS_[[AGRUP. VALOR. PTO.]:[AGRUP. VALOR. PTO.]]=$B99,IF(DATOS_[[Check Periodo Ref.]:[Check Periodo Ref.]]="Dentro",DATOS_[Conc.Sal.03]))))),
0)</f>
        <v>0</v>
      </c>
      <c r="I100" s="160">
        <f t="array" ref="I100">IFERROR(
AVERAGE((IF(DATOS_[[Sexo]:[Sexo]]=$B100,IF(DATOS_[[AGRUP. VALOR. PTO.]:[AGRUP. VALOR. PTO.]]=$B99,IF(DATOS_[[Check Periodo Ref.]:[Check Periodo Ref.]]="Dentro",DATOS_[Conc.Sal.04]))))),
0)</f>
        <v>0</v>
      </c>
      <c r="J100" s="160">
        <f t="array" ref="J100">IFERROR(
AVERAGE((IF(DATOS_[[Sexo]:[Sexo]]=$B100,IF(DATOS_[[AGRUP. VALOR. PTO.]:[AGRUP. VALOR. PTO.]]=$B99,IF(DATOS_[[Check Periodo Ref.]:[Check Periodo Ref.]]="Dentro",DATOS_[Conc.Sal.05]))))),
0)</f>
        <v>0</v>
      </c>
      <c r="K100" s="160">
        <f t="array" ref="K100">IFERROR(
AVERAGE((IF(DATOS_[[Sexo]:[Sexo]]=$B100,IF(DATOS_[[AGRUP. VALOR. PTO.]:[AGRUP. VALOR. PTO.]]=$B99,IF(DATOS_[[Check Periodo Ref.]:[Check Periodo Ref.]]="Dentro",DATOS_[Conc.Sal.06]))))),
0)</f>
        <v>0</v>
      </c>
      <c r="L100" s="160">
        <f t="array" ref="L100">IFERROR(
AVERAGE((IF(DATOS_[[Sexo]:[Sexo]]=$B100,IF(DATOS_[[AGRUP. VALOR. PTO.]:[AGRUP. VALOR. PTO.]]=$B99,IF(DATOS_[[Check Periodo Ref.]:[Check Periodo Ref.]]="Dentro",DATOS_[Conc.Sal.07]))))),
0)</f>
        <v>0</v>
      </c>
      <c r="M100" s="160">
        <f t="array" ref="M100">IFERROR(
AVERAGE((IF(DATOS_[[Sexo]:[Sexo]]=$B100,IF(DATOS_[[AGRUP. VALOR. PTO.]:[AGRUP. VALOR. PTO.]]=$B99,IF(DATOS_[[Check Periodo Ref.]:[Check Periodo Ref.]]="Dentro",DATOS_[Conc.Sal.08]))))),
0)</f>
        <v>0</v>
      </c>
      <c r="N100" s="160">
        <f t="array" ref="N100">IFERROR(
AVERAGE((IF(DATOS_[[Sexo]:[Sexo]]=$B100,IF(DATOS_[[AGRUP. VALOR. PTO.]:[AGRUP. VALOR. PTO.]]=$B99,IF(DATOS_[[Check Periodo Ref.]:[Check Periodo Ref.]]="Dentro",DATOS_[Conc.Sal.09]))))),
0)</f>
        <v>0</v>
      </c>
      <c r="O100" s="160">
        <f t="array" ref="O100">IFERROR(
AVERAGE((IF(DATOS_[[Sexo]:[Sexo]]=$B100,IF(DATOS_[[AGRUP. VALOR. PTO.]:[AGRUP. VALOR. PTO.]]=$B99,IF(DATOS_[[Check Periodo Ref.]:[Check Periodo Ref.]]="Dentro",DATOS_[Conc.Sal.10]))))),
0)</f>
        <v>0</v>
      </c>
      <c r="P100" s="160">
        <f t="array" ref="P100">IFERROR(
AVERAGE((IF(DATOS_[[Sexo]:[Sexo]]=$B100,IF(DATOS_[[AGRUP. VALOR. PTO.]:[AGRUP. VALOR. PTO.]]=$B99,IF(DATOS_[[Check Periodo Ref.]:[Check Periodo Ref.]]="Dentro",DATOS_[Conc.Sal.11]))))),
0)</f>
        <v>0</v>
      </c>
      <c r="Q100" s="160">
        <f t="array" ref="Q100">IFERROR(
AVERAGE((IF(DATOS_[[Sexo]:[Sexo]]=$B100,IF(DATOS_[[AGRUP. VALOR. PTO.]:[AGRUP. VALOR. PTO.]]=$B99,IF(DATOS_[[Check Periodo Ref.]:[Check Periodo Ref.]]="Dentro",DATOS_[Conc.Sal.12]))))),
0)</f>
        <v>0</v>
      </c>
      <c r="R100" s="160">
        <f t="array" ref="R100">IFERROR(
AVERAGE((IF(DATOS_[[Sexo]:[Sexo]]=$B100,IF(DATOS_[[AGRUP. VALOR. PTO.]:[AGRUP. VALOR. PTO.]]=$B99,IF(DATOS_[[Check Periodo Ref.]:[Check Periodo Ref.]]="Dentro",DATOS_[Conc.Sal.13]))))),
0)</f>
        <v>0</v>
      </c>
      <c r="S100" s="160">
        <f t="array" ref="S100">IFERROR(
AVERAGE((IF(DATOS_[[Sexo]:[Sexo]]=$B100,IF(DATOS_[[AGRUP. VALOR. PTO.]:[AGRUP. VALOR. PTO.]]=$B99,IF(DATOS_[[Check Periodo Ref.]:[Check Periodo Ref.]]="Dentro",DATOS_[Conc.Sal.14]))))),
0)</f>
        <v>0</v>
      </c>
      <c r="T100" s="160">
        <f t="array" ref="T100">IFERROR(
AVERAGE((IF(DATOS_[[Sexo]:[Sexo]]=$B100,IF(DATOS_[[AGRUP. VALOR. PTO.]:[AGRUP. VALOR. PTO.]]=$B99,IF(DATOS_[[Check Periodo Ref.]:[Check Periodo Ref.]]="Dentro",DATOS_[Conc.Sal.15]))))),
0)</f>
        <v>0</v>
      </c>
      <c r="U100" s="160">
        <f t="array" ref="U100">IFERROR(
AVERAGE((IF(DATOS_[[Sexo]:[Sexo]]=$B100,IF(DATOS_[[AGRUP. VALOR. PTO.]:[AGRUP. VALOR. PTO.]]=$B99,IF(DATOS_[[Check Periodo Ref.]:[Check Periodo Ref.]]="Dentro",DATOS_[Conc.Sal.16]))))),
0)</f>
        <v>0</v>
      </c>
      <c r="V100" s="160">
        <f t="array" ref="V100">IFERROR(
AVERAGE((IF(DATOS_[[Sexo]:[Sexo]]=$B100,IF(DATOS_[[AGRUP. VALOR. PTO.]:[AGRUP. VALOR. PTO.]]=$B99,IF(DATOS_[[Check Periodo Ref.]:[Check Periodo Ref.]]="Dentro",DATOS_[Conc.Sal.17]))))),
0)</f>
        <v>0</v>
      </c>
      <c r="W100" s="160">
        <f t="array" ref="W100">IFERROR(
AVERAGE((IF(DATOS_[[Sexo]:[Sexo]]=$B100,IF(DATOS_[[AGRUP. VALOR. PTO.]:[AGRUP. VALOR. PTO.]]=$B99,IF(DATOS_[[Check Periodo Ref.]:[Check Periodo Ref.]]="Dentro",DATOS_[Conc.Sal.18]))))),
0)</f>
        <v>0</v>
      </c>
      <c r="X100" s="160">
        <f t="array" ref="X100">IFERROR(
AVERAGE((IF(DATOS_[[Sexo]:[Sexo]]=$B100,IF(DATOS_[[AGRUP. VALOR. PTO.]:[AGRUP. VALOR. PTO.]]=$B99,IF(DATOS_[[Check Periodo Ref.]:[Check Periodo Ref.]]="Dentro",DATOS_[Conc.Sal.19]))))),
0)</f>
        <v>0</v>
      </c>
      <c r="Y100" s="160">
        <f t="array" ref="Y100">IFERROR(
AVERAGE((IF(DATOS_[[Sexo]:[Sexo]]=$B100,IF(DATOS_[[AGRUP. VALOR. PTO.]:[AGRUP. VALOR. PTO.]]=$B99,IF(DATOS_[[Check Periodo Ref.]:[Check Periodo Ref.]]="Dentro",DATOS_[Conc.Sal.20]))))),
0)</f>
        <v>0</v>
      </c>
      <c r="Z100" s="160">
        <f t="array" ref="Z100">IFERROR(
AVERAGE((IF(DATOS_[[Sexo]:[Sexo]]=$B100,IF(DATOS_[[AGRUP. VALOR. PTO.]:[AGRUP. VALOR. PTO.]]=$B99,IF(DATOS_[[Check Periodo Ref.]:[Check Periodo Ref.]]="Dentro",DATOS_[Conc.Sal.21]))))),
0)</f>
        <v>0</v>
      </c>
      <c r="AA100" s="160">
        <f t="array" ref="AA100">IFERROR(
AVERAGE((IF(DATOS_[[Sexo]:[Sexo]]=$B100,IF(DATOS_[[AGRUP. VALOR. PTO.]:[AGRUP. VALOR. PTO.]]=$B99,IF(DATOS_[[Check Periodo Ref.]:[Check Periodo Ref.]]="Dentro",DATOS_[Conc.Sal.22]))))),
0)</f>
        <v>0</v>
      </c>
      <c r="AB100" s="160">
        <f t="array" ref="AB100">IFERROR(
AVERAGE((IF(DATOS_[[Sexo]:[Sexo]]=$B100,IF(DATOS_[[AGRUP. VALOR. PTO.]:[AGRUP. VALOR. PTO.]]=$B99,IF(DATOS_[[Check Periodo Ref.]:[Check Periodo Ref.]]="Dentro",DATOS_[Conc.Sal.23]))))),
0)</f>
        <v>0</v>
      </c>
      <c r="AC100" s="160">
        <f t="array" ref="AC100">IFERROR(
AVERAGE((IF(DATOS_[[Sexo]:[Sexo]]=$B100,IF(DATOS_[[AGRUP. VALOR. PTO.]:[AGRUP. VALOR. PTO.]]=$B99,IF(DATOS_[[Check Periodo Ref.]:[Check Periodo Ref.]]="Dentro",DATOS_[Conc.Sal.24]))))),
0)</f>
        <v>0</v>
      </c>
      <c r="AD100" s="160">
        <f t="array" ref="AD100">IFERROR(
AVERAGE((IF(DATOS_[[Sexo]:[Sexo]]=$B100,IF(DATOS_[[AGRUP. VALOR. PTO.]:[AGRUP. VALOR. PTO.]]=$B99,IF(DATOS_[[Check Periodo Ref.]:[Check Periodo Ref.]]="Dentro",DATOS_[Conc.Sal.25]))))),
0)</f>
        <v>0</v>
      </c>
      <c r="AE100" s="160">
        <f t="array" ref="AE100">IFERROR(
AVERAGE((IF(DATOS_[[Sexo]:[Sexo]]=$B100,IF(DATOS_[[AGRUP. VALOR. PTO.]:[AGRUP. VALOR. PTO.]]=$B99,IF(DATOS_[[Check Periodo Ref.]:[Check Periodo Ref.]]="Dentro",DATOS_[Conc.Sal.26]))))),
0)</f>
        <v>0</v>
      </c>
      <c r="AF100" s="160">
        <f t="array" ref="AF100">IFERROR(
AVERAGE((IF(DATOS_[[Sexo]:[Sexo]]=$B100,IF(DATOS_[[AGRUP. VALOR. PTO.]:[AGRUP. VALOR. PTO.]]=$B99,IF(DATOS_[[Check Periodo Ref.]:[Check Periodo Ref.]]="Dentro",DATOS_[Conc.Sal.27]))))),
0)</f>
        <v>0</v>
      </c>
      <c r="AG100" s="160">
        <f t="array" ref="AG100">IFERROR(
AVERAGE((IF(DATOS_[[Sexo]:[Sexo]]=$B100,IF(DATOS_[[AGRUP. VALOR. PTO.]:[AGRUP. VALOR. PTO.]]=$B99,IF(DATOS_[[Check Periodo Ref.]:[Check Periodo Ref.]]="Dentro",DATOS_[Conc.Sal.28]))))),
0)</f>
        <v>0</v>
      </c>
      <c r="AH100" s="160">
        <f t="array" ref="AH100">IFERROR(
AVERAGE((IF(DATOS_[[Sexo]:[Sexo]]=$B100,IF(DATOS_[[AGRUP. VALOR. PTO.]:[AGRUP. VALOR. PTO.]]=$B99,IF(DATOS_[[Check Periodo Ref.]:[Check Periodo Ref.]]="Dentro",DATOS_[Conc.Sal.29]))))),
0)</f>
        <v>0</v>
      </c>
      <c r="AI100" s="160">
        <f t="array" ref="AI100">IFERROR(
AVERAGE((IF(DATOS_[[Sexo]:[Sexo]]=$B100,IF(DATOS_[[AGRUP. VALOR. PTO.]:[AGRUP. VALOR. PTO.]]=$B99,IF(DATOS_[[Check Periodo Ref.]:[Check Periodo Ref.]]="Dentro",DATOS_[Conc.Sal.30]))))),
0)</f>
        <v>0</v>
      </c>
      <c r="AJ100" s="161">
        <f t="array" ref="AJ100">IFERROR(
AVERAGE(IF(DATOS_[Sexo]=$B100,IF(DATOS_[AGRUP. VALOR. PTO.]=$B99,IF(DATOS_[Check Periodo Ref.]="Dentro",DATOS_[Tot COMPL.SAL Ef],FALSE)))),
0)</f>
        <v>0</v>
      </c>
      <c r="AK100" s="163">
        <f t="array" ref="AK100">IFERROR(
AVERAGE(IF(DATOS_[Sexo]=$B100,IF(DATOS_[AGRUP. VALOR. PTO.]=$B99,IF(DATOS_[Check Periodo Ref.]="Dentro",DATOS_[TOTAL SALARIO Ef],FALSE)))),
0)</f>
        <v>0</v>
      </c>
      <c r="AL100" s="162">
        <f t="array" ref="AL100">IFERROR(
AVERAGE((IF(DATOS_[[Sexo]:[Sexo]]=$B100,IF(DATOS_[[AGRUP. VALOR. PTO.]:[AGRUP. VALOR. PTO.]]=$B99,IF(DATOS_[[Check Periodo Ref.]:[Check Periodo Ref.]]="Dentro",DATOS_[C.Extra.01]))))),
0)</f>
        <v>0</v>
      </c>
      <c r="AM100" s="162">
        <f t="array" ref="AM100">IFERROR(
AVERAGE((IF(DATOS_[[Sexo]:[Sexo]]=$B100,IF(DATOS_[[AGRUP. VALOR. PTO.]:[AGRUP. VALOR. PTO.]]=$B99,IF(DATOS_[[Check Periodo Ref.]:[Check Periodo Ref.]]="Dentro",DATOS_[C.Extra.02]))))),
0)</f>
        <v>0</v>
      </c>
      <c r="AN100" s="162">
        <f t="array" ref="AN100">IFERROR(
AVERAGE((IF(DATOS_[[Sexo]:[Sexo]]=$B100,IF(DATOS_[[AGRUP. VALOR. PTO.]:[AGRUP. VALOR. PTO.]]=$B99,IF(DATOS_[[Check Periodo Ref.]:[Check Periodo Ref.]]="Dentro",DATOS_[C.Extra.03]))))),
0)</f>
        <v>0</v>
      </c>
      <c r="AO100" s="162">
        <f t="array" ref="AO100">IFERROR(
AVERAGE((IF(DATOS_[[Sexo]:[Sexo]]=$B100,IF(DATOS_[[AGRUP. VALOR. PTO.]:[AGRUP. VALOR. PTO.]]=$B99,IF(DATOS_[[Check Periodo Ref.]:[Check Periodo Ref.]]="Dentro",DATOS_[C.Extra.04]))))),
0)</f>
        <v>0</v>
      </c>
      <c r="AP100" s="162">
        <f t="array" ref="AP100">IFERROR(
AVERAGE((IF(DATOS_[[Sexo]:[Sexo]]=$B100,IF(DATOS_[[AGRUP. VALOR. PTO.]:[AGRUP. VALOR. PTO.]]=$B99,IF(DATOS_[[Check Periodo Ref.]:[Check Periodo Ref.]]="Dentro",DATOS_[C.Extra.05]))))),
0)</f>
        <v>0</v>
      </c>
      <c r="AQ100" s="164">
        <f t="array" ref="AQ100">IFERROR(
AVERAGE(IF(DATOS_[Sexo]=$B100,IF(DATOS_[AGRUP. VALOR. PTO.]=$B99,IF(DATOS_[Check Periodo Ref.]="Dentro",DATOS_[Tot Extrasalarial Ef],FALSE)))),
0)</f>
        <v>0</v>
      </c>
      <c r="AR100" s="165">
        <f t="array" ref="AR100">IFERROR(
AVERAGE(IF(DATOS_[Sexo]=$B100,IF(DATOS_[AGRUP. VALOR. PTO.]=$B99,IF(DATOS_[Check Periodo Ref.]="Dentro",DATOS_[TOTAL Retrib Ef],FALSE)))),
0)</f>
        <v>0</v>
      </c>
    </row>
    <row r="101" spans="1:44" x14ac:dyDescent="0.3">
      <c r="A101" s="114" t="str">
        <f t="shared" ref="A101" si="118">+A100</f>
        <v>[ocultar]</v>
      </c>
      <c r="B101" s="111" t="s">
        <v>163</v>
      </c>
      <c r="C101" s="112">
        <f t="array" ref="C101">SUM(IF($B101=DATOS_[Sexo],
IF($B99=DATOS_[AGRUP. VALOR. PTO.],
IF("Dentro"=DATOS_[Check Periodo Ref.],
1/(COUNTIFS(DATOS_[Sexo],$B101,DATOS_[AGRUP. VALOR. PTO.],$B99,DATOS_[Check Periodo Ref.],"Dentro",DATOS_[id],DATOS_[id]))))))</f>
        <v>0</v>
      </c>
      <c r="D101" s="113">
        <f>COUNTIFS(DATOS_[AGRUP. VALOR. PTO.],$B99,DATOS_[Sexo],$B101,DATOS_[Check Periodo Ref.],"Dentro")</f>
        <v>0</v>
      </c>
      <c r="E101" s="159">
        <f t="array" ref="E101">IFERROR(
AVERAGE(IF(DATOS_[Sexo]=$B101,IF(DATOS_[AGRUP. VALOR. PTO.]=$B99,IF(DATOS_[Check Periodo Ref.]="Dentro",DATOS_[SALARIO BASE Ef],FALSE)))),
0)</f>
        <v>0</v>
      </c>
      <c r="F101" s="160">
        <f t="array" ref="F101">IFERROR(
AVERAGE((IF(DATOS_[[Sexo]:[Sexo]]=$B101,IF(DATOS_[[AGRUP. VALOR. PTO.]:[AGRUP. VALOR. PTO.]]=$B99,IF(DATOS_[[Check Periodo Ref.]:[Check Periodo Ref.]]="Dentro",DATOS_[Conc.Sal.01]))))),
0)</f>
        <v>0</v>
      </c>
      <c r="G101" s="160">
        <f t="array" ref="G101">IFERROR(
AVERAGE((IF(DATOS_[[Sexo]:[Sexo]]=$B101,IF(DATOS_[[AGRUP. VALOR. PTO.]:[AGRUP. VALOR. PTO.]]=$B99,IF(DATOS_[[Check Periodo Ref.]:[Check Periodo Ref.]]="Dentro",DATOS_[Conc.Sal.02]))))),
0)</f>
        <v>0</v>
      </c>
      <c r="H101" s="160">
        <f t="array" ref="H101">IFERROR(
AVERAGE((IF(DATOS_[[Sexo]:[Sexo]]=$B101,IF(DATOS_[[AGRUP. VALOR. PTO.]:[AGRUP. VALOR. PTO.]]=$B99,IF(DATOS_[[Check Periodo Ref.]:[Check Periodo Ref.]]="Dentro",DATOS_[Conc.Sal.03]))))),
0)</f>
        <v>0</v>
      </c>
      <c r="I101" s="160">
        <f t="array" ref="I101">IFERROR(
AVERAGE((IF(DATOS_[[Sexo]:[Sexo]]=$B101,IF(DATOS_[[AGRUP. VALOR. PTO.]:[AGRUP. VALOR. PTO.]]=$B99,IF(DATOS_[[Check Periodo Ref.]:[Check Periodo Ref.]]="Dentro",DATOS_[Conc.Sal.04]))))),
0)</f>
        <v>0</v>
      </c>
      <c r="J101" s="160">
        <f t="array" ref="J101">IFERROR(
AVERAGE((IF(DATOS_[[Sexo]:[Sexo]]=$B101,IF(DATOS_[[AGRUP. VALOR. PTO.]:[AGRUP. VALOR. PTO.]]=$B99,IF(DATOS_[[Check Periodo Ref.]:[Check Periodo Ref.]]="Dentro",DATOS_[Conc.Sal.05]))))),
0)</f>
        <v>0</v>
      </c>
      <c r="K101" s="160">
        <f t="array" ref="K101">IFERROR(
AVERAGE((IF(DATOS_[[Sexo]:[Sexo]]=$B101,IF(DATOS_[[AGRUP. VALOR. PTO.]:[AGRUP. VALOR. PTO.]]=$B99,IF(DATOS_[[Check Periodo Ref.]:[Check Periodo Ref.]]="Dentro",DATOS_[Conc.Sal.06]))))),
0)</f>
        <v>0</v>
      </c>
      <c r="L101" s="160">
        <f t="array" ref="L101">IFERROR(
AVERAGE((IF(DATOS_[[Sexo]:[Sexo]]=$B101,IF(DATOS_[[AGRUP. VALOR. PTO.]:[AGRUP. VALOR. PTO.]]=$B99,IF(DATOS_[[Check Periodo Ref.]:[Check Periodo Ref.]]="Dentro",DATOS_[Conc.Sal.07]))))),
0)</f>
        <v>0</v>
      </c>
      <c r="M101" s="160">
        <f t="array" ref="M101">IFERROR(
AVERAGE((IF(DATOS_[[Sexo]:[Sexo]]=$B101,IF(DATOS_[[AGRUP. VALOR. PTO.]:[AGRUP. VALOR. PTO.]]=$B99,IF(DATOS_[[Check Periodo Ref.]:[Check Periodo Ref.]]="Dentro",DATOS_[Conc.Sal.08]))))),
0)</f>
        <v>0</v>
      </c>
      <c r="N101" s="160">
        <f t="array" ref="N101">IFERROR(
AVERAGE((IF(DATOS_[[Sexo]:[Sexo]]=$B101,IF(DATOS_[[AGRUP. VALOR. PTO.]:[AGRUP. VALOR. PTO.]]=$B99,IF(DATOS_[[Check Periodo Ref.]:[Check Periodo Ref.]]="Dentro",DATOS_[Conc.Sal.09]))))),
0)</f>
        <v>0</v>
      </c>
      <c r="O101" s="160">
        <f t="array" ref="O101">IFERROR(
AVERAGE((IF(DATOS_[[Sexo]:[Sexo]]=$B101,IF(DATOS_[[AGRUP. VALOR. PTO.]:[AGRUP. VALOR. PTO.]]=$B99,IF(DATOS_[[Check Periodo Ref.]:[Check Periodo Ref.]]="Dentro",DATOS_[Conc.Sal.10]))))),
0)</f>
        <v>0</v>
      </c>
      <c r="P101" s="160">
        <f t="array" ref="P101">IFERROR(
AVERAGE((IF(DATOS_[[Sexo]:[Sexo]]=$B101,IF(DATOS_[[AGRUP. VALOR. PTO.]:[AGRUP. VALOR. PTO.]]=$B99,IF(DATOS_[[Check Periodo Ref.]:[Check Periodo Ref.]]="Dentro",DATOS_[Conc.Sal.11]))))),
0)</f>
        <v>0</v>
      </c>
      <c r="Q101" s="160">
        <f t="array" ref="Q101">IFERROR(
AVERAGE((IF(DATOS_[[Sexo]:[Sexo]]=$B101,IF(DATOS_[[AGRUP. VALOR. PTO.]:[AGRUP. VALOR. PTO.]]=$B99,IF(DATOS_[[Check Periodo Ref.]:[Check Periodo Ref.]]="Dentro",DATOS_[Conc.Sal.12]))))),
0)</f>
        <v>0</v>
      </c>
      <c r="R101" s="160">
        <f t="array" ref="R101">IFERROR(
AVERAGE((IF(DATOS_[[Sexo]:[Sexo]]=$B101,IF(DATOS_[[AGRUP. VALOR. PTO.]:[AGRUP. VALOR. PTO.]]=$B99,IF(DATOS_[[Check Periodo Ref.]:[Check Periodo Ref.]]="Dentro",DATOS_[Conc.Sal.13]))))),
0)</f>
        <v>0</v>
      </c>
      <c r="S101" s="160">
        <f t="array" ref="S101">IFERROR(
AVERAGE((IF(DATOS_[[Sexo]:[Sexo]]=$B101,IF(DATOS_[[AGRUP. VALOR. PTO.]:[AGRUP. VALOR. PTO.]]=$B99,IF(DATOS_[[Check Periodo Ref.]:[Check Periodo Ref.]]="Dentro",DATOS_[Conc.Sal.14]))))),
0)</f>
        <v>0</v>
      </c>
      <c r="T101" s="160">
        <f t="array" ref="T101">IFERROR(
AVERAGE((IF(DATOS_[[Sexo]:[Sexo]]=$B101,IF(DATOS_[[AGRUP. VALOR. PTO.]:[AGRUP. VALOR. PTO.]]=$B99,IF(DATOS_[[Check Periodo Ref.]:[Check Periodo Ref.]]="Dentro",DATOS_[Conc.Sal.15]))))),
0)</f>
        <v>0</v>
      </c>
      <c r="U101" s="160">
        <f t="array" ref="U101">IFERROR(
AVERAGE((IF(DATOS_[[Sexo]:[Sexo]]=$B101,IF(DATOS_[[AGRUP. VALOR. PTO.]:[AGRUP. VALOR. PTO.]]=$B99,IF(DATOS_[[Check Periodo Ref.]:[Check Periodo Ref.]]="Dentro",DATOS_[Conc.Sal.16]))))),
0)</f>
        <v>0</v>
      </c>
      <c r="V101" s="160">
        <f t="array" ref="V101">IFERROR(
AVERAGE((IF(DATOS_[[Sexo]:[Sexo]]=$B101,IF(DATOS_[[AGRUP. VALOR. PTO.]:[AGRUP. VALOR. PTO.]]=$B99,IF(DATOS_[[Check Periodo Ref.]:[Check Periodo Ref.]]="Dentro",DATOS_[Conc.Sal.17]))))),
0)</f>
        <v>0</v>
      </c>
      <c r="W101" s="160">
        <f t="array" ref="W101">IFERROR(
AVERAGE((IF(DATOS_[[Sexo]:[Sexo]]=$B101,IF(DATOS_[[AGRUP. VALOR. PTO.]:[AGRUP. VALOR. PTO.]]=$B99,IF(DATOS_[[Check Periodo Ref.]:[Check Periodo Ref.]]="Dentro",DATOS_[Conc.Sal.18]))))),
0)</f>
        <v>0</v>
      </c>
      <c r="X101" s="160">
        <f t="array" ref="X101">IFERROR(
AVERAGE((IF(DATOS_[[Sexo]:[Sexo]]=$B101,IF(DATOS_[[AGRUP. VALOR. PTO.]:[AGRUP. VALOR. PTO.]]=$B99,IF(DATOS_[[Check Periodo Ref.]:[Check Periodo Ref.]]="Dentro",DATOS_[Conc.Sal.19]))))),
0)</f>
        <v>0</v>
      </c>
      <c r="Y101" s="160">
        <f t="array" ref="Y101">IFERROR(
AVERAGE((IF(DATOS_[[Sexo]:[Sexo]]=$B101,IF(DATOS_[[AGRUP. VALOR. PTO.]:[AGRUP. VALOR. PTO.]]=$B99,IF(DATOS_[[Check Periodo Ref.]:[Check Periodo Ref.]]="Dentro",DATOS_[Conc.Sal.20]))))),
0)</f>
        <v>0</v>
      </c>
      <c r="Z101" s="160">
        <f t="array" ref="Z101">IFERROR(
AVERAGE((IF(DATOS_[[Sexo]:[Sexo]]=$B101,IF(DATOS_[[AGRUP. VALOR. PTO.]:[AGRUP. VALOR. PTO.]]=$B99,IF(DATOS_[[Check Periodo Ref.]:[Check Periodo Ref.]]="Dentro",DATOS_[Conc.Sal.21]))))),
0)</f>
        <v>0</v>
      </c>
      <c r="AA101" s="160">
        <f t="array" ref="AA101">IFERROR(
AVERAGE((IF(DATOS_[[Sexo]:[Sexo]]=$B101,IF(DATOS_[[AGRUP. VALOR. PTO.]:[AGRUP. VALOR. PTO.]]=$B99,IF(DATOS_[[Check Periodo Ref.]:[Check Periodo Ref.]]="Dentro",DATOS_[Conc.Sal.22]))))),
0)</f>
        <v>0</v>
      </c>
      <c r="AB101" s="160">
        <f t="array" ref="AB101">IFERROR(
AVERAGE((IF(DATOS_[[Sexo]:[Sexo]]=$B101,IF(DATOS_[[AGRUP. VALOR. PTO.]:[AGRUP. VALOR. PTO.]]=$B99,IF(DATOS_[[Check Periodo Ref.]:[Check Periodo Ref.]]="Dentro",DATOS_[Conc.Sal.23]))))),
0)</f>
        <v>0</v>
      </c>
      <c r="AC101" s="160">
        <f t="array" ref="AC101">IFERROR(
AVERAGE((IF(DATOS_[[Sexo]:[Sexo]]=$B101,IF(DATOS_[[AGRUP. VALOR. PTO.]:[AGRUP. VALOR. PTO.]]=$B99,IF(DATOS_[[Check Periodo Ref.]:[Check Periodo Ref.]]="Dentro",DATOS_[Conc.Sal.24]))))),
0)</f>
        <v>0</v>
      </c>
      <c r="AD101" s="160">
        <f t="array" ref="AD101">IFERROR(
AVERAGE((IF(DATOS_[[Sexo]:[Sexo]]=$B101,IF(DATOS_[[AGRUP. VALOR. PTO.]:[AGRUP. VALOR. PTO.]]=$B99,IF(DATOS_[[Check Periodo Ref.]:[Check Periodo Ref.]]="Dentro",DATOS_[Conc.Sal.25]))))),
0)</f>
        <v>0</v>
      </c>
      <c r="AE101" s="160">
        <f t="array" ref="AE101">IFERROR(
AVERAGE((IF(DATOS_[[Sexo]:[Sexo]]=$B101,IF(DATOS_[[AGRUP. VALOR. PTO.]:[AGRUP. VALOR. PTO.]]=$B99,IF(DATOS_[[Check Periodo Ref.]:[Check Periodo Ref.]]="Dentro",DATOS_[Conc.Sal.26]))))),
0)</f>
        <v>0</v>
      </c>
      <c r="AF101" s="160">
        <f t="array" ref="AF101">IFERROR(
AVERAGE((IF(DATOS_[[Sexo]:[Sexo]]=$B101,IF(DATOS_[[AGRUP. VALOR. PTO.]:[AGRUP. VALOR. PTO.]]=$B99,IF(DATOS_[[Check Periodo Ref.]:[Check Periodo Ref.]]="Dentro",DATOS_[Conc.Sal.27]))))),
0)</f>
        <v>0</v>
      </c>
      <c r="AG101" s="160">
        <f t="array" ref="AG101">IFERROR(
AVERAGE((IF(DATOS_[[Sexo]:[Sexo]]=$B101,IF(DATOS_[[AGRUP. VALOR. PTO.]:[AGRUP. VALOR. PTO.]]=$B99,IF(DATOS_[[Check Periodo Ref.]:[Check Periodo Ref.]]="Dentro",DATOS_[Conc.Sal.28]))))),
0)</f>
        <v>0</v>
      </c>
      <c r="AH101" s="160">
        <f t="array" ref="AH101">IFERROR(
AVERAGE((IF(DATOS_[[Sexo]:[Sexo]]=$B101,IF(DATOS_[[AGRUP. VALOR. PTO.]:[AGRUP. VALOR. PTO.]]=$B99,IF(DATOS_[[Check Periodo Ref.]:[Check Periodo Ref.]]="Dentro",DATOS_[Conc.Sal.29]))))),
0)</f>
        <v>0</v>
      </c>
      <c r="AI101" s="160">
        <f t="array" ref="AI101">IFERROR(
AVERAGE((IF(DATOS_[[Sexo]:[Sexo]]=$B101,IF(DATOS_[[AGRUP. VALOR. PTO.]:[AGRUP. VALOR. PTO.]]=$B99,IF(DATOS_[[Check Periodo Ref.]:[Check Periodo Ref.]]="Dentro",DATOS_[Conc.Sal.30]))))),
0)</f>
        <v>0</v>
      </c>
      <c r="AJ101" s="161">
        <f t="array" ref="AJ101">IFERROR(
AVERAGE(IF(DATOS_[Sexo]=$B101,IF(DATOS_[AGRUP. VALOR. PTO.]=$B99,IF(DATOS_[Check Periodo Ref.]="Dentro",DATOS_[Tot COMPL.SAL Ef],FALSE)))),
0)</f>
        <v>0</v>
      </c>
      <c r="AK101" s="163">
        <f t="array" ref="AK101">IFERROR(
AVERAGE(IF(DATOS_[Sexo]=$B101,IF(DATOS_[AGRUP. VALOR. PTO.]=$B99,IF(DATOS_[Check Periodo Ref.]="Dentro",DATOS_[TOTAL SALARIO Ef],FALSE)))),
0)</f>
        <v>0</v>
      </c>
      <c r="AL101" s="162">
        <f t="array" ref="AL101">IFERROR(
AVERAGE((IF(DATOS_[[Sexo]:[Sexo]]=$B101,IF(DATOS_[[AGRUP. VALOR. PTO.]:[AGRUP. VALOR. PTO.]]=$B99,IF(DATOS_[[Check Periodo Ref.]:[Check Periodo Ref.]]="Dentro",DATOS_[C.Extra.01]))))),
0)</f>
        <v>0</v>
      </c>
      <c r="AM101" s="162">
        <f t="array" ref="AM101">IFERROR(
AVERAGE((IF(DATOS_[[Sexo]:[Sexo]]=$B101,IF(DATOS_[[AGRUP. VALOR. PTO.]:[AGRUP. VALOR. PTO.]]=$B99,IF(DATOS_[[Check Periodo Ref.]:[Check Periodo Ref.]]="Dentro",DATOS_[C.Extra.02]))))),
0)</f>
        <v>0</v>
      </c>
      <c r="AN101" s="162">
        <f t="array" ref="AN101">IFERROR(
AVERAGE((IF(DATOS_[[Sexo]:[Sexo]]=$B101,IF(DATOS_[[AGRUP. VALOR. PTO.]:[AGRUP. VALOR. PTO.]]=$B99,IF(DATOS_[[Check Periodo Ref.]:[Check Periodo Ref.]]="Dentro",DATOS_[C.Extra.03]))))),
0)</f>
        <v>0</v>
      </c>
      <c r="AO101" s="162">
        <f t="array" ref="AO101">IFERROR(
AVERAGE((IF(DATOS_[[Sexo]:[Sexo]]=$B101,IF(DATOS_[[AGRUP. VALOR. PTO.]:[AGRUP. VALOR. PTO.]]=$B99,IF(DATOS_[[Check Periodo Ref.]:[Check Periodo Ref.]]="Dentro",DATOS_[C.Extra.04]))))),
0)</f>
        <v>0</v>
      </c>
      <c r="AP101" s="162">
        <f t="array" ref="AP101">IFERROR(
AVERAGE((IF(DATOS_[[Sexo]:[Sexo]]=$B101,IF(DATOS_[[AGRUP. VALOR. PTO.]:[AGRUP. VALOR. PTO.]]=$B99,IF(DATOS_[[Check Periodo Ref.]:[Check Periodo Ref.]]="Dentro",DATOS_[C.Extra.05]))))),
0)</f>
        <v>0</v>
      </c>
      <c r="AQ101" s="164">
        <f t="array" ref="AQ101">IFERROR(
AVERAGE(IF(DATOS_[Sexo]=$B101,IF(DATOS_[AGRUP. VALOR. PTO.]=$B99,IF(DATOS_[Check Periodo Ref.]="Dentro",DATOS_[Tot Extrasalarial Ef],FALSE)))),
0)</f>
        <v>0</v>
      </c>
      <c r="AR101" s="165">
        <f t="array" ref="AR101">IFERROR(
AVERAGE(IF(DATOS_[Sexo]=$B101,IF(DATOS_[AGRUP. VALOR. PTO.]=$B99,IF(DATOS_[Check Periodo Ref.]="Dentro",DATOS_[TOTAL Retrib Ef],FALSE)))),
0)</f>
        <v>0</v>
      </c>
    </row>
    <row r="102" spans="1:44" ht="17.25" thickBot="1" x14ac:dyDescent="0.35">
      <c r="A102" s="114" t="str">
        <f t="shared" ref="A102" si="119">+A103</f>
        <v>[ocultar]</v>
      </c>
      <c r="B102" s="117" t="s">
        <v>289</v>
      </c>
      <c r="C102" s="158"/>
      <c r="D102" s="118"/>
      <c r="E102" s="206" t="str">
        <f t="shared" ref="E102:AR102" si="120">IFERROR((E103-E104)/E103,"")</f>
        <v/>
      </c>
      <c r="F102" s="276" t="str">
        <f t="shared" si="120"/>
        <v/>
      </c>
      <c r="G102" s="277" t="str">
        <f t="shared" si="120"/>
        <v/>
      </c>
      <c r="H102" s="277" t="str">
        <f t="shared" si="120"/>
        <v/>
      </c>
      <c r="I102" s="277" t="str">
        <f t="shared" si="120"/>
        <v/>
      </c>
      <c r="J102" s="278" t="str">
        <f t="shared" si="120"/>
        <v/>
      </c>
      <c r="K102" s="279" t="str">
        <f t="shared" si="120"/>
        <v/>
      </c>
      <c r="L102" s="279" t="str">
        <f t="shared" si="120"/>
        <v/>
      </c>
      <c r="M102" s="279" t="str">
        <f t="shared" si="120"/>
        <v/>
      </c>
      <c r="N102" s="279" t="str">
        <f t="shared" si="120"/>
        <v/>
      </c>
      <c r="O102" s="279" t="str">
        <f t="shared" si="120"/>
        <v/>
      </c>
      <c r="P102" s="279" t="str">
        <f t="shared" si="120"/>
        <v/>
      </c>
      <c r="Q102" s="279" t="str">
        <f t="shared" si="120"/>
        <v/>
      </c>
      <c r="R102" s="279" t="str">
        <f t="shared" si="120"/>
        <v/>
      </c>
      <c r="S102" s="279" t="str">
        <f t="shared" si="120"/>
        <v/>
      </c>
      <c r="T102" s="279" t="str">
        <f t="shared" si="120"/>
        <v/>
      </c>
      <c r="U102" s="279" t="str">
        <f t="shared" si="120"/>
        <v/>
      </c>
      <c r="V102" s="278" t="str">
        <f t="shared" si="120"/>
        <v/>
      </c>
      <c r="W102" s="278" t="str">
        <f t="shared" si="120"/>
        <v/>
      </c>
      <c r="X102" s="278" t="str">
        <f t="shared" si="120"/>
        <v/>
      </c>
      <c r="Y102" s="278" t="str">
        <f t="shared" si="120"/>
        <v/>
      </c>
      <c r="Z102" s="278" t="str">
        <f t="shared" si="120"/>
        <v/>
      </c>
      <c r="AA102" s="278" t="str">
        <f t="shared" si="120"/>
        <v/>
      </c>
      <c r="AB102" s="278" t="str">
        <f t="shared" si="120"/>
        <v/>
      </c>
      <c r="AC102" s="278" t="str">
        <f t="shared" si="120"/>
        <v/>
      </c>
      <c r="AD102" s="278" t="str">
        <f t="shared" si="120"/>
        <v/>
      </c>
      <c r="AE102" s="278" t="str">
        <f t="shared" si="120"/>
        <v/>
      </c>
      <c r="AF102" s="278" t="str">
        <f t="shared" si="120"/>
        <v/>
      </c>
      <c r="AG102" s="278" t="str">
        <f t="shared" si="120"/>
        <v/>
      </c>
      <c r="AH102" s="278" t="str">
        <f t="shared" si="120"/>
        <v/>
      </c>
      <c r="AI102" s="278" t="str">
        <f t="shared" si="120"/>
        <v/>
      </c>
      <c r="AJ102" s="207" t="str">
        <f t="shared" si="120"/>
        <v/>
      </c>
      <c r="AK102" s="210" t="str">
        <f t="shared" si="120"/>
        <v/>
      </c>
      <c r="AL102" s="281" t="str">
        <f t="shared" si="120"/>
        <v/>
      </c>
      <c r="AM102" s="281" t="str">
        <f t="shared" si="120"/>
        <v/>
      </c>
      <c r="AN102" s="281" t="str">
        <f t="shared" si="120"/>
        <v/>
      </c>
      <c r="AO102" s="281" t="str">
        <f t="shared" si="120"/>
        <v/>
      </c>
      <c r="AP102" s="281" t="str">
        <f t="shared" si="120"/>
        <v/>
      </c>
      <c r="AQ102" s="208" t="str">
        <f t="shared" si="120"/>
        <v/>
      </c>
      <c r="AR102" s="209" t="str">
        <f t="shared" si="120"/>
        <v/>
      </c>
    </row>
    <row r="103" spans="1:44" x14ac:dyDescent="0.3">
      <c r="A103" s="114" t="str">
        <f t="shared" ref="A103" si="121">+IF(C103+C104=0,"[ocultar]","")</f>
        <v>[ocultar]</v>
      </c>
      <c r="B103" s="111" t="s">
        <v>162</v>
      </c>
      <c r="C103" s="112">
        <f t="array" ref="C103">SUM(IF($B103=DATOS_[Sexo],
IF($B102=DATOS_[AGRUP. VALOR. PTO.],
IF("Dentro"=DATOS_[Check Periodo Ref.],
1/(COUNTIFS(DATOS_[Sexo],$B103,DATOS_[AGRUP. VALOR. PTO.],$B102,DATOS_[Check Periodo Ref.],"Dentro",DATOS_[id],DATOS_[id]))))))</f>
        <v>0</v>
      </c>
      <c r="D103" s="113">
        <f>COUNTIFS(DATOS_[AGRUP. VALOR. PTO.],$B102,DATOS_[Sexo],$B103,DATOS_[Check Periodo Ref.],"Dentro")</f>
        <v>0</v>
      </c>
      <c r="E103" s="159">
        <f t="array" ref="E103">IFERROR(
AVERAGE(IF(DATOS_[Sexo]=$B103,IF(DATOS_[AGRUP. VALOR. PTO.]=$B102,IF(DATOS_[Check Periodo Ref.]="Dentro",DATOS_[SALARIO BASE Ef],FALSE)))),
0)</f>
        <v>0</v>
      </c>
      <c r="F103" s="160">
        <f t="array" ref="F103">IFERROR(
AVERAGE((IF(DATOS_[[Sexo]:[Sexo]]=$B103,IF(DATOS_[[AGRUP. VALOR. PTO.]:[AGRUP. VALOR. PTO.]]=$B102,IF(DATOS_[[Check Periodo Ref.]:[Check Periodo Ref.]]="Dentro",DATOS_[Conc.Sal.01]))))),
0)</f>
        <v>0</v>
      </c>
      <c r="G103" s="160">
        <f t="array" ref="G103">IFERROR(
AVERAGE((IF(DATOS_[[Sexo]:[Sexo]]=$B103,IF(DATOS_[[AGRUP. VALOR. PTO.]:[AGRUP. VALOR. PTO.]]=$B102,IF(DATOS_[[Check Periodo Ref.]:[Check Periodo Ref.]]="Dentro",DATOS_[Conc.Sal.02]))))),
0)</f>
        <v>0</v>
      </c>
      <c r="H103" s="160">
        <f t="array" ref="H103">IFERROR(
AVERAGE((IF(DATOS_[[Sexo]:[Sexo]]=$B103,IF(DATOS_[[AGRUP. VALOR. PTO.]:[AGRUP. VALOR. PTO.]]=$B102,IF(DATOS_[[Check Periodo Ref.]:[Check Periodo Ref.]]="Dentro",DATOS_[Conc.Sal.03]))))),
0)</f>
        <v>0</v>
      </c>
      <c r="I103" s="160">
        <f t="array" ref="I103">IFERROR(
AVERAGE((IF(DATOS_[[Sexo]:[Sexo]]=$B103,IF(DATOS_[[AGRUP. VALOR. PTO.]:[AGRUP. VALOR. PTO.]]=$B102,IF(DATOS_[[Check Periodo Ref.]:[Check Periodo Ref.]]="Dentro",DATOS_[Conc.Sal.04]))))),
0)</f>
        <v>0</v>
      </c>
      <c r="J103" s="160">
        <f t="array" ref="J103">IFERROR(
AVERAGE((IF(DATOS_[[Sexo]:[Sexo]]=$B103,IF(DATOS_[[AGRUP. VALOR. PTO.]:[AGRUP. VALOR. PTO.]]=$B102,IF(DATOS_[[Check Periodo Ref.]:[Check Periodo Ref.]]="Dentro",DATOS_[Conc.Sal.05]))))),
0)</f>
        <v>0</v>
      </c>
      <c r="K103" s="160">
        <f t="array" ref="K103">IFERROR(
AVERAGE((IF(DATOS_[[Sexo]:[Sexo]]=$B103,IF(DATOS_[[AGRUP. VALOR. PTO.]:[AGRUP. VALOR. PTO.]]=$B102,IF(DATOS_[[Check Periodo Ref.]:[Check Periodo Ref.]]="Dentro",DATOS_[Conc.Sal.06]))))),
0)</f>
        <v>0</v>
      </c>
      <c r="L103" s="160">
        <f t="array" ref="L103">IFERROR(
AVERAGE((IF(DATOS_[[Sexo]:[Sexo]]=$B103,IF(DATOS_[[AGRUP. VALOR. PTO.]:[AGRUP. VALOR. PTO.]]=$B102,IF(DATOS_[[Check Periodo Ref.]:[Check Periodo Ref.]]="Dentro",DATOS_[Conc.Sal.07]))))),
0)</f>
        <v>0</v>
      </c>
      <c r="M103" s="160">
        <f t="array" ref="M103">IFERROR(
AVERAGE((IF(DATOS_[[Sexo]:[Sexo]]=$B103,IF(DATOS_[[AGRUP. VALOR. PTO.]:[AGRUP. VALOR. PTO.]]=$B102,IF(DATOS_[[Check Periodo Ref.]:[Check Periodo Ref.]]="Dentro",DATOS_[Conc.Sal.08]))))),
0)</f>
        <v>0</v>
      </c>
      <c r="N103" s="160">
        <f t="array" ref="N103">IFERROR(
AVERAGE((IF(DATOS_[[Sexo]:[Sexo]]=$B103,IF(DATOS_[[AGRUP. VALOR. PTO.]:[AGRUP. VALOR. PTO.]]=$B102,IF(DATOS_[[Check Periodo Ref.]:[Check Periodo Ref.]]="Dentro",DATOS_[Conc.Sal.09]))))),
0)</f>
        <v>0</v>
      </c>
      <c r="O103" s="160">
        <f t="array" ref="O103">IFERROR(
AVERAGE((IF(DATOS_[[Sexo]:[Sexo]]=$B103,IF(DATOS_[[AGRUP. VALOR. PTO.]:[AGRUP. VALOR. PTO.]]=$B102,IF(DATOS_[[Check Periodo Ref.]:[Check Periodo Ref.]]="Dentro",DATOS_[Conc.Sal.10]))))),
0)</f>
        <v>0</v>
      </c>
      <c r="P103" s="160">
        <f t="array" ref="P103">IFERROR(
AVERAGE((IF(DATOS_[[Sexo]:[Sexo]]=$B103,IF(DATOS_[[AGRUP. VALOR. PTO.]:[AGRUP. VALOR. PTO.]]=$B102,IF(DATOS_[[Check Periodo Ref.]:[Check Periodo Ref.]]="Dentro",DATOS_[Conc.Sal.11]))))),
0)</f>
        <v>0</v>
      </c>
      <c r="Q103" s="160">
        <f t="array" ref="Q103">IFERROR(
AVERAGE((IF(DATOS_[[Sexo]:[Sexo]]=$B103,IF(DATOS_[[AGRUP. VALOR. PTO.]:[AGRUP. VALOR. PTO.]]=$B102,IF(DATOS_[[Check Periodo Ref.]:[Check Periodo Ref.]]="Dentro",DATOS_[Conc.Sal.12]))))),
0)</f>
        <v>0</v>
      </c>
      <c r="R103" s="160">
        <f t="array" ref="R103">IFERROR(
AVERAGE((IF(DATOS_[[Sexo]:[Sexo]]=$B103,IF(DATOS_[[AGRUP. VALOR. PTO.]:[AGRUP. VALOR. PTO.]]=$B102,IF(DATOS_[[Check Periodo Ref.]:[Check Periodo Ref.]]="Dentro",DATOS_[Conc.Sal.13]))))),
0)</f>
        <v>0</v>
      </c>
      <c r="S103" s="160">
        <f t="array" ref="S103">IFERROR(
AVERAGE((IF(DATOS_[[Sexo]:[Sexo]]=$B103,IF(DATOS_[[AGRUP. VALOR. PTO.]:[AGRUP. VALOR. PTO.]]=$B102,IF(DATOS_[[Check Periodo Ref.]:[Check Periodo Ref.]]="Dentro",DATOS_[Conc.Sal.14]))))),
0)</f>
        <v>0</v>
      </c>
      <c r="T103" s="160">
        <f t="array" ref="T103">IFERROR(
AVERAGE((IF(DATOS_[[Sexo]:[Sexo]]=$B103,IF(DATOS_[[AGRUP. VALOR. PTO.]:[AGRUP. VALOR. PTO.]]=$B102,IF(DATOS_[[Check Periodo Ref.]:[Check Periodo Ref.]]="Dentro",DATOS_[Conc.Sal.15]))))),
0)</f>
        <v>0</v>
      </c>
      <c r="U103" s="160">
        <f t="array" ref="U103">IFERROR(
AVERAGE((IF(DATOS_[[Sexo]:[Sexo]]=$B103,IF(DATOS_[[AGRUP. VALOR. PTO.]:[AGRUP. VALOR. PTO.]]=$B102,IF(DATOS_[[Check Periodo Ref.]:[Check Periodo Ref.]]="Dentro",DATOS_[Conc.Sal.16]))))),
0)</f>
        <v>0</v>
      </c>
      <c r="V103" s="160">
        <f t="array" ref="V103">IFERROR(
AVERAGE((IF(DATOS_[[Sexo]:[Sexo]]=$B103,IF(DATOS_[[AGRUP. VALOR. PTO.]:[AGRUP. VALOR. PTO.]]=$B102,IF(DATOS_[[Check Periodo Ref.]:[Check Periodo Ref.]]="Dentro",DATOS_[Conc.Sal.17]))))),
0)</f>
        <v>0</v>
      </c>
      <c r="W103" s="160">
        <f t="array" ref="W103">IFERROR(
AVERAGE((IF(DATOS_[[Sexo]:[Sexo]]=$B103,IF(DATOS_[[AGRUP. VALOR. PTO.]:[AGRUP. VALOR. PTO.]]=$B102,IF(DATOS_[[Check Periodo Ref.]:[Check Periodo Ref.]]="Dentro",DATOS_[Conc.Sal.18]))))),
0)</f>
        <v>0</v>
      </c>
      <c r="X103" s="160">
        <f t="array" ref="X103">IFERROR(
AVERAGE((IF(DATOS_[[Sexo]:[Sexo]]=$B103,IF(DATOS_[[AGRUP. VALOR. PTO.]:[AGRUP. VALOR. PTO.]]=$B102,IF(DATOS_[[Check Periodo Ref.]:[Check Periodo Ref.]]="Dentro",DATOS_[Conc.Sal.19]))))),
0)</f>
        <v>0</v>
      </c>
      <c r="Y103" s="160">
        <f t="array" ref="Y103">IFERROR(
AVERAGE((IF(DATOS_[[Sexo]:[Sexo]]=$B103,IF(DATOS_[[AGRUP. VALOR. PTO.]:[AGRUP. VALOR. PTO.]]=$B102,IF(DATOS_[[Check Periodo Ref.]:[Check Periodo Ref.]]="Dentro",DATOS_[Conc.Sal.20]))))),
0)</f>
        <v>0</v>
      </c>
      <c r="Z103" s="160">
        <f t="array" ref="Z103">IFERROR(
AVERAGE((IF(DATOS_[[Sexo]:[Sexo]]=$B103,IF(DATOS_[[AGRUP. VALOR. PTO.]:[AGRUP. VALOR. PTO.]]=$B102,IF(DATOS_[[Check Periodo Ref.]:[Check Periodo Ref.]]="Dentro",DATOS_[Conc.Sal.21]))))),
0)</f>
        <v>0</v>
      </c>
      <c r="AA103" s="160">
        <f t="array" ref="AA103">IFERROR(
AVERAGE((IF(DATOS_[[Sexo]:[Sexo]]=$B103,IF(DATOS_[[AGRUP. VALOR. PTO.]:[AGRUP. VALOR. PTO.]]=$B102,IF(DATOS_[[Check Periodo Ref.]:[Check Periodo Ref.]]="Dentro",DATOS_[Conc.Sal.22]))))),
0)</f>
        <v>0</v>
      </c>
      <c r="AB103" s="160">
        <f t="array" ref="AB103">IFERROR(
AVERAGE((IF(DATOS_[[Sexo]:[Sexo]]=$B103,IF(DATOS_[[AGRUP. VALOR. PTO.]:[AGRUP. VALOR. PTO.]]=$B102,IF(DATOS_[[Check Periodo Ref.]:[Check Periodo Ref.]]="Dentro",DATOS_[Conc.Sal.23]))))),
0)</f>
        <v>0</v>
      </c>
      <c r="AC103" s="160">
        <f t="array" ref="AC103">IFERROR(
AVERAGE((IF(DATOS_[[Sexo]:[Sexo]]=$B103,IF(DATOS_[[AGRUP. VALOR. PTO.]:[AGRUP. VALOR. PTO.]]=$B102,IF(DATOS_[[Check Periodo Ref.]:[Check Periodo Ref.]]="Dentro",DATOS_[Conc.Sal.24]))))),
0)</f>
        <v>0</v>
      </c>
      <c r="AD103" s="160">
        <f t="array" ref="AD103">IFERROR(
AVERAGE((IF(DATOS_[[Sexo]:[Sexo]]=$B103,IF(DATOS_[[AGRUP. VALOR. PTO.]:[AGRUP. VALOR. PTO.]]=$B102,IF(DATOS_[[Check Periodo Ref.]:[Check Periodo Ref.]]="Dentro",DATOS_[Conc.Sal.25]))))),
0)</f>
        <v>0</v>
      </c>
      <c r="AE103" s="160">
        <f t="array" ref="AE103">IFERROR(
AVERAGE((IF(DATOS_[[Sexo]:[Sexo]]=$B103,IF(DATOS_[[AGRUP. VALOR. PTO.]:[AGRUP. VALOR. PTO.]]=$B102,IF(DATOS_[[Check Periodo Ref.]:[Check Periodo Ref.]]="Dentro",DATOS_[Conc.Sal.26]))))),
0)</f>
        <v>0</v>
      </c>
      <c r="AF103" s="160">
        <f t="array" ref="AF103">IFERROR(
AVERAGE((IF(DATOS_[[Sexo]:[Sexo]]=$B103,IF(DATOS_[[AGRUP. VALOR. PTO.]:[AGRUP. VALOR. PTO.]]=$B102,IF(DATOS_[[Check Periodo Ref.]:[Check Periodo Ref.]]="Dentro",DATOS_[Conc.Sal.27]))))),
0)</f>
        <v>0</v>
      </c>
      <c r="AG103" s="160">
        <f t="array" ref="AG103">IFERROR(
AVERAGE((IF(DATOS_[[Sexo]:[Sexo]]=$B103,IF(DATOS_[[AGRUP. VALOR. PTO.]:[AGRUP. VALOR. PTO.]]=$B102,IF(DATOS_[[Check Periodo Ref.]:[Check Periodo Ref.]]="Dentro",DATOS_[Conc.Sal.28]))))),
0)</f>
        <v>0</v>
      </c>
      <c r="AH103" s="160">
        <f t="array" ref="AH103">IFERROR(
AVERAGE((IF(DATOS_[[Sexo]:[Sexo]]=$B103,IF(DATOS_[[AGRUP. VALOR. PTO.]:[AGRUP. VALOR. PTO.]]=$B102,IF(DATOS_[[Check Periodo Ref.]:[Check Periodo Ref.]]="Dentro",DATOS_[Conc.Sal.29]))))),
0)</f>
        <v>0</v>
      </c>
      <c r="AI103" s="160">
        <f t="array" ref="AI103">IFERROR(
AVERAGE((IF(DATOS_[[Sexo]:[Sexo]]=$B103,IF(DATOS_[[AGRUP. VALOR. PTO.]:[AGRUP. VALOR. PTO.]]=$B102,IF(DATOS_[[Check Periodo Ref.]:[Check Periodo Ref.]]="Dentro",DATOS_[Conc.Sal.30]))))),
0)</f>
        <v>0</v>
      </c>
      <c r="AJ103" s="161">
        <f t="array" ref="AJ103">IFERROR(
AVERAGE(IF(DATOS_[Sexo]=$B103,IF(DATOS_[AGRUP. VALOR. PTO.]=$B102,IF(DATOS_[Check Periodo Ref.]="Dentro",DATOS_[Tot COMPL.SAL Ef],FALSE)))),
0)</f>
        <v>0</v>
      </c>
      <c r="AK103" s="163">
        <f t="array" ref="AK103">IFERROR(
AVERAGE(IF(DATOS_[Sexo]=$B103,IF(DATOS_[AGRUP. VALOR. PTO.]=$B102,IF(DATOS_[Check Periodo Ref.]="Dentro",DATOS_[TOTAL SALARIO Ef],FALSE)))),
0)</f>
        <v>0</v>
      </c>
      <c r="AL103" s="162">
        <f t="array" ref="AL103">IFERROR(
AVERAGE((IF(DATOS_[[Sexo]:[Sexo]]=$B103,IF(DATOS_[[AGRUP. VALOR. PTO.]:[AGRUP. VALOR. PTO.]]=$B102,IF(DATOS_[[Check Periodo Ref.]:[Check Periodo Ref.]]="Dentro",DATOS_[C.Extra.01]))))),
0)</f>
        <v>0</v>
      </c>
      <c r="AM103" s="162">
        <f t="array" ref="AM103">IFERROR(
AVERAGE((IF(DATOS_[[Sexo]:[Sexo]]=$B103,IF(DATOS_[[AGRUP. VALOR. PTO.]:[AGRUP. VALOR. PTO.]]=$B102,IF(DATOS_[[Check Periodo Ref.]:[Check Periodo Ref.]]="Dentro",DATOS_[C.Extra.02]))))),
0)</f>
        <v>0</v>
      </c>
      <c r="AN103" s="162">
        <f t="array" ref="AN103">IFERROR(
AVERAGE((IF(DATOS_[[Sexo]:[Sexo]]=$B103,IF(DATOS_[[AGRUP. VALOR. PTO.]:[AGRUP. VALOR. PTO.]]=$B102,IF(DATOS_[[Check Periodo Ref.]:[Check Periodo Ref.]]="Dentro",DATOS_[C.Extra.03]))))),
0)</f>
        <v>0</v>
      </c>
      <c r="AO103" s="162">
        <f t="array" ref="AO103">IFERROR(
AVERAGE((IF(DATOS_[[Sexo]:[Sexo]]=$B103,IF(DATOS_[[AGRUP. VALOR. PTO.]:[AGRUP. VALOR. PTO.]]=$B102,IF(DATOS_[[Check Periodo Ref.]:[Check Periodo Ref.]]="Dentro",DATOS_[C.Extra.04]))))),
0)</f>
        <v>0</v>
      </c>
      <c r="AP103" s="162">
        <f t="array" ref="AP103">IFERROR(
AVERAGE((IF(DATOS_[[Sexo]:[Sexo]]=$B103,IF(DATOS_[[AGRUP. VALOR. PTO.]:[AGRUP. VALOR. PTO.]]=$B102,IF(DATOS_[[Check Periodo Ref.]:[Check Periodo Ref.]]="Dentro",DATOS_[C.Extra.05]))))),
0)</f>
        <v>0</v>
      </c>
      <c r="AQ103" s="164">
        <f t="array" ref="AQ103">IFERROR(
AVERAGE(IF(DATOS_[Sexo]=$B103,IF(DATOS_[AGRUP. VALOR. PTO.]=$B102,IF(DATOS_[Check Periodo Ref.]="Dentro",DATOS_[Tot Extrasalarial Ef],FALSE)))),
0)</f>
        <v>0</v>
      </c>
      <c r="AR103" s="165">
        <f t="array" ref="AR103">IFERROR(
AVERAGE(IF(DATOS_[Sexo]=$B103,IF(DATOS_[AGRUP. VALOR. PTO.]=$B102,IF(DATOS_[Check Periodo Ref.]="Dentro",DATOS_[TOTAL Retrib Ef],FALSE)))),
0)</f>
        <v>0</v>
      </c>
    </row>
    <row r="104" spans="1:44" x14ac:dyDescent="0.3">
      <c r="A104" s="114" t="str">
        <f t="shared" ref="A104" si="122">+A103</f>
        <v>[ocultar]</v>
      </c>
      <c r="B104" s="111" t="s">
        <v>163</v>
      </c>
      <c r="C104" s="112">
        <f t="array" ref="C104">SUM(IF($B104=DATOS_[Sexo],
IF($B102=DATOS_[AGRUP. VALOR. PTO.],
IF("Dentro"=DATOS_[Check Periodo Ref.],
1/(COUNTIFS(DATOS_[Sexo],$B104,DATOS_[AGRUP. VALOR. PTO.],$B102,DATOS_[Check Periodo Ref.],"Dentro",DATOS_[id],DATOS_[id]))))))</f>
        <v>0</v>
      </c>
      <c r="D104" s="113">
        <f>COUNTIFS(DATOS_[AGRUP. VALOR. PTO.],$B102,DATOS_[Sexo],$B104,DATOS_[Check Periodo Ref.],"Dentro")</f>
        <v>0</v>
      </c>
      <c r="E104" s="159">
        <f t="array" ref="E104">IFERROR(
AVERAGE(IF(DATOS_[Sexo]=$B104,IF(DATOS_[AGRUP. VALOR. PTO.]=$B102,IF(DATOS_[Check Periodo Ref.]="Dentro",DATOS_[SALARIO BASE Ef],FALSE)))),
0)</f>
        <v>0</v>
      </c>
      <c r="F104" s="160">
        <f t="array" ref="F104">IFERROR(
AVERAGE((IF(DATOS_[[Sexo]:[Sexo]]=$B104,IF(DATOS_[[AGRUP. VALOR. PTO.]:[AGRUP. VALOR. PTO.]]=$B102,IF(DATOS_[[Check Periodo Ref.]:[Check Periodo Ref.]]="Dentro",DATOS_[Conc.Sal.01]))))),
0)</f>
        <v>0</v>
      </c>
      <c r="G104" s="160">
        <f t="array" ref="G104">IFERROR(
AVERAGE((IF(DATOS_[[Sexo]:[Sexo]]=$B104,IF(DATOS_[[AGRUP. VALOR. PTO.]:[AGRUP. VALOR. PTO.]]=$B102,IF(DATOS_[[Check Periodo Ref.]:[Check Periodo Ref.]]="Dentro",DATOS_[Conc.Sal.02]))))),
0)</f>
        <v>0</v>
      </c>
      <c r="H104" s="160">
        <f t="array" ref="H104">IFERROR(
AVERAGE((IF(DATOS_[[Sexo]:[Sexo]]=$B104,IF(DATOS_[[AGRUP. VALOR. PTO.]:[AGRUP. VALOR. PTO.]]=$B102,IF(DATOS_[[Check Periodo Ref.]:[Check Periodo Ref.]]="Dentro",DATOS_[Conc.Sal.03]))))),
0)</f>
        <v>0</v>
      </c>
      <c r="I104" s="160">
        <f t="array" ref="I104">IFERROR(
AVERAGE((IF(DATOS_[[Sexo]:[Sexo]]=$B104,IF(DATOS_[[AGRUP. VALOR. PTO.]:[AGRUP. VALOR. PTO.]]=$B102,IF(DATOS_[[Check Periodo Ref.]:[Check Periodo Ref.]]="Dentro",DATOS_[Conc.Sal.04]))))),
0)</f>
        <v>0</v>
      </c>
      <c r="J104" s="160">
        <f t="array" ref="J104">IFERROR(
AVERAGE((IF(DATOS_[[Sexo]:[Sexo]]=$B104,IF(DATOS_[[AGRUP. VALOR. PTO.]:[AGRUP. VALOR. PTO.]]=$B102,IF(DATOS_[[Check Periodo Ref.]:[Check Periodo Ref.]]="Dentro",DATOS_[Conc.Sal.05]))))),
0)</f>
        <v>0</v>
      </c>
      <c r="K104" s="160">
        <f t="array" ref="K104">IFERROR(
AVERAGE((IF(DATOS_[[Sexo]:[Sexo]]=$B104,IF(DATOS_[[AGRUP. VALOR. PTO.]:[AGRUP. VALOR. PTO.]]=$B102,IF(DATOS_[[Check Periodo Ref.]:[Check Periodo Ref.]]="Dentro",DATOS_[Conc.Sal.06]))))),
0)</f>
        <v>0</v>
      </c>
      <c r="L104" s="160">
        <f t="array" ref="L104">IFERROR(
AVERAGE((IF(DATOS_[[Sexo]:[Sexo]]=$B104,IF(DATOS_[[AGRUP. VALOR. PTO.]:[AGRUP. VALOR. PTO.]]=$B102,IF(DATOS_[[Check Periodo Ref.]:[Check Periodo Ref.]]="Dentro",DATOS_[Conc.Sal.07]))))),
0)</f>
        <v>0</v>
      </c>
      <c r="M104" s="160">
        <f t="array" ref="M104">IFERROR(
AVERAGE((IF(DATOS_[[Sexo]:[Sexo]]=$B104,IF(DATOS_[[AGRUP. VALOR. PTO.]:[AGRUP. VALOR. PTO.]]=$B102,IF(DATOS_[[Check Periodo Ref.]:[Check Periodo Ref.]]="Dentro",DATOS_[Conc.Sal.08]))))),
0)</f>
        <v>0</v>
      </c>
      <c r="N104" s="160">
        <f t="array" ref="N104">IFERROR(
AVERAGE((IF(DATOS_[[Sexo]:[Sexo]]=$B104,IF(DATOS_[[AGRUP. VALOR. PTO.]:[AGRUP. VALOR. PTO.]]=$B102,IF(DATOS_[[Check Periodo Ref.]:[Check Periodo Ref.]]="Dentro",DATOS_[Conc.Sal.09]))))),
0)</f>
        <v>0</v>
      </c>
      <c r="O104" s="160">
        <f t="array" ref="O104">IFERROR(
AVERAGE((IF(DATOS_[[Sexo]:[Sexo]]=$B104,IF(DATOS_[[AGRUP. VALOR. PTO.]:[AGRUP. VALOR. PTO.]]=$B102,IF(DATOS_[[Check Periodo Ref.]:[Check Periodo Ref.]]="Dentro",DATOS_[Conc.Sal.10]))))),
0)</f>
        <v>0</v>
      </c>
      <c r="P104" s="160">
        <f t="array" ref="P104">IFERROR(
AVERAGE((IF(DATOS_[[Sexo]:[Sexo]]=$B104,IF(DATOS_[[AGRUP. VALOR. PTO.]:[AGRUP. VALOR. PTO.]]=$B102,IF(DATOS_[[Check Periodo Ref.]:[Check Periodo Ref.]]="Dentro",DATOS_[Conc.Sal.11]))))),
0)</f>
        <v>0</v>
      </c>
      <c r="Q104" s="160">
        <f t="array" ref="Q104">IFERROR(
AVERAGE((IF(DATOS_[[Sexo]:[Sexo]]=$B104,IF(DATOS_[[AGRUP. VALOR. PTO.]:[AGRUP. VALOR. PTO.]]=$B102,IF(DATOS_[[Check Periodo Ref.]:[Check Periodo Ref.]]="Dentro",DATOS_[Conc.Sal.12]))))),
0)</f>
        <v>0</v>
      </c>
      <c r="R104" s="160">
        <f t="array" ref="R104">IFERROR(
AVERAGE((IF(DATOS_[[Sexo]:[Sexo]]=$B104,IF(DATOS_[[AGRUP. VALOR. PTO.]:[AGRUP. VALOR. PTO.]]=$B102,IF(DATOS_[[Check Periodo Ref.]:[Check Periodo Ref.]]="Dentro",DATOS_[Conc.Sal.13]))))),
0)</f>
        <v>0</v>
      </c>
      <c r="S104" s="160">
        <f t="array" ref="S104">IFERROR(
AVERAGE((IF(DATOS_[[Sexo]:[Sexo]]=$B104,IF(DATOS_[[AGRUP. VALOR. PTO.]:[AGRUP. VALOR. PTO.]]=$B102,IF(DATOS_[[Check Periodo Ref.]:[Check Periodo Ref.]]="Dentro",DATOS_[Conc.Sal.14]))))),
0)</f>
        <v>0</v>
      </c>
      <c r="T104" s="160">
        <f t="array" ref="T104">IFERROR(
AVERAGE((IF(DATOS_[[Sexo]:[Sexo]]=$B104,IF(DATOS_[[AGRUP. VALOR. PTO.]:[AGRUP. VALOR. PTO.]]=$B102,IF(DATOS_[[Check Periodo Ref.]:[Check Periodo Ref.]]="Dentro",DATOS_[Conc.Sal.15]))))),
0)</f>
        <v>0</v>
      </c>
      <c r="U104" s="160">
        <f t="array" ref="U104">IFERROR(
AVERAGE((IF(DATOS_[[Sexo]:[Sexo]]=$B104,IF(DATOS_[[AGRUP. VALOR. PTO.]:[AGRUP. VALOR. PTO.]]=$B102,IF(DATOS_[[Check Periodo Ref.]:[Check Periodo Ref.]]="Dentro",DATOS_[Conc.Sal.16]))))),
0)</f>
        <v>0</v>
      </c>
      <c r="V104" s="160">
        <f t="array" ref="V104">IFERROR(
AVERAGE((IF(DATOS_[[Sexo]:[Sexo]]=$B104,IF(DATOS_[[AGRUP. VALOR. PTO.]:[AGRUP. VALOR. PTO.]]=$B102,IF(DATOS_[[Check Periodo Ref.]:[Check Periodo Ref.]]="Dentro",DATOS_[Conc.Sal.17]))))),
0)</f>
        <v>0</v>
      </c>
      <c r="W104" s="160">
        <f t="array" ref="W104">IFERROR(
AVERAGE((IF(DATOS_[[Sexo]:[Sexo]]=$B104,IF(DATOS_[[AGRUP. VALOR. PTO.]:[AGRUP. VALOR. PTO.]]=$B102,IF(DATOS_[[Check Periodo Ref.]:[Check Periodo Ref.]]="Dentro",DATOS_[Conc.Sal.18]))))),
0)</f>
        <v>0</v>
      </c>
      <c r="X104" s="160">
        <f t="array" ref="X104">IFERROR(
AVERAGE((IF(DATOS_[[Sexo]:[Sexo]]=$B104,IF(DATOS_[[AGRUP. VALOR. PTO.]:[AGRUP. VALOR. PTO.]]=$B102,IF(DATOS_[[Check Periodo Ref.]:[Check Periodo Ref.]]="Dentro",DATOS_[Conc.Sal.19]))))),
0)</f>
        <v>0</v>
      </c>
      <c r="Y104" s="160">
        <f t="array" ref="Y104">IFERROR(
AVERAGE((IF(DATOS_[[Sexo]:[Sexo]]=$B104,IF(DATOS_[[AGRUP. VALOR. PTO.]:[AGRUP. VALOR. PTO.]]=$B102,IF(DATOS_[[Check Periodo Ref.]:[Check Periodo Ref.]]="Dentro",DATOS_[Conc.Sal.20]))))),
0)</f>
        <v>0</v>
      </c>
      <c r="Z104" s="160">
        <f t="array" ref="Z104">IFERROR(
AVERAGE((IF(DATOS_[[Sexo]:[Sexo]]=$B104,IF(DATOS_[[AGRUP. VALOR. PTO.]:[AGRUP. VALOR. PTO.]]=$B102,IF(DATOS_[[Check Periodo Ref.]:[Check Periodo Ref.]]="Dentro",DATOS_[Conc.Sal.21]))))),
0)</f>
        <v>0</v>
      </c>
      <c r="AA104" s="160">
        <f t="array" ref="AA104">IFERROR(
AVERAGE((IF(DATOS_[[Sexo]:[Sexo]]=$B104,IF(DATOS_[[AGRUP. VALOR. PTO.]:[AGRUP. VALOR. PTO.]]=$B102,IF(DATOS_[[Check Periodo Ref.]:[Check Periodo Ref.]]="Dentro",DATOS_[Conc.Sal.22]))))),
0)</f>
        <v>0</v>
      </c>
      <c r="AB104" s="160">
        <f t="array" ref="AB104">IFERROR(
AVERAGE((IF(DATOS_[[Sexo]:[Sexo]]=$B104,IF(DATOS_[[AGRUP. VALOR. PTO.]:[AGRUP. VALOR. PTO.]]=$B102,IF(DATOS_[[Check Periodo Ref.]:[Check Periodo Ref.]]="Dentro",DATOS_[Conc.Sal.23]))))),
0)</f>
        <v>0</v>
      </c>
      <c r="AC104" s="160">
        <f t="array" ref="AC104">IFERROR(
AVERAGE((IF(DATOS_[[Sexo]:[Sexo]]=$B104,IF(DATOS_[[AGRUP. VALOR. PTO.]:[AGRUP. VALOR. PTO.]]=$B102,IF(DATOS_[[Check Periodo Ref.]:[Check Periodo Ref.]]="Dentro",DATOS_[Conc.Sal.24]))))),
0)</f>
        <v>0</v>
      </c>
      <c r="AD104" s="160">
        <f t="array" ref="AD104">IFERROR(
AVERAGE((IF(DATOS_[[Sexo]:[Sexo]]=$B104,IF(DATOS_[[AGRUP. VALOR. PTO.]:[AGRUP. VALOR. PTO.]]=$B102,IF(DATOS_[[Check Periodo Ref.]:[Check Periodo Ref.]]="Dentro",DATOS_[Conc.Sal.25]))))),
0)</f>
        <v>0</v>
      </c>
      <c r="AE104" s="160">
        <f t="array" ref="AE104">IFERROR(
AVERAGE((IF(DATOS_[[Sexo]:[Sexo]]=$B104,IF(DATOS_[[AGRUP. VALOR. PTO.]:[AGRUP. VALOR. PTO.]]=$B102,IF(DATOS_[[Check Periodo Ref.]:[Check Periodo Ref.]]="Dentro",DATOS_[Conc.Sal.26]))))),
0)</f>
        <v>0</v>
      </c>
      <c r="AF104" s="160">
        <f t="array" ref="AF104">IFERROR(
AVERAGE((IF(DATOS_[[Sexo]:[Sexo]]=$B104,IF(DATOS_[[AGRUP. VALOR. PTO.]:[AGRUP. VALOR. PTO.]]=$B102,IF(DATOS_[[Check Periodo Ref.]:[Check Periodo Ref.]]="Dentro",DATOS_[Conc.Sal.27]))))),
0)</f>
        <v>0</v>
      </c>
      <c r="AG104" s="160">
        <f t="array" ref="AG104">IFERROR(
AVERAGE((IF(DATOS_[[Sexo]:[Sexo]]=$B104,IF(DATOS_[[AGRUP. VALOR. PTO.]:[AGRUP. VALOR. PTO.]]=$B102,IF(DATOS_[[Check Periodo Ref.]:[Check Periodo Ref.]]="Dentro",DATOS_[Conc.Sal.28]))))),
0)</f>
        <v>0</v>
      </c>
      <c r="AH104" s="160">
        <f t="array" ref="AH104">IFERROR(
AVERAGE((IF(DATOS_[[Sexo]:[Sexo]]=$B104,IF(DATOS_[[AGRUP. VALOR. PTO.]:[AGRUP. VALOR. PTO.]]=$B102,IF(DATOS_[[Check Periodo Ref.]:[Check Periodo Ref.]]="Dentro",DATOS_[Conc.Sal.29]))))),
0)</f>
        <v>0</v>
      </c>
      <c r="AI104" s="160">
        <f t="array" ref="AI104">IFERROR(
AVERAGE((IF(DATOS_[[Sexo]:[Sexo]]=$B104,IF(DATOS_[[AGRUP. VALOR. PTO.]:[AGRUP. VALOR. PTO.]]=$B102,IF(DATOS_[[Check Periodo Ref.]:[Check Periodo Ref.]]="Dentro",DATOS_[Conc.Sal.30]))))),
0)</f>
        <v>0</v>
      </c>
      <c r="AJ104" s="161">
        <f t="array" ref="AJ104">IFERROR(
AVERAGE(IF(DATOS_[Sexo]=$B104,IF(DATOS_[AGRUP. VALOR. PTO.]=$B102,IF(DATOS_[Check Periodo Ref.]="Dentro",DATOS_[Tot COMPL.SAL Ef],FALSE)))),
0)</f>
        <v>0</v>
      </c>
      <c r="AK104" s="163">
        <f t="array" ref="AK104">IFERROR(
AVERAGE(IF(DATOS_[Sexo]=$B104,IF(DATOS_[AGRUP. VALOR. PTO.]=$B102,IF(DATOS_[Check Periodo Ref.]="Dentro",DATOS_[TOTAL SALARIO Ef],FALSE)))),
0)</f>
        <v>0</v>
      </c>
      <c r="AL104" s="162">
        <f t="array" ref="AL104">IFERROR(
AVERAGE((IF(DATOS_[[Sexo]:[Sexo]]=$B104,IF(DATOS_[[AGRUP. VALOR. PTO.]:[AGRUP. VALOR. PTO.]]=$B102,IF(DATOS_[[Check Periodo Ref.]:[Check Periodo Ref.]]="Dentro",DATOS_[C.Extra.01]))))),
0)</f>
        <v>0</v>
      </c>
      <c r="AM104" s="162">
        <f t="array" ref="AM104">IFERROR(
AVERAGE((IF(DATOS_[[Sexo]:[Sexo]]=$B104,IF(DATOS_[[AGRUP. VALOR. PTO.]:[AGRUP. VALOR. PTO.]]=$B102,IF(DATOS_[[Check Periodo Ref.]:[Check Periodo Ref.]]="Dentro",DATOS_[C.Extra.02]))))),
0)</f>
        <v>0</v>
      </c>
      <c r="AN104" s="162">
        <f t="array" ref="AN104">IFERROR(
AVERAGE((IF(DATOS_[[Sexo]:[Sexo]]=$B104,IF(DATOS_[[AGRUP. VALOR. PTO.]:[AGRUP. VALOR. PTO.]]=$B102,IF(DATOS_[[Check Periodo Ref.]:[Check Periodo Ref.]]="Dentro",DATOS_[C.Extra.03]))))),
0)</f>
        <v>0</v>
      </c>
      <c r="AO104" s="162">
        <f t="array" ref="AO104">IFERROR(
AVERAGE((IF(DATOS_[[Sexo]:[Sexo]]=$B104,IF(DATOS_[[AGRUP. VALOR. PTO.]:[AGRUP. VALOR. PTO.]]=$B102,IF(DATOS_[[Check Periodo Ref.]:[Check Periodo Ref.]]="Dentro",DATOS_[C.Extra.04]))))),
0)</f>
        <v>0</v>
      </c>
      <c r="AP104" s="162">
        <f t="array" ref="AP104">IFERROR(
AVERAGE((IF(DATOS_[[Sexo]:[Sexo]]=$B104,IF(DATOS_[[AGRUP. VALOR. PTO.]:[AGRUP. VALOR. PTO.]]=$B102,IF(DATOS_[[Check Periodo Ref.]:[Check Periodo Ref.]]="Dentro",DATOS_[C.Extra.05]))))),
0)</f>
        <v>0</v>
      </c>
      <c r="AQ104" s="164">
        <f t="array" ref="AQ104">IFERROR(
AVERAGE(IF(DATOS_[Sexo]=$B104,IF(DATOS_[AGRUP. VALOR. PTO.]=$B102,IF(DATOS_[Check Periodo Ref.]="Dentro",DATOS_[Tot Extrasalarial Ef],FALSE)))),
0)</f>
        <v>0</v>
      </c>
      <c r="AR104" s="165">
        <f t="array" ref="AR104">IFERROR(
AVERAGE(IF(DATOS_[Sexo]=$B104,IF(DATOS_[AGRUP. VALOR. PTO.]=$B102,IF(DATOS_[Check Periodo Ref.]="Dentro",DATOS_[TOTAL Retrib Ef],FALSE)))),
0)</f>
        <v>0</v>
      </c>
    </row>
  </sheetData>
  <dataConsolidate/>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AR104"/>
  <sheetViews>
    <sheetView workbookViewId="0">
      <selection sqref="A1:XFD1"/>
    </sheetView>
  </sheetViews>
  <sheetFormatPr baseColWidth="10" defaultColWidth="7.28515625" defaultRowHeight="16.5" outlineLevelCol="1" x14ac:dyDescent="0.3"/>
  <cols>
    <col min="1" max="1" width="8.85546875" style="107" customWidth="1"/>
    <col min="2" max="2" width="10.7109375" style="107" customWidth="1"/>
    <col min="3" max="4" width="7.28515625" style="107" customWidth="1"/>
    <col min="5" max="5" width="10.42578125" style="107" customWidth="1"/>
    <col min="6" max="14" width="7.28515625" style="107" customWidth="1"/>
    <col min="15" max="15" width="7.28515625" style="107" hidden="1" customWidth="1"/>
    <col min="16" max="35" width="7.28515625" style="107" hidden="1" customWidth="1" outlineLevel="1"/>
    <col min="36" max="36" width="8.85546875" style="107" customWidth="1" collapsed="1"/>
    <col min="37" max="37" width="8.85546875" style="107" customWidth="1"/>
    <col min="38" max="38" width="7.28515625" style="107" customWidth="1"/>
    <col min="39" max="42" width="7.28515625" style="107" hidden="1" customWidth="1"/>
    <col min="43" max="44" width="8.85546875" style="107" customWidth="1"/>
    <col min="45" max="16384" width="7.28515625" style="107"/>
  </cols>
  <sheetData>
    <row r="1" spans="1:44" s="119" customFormat="1" ht="42.6" customHeight="1" x14ac:dyDescent="0.3">
      <c r="E1" s="335" t="s">
        <v>374</v>
      </c>
    </row>
    <row r="2" spans="1:44" ht="13.9" customHeight="1" x14ac:dyDescent="0.3">
      <c r="G2" s="107" t="str">
        <f>+IF(G8="[ocultar]",G8,"")</f>
        <v>[ocultar]</v>
      </c>
      <c r="H2" s="107" t="str">
        <f t="shared" ref="H2:AP2" si="0">+IF(H8="[ocultar]",H8,"")</f>
        <v>[ocultar]</v>
      </c>
      <c r="I2" s="107" t="str">
        <f t="shared" si="0"/>
        <v>[ocultar]</v>
      </c>
      <c r="J2" s="107" t="str">
        <f t="shared" si="0"/>
        <v>[ocultar]</v>
      </c>
      <c r="K2" s="107" t="str">
        <f t="shared" si="0"/>
        <v>[ocultar]</v>
      </c>
      <c r="L2" s="107" t="str">
        <f t="shared" si="0"/>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
      </c>
      <c r="AK2" s="107" t="str">
        <f t="shared" si="0"/>
        <v/>
      </c>
      <c r="AL2" s="107" t="str">
        <f t="shared" si="0"/>
        <v>[ocultar]</v>
      </c>
      <c r="AM2" s="107" t="str">
        <f t="shared" si="0"/>
        <v>[ocultar]</v>
      </c>
      <c r="AN2" s="107" t="str">
        <f t="shared" si="0"/>
        <v>[ocultar]</v>
      </c>
      <c r="AO2" s="107" t="str">
        <f t="shared" si="0"/>
        <v>[ocultar]</v>
      </c>
      <c r="AP2" s="107" t="str">
        <f t="shared" si="0"/>
        <v>[ocultar]</v>
      </c>
    </row>
    <row r="3" spans="1:44" ht="13.9" customHeight="1" x14ac:dyDescent="0.3">
      <c r="E3" s="247" t="str">
        <f>+"Razón Social: "&amp;Inicio!C6&amp;"  -  NIF: "&amp;Inicio!C8</f>
        <v xml:space="preserve">Razón Social:   -  NIF: </v>
      </c>
      <c r="F3" s="248"/>
    </row>
    <row r="4" spans="1:44" ht="13.9" customHeight="1" x14ac:dyDescent="0.3">
      <c r="E4" s="249" t="s">
        <v>97</v>
      </c>
      <c r="F4" s="250"/>
    </row>
    <row r="5" spans="1:44" ht="13.9" customHeight="1" x14ac:dyDescent="0.3">
      <c r="E5" s="251">
        <f>+Inicio!E10</f>
        <v>0</v>
      </c>
      <c r="F5" s="252" t="str">
        <f>+Inicio!D10</f>
        <v>fecha inicio</v>
      </c>
    </row>
    <row r="6" spans="1:44" ht="13.9" customHeight="1" x14ac:dyDescent="0.3">
      <c r="E6" s="251">
        <f>+Inicio!G10</f>
        <v>0</v>
      </c>
      <c r="F6" s="253" t="s">
        <v>94</v>
      </c>
    </row>
    <row r="7" spans="1:44" s="185" customFormat="1" ht="13.9" customHeight="1" x14ac:dyDescent="0.25"/>
    <row r="8" spans="1:44" s="97" customFormat="1" ht="46.15" customHeight="1" x14ac:dyDescent="0.25">
      <c r="B8" s="94"/>
      <c r="C8" s="94" t="s">
        <v>225</v>
      </c>
      <c r="D8" s="94" t="s">
        <v>220</v>
      </c>
      <c r="E8" s="95" t="s">
        <v>223</v>
      </c>
      <c r="F8" s="96" t="str">
        <f>+IF(DATOS!AE6="","[ocultar]",DATOS!AE6)</f>
        <v>[ocultar]</v>
      </c>
      <c r="G8" s="96" t="str">
        <f>+IF(DATOS!AF6="","[ocultar]",DATOS!AF6)</f>
        <v>[ocultar]</v>
      </c>
      <c r="H8" s="96" t="str">
        <f>+IF(DATOS!AG6="","[ocultar]",DATOS!AG6)</f>
        <v>[ocultar]</v>
      </c>
      <c r="I8" s="96" t="str">
        <f>+IF(DATOS!AH6="","[ocultar]",DATOS!AH6)</f>
        <v>[ocultar]</v>
      </c>
      <c r="J8" s="96" t="str">
        <f>+IF(DATOS!AI6="","[ocultar]",DATOS!AI6)</f>
        <v>[ocultar]</v>
      </c>
      <c r="K8" s="96" t="str">
        <f>+IF(DATOS!AJ6="","[ocultar]",DATOS!AJ6)</f>
        <v>[ocultar]</v>
      </c>
      <c r="L8" s="96" t="str">
        <f>+IF(DATOS!AK6="","[ocultar]",DATOS!AK6)</f>
        <v>[ocultar]</v>
      </c>
      <c r="M8" s="96" t="str">
        <f>+IF(DATOS!AL6="","[ocultar]",DATOS!AL6)</f>
        <v>[ocultar]</v>
      </c>
      <c r="N8" s="96" t="str">
        <f>+IF(DATOS!AM6="","[ocultar]",DATOS!AM6)</f>
        <v>[ocultar]</v>
      </c>
      <c r="O8" s="96" t="str">
        <f>+IF(DATOS!AN6="","[ocultar]",DATOS!AN6)</f>
        <v>[ocultar]</v>
      </c>
      <c r="P8" s="96" t="str">
        <f>+IF(DATOS!AO6="","[ocultar]",DATOS!AO6)</f>
        <v>[ocultar]</v>
      </c>
      <c r="Q8" s="96" t="str">
        <f>+IF(DATOS!AP6="","[ocultar]",DATOS!AP6)</f>
        <v>[ocultar]</v>
      </c>
      <c r="R8" s="96" t="str">
        <f>+IF(DATOS!AQ6="","[ocultar]",DATOS!AQ6)</f>
        <v>[ocultar]</v>
      </c>
      <c r="S8" s="96" t="str">
        <f>+IF(DATOS!AR6="","[ocultar]",DATOS!AR6)</f>
        <v>[ocultar]</v>
      </c>
      <c r="T8" s="96" t="str">
        <f>+IF(DATOS!AS6="","[ocultar]",DATOS!AS6)</f>
        <v>[ocultar]</v>
      </c>
      <c r="U8" s="96" t="str">
        <f>+IF(DATOS!AT6="","[ocultar]",DATOS!AT6)</f>
        <v>[ocultar]</v>
      </c>
      <c r="V8" s="96" t="str">
        <f>+IF(DATOS!AU6="","[ocultar]",DATOS!AU6)</f>
        <v>[ocultar]</v>
      </c>
      <c r="W8" s="96" t="str">
        <f>+IF(DATOS!AV6="","[ocultar]",DATOS!AV6)</f>
        <v>[ocultar]</v>
      </c>
      <c r="X8" s="96" t="str">
        <f>+IF(DATOS!AW6="","[ocultar]",DATOS!AW6)</f>
        <v>[ocultar]</v>
      </c>
      <c r="Y8" s="96" t="str">
        <f>+IF(DATOS!AX6="","[ocultar]",DATOS!AX6)</f>
        <v>[ocultar]</v>
      </c>
      <c r="Z8" s="96" t="str">
        <f>+IF(DATOS!AY6="","[ocultar]",DATOS!AY6)</f>
        <v>[ocultar]</v>
      </c>
      <c r="AA8" s="96" t="str">
        <f>+IF(DATOS!AZ6="","[ocultar]",DATOS!AZ6)</f>
        <v>[ocultar]</v>
      </c>
      <c r="AB8" s="96" t="str">
        <f>+IF(DATOS!BA6="","[ocultar]",DATOS!BA6)</f>
        <v>[ocultar]</v>
      </c>
      <c r="AC8" s="96" t="str">
        <f>+IF(DATOS!BB6="","[ocultar]",DATOS!BB6)</f>
        <v>[ocultar]</v>
      </c>
      <c r="AD8" s="96" t="str">
        <f>+IF(DATOS!BC6="","[ocultar]",DATOS!BC6)</f>
        <v>[ocultar]</v>
      </c>
      <c r="AE8" s="96" t="str">
        <f>+IF(DATOS!BD6="","[ocultar]",DATOS!BD6)</f>
        <v>[ocultar]</v>
      </c>
      <c r="AF8" s="96" t="str">
        <f>+IF(DATOS!BE6="","[ocultar]",DATOS!BE6)</f>
        <v>[ocultar]</v>
      </c>
      <c r="AG8" s="96" t="str">
        <f>+IF(DATOS!BF6="","[ocultar]",DATOS!BF6)</f>
        <v>[ocultar]</v>
      </c>
      <c r="AH8" s="96" t="str">
        <f>+IF(DATOS!BG6="","[ocultar]",DATOS!BG6)</f>
        <v>[ocultar]</v>
      </c>
      <c r="AI8" s="96" t="str">
        <f>+IF(DATOS!BH6="","[ocultar]",DATOS!BH6)</f>
        <v>[ocultar]</v>
      </c>
      <c r="AJ8" s="140" t="s">
        <v>221</v>
      </c>
      <c r="AK8" s="141" t="s">
        <v>213</v>
      </c>
      <c r="AL8" s="142" t="str">
        <f>+IF(DATOS!BI6="","[ocultar]",DATOS!BI6)</f>
        <v>[ocultar]</v>
      </c>
      <c r="AM8" s="142" t="str">
        <f>+IF(DATOS!BJ6="","[ocultar]",DATOS!BJ6)</f>
        <v>[ocultar]</v>
      </c>
      <c r="AN8" s="142" t="str">
        <f>+IF(DATOS!BK6="","[ocultar]",DATOS!BK6)</f>
        <v>[ocultar]</v>
      </c>
      <c r="AO8" s="142" t="str">
        <f>+IF(DATOS!BL6="","[ocultar]",DATOS!BL6)</f>
        <v>[ocultar]</v>
      </c>
      <c r="AP8" s="142" t="str">
        <f>+IF(DATOS!BM6="","[ocultar]",DATOS!BM6)</f>
        <v>[ocultar]</v>
      </c>
      <c r="AQ8" s="143" t="s">
        <v>222</v>
      </c>
      <c r="AR8" s="144" t="s">
        <v>214</v>
      </c>
    </row>
    <row r="9" spans="1:44" s="101" customFormat="1" ht="17.25" thickBot="1" x14ac:dyDescent="0.35">
      <c r="B9" s="105" t="s">
        <v>247</v>
      </c>
      <c r="C9" s="176"/>
      <c r="D9" s="106"/>
      <c r="E9" s="186" t="str">
        <f t="shared" ref="E9" si="1">IFERROR((E10-E11)/E10,"")</f>
        <v/>
      </c>
      <c r="F9" s="190" t="str">
        <f>IFERROR((F10-F11)/F10,"")</f>
        <v/>
      </c>
      <c r="G9" s="190" t="str">
        <f t="shared" ref="G9:AR9" si="2">IFERROR((G10-G11)/G10,"")</f>
        <v/>
      </c>
      <c r="H9" s="190" t="str">
        <f t="shared" si="2"/>
        <v/>
      </c>
      <c r="I9" s="190" t="str">
        <f t="shared" si="2"/>
        <v/>
      </c>
      <c r="J9" s="190" t="str">
        <f t="shared" si="2"/>
        <v/>
      </c>
      <c r="K9" s="190" t="str">
        <f t="shared" si="2"/>
        <v/>
      </c>
      <c r="L9" s="190" t="str">
        <f t="shared" si="2"/>
        <v/>
      </c>
      <c r="M9" s="190" t="str">
        <f t="shared" si="2"/>
        <v/>
      </c>
      <c r="N9" s="190" t="str">
        <f t="shared" si="2"/>
        <v/>
      </c>
      <c r="O9" s="190" t="str">
        <f t="shared" si="2"/>
        <v/>
      </c>
      <c r="P9" s="190" t="str">
        <f t="shared" si="2"/>
        <v/>
      </c>
      <c r="Q9" s="190" t="str">
        <f t="shared" si="2"/>
        <v/>
      </c>
      <c r="R9" s="190" t="str">
        <f t="shared" si="2"/>
        <v/>
      </c>
      <c r="S9" s="190" t="str">
        <f t="shared" si="2"/>
        <v/>
      </c>
      <c r="T9" s="190" t="str">
        <f t="shared" si="2"/>
        <v/>
      </c>
      <c r="U9" s="190" t="str">
        <f t="shared" si="2"/>
        <v/>
      </c>
      <c r="V9" s="189" t="str">
        <f t="shared" si="2"/>
        <v/>
      </c>
      <c r="W9" s="189" t="str">
        <f t="shared" si="2"/>
        <v/>
      </c>
      <c r="X9" s="189" t="str">
        <f t="shared" si="2"/>
        <v/>
      </c>
      <c r="Y9" s="189"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91" t="str">
        <f t="shared" si="2"/>
        <v/>
      </c>
      <c r="AK9" s="195" t="str">
        <f t="shared" si="2"/>
        <v/>
      </c>
      <c r="AL9" s="192" t="str">
        <f t="shared" si="2"/>
        <v/>
      </c>
      <c r="AM9" s="192" t="str">
        <f t="shared" si="2"/>
        <v/>
      </c>
      <c r="AN9" s="192" t="str">
        <f t="shared" si="2"/>
        <v/>
      </c>
      <c r="AO9" s="192" t="str">
        <f t="shared" si="2"/>
        <v/>
      </c>
      <c r="AP9" s="192" t="str">
        <f t="shared" si="2"/>
        <v/>
      </c>
      <c r="AQ9" s="193" t="str">
        <f t="shared" si="2"/>
        <v/>
      </c>
      <c r="AR9" s="194" t="str">
        <f t="shared" si="2"/>
        <v/>
      </c>
    </row>
    <row r="10" spans="1:44" s="101" customFormat="1" x14ac:dyDescent="0.3">
      <c r="B10" s="98" t="s">
        <v>162</v>
      </c>
      <c r="C10" s="99">
        <f t="array" ref="C10">SUM(IF($B10=DATOS_[Sexo],
IF("Dentro"=DATOS_[Check Periodo Ref.],
1/(COUNTIFS(DATOS_[Sexo],$B10,DATOS_[Check Periodo Ref.],"Dentro",DATOS_[id],DATOS_[id])))))</f>
        <v>0</v>
      </c>
      <c r="D10" s="100">
        <f>COUNTIFS(DATOS_[AGRUP. VALOR. PTO.],"&lt;&gt;",DATOS_[Sexo],$B10,DATOS_[Check Periodo Ref.],"Dentro")</f>
        <v>0</v>
      </c>
      <c r="E10" s="177">
        <f t="array" ref="E10">IFERROR(
MEDIAN(IF(DATOS_[Sexo]=$B10,IF(DATOS_[Check Periodo Ref.]="Dentro",DATOS_[SALARIO BASE Ef],FALSE))),
0)</f>
        <v>0</v>
      </c>
      <c r="F10" s="178">
        <f t="array" ref="F10">IFERROR(
(MEDIAN((IF(DATOS_[[Sexo]:[Sexo]]=$B10,IF(DATOS_[[Check Periodo Ref.]:[Check Periodo Ref.]]="Dentro",DATOS_[Conc.Sal.01]))))),
0)</f>
        <v>0</v>
      </c>
      <c r="G10" s="178">
        <f t="array" ref="G10">IFERROR(
(MEDIAN((IF(DATOS_[[Sexo]:[Sexo]]=$B10,IF(DATOS_[[Check Periodo Ref.]:[Check Periodo Ref.]]="Dentro",DATOS_[Conc.Sal.02]))))),
0)</f>
        <v>0</v>
      </c>
      <c r="H10" s="178">
        <f t="array" ref="H10">IFERROR(
(MEDIAN((IF(DATOS_[[Sexo]:[Sexo]]=$B10,IF(DATOS_[[Check Periodo Ref.]:[Check Periodo Ref.]]="Dentro",DATOS_[Conc.Sal.03]))))),
0)</f>
        <v>0</v>
      </c>
      <c r="I10" s="178">
        <f t="array" ref="I10">IFERROR(
(MEDIAN((IF(DATOS_[[Sexo]:[Sexo]]=$B10,IF(DATOS_[[Check Periodo Ref.]:[Check Periodo Ref.]]="Dentro",DATOS_[Conc.Sal.04]))))),
0)</f>
        <v>0</v>
      </c>
      <c r="J10" s="178">
        <f t="array" ref="J10">IFERROR(
(MEDIAN((IF(DATOS_[[Sexo]:[Sexo]]=$B10,IF(DATOS_[[Check Periodo Ref.]:[Check Periodo Ref.]]="Dentro",DATOS_[Conc.Sal.05]))))),
0)</f>
        <v>0</v>
      </c>
      <c r="K10" s="178">
        <f t="array" ref="K10">IFERROR(
(MEDIAN((IF(DATOS_[[Sexo]:[Sexo]]=$B10,IF(DATOS_[[Check Periodo Ref.]:[Check Periodo Ref.]]="Dentro",DATOS_[Conc.Sal.06]))))),
0)</f>
        <v>0</v>
      </c>
      <c r="L10" s="178">
        <f t="array" ref="L10">IFERROR(
(MEDIAN((IF(DATOS_[[Sexo]:[Sexo]]=$B10,IF(DATOS_[[Check Periodo Ref.]:[Check Periodo Ref.]]="Dentro",DATOS_[Conc.Sal.07]))))),
0)</f>
        <v>0</v>
      </c>
      <c r="M10" s="178">
        <f t="array" ref="M10">IFERROR(
(MEDIAN((IF(DATOS_[[Sexo]:[Sexo]]=$B10,IF(DATOS_[[Check Periodo Ref.]:[Check Periodo Ref.]]="Dentro",DATOS_[Conc.Sal.08]))))),
0)</f>
        <v>0</v>
      </c>
      <c r="N10" s="178">
        <f t="array" ref="N10">IFERROR(
(MEDIAN((IF(DATOS_[[Sexo]:[Sexo]]=$B10,IF(DATOS_[[Check Periodo Ref.]:[Check Periodo Ref.]]="Dentro",DATOS_[Conc.Sal.09]))))),
0)</f>
        <v>0</v>
      </c>
      <c r="O10" s="178">
        <f t="array" ref="O10">IFERROR(
(MEDIAN((IF(DATOS_[[Sexo]:[Sexo]]=$B10,IF(DATOS_[[Check Periodo Ref.]:[Check Periodo Ref.]]="Dentro",DATOS_[Conc.Sal.10]))))),
0)</f>
        <v>0</v>
      </c>
      <c r="P10" s="178">
        <f t="array" ref="P10">IFERROR(
(MEDIAN((IF(DATOS_[[Sexo]:[Sexo]]=$B10,IF(DATOS_[[Check Periodo Ref.]:[Check Periodo Ref.]]="Dentro",DATOS_[Conc.Sal.11]))))),
0)</f>
        <v>0</v>
      </c>
      <c r="Q10" s="178">
        <f t="array" ref="Q10">IFERROR(
(MEDIAN((IF(DATOS_[[Sexo]:[Sexo]]=$B10,IF(DATOS_[[Check Periodo Ref.]:[Check Periodo Ref.]]="Dentro",DATOS_[Conc.Sal.12]))))),
0)</f>
        <v>0</v>
      </c>
      <c r="R10" s="178">
        <f t="array" ref="R10">IFERROR(
(MEDIAN((IF(DATOS_[[Sexo]:[Sexo]]=$B10,IF(DATOS_[[Check Periodo Ref.]:[Check Periodo Ref.]]="Dentro",DATOS_[Conc.Sal.13]))))),
0)</f>
        <v>0</v>
      </c>
      <c r="S10" s="178">
        <f t="array" ref="S10">IFERROR(
(MEDIAN((IF(DATOS_[[Sexo]:[Sexo]]=$B10,IF(DATOS_[[Check Periodo Ref.]:[Check Periodo Ref.]]="Dentro",DATOS_[Conc.Sal.14]))))),
0)</f>
        <v>0</v>
      </c>
      <c r="T10" s="178">
        <f t="array" ref="T10">IFERROR(
(MEDIAN((IF(DATOS_[[Sexo]:[Sexo]]=$B10,IF(DATOS_[[Check Periodo Ref.]:[Check Periodo Ref.]]="Dentro",DATOS_[Conc.Sal.15]))))),
0)</f>
        <v>0</v>
      </c>
      <c r="U10" s="178">
        <f t="array" ref="U10">IFERROR(
(MEDIAN((IF(DATOS_[[Sexo]:[Sexo]]=$B10,IF(DATOS_[[Check Periodo Ref.]:[Check Periodo Ref.]]="Dentro",DATOS_[Conc.Sal.16]))))),
0)</f>
        <v>0</v>
      </c>
      <c r="V10" s="178">
        <f t="array" ref="V10">IFERROR(
(MEDIAN((IF(DATOS_[[Sexo]:[Sexo]]=$B10,IF(DATOS_[[Check Periodo Ref.]:[Check Periodo Ref.]]="Dentro",DATOS_[Conc.Sal.17]))))),
0)</f>
        <v>0</v>
      </c>
      <c r="W10" s="178">
        <f t="array" ref="W10">IFERROR(
(MEDIAN((IF(DATOS_[[Sexo]:[Sexo]]=$B10,IF(DATOS_[[Check Periodo Ref.]:[Check Periodo Ref.]]="Dentro",DATOS_[Conc.Sal.18]))))),
0)</f>
        <v>0</v>
      </c>
      <c r="X10" s="178">
        <f t="array" ref="X10">IFERROR(
(MEDIAN((IF(DATOS_[[Sexo]:[Sexo]]=$B10,IF(DATOS_[[Check Periodo Ref.]:[Check Periodo Ref.]]="Dentro",DATOS_[Conc.Sal.19]))))),
0)</f>
        <v>0</v>
      </c>
      <c r="Y10" s="178">
        <f t="array" ref="Y10">IFERROR(
(MEDIAN((IF(DATOS_[[Sexo]:[Sexo]]=$B10,IF(DATOS_[[Check Periodo Ref.]:[Check Periodo Ref.]]="Dentro",DATOS_[Conc.Sal.20]))))),
0)</f>
        <v>0</v>
      </c>
      <c r="Z10" s="178">
        <f t="array" ref="Z10">IFERROR(
(MEDIAN((IF(DATOS_[[Sexo]:[Sexo]]=$B10,IF(DATOS_[[Check Periodo Ref.]:[Check Periodo Ref.]]="Dentro",DATOS_[Conc.Sal.21]))))),
0)</f>
        <v>0</v>
      </c>
      <c r="AA10" s="178">
        <f t="array" ref="AA10">IFERROR(
(MEDIAN((IF(DATOS_[[Sexo]:[Sexo]]=$B10,IF(DATOS_[[Check Periodo Ref.]:[Check Periodo Ref.]]="Dentro",DATOS_[Conc.Sal.22]))))),
0)</f>
        <v>0</v>
      </c>
      <c r="AB10" s="178">
        <f t="array" ref="AB10">IFERROR(
(MEDIAN((IF(DATOS_[[Sexo]:[Sexo]]=$B10,IF(DATOS_[[Check Periodo Ref.]:[Check Periodo Ref.]]="Dentro",DATOS_[Conc.Sal.23]))))),
0)</f>
        <v>0</v>
      </c>
      <c r="AC10" s="178">
        <f t="array" ref="AC10">IFERROR(
(MEDIAN((IF(DATOS_[[Sexo]:[Sexo]]=$B10,IF(DATOS_[[Check Periodo Ref.]:[Check Periodo Ref.]]="Dentro",DATOS_[Conc.Sal.24]))))),
0)</f>
        <v>0</v>
      </c>
      <c r="AD10" s="178">
        <f t="array" ref="AD10">IFERROR(
(MEDIAN((IF(DATOS_[[Sexo]:[Sexo]]=$B10,IF(DATOS_[[Check Periodo Ref.]:[Check Periodo Ref.]]="Dentro",DATOS_[Conc.Sal.25]))))),
0)</f>
        <v>0</v>
      </c>
      <c r="AE10" s="178">
        <f t="array" ref="AE10">IFERROR(
(MEDIAN((IF(DATOS_[[Sexo]:[Sexo]]=$B10,IF(DATOS_[[Check Periodo Ref.]:[Check Periodo Ref.]]="Dentro",DATOS_[Conc.Sal.26]))))),
0)</f>
        <v>0</v>
      </c>
      <c r="AF10" s="178">
        <f t="array" ref="AF10">IFERROR(
(MEDIAN((IF(DATOS_[[Sexo]:[Sexo]]=$B10,IF(DATOS_[[Check Periodo Ref.]:[Check Periodo Ref.]]="Dentro",DATOS_[Conc.Sal.27]))))),
0)</f>
        <v>0</v>
      </c>
      <c r="AG10" s="178">
        <f t="array" ref="AG10">IFERROR(
(MEDIAN((IF(DATOS_[[Sexo]:[Sexo]]=$B10,IF(DATOS_[[Check Periodo Ref.]:[Check Periodo Ref.]]="Dentro",DATOS_[Conc.Sal.28]))))),
0)</f>
        <v>0</v>
      </c>
      <c r="AH10" s="178">
        <f t="array" ref="AH10">IFERROR(
(MEDIAN((IF(DATOS_[[Sexo]:[Sexo]]=$B10,IF(DATOS_[[Check Periodo Ref.]:[Check Periodo Ref.]]="Dentro",DATOS_[Conc.Sal.29]))))),
0)</f>
        <v>0</v>
      </c>
      <c r="AI10" s="178">
        <f t="array" ref="AI10">IFERROR(
(MEDIAN((IF(DATOS_[[Sexo]:[Sexo]]=$B10,IF(DATOS_[[Check Periodo Ref.]:[Check Periodo Ref.]]="Dentro",DATOS_[Conc.Sal.30]))))),
0)</f>
        <v>0</v>
      </c>
      <c r="AJ10" s="179">
        <f t="array" ref="AJ10">IFERROR(
MEDIAN(IF(DATOS_[Sexo]=$B10,IF(DATOS_[Check Periodo Ref.]="Dentro",DATOS_[Tot COMPL.SAL Ef],FALSE))),
0)</f>
        <v>0</v>
      </c>
      <c r="AK10" s="180">
        <f t="array" ref="AK10">IFERROR(
MEDIAN(IF(DATOS_[Sexo]=$B10,IF(DATOS_[Check Periodo Ref.]="Dentro",DATOS_[TOTAL SALARIO Ef],FALSE))),
0)</f>
        <v>0</v>
      </c>
      <c r="AL10" s="184">
        <f t="array" ref="AL10">IFERROR(
(MEDIAN((IF(DATOS_[[Sexo]:[Sexo]]=$B10,IF(DATOS_[[Check Periodo Ref.]:[Check Periodo Ref.]]="Dentro",DATOS_[C.Extra.01]))))),
0)</f>
        <v>0</v>
      </c>
      <c r="AM10" s="184">
        <f t="array" ref="AM10">IFERROR(
(MEDIAN((IF(DATOS_[[Sexo]:[Sexo]]=$B10,IF(DATOS_[[Check Periodo Ref.]:[Check Periodo Ref.]]="Dentro",DATOS_[C.Extra.02]))))),
0)</f>
        <v>0</v>
      </c>
      <c r="AN10" s="184">
        <f t="array" ref="AN10">IFERROR(
(MEDIAN((IF(DATOS_[[Sexo]:[Sexo]]=$B10,IF(DATOS_[[Check Periodo Ref.]:[Check Periodo Ref.]]="Dentro",DATOS_[C.Extra.03]))))),
0)</f>
        <v>0</v>
      </c>
      <c r="AO10" s="184">
        <f t="array" ref="AO10">IFERROR(
(MEDIAN((IF(DATOS_[[Sexo]:[Sexo]]=$B10,IF(DATOS_[[Check Periodo Ref.]:[Check Periodo Ref.]]="Dentro",DATOS_[C.Extra.04]))))),
0)</f>
        <v>0</v>
      </c>
      <c r="AP10" s="184">
        <f t="array" ref="AP10">IFERROR(
(MEDIAN((IF(DATOS_[[Sexo]:[Sexo]]=$B10,IF(DATOS_[[Check Periodo Ref.]:[Check Periodo Ref.]]="Dentro",DATOS_[C.Extra.05]))))),
0)</f>
        <v>0</v>
      </c>
      <c r="AQ10" s="182">
        <f t="array" ref="AQ10">IFERROR(
MEDIAN(IF(DATOS_[Sexo]=$B10,IF(DATOS_[Check Periodo Ref.]="Dentro",DATOS_[Tot Extrasalarial Ef],FALSE))),
0)</f>
        <v>0</v>
      </c>
      <c r="AR10" s="183">
        <f t="array" ref="AR10">IFERROR(
MEDIAN(IF(DATOS_[Sexo]=$B10,IF(DATOS_[Check Periodo Ref.]="Dentro",DATOS_[TOTAL Retrib Ef],FALSE))),
0)</f>
        <v>0</v>
      </c>
    </row>
    <row r="11" spans="1:44" s="101" customFormat="1" x14ac:dyDescent="0.3">
      <c r="B11" s="98" t="s">
        <v>163</v>
      </c>
      <c r="C11" s="99">
        <f t="array" ref="C11">SUM(IF($B11=DATOS_[Sexo],
IF("Dentro"=DATOS_[Check Periodo Ref.],
1/(COUNTIFS(DATOS_[Sexo],$B11,DATOS_[Check Periodo Ref.],"Dentro",DATOS_[id],DATOS_[id])))))</f>
        <v>0</v>
      </c>
      <c r="D11" s="100">
        <f>COUNTIFS(DATOS_[AGRUP. VALOR. PTO.],"&lt;&gt;",DATOS_[Sexo],$B11,DATOS_[Check Periodo Ref.],"Dentro")</f>
        <v>0</v>
      </c>
      <c r="E11" s="177">
        <f t="array" ref="E11">IFERROR(
MEDIAN(IF(DATOS_[Sexo]=$B11,IF(DATOS_[Check Periodo Ref.]="Dentro",DATOS_[SALARIO BASE Ef],FALSE))),
0)</f>
        <v>0</v>
      </c>
      <c r="F11" s="178">
        <f t="array" ref="F11">IFERROR(
(MEDIAN((IF(DATOS_[[Sexo]:[Sexo]]=$B11,IF(DATOS_[[Check Periodo Ref.]:[Check Periodo Ref.]]="Dentro",DATOS_[Conc.Sal.01]))))),
0)</f>
        <v>0</v>
      </c>
      <c r="G11" s="178">
        <f t="array" ref="G11">IFERROR(
(MEDIAN((IF(DATOS_[[Sexo]:[Sexo]]=$B11,IF(DATOS_[[Check Periodo Ref.]:[Check Periodo Ref.]]="Dentro",DATOS_[Conc.Sal.02]))))),
0)</f>
        <v>0</v>
      </c>
      <c r="H11" s="178">
        <f t="array" ref="H11">IFERROR(
(MEDIAN((IF(DATOS_[[Sexo]:[Sexo]]=$B11,IF(DATOS_[[Check Periodo Ref.]:[Check Periodo Ref.]]="Dentro",DATOS_[Conc.Sal.03]))))),
0)</f>
        <v>0</v>
      </c>
      <c r="I11" s="178">
        <f t="array" ref="I11">IFERROR(
(MEDIAN((IF(DATOS_[[Sexo]:[Sexo]]=$B11,IF(DATOS_[[Check Periodo Ref.]:[Check Periodo Ref.]]="Dentro",DATOS_[Conc.Sal.04]))))),
0)</f>
        <v>0</v>
      </c>
      <c r="J11" s="178">
        <f t="array" ref="J11">IFERROR(
(MEDIAN((IF(DATOS_[[Sexo]:[Sexo]]=$B11,IF(DATOS_[[Check Periodo Ref.]:[Check Periodo Ref.]]="Dentro",DATOS_[Conc.Sal.05]))))),
0)</f>
        <v>0</v>
      </c>
      <c r="K11" s="178">
        <f t="array" ref="K11">IFERROR(
(MEDIAN((IF(DATOS_[[Sexo]:[Sexo]]=$B11,IF(DATOS_[[Check Periodo Ref.]:[Check Periodo Ref.]]="Dentro",DATOS_[Conc.Sal.06]))))),
0)</f>
        <v>0</v>
      </c>
      <c r="L11" s="178">
        <f t="array" ref="L11">IFERROR(
(MEDIAN((IF(DATOS_[[Sexo]:[Sexo]]=$B11,IF(DATOS_[[Check Periodo Ref.]:[Check Periodo Ref.]]="Dentro",DATOS_[Conc.Sal.07]))))),
0)</f>
        <v>0</v>
      </c>
      <c r="M11" s="178">
        <f t="array" ref="M11">IFERROR(
(MEDIAN((IF(DATOS_[[Sexo]:[Sexo]]=$B11,IF(DATOS_[[Check Periodo Ref.]:[Check Periodo Ref.]]="Dentro",DATOS_[Conc.Sal.08]))))),
0)</f>
        <v>0</v>
      </c>
      <c r="N11" s="178">
        <f t="array" ref="N11">IFERROR(
(MEDIAN((IF(DATOS_[[Sexo]:[Sexo]]=$B11,IF(DATOS_[[Check Periodo Ref.]:[Check Periodo Ref.]]="Dentro",DATOS_[Conc.Sal.09]))))),
0)</f>
        <v>0</v>
      </c>
      <c r="O11" s="178">
        <f t="array" ref="O11">IFERROR(
(MEDIAN((IF(DATOS_[[Sexo]:[Sexo]]=$B11,IF(DATOS_[[Check Periodo Ref.]:[Check Periodo Ref.]]="Dentro",DATOS_[Conc.Sal.10]))))),
0)</f>
        <v>0</v>
      </c>
      <c r="P11" s="178">
        <f t="array" ref="P11">IFERROR(
(MEDIAN((IF(DATOS_[[Sexo]:[Sexo]]=$B11,IF(DATOS_[[Check Periodo Ref.]:[Check Periodo Ref.]]="Dentro",DATOS_[Conc.Sal.11]))))),
0)</f>
        <v>0</v>
      </c>
      <c r="Q11" s="178">
        <f t="array" ref="Q11">IFERROR(
(MEDIAN((IF(DATOS_[[Sexo]:[Sexo]]=$B11,IF(DATOS_[[Check Periodo Ref.]:[Check Periodo Ref.]]="Dentro",DATOS_[Conc.Sal.12]))))),
0)</f>
        <v>0</v>
      </c>
      <c r="R11" s="178">
        <f t="array" ref="R11">IFERROR(
(MEDIAN((IF(DATOS_[[Sexo]:[Sexo]]=$B11,IF(DATOS_[[Check Periodo Ref.]:[Check Periodo Ref.]]="Dentro",DATOS_[Conc.Sal.13]))))),
0)</f>
        <v>0</v>
      </c>
      <c r="S11" s="178">
        <f t="array" ref="S11">IFERROR(
(MEDIAN((IF(DATOS_[[Sexo]:[Sexo]]=$B11,IF(DATOS_[[Check Periodo Ref.]:[Check Periodo Ref.]]="Dentro",DATOS_[Conc.Sal.14]))))),
0)</f>
        <v>0</v>
      </c>
      <c r="T11" s="178">
        <f t="array" ref="T11">IFERROR(
(MEDIAN((IF(DATOS_[[Sexo]:[Sexo]]=$B11,IF(DATOS_[[Check Periodo Ref.]:[Check Periodo Ref.]]="Dentro",DATOS_[Conc.Sal.15]))))),
0)</f>
        <v>0</v>
      </c>
      <c r="U11" s="178">
        <f t="array" ref="U11">IFERROR(
(MEDIAN((IF(DATOS_[[Sexo]:[Sexo]]=$B11,IF(DATOS_[[Check Periodo Ref.]:[Check Periodo Ref.]]="Dentro",DATOS_[Conc.Sal.16]))))),
0)</f>
        <v>0</v>
      </c>
      <c r="V11" s="178">
        <f t="array" ref="V11">IFERROR(
(MEDIAN((IF(DATOS_[[Sexo]:[Sexo]]=$B11,IF(DATOS_[[Check Periodo Ref.]:[Check Periodo Ref.]]="Dentro",DATOS_[Conc.Sal.17]))))),
0)</f>
        <v>0</v>
      </c>
      <c r="W11" s="178">
        <f t="array" ref="W11">IFERROR(
(MEDIAN((IF(DATOS_[[Sexo]:[Sexo]]=$B11,IF(DATOS_[[Check Periodo Ref.]:[Check Periodo Ref.]]="Dentro",DATOS_[Conc.Sal.18]))))),
0)</f>
        <v>0</v>
      </c>
      <c r="X11" s="178">
        <f t="array" ref="X11">IFERROR(
(MEDIAN((IF(DATOS_[[Sexo]:[Sexo]]=$B11,IF(DATOS_[[Check Periodo Ref.]:[Check Periodo Ref.]]="Dentro",DATOS_[Conc.Sal.19]))))),
0)</f>
        <v>0</v>
      </c>
      <c r="Y11" s="178">
        <f t="array" ref="Y11">IFERROR(
(MEDIAN((IF(DATOS_[[Sexo]:[Sexo]]=$B11,IF(DATOS_[[Check Periodo Ref.]:[Check Periodo Ref.]]="Dentro",DATOS_[Conc.Sal.20]))))),
0)</f>
        <v>0</v>
      </c>
      <c r="Z11" s="178">
        <f t="array" ref="Z11">IFERROR(
(MEDIAN((IF(DATOS_[[Sexo]:[Sexo]]=$B11,IF(DATOS_[[Check Periodo Ref.]:[Check Periodo Ref.]]="Dentro",DATOS_[Conc.Sal.21]))))),
0)</f>
        <v>0</v>
      </c>
      <c r="AA11" s="178">
        <f t="array" ref="AA11">IFERROR(
(MEDIAN((IF(DATOS_[[Sexo]:[Sexo]]=$B11,IF(DATOS_[[Check Periodo Ref.]:[Check Periodo Ref.]]="Dentro",DATOS_[Conc.Sal.22]))))),
0)</f>
        <v>0</v>
      </c>
      <c r="AB11" s="178">
        <f t="array" ref="AB11">IFERROR(
(MEDIAN((IF(DATOS_[[Sexo]:[Sexo]]=$B11,IF(DATOS_[[Check Periodo Ref.]:[Check Periodo Ref.]]="Dentro",DATOS_[Conc.Sal.23]))))),
0)</f>
        <v>0</v>
      </c>
      <c r="AC11" s="178">
        <f t="array" ref="AC11">IFERROR(
(MEDIAN((IF(DATOS_[[Sexo]:[Sexo]]=$B11,IF(DATOS_[[Check Periodo Ref.]:[Check Periodo Ref.]]="Dentro",DATOS_[Conc.Sal.24]))))),
0)</f>
        <v>0</v>
      </c>
      <c r="AD11" s="178">
        <f t="array" ref="AD11">IFERROR(
(MEDIAN((IF(DATOS_[[Sexo]:[Sexo]]=$B11,IF(DATOS_[[Check Periodo Ref.]:[Check Periodo Ref.]]="Dentro",DATOS_[Conc.Sal.25]))))),
0)</f>
        <v>0</v>
      </c>
      <c r="AE11" s="178">
        <f t="array" ref="AE11">IFERROR(
(MEDIAN((IF(DATOS_[[Sexo]:[Sexo]]=$B11,IF(DATOS_[[Check Periodo Ref.]:[Check Periodo Ref.]]="Dentro",DATOS_[Conc.Sal.26]))))),
0)</f>
        <v>0</v>
      </c>
      <c r="AF11" s="178">
        <f t="array" ref="AF11">IFERROR(
(MEDIAN((IF(DATOS_[[Sexo]:[Sexo]]=$B11,IF(DATOS_[[Check Periodo Ref.]:[Check Periodo Ref.]]="Dentro",DATOS_[Conc.Sal.27]))))),
0)</f>
        <v>0</v>
      </c>
      <c r="AG11" s="178">
        <f t="array" ref="AG11">IFERROR(
(MEDIAN((IF(DATOS_[[Sexo]:[Sexo]]=$B11,IF(DATOS_[[Check Periodo Ref.]:[Check Periodo Ref.]]="Dentro",DATOS_[Conc.Sal.28]))))),
0)</f>
        <v>0</v>
      </c>
      <c r="AH11" s="178">
        <f t="array" ref="AH11">IFERROR(
(MEDIAN((IF(DATOS_[[Sexo]:[Sexo]]=$B11,IF(DATOS_[[Check Periodo Ref.]:[Check Periodo Ref.]]="Dentro",DATOS_[Conc.Sal.29]))))),
0)</f>
        <v>0</v>
      </c>
      <c r="AI11" s="178">
        <f t="array" ref="AI11">IFERROR(
(MEDIAN((IF(DATOS_[[Sexo]:[Sexo]]=$B11,IF(DATOS_[[Check Periodo Ref.]:[Check Periodo Ref.]]="Dentro",DATOS_[Conc.Sal.30]))))),
0)</f>
        <v>0</v>
      </c>
      <c r="AJ11" s="179">
        <f t="array" ref="AJ11">IFERROR(
MEDIAN(IF(DATOS_[Sexo]=$B11,IF(DATOS_[Check Periodo Ref.]="Dentro",DATOS_[Tot COMPL.SAL Ef],FALSE))),
0)</f>
        <v>0</v>
      </c>
      <c r="AK11" s="180">
        <f t="array" ref="AK11">IFERROR(
MEDIAN(IF(DATOS_[Sexo]=$B11,IF(DATOS_[Check Periodo Ref.]="Dentro",DATOS_[TOTAL SALARIO Ef],FALSE))),
0)</f>
        <v>0</v>
      </c>
      <c r="AL11" s="184">
        <f t="array" ref="AL11">IFERROR(
(MEDIAN((IF(DATOS_[[Sexo]:[Sexo]]=$B11,IF(DATOS_[[Check Periodo Ref.]:[Check Periodo Ref.]]="Dentro",DATOS_[C.Extra.01]))))),
0)</f>
        <v>0</v>
      </c>
      <c r="AM11" s="184">
        <f t="array" ref="AM11">IFERROR(
(MEDIAN((IF(DATOS_[[Sexo]:[Sexo]]=$B11,IF(DATOS_[[Check Periodo Ref.]:[Check Periodo Ref.]]="Dentro",DATOS_[C.Extra.02]))))),
0)</f>
        <v>0</v>
      </c>
      <c r="AN11" s="184">
        <f t="array" ref="AN11">IFERROR(
(MEDIAN((IF(DATOS_[[Sexo]:[Sexo]]=$B11,IF(DATOS_[[Check Periodo Ref.]:[Check Periodo Ref.]]="Dentro",DATOS_[C.Extra.03]))))),
0)</f>
        <v>0</v>
      </c>
      <c r="AO11" s="184">
        <f t="array" ref="AO11">IFERROR(
(MEDIAN((IF(DATOS_[[Sexo]:[Sexo]]=$B11,IF(DATOS_[[Check Periodo Ref.]:[Check Periodo Ref.]]="Dentro",DATOS_[C.Extra.04]))))),
0)</f>
        <v>0</v>
      </c>
      <c r="AP11" s="184">
        <f t="array" ref="AP11">IFERROR(
(MEDIAN((IF(DATOS_[[Sexo]:[Sexo]]=$B11,IF(DATOS_[[Check Periodo Ref.]:[Check Periodo Ref.]]="Dentro",DATOS_[C.Extra.05]))))),
0)</f>
        <v>0</v>
      </c>
      <c r="AQ11" s="182">
        <f t="array" ref="AQ11">IFERROR(
MEDIAN(IF(DATOS_[Sexo]=$B11,IF(DATOS_[Check Periodo Ref.]="Dentro",DATOS_[Tot Extrasalarial Ef],FALSE))),
0)</f>
        <v>0</v>
      </c>
      <c r="AR11" s="183">
        <f t="array" ref="AR11">IFERROR(
MEDIAN(IF(DATOS_[Sexo]=$B11,IF(DATOS_[Check Periodo Ref.]="Dentro",DATOS_[TOTAL Retrib Ef],FALSE))),
0)</f>
        <v>0</v>
      </c>
    </row>
    <row r="12" spans="1:44" s="101" customFormat="1" x14ac:dyDescent="0.3">
      <c r="D12" s="102"/>
      <c r="J12" s="103"/>
      <c r="K12" s="104"/>
      <c r="L12" s="104"/>
      <c r="M12" s="104"/>
      <c r="N12" s="104"/>
      <c r="O12" s="104"/>
      <c r="P12" s="104"/>
      <c r="Q12" s="104"/>
      <c r="R12" s="104"/>
      <c r="S12" s="104"/>
      <c r="T12" s="104"/>
      <c r="U12" s="104"/>
      <c r="V12" s="103"/>
      <c r="W12" s="103"/>
      <c r="X12" s="103"/>
      <c r="Y12" s="103"/>
      <c r="Z12" s="103"/>
      <c r="AA12" s="103"/>
      <c r="AB12" s="103"/>
      <c r="AC12" s="103"/>
      <c r="AD12" s="103"/>
      <c r="AE12" s="103"/>
      <c r="AF12" s="103"/>
      <c r="AG12" s="103"/>
      <c r="AH12" s="103"/>
      <c r="AI12" s="103"/>
      <c r="AL12" s="104"/>
      <c r="AM12" s="104"/>
      <c r="AN12" s="104"/>
      <c r="AO12" s="104"/>
      <c r="AP12" s="104"/>
    </row>
    <row r="13" spans="1:44" s="101" customFormat="1" x14ac:dyDescent="0.3">
      <c r="D13" s="102"/>
      <c r="J13" s="103"/>
      <c r="K13" s="104"/>
      <c r="L13" s="104"/>
      <c r="M13" s="104"/>
      <c r="N13" s="104"/>
      <c r="O13" s="104"/>
      <c r="P13" s="104"/>
      <c r="Q13" s="104"/>
      <c r="R13" s="104"/>
      <c r="S13" s="104"/>
      <c r="T13" s="104"/>
      <c r="U13" s="104"/>
      <c r="V13" s="103"/>
      <c r="W13" s="103"/>
      <c r="X13" s="103"/>
      <c r="Y13" s="103"/>
      <c r="Z13" s="103"/>
      <c r="AA13" s="103"/>
      <c r="AB13" s="103"/>
      <c r="AC13" s="103"/>
      <c r="AD13" s="103"/>
      <c r="AE13" s="103"/>
      <c r="AF13" s="103"/>
      <c r="AG13" s="103"/>
      <c r="AH13" s="103"/>
      <c r="AI13" s="103"/>
      <c r="AL13" s="104"/>
      <c r="AM13" s="104"/>
      <c r="AN13" s="104"/>
      <c r="AO13" s="104"/>
      <c r="AP13" s="104"/>
    </row>
    <row r="14" spans="1:44" s="97" customFormat="1" ht="46.15" customHeight="1" x14ac:dyDescent="0.25">
      <c r="B14" s="94"/>
      <c r="C14" s="94" t="s">
        <v>225</v>
      </c>
      <c r="D14" s="94" t="s">
        <v>220</v>
      </c>
      <c r="E14" s="95" t="s">
        <v>223</v>
      </c>
      <c r="F14" s="96" t="str">
        <f>+F8</f>
        <v>[ocultar]</v>
      </c>
      <c r="G14" s="96" t="str">
        <f t="shared" ref="G14:AI14" si="3">+G8</f>
        <v>[ocultar]</v>
      </c>
      <c r="H14" s="96" t="str">
        <f t="shared" si="3"/>
        <v>[ocultar]</v>
      </c>
      <c r="I14" s="96" t="str">
        <f t="shared" si="3"/>
        <v>[ocultar]</v>
      </c>
      <c r="J14" s="96" t="str">
        <f t="shared" si="3"/>
        <v>[ocultar]</v>
      </c>
      <c r="K14" s="96" t="str">
        <f t="shared" si="3"/>
        <v>[ocultar]</v>
      </c>
      <c r="L14" s="96" t="str">
        <f t="shared" si="3"/>
        <v>[ocultar]</v>
      </c>
      <c r="M14" s="96" t="str">
        <f t="shared" si="3"/>
        <v>[ocultar]</v>
      </c>
      <c r="N14" s="96" t="str">
        <f t="shared" si="3"/>
        <v>[ocultar]</v>
      </c>
      <c r="O14" s="96" t="str">
        <f t="shared" si="3"/>
        <v>[ocultar]</v>
      </c>
      <c r="P14" s="96" t="str">
        <f t="shared" si="3"/>
        <v>[ocultar]</v>
      </c>
      <c r="Q14" s="96" t="str">
        <f t="shared" si="3"/>
        <v>[ocultar]</v>
      </c>
      <c r="R14" s="96" t="str">
        <f t="shared" si="3"/>
        <v>[ocultar]</v>
      </c>
      <c r="S14" s="96" t="str">
        <f t="shared" si="3"/>
        <v>[ocultar]</v>
      </c>
      <c r="T14" s="96" t="str">
        <f t="shared" si="3"/>
        <v>[ocultar]</v>
      </c>
      <c r="U14" s="96" t="str">
        <f t="shared" si="3"/>
        <v>[ocultar]</v>
      </c>
      <c r="V14" s="96" t="str">
        <f t="shared" si="3"/>
        <v>[ocultar]</v>
      </c>
      <c r="W14" s="96" t="str">
        <f t="shared" si="3"/>
        <v>[ocultar]</v>
      </c>
      <c r="X14" s="96" t="str">
        <f t="shared" si="3"/>
        <v>[ocultar]</v>
      </c>
      <c r="Y14" s="96" t="str">
        <f t="shared" si="3"/>
        <v>[ocultar]</v>
      </c>
      <c r="Z14" s="96" t="str">
        <f t="shared" si="3"/>
        <v>[ocultar]</v>
      </c>
      <c r="AA14" s="96" t="str">
        <f t="shared" si="3"/>
        <v>[ocultar]</v>
      </c>
      <c r="AB14" s="96" t="str">
        <f t="shared" si="3"/>
        <v>[ocultar]</v>
      </c>
      <c r="AC14" s="96" t="str">
        <f t="shared" si="3"/>
        <v>[ocultar]</v>
      </c>
      <c r="AD14" s="96" t="str">
        <f t="shared" si="3"/>
        <v>[ocultar]</v>
      </c>
      <c r="AE14" s="96" t="str">
        <f t="shared" si="3"/>
        <v>[ocultar]</v>
      </c>
      <c r="AF14" s="96" t="str">
        <f t="shared" si="3"/>
        <v>[ocultar]</v>
      </c>
      <c r="AG14" s="96" t="str">
        <f t="shared" si="3"/>
        <v>[ocultar]</v>
      </c>
      <c r="AH14" s="96" t="str">
        <f t="shared" si="3"/>
        <v>[ocultar]</v>
      </c>
      <c r="AI14" s="96" t="str">
        <f t="shared" si="3"/>
        <v>[ocultar]</v>
      </c>
      <c r="AJ14" s="140" t="s">
        <v>221</v>
      </c>
      <c r="AK14" s="141" t="s">
        <v>213</v>
      </c>
      <c r="AL14" s="142" t="str">
        <f>+AL8</f>
        <v>[ocultar]</v>
      </c>
      <c r="AM14" s="142" t="str">
        <f t="shared" ref="AM14:AP14" si="4">+AM8</f>
        <v>[ocultar]</v>
      </c>
      <c r="AN14" s="142" t="str">
        <f t="shared" si="4"/>
        <v>[ocultar]</v>
      </c>
      <c r="AO14" s="142" t="str">
        <f t="shared" si="4"/>
        <v>[ocultar]</v>
      </c>
      <c r="AP14" s="142" t="str">
        <f t="shared" si="4"/>
        <v>[ocultar]</v>
      </c>
      <c r="AQ14" s="143" t="s">
        <v>222</v>
      </c>
      <c r="AR14" s="144" t="s">
        <v>214</v>
      </c>
    </row>
    <row r="15" spans="1:44" s="101" customFormat="1" ht="17.25" thickBot="1" x14ac:dyDescent="0.35">
      <c r="A15" s="101" t="str">
        <f>+A16</f>
        <v>[ocultar]</v>
      </c>
      <c r="B15" s="105" t="s">
        <v>308</v>
      </c>
      <c r="C15" s="176"/>
      <c r="D15" s="106"/>
      <c r="E15" s="186" t="str">
        <f t="shared" ref="E15" si="5">IFERROR((E16-E17)/E16,"")</f>
        <v/>
      </c>
      <c r="F15" s="190" t="str">
        <f>IFERROR((F16-F17)/F16,"")</f>
        <v/>
      </c>
      <c r="G15" s="190" t="str">
        <f t="shared" ref="G15:AR15" si="6">IFERROR((G16-G17)/G16,"")</f>
        <v/>
      </c>
      <c r="H15" s="190" t="str">
        <f t="shared" si="6"/>
        <v/>
      </c>
      <c r="I15" s="190" t="str">
        <f t="shared" si="6"/>
        <v/>
      </c>
      <c r="J15" s="190" t="str">
        <f t="shared" si="6"/>
        <v/>
      </c>
      <c r="K15" s="190" t="str">
        <f t="shared" si="6"/>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89" t="str">
        <f t="shared" si="6"/>
        <v/>
      </c>
      <c r="W15" s="189" t="str">
        <f t="shared" si="6"/>
        <v/>
      </c>
      <c r="X15" s="189" t="str">
        <f t="shared" si="6"/>
        <v/>
      </c>
      <c r="Y15" s="189"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91" t="str">
        <f t="shared" si="6"/>
        <v/>
      </c>
      <c r="AK15" s="195" t="str">
        <f t="shared" si="6"/>
        <v/>
      </c>
      <c r="AL15" s="192" t="str">
        <f t="shared" si="6"/>
        <v/>
      </c>
      <c r="AM15" s="192" t="str">
        <f t="shared" si="6"/>
        <v/>
      </c>
      <c r="AN15" s="192" t="str">
        <f t="shared" si="6"/>
        <v/>
      </c>
      <c r="AO15" s="192" t="str">
        <f t="shared" si="6"/>
        <v/>
      </c>
      <c r="AP15" s="192" t="str">
        <f t="shared" si="6"/>
        <v/>
      </c>
      <c r="AQ15" s="193" t="str">
        <f t="shared" si="6"/>
        <v/>
      </c>
      <c r="AR15" s="194" t="str">
        <f t="shared" si="6"/>
        <v/>
      </c>
    </row>
    <row r="16" spans="1:44" s="101" customFormat="1" x14ac:dyDescent="0.3">
      <c r="A16" s="101" t="str">
        <f>+IF(C16+C17=0,"[ocultar]","")</f>
        <v>[ocultar]</v>
      </c>
      <c r="B16" s="98"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77">
        <f t="array" ref="E16">IFERROR(
MEDIAN(IF(DATOS_[Sexo]=$B16,IF(DATOS_[AGRUP. VALOR. PTO.]=$B15,IF(DATOS_[Check Periodo Ref.]="Dentro",DATOS_[SALARIO BASE Ef],FALSE)))),
0)</f>
        <v>0</v>
      </c>
      <c r="F16" s="178">
        <f t="array" ref="F16">IFERROR(
MEDIAN((IF(DATOS_[[Sexo]:[Sexo]]=$B16,IF(DATOS_[[AGRUP. VALOR. PTO.]:[AGRUP. VALOR. PTO.]]=$B15,IF(DATOS_[[Check Periodo Ref.]:[Check Periodo Ref.]]="Dentro",DATOS_[Conc.Sal.01]))))),
0)</f>
        <v>0</v>
      </c>
      <c r="G16" s="178">
        <f t="array" ref="G16">IFERROR(
MEDIAN((IF(DATOS_[[Sexo]:[Sexo]]=$B16,IF(DATOS_[[AGRUP. VALOR. PTO.]:[AGRUP. VALOR. PTO.]]=$B15,IF(DATOS_[[Check Periodo Ref.]:[Check Periodo Ref.]]="Dentro",DATOS_[Conc.Sal.02]))))),
0)</f>
        <v>0</v>
      </c>
      <c r="H16" s="178">
        <f t="array" ref="H16">IFERROR(
MEDIAN((IF(DATOS_[[Sexo]:[Sexo]]=$B16,IF(DATOS_[[AGRUP. VALOR. PTO.]:[AGRUP. VALOR. PTO.]]=$B15,IF(DATOS_[[Check Periodo Ref.]:[Check Periodo Ref.]]="Dentro",DATOS_[Conc.Sal.03]))))),
0)</f>
        <v>0</v>
      </c>
      <c r="I16" s="178">
        <f t="array" ref="I16">IFERROR(
MEDIAN((IF(DATOS_[[Sexo]:[Sexo]]=$B16,IF(DATOS_[[AGRUP. VALOR. PTO.]:[AGRUP. VALOR. PTO.]]=$B15,IF(DATOS_[[Check Periodo Ref.]:[Check Periodo Ref.]]="Dentro",DATOS_[Conc.Sal.04]))))),
0)</f>
        <v>0</v>
      </c>
      <c r="J16" s="178">
        <f t="array" ref="J16">IFERROR(
MEDIAN((IF(DATOS_[[Sexo]:[Sexo]]=$B16,IF(DATOS_[[AGRUP. VALOR. PTO.]:[AGRUP. VALOR. PTO.]]=$B15,IF(DATOS_[[Check Periodo Ref.]:[Check Periodo Ref.]]="Dentro",DATOS_[Conc.Sal.05]))))),
0)</f>
        <v>0</v>
      </c>
      <c r="K16" s="178">
        <f t="array" ref="K16">IFERROR(
MEDIAN((IF(DATOS_[[Sexo]:[Sexo]]=$B16,IF(DATOS_[[AGRUP. VALOR. PTO.]:[AGRUP. VALOR. PTO.]]=$B15,IF(DATOS_[[Check Periodo Ref.]:[Check Periodo Ref.]]="Dentro",DATOS_[Conc.Sal.06]))))),
0)</f>
        <v>0</v>
      </c>
      <c r="L16" s="178">
        <f t="array" ref="L16">IFERROR(
MEDIAN((IF(DATOS_[[Sexo]:[Sexo]]=$B16,IF(DATOS_[[AGRUP. VALOR. PTO.]:[AGRUP. VALOR. PTO.]]=$B15,IF(DATOS_[[Check Periodo Ref.]:[Check Periodo Ref.]]="Dentro",DATOS_[Conc.Sal.07]))))),
0)</f>
        <v>0</v>
      </c>
      <c r="M16" s="178">
        <f t="array" ref="M16">IFERROR(
MEDIAN((IF(DATOS_[[Sexo]:[Sexo]]=$B16,IF(DATOS_[[AGRUP. VALOR. PTO.]:[AGRUP. VALOR. PTO.]]=$B15,IF(DATOS_[[Check Periodo Ref.]:[Check Periodo Ref.]]="Dentro",DATOS_[Conc.Sal.08]))))),
0)</f>
        <v>0</v>
      </c>
      <c r="N16" s="178">
        <f t="array" ref="N16">IFERROR(
MEDIAN((IF(DATOS_[[Sexo]:[Sexo]]=$B16,IF(DATOS_[[AGRUP. VALOR. PTO.]:[AGRUP. VALOR. PTO.]]=$B15,IF(DATOS_[[Check Periodo Ref.]:[Check Periodo Ref.]]="Dentro",DATOS_[Conc.Sal.09]))))),
0)</f>
        <v>0</v>
      </c>
      <c r="O16" s="178">
        <f t="array" ref="O16">IFERROR(
MEDIAN((IF(DATOS_[[Sexo]:[Sexo]]=$B16,IF(DATOS_[[AGRUP. VALOR. PTO.]:[AGRUP. VALOR. PTO.]]=$B15,IF(DATOS_[[Check Periodo Ref.]:[Check Periodo Ref.]]="Dentro",DATOS_[Conc.Sal.10]))))),
0)</f>
        <v>0</v>
      </c>
      <c r="P16" s="178">
        <f t="array" ref="P16">IFERROR(
MEDIAN((IF(DATOS_[[Sexo]:[Sexo]]=$B16,IF(DATOS_[[AGRUP. VALOR. PTO.]:[AGRUP. VALOR. PTO.]]=$B15,IF(DATOS_[[Check Periodo Ref.]:[Check Periodo Ref.]]="Dentro",DATOS_[Conc.Sal.11]))))),
0)</f>
        <v>0</v>
      </c>
      <c r="Q16" s="178">
        <f t="array" ref="Q16">IFERROR(
MEDIAN((IF(DATOS_[[Sexo]:[Sexo]]=$B16,IF(DATOS_[[AGRUP. VALOR. PTO.]:[AGRUP. VALOR. PTO.]]=$B15,IF(DATOS_[[Check Periodo Ref.]:[Check Periodo Ref.]]="Dentro",DATOS_[Conc.Sal.12]))))),
0)</f>
        <v>0</v>
      </c>
      <c r="R16" s="178">
        <f t="array" ref="R16">IFERROR(
MEDIAN((IF(DATOS_[[Sexo]:[Sexo]]=$B16,IF(DATOS_[[AGRUP. VALOR. PTO.]:[AGRUP. VALOR. PTO.]]=$B15,IF(DATOS_[[Check Periodo Ref.]:[Check Periodo Ref.]]="Dentro",DATOS_[Conc.Sal.13]))))),
0)</f>
        <v>0</v>
      </c>
      <c r="S16" s="178">
        <f t="array" ref="S16">IFERROR(
MEDIAN((IF(DATOS_[[Sexo]:[Sexo]]=$B16,IF(DATOS_[[AGRUP. VALOR. PTO.]:[AGRUP. VALOR. PTO.]]=$B15,IF(DATOS_[[Check Periodo Ref.]:[Check Periodo Ref.]]="Dentro",DATOS_[Conc.Sal.14]))))),
0)</f>
        <v>0</v>
      </c>
      <c r="T16" s="178">
        <f t="array" ref="T16">IFERROR(
MEDIAN((IF(DATOS_[[Sexo]:[Sexo]]=$B16,IF(DATOS_[[AGRUP. VALOR. PTO.]:[AGRUP. VALOR. PTO.]]=$B15,IF(DATOS_[[Check Periodo Ref.]:[Check Periodo Ref.]]="Dentro",DATOS_[Conc.Sal.15]))))),
0)</f>
        <v>0</v>
      </c>
      <c r="U16" s="178">
        <f t="array" ref="U16">IFERROR(
MEDIAN((IF(DATOS_[[Sexo]:[Sexo]]=$B16,IF(DATOS_[[AGRUP. VALOR. PTO.]:[AGRUP. VALOR. PTO.]]=$B15,IF(DATOS_[[Check Periodo Ref.]:[Check Periodo Ref.]]="Dentro",DATOS_[Conc.Sal.16]))))),
0)</f>
        <v>0</v>
      </c>
      <c r="V16" s="178">
        <f t="array" ref="V16">IFERROR(
MEDIAN((IF(DATOS_[[Sexo]:[Sexo]]=$B16,IF(DATOS_[[AGRUP. VALOR. PTO.]:[AGRUP. VALOR. PTO.]]=$B15,IF(DATOS_[[Check Periodo Ref.]:[Check Periodo Ref.]]="Dentro",DATOS_[Conc.Sal.17]))))),
0)</f>
        <v>0</v>
      </c>
      <c r="W16" s="178">
        <f t="array" ref="W16">IFERROR(
MEDIAN((IF(DATOS_[[Sexo]:[Sexo]]=$B16,IF(DATOS_[[AGRUP. VALOR. PTO.]:[AGRUP. VALOR. PTO.]]=$B15,IF(DATOS_[[Check Periodo Ref.]:[Check Periodo Ref.]]="Dentro",DATOS_[Conc.Sal.18]))))),
0)</f>
        <v>0</v>
      </c>
      <c r="X16" s="178">
        <f t="array" ref="X16">IFERROR(
MEDIAN((IF(DATOS_[[Sexo]:[Sexo]]=$B16,IF(DATOS_[[AGRUP. VALOR. PTO.]:[AGRUP. VALOR. PTO.]]=$B15,IF(DATOS_[[Check Periodo Ref.]:[Check Periodo Ref.]]="Dentro",DATOS_[Conc.Sal.19]))))),
0)</f>
        <v>0</v>
      </c>
      <c r="Y16" s="178">
        <f t="array" ref="Y16">IFERROR(
MEDIAN((IF(DATOS_[[Sexo]:[Sexo]]=$B16,IF(DATOS_[[AGRUP. VALOR. PTO.]:[AGRUP. VALOR. PTO.]]=$B15,IF(DATOS_[[Check Periodo Ref.]:[Check Periodo Ref.]]="Dentro",DATOS_[Conc.Sal.20]))))),
0)</f>
        <v>0</v>
      </c>
      <c r="Z16" s="178">
        <f t="array" ref="Z16">IFERROR(
MEDIAN((IF(DATOS_[[Sexo]:[Sexo]]=$B16,IF(DATOS_[[AGRUP. VALOR. PTO.]:[AGRUP. VALOR. PTO.]]=$B15,IF(DATOS_[[Check Periodo Ref.]:[Check Periodo Ref.]]="Dentro",DATOS_[Conc.Sal.21]))))),
0)</f>
        <v>0</v>
      </c>
      <c r="AA16" s="178">
        <f t="array" ref="AA16">IFERROR(
MEDIAN((IF(DATOS_[[Sexo]:[Sexo]]=$B16,IF(DATOS_[[AGRUP. VALOR. PTO.]:[AGRUP. VALOR. PTO.]]=$B15,IF(DATOS_[[Check Periodo Ref.]:[Check Periodo Ref.]]="Dentro",DATOS_[Conc.Sal.22]))))),
0)</f>
        <v>0</v>
      </c>
      <c r="AB16" s="178">
        <f t="array" ref="AB16">IFERROR(
MEDIAN((IF(DATOS_[[Sexo]:[Sexo]]=$B16,IF(DATOS_[[AGRUP. VALOR. PTO.]:[AGRUP. VALOR. PTO.]]=$B15,IF(DATOS_[[Check Periodo Ref.]:[Check Periodo Ref.]]="Dentro",DATOS_[Conc.Sal.23]))))),
0)</f>
        <v>0</v>
      </c>
      <c r="AC16" s="178">
        <f t="array" ref="AC16">IFERROR(
MEDIAN((IF(DATOS_[[Sexo]:[Sexo]]=$B16,IF(DATOS_[[AGRUP. VALOR. PTO.]:[AGRUP. VALOR. PTO.]]=$B15,IF(DATOS_[[Check Periodo Ref.]:[Check Periodo Ref.]]="Dentro",DATOS_[Conc.Sal.24]))))),
0)</f>
        <v>0</v>
      </c>
      <c r="AD16" s="178">
        <f t="array" ref="AD16">IFERROR(
MEDIAN((IF(DATOS_[[Sexo]:[Sexo]]=$B16,IF(DATOS_[[AGRUP. VALOR. PTO.]:[AGRUP. VALOR. PTO.]]=$B15,IF(DATOS_[[Check Periodo Ref.]:[Check Periodo Ref.]]="Dentro",DATOS_[Conc.Sal.25]))))),
0)</f>
        <v>0</v>
      </c>
      <c r="AE16" s="178">
        <f t="array" ref="AE16">IFERROR(
MEDIAN((IF(DATOS_[[Sexo]:[Sexo]]=$B16,IF(DATOS_[[AGRUP. VALOR. PTO.]:[AGRUP. VALOR. PTO.]]=$B15,IF(DATOS_[[Check Periodo Ref.]:[Check Periodo Ref.]]="Dentro",DATOS_[Conc.Sal.26]))))),
0)</f>
        <v>0</v>
      </c>
      <c r="AF16" s="178">
        <f t="array" ref="AF16">IFERROR(
MEDIAN((IF(DATOS_[[Sexo]:[Sexo]]=$B16,IF(DATOS_[[AGRUP. VALOR. PTO.]:[AGRUP. VALOR. PTO.]]=$B15,IF(DATOS_[[Check Periodo Ref.]:[Check Periodo Ref.]]="Dentro",DATOS_[Conc.Sal.27]))))),
0)</f>
        <v>0</v>
      </c>
      <c r="AG16" s="178">
        <f t="array" ref="AG16">IFERROR(
MEDIAN((IF(DATOS_[[Sexo]:[Sexo]]=$B16,IF(DATOS_[[AGRUP. VALOR. PTO.]:[AGRUP. VALOR. PTO.]]=$B15,IF(DATOS_[[Check Periodo Ref.]:[Check Periodo Ref.]]="Dentro",DATOS_[Conc.Sal.28]))))),
0)</f>
        <v>0</v>
      </c>
      <c r="AH16" s="178">
        <f t="array" ref="AH16">IFERROR(
MEDIAN((IF(DATOS_[[Sexo]:[Sexo]]=$B16,IF(DATOS_[[AGRUP. VALOR. PTO.]:[AGRUP. VALOR. PTO.]]=$B15,IF(DATOS_[[Check Periodo Ref.]:[Check Periodo Ref.]]="Dentro",DATOS_[Conc.Sal.29]))))),
0)</f>
        <v>0</v>
      </c>
      <c r="AI16" s="178">
        <f t="array" ref="AI16">IFERROR(
MEDIAN((IF(DATOS_[[Sexo]:[Sexo]]=$B16,IF(DATOS_[[AGRUP. VALOR. PTO.]:[AGRUP. VALOR. PTO.]]=$B15,IF(DATOS_[[Check Periodo Ref.]:[Check Periodo Ref.]]="Dentro",DATOS_[Conc.Sal.30]))))),
0)</f>
        <v>0</v>
      </c>
      <c r="AJ16" s="179">
        <f t="array" ref="AJ16">IFERROR(
MEDIAN(IF(DATOS_[Sexo]=$B16,IF(DATOS_[AGRUP. VALOR. PTO.]=$B15,IF(DATOS_[Check Periodo Ref.]="Dentro",DATOS_[Tot COMPL.SAL Ef],FALSE)))),
0)</f>
        <v>0</v>
      </c>
      <c r="AK16" s="180">
        <f t="array" ref="AK16">IFERROR(
MEDIAN(IF(DATOS_[Sexo]=$B16,IF(DATOS_[AGRUP. VALOR. PTO.]=$B15,IF(DATOS_[Check Periodo Ref.]="Dentro",DATOS_[TOTAL SALARIO Ef],FALSE)))),
0)</f>
        <v>0</v>
      </c>
      <c r="AL16" s="181">
        <f t="array" ref="AL16">IFERROR(
MEDIAN((IF(DATOS_[[Sexo]:[Sexo]]=$B16,IF(DATOS_[[AGRUP. VALOR. PTO.]:[AGRUP. VALOR. PTO.]]=$B15,IF(DATOS_[[Check Periodo Ref.]:[Check Periodo Ref.]]="Dentro",DATOS_[C.Extra.01]))))),
0)</f>
        <v>0</v>
      </c>
      <c r="AM16" s="181">
        <f t="array" ref="AM16">IFERROR(
MEDIAN((IF(DATOS_[[Sexo]:[Sexo]]=$B16,IF(DATOS_[[AGRUP. VALOR. PTO.]:[AGRUP. VALOR. PTO.]]=$B15,IF(DATOS_[[Check Periodo Ref.]:[Check Periodo Ref.]]="Dentro",DATOS_[C.Extra.02]))))),
0)</f>
        <v>0</v>
      </c>
      <c r="AN16" s="181">
        <f t="array" ref="AN16">IFERROR(
MEDIAN((IF(DATOS_[[Sexo]:[Sexo]]=$B16,IF(DATOS_[[AGRUP. VALOR. PTO.]:[AGRUP. VALOR. PTO.]]=$B15,IF(DATOS_[[Check Periodo Ref.]:[Check Periodo Ref.]]="Dentro",DATOS_[C.Extra.03]))))),
0)</f>
        <v>0</v>
      </c>
      <c r="AO16" s="181">
        <f t="array" ref="AO16">IFERROR(
MEDIAN((IF(DATOS_[[Sexo]:[Sexo]]=$B16,IF(DATOS_[[AGRUP. VALOR. PTO.]:[AGRUP. VALOR. PTO.]]=$B15,IF(DATOS_[[Check Periodo Ref.]:[Check Periodo Ref.]]="Dentro",DATOS_[C.Extra.04]))))),
0)</f>
        <v>0</v>
      </c>
      <c r="AP16" s="181">
        <f t="array" ref="AP16">IFERROR(
MEDIAN((IF(DATOS_[[Sexo]:[Sexo]]=$B16,IF(DATOS_[[AGRUP. VALOR. PTO.]:[AGRUP. VALOR. PTO.]]=$B15,IF(DATOS_[[Check Periodo Ref.]:[Check Periodo Ref.]]="Dentro",DATOS_[C.Extra.05]))))),
0)</f>
        <v>0</v>
      </c>
      <c r="AQ16" s="182">
        <f t="array" ref="AQ16">IFERROR(
MEDIAN(IF(DATOS_[Sexo]=$B16,IF(DATOS_[AGRUP. VALOR. PTO.]=$B15,IF(DATOS_[Check Periodo Ref.]="Dentro",DATOS_[Tot Extrasalarial Ef],FALSE)))),
0)</f>
        <v>0</v>
      </c>
      <c r="AR16" s="183">
        <f t="array" ref="AR16">IFERROR(
MEDIAN(IF(DATOS_[Sexo]=$B16,IF(DATOS_[AGRUP. VALOR. PTO.]=$B15,IF(DATOS_[Check Periodo Ref.]="Dentro",DATOS_[TOTAL Retrib Ef],FALSE)))),
0)</f>
        <v>0</v>
      </c>
    </row>
    <row r="17" spans="1:44" s="101" customFormat="1" x14ac:dyDescent="0.3">
      <c r="A17" s="101" t="str">
        <f>+A16</f>
        <v>[ocultar]</v>
      </c>
      <c r="B17" s="98"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77">
        <f t="array" ref="E17">IFERROR(
MEDIAN(IF(DATOS_[Sexo]=$B17,IF(DATOS_[AGRUP. VALOR. PTO.]=$B15,IF(DATOS_[Check Periodo Ref.]="Dentro",DATOS_[SALARIO BASE Ef],FALSE)))),
0)</f>
        <v>0</v>
      </c>
      <c r="F17" s="178">
        <f t="array" ref="F17">IFERROR(
MEDIAN((IF(DATOS_[[Sexo]:[Sexo]]=$B17,IF(DATOS_[[AGRUP. VALOR. PTO.]:[AGRUP. VALOR. PTO.]]=$B15,IF(DATOS_[[Check Periodo Ref.]:[Check Periodo Ref.]]="Dentro",DATOS_[Conc.Sal.01]))))),
0)</f>
        <v>0</v>
      </c>
      <c r="G17" s="178">
        <f t="array" ref="G17">IFERROR(
MEDIAN((IF(DATOS_[[Sexo]:[Sexo]]=$B17,IF(DATOS_[[AGRUP. VALOR. PTO.]:[AGRUP. VALOR. PTO.]]=$B15,IF(DATOS_[[Check Periodo Ref.]:[Check Periodo Ref.]]="Dentro",DATOS_[Conc.Sal.02]))))),
0)</f>
        <v>0</v>
      </c>
      <c r="H17" s="178">
        <f t="array" ref="H17">IFERROR(
MEDIAN((IF(DATOS_[[Sexo]:[Sexo]]=$B17,IF(DATOS_[[AGRUP. VALOR. PTO.]:[AGRUP. VALOR. PTO.]]=$B15,IF(DATOS_[[Check Periodo Ref.]:[Check Periodo Ref.]]="Dentro",DATOS_[Conc.Sal.03]))))),
0)</f>
        <v>0</v>
      </c>
      <c r="I17" s="178">
        <f t="array" ref="I17">IFERROR(
MEDIAN((IF(DATOS_[[Sexo]:[Sexo]]=$B17,IF(DATOS_[[AGRUP. VALOR. PTO.]:[AGRUP. VALOR. PTO.]]=$B15,IF(DATOS_[[Check Periodo Ref.]:[Check Periodo Ref.]]="Dentro",DATOS_[Conc.Sal.04]))))),
0)</f>
        <v>0</v>
      </c>
      <c r="J17" s="178">
        <f t="array" ref="J17">IFERROR(
MEDIAN((IF(DATOS_[[Sexo]:[Sexo]]=$B17,IF(DATOS_[[AGRUP. VALOR. PTO.]:[AGRUP. VALOR. PTO.]]=$B15,IF(DATOS_[[Check Periodo Ref.]:[Check Periodo Ref.]]="Dentro",DATOS_[Conc.Sal.05]))))),
0)</f>
        <v>0</v>
      </c>
      <c r="K17" s="178">
        <f t="array" ref="K17">IFERROR(
MEDIAN((IF(DATOS_[[Sexo]:[Sexo]]=$B17,IF(DATOS_[[AGRUP. VALOR. PTO.]:[AGRUP. VALOR. PTO.]]=$B15,IF(DATOS_[[Check Periodo Ref.]:[Check Periodo Ref.]]="Dentro",DATOS_[Conc.Sal.06]))))),
0)</f>
        <v>0</v>
      </c>
      <c r="L17" s="178">
        <f t="array" ref="L17">IFERROR(
MEDIAN((IF(DATOS_[[Sexo]:[Sexo]]=$B17,IF(DATOS_[[AGRUP. VALOR. PTO.]:[AGRUP. VALOR. PTO.]]=$B15,IF(DATOS_[[Check Periodo Ref.]:[Check Periodo Ref.]]="Dentro",DATOS_[Conc.Sal.07]))))),
0)</f>
        <v>0</v>
      </c>
      <c r="M17" s="178">
        <f t="array" ref="M17">IFERROR(
MEDIAN((IF(DATOS_[[Sexo]:[Sexo]]=$B17,IF(DATOS_[[AGRUP. VALOR. PTO.]:[AGRUP. VALOR. PTO.]]=$B15,IF(DATOS_[[Check Periodo Ref.]:[Check Periodo Ref.]]="Dentro",DATOS_[Conc.Sal.08]))))),
0)</f>
        <v>0</v>
      </c>
      <c r="N17" s="178">
        <f t="array" ref="N17">IFERROR(
MEDIAN((IF(DATOS_[[Sexo]:[Sexo]]=$B17,IF(DATOS_[[AGRUP. VALOR. PTO.]:[AGRUP. VALOR. PTO.]]=$B15,IF(DATOS_[[Check Periodo Ref.]:[Check Periodo Ref.]]="Dentro",DATOS_[Conc.Sal.09]))))),
0)</f>
        <v>0</v>
      </c>
      <c r="O17" s="178">
        <f t="array" ref="O17">IFERROR(
MEDIAN((IF(DATOS_[[Sexo]:[Sexo]]=$B17,IF(DATOS_[[AGRUP. VALOR. PTO.]:[AGRUP. VALOR. PTO.]]=$B15,IF(DATOS_[[Check Periodo Ref.]:[Check Periodo Ref.]]="Dentro",DATOS_[Conc.Sal.10]))))),
0)</f>
        <v>0</v>
      </c>
      <c r="P17" s="178">
        <f t="array" ref="P17">IFERROR(
MEDIAN((IF(DATOS_[[Sexo]:[Sexo]]=$B17,IF(DATOS_[[AGRUP. VALOR. PTO.]:[AGRUP. VALOR. PTO.]]=$B15,IF(DATOS_[[Check Periodo Ref.]:[Check Periodo Ref.]]="Dentro",DATOS_[Conc.Sal.11]))))),
0)</f>
        <v>0</v>
      </c>
      <c r="Q17" s="178">
        <f t="array" ref="Q17">IFERROR(
MEDIAN((IF(DATOS_[[Sexo]:[Sexo]]=$B17,IF(DATOS_[[AGRUP. VALOR. PTO.]:[AGRUP. VALOR. PTO.]]=$B15,IF(DATOS_[[Check Periodo Ref.]:[Check Periodo Ref.]]="Dentro",DATOS_[Conc.Sal.12]))))),
0)</f>
        <v>0</v>
      </c>
      <c r="R17" s="178">
        <f t="array" ref="R17">IFERROR(
MEDIAN((IF(DATOS_[[Sexo]:[Sexo]]=$B17,IF(DATOS_[[AGRUP. VALOR. PTO.]:[AGRUP. VALOR. PTO.]]=$B15,IF(DATOS_[[Check Periodo Ref.]:[Check Periodo Ref.]]="Dentro",DATOS_[Conc.Sal.13]))))),
0)</f>
        <v>0</v>
      </c>
      <c r="S17" s="178">
        <f t="array" ref="S17">IFERROR(
MEDIAN((IF(DATOS_[[Sexo]:[Sexo]]=$B17,IF(DATOS_[[AGRUP. VALOR. PTO.]:[AGRUP. VALOR. PTO.]]=$B15,IF(DATOS_[[Check Periodo Ref.]:[Check Periodo Ref.]]="Dentro",DATOS_[Conc.Sal.14]))))),
0)</f>
        <v>0</v>
      </c>
      <c r="T17" s="178">
        <f t="array" ref="T17">IFERROR(
MEDIAN((IF(DATOS_[[Sexo]:[Sexo]]=$B17,IF(DATOS_[[AGRUP. VALOR. PTO.]:[AGRUP. VALOR. PTO.]]=$B15,IF(DATOS_[[Check Periodo Ref.]:[Check Periodo Ref.]]="Dentro",DATOS_[Conc.Sal.15]))))),
0)</f>
        <v>0</v>
      </c>
      <c r="U17" s="178">
        <f t="array" ref="U17">IFERROR(
MEDIAN((IF(DATOS_[[Sexo]:[Sexo]]=$B17,IF(DATOS_[[AGRUP. VALOR. PTO.]:[AGRUP. VALOR. PTO.]]=$B15,IF(DATOS_[[Check Periodo Ref.]:[Check Periodo Ref.]]="Dentro",DATOS_[Conc.Sal.16]))))),
0)</f>
        <v>0</v>
      </c>
      <c r="V17" s="178">
        <f t="array" ref="V17">IFERROR(
MEDIAN((IF(DATOS_[[Sexo]:[Sexo]]=$B17,IF(DATOS_[[AGRUP. VALOR. PTO.]:[AGRUP. VALOR. PTO.]]=$B15,IF(DATOS_[[Check Periodo Ref.]:[Check Periodo Ref.]]="Dentro",DATOS_[Conc.Sal.17]))))),
0)</f>
        <v>0</v>
      </c>
      <c r="W17" s="178">
        <f t="array" ref="W17">IFERROR(
MEDIAN((IF(DATOS_[[Sexo]:[Sexo]]=$B17,IF(DATOS_[[AGRUP. VALOR. PTO.]:[AGRUP. VALOR. PTO.]]=$B15,IF(DATOS_[[Check Periodo Ref.]:[Check Periodo Ref.]]="Dentro",DATOS_[Conc.Sal.18]))))),
0)</f>
        <v>0</v>
      </c>
      <c r="X17" s="178">
        <f t="array" ref="X17">IFERROR(
MEDIAN((IF(DATOS_[[Sexo]:[Sexo]]=$B17,IF(DATOS_[[AGRUP. VALOR. PTO.]:[AGRUP. VALOR. PTO.]]=$B15,IF(DATOS_[[Check Periodo Ref.]:[Check Periodo Ref.]]="Dentro",DATOS_[Conc.Sal.19]))))),
0)</f>
        <v>0</v>
      </c>
      <c r="Y17" s="178">
        <f t="array" ref="Y17">IFERROR(
MEDIAN((IF(DATOS_[[Sexo]:[Sexo]]=$B17,IF(DATOS_[[AGRUP. VALOR. PTO.]:[AGRUP. VALOR. PTO.]]=$B15,IF(DATOS_[[Check Periodo Ref.]:[Check Periodo Ref.]]="Dentro",DATOS_[Conc.Sal.20]))))),
0)</f>
        <v>0</v>
      </c>
      <c r="Z17" s="178">
        <f t="array" ref="Z17">IFERROR(
MEDIAN((IF(DATOS_[[Sexo]:[Sexo]]=$B17,IF(DATOS_[[AGRUP. VALOR. PTO.]:[AGRUP. VALOR. PTO.]]=$B15,IF(DATOS_[[Check Periodo Ref.]:[Check Periodo Ref.]]="Dentro",DATOS_[Conc.Sal.21]))))),
0)</f>
        <v>0</v>
      </c>
      <c r="AA17" s="178">
        <f t="array" ref="AA17">IFERROR(
MEDIAN((IF(DATOS_[[Sexo]:[Sexo]]=$B17,IF(DATOS_[[AGRUP. VALOR. PTO.]:[AGRUP. VALOR. PTO.]]=$B15,IF(DATOS_[[Check Periodo Ref.]:[Check Periodo Ref.]]="Dentro",DATOS_[Conc.Sal.22]))))),
0)</f>
        <v>0</v>
      </c>
      <c r="AB17" s="178">
        <f t="array" ref="AB17">IFERROR(
MEDIAN((IF(DATOS_[[Sexo]:[Sexo]]=$B17,IF(DATOS_[[AGRUP. VALOR. PTO.]:[AGRUP. VALOR. PTO.]]=$B15,IF(DATOS_[[Check Periodo Ref.]:[Check Periodo Ref.]]="Dentro",DATOS_[Conc.Sal.23]))))),
0)</f>
        <v>0</v>
      </c>
      <c r="AC17" s="178">
        <f t="array" ref="AC17">IFERROR(
MEDIAN((IF(DATOS_[[Sexo]:[Sexo]]=$B17,IF(DATOS_[[AGRUP. VALOR. PTO.]:[AGRUP. VALOR. PTO.]]=$B15,IF(DATOS_[[Check Periodo Ref.]:[Check Periodo Ref.]]="Dentro",DATOS_[Conc.Sal.24]))))),
0)</f>
        <v>0</v>
      </c>
      <c r="AD17" s="178">
        <f t="array" ref="AD17">IFERROR(
MEDIAN((IF(DATOS_[[Sexo]:[Sexo]]=$B17,IF(DATOS_[[AGRUP. VALOR. PTO.]:[AGRUP. VALOR. PTO.]]=$B15,IF(DATOS_[[Check Periodo Ref.]:[Check Periodo Ref.]]="Dentro",DATOS_[Conc.Sal.25]))))),
0)</f>
        <v>0</v>
      </c>
      <c r="AE17" s="178">
        <f t="array" ref="AE17">IFERROR(
MEDIAN((IF(DATOS_[[Sexo]:[Sexo]]=$B17,IF(DATOS_[[AGRUP. VALOR. PTO.]:[AGRUP. VALOR. PTO.]]=$B15,IF(DATOS_[[Check Periodo Ref.]:[Check Periodo Ref.]]="Dentro",DATOS_[Conc.Sal.26]))))),
0)</f>
        <v>0</v>
      </c>
      <c r="AF17" s="178">
        <f t="array" ref="AF17">IFERROR(
MEDIAN((IF(DATOS_[[Sexo]:[Sexo]]=$B17,IF(DATOS_[[AGRUP. VALOR. PTO.]:[AGRUP. VALOR. PTO.]]=$B15,IF(DATOS_[[Check Periodo Ref.]:[Check Periodo Ref.]]="Dentro",DATOS_[Conc.Sal.27]))))),
0)</f>
        <v>0</v>
      </c>
      <c r="AG17" s="178">
        <f t="array" ref="AG17">IFERROR(
MEDIAN((IF(DATOS_[[Sexo]:[Sexo]]=$B17,IF(DATOS_[[AGRUP. VALOR. PTO.]:[AGRUP. VALOR. PTO.]]=$B15,IF(DATOS_[[Check Periodo Ref.]:[Check Periodo Ref.]]="Dentro",DATOS_[Conc.Sal.28]))))),
0)</f>
        <v>0</v>
      </c>
      <c r="AH17" s="178">
        <f t="array" ref="AH17">IFERROR(
MEDIAN((IF(DATOS_[[Sexo]:[Sexo]]=$B17,IF(DATOS_[[AGRUP. VALOR. PTO.]:[AGRUP. VALOR. PTO.]]=$B15,IF(DATOS_[[Check Periodo Ref.]:[Check Periodo Ref.]]="Dentro",DATOS_[Conc.Sal.29]))))),
0)</f>
        <v>0</v>
      </c>
      <c r="AI17" s="178">
        <f t="array" ref="AI17">IFERROR(
MEDIAN((IF(DATOS_[[Sexo]:[Sexo]]=$B17,IF(DATOS_[[AGRUP. VALOR. PTO.]:[AGRUP. VALOR. PTO.]]=$B15,IF(DATOS_[[Check Periodo Ref.]:[Check Periodo Ref.]]="Dentro",DATOS_[Conc.Sal.30]))))),
0)</f>
        <v>0</v>
      </c>
      <c r="AJ17" s="179">
        <f t="array" ref="AJ17">IFERROR(
MEDIAN(IF(DATOS_[Sexo]=$B17,IF(DATOS_[AGRUP. VALOR. PTO.]=$B15,IF(DATOS_[Check Periodo Ref.]="Dentro",DATOS_[Tot COMPL.SAL Ef],FALSE)))),
0)</f>
        <v>0</v>
      </c>
      <c r="AK17" s="180">
        <f t="array" ref="AK17">IFERROR(
MEDIAN(IF(DATOS_[Sexo]=$B17,IF(DATOS_[AGRUP. VALOR. PTO.]=$B15,IF(DATOS_[Check Periodo Ref.]="Dentro",DATOS_[TOTAL SALARIO Ef],FALSE)))),
0)</f>
        <v>0</v>
      </c>
      <c r="AL17" s="181">
        <f t="array" ref="AL17">IFERROR(
MEDIAN((IF(DATOS_[[Sexo]:[Sexo]]=$B17,IF(DATOS_[[AGRUP. VALOR. PTO.]:[AGRUP. VALOR. PTO.]]=$B15,IF(DATOS_[[Check Periodo Ref.]:[Check Periodo Ref.]]="Dentro",DATOS_[C.Extra.01]))))),
0)</f>
        <v>0</v>
      </c>
      <c r="AM17" s="181">
        <f t="array" ref="AM17">IFERROR(
MEDIAN((IF(DATOS_[[Sexo]:[Sexo]]=$B17,IF(DATOS_[[AGRUP. VALOR. PTO.]:[AGRUP. VALOR. PTO.]]=$B15,IF(DATOS_[[Check Periodo Ref.]:[Check Periodo Ref.]]="Dentro",DATOS_[C.Extra.02]))))),
0)</f>
        <v>0</v>
      </c>
      <c r="AN17" s="181">
        <f t="array" ref="AN17">IFERROR(
MEDIAN((IF(DATOS_[[Sexo]:[Sexo]]=$B17,IF(DATOS_[[AGRUP. VALOR. PTO.]:[AGRUP. VALOR. PTO.]]=$B15,IF(DATOS_[[Check Periodo Ref.]:[Check Periodo Ref.]]="Dentro",DATOS_[C.Extra.03]))))),
0)</f>
        <v>0</v>
      </c>
      <c r="AO17" s="181">
        <f t="array" ref="AO17">IFERROR(
MEDIAN((IF(DATOS_[[Sexo]:[Sexo]]=$B17,IF(DATOS_[[AGRUP. VALOR. PTO.]:[AGRUP. VALOR. PTO.]]=$B15,IF(DATOS_[[Check Periodo Ref.]:[Check Periodo Ref.]]="Dentro",DATOS_[C.Extra.04]))))),
0)</f>
        <v>0</v>
      </c>
      <c r="AP17" s="181">
        <f t="array" ref="AP17">IFERROR(
MEDIAN((IF(DATOS_[[Sexo]:[Sexo]]=$B17,IF(DATOS_[[AGRUP. VALOR. PTO.]:[AGRUP. VALOR. PTO.]]=$B15,IF(DATOS_[[Check Periodo Ref.]:[Check Periodo Ref.]]="Dentro",DATOS_[C.Extra.05]))))),
0)</f>
        <v>0</v>
      </c>
      <c r="AQ17" s="182">
        <f t="array" ref="AQ17">IFERROR(
MEDIAN(IF(DATOS_[Sexo]=$B17,IF(DATOS_[AGRUP. VALOR. PTO.]=$B15,IF(DATOS_[Check Periodo Ref.]="Dentro",DATOS_[Tot Extrasalarial Ef],FALSE)))),
0)</f>
        <v>0</v>
      </c>
      <c r="AR17" s="183">
        <f t="array" ref="AR17">IFERROR(
MEDIAN(IF(DATOS_[Sexo]=$B17,IF(DATOS_[AGRUP. VALOR. PTO.]=$B15,IF(DATOS_[Check Periodo Ref.]="Dentro",DATOS_[TOTAL Retrib Ef],FALSE)))),
0)</f>
        <v>0</v>
      </c>
    </row>
    <row r="18" spans="1:44" s="101" customFormat="1" ht="17.25" thickBot="1" x14ac:dyDescent="0.35">
      <c r="A18" s="101" t="str">
        <f t="shared" ref="A18" si="7">+A19</f>
        <v>[ocultar]</v>
      </c>
      <c r="B18" s="105" t="s">
        <v>304</v>
      </c>
      <c r="C18" s="176"/>
      <c r="D18" s="106"/>
      <c r="E18" s="186" t="str">
        <f t="shared" ref="E18:AR18" si="8">IFERROR((E19-E20)/E19,"")</f>
        <v/>
      </c>
      <c r="F18" s="190" t="str">
        <f t="shared" si="8"/>
        <v/>
      </c>
      <c r="G18" s="190" t="str">
        <f t="shared" si="8"/>
        <v/>
      </c>
      <c r="H18" s="190" t="str">
        <f t="shared" si="8"/>
        <v/>
      </c>
      <c r="I18" s="190" t="str">
        <f t="shared" si="8"/>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89" t="str">
        <f t="shared" si="8"/>
        <v/>
      </c>
      <c r="W18" s="189" t="str">
        <f t="shared" si="8"/>
        <v/>
      </c>
      <c r="X18" s="189" t="str">
        <f t="shared" si="8"/>
        <v/>
      </c>
      <c r="Y18" s="189"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91" t="str">
        <f t="shared" si="8"/>
        <v/>
      </c>
      <c r="AK18" s="195" t="str">
        <f t="shared" si="8"/>
        <v/>
      </c>
      <c r="AL18" s="192" t="str">
        <f t="shared" si="8"/>
        <v/>
      </c>
      <c r="AM18" s="192" t="str">
        <f t="shared" si="8"/>
        <v/>
      </c>
      <c r="AN18" s="192" t="str">
        <f t="shared" si="8"/>
        <v/>
      </c>
      <c r="AO18" s="192" t="str">
        <f t="shared" si="8"/>
        <v/>
      </c>
      <c r="AP18" s="192" t="str">
        <f t="shared" si="8"/>
        <v/>
      </c>
      <c r="AQ18" s="193" t="str">
        <f t="shared" si="8"/>
        <v/>
      </c>
      <c r="AR18" s="194" t="str">
        <f t="shared" si="8"/>
        <v/>
      </c>
    </row>
    <row r="19" spans="1:44" s="101" customFormat="1" x14ac:dyDescent="0.3">
      <c r="A19" s="101" t="str">
        <f t="shared" ref="A19" si="9">+IF(C19+C20=0,"[ocultar]","")</f>
        <v>[ocultar]</v>
      </c>
      <c r="B19" s="98"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77">
        <f t="array" ref="E19">IFERROR(
MEDIAN(IF(DATOS_[Sexo]=$B19,IF(DATOS_[AGRUP. VALOR. PTO.]=$B18,IF(DATOS_[Check Periodo Ref.]="Dentro",DATOS_[SALARIO BASE Ef],FALSE)))),
0)</f>
        <v>0</v>
      </c>
      <c r="F19" s="178">
        <f t="array" ref="F19">IFERROR(
MEDIAN((IF(DATOS_[[Sexo]:[Sexo]]=$B19,IF(DATOS_[[AGRUP. VALOR. PTO.]:[AGRUP. VALOR. PTO.]]=$B18,IF(DATOS_[[Check Periodo Ref.]:[Check Periodo Ref.]]="Dentro",DATOS_[Conc.Sal.01]))))),
0)</f>
        <v>0</v>
      </c>
      <c r="G19" s="178">
        <f t="array" ref="G19">IFERROR(
MEDIAN((IF(DATOS_[[Sexo]:[Sexo]]=$B19,IF(DATOS_[[AGRUP. VALOR. PTO.]:[AGRUP. VALOR. PTO.]]=$B18,IF(DATOS_[[Check Periodo Ref.]:[Check Periodo Ref.]]="Dentro",DATOS_[Conc.Sal.02]))))),
0)</f>
        <v>0</v>
      </c>
      <c r="H19" s="178">
        <f t="array" ref="H19">IFERROR(
MEDIAN((IF(DATOS_[[Sexo]:[Sexo]]=$B19,IF(DATOS_[[AGRUP. VALOR. PTO.]:[AGRUP. VALOR. PTO.]]=$B18,IF(DATOS_[[Check Periodo Ref.]:[Check Periodo Ref.]]="Dentro",DATOS_[Conc.Sal.03]))))),
0)</f>
        <v>0</v>
      </c>
      <c r="I19" s="178">
        <f t="array" ref="I19">IFERROR(
MEDIAN((IF(DATOS_[[Sexo]:[Sexo]]=$B19,IF(DATOS_[[AGRUP. VALOR. PTO.]:[AGRUP. VALOR. PTO.]]=$B18,IF(DATOS_[[Check Periodo Ref.]:[Check Periodo Ref.]]="Dentro",DATOS_[Conc.Sal.04]))))),
0)</f>
        <v>0</v>
      </c>
      <c r="J19" s="178">
        <f t="array" ref="J19">IFERROR(
MEDIAN((IF(DATOS_[[Sexo]:[Sexo]]=$B19,IF(DATOS_[[AGRUP. VALOR. PTO.]:[AGRUP. VALOR. PTO.]]=$B18,IF(DATOS_[[Check Periodo Ref.]:[Check Periodo Ref.]]="Dentro",DATOS_[Conc.Sal.05]))))),
0)</f>
        <v>0</v>
      </c>
      <c r="K19" s="178">
        <f t="array" ref="K19">IFERROR(
MEDIAN((IF(DATOS_[[Sexo]:[Sexo]]=$B19,IF(DATOS_[[AGRUP. VALOR. PTO.]:[AGRUP. VALOR. PTO.]]=$B18,IF(DATOS_[[Check Periodo Ref.]:[Check Periodo Ref.]]="Dentro",DATOS_[Conc.Sal.06]))))),
0)</f>
        <v>0</v>
      </c>
      <c r="L19" s="178">
        <f t="array" ref="L19">IFERROR(
MEDIAN((IF(DATOS_[[Sexo]:[Sexo]]=$B19,IF(DATOS_[[AGRUP. VALOR. PTO.]:[AGRUP. VALOR. PTO.]]=$B18,IF(DATOS_[[Check Periodo Ref.]:[Check Periodo Ref.]]="Dentro",DATOS_[Conc.Sal.07]))))),
0)</f>
        <v>0</v>
      </c>
      <c r="M19" s="178">
        <f t="array" ref="M19">IFERROR(
MEDIAN((IF(DATOS_[[Sexo]:[Sexo]]=$B19,IF(DATOS_[[AGRUP. VALOR. PTO.]:[AGRUP. VALOR. PTO.]]=$B18,IF(DATOS_[[Check Periodo Ref.]:[Check Periodo Ref.]]="Dentro",DATOS_[Conc.Sal.08]))))),
0)</f>
        <v>0</v>
      </c>
      <c r="N19" s="178">
        <f t="array" ref="N19">IFERROR(
MEDIAN((IF(DATOS_[[Sexo]:[Sexo]]=$B19,IF(DATOS_[[AGRUP. VALOR. PTO.]:[AGRUP. VALOR. PTO.]]=$B18,IF(DATOS_[[Check Periodo Ref.]:[Check Periodo Ref.]]="Dentro",DATOS_[Conc.Sal.09]))))),
0)</f>
        <v>0</v>
      </c>
      <c r="O19" s="178">
        <f t="array" ref="O19">IFERROR(
MEDIAN((IF(DATOS_[[Sexo]:[Sexo]]=$B19,IF(DATOS_[[AGRUP. VALOR. PTO.]:[AGRUP. VALOR. PTO.]]=$B18,IF(DATOS_[[Check Periodo Ref.]:[Check Periodo Ref.]]="Dentro",DATOS_[Conc.Sal.10]))))),
0)</f>
        <v>0</v>
      </c>
      <c r="P19" s="178">
        <f t="array" ref="P19">IFERROR(
MEDIAN((IF(DATOS_[[Sexo]:[Sexo]]=$B19,IF(DATOS_[[AGRUP. VALOR. PTO.]:[AGRUP. VALOR. PTO.]]=$B18,IF(DATOS_[[Check Periodo Ref.]:[Check Periodo Ref.]]="Dentro",DATOS_[Conc.Sal.11]))))),
0)</f>
        <v>0</v>
      </c>
      <c r="Q19" s="178">
        <f t="array" ref="Q19">IFERROR(
MEDIAN((IF(DATOS_[[Sexo]:[Sexo]]=$B19,IF(DATOS_[[AGRUP. VALOR. PTO.]:[AGRUP. VALOR. PTO.]]=$B18,IF(DATOS_[[Check Periodo Ref.]:[Check Periodo Ref.]]="Dentro",DATOS_[Conc.Sal.12]))))),
0)</f>
        <v>0</v>
      </c>
      <c r="R19" s="178">
        <f t="array" ref="R19">IFERROR(
MEDIAN((IF(DATOS_[[Sexo]:[Sexo]]=$B19,IF(DATOS_[[AGRUP. VALOR. PTO.]:[AGRUP. VALOR. PTO.]]=$B18,IF(DATOS_[[Check Periodo Ref.]:[Check Periodo Ref.]]="Dentro",DATOS_[Conc.Sal.13]))))),
0)</f>
        <v>0</v>
      </c>
      <c r="S19" s="178">
        <f t="array" ref="S19">IFERROR(
MEDIAN((IF(DATOS_[[Sexo]:[Sexo]]=$B19,IF(DATOS_[[AGRUP. VALOR. PTO.]:[AGRUP. VALOR. PTO.]]=$B18,IF(DATOS_[[Check Periodo Ref.]:[Check Periodo Ref.]]="Dentro",DATOS_[Conc.Sal.14]))))),
0)</f>
        <v>0</v>
      </c>
      <c r="T19" s="178">
        <f t="array" ref="T19">IFERROR(
MEDIAN((IF(DATOS_[[Sexo]:[Sexo]]=$B19,IF(DATOS_[[AGRUP. VALOR. PTO.]:[AGRUP. VALOR. PTO.]]=$B18,IF(DATOS_[[Check Periodo Ref.]:[Check Periodo Ref.]]="Dentro",DATOS_[Conc.Sal.15]))))),
0)</f>
        <v>0</v>
      </c>
      <c r="U19" s="178">
        <f t="array" ref="U19">IFERROR(
MEDIAN((IF(DATOS_[[Sexo]:[Sexo]]=$B19,IF(DATOS_[[AGRUP. VALOR. PTO.]:[AGRUP. VALOR. PTO.]]=$B18,IF(DATOS_[[Check Periodo Ref.]:[Check Periodo Ref.]]="Dentro",DATOS_[Conc.Sal.16]))))),
0)</f>
        <v>0</v>
      </c>
      <c r="V19" s="178">
        <f t="array" ref="V19">IFERROR(
MEDIAN((IF(DATOS_[[Sexo]:[Sexo]]=$B19,IF(DATOS_[[AGRUP. VALOR. PTO.]:[AGRUP. VALOR. PTO.]]=$B18,IF(DATOS_[[Check Periodo Ref.]:[Check Periodo Ref.]]="Dentro",DATOS_[Conc.Sal.17]))))),
0)</f>
        <v>0</v>
      </c>
      <c r="W19" s="178">
        <f t="array" ref="W19">IFERROR(
MEDIAN((IF(DATOS_[[Sexo]:[Sexo]]=$B19,IF(DATOS_[[AGRUP. VALOR. PTO.]:[AGRUP. VALOR. PTO.]]=$B18,IF(DATOS_[[Check Periodo Ref.]:[Check Periodo Ref.]]="Dentro",DATOS_[Conc.Sal.18]))))),
0)</f>
        <v>0</v>
      </c>
      <c r="X19" s="178">
        <f t="array" ref="X19">IFERROR(
MEDIAN((IF(DATOS_[[Sexo]:[Sexo]]=$B19,IF(DATOS_[[AGRUP. VALOR. PTO.]:[AGRUP. VALOR. PTO.]]=$B18,IF(DATOS_[[Check Periodo Ref.]:[Check Periodo Ref.]]="Dentro",DATOS_[Conc.Sal.19]))))),
0)</f>
        <v>0</v>
      </c>
      <c r="Y19" s="178">
        <f t="array" ref="Y19">IFERROR(
MEDIAN((IF(DATOS_[[Sexo]:[Sexo]]=$B19,IF(DATOS_[[AGRUP. VALOR. PTO.]:[AGRUP. VALOR. PTO.]]=$B18,IF(DATOS_[[Check Periodo Ref.]:[Check Periodo Ref.]]="Dentro",DATOS_[Conc.Sal.20]))))),
0)</f>
        <v>0</v>
      </c>
      <c r="Z19" s="178">
        <f t="array" ref="Z19">IFERROR(
MEDIAN((IF(DATOS_[[Sexo]:[Sexo]]=$B19,IF(DATOS_[[AGRUP. VALOR. PTO.]:[AGRUP. VALOR. PTO.]]=$B18,IF(DATOS_[[Check Periodo Ref.]:[Check Periodo Ref.]]="Dentro",DATOS_[Conc.Sal.21]))))),
0)</f>
        <v>0</v>
      </c>
      <c r="AA19" s="178">
        <f t="array" ref="AA19">IFERROR(
MEDIAN((IF(DATOS_[[Sexo]:[Sexo]]=$B19,IF(DATOS_[[AGRUP. VALOR. PTO.]:[AGRUP. VALOR. PTO.]]=$B18,IF(DATOS_[[Check Periodo Ref.]:[Check Periodo Ref.]]="Dentro",DATOS_[Conc.Sal.22]))))),
0)</f>
        <v>0</v>
      </c>
      <c r="AB19" s="178">
        <f t="array" ref="AB19">IFERROR(
MEDIAN((IF(DATOS_[[Sexo]:[Sexo]]=$B19,IF(DATOS_[[AGRUP. VALOR. PTO.]:[AGRUP. VALOR. PTO.]]=$B18,IF(DATOS_[[Check Periodo Ref.]:[Check Periodo Ref.]]="Dentro",DATOS_[Conc.Sal.23]))))),
0)</f>
        <v>0</v>
      </c>
      <c r="AC19" s="178">
        <f t="array" ref="AC19">IFERROR(
MEDIAN((IF(DATOS_[[Sexo]:[Sexo]]=$B19,IF(DATOS_[[AGRUP. VALOR. PTO.]:[AGRUP. VALOR. PTO.]]=$B18,IF(DATOS_[[Check Periodo Ref.]:[Check Periodo Ref.]]="Dentro",DATOS_[Conc.Sal.24]))))),
0)</f>
        <v>0</v>
      </c>
      <c r="AD19" s="178">
        <f t="array" ref="AD19">IFERROR(
MEDIAN((IF(DATOS_[[Sexo]:[Sexo]]=$B19,IF(DATOS_[[AGRUP. VALOR. PTO.]:[AGRUP. VALOR. PTO.]]=$B18,IF(DATOS_[[Check Periodo Ref.]:[Check Periodo Ref.]]="Dentro",DATOS_[Conc.Sal.25]))))),
0)</f>
        <v>0</v>
      </c>
      <c r="AE19" s="178">
        <f t="array" ref="AE19">IFERROR(
MEDIAN((IF(DATOS_[[Sexo]:[Sexo]]=$B19,IF(DATOS_[[AGRUP. VALOR. PTO.]:[AGRUP. VALOR. PTO.]]=$B18,IF(DATOS_[[Check Periodo Ref.]:[Check Periodo Ref.]]="Dentro",DATOS_[Conc.Sal.26]))))),
0)</f>
        <v>0</v>
      </c>
      <c r="AF19" s="178">
        <f t="array" ref="AF19">IFERROR(
MEDIAN((IF(DATOS_[[Sexo]:[Sexo]]=$B19,IF(DATOS_[[AGRUP. VALOR. PTO.]:[AGRUP. VALOR. PTO.]]=$B18,IF(DATOS_[[Check Periodo Ref.]:[Check Periodo Ref.]]="Dentro",DATOS_[Conc.Sal.27]))))),
0)</f>
        <v>0</v>
      </c>
      <c r="AG19" s="178">
        <f t="array" ref="AG19">IFERROR(
MEDIAN((IF(DATOS_[[Sexo]:[Sexo]]=$B19,IF(DATOS_[[AGRUP. VALOR. PTO.]:[AGRUP. VALOR. PTO.]]=$B18,IF(DATOS_[[Check Periodo Ref.]:[Check Periodo Ref.]]="Dentro",DATOS_[Conc.Sal.28]))))),
0)</f>
        <v>0</v>
      </c>
      <c r="AH19" s="178">
        <f t="array" ref="AH19">IFERROR(
MEDIAN((IF(DATOS_[[Sexo]:[Sexo]]=$B19,IF(DATOS_[[AGRUP. VALOR. PTO.]:[AGRUP. VALOR. PTO.]]=$B18,IF(DATOS_[[Check Periodo Ref.]:[Check Periodo Ref.]]="Dentro",DATOS_[Conc.Sal.29]))))),
0)</f>
        <v>0</v>
      </c>
      <c r="AI19" s="178">
        <f t="array" ref="AI19">IFERROR(
MEDIAN((IF(DATOS_[[Sexo]:[Sexo]]=$B19,IF(DATOS_[[AGRUP. VALOR. PTO.]:[AGRUP. VALOR. PTO.]]=$B18,IF(DATOS_[[Check Periodo Ref.]:[Check Periodo Ref.]]="Dentro",DATOS_[Conc.Sal.30]))))),
0)</f>
        <v>0</v>
      </c>
      <c r="AJ19" s="179">
        <f t="array" ref="AJ19">IFERROR(
MEDIAN(IF(DATOS_[Sexo]=$B19,IF(DATOS_[AGRUP. VALOR. PTO.]=$B18,IF(DATOS_[Check Periodo Ref.]="Dentro",DATOS_[Tot COMPL.SAL Ef],FALSE)))),
0)</f>
        <v>0</v>
      </c>
      <c r="AK19" s="180">
        <f t="array" ref="AK19">IFERROR(
MEDIAN(IF(DATOS_[Sexo]=$B19,IF(DATOS_[AGRUP. VALOR. PTO.]=$B18,IF(DATOS_[Check Periodo Ref.]="Dentro",DATOS_[TOTAL SALARIO Ef],FALSE)))),
0)</f>
        <v>0</v>
      </c>
      <c r="AL19" s="181">
        <f t="array" ref="AL19">IFERROR(
MEDIAN((IF(DATOS_[[Sexo]:[Sexo]]=$B19,IF(DATOS_[[AGRUP. VALOR. PTO.]:[AGRUP. VALOR. PTO.]]=$B18,IF(DATOS_[[Check Periodo Ref.]:[Check Periodo Ref.]]="Dentro",DATOS_[C.Extra.01]))))),
0)</f>
        <v>0</v>
      </c>
      <c r="AM19" s="181">
        <f t="array" ref="AM19">IFERROR(
MEDIAN((IF(DATOS_[[Sexo]:[Sexo]]=$B19,IF(DATOS_[[AGRUP. VALOR. PTO.]:[AGRUP. VALOR. PTO.]]=$B18,IF(DATOS_[[Check Periodo Ref.]:[Check Periodo Ref.]]="Dentro",DATOS_[C.Extra.02]))))),
0)</f>
        <v>0</v>
      </c>
      <c r="AN19" s="181">
        <f t="array" ref="AN19">IFERROR(
MEDIAN((IF(DATOS_[[Sexo]:[Sexo]]=$B19,IF(DATOS_[[AGRUP. VALOR. PTO.]:[AGRUP. VALOR. PTO.]]=$B18,IF(DATOS_[[Check Periodo Ref.]:[Check Periodo Ref.]]="Dentro",DATOS_[C.Extra.03]))))),
0)</f>
        <v>0</v>
      </c>
      <c r="AO19" s="181">
        <f t="array" ref="AO19">IFERROR(
MEDIAN((IF(DATOS_[[Sexo]:[Sexo]]=$B19,IF(DATOS_[[AGRUP. VALOR. PTO.]:[AGRUP. VALOR. PTO.]]=$B18,IF(DATOS_[[Check Periodo Ref.]:[Check Periodo Ref.]]="Dentro",DATOS_[C.Extra.04]))))),
0)</f>
        <v>0</v>
      </c>
      <c r="AP19" s="181">
        <f t="array" ref="AP19">IFERROR(
MEDIAN((IF(DATOS_[[Sexo]:[Sexo]]=$B19,IF(DATOS_[[AGRUP. VALOR. PTO.]:[AGRUP. VALOR. PTO.]]=$B18,IF(DATOS_[[Check Periodo Ref.]:[Check Periodo Ref.]]="Dentro",DATOS_[C.Extra.05]))))),
0)</f>
        <v>0</v>
      </c>
      <c r="AQ19" s="182">
        <f t="array" ref="AQ19">IFERROR(
MEDIAN(IF(DATOS_[Sexo]=$B19,IF(DATOS_[AGRUP. VALOR. PTO.]=$B18,IF(DATOS_[Check Periodo Ref.]="Dentro",DATOS_[Tot Extrasalarial Ef],FALSE)))),
0)</f>
        <v>0</v>
      </c>
      <c r="AR19" s="183">
        <f t="array" ref="AR19">IFERROR(
MEDIAN(IF(DATOS_[Sexo]=$B19,IF(DATOS_[AGRUP. VALOR. PTO.]=$B18,IF(DATOS_[Check Periodo Ref.]="Dentro",DATOS_[TOTAL Retrib Ef],FALSE)))),
0)</f>
        <v>0</v>
      </c>
    </row>
    <row r="20" spans="1:44" s="101" customFormat="1" x14ac:dyDescent="0.3">
      <c r="A20" s="101" t="str">
        <f t="shared" ref="A20" si="10">+A19</f>
        <v>[ocultar]</v>
      </c>
      <c r="B20" s="98"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77">
        <f t="array" ref="E20">IFERROR(
MEDIAN(IF(DATOS_[Sexo]=$B20,IF(DATOS_[AGRUP. VALOR. PTO.]=$B18,IF(DATOS_[Check Periodo Ref.]="Dentro",DATOS_[SALARIO BASE Ef],FALSE)))),
0)</f>
        <v>0</v>
      </c>
      <c r="F20" s="178">
        <f t="array" ref="F20">IFERROR(
MEDIAN((IF(DATOS_[[Sexo]:[Sexo]]=$B20,IF(DATOS_[[AGRUP. VALOR. PTO.]:[AGRUP. VALOR. PTO.]]=$B18,IF(DATOS_[[Check Periodo Ref.]:[Check Periodo Ref.]]="Dentro",DATOS_[Conc.Sal.01]))))),
0)</f>
        <v>0</v>
      </c>
      <c r="G20" s="178">
        <f t="array" ref="G20">IFERROR(
MEDIAN((IF(DATOS_[[Sexo]:[Sexo]]=$B20,IF(DATOS_[[AGRUP. VALOR. PTO.]:[AGRUP. VALOR. PTO.]]=$B18,IF(DATOS_[[Check Periodo Ref.]:[Check Periodo Ref.]]="Dentro",DATOS_[Conc.Sal.02]))))),
0)</f>
        <v>0</v>
      </c>
      <c r="H20" s="178">
        <f t="array" ref="H20">IFERROR(
MEDIAN((IF(DATOS_[[Sexo]:[Sexo]]=$B20,IF(DATOS_[[AGRUP. VALOR. PTO.]:[AGRUP. VALOR. PTO.]]=$B18,IF(DATOS_[[Check Periodo Ref.]:[Check Periodo Ref.]]="Dentro",DATOS_[Conc.Sal.03]))))),
0)</f>
        <v>0</v>
      </c>
      <c r="I20" s="178">
        <f t="array" ref="I20">IFERROR(
MEDIAN((IF(DATOS_[[Sexo]:[Sexo]]=$B20,IF(DATOS_[[AGRUP. VALOR. PTO.]:[AGRUP. VALOR. PTO.]]=$B18,IF(DATOS_[[Check Periodo Ref.]:[Check Periodo Ref.]]="Dentro",DATOS_[Conc.Sal.04]))))),
0)</f>
        <v>0</v>
      </c>
      <c r="J20" s="178">
        <f t="array" ref="J20">IFERROR(
MEDIAN((IF(DATOS_[[Sexo]:[Sexo]]=$B20,IF(DATOS_[[AGRUP. VALOR. PTO.]:[AGRUP. VALOR. PTO.]]=$B18,IF(DATOS_[[Check Periodo Ref.]:[Check Periodo Ref.]]="Dentro",DATOS_[Conc.Sal.05]))))),
0)</f>
        <v>0</v>
      </c>
      <c r="K20" s="178">
        <f t="array" ref="K20">IFERROR(
MEDIAN((IF(DATOS_[[Sexo]:[Sexo]]=$B20,IF(DATOS_[[AGRUP. VALOR. PTO.]:[AGRUP. VALOR. PTO.]]=$B18,IF(DATOS_[[Check Periodo Ref.]:[Check Periodo Ref.]]="Dentro",DATOS_[Conc.Sal.06]))))),
0)</f>
        <v>0</v>
      </c>
      <c r="L20" s="178">
        <f t="array" ref="L20">IFERROR(
MEDIAN((IF(DATOS_[[Sexo]:[Sexo]]=$B20,IF(DATOS_[[AGRUP. VALOR. PTO.]:[AGRUP. VALOR. PTO.]]=$B18,IF(DATOS_[[Check Periodo Ref.]:[Check Periodo Ref.]]="Dentro",DATOS_[Conc.Sal.07]))))),
0)</f>
        <v>0</v>
      </c>
      <c r="M20" s="178">
        <f t="array" ref="M20">IFERROR(
MEDIAN((IF(DATOS_[[Sexo]:[Sexo]]=$B20,IF(DATOS_[[AGRUP. VALOR. PTO.]:[AGRUP. VALOR. PTO.]]=$B18,IF(DATOS_[[Check Periodo Ref.]:[Check Periodo Ref.]]="Dentro",DATOS_[Conc.Sal.08]))))),
0)</f>
        <v>0</v>
      </c>
      <c r="N20" s="178">
        <f t="array" ref="N20">IFERROR(
MEDIAN((IF(DATOS_[[Sexo]:[Sexo]]=$B20,IF(DATOS_[[AGRUP. VALOR. PTO.]:[AGRUP. VALOR. PTO.]]=$B18,IF(DATOS_[[Check Periodo Ref.]:[Check Periodo Ref.]]="Dentro",DATOS_[Conc.Sal.09]))))),
0)</f>
        <v>0</v>
      </c>
      <c r="O20" s="178">
        <f t="array" ref="O20">IFERROR(
MEDIAN((IF(DATOS_[[Sexo]:[Sexo]]=$B20,IF(DATOS_[[AGRUP. VALOR. PTO.]:[AGRUP. VALOR. PTO.]]=$B18,IF(DATOS_[[Check Periodo Ref.]:[Check Periodo Ref.]]="Dentro",DATOS_[Conc.Sal.10]))))),
0)</f>
        <v>0</v>
      </c>
      <c r="P20" s="178">
        <f t="array" ref="P20">IFERROR(
MEDIAN((IF(DATOS_[[Sexo]:[Sexo]]=$B20,IF(DATOS_[[AGRUP. VALOR. PTO.]:[AGRUP. VALOR. PTO.]]=$B18,IF(DATOS_[[Check Periodo Ref.]:[Check Periodo Ref.]]="Dentro",DATOS_[Conc.Sal.11]))))),
0)</f>
        <v>0</v>
      </c>
      <c r="Q20" s="178">
        <f t="array" ref="Q20">IFERROR(
MEDIAN((IF(DATOS_[[Sexo]:[Sexo]]=$B20,IF(DATOS_[[AGRUP. VALOR. PTO.]:[AGRUP. VALOR. PTO.]]=$B18,IF(DATOS_[[Check Periodo Ref.]:[Check Periodo Ref.]]="Dentro",DATOS_[Conc.Sal.12]))))),
0)</f>
        <v>0</v>
      </c>
      <c r="R20" s="178">
        <f t="array" ref="R20">IFERROR(
MEDIAN((IF(DATOS_[[Sexo]:[Sexo]]=$B20,IF(DATOS_[[AGRUP. VALOR. PTO.]:[AGRUP. VALOR. PTO.]]=$B18,IF(DATOS_[[Check Periodo Ref.]:[Check Periodo Ref.]]="Dentro",DATOS_[Conc.Sal.13]))))),
0)</f>
        <v>0</v>
      </c>
      <c r="S20" s="178">
        <f t="array" ref="S20">IFERROR(
MEDIAN((IF(DATOS_[[Sexo]:[Sexo]]=$B20,IF(DATOS_[[AGRUP. VALOR. PTO.]:[AGRUP. VALOR. PTO.]]=$B18,IF(DATOS_[[Check Periodo Ref.]:[Check Periodo Ref.]]="Dentro",DATOS_[Conc.Sal.14]))))),
0)</f>
        <v>0</v>
      </c>
      <c r="T20" s="178">
        <f t="array" ref="T20">IFERROR(
MEDIAN((IF(DATOS_[[Sexo]:[Sexo]]=$B20,IF(DATOS_[[AGRUP. VALOR. PTO.]:[AGRUP. VALOR. PTO.]]=$B18,IF(DATOS_[[Check Periodo Ref.]:[Check Periodo Ref.]]="Dentro",DATOS_[Conc.Sal.15]))))),
0)</f>
        <v>0</v>
      </c>
      <c r="U20" s="178">
        <f t="array" ref="U20">IFERROR(
MEDIAN((IF(DATOS_[[Sexo]:[Sexo]]=$B20,IF(DATOS_[[AGRUP. VALOR. PTO.]:[AGRUP. VALOR. PTO.]]=$B18,IF(DATOS_[[Check Periodo Ref.]:[Check Periodo Ref.]]="Dentro",DATOS_[Conc.Sal.16]))))),
0)</f>
        <v>0</v>
      </c>
      <c r="V20" s="178">
        <f t="array" ref="V20">IFERROR(
MEDIAN((IF(DATOS_[[Sexo]:[Sexo]]=$B20,IF(DATOS_[[AGRUP. VALOR. PTO.]:[AGRUP. VALOR. PTO.]]=$B18,IF(DATOS_[[Check Periodo Ref.]:[Check Periodo Ref.]]="Dentro",DATOS_[Conc.Sal.17]))))),
0)</f>
        <v>0</v>
      </c>
      <c r="W20" s="178">
        <f t="array" ref="W20">IFERROR(
MEDIAN((IF(DATOS_[[Sexo]:[Sexo]]=$B20,IF(DATOS_[[AGRUP. VALOR. PTO.]:[AGRUP. VALOR. PTO.]]=$B18,IF(DATOS_[[Check Periodo Ref.]:[Check Periodo Ref.]]="Dentro",DATOS_[Conc.Sal.18]))))),
0)</f>
        <v>0</v>
      </c>
      <c r="X20" s="178">
        <f t="array" ref="X20">IFERROR(
MEDIAN((IF(DATOS_[[Sexo]:[Sexo]]=$B20,IF(DATOS_[[AGRUP. VALOR. PTO.]:[AGRUP. VALOR. PTO.]]=$B18,IF(DATOS_[[Check Periodo Ref.]:[Check Periodo Ref.]]="Dentro",DATOS_[Conc.Sal.19]))))),
0)</f>
        <v>0</v>
      </c>
      <c r="Y20" s="178">
        <f t="array" ref="Y20">IFERROR(
MEDIAN((IF(DATOS_[[Sexo]:[Sexo]]=$B20,IF(DATOS_[[AGRUP. VALOR. PTO.]:[AGRUP. VALOR. PTO.]]=$B18,IF(DATOS_[[Check Periodo Ref.]:[Check Periodo Ref.]]="Dentro",DATOS_[Conc.Sal.20]))))),
0)</f>
        <v>0</v>
      </c>
      <c r="Z20" s="178">
        <f t="array" ref="Z20">IFERROR(
MEDIAN((IF(DATOS_[[Sexo]:[Sexo]]=$B20,IF(DATOS_[[AGRUP. VALOR. PTO.]:[AGRUP. VALOR. PTO.]]=$B18,IF(DATOS_[[Check Periodo Ref.]:[Check Periodo Ref.]]="Dentro",DATOS_[Conc.Sal.21]))))),
0)</f>
        <v>0</v>
      </c>
      <c r="AA20" s="178">
        <f t="array" ref="AA20">IFERROR(
MEDIAN((IF(DATOS_[[Sexo]:[Sexo]]=$B20,IF(DATOS_[[AGRUP. VALOR. PTO.]:[AGRUP. VALOR. PTO.]]=$B18,IF(DATOS_[[Check Periodo Ref.]:[Check Periodo Ref.]]="Dentro",DATOS_[Conc.Sal.22]))))),
0)</f>
        <v>0</v>
      </c>
      <c r="AB20" s="178">
        <f t="array" ref="AB20">IFERROR(
MEDIAN((IF(DATOS_[[Sexo]:[Sexo]]=$B20,IF(DATOS_[[AGRUP. VALOR. PTO.]:[AGRUP. VALOR. PTO.]]=$B18,IF(DATOS_[[Check Periodo Ref.]:[Check Periodo Ref.]]="Dentro",DATOS_[Conc.Sal.23]))))),
0)</f>
        <v>0</v>
      </c>
      <c r="AC20" s="178">
        <f t="array" ref="AC20">IFERROR(
MEDIAN((IF(DATOS_[[Sexo]:[Sexo]]=$B20,IF(DATOS_[[AGRUP. VALOR. PTO.]:[AGRUP. VALOR. PTO.]]=$B18,IF(DATOS_[[Check Periodo Ref.]:[Check Periodo Ref.]]="Dentro",DATOS_[Conc.Sal.24]))))),
0)</f>
        <v>0</v>
      </c>
      <c r="AD20" s="178">
        <f t="array" ref="AD20">IFERROR(
MEDIAN((IF(DATOS_[[Sexo]:[Sexo]]=$B20,IF(DATOS_[[AGRUP. VALOR. PTO.]:[AGRUP. VALOR. PTO.]]=$B18,IF(DATOS_[[Check Periodo Ref.]:[Check Periodo Ref.]]="Dentro",DATOS_[Conc.Sal.25]))))),
0)</f>
        <v>0</v>
      </c>
      <c r="AE20" s="178">
        <f t="array" ref="AE20">IFERROR(
MEDIAN((IF(DATOS_[[Sexo]:[Sexo]]=$B20,IF(DATOS_[[AGRUP. VALOR. PTO.]:[AGRUP. VALOR. PTO.]]=$B18,IF(DATOS_[[Check Periodo Ref.]:[Check Periodo Ref.]]="Dentro",DATOS_[Conc.Sal.26]))))),
0)</f>
        <v>0</v>
      </c>
      <c r="AF20" s="178">
        <f t="array" ref="AF20">IFERROR(
MEDIAN((IF(DATOS_[[Sexo]:[Sexo]]=$B20,IF(DATOS_[[AGRUP. VALOR. PTO.]:[AGRUP. VALOR. PTO.]]=$B18,IF(DATOS_[[Check Periodo Ref.]:[Check Periodo Ref.]]="Dentro",DATOS_[Conc.Sal.27]))))),
0)</f>
        <v>0</v>
      </c>
      <c r="AG20" s="178">
        <f t="array" ref="AG20">IFERROR(
MEDIAN((IF(DATOS_[[Sexo]:[Sexo]]=$B20,IF(DATOS_[[AGRUP. VALOR. PTO.]:[AGRUP. VALOR. PTO.]]=$B18,IF(DATOS_[[Check Periodo Ref.]:[Check Periodo Ref.]]="Dentro",DATOS_[Conc.Sal.28]))))),
0)</f>
        <v>0</v>
      </c>
      <c r="AH20" s="178">
        <f t="array" ref="AH20">IFERROR(
MEDIAN((IF(DATOS_[[Sexo]:[Sexo]]=$B20,IF(DATOS_[[AGRUP. VALOR. PTO.]:[AGRUP. VALOR. PTO.]]=$B18,IF(DATOS_[[Check Periodo Ref.]:[Check Periodo Ref.]]="Dentro",DATOS_[Conc.Sal.29]))))),
0)</f>
        <v>0</v>
      </c>
      <c r="AI20" s="178">
        <f t="array" ref="AI20">IFERROR(
MEDIAN((IF(DATOS_[[Sexo]:[Sexo]]=$B20,IF(DATOS_[[AGRUP. VALOR. PTO.]:[AGRUP. VALOR. PTO.]]=$B18,IF(DATOS_[[Check Periodo Ref.]:[Check Periodo Ref.]]="Dentro",DATOS_[Conc.Sal.30]))))),
0)</f>
        <v>0</v>
      </c>
      <c r="AJ20" s="179">
        <f t="array" ref="AJ20">IFERROR(
MEDIAN(IF(DATOS_[Sexo]=$B20,IF(DATOS_[AGRUP. VALOR. PTO.]=$B18,IF(DATOS_[Check Periodo Ref.]="Dentro",DATOS_[Tot COMPL.SAL Ef],FALSE)))),
0)</f>
        <v>0</v>
      </c>
      <c r="AK20" s="180">
        <f t="array" ref="AK20">IFERROR(
MEDIAN(IF(DATOS_[Sexo]=$B20,IF(DATOS_[AGRUP. VALOR. PTO.]=$B18,IF(DATOS_[Check Periodo Ref.]="Dentro",DATOS_[TOTAL SALARIO Ef],FALSE)))),
0)</f>
        <v>0</v>
      </c>
      <c r="AL20" s="181">
        <f t="array" ref="AL20">IFERROR(
MEDIAN((IF(DATOS_[[Sexo]:[Sexo]]=$B20,IF(DATOS_[[AGRUP. VALOR. PTO.]:[AGRUP. VALOR. PTO.]]=$B18,IF(DATOS_[[Check Periodo Ref.]:[Check Periodo Ref.]]="Dentro",DATOS_[C.Extra.01]))))),
0)</f>
        <v>0</v>
      </c>
      <c r="AM20" s="181">
        <f t="array" ref="AM20">IFERROR(
MEDIAN((IF(DATOS_[[Sexo]:[Sexo]]=$B20,IF(DATOS_[[AGRUP. VALOR. PTO.]:[AGRUP. VALOR. PTO.]]=$B18,IF(DATOS_[[Check Periodo Ref.]:[Check Periodo Ref.]]="Dentro",DATOS_[C.Extra.02]))))),
0)</f>
        <v>0</v>
      </c>
      <c r="AN20" s="181">
        <f t="array" ref="AN20">IFERROR(
MEDIAN((IF(DATOS_[[Sexo]:[Sexo]]=$B20,IF(DATOS_[[AGRUP. VALOR. PTO.]:[AGRUP. VALOR. PTO.]]=$B18,IF(DATOS_[[Check Periodo Ref.]:[Check Periodo Ref.]]="Dentro",DATOS_[C.Extra.03]))))),
0)</f>
        <v>0</v>
      </c>
      <c r="AO20" s="181">
        <f t="array" ref="AO20">IFERROR(
MEDIAN((IF(DATOS_[[Sexo]:[Sexo]]=$B20,IF(DATOS_[[AGRUP. VALOR. PTO.]:[AGRUP. VALOR. PTO.]]=$B18,IF(DATOS_[[Check Periodo Ref.]:[Check Periodo Ref.]]="Dentro",DATOS_[C.Extra.04]))))),
0)</f>
        <v>0</v>
      </c>
      <c r="AP20" s="181">
        <f t="array" ref="AP20">IFERROR(
MEDIAN((IF(DATOS_[[Sexo]:[Sexo]]=$B20,IF(DATOS_[[AGRUP. VALOR. PTO.]:[AGRUP. VALOR. PTO.]]=$B18,IF(DATOS_[[Check Periodo Ref.]:[Check Periodo Ref.]]="Dentro",DATOS_[C.Extra.05]))))),
0)</f>
        <v>0</v>
      </c>
      <c r="AQ20" s="182">
        <f t="array" ref="AQ20">IFERROR(
MEDIAN(IF(DATOS_[Sexo]=$B20,IF(DATOS_[AGRUP. VALOR. PTO.]=$B18,IF(DATOS_[Check Periodo Ref.]="Dentro",DATOS_[Tot Extrasalarial Ef],FALSE)))),
0)</f>
        <v>0</v>
      </c>
      <c r="AR20" s="183">
        <f t="array" ref="AR20">IFERROR(
MEDIAN(IF(DATOS_[Sexo]=$B20,IF(DATOS_[AGRUP. VALOR. PTO.]=$B18,IF(DATOS_[Check Periodo Ref.]="Dentro",DATOS_[TOTAL Retrib Ef],FALSE)))),
0)</f>
        <v>0</v>
      </c>
    </row>
    <row r="21" spans="1:44" ht="17.25" thickBot="1" x14ac:dyDescent="0.35">
      <c r="A21" s="107" t="str">
        <f t="shared" ref="A21" si="11">+A22</f>
        <v>[ocultar]</v>
      </c>
      <c r="B21" s="105" t="s">
        <v>310</v>
      </c>
      <c r="C21" s="176"/>
      <c r="D21" s="106"/>
      <c r="E21" s="186" t="str">
        <f t="shared" ref="E21:AR21" si="12">IFERROR((E22-E23)/E22,"")</f>
        <v/>
      </c>
      <c r="F21" s="190" t="str">
        <f t="shared" si="12"/>
        <v/>
      </c>
      <c r="G21" s="190" t="str">
        <f t="shared" si="12"/>
        <v/>
      </c>
      <c r="H21" s="190" t="str">
        <f t="shared" si="12"/>
        <v/>
      </c>
      <c r="I21" s="190" t="str">
        <f t="shared" si="12"/>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89" t="str">
        <f t="shared" si="12"/>
        <v/>
      </c>
      <c r="W21" s="189" t="str">
        <f t="shared" si="12"/>
        <v/>
      </c>
      <c r="X21" s="189" t="str">
        <f t="shared" si="12"/>
        <v/>
      </c>
      <c r="Y21" s="189"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91" t="str">
        <f t="shared" si="12"/>
        <v/>
      </c>
      <c r="AK21" s="195" t="str">
        <f t="shared" si="12"/>
        <v/>
      </c>
      <c r="AL21" s="192" t="str">
        <f t="shared" si="12"/>
        <v/>
      </c>
      <c r="AM21" s="192" t="str">
        <f t="shared" si="12"/>
        <v/>
      </c>
      <c r="AN21" s="192" t="str">
        <f t="shared" si="12"/>
        <v/>
      </c>
      <c r="AO21" s="192" t="str">
        <f t="shared" si="12"/>
        <v/>
      </c>
      <c r="AP21" s="192" t="str">
        <f t="shared" si="12"/>
        <v/>
      </c>
      <c r="AQ21" s="193" t="str">
        <f t="shared" si="12"/>
        <v/>
      </c>
      <c r="AR21" s="194" t="str">
        <f t="shared" si="12"/>
        <v/>
      </c>
    </row>
    <row r="22" spans="1:44" x14ac:dyDescent="0.3">
      <c r="A22" s="107" t="str">
        <f t="shared" ref="A22" si="13">+IF(C22+C23=0,"[ocultar]","")</f>
        <v>[ocultar]</v>
      </c>
      <c r="B22" s="98"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77">
        <f t="array" ref="E22">IFERROR(
MEDIAN(IF(DATOS_[Sexo]=$B22,IF(DATOS_[AGRUP. VALOR. PTO.]=$B21,IF(DATOS_[Check Periodo Ref.]="Dentro",DATOS_[SALARIO BASE Ef],FALSE)))),
0)</f>
        <v>0</v>
      </c>
      <c r="F22" s="178">
        <f t="array" ref="F22">IFERROR(
MEDIAN((IF(DATOS_[[Sexo]:[Sexo]]=$B22,IF(DATOS_[[AGRUP. VALOR. PTO.]:[AGRUP. VALOR. PTO.]]=$B21,IF(DATOS_[[Check Periodo Ref.]:[Check Periodo Ref.]]="Dentro",DATOS_[Conc.Sal.01]))))),
0)</f>
        <v>0</v>
      </c>
      <c r="G22" s="178">
        <f t="array" ref="G22">IFERROR(
MEDIAN((IF(DATOS_[[Sexo]:[Sexo]]=$B22,IF(DATOS_[[AGRUP. VALOR. PTO.]:[AGRUP. VALOR. PTO.]]=$B21,IF(DATOS_[[Check Periodo Ref.]:[Check Periodo Ref.]]="Dentro",DATOS_[Conc.Sal.02]))))),
0)</f>
        <v>0</v>
      </c>
      <c r="H22" s="178">
        <f t="array" ref="H22">IFERROR(
MEDIAN((IF(DATOS_[[Sexo]:[Sexo]]=$B22,IF(DATOS_[[AGRUP. VALOR. PTO.]:[AGRUP. VALOR. PTO.]]=$B21,IF(DATOS_[[Check Periodo Ref.]:[Check Periodo Ref.]]="Dentro",DATOS_[Conc.Sal.03]))))),
0)</f>
        <v>0</v>
      </c>
      <c r="I22" s="178">
        <f t="array" ref="I22">IFERROR(
MEDIAN((IF(DATOS_[[Sexo]:[Sexo]]=$B22,IF(DATOS_[[AGRUP. VALOR. PTO.]:[AGRUP. VALOR. PTO.]]=$B21,IF(DATOS_[[Check Periodo Ref.]:[Check Periodo Ref.]]="Dentro",DATOS_[Conc.Sal.04]))))),
0)</f>
        <v>0</v>
      </c>
      <c r="J22" s="178">
        <f t="array" ref="J22">IFERROR(
MEDIAN((IF(DATOS_[[Sexo]:[Sexo]]=$B22,IF(DATOS_[[AGRUP. VALOR. PTO.]:[AGRUP. VALOR. PTO.]]=$B21,IF(DATOS_[[Check Periodo Ref.]:[Check Periodo Ref.]]="Dentro",DATOS_[Conc.Sal.05]))))),
0)</f>
        <v>0</v>
      </c>
      <c r="K22" s="178">
        <f t="array" ref="K22">IFERROR(
MEDIAN((IF(DATOS_[[Sexo]:[Sexo]]=$B22,IF(DATOS_[[AGRUP. VALOR. PTO.]:[AGRUP. VALOR. PTO.]]=$B21,IF(DATOS_[[Check Periodo Ref.]:[Check Periodo Ref.]]="Dentro",DATOS_[Conc.Sal.06]))))),
0)</f>
        <v>0</v>
      </c>
      <c r="L22" s="178">
        <f t="array" ref="L22">IFERROR(
MEDIAN((IF(DATOS_[[Sexo]:[Sexo]]=$B22,IF(DATOS_[[AGRUP. VALOR. PTO.]:[AGRUP. VALOR. PTO.]]=$B21,IF(DATOS_[[Check Periodo Ref.]:[Check Periodo Ref.]]="Dentro",DATOS_[Conc.Sal.07]))))),
0)</f>
        <v>0</v>
      </c>
      <c r="M22" s="178">
        <f t="array" ref="M22">IFERROR(
MEDIAN((IF(DATOS_[[Sexo]:[Sexo]]=$B22,IF(DATOS_[[AGRUP. VALOR. PTO.]:[AGRUP. VALOR. PTO.]]=$B21,IF(DATOS_[[Check Periodo Ref.]:[Check Periodo Ref.]]="Dentro",DATOS_[Conc.Sal.08]))))),
0)</f>
        <v>0</v>
      </c>
      <c r="N22" s="178">
        <f t="array" ref="N22">IFERROR(
MEDIAN((IF(DATOS_[[Sexo]:[Sexo]]=$B22,IF(DATOS_[[AGRUP. VALOR. PTO.]:[AGRUP. VALOR. PTO.]]=$B21,IF(DATOS_[[Check Periodo Ref.]:[Check Periodo Ref.]]="Dentro",DATOS_[Conc.Sal.09]))))),
0)</f>
        <v>0</v>
      </c>
      <c r="O22" s="178">
        <f t="array" ref="O22">IFERROR(
MEDIAN((IF(DATOS_[[Sexo]:[Sexo]]=$B22,IF(DATOS_[[AGRUP. VALOR. PTO.]:[AGRUP. VALOR. PTO.]]=$B21,IF(DATOS_[[Check Periodo Ref.]:[Check Periodo Ref.]]="Dentro",DATOS_[Conc.Sal.10]))))),
0)</f>
        <v>0</v>
      </c>
      <c r="P22" s="178">
        <f t="array" ref="P22">IFERROR(
MEDIAN((IF(DATOS_[[Sexo]:[Sexo]]=$B22,IF(DATOS_[[AGRUP. VALOR. PTO.]:[AGRUP. VALOR. PTO.]]=$B21,IF(DATOS_[[Check Periodo Ref.]:[Check Periodo Ref.]]="Dentro",DATOS_[Conc.Sal.11]))))),
0)</f>
        <v>0</v>
      </c>
      <c r="Q22" s="178">
        <f t="array" ref="Q22">IFERROR(
MEDIAN((IF(DATOS_[[Sexo]:[Sexo]]=$B22,IF(DATOS_[[AGRUP. VALOR. PTO.]:[AGRUP. VALOR. PTO.]]=$B21,IF(DATOS_[[Check Periodo Ref.]:[Check Periodo Ref.]]="Dentro",DATOS_[Conc.Sal.12]))))),
0)</f>
        <v>0</v>
      </c>
      <c r="R22" s="178">
        <f t="array" ref="R22">IFERROR(
MEDIAN((IF(DATOS_[[Sexo]:[Sexo]]=$B22,IF(DATOS_[[AGRUP. VALOR. PTO.]:[AGRUP. VALOR. PTO.]]=$B21,IF(DATOS_[[Check Periodo Ref.]:[Check Periodo Ref.]]="Dentro",DATOS_[Conc.Sal.13]))))),
0)</f>
        <v>0</v>
      </c>
      <c r="S22" s="178">
        <f t="array" ref="S22">IFERROR(
MEDIAN((IF(DATOS_[[Sexo]:[Sexo]]=$B22,IF(DATOS_[[AGRUP. VALOR. PTO.]:[AGRUP. VALOR. PTO.]]=$B21,IF(DATOS_[[Check Periodo Ref.]:[Check Periodo Ref.]]="Dentro",DATOS_[Conc.Sal.14]))))),
0)</f>
        <v>0</v>
      </c>
      <c r="T22" s="178">
        <f t="array" ref="T22">IFERROR(
MEDIAN((IF(DATOS_[[Sexo]:[Sexo]]=$B22,IF(DATOS_[[AGRUP. VALOR. PTO.]:[AGRUP. VALOR. PTO.]]=$B21,IF(DATOS_[[Check Periodo Ref.]:[Check Periodo Ref.]]="Dentro",DATOS_[Conc.Sal.15]))))),
0)</f>
        <v>0</v>
      </c>
      <c r="U22" s="178">
        <f t="array" ref="U22">IFERROR(
MEDIAN((IF(DATOS_[[Sexo]:[Sexo]]=$B22,IF(DATOS_[[AGRUP. VALOR. PTO.]:[AGRUP. VALOR. PTO.]]=$B21,IF(DATOS_[[Check Periodo Ref.]:[Check Periodo Ref.]]="Dentro",DATOS_[Conc.Sal.16]))))),
0)</f>
        <v>0</v>
      </c>
      <c r="V22" s="178">
        <f t="array" ref="V22">IFERROR(
MEDIAN((IF(DATOS_[[Sexo]:[Sexo]]=$B22,IF(DATOS_[[AGRUP. VALOR. PTO.]:[AGRUP. VALOR. PTO.]]=$B21,IF(DATOS_[[Check Periodo Ref.]:[Check Periodo Ref.]]="Dentro",DATOS_[Conc.Sal.17]))))),
0)</f>
        <v>0</v>
      </c>
      <c r="W22" s="178">
        <f t="array" ref="W22">IFERROR(
MEDIAN((IF(DATOS_[[Sexo]:[Sexo]]=$B22,IF(DATOS_[[AGRUP. VALOR. PTO.]:[AGRUP. VALOR. PTO.]]=$B21,IF(DATOS_[[Check Periodo Ref.]:[Check Periodo Ref.]]="Dentro",DATOS_[Conc.Sal.18]))))),
0)</f>
        <v>0</v>
      </c>
      <c r="X22" s="178">
        <f t="array" ref="X22">IFERROR(
MEDIAN((IF(DATOS_[[Sexo]:[Sexo]]=$B22,IF(DATOS_[[AGRUP. VALOR. PTO.]:[AGRUP. VALOR. PTO.]]=$B21,IF(DATOS_[[Check Periodo Ref.]:[Check Periodo Ref.]]="Dentro",DATOS_[Conc.Sal.19]))))),
0)</f>
        <v>0</v>
      </c>
      <c r="Y22" s="178">
        <f t="array" ref="Y22">IFERROR(
MEDIAN((IF(DATOS_[[Sexo]:[Sexo]]=$B22,IF(DATOS_[[AGRUP. VALOR. PTO.]:[AGRUP. VALOR. PTO.]]=$B21,IF(DATOS_[[Check Periodo Ref.]:[Check Periodo Ref.]]="Dentro",DATOS_[Conc.Sal.20]))))),
0)</f>
        <v>0</v>
      </c>
      <c r="Z22" s="178">
        <f t="array" ref="Z22">IFERROR(
MEDIAN((IF(DATOS_[[Sexo]:[Sexo]]=$B22,IF(DATOS_[[AGRUP. VALOR. PTO.]:[AGRUP. VALOR. PTO.]]=$B21,IF(DATOS_[[Check Periodo Ref.]:[Check Periodo Ref.]]="Dentro",DATOS_[Conc.Sal.21]))))),
0)</f>
        <v>0</v>
      </c>
      <c r="AA22" s="178">
        <f t="array" ref="AA22">IFERROR(
MEDIAN((IF(DATOS_[[Sexo]:[Sexo]]=$B22,IF(DATOS_[[AGRUP. VALOR. PTO.]:[AGRUP. VALOR. PTO.]]=$B21,IF(DATOS_[[Check Periodo Ref.]:[Check Periodo Ref.]]="Dentro",DATOS_[Conc.Sal.22]))))),
0)</f>
        <v>0</v>
      </c>
      <c r="AB22" s="178">
        <f t="array" ref="AB22">IFERROR(
MEDIAN((IF(DATOS_[[Sexo]:[Sexo]]=$B22,IF(DATOS_[[AGRUP. VALOR. PTO.]:[AGRUP. VALOR. PTO.]]=$B21,IF(DATOS_[[Check Periodo Ref.]:[Check Periodo Ref.]]="Dentro",DATOS_[Conc.Sal.23]))))),
0)</f>
        <v>0</v>
      </c>
      <c r="AC22" s="178">
        <f t="array" ref="AC22">IFERROR(
MEDIAN((IF(DATOS_[[Sexo]:[Sexo]]=$B22,IF(DATOS_[[AGRUP. VALOR. PTO.]:[AGRUP. VALOR. PTO.]]=$B21,IF(DATOS_[[Check Periodo Ref.]:[Check Periodo Ref.]]="Dentro",DATOS_[Conc.Sal.24]))))),
0)</f>
        <v>0</v>
      </c>
      <c r="AD22" s="178">
        <f t="array" ref="AD22">IFERROR(
MEDIAN((IF(DATOS_[[Sexo]:[Sexo]]=$B22,IF(DATOS_[[AGRUP. VALOR. PTO.]:[AGRUP. VALOR. PTO.]]=$B21,IF(DATOS_[[Check Periodo Ref.]:[Check Periodo Ref.]]="Dentro",DATOS_[Conc.Sal.25]))))),
0)</f>
        <v>0</v>
      </c>
      <c r="AE22" s="178">
        <f t="array" ref="AE22">IFERROR(
MEDIAN((IF(DATOS_[[Sexo]:[Sexo]]=$B22,IF(DATOS_[[AGRUP. VALOR. PTO.]:[AGRUP. VALOR. PTO.]]=$B21,IF(DATOS_[[Check Periodo Ref.]:[Check Periodo Ref.]]="Dentro",DATOS_[Conc.Sal.26]))))),
0)</f>
        <v>0</v>
      </c>
      <c r="AF22" s="178">
        <f t="array" ref="AF22">IFERROR(
MEDIAN((IF(DATOS_[[Sexo]:[Sexo]]=$B22,IF(DATOS_[[AGRUP. VALOR. PTO.]:[AGRUP. VALOR. PTO.]]=$B21,IF(DATOS_[[Check Periodo Ref.]:[Check Periodo Ref.]]="Dentro",DATOS_[Conc.Sal.27]))))),
0)</f>
        <v>0</v>
      </c>
      <c r="AG22" s="178">
        <f t="array" ref="AG22">IFERROR(
MEDIAN((IF(DATOS_[[Sexo]:[Sexo]]=$B22,IF(DATOS_[[AGRUP. VALOR. PTO.]:[AGRUP. VALOR. PTO.]]=$B21,IF(DATOS_[[Check Periodo Ref.]:[Check Periodo Ref.]]="Dentro",DATOS_[Conc.Sal.28]))))),
0)</f>
        <v>0</v>
      </c>
      <c r="AH22" s="178">
        <f t="array" ref="AH22">IFERROR(
MEDIAN((IF(DATOS_[[Sexo]:[Sexo]]=$B22,IF(DATOS_[[AGRUP. VALOR. PTO.]:[AGRUP. VALOR. PTO.]]=$B21,IF(DATOS_[[Check Periodo Ref.]:[Check Periodo Ref.]]="Dentro",DATOS_[Conc.Sal.29]))))),
0)</f>
        <v>0</v>
      </c>
      <c r="AI22" s="178">
        <f t="array" ref="AI22">IFERROR(
MEDIAN((IF(DATOS_[[Sexo]:[Sexo]]=$B22,IF(DATOS_[[AGRUP. VALOR. PTO.]:[AGRUP. VALOR. PTO.]]=$B21,IF(DATOS_[[Check Periodo Ref.]:[Check Periodo Ref.]]="Dentro",DATOS_[Conc.Sal.30]))))),
0)</f>
        <v>0</v>
      </c>
      <c r="AJ22" s="179">
        <f t="array" ref="AJ22">IFERROR(
MEDIAN(IF(DATOS_[Sexo]=$B22,IF(DATOS_[AGRUP. VALOR. PTO.]=$B21,IF(DATOS_[Check Periodo Ref.]="Dentro",DATOS_[Tot COMPL.SAL Ef],FALSE)))),
0)</f>
        <v>0</v>
      </c>
      <c r="AK22" s="180">
        <f t="array" ref="AK22">IFERROR(
MEDIAN(IF(DATOS_[Sexo]=$B22,IF(DATOS_[AGRUP. VALOR. PTO.]=$B21,IF(DATOS_[Check Periodo Ref.]="Dentro",DATOS_[TOTAL SALARIO Ef],FALSE)))),
0)</f>
        <v>0</v>
      </c>
      <c r="AL22" s="181">
        <f t="array" ref="AL22">IFERROR(
MEDIAN((IF(DATOS_[[Sexo]:[Sexo]]=$B22,IF(DATOS_[[AGRUP. VALOR. PTO.]:[AGRUP. VALOR. PTO.]]=$B21,IF(DATOS_[[Check Periodo Ref.]:[Check Periodo Ref.]]="Dentro",DATOS_[C.Extra.01]))))),
0)</f>
        <v>0</v>
      </c>
      <c r="AM22" s="181">
        <f t="array" ref="AM22">IFERROR(
MEDIAN((IF(DATOS_[[Sexo]:[Sexo]]=$B22,IF(DATOS_[[AGRUP. VALOR. PTO.]:[AGRUP. VALOR. PTO.]]=$B21,IF(DATOS_[[Check Periodo Ref.]:[Check Periodo Ref.]]="Dentro",DATOS_[C.Extra.02]))))),
0)</f>
        <v>0</v>
      </c>
      <c r="AN22" s="181">
        <f t="array" ref="AN22">IFERROR(
MEDIAN((IF(DATOS_[[Sexo]:[Sexo]]=$B22,IF(DATOS_[[AGRUP. VALOR. PTO.]:[AGRUP. VALOR. PTO.]]=$B21,IF(DATOS_[[Check Periodo Ref.]:[Check Periodo Ref.]]="Dentro",DATOS_[C.Extra.03]))))),
0)</f>
        <v>0</v>
      </c>
      <c r="AO22" s="181">
        <f t="array" ref="AO22">IFERROR(
MEDIAN((IF(DATOS_[[Sexo]:[Sexo]]=$B22,IF(DATOS_[[AGRUP. VALOR. PTO.]:[AGRUP. VALOR. PTO.]]=$B21,IF(DATOS_[[Check Periodo Ref.]:[Check Periodo Ref.]]="Dentro",DATOS_[C.Extra.04]))))),
0)</f>
        <v>0</v>
      </c>
      <c r="AP22" s="181">
        <f t="array" ref="AP22">IFERROR(
MEDIAN((IF(DATOS_[[Sexo]:[Sexo]]=$B22,IF(DATOS_[[AGRUP. VALOR. PTO.]:[AGRUP. VALOR. PTO.]]=$B21,IF(DATOS_[[Check Periodo Ref.]:[Check Periodo Ref.]]="Dentro",DATOS_[C.Extra.05]))))),
0)</f>
        <v>0</v>
      </c>
      <c r="AQ22" s="182">
        <f t="array" ref="AQ22">IFERROR(
MEDIAN(IF(DATOS_[Sexo]=$B22,IF(DATOS_[AGRUP. VALOR. PTO.]=$B21,IF(DATOS_[Check Periodo Ref.]="Dentro",DATOS_[Tot Extrasalarial Ef],FALSE)))),
0)</f>
        <v>0</v>
      </c>
      <c r="AR22" s="183">
        <f t="array" ref="AR22">IFERROR(
MEDIAN(IF(DATOS_[Sexo]=$B22,IF(DATOS_[AGRUP. VALOR. PTO.]=$B21,IF(DATOS_[Check Periodo Ref.]="Dentro",DATOS_[TOTAL Retrib Ef],FALSE)))),
0)</f>
        <v>0</v>
      </c>
    </row>
    <row r="23" spans="1:44" x14ac:dyDescent="0.3">
      <c r="A23" s="107" t="str">
        <f t="shared" ref="A23" si="14">+A22</f>
        <v>[ocultar]</v>
      </c>
      <c r="B23" s="98"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77">
        <f t="array" ref="E23">IFERROR(
MEDIAN(IF(DATOS_[Sexo]=$B23,IF(DATOS_[AGRUP. VALOR. PTO.]=$B21,IF(DATOS_[Check Periodo Ref.]="Dentro",DATOS_[SALARIO BASE Ef],FALSE)))),
0)</f>
        <v>0</v>
      </c>
      <c r="F23" s="178">
        <f t="array" ref="F23">IFERROR(
MEDIAN((IF(DATOS_[[Sexo]:[Sexo]]=$B23,IF(DATOS_[[AGRUP. VALOR. PTO.]:[AGRUP. VALOR. PTO.]]=$B21,IF(DATOS_[[Check Periodo Ref.]:[Check Periodo Ref.]]="Dentro",DATOS_[Conc.Sal.01]))))),
0)</f>
        <v>0</v>
      </c>
      <c r="G23" s="178">
        <f t="array" ref="G23">IFERROR(
MEDIAN((IF(DATOS_[[Sexo]:[Sexo]]=$B23,IF(DATOS_[[AGRUP. VALOR. PTO.]:[AGRUP. VALOR. PTO.]]=$B21,IF(DATOS_[[Check Periodo Ref.]:[Check Periodo Ref.]]="Dentro",DATOS_[Conc.Sal.02]))))),
0)</f>
        <v>0</v>
      </c>
      <c r="H23" s="178">
        <f t="array" ref="H23">IFERROR(
MEDIAN((IF(DATOS_[[Sexo]:[Sexo]]=$B23,IF(DATOS_[[AGRUP. VALOR. PTO.]:[AGRUP. VALOR. PTO.]]=$B21,IF(DATOS_[[Check Periodo Ref.]:[Check Periodo Ref.]]="Dentro",DATOS_[Conc.Sal.03]))))),
0)</f>
        <v>0</v>
      </c>
      <c r="I23" s="178">
        <f t="array" ref="I23">IFERROR(
MEDIAN((IF(DATOS_[[Sexo]:[Sexo]]=$B23,IF(DATOS_[[AGRUP. VALOR. PTO.]:[AGRUP. VALOR. PTO.]]=$B21,IF(DATOS_[[Check Periodo Ref.]:[Check Periodo Ref.]]="Dentro",DATOS_[Conc.Sal.04]))))),
0)</f>
        <v>0</v>
      </c>
      <c r="J23" s="178">
        <f t="array" ref="J23">IFERROR(
MEDIAN((IF(DATOS_[[Sexo]:[Sexo]]=$B23,IF(DATOS_[[AGRUP. VALOR. PTO.]:[AGRUP. VALOR. PTO.]]=$B21,IF(DATOS_[[Check Periodo Ref.]:[Check Periodo Ref.]]="Dentro",DATOS_[Conc.Sal.05]))))),
0)</f>
        <v>0</v>
      </c>
      <c r="K23" s="178">
        <f t="array" ref="K23">IFERROR(
MEDIAN((IF(DATOS_[[Sexo]:[Sexo]]=$B23,IF(DATOS_[[AGRUP. VALOR. PTO.]:[AGRUP. VALOR. PTO.]]=$B21,IF(DATOS_[[Check Periodo Ref.]:[Check Periodo Ref.]]="Dentro",DATOS_[Conc.Sal.06]))))),
0)</f>
        <v>0</v>
      </c>
      <c r="L23" s="178">
        <f t="array" ref="L23">IFERROR(
MEDIAN((IF(DATOS_[[Sexo]:[Sexo]]=$B23,IF(DATOS_[[AGRUP. VALOR. PTO.]:[AGRUP. VALOR. PTO.]]=$B21,IF(DATOS_[[Check Periodo Ref.]:[Check Periodo Ref.]]="Dentro",DATOS_[Conc.Sal.07]))))),
0)</f>
        <v>0</v>
      </c>
      <c r="M23" s="178">
        <f t="array" ref="M23">IFERROR(
MEDIAN((IF(DATOS_[[Sexo]:[Sexo]]=$B23,IF(DATOS_[[AGRUP. VALOR. PTO.]:[AGRUP. VALOR. PTO.]]=$B21,IF(DATOS_[[Check Periodo Ref.]:[Check Periodo Ref.]]="Dentro",DATOS_[Conc.Sal.08]))))),
0)</f>
        <v>0</v>
      </c>
      <c r="N23" s="178">
        <f t="array" ref="N23">IFERROR(
MEDIAN((IF(DATOS_[[Sexo]:[Sexo]]=$B23,IF(DATOS_[[AGRUP. VALOR. PTO.]:[AGRUP. VALOR. PTO.]]=$B21,IF(DATOS_[[Check Periodo Ref.]:[Check Periodo Ref.]]="Dentro",DATOS_[Conc.Sal.09]))))),
0)</f>
        <v>0</v>
      </c>
      <c r="O23" s="178">
        <f t="array" ref="O23">IFERROR(
MEDIAN((IF(DATOS_[[Sexo]:[Sexo]]=$B23,IF(DATOS_[[AGRUP. VALOR. PTO.]:[AGRUP. VALOR. PTO.]]=$B21,IF(DATOS_[[Check Periodo Ref.]:[Check Periodo Ref.]]="Dentro",DATOS_[Conc.Sal.10]))))),
0)</f>
        <v>0</v>
      </c>
      <c r="P23" s="178">
        <f t="array" ref="P23">IFERROR(
MEDIAN((IF(DATOS_[[Sexo]:[Sexo]]=$B23,IF(DATOS_[[AGRUP. VALOR. PTO.]:[AGRUP. VALOR. PTO.]]=$B21,IF(DATOS_[[Check Periodo Ref.]:[Check Periodo Ref.]]="Dentro",DATOS_[Conc.Sal.11]))))),
0)</f>
        <v>0</v>
      </c>
      <c r="Q23" s="178">
        <f t="array" ref="Q23">IFERROR(
MEDIAN((IF(DATOS_[[Sexo]:[Sexo]]=$B23,IF(DATOS_[[AGRUP. VALOR. PTO.]:[AGRUP. VALOR. PTO.]]=$B21,IF(DATOS_[[Check Periodo Ref.]:[Check Periodo Ref.]]="Dentro",DATOS_[Conc.Sal.12]))))),
0)</f>
        <v>0</v>
      </c>
      <c r="R23" s="178">
        <f t="array" ref="R23">IFERROR(
MEDIAN((IF(DATOS_[[Sexo]:[Sexo]]=$B23,IF(DATOS_[[AGRUP. VALOR. PTO.]:[AGRUP. VALOR. PTO.]]=$B21,IF(DATOS_[[Check Periodo Ref.]:[Check Periodo Ref.]]="Dentro",DATOS_[Conc.Sal.13]))))),
0)</f>
        <v>0</v>
      </c>
      <c r="S23" s="178">
        <f t="array" ref="S23">IFERROR(
MEDIAN((IF(DATOS_[[Sexo]:[Sexo]]=$B23,IF(DATOS_[[AGRUP. VALOR. PTO.]:[AGRUP. VALOR. PTO.]]=$B21,IF(DATOS_[[Check Periodo Ref.]:[Check Periodo Ref.]]="Dentro",DATOS_[Conc.Sal.14]))))),
0)</f>
        <v>0</v>
      </c>
      <c r="T23" s="178">
        <f t="array" ref="T23">IFERROR(
MEDIAN((IF(DATOS_[[Sexo]:[Sexo]]=$B23,IF(DATOS_[[AGRUP. VALOR. PTO.]:[AGRUP. VALOR. PTO.]]=$B21,IF(DATOS_[[Check Periodo Ref.]:[Check Periodo Ref.]]="Dentro",DATOS_[Conc.Sal.15]))))),
0)</f>
        <v>0</v>
      </c>
      <c r="U23" s="178">
        <f t="array" ref="U23">IFERROR(
MEDIAN((IF(DATOS_[[Sexo]:[Sexo]]=$B23,IF(DATOS_[[AGRUP. VALOR. PTO.]:[AGRUP. VALOR. PTO.]]=$B21,IF(DATOS_[[Check Periodo Ref.]:[Check Periodo Ref.]]="Dentro",DATOS_[Conc.Sal.16]))))),
0)</f>
        <v>0</v>
      </c>
      <c r="V23" s="178">
        <f t="array" ref="V23">IFERROR(
MEDIAN((IF(DATOS_[[Sexo]:[Sexo]]=$B23,IF(DATOS_[[AGRUP. VALOR. PTO.]:[AGRUP. VALOR. PTO.]]=$B21,IF(DATOS_[[Check Periodo Ref.]:[Check Periodo Ref.]]="Dentro",DATOS_[Conc.Sal.17]))))),
0)</f>
        <v>0</v>
      </c>
      <c r="W23" s="178">
        <f t="array" ref="W23">IFERROR(
MEDIAN((IF(DATOS_[[Sexo]:[Sexo]]=$B23,IF(DATOS_[[AGRUP. VALOR. PTO.]:[AGRUP. VALOR. PTO.]]=$B21,IF(DATOS_[[Check Periodo Ref.]:[Check Periodo Ref.]]="Dentro",DATOS_[Conc.Sal.18]))))),
0)</f>
        <v>0</v>
      </c>
      <c r="X23" s="178">
        <f t="array" ref="X23">IFERROR(
MEDIAN((IF(DATOS_[[Sexo]:[Sexo]]=$B23,IF(DATOS_[[AGRUP. VALOR. PTO.]:[AGRUP. VALOR. PTO.]]=$B21,IF(DATOS_[[Check Periodo Ref.]:[Check Periodo Ref.]]="Dentro",DATOS_[Conc.Sal.19]))))),
0)</f>
        <v>0</v>
      </c>
      <c r="Y23" s="178">
        <f t="array" ref="Y23">IFERROR(
MEDIAN((IF(DATOS_[[Sexo]:[Sexo]]=$B23,IF(DATOS_[[AGRUP. VALOR. PTO.]:[AGRUP. VALOR. PTO.]]=$B21,IF(DATOS_[[Check Periodo Ref.]:[Check Periodo Ref.]]="Dentro",DATOS_[Conc.Sal.20]))))),
0)</f>
        <v>0</v>
      </c>
      <c r="Z23" s="178">
        <f t="array" ref="Z23">IFERROR(
MEDIAN((IF(DATOS_[[Sexo]:[Sexo]]=$B23,IF(DATOS_[[AGRUP. VALOR. PTO.]:[AGRUP. VALOR. PTO.]]=$B21,IF(DATOS_[[Check Periodo Ref.]:[Check Periodo Ref.]]="Dentro",DATOS_[Conc.Sal.21]))))),
0)</f>
        <v>0</v>
      </c>
      <c r="AA23" s="178">
        <f t="array" ref="AA23">IFERROR(
MEDIAN((IF(DATOS_[[Sexo]:[Sexo]]=$B23,IF(DATOS_[[AGRUP. VALOR. PTO.]:[AGRUP. VALOR. PTO.]]=$B21,IF(DATOS_[[Check Periodo Ref.]:[Check Periodo Ref.]]="Dentro",DATOS_[Conc.Sal.22]))))),
0)</f>
        <v>0</v>
      </c>
      <c r="AB23" s="178">
        <f t="array" ref="AB23">IFERROR(
MEDIAN((IF(DATOS_[[Sexo]:[Sexo]]=$B23,IF(DATOS_[[AGRUP. VALOR. PTO.]:[AGRUP. VALOR. PTO.]]=$B21,IF(DATOS_[[Check Periodo Ref.]:[Check Periodo Ref.]]="Dentro",DATOS_[Conc.Sal.23]))))),
0)</f>
        <v>0</v>
      </c>
      <c r="AC23" s="178">
        <f t="array" ref="AC23">IFERROR(
MEDIAN((IF(DATOS_[[Sexo]:[Sexo]]=$B23,IF(DATOS_[[AGRUP. VALOR. PTO.]:[AGRUP. VALOR. PTO.]]=$B21,IF(DATOS_[[Check Periodo Ref.]:[Check Periodo Ref.]]="Dentro",DATOS_[Conc.Sal.24]))))),
0)</f>
        <v>0</v>
      </c>
      <c r="AD23" s="178">
        <f t="array" ref="AD23">IFERROR(
MEDIAN((IF(DATOS_[[Sexo]:[Sexo]]=$B23,IF(DATOS_[[AGRUP. VALOR. PTO.]:[AGRUP. VALOR. PTO.]]=$B21,IF(DATOS_[[Check Periodo Ref.]:[Check Periodo Ref.]]="Dentro",DATOS_[Conc.Sal.25]))))),
0)</f>
        <v>0</v>
      </c>
      <c r="AE23" s="178">
        <f t="array" ref="AE23">IFERROR(
MEDIAN((IF(DATOS_[[Sexo]:[Sexo]]=$B23,IF(DATOS_[[AGRUP. VALOR. PTO.]:[AGRUP. VALOR. PTO.]]=$B21,IF(DATOS_[[Check Periodo Ref.]:[Check Periodo Ref.]]="Dentro",DATOS_[Conc.Sal.26]))))),
0)</f>
        <v>0</v>
      </c>
      <c r="AF23" s="178">
        <f t="array" ref="AF23">IFERROR(
MEDIAN((IF(DATOS_[[Sexo]:[Sexo]]=$B23,IF(DATOS_[[AGRUP. VALOR. PTO.]:[AGRUP. VALOR. PTO.]]=$B21,IF(DATOS_[[Check Periodo Ref.]:[Check Periodo Ref.]]="Dentro",DATOS_[Conc.Sal.27]))))),
0)</f>
        <v>0</v>
      </c>
      <c r="AG23" s="178">
        <f t="array" ref="AG23">IFERROR(
MEDIAN((IF(DATOS_[[Sexo]:[Sexo]]=$B23,IF(DATOS_[[AGRUP. VALOR. PTO.]:[AGRUP. VALOR. PTO.]]=$B21,IF(DATOS_[[Check Periodo Ref.]:[Check Periodo Ref.]]="Dentro",DATOS_[Conc.Sal.28]))))),
0)</f>
        <v>0</v>
      </c>
      <c r="AH23" s="178">
        <f t="array" ref="AH23">IFERROR(
MEDIAN((IF(DATOS_[[Sexo]:[Sexo]]=$B23,IF(DATOS_[[AGRUP. VALOR. PTO.]:[AGRUP. VALOR. PTO.]]=$B21,IF(DATOS_[[Check Periodo Ref.]:[Check Periodo Ref.]]="Dentro",DATOS_[Conc.Sal.29]))))),
0)</f>
        <v>0</v>
      </c>
      <c r="AI23" s="178">
        <f t="array" ref="AI23">IFERROR(
MEDIAN((IF(DATOS_[[Sexo]:[Sexo]]=$B23,IF(DATOS_[[AGRUP. VALOR. PTO.]:[AGRUP. VALOR. PTO.]]=$B21,IF(DATOS_[[Check Periodo Ref.]:[Check Periodo Ref.]]="Dentro",DATOS_[Conc.Sal.30]))))),
0)</f>
        <v>0</v>
      </c>
      <c r="AJ23" s="179">
        <f t="array" ref="AJ23">IFERROR(
MEDIAN(IF(DATOS_[Sexo]=$B23,IF(DATOS_[AGRUP. VALOR. PTO.]=$B21,IF(DATOS_[Check Periodo Ref.]="Dentro",DATOS_[Tot COMPL.SAL Ef],FALSE)))),
0)</f>
        <v>0</v>
      </c>
      <c r="AK23" s="180">
        <f t="array" ref="AK23">IFERROR(
MEDIAN(IF(DATOS_[Sexo]=$B23,IF(DATOS_[AGRUP. VALOR. PTO.]=$B21,IF(DATOS_[Check Periodo Ref.]="Dentro",DATOS_[TOTAL SALARIO Ef],FALSE)))),
0)</f>
        <v>0</v>
      </c>
      <c r="AL23" s="181">
        <f t="array" ref="AL23">IFERROR(
MEDIAN((IF(DATOS_[[Sexo]:[Sexo]]=$B23,IF(DATOS_[[AGRUP. VALOR. PTO.]:[AGRUP. VALOR. PTO.]]=$B21,IF(DATOS_[[Check Periodo Ref.]:[Check Periodo Ref.]]="Dentro",DATOS_[C.Extra.01]))))),
0)</f>
        <v>0</v>
      </c>
      <c r="AM23" s="181">
        <f t="array" ref="AM23">IFERROR(
MEDIAN((IF(DATOS_[[Sexo]:[Sexo]]=$B23,IF(DATOS_[[AGRUP. VALOR. PTO.]:[AGRUP. VALOR. PTO.]]=$B21,IF(DATOS_[[Check Periodo Ref.]:[Check Periodo Ref.]]="Dentro",DATOS_[C.Extra.02]))))),
0)</f>
        <v>0</v>
      </c>
      <c r="AN23" s="181">
        <f t="array" ref="AN23">IFERROR(
MEDIAN((IF(DATOS_[[Sexo]:[Sexo]]=$B23,IF(DATOS_[[AGRUP. VALOR. PTO.]:[AGRUP. VALOR. PTO.]]=$B21,IF(DATOS_[[Check Periodo Ref.]:[Check Periodo Ref.]]="Dentro",DATOS_[C.Extra.03]))))),
0)</f>
        <v>0</v>
      </c>
      <c r="AO23" s="181">
        <f t="array" ref="AO23">IFERROR(
MEDIAN((IF(DATOS_[[Sexo]:[Sexo]]=$B23,IF(DATOS_[[AGRUP. VALOR. PTO.]:[AGRUP. VALOR. PTO.]]=$B21,IF(DATOS_[[Check Periodo Ref.]:[Check Periodo Ref.]]="Dentro",DATOS_[C.Extra.04]))))),
0)</f>
        <v>0</v>
      </c>
      <c r="AP23" s="181">
        <f t="array" ref="AP23">IFERROR(
MEDIAN((IF(DATOS_[[Sexo]:[Sexo]]=$B23,IF(DATOS_[[AGRUP. VALOR. PTO.]:[AGRUP. VALOR. PTO.]]=$B21,IF(DATOS_[[Check Periodo Ref.]:[Check Periodo Ref.]]="Dentro",DATOS_[C.Extra.05]))))),
0)</f>
        <v>0</v>
      </c>
      <c r="AQ23" s="182">
        <f t="array" ref="AQ23">IFERROR(
MEDIAN(IF(DATOS_[Sexo]=$B23,IF(DATOS_[AGRUP. VALOR. PTO.]=$B21,IF(DATOS_[Check Periodo Ref.]="Dentro",DATOS_[Tot Extrasalarial Ef],FALSE)))),
0)</f>
        <v>0</v>
      </c>
      <c r="AR23" s="183">
        <f t="array" ref="AR23">IFERROR(
MEDIAN(IF(DATOS_[Sexo]=$B23,IF(DATOS_[AGRUP. VALOR. PTO.]=$B21,IF(DATOS_[Check Periodo Ref.]="Dentro",DATOS_[TOTAL Retrib Ef],FALSE)))),
0)</f>
        <v>0</v>
      </c>
    </row>
    <row r="24" spans="1:44" ht="17.25" thickBot="1" x14ac:dyDescent="0.35">
      <c r="A24" s="107" t="str">
        <f t="shared" ref="A24" si="15">+A25</f>
        <v>[ocultar]</v>
      </c>
      <c r="B24" s="105" t="s">
        <v>309</v>
      </c>
      <c r="C24" s="176"/>
      <c r="D24" s="106"/>
      <c r="E24" s="186" t="str">
        <f t="shared" ref="E24:AR24" si="16">IFERROR((E25-E26)/E25,"")</f>
        <v/>
      </c>
      <c r="F24" s="190" t="str">
        <f t="shared" si="16"/>
        <v/>
      </c>
      <c r="G24" s="190" t="str">
        <f t="shared" si="16"/>
        <v/>
      </c>
      <c r="H24" s="190" t="str">
        <f t="shared" si="16"/>
        <v/>
      </c>
      <c r="I24" s="190" t="str">
        <f t="shared" si="16"/>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89" t="str">
        <f t="shared" si="16"/>
        <v/>
      </c>
      <c r="W24" s="189" t="str">
        <f t="shared" si="16"/>
        <v/>
      </c>
      <c r="X24" s="189" t="str">
        <f t="shared" si="16"/>
        <v/>
      </c>
      <c r="Y24" s="189"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91" t="str">
        <f t="shared" si="16"/>
        <v/>
      </c>
      <c r="AK24" s="195" t="str">
        <f t="shared" si="16"/>
        <v/>
      </c>
      <c r="AL24" s="192" t="str">
        <f t="shared" si="16"/>
        <v/>
      </c>
      <c r="AM24" s="192" t="str">
        <f t="shared" si="16"/>
        <v/>
      </c>
      <c r="AN24" s="192" t="str">
        <f t="shared" si="16"/>
        <v/>
      </c>
      <c r="AO24" s="192" t="str">
        <f t="shared" si="16"/>
        <v/>
      </c>
      <c r="AP24" s="192" t="str">
        <f t="shared" si="16"/>
        <v/>
      </c>
      <c r="AQ24" s="193" t="str">
        <f t="shared" si="16"/>
        <v/>
      </c>
      <c r="AR24" s="194" t="str">
        <f t="shared" si="16"/>
        <v/>
      </c>
    </row>
    <row r="25" spans="1:44" x14ac:dyDescent="0.3">
      <c r="A25" s="107" t="str">
        <f t="shared" ref="A25" si="17">+IF(C25+C26=0,"[ocultar]","")</f>
        <v>[ocultar]</v>
      </c>
      <c r="B25" s="98"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77">
        <f t="array" ref="E25">IFERROR(
MEDIAN(IF(DATOS_[Sexo]=$B25,IF(DATOS_[AGRUP. VALOR. PTO.]=$B24,IF(DATOS_[Check Periodo Ref.]="Dentro",DATOS_[SALARIO BASE Ef],FALSE)))),
0)</f>
        <v>0</v>
      </c>
      <c r="F25" s="178">
        <f t="array" ref="F25">IFERROR(
MEDIAN((IF(DATOS_[[Sexo]:[Sexo]]=$B25,IF(DATOS_[[AGRUP. VALOR. PTO.]:[AGRUP. VALOR. PTO.]]=$B24,IF(DATOS_[[Check Periodo Ref.]:[Check Periodo Ref.]]="Dentro",DATOS_[Conc.Sal.01]))))),
0)</f>
        <v>0</v>
      </c>
      <c r="G25" s="178">
        <f t="array" ref="G25">IFERROR(
MEDIAN((IF(DATOS_[[Sexo]:[Sexo]]=$B25,IF(DATOS_[[AGRUP. VALOR. PTO.]:[AGRUP. VALOR. PTO.]]=$B24,IF(DATOS_[[Check Periodo Ref.]:[Check Periodo Ref.]]="Dentro",DATOS_[Conc.Sal.02]))))),
0)</f>
        <v>0</v>
      </c>
      <c r="H25" s="178">
        <f t="array" ref="H25">IFERROR(
MEDIAN((IF(DATOS_[[Sexo]:[Sexo]]=$B25,IF(DATOS_[[AGRUP. VALOR. PTO.]:[AGRUP. VALOR. PTO.]]=$B24,IF(DATOS_[[Check Periodo Ref.]:[Check Periodo Ref.]]="Dentro",DATOS_[Conc.Sal.03]))))),
0)</f>
        <v>0</v>
      </c>
      <c r="I25" s="178">
        <f t="array" ref="I25">IFERROR(
MEDIAN((IF(DATOS_[[Sexo]:[Sexo]]=$B25,IF(DATOS_[[AGRUP. VALOR. PTO.]:[AGRUP. VALOR. PTO.]]=$B24,IF(DATOS_[[Check Periodo Ref.]:[Check Periodo Ref.]]="Dentro",DATOS_[Conc.Sal.04]))))),
0)</f>
        <v>0</v>
      </c>
      <c r="J25" s="178">
        <f t="array" ref="J25">IFERROR(
MEDIAN((IF(DATOS_[[Sexo]:[Sexo]]=$B25,IF(DATOS_[[AGRUP. VALOR. PTO.]:[AGRUP. VALOR. PTO.]]=$B24,IF(DATOS_[[Check Periodo Ref.]:[Check Periodo Ref.]]="Dentro",DATOS_[Conc.Sal.05]))))),
0)</f>
        <v>0</v>
      </c>
      <c r="K25" s="178">
        <f t="array" ref="K25">IFERROR(
MEDIAN((IF(DATOS_[[Sexo]:[Sexo]]=$B25,IF(DATOS_[[AGRUP. VALOR. PTO.]:[AGRUP. VALOR. PTO.]]=$B24,IF(DATOS_[[Check Periodo Ref.]:[Check Periodo Ref.]]="Dentro",DATOS_[Conc.Sal.06]))))),
0)</f>
        <v>0</v>
      </c>
      <c r="L25" s="178">
        <f t="array" ref="L25">IFERROR(
MEDIAN((IF(DATOS_[[Sexo]:[Sexo]]=$B25,IF(DATOS_[[AGRUP. VALOR. PTO.]:[AGRUP. VALOR. PTO.]]=$B24,IF(DATOS_[[Check Periodo Ref.]:[Check Periodo Ref.]]="Dentro",DATOS_[Conc.Sal.07]))))),
0)</f>
        <v>0</v>
      </c>
      <c r="M25" s="178">
        <f t="array" ref="M25">IFERROR(
MEDIAN((IF(DATOS_[[Sexo]:[Sexo]]=$B25,IF(DATOS_[[AGRUP. VALOR. PTO.]:[AGRUP. VALOR. PTO.]]=$B24,IF(DATOS_[[Check Periodo Ref.]:[Check Periodo Ref.]]="Dentro",DATOS_[Conc.Sal.08]))))),
0)</f>
        <v>0</v>
      </c>
      <c r="N25" s="178">
        <f t="array" ref="N25">IFERROR(
MEDIAN((IF(DATOS_[[Sexo]:[Sexo]]=$B25,IF(DATOS_[[AGRUP. VALOR. PTO.]:[AGRUP. VALOR. PTO.]]=$B24,IF(DATOS_[[Check Periodo Ref.]:[Check Periodo Ref.]]="Dentro",DATOS_[Conc.Sal.09]))))),
0)</f>
        <v>0</v>
      </c>
      <c r="O25" s="178">
        <f t="array" ref="O25">IFERROR(
MEDIAN((IF(DATOS_[[Sexo]:[Sexo]]=$B25,IF(DATOS_[[AGRUP. VALOR. PTO.]:[AGRUP. VALOR. PTO.]]=$B24,IF(DATOS_[[Check Periodo Ref.]:[Check Periodo Ref.]]="Dentro",DATOS_[Conc.Sal.10]))))),
0)</f>
        <v>0</v>
      </c>
      <c r="P25" s="178">
        <f t="array" ref="P25">IFERROR(
MEDIAN((IF(DATOS_[[Sexo]:[Sexo]]=$B25,IF(DATOS_[[AGRUP. VALOR. PTO.]:[AGRUP. VALOR. PTO.]]=$B24,IF(DATOS_[[Check Periodo Ref.]:[Check Periodo Ref.]]="Dentro",DATOS_[Conc.Sal.11]))))),
0)</f>
        <v>0</v>
      </c>
      <c r="Q25" s="178">
        <f t="array" ref="Q25">IFERROR(
MEDIAN((IF(DATOS_[[Sexo]:[Sexo]]=$B25,IF(DATOS_[[AGRUP. VALOR. PTO.]:[AGRUP. VALOR. PTO.]]=$B24,IF(DATOS_[[Check Periodo Ref.]:[Check Periodo Ref.]]="Dentro",DATOS_[Conc.Sal.12]))))),
0)</f>
        <v>0</v>
      </c>
      <c r="R25" s="178">
        <f t="array" ref="R25">IFERROR(
MEDIAN((IF(DATOS_[[Sexo]:[Sexo]]=$B25,IF(DATOS_[[AGRUP. VALOR. PTO.]:[AGRUP. VALOR. PTO.]]=$B24,IF(DATOS_[[Check Periodo Ref.]:[Check Periodo Ref.]]="Dentro",DATOS_[Conc.Sal.13]))))),
0)</f>
        <v>0</v>
      </c>
      <c r="S25" s="178">
        <f t="array" ref="S25">IFERROR(
MEDIAN((IF(DATOS_[[Sexo]:[Sexo]]=$B25,IF(DATOS_[[AGRUP. VALOR. PTO.]:[AGRUP. VALOR. PTO.]]=$B24,IF(DATOS_[[Check Periodo Ref.]:[Check Periodo Ref.]]="Dentro",DATOS_[Conc.Sal.14]))))),
0)</f>
        <v>0</v>
      </c>
      <c r="T25" s="178">
        <f t="array" ref="T25">IFERROR(
MEDIAN((IF(DATOS_[[Sexo]:[Sexo]]=$B25,IF(DATOS_[[AGRUP. VALOR. PTO.]:[AGRUP. VALOR. PTO.]]=$B24,IF(DATOS_[[Check Periodo Ref.]:[Check Periodo Ref.]]="Dentro",DATOS_[Conc.Sal.15]))))),
0)</f>
        <v>0</v>
      </c>
      <c r="U25" s="178">
        <f t="array" ref="U25">IFERROR(
MEDIAN((IF(DATOS_[[Sexo]:[Sexo]]=$B25,IF(DATOS_[[AGRUP. VALOR. PTO.]:[AGRUP. VALOR. PTO.]]=$B24,IF(DATOS_[[Check Periodo Ref.]:[Check Periodo Ref.]]="Dentro",DATOS_[Conc.Sal.16]))))),
0)</f>
        <v>0</v>
      </c>
      <c r="V25" s="178">
        <f t="array" ref="V25">IFERROR(
MEDIAN((IF(DATOS_[[Sexo]:[Sexo]]=$B25,IF(DATOS_[[AGRUP. VALOR. PTO.]:[AGRUP. VALOR. PTO.]]=$B24,IF(DATOS_[[Check Periodo Ref.]:[Check Periodo Ref.]]="Dentro",DATOS_[Conc.Sal.17]))))),
0)</f>
        <v>0</v>
      </c>
      <c r="W25" s="178">
        <f t="array" ref="W25">IFERROR(
MEDIAN((IF(DATOS_[[Sexo]:[Sexo]]=$B25,IF(DATOS_[[AGRUP. VALOR. PTO.]:[AGRUP. VALOR. PTO.]]=$B24,IF(DATOS_[[Check Periodo Ref.]:[Check Periodo Ref.]]="Dentro",DATOS_[Conc.Sal.18]))))),
0)</f>
        <v>0</v>
      </c>
      <c r="X25" s="178">
        <f t="array" ref="X25">IFERROR(
MEDIAN((IF(DATOS_[[Sexo]:[Sexo]]=$B25,IF(DATOS_[[AGRUP. VALOR. PTO.]:[AGRUP. VALOR. PTO.]]=$B24,IF(DATOS_[[Check Periodo Ref.]:[Check Periodo Ref.]]="Dentro",DATOS_[Conc.Sal.19]))))),
0)</f>
        <v>0</v>
      </c>
      <c r="Y25" s="178">
        <f t="array" ref="Y25">IFERROR(
MEDIAN((IF(DATOS_[[Sexo]:[Sexo]]=$B25,IF(DATOS_[[AGRUP. VALOR. PTO.]:[AGRUP. VALOR. PTO.]]=$B24,IF(DATOS_[[Check Periodo Ref.]:[Check Periodo Ref.]]="Dentro",DATOS_[Conc.Sal.20]))))),
0)</f>
        <v>0</v>
      </c>
      <c r="Z25" s="178">
        <f t="array" ref="Z25">IFERROR(
MEDIAN((IF(DATOS_[[Sexo]:[Sexo]]=$B25,IF(DATOS_[[AGRUP. VALOR. PTO.]:[AGRUP. VALOR. PTO.]]=$B24,IF(DATOS_[[Check Periodo Ref.]:[Check Periodo Ref.]]="Dentro",DATOS_[Conc.Sal.21]))))),
0)</f>
        <v>0</v>
      </c>
      <c r="AA25" s="178">
        <f t="array" ref="AA25">IFERROR(
MEDIAN((IF(DATOS_[[Sexo]:[Sexo]]=$B25,IF(DATOS_[[AGRUP. VALOR. PTO.]:[AGRUP. VALOR. PTO.]]=$B24,IF(DATOS_[[Check Periodo Ref.]:[Check Periodo Ref.]]="Dentro",DATOS_[Conc.Sal.22]))))),
0)</f>
        <v>0</v>
      </c>
      <c r="AB25" s="178">
        <f t="array" ref="AB25">IFERROR(
MEDIAN((IF(DATOS_[[Sexo]:[Sexo]]=$B25,IF(DATOS_[[AGRUP. VALOR. PTO.]:[AGRUP. VALOR. PTO.]]=$B24,IF(DATOS_[[Check Periodo Ref.]:[Check Periodo Ref.]]="Dentro",DATOS_[Conc.Sal.23]))))),
0)</f>
        <v>0</v>
      </c>
      <c r="AC25" s="178">
        <f t="array" ref="AC25">IFERROR(
MEDIAN((IF(DATOS_[[Sexo]:[Sexo]]=$B25,IF(DATOS_[[AGRUP. VALOR. PTO.]:[AGRUP. VALOR. PTO.]]=$B24,IF(DATOS_[[Check Periodo Ref.]:[Check Periodo Ref.]]="Dentro",DATOS_[Conc.Sal.24]))))),
0)</f>
        <v>0</v>
      </c>
      <c r="AD25" s="178">
        <f t="array" ref="AD25">IFERROR(
MEDIAN((IF(DATOS_[[Sexo]:[Sexo]]=$B25,IF(DATOS_[[AGRUP. VALOR. PTO.]:[AGRUP. VALOR. PTO.]]=$B24,IF(DATOS_[[Check Periodo Ref.]:[Check Periodo Ref.]]="Dentro",DATOS_[Conc.Sal.25]))))),
0)</f>
        <v>0</v>
      </c>
      <c r="AE25" s="178">
        <f t="array" ref="AE25">IFERROR(
MEDIAN((IF(DATOS_[[Sexo]:[Sexo]]=$B25,IF(DATOS_[[AGRUP. VALOR. PTO.]:[AGRUP. VALOR. PTO.]]=$B24,IF(DATOS_[[Check Periodo Ref.]:[Check Periodo Ref.]]="Dentro",DATOS_[Conc.Sal.26]))))),
0)</f>
        <v>0</v>
      </c>
      <c r="AF25" s="178">
        <f t="array" ref="AF25">IFERROR(
MEDIAN((IF(DATOS_[[Sexo]:[Sexo]]=$B25,IF(DATOS_[[AGRUP. VALOR. PTO.]:[AGRUP. VALOR. PTO.]]=$B24,IF(DATOS_[[Check Periodo Ref.]:[Check Periodo Ref.]]="Dentro",DATOS_[Conc.Sal.27]))))),
0)</f>
        <v>0</v>
      </c>
      <c r="AG25" s="178">
        <f t="array" ref="AG25">IFERROR(
MEDIAN((IF(DATOS_[[Sexo]:[Sexo]]=$B25,IF(DATOS_[[AGRUP. VALOR. PTO.]:[AGRUP. VALOR. PTO.]]=$B24,IF(DATOS_[[Check Periodo Ref.]:[Check Periodo Ref.]]="Dentro",DATOS_[Conc.Sal.28]))))),
0)</f>
        <v>0</v>
      </c>
      <c r="AH25" s="178">
        <f t="array" ref="AH25">IFERROR(
MEDIAN((IF(DATOS_[[Sexo]:[Sexo]]=$B25,IF(DATOS_[[AGRUP. VALOR. PTO.]:[AGRUP. VALOR. PTO.]]=$B24,IF(DATOS_[[Check Periodo Ref.]:[Check Periodo Ref.]]="Dentro",DATOS_[Conc.Sal.29]))))),
0)</f>
        <v>0</v>
      </c>
      <c r="AI25" s="178">
        <f t="array" ref="AI25">IFERROR(
MEDIAN((IF(DATOS_[[Sexo]:[Sexo]]=$B25,IF(DATOS_[[AGRUP. VALOR. PTO.]:[AGRUP. VALOR. PTO.]]=$B24,IF(DATOS_[[Check Periodo Ref.]:[Check Periodo Ref.]]="Dentro",DATOS_[Conc.Sal.30]))))),
0)</f>
        <v>0</v>
      </c>
      <c r="AJ25" s="179">
        <f t="array" ref="AJ25">IFERROR(
MEDIAN(IF(DATOS_[Sexo]=$B25,IF(DATOS_[AGRUP. VALOR. PTO.]=$B24,IF(DATOS_[Check Periodo Ref.]="Dentro",DATOS_[Tot COMPL.SAL Ef],FALSE)))),
0)</f>
        <v>0</v>
      </c>
      <c r="AK25" s="180">
        <f t="array" ref="AK25">IFERROR(
MEDIAN(IF(DATOS_[Sexo]=$B25,IF(DATOS_[AGRUP. VALOR. PTO.]=$B24,IF(DATOS_[Check Periodo Ref.]="Dentro",DATOS_[TOTAL SALARIO Ef],FALSE)))),
0)</f>
        <v>0</v>
      </c>
      <c r="AL25" s="181">
        <f t="array" ref="AL25">IFERROR(
MEDIAN((IF(DATOS_[[Sexo]:[Sexo]]=$B25,IF(DATOS_[[AGRUP. VALOR. PTO.]:[AGRUP. VALOR. PTO.]]=$B24,IF(DATOS_[[Check Periodo Ref.]:[Check Periodo Ref.]]="Dentro",DATOS_[C.Extra.01]))))),
0)</f>
        <v>0</v>
      </c>
      <c r="AM25" s="181">
        <f t="array" ref="AM25">IFERROR(
MEDIAN((IF(DATOS_[[Sexo]:[Sexo]]=$B25,IF(DATOS_[[AGRUP. VALOR. PTO.]:[AGRUP. VALOR. PTO.]]=$B24,IF(DATOS_[[Check Periodo Ref.]:[Check Periodo Ref.]]="Dentro",DATOS_[C.Extra.02]))))),
0)</f>
        <v>0</v>
      </c>
      <c r="AN25" s="181">
        <f t="array" ref="AN25">IFERROR(
MEDIAN((IF(DATOS_[[Sexo]:[Sexo]]=$B25,IF(DATOS_[[AGRUP. VALOR. PTO.]:[AGRUP. VALOR. PTO.]]=$B24,IF(DATOS_[[Check Periodo Ref.]:[Check Periodo Ref.]]="Dentro",DATOS_[C.Extra.03]))))),
0)</f>
        <v>0</v>
      </c>
      <c r="AO25" s="181">
        <f t="array" ref="AO25">IFERROR(
MEDIAN((IF(DATOS_[[Sexo]:[Sexo]]=$B25,IF(DATOS_[[AGRUP. VALOR. PTO.]:[AGRUP. VALOR. PTO.]]=$B24,IF(DATOS_[[Check Periodo Ref.]:[Check Periodo Ref.]]="Dentro",DATOS_[C.Extra.04]))))),
0)</f>
        <v>0</v>
      </c>
      <c r="AP25" s="181">
        <f t="array" ref="AP25">IFERROR(
MEDIAN((IF(DATOS_[[Sexo]:[Sexo]]=$B25,IF(DATOS_[[AGRUP. VALOR. PTO.]:[AGRUP. VALOR. PTO.]]=$B24,IF(DATOS_[[Check Periodo Ref.]:[Check Periodo Ref.]]="Dentro",DATOS_[C.Extra.05]))))),
0)</f>
        <v>0</v>
      </c>
      <c r="AQ25" s="182">
        <f t="array" ref="AQ25">IFERROR(
MEDIAN(IF(DATOS_[Sexo]=$B25,IF(DATOS_[AGRUP. VALOR. PTO.]=$B24,IF(DATOS_[Check Periodo Ref.]="Dentro",DATOS_[Tot Extrasalarial Ef],FALSE)))),
0)</f>
        <v>0</v>
      </c>
      <c r="AR25" s="183">
        <f t="array" ref="AR25">IFERROR(
MEDIAN(IF(DATOS_[Sexo]=$B25,IF(DATOS_[AGRUP. VALOR. PTO.]=$B24,IF(DATOS_[Check Periodo Ref.]="Dentro",DATOS_[TOTAL Retrib Ef],FALSE)))),
0)</f>
        <v>0</v>
      </c>
    </row>
    <row r="26" spans="1:44" x14ac:dyDescent="0.3">
      <c r="A26" s="107" t="str">
        <f t="shared" ref="A26" si="18">+A25</f>
        <v>[ocultar]</v>
      </c>
      <c r="B26" s="98"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77">
        <f t="array" ref="E26">IFERROR(
MEDIAN(IF(DATOS_[Sexo]=$B26,IF(DATOS_[AGRUP. VALOR. PTO.]=$B24,IF(DATOS_[Check Periodo Ref.]="Dentro",DATOS_[SALARIO BASE Ef],FALSE)))),
0)</f>
        <v>0</v>
      </c>
      <c r="F26" s="178">
        <f t="array" ref="F26">IFERROR(
MEDIAN((IF(DATOS_[[Sexo]:[Sexo]]=$B26,IF(DATOS_[[AGRUP. VALOR. PTO.]:[AGRUP. VALOR. PTO.]]=$B24,IF(DATOS_[[Check Periodo Ref.]:[Check Periodo Ref.]]="Dentro",DATOS_[Conc.Sal.01]))))),
0)</f>
        <v>0</v>
      </c>
      <c r="G26" s="178">
        <f t="array" ref="G26">IFERROR(
MEDIAN((IF(DATOS_[[Sexo]:[Sexo]]=$B26,IF(DATOS_[[AGRUP. VALOR. PTO.]:[AGRUP. VALOR. PTO.]]=$B24,IF(DATOS_[[Check Periodo Ref.]:[Check Periodo Ref.]]="Dentro",DATOS_[Conc.Sal.02]))))),
0)</f>
        <v>0</v>
      </c>
      <c r="H26" s="178">
        <f t="array" ref="H26">IFERROR(
MEDIAN((IF(DATOS_[[Sexo]:[Sexo]]=$B26,IF(DATOS_[[AGRUP. VALOR. PTO.]:[AGRUP. VALOR. PTO.]]=$B24,IF(DATOS_[[Check Periodo Ref.]:[Check Periodo Ref.]]="Dentro",DATOS_[Conc.Sal.03]))))),
0)</f>
        <v>0</v>
      </c>
      <c r="I26" s="178">
        <f t="array" ref="I26">IFERROR(
MEDIAN((IF(DATOS_[[Sexo]:[Sexo]]=$B26,IF(DATOS_[[AGRUP. VALOR. PTO.]:[AGRUP. VALOR. PTO.]]=$B24,IF(DATOS_[[Check Periodo Ref.]:[Check Periodo Ref.]]="Dentro",DATOS_[Conc.Sal.04]))))),
0)</f>
        <v>0</v>
      </c>
      <c r="J26" s="178">
        <f t="array" ref="J26">IFERROR(
MEDIAN((IF(DATOS_[[Sexo]:[Sexo]]=$B26,IF(DATOS_[[AGRUP. VALOR. PTO.]:[AGRUP. VALOR. PTO.]]=$B24,IF(DATOS_[[Check Periodo Ref.]:[Check Periodo Ref.]]="Dentro",DATOS_[Conc.Sal.05]))))),
0)</f>
        <v>0</v>
      </c>
      <c r="K26" s="178">
        <f t="array" ref="K26">IFERROR(
MEDIAN((IF(DATOS_[[Sexo]:[Sexo]]=$B26,IF(DATOS_[[AGRUP. VALOR. PTO.]:[AGRUP. VALOR. PTO.]]=$B24,IF(DATOS_[[Check Periodo Ref.]:[Check Periodo Ref.]]="Dentro",DATOS_[Conc.Sal.06]))))),
0)</f>
        <v>0</v>
      </c>
      <c r="L26" s="178">
        <f t="array" ref="L26">IFERROR(
MEDIAN((IF(DATOS_[[Sexo]:[Sexo]]=$B26,IF(DATOS_[[AGRUP. VALOR. PTO.]:[AGRUP. VALOR. PTO.]]=$B24,IF(DATOS_[[Check Periodo Ref.]:[Check Periodo Ref.]]="Dentro",DATOS_[Conc.Sal.07]))))),
0)</f>
        <v>0</v>
      </c>
      <c r="M26" s="178">
        <f t="array" ref="M26">IFERROR(
MEDIAN((IF(DATOS_[[Sexo]:[Sexo]]=$B26,IF(DATOS_[[AGRUP. VALOR. PTO.]:[AGRUP. VALOR. PTO.]]=$B24,IF(DATOS_[[Check Periodo Ref.]:[Check Periodo Ref.]]="Dentro",DATOS_[Conc.Sal.08]))))),
0)</f>
        <v>0</v>
      </c>
      <c r="N26" s="178">
        <f t="array" ref="N26">IFERROR(
MEDIAN((IF(DATOS_[[Sexo]:[Sexo]]=$B26,IF(DATOS_[[AGRUP. VALOR. PTO.]:[AGRUP. VALOR. PTO.]]=$B24,IF(DATOS_[[Check Periodo Ref.]:[Check Periodo Ref.]]="Dentro",DATOS_[Conc.Sal.09]))))),
0)</f>
        <v>0</v>
      </c>
      <c r="O26" s="178">
        <f t="array" ref="O26">IFERROR(
MEDIAN((IF(DATOS_[[Sexo]:[Sexo]]=$B26,IF(DATOS_[[AGRUP. VALOR. PTO.]:[AGRUP. VALOR. PTO.]]=$B24,IF(DATOS_[[Check Periodo Ref.]:[Check Periodo Ref.]]="Dentro",DATOS_[Conc.Sal.10]))))),
0)</f>
        <v>0</v>
      </c>
      <c r="P26" s="178">
        <f t="array" ref="P26">IFERROR(
MEDIAN((IF(DATOS_[[Sexo]:[Sexo]]=$B26,IF(DATOS_[[AGRUP. VALOR. PTO.]:[AGRUP. VALOR. PTO.]]=$B24,IF(DATOS_[[Check Periodo Ref.]:[Check Periodo Ref.]]="Dentro",DATOS_[Conc.Sal.11]))))),
0)</f>
        <v>0</v>
      </c>
      <c r="Q26" s="178">
        <f t="array" ref="Q26">IFERROR(
MEDIAN((IF(DATOS_[[Sexo]:[Sexo]]=$B26,IF(DATOS_[[AGRUP. VALOR. PTO.]:[AGRUP. VALOR. PTO.]]=$B24,IF(DATOS_[[Check Periodo Ref.]:[Check Periodo Ref.]]="Dentro",DATOS_[Conc.Sal.12]))))),
0)</f>
        <v>0</v>
      </c>
      <c r="R26" s="178">
        <f t="array" ref="R26">IFERROR(
MEDIAN((IF(DATOS_[[Sexo]:[Sexo]]=$B26,IF(DATOS_[[AGRUP. VALOR. PTO.]:[AGRUP. VALOR. PTO.]]=$B24,IF(DATOS_[[Check Periodo Ref.]:[Check Periodo Ref.]]="Dentro",DATOS_[Conc.Sal.13]))))),
0)</f>
        <v>0</v>
      </c>
      <c r="S26" s="178">
        <f t="array" ref="S26">IFERROR(
MEDIAN((IF(DATOS_[[Sexo]:[Sexo]]=$B26,IF(DATOS_[[AGRUP. VALOR. PTO.]:[AGRUP. VALOR. PTO.]]=$B24,IF(DATOS_[[Check Periodo Ref.]:[Check Periodo Ref.]]="Dentro",DATOS_[Conc.Sal.14]))))),
0)</f>
        <v>0</v>
      </c>
      <c r="T26" s="178">
        <f t="array" ref="T26">IFERROR(
MEDIAN((IF(DATOS_[[Sexo]:[Sexo]]=$B26,IF(DATOS_[[AGRUP. VALOR. PTO.]:[AGRUP. VALOR. PTO.]]=$B24,IF(DATOS_[[Check Periodo Ref.]:[Check Periodo Ref.]]="Dentro",DATOS_[Conc.Sal.15]))))),
0)</f>
        <v>0</v>
      </c>
      <c r="U26" s="178">
        <f t="array" ref="U26">IFERROR(
MEDIAN((IF(DATOS_[[Sexo]:[Sexo]]=$B26,IF(DATOS_[[AGRUP. VALOR. PTO.]:[AGRUP. VALOR. PTO.]]=$B24,IF(DATOS_[[Check Periodo Ref.]:[Check Periodo Ref.]]="Dentro",DATOS_[Conc.Sal.16]))))),
0)</f>
        <v>0</v>
      </c>
      <c r="V26" s="178">
        <f t="array" ref="V26">IFERROR(
MEDIAN((IF(DATOS_[[Sexo]:[Sexo]]=$B26,IF(DATOS_[[AGRUP. VALOR. PTO.]:[AGRUP. VALOR. PTO.]]=$B24,IF(DATOS_[[Check Periodo Ref.]:[Check Periodo Ref.]]="Dentro",DATOS_[Conc.Sal.17]))))),
0)</f>
        <v>0</v>
      </c>
      <c r="W26" s="178">
        <f t="array" ref="W26">IFERROR(
MEDIAN((IF(DATOS_[[Sexo]:[Sexo]]=$B26,IF(DATOS_[[AGRUP. VALOR. PTO.]:[AGRUP. VALOR. PTO.]]=$B24,IF(DATOS_[[Check Periodo Ref.]:[Check Periodo Ref.]]="Dentro",DATOS_[Conc.Sal.18]))))),
0)</f>
        <v>0</v>
      </c>
      <c r="X26" s="178">
        <f t="array" ref="X26">IFERROR(
MEDIAN((IF(DATOS_[[Sexo]:[Sexo]]=$B26,IF(DATOS_[[AGRUP. VALOR. PTO.]:[AGRUP. VALOR. PTO.]]=$B24,IF(DATOS_[[Check Periodo Ref.]:[Check Periodo Ref.]]="Dentro",DATOS_[Conc.Sal.19]))))),
0)</f>
        <v>0</v>
      </c>
      <c r="Y26" s="178">
        <f t="array" ref="Y26">IFERROR(
MEDIAN((IF(DATOS_[[Sexo]:[Sexo]]=$B26,IF(DATOS_[[AGRUP. VALOR. PTO.]:[AGRUP. VALOR. PTO.]]=$B24,IF(DATOS_[[Check Periodo Ref.]:[Check Periodo Ref.]]="Dentro",DATOS_[Conc.Sal.20]))))),
0)</f>
        <v>0</v>
      </c>
      <c r="Z26" s="178">
        <f t="array" ref="Z26">IFERROR(
MEDIAN((IF(DATOS_[[Sexo]:[Sexo]]=$B26,IF(DATOS_[[AGRUP. VALOR. PTO.]:[AGRUP. VALOR. PTO.]]=$B24,IF(DATOS_[[Check Periodo Ref.]:[Check Periodo Ref.]]="Dentro",DATOS_[Conc.Sal.21]))))),
0)</f>
        <v>0</v>
      </c>
      <c r="AA26" s="178">
        <f t="array" ref="AA26">IFERROR(
MEDIAN((IF(DATOS_[[Sexo]:[Sexo]]=$B26,IF(DATOS_[[AGRUP. VALOR. PTO.]:[AGRUP. VALOR. PTO.]]=$B24,IF(DATOS_[[Check Periodo Ref.]:[Check Periodo Ref.]]="Dentro",DATOS_[Conc.Sal.22]))))),
0)</f>
        <v>0</v>
      </c>
      <c r="AB26" s="178">
        <f t="array" ref="AB26">IFERROR(
MEDIAN((IF(DATOS_[[Sexo]:[Sexo]]=$B26,IF(DATOS_[[AGRUP. VALOR. PTO.]:[AGRUP. VALOR. PTO.]]=$B24,IF(DATOS_[[Check Periodo Ref.]:[Check Periodo Ref.]]="Dentro",DATOS_[Conc.Sal.23]))))),
0)</f>
        <v>0</v>
      </c>
      <c r="AC26" s="178">
        <f t="array" ref="AC26">IFERROR(
MEDIAN((IF(DATOS_[[Sexo]:[Sexo]]=$B26,IF(DATOS_[[AGRUP. VALOR. PTO.]:[AGRUP. VALOR. PTO.]]=$B24,IF(DATOS_[[Check Periodo Ref.]:[Check Periodo Ref.]]="Dentro",DATOS_[Conc.Sal.24]))))),
0)</f>
        <v>0</v>
      </c>
      <c r="AD26" s="178">
        <f t="array" ref="AD26">IFERROR(
MEDIAN((IF(DATOS_[[Sexo]:[Sexo]]=$B26,IF(DATOS_[[AGRUP. VALOR. PTO.]:[AGRUP. VALOR. PTO.]]=$B24,IF(DATOS_[[Check Periodo Ref.]:[Check Periodo Ref.]]="Dentro",DATOS_[Conc.Sal.25]))))),
0)</f>
        <v>0</v>
      </c>
      <c r="AE26" s="178">
        <f t="array" ref="AE26">IFERROR(
MEDIAN((IF(DATOS_[[Sexo]:[Sexo]]=$B26,IF(DATOS_[[AGRUP. VALOR. PTO.]:[AGRUP. VALOR. PTO.]]=$B24,IF(DATOS_[[Check Periodo Ref.]:[Check Periodo Ref.]]="Dentro",DATOS_[Conc.Sal.26]))))),
0)</f>
        <v>0</v>
      </c>
      <c r="AF26" s="178">
        <f t="array" ref="AF26">IFERROR(
MEDIAN((IF(DATOS_[[Sexo]:[Sexo]]=$B26,IF(DATOS_[[AGRUP. VALOR. PTO.]:[AGRUP. VALOR. PTO.]]=$B24,IF(DATOS_[[Check Periodo Ref.]:[Check Periodo Ref.]]="Dentro",DATOS_[Conc.Sal.27]))))),
0)</f>
        <v>0</v>
      </c>
      <c r="AG26" s="178">
        <f t="array" ref="AG26">IFERROR(
MEDIAN((IF(DATOS_[[Sexo]:[Sexo]]=$B26,IF(DATOS_[[AGRUP. VALOR. PTO.]:[AGRUP. VALOR. PTO.]]=$B24,IF(DATOS_[[Check Periodo Ref.]:[Check Periodo Ref.]]="Dentro",DATOS_[Conc.Sal.28]))))),
0)</f>
        <v>0</v>
      </c>
      <c r="AH26" s="178">
        <f t="array" ref="AH26">IFERROR(
MEDIAN((IF(DATOS_[[Sexo]:[Sexo]]=$B26,IF(DATOS_[[AGRUP. VALOR. PTO.]:[AGRUP. VALOR. PTO.]]=$B24,IF(DATOS_[[Check Periodo Ref.]:[Check Periodo Ref.]]="Dentro",DATOS_[Conc.Sal.29]))))),
0)</f>
        <v>0</v>
      </c>
      <c r="AI26" s="178">
        <f t="array" ref="AI26">IFERROR(
MEDIAN((IF(DATOS_[[Sexo]:[Sexo]]=$B26,IF(DATOS_[[AGRUP. VALOR. PTO.]:[AGRUP. VALOR. PTO.]]=$B24,IF(DATOS_[[Check Periodo Ref.]:[Check Periodo Ref.]]="Dentro",DATOS_[Conc.Sal.30]))))),
0)</f>
        <v>0</v>
      </c>
      <c r="AJ26" s="179">
        <f t="array" ref="AJ26">IFERROR(
MEDIAN(IF(DATOS_[Sexo]=$B26,IF(DATOS_[AGRUP. VALOR. PTO.]=$B24,IF(DATOS_[Check Periodo Ref.]="Dentro",DATOS_[Tot COMPL.SAL Ef],FALSE)))),
0)</f>
        <v>0</v>
      </c>
      <c r="AK26" s="180">
        <f t="array" ref="AK26">IFERROR(
MEDIAN(IF(DATOS_[Sexo]=$B26,IF(DATOS_[AGRUP. VALOR. PTO.]=$B24,IF(DATOS_[Check Periodo Ref.]="Dentro",DATOS_[TOTAL SALARIO Ef],FALSE)))),
0)</f>
        <v>0</v>
      </c>
      <c r="AL26" s="181">
        <f t="array" ref="AL26">IFERROR(
MEDIAN((IF(DATOS_[[Sexo]:[Sexo]]=$B26,IF(DATOS_[[AGRUP. VALOR. PTO.]:[AGRUP. VALOR. PTO.]]=$B24,IF(DATOS_[[Check Periodo Ref.]:[Check Periodo Ref.]]="Dentro",DATOS_[C.Extra.01]))))),
0)</f>
        <v>0</v>
      </c>
      <c r="AM26" s="181">
        <f t="array" ref="AM26">IFERROR(
MEDIAN((IF(DATOS_[[Sexo]:[Sexo]]=$B26,IF(DATOS_[[AGRUP. VALOR. PTO.]:[AGRUP. VALOR. PTO.]]=$B24,IF(DATOS_[[Check Periodo Ref.]:[Check Periodo Ref.]]="Dentro",DATOS_[C.Extra.02]))))),
0)</f>
        <v>0</v>
      </c>
      <c r="AN26" s="181">
        <f t="array" ref="AN26">IFERROR(
MEDIAN((IF(DATOS_[[Sexo]:[Sexo]]=$B26,IF(DATOS_[[AGRUP. VALOR. PTO.]:[AGRUP. VALOR. PTO.]]=$B24,IF(DATOS_[[Check Periodo Ref.]:[Check Periodo Ref.]]="Dentro",DATOS_[C.Extra.03]))))),
0)</f>
        <v>0</v>
      </c>
      <c r="AO26" s="181">
        <f t="array" ref="AO26">IFERROR(
MEDIAN((IF(DATOS_[[Sexo]:[Sexo]]=$B26,IF(DATOS_[[AGRUP. VALOR. PTO.]:[AGRUP. VALOR. PTO.]]=$B24,IF(DATOS_[[Check Periodo Ref.]:[Check Periodo Ref.]]="Dentro",DATOS_[C.Extra.04]))))),
0)</f>
        <v>0</v>
      </c>
      <c r="AP26" s="181">
        <f t="array" ref="AP26">IFERROR(
MEDIAN((IF(DATOS_[[Sexo]:[Sexo]]=$B26,IF(DATOS_[[AGRUP. VALOR. PTO.]:[AGRUP. VALOR. PTO.]]=$B24,IF(DATOS_[[Check Periodo Ref.]:[Check Periodo Ref.]]="Dentro",DATOS_[C.Extra.05]))))),
0)</f>
        <v>0</v>
      </c>
      <c r="AQ26" s="182">
        <f t="array" ref="AQ26">IFERROR(
MEDIAN(IF(DATOS_[Sexo]=$B26,IF(DATOS_[AGRUP. VALOR. PTO.]=$B24,IF(DATOS_[Check Periodo Ref.]="Dentro",DATOS_[Tot Extrasalarial Ef],FALSE)))),
0)</f>
        <v>0</v>
      </c>
      <c r="AR26" s="183">
        <f t="array" ref="AR26">IFERROR(
MEDIAN(IF(DATOS_[Sexo]=$B26,IF(DATOS_[AGRUP. VALOR. PTO.]=$B24,IF(DATOS_[Check Periodo Ref.]="Dentro",DATOS_[TOTAL Retrib Ef],FALSE)))),
0)</f>
        <v>0</v>
      </c>
    </row>
    <row r="27" spans="1:44" ht="17.25" thickBot="1" x14ac:dyDescent="0.35">
      <c r="A27" s="107" t="str">
        <f t="shared" ref="A27" si="19">+A28</f>
        <v>[ocultar]</v>
      </c>
      <c r="B27" s="105" t="s">
        <v>307</v>
      </c>
      <c r="C27" s="176"/>
      <c r="D27" s="106"/>
      <c r="E27" s="186" t="str">
        <f t="shared" ref="E27:AR27" si="20">IFERROR((E28-E29)/E28,"")</f>
        <v/>
      </c>
      <c r="F27" s="190" t="str">
        <f t="shared" si="20"/>
        <v/>
      </c>
      <c r="G27" s="190" t="str">
        <f t="shared" si="20"/>
        <v/>
      </c>
      <c r="H27" s="190" t="str">
        <f t="shared" si="20"/>
        <v/>
      </c>
      <c r="I27" s="190" t="str">
        <f t="shared" si="20"/>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89" t="str">
        <f t="shared" si="20"/>
        <v/>
      </c>
      <c r="W27" s="189" t="str">
        <f t="shared" si="20"/>
        <v/>
      </c>
      <c r="X27" s="189" t="str">
        <f t="shared" si="20"/>
        <v/>
      </c>
      <c r="Y27" s="189"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91" t="str">
        <f t="shared" si="20"/>
        <v/>
      </c>
      <c r="AK27" s="195" t="str">
        <f t="shared" si="20"/>
        <v/>
      </c>
      <c r="AL27" s="192" t="str">
        <f t="shared" si="20"/>
        <v/>
      </c>
      <c r="AM27" s="192" t="str">
        <f t="shared" si="20"/>
        <v/>
      </c>
      <c r="AN27" s="192" t="str">
        <f t="shared" si="20"/>
        <v/>
      </c>
      <c r="AO27" s="192" t="str">
        <f t="shared" si="20"/>
        <v/>
      </c>
      <c r="AP27" s="192" t="str">
        <f t="shared" si="20"/>
        <v/>
      </c>
      <c r="AQ27" s="193" t="str">
        <f t="shared" si="20"/>
        <v/>
      </c>
      <c r="AR27" s="194" t="str">
        <f t="shared" si="20"/>
        <v/>
      </c>
    </row>
    <row r="28" spans="1:44" x14ac:dyDescent="0.3">
      <c r="A28" s="107" t="str">
        <f t="shared" ref="A28" si="21">+IF(C28+C29=0,"[ocultar]","")</f>
        <v>[ocultar]</v>
      </c>
      <c r="B28" s="98"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77">
        <f t="array" ref="E28">IFERROR(
MEDIAN(IF(DATOS_[Sexo]=$B28,IF(DATOS_[AGRUP. VALOR. PTO.]=$B27,IF(DATOS_[Check Periodo Ref.]="Dentro",DATOS_[SALARIO BASE Ef],FALSE)))),
0)</f>
        <v>0</v>
      </c>
      <c r="F28" s="178">
        <f t="array" ref="F28">IFERROR(
MEDIAN((IF(DATOS_[[Sexo]:[Sexo]]=$B28,IF(DATOS_[[AGRUP. VALOR. PTO.]:[AGRUP. VALOR. PTO.]]=$B27,IF(DATOS_[[Check Periodo Ref.]:[Check Periodo Ref.]]="Dentro",DATOS_[Conc.Sal.01]))))),
0)</f>
        <v>0</v>
      </c>
      <c r="G28" s="178">
        <f t="array" ref="G28">IFERROR(
MEDIAN((IF(DATOS_[[Sexo]:[Sexo]]=$B28,IF(DATOS_[[AGRUP. VALOR. PTO.]:[AGRUP. VALOR. PTO.]]=$B27,IF(DATOS_[[Check Periodo Ref.]:[Check Periodo Ref.]]="Dentro",DATOS_[Conc.Sal.02]))))),
0)</f>
        <v>0</v>
      </c>
      <c r="H28" s="178">
        <f t="array" ref="H28">IFERROR(
MEDIAN((IF(DATOS_[[Sexo]:[Sexo]]=$B28,IF(DATOS_[[AGRUP. VALOR. PTO.]:[AGRUP. VALOR. PTO.]]=$B27,IF(DATOS_[[Check Periodo Ref.]:[Check Periodo Ref.]]="Dentro",DATOS_[Conc.Sal.03]))))),
0)</f>
        <v>0</v>
      </c>
      <c r="I28" s="178">
        <f t="array" ref="I28">IFERROR(
MEDIAN((IF(DATOS_[[Sexo]:[Sexo]]=$B28,IF(DATOS_[[AGRUP. VALOR. PTO.]:[AGRUP. VALOR. PTO.]]=$B27,IF(DATOS_[[Check Periodo Ref.]:[Check Periodo Ref.]]="Dentro",DATOS_[Conc.Sal.04]))))),
0)</f>
        <v>0</v>
      </c>
      <c r="J28" s="178">
        <f t="array" ref="J28">IFERROR(
MEDIAN((IF(DATOS_[[Sexo]:[Sexo]]=$B28,IF(DATOS_[[AGRUP. VALOR. PTO.]:[AGRUP. VALOR. PTO.]]=$B27,IF(DATOS_[[Check Periodo Ref.]:[Check Periodo Ref.]]="Dentro",DATOS_[Conc.Sal.05]))))),
0)</f>
        <v>0</v>
      </c>
      <c r="K28" s="178">
        <f t="array" ref="K28">IFERROR(
MEDIAN((IF(DATOS_[[Sexo]:[Sexo]]=$B28,IF(DATOS_[[AGRUP. VALOR. PTO.]:[AGRUP. VALOR. PTO.]]=$B27,IF(DATOS_[[Check Periodo Ref.]:[Check Periodo Ref.]]="Dentro",DATOS_[Conc.Sal.06]))))),
0)</f>
        <v>0</v>
      </c>
      <c r="L28" s="178">
        <f t="array" ref="L28">IFERROR(
MEDIAN((IF(DATOS_[[Sexo]:[Sexo]]=$B28,IF(DATOS_[[AGRUP. VALOR. PTO.]:[AGRUP. VALOR. PTO.]]=$B27,IF(DATOS_[[Check Periodo Ref.]:[Check Periodo Ref.]]="Dentro",DATOS_[Conc.Sal.07]))))),
0)</f>
        <v>0</v>
      </c>
      <c r="M28" s="178">
        <f t="array" ref="M28">IFERROR(
MEDIAN((IF(DATOS_[[Sexo]:[Sexo]]=$B28,IF(DATOS_[[AGRUP. VALOR. PTO.]:[AGRUP. VALOR. PTO.]]=$B27,IF(DATOS_[[Check Periodo Ref.]:[Check Periodo Ref.]]="Dentro",DATOS_[Conc.Sal.08]))))),
0)</f>
        <v>0</v>
      </c>
      <c r="N28" s="178">
        <f t="array" ref="N28">IFERROR(
MEDIAN((IF(DATOS_[[Sexo]:[Sexo]]=$B28,IF(DATOS_[[AGRUP. VALOR. PTO.]:[AGRUP. VALOR. PTO.]]=$B27,IF(DATOS_[[Check Periodo Ref.]:[Check Periodo Ref.]]="Dentro",DATOS_[Conc.Sal.09]))))),
0)</f>
        <v>0</v>
      </c>
      <c r="O28" s="178">
        <f t="array" ref="O28">IFERROR(
MEDIAN((IF(DATOS_[[Sexo]:[Sexo]]=$B28,IF(DATOS_[[AGRUP. VALOR. PTO.]:[AGRUP. VALOR. PTO.]]=$B27,IF(DATOS_[[Check Periodo Ref.]:[Check Periodo Ref.]]="Dentro",DATOS_[Conc.Sal.10]))))),
0)</f>
        <v>0</v>
      </c>
      <c r="P28" s="178">
        <f t="array" ref="P28">IFERROR(
MEDIAN((IF(DATOS_[[Sexo]:[Sexo]]=$B28,IF(DATOS_[[AGRUP. VALOR. PTO.]:[AGRUP. VALOR. PTO.]]=$B27,IF(DATOS_[[Check Periodo Ref.]:[Check Periodo Ref.]]="Dentro",DATOS_[Conc.Sal.11]))))),
0)</f>
        <v>0</v>
      </c>
      <c r="Q28" s="178">
        <f t="array" ref="Q28">IFERROR(
MEDIAN((IF(DATOS_[[Sexo]:[Sexo]]=$B28,IF(DATOS_[[AGRUP. VALOR. PTO.]:[AGRUP. VALOR. PTO.]]=$B27,IF(DATOS_[[Check Periodo Ref.]:[Check Periodo Ref.]]="Dentro",DATOS_[Conc.Sal.12]))))),
0)</f>
        <v>0</v>
      </c>
      <c r="R28" s="178">
        <f t="array" ref="R28">IFERROR(
MEDIAN((IF(DATOS_[[Sexo]:[Sexo]]=$B28,IF(DATOS_[[AGRUP. VALOR. PTO.]:[AGRUP. VALOR. PTO.]]=$B27,IF(DATOS_[[Check Periodo Ref.]:[Check Periodo Ref.]]="Dentro",DATOS_[Conc.Sal.13]))))),
0)</f>
        <v>0</v>
      </c>
      <c r="S28" s="178">
        <f t="array" ref="S28">IFERROR(
MEDIAN((IF(DATOS_[[Sexo]:[Sexo]]=$B28,IF(DATOS_[[AGRUP. VALOR. PTO.]:[AGRUP. VALOR. PTO.]]=$B27,IF(DATOS_[[Check Periodo Ref.]:[Check Periodo Ref.]]="Dentro",DATOS_[Conc.Sal.14]))))),
0)</f>
        <v>0</v>
      </c>
      <c r="T28" s="178">
        <f t="array" ref="T28">IFERROR(
MEDIAN((IF(DATOS_[[Sexo]:[Sexo]]=$B28,IF(DATOS_[[AGRUP. VALOR. PTO.]:[AGRUP. VALOR. PTO.]]=$B27,IF(DATOS_[[Check Periodo Ref.]:[Check Periodo Ref.]]="Dentro",DATOS_[Conc.Sal.15]))))),
0)</f>
        <v>0</v>
      </c>
      <c r="U28" s="178">
        <f t="array" ref="U28">IFERROR(
MEDIAN((IF(DATOS_[[Sexo]:[Sexo]]=$B28,IF(DATOS_[[AGRUP. VALOR. PTO.]:[AGRUP. VALOR. PTO.]]=$B27,IF(DATOS_[[Check Periodo Ref.]:[Check Periodo Ref.]]="Dentro",DATOS_[Conc.Sal.16]))))),
0)</f>
        <v>0</v>
      </c>
      <c r="V28" s="178">
        <f t="array" ref="V28">IFERROR(
MEDIAN((IF(DATOS_[[Sexo]:[Sexo]]=$B28,IF(DATOS_[[AGRUP. VALOR. PTO.]:[AGRUP. VALOR. PTO.]]=$B27,IF(DATOS_[[Check Periodo Ref.]:[Check Periodo Ref.]]="Dentro",DATOS_[Conc.Sal.17]))))),
0)</f>
        <v>0</v>
      </c>
      <c r="W28" s="178">
        <f t="array" ref="W28">IFERROR(
MEDIAN((IF(DATOS_[[Sexo]:[Sexo]]=$B28,IF(DATOS_[[AGRUP. VALOR. PTO.]:[AGRUP. VALOR. PTO.]]=$B27,IF(DATOS_[[Check Periodo Ref.]:[Check Periodo Ref.]]="Dentro",DATOS_[Conc.Sal.18]))))),
0)</f>
        <v>0</v>
      </c>
      <c r="X28" s="178">
        <f t="array" ref="X28">IFERROR(
MEDIAN((IF(DATOS_[[Sexo]:[Sexo]]=$B28,IF(DATOS_[[AGRUP. VALOR. PTO.]:[AGRUP. VALOR. PTO.]]=$B27,IF(DATOS_[[Check Periodo Ref.]:[Check Periodo Ref.]]="Dentro",DATOS_[Conc.Sal.19]))))),
0)</f>
        <v>0</v>
      </c>
      <c r="Y28" s="178">
        <f t="array" ref="Y28">IFERROR(
MEDIAN((IF(DATOS_[[Sexo]:[Sexo]]=$B28,IF(DATOS_[[AGRUP. VALOR. PTO.]:[AGRUP. VALOR. PTO.]]=$B27,IF(DATOS_[[Check Periodo Ref.]:[Check Periodo Ref.]]="Dentro",DATOS_[Conc.Sal.20]))))),
0)</f>
        <v>0</v>
      </c>
      <c r="Z28" s="178">
        <f t="array" ref="Z28">IFERROR(
MEDIAN((IF(DATOS_[[Sexo]:[Sexo]]=$B28,IF(DATOS_[[AGRUP. VALOR. PTO.]:[AGRUP. VALOR. PTO.]]=$B27,IF(DATOS_[[Check Periodo Ref.]:[Check Periodo Ref.]]="Dentro",DATOS_[Conc.Sal.21]))))),
0)</f>
        <v>0</v>
      </c>
      <c r="AA28" s="178">
        <f t="array" ref="AA28">IFERROR(
MEDIAN((IF(DATOS_[[Sexo]:[Sexo]]=$B28,IF(DATOS_[[AGRUP. VALOR. PTO.]:[AGRUP. VALOR. PTO.]]=$B27,IF(DATOS_[[Check Periodo Ref.]:[Check Periodo Ref.]]="Dentro",DATOS_[Conc.Sal.22]))))),
0)</f>
        <v>0</v>
      </c>
      <c r="AB28" s="178">
        <f t="array" ref="AB28">IFERROR(
MEDIAN((IF(DATOS_[[Sexo]:[Sexo]]=$B28,IF(DATOS_[[AGRUP. VALOR. PTO.]:[AGRUP. VALOR. PTO.]]=$B27,IF(DATOS_[[Check Periodo Ref.]:[Check Periodo Ref.]]="Dentro",DATOS_[Conc.Sal.23]))))),
0)</f>
        <v>0</v>
      </c>
      <c r="AC28" s="178">
        <f t="array" ref="AC28">IFERROR(
MEDIAN((IF(DATOS_[[Sexo]:[Sexo]]=$B28,IF(DATOS_[[AGRUP. VALOR. PTO.]:[AGRUP. VALOR. PTO.]]=$B27,IF(DATOS_[[Check Periodo Ref.]:[Check Periodo Ref.]]="Dentro",DATOS_[Conc.Sal.24]))))),
0)</f>
        <v>0</v>
      </c>
      <c r="AD28" s="178">
        <f t="array" ref="AD28">IFERROR(
MEDIAN((IF(DATOS_[[Sexo]:[Sexo]]=$B28,IF(DATOS_[[AGRUP. VALOR. PTO.]:[AGRUP. VALOR. PTO.]]=$B27,IF(DATOS_[[Check Periodo Ref.]:[Check Periodo Ref.]]="Dentro",DATOS_[Conc.Sal.25]))))),
0)</f>
        <v>0</v>
      </c>
      <c r="AE28" s="178">
        <f t="array" ref="AE28">IFERROR(
MEDIAN((IF(DATOS_[[Sexo]:[Sexo]]=$B28,IF(DATOS_[[AGRUP. VALOR. PTO.]:[AGRUP. VALOR. PTO.]]=$B27,IF(DATOS_[[Check Periodo Ref.]:[Check Periodo Ref.]]="Dentro",DATOS_[Conc.Sal.26]))))),
0)</f>
        <v>0</v>
      </c>
      <c r="AF28" s="178">
        <f t="array" ref="AF28">IFERROR(
MEDIAN((IF(DATOS_[[Sexo]:[Sexo]]=$B28,IF(DATOS_[[AGRUP. VALOR. PTO.]:[AGRUP. VALOR. PTO.]]=$B27,IF(DATOS_[[Check Periodo Ref.]:[Check Periodo Ref.]]="Dentro",DATOS_[Conc.Sal.27]))))),
0)</f>
        <v>0</v>
      </c>
      <c r="AG28" s="178">
        <f t="array" ref="AG28">IFERROR(
MEDIAN((IF(DATOS_[[Sexo]:[Sexo]]=$B28,IF(DATOS_[[AGRUP. VALOR. PTO.]:[AGRUP. VALOR. PTO.]]=$B27,IF(DATOS_[[Check Periodo Ref.]:[Check Periodo Ref.]]="Dentro",DATOS_[Conc.Sal.28]))))),
0)</f>
        <v>0</v>
      </c>
      <c r="AH28" s="178">
        <f t="array" ref="AH28">IFERROR(
MEDIAN((IF(DATOS_[[Sexo]:[Sexo]]=$B28,IF(DATOS_[[AGRUP. VALOR. PTO.]:[AGRUP. VALOR. PTO.]]=$B27,IF(DATOS_[[Check Periodo Ref.]:[Check Periodo Ref.]]="Dentro",DATOS_[Conc.Sal.29]))))),
0)</f>
        <v>0</v>
      </c>
      <c r="AI28" s="178">
        <f t="array" ref="AI28">IFERROR(
MEDIAN((IF(DATOS_[[Sexo]:[Sexo]]=$B28,IF(DATOS_[[AGRUP. VALOR. PTO.]:[AGRUP. VALOR. PTO.]]=$B27,IF(DATOS_[[Check Periodo Ref.]:[Check Periodo Ref.]]="Dentro",DATOS_[Conc.Sal.30]))))),
0)</f>
        <v>0</v>
      </c>
      <c r="AJ28" s="179">
        <f t="array" ref="AJ28">IFERROR(
MEDIAN(IF(DATOS_[Sexo]=$B28,IF(DATOS_[AGRUP. VALOR. PTO.]=$B27,IF(DATOS_[Check Periodo Ref.]="Dentro",DATOS_[Tot COMPL.SAL Ef],FALSE)))),
0)</f>
        <v>0</v>
      </c>
      <c r="AK28" s="180">
        <f t="array" ref="AK28">IFERROR(
MEDIAN(IF(DATOS_[Sexo]=$B28,IF(DATOS_[AGRUP. VALOR. PTO.]=$B27,IF(DATOS_[Check Periodo Ref.]="Dentro",DATOS_[TOTAL SALARIO Ef],FALSE)))),
0)</f>
        <v>0</v>
      </c>
      <c r="AL28" s="181">
        <f t="array" ref="AL28">IFERROR(
MEDIAN((IF(DATOS_[[Sexo]:[Sexo]]=$B28,IF(DATOS_[[AGRUP. VALOR. PTO.]:[AGRUP. VALOR. PTO.]]=$B27,IF(DATOS_[[Check Periodo Ref.]:[Check Periodo Ref.]]="Dentro",DATOS_[C.Extra.01]))))),
0)</f>
        <v>0</v>
      </c>
      <c r="AM28" s="181">
        <f t="array" ref="AM28">IFERROR(
MEDIAN((IF(DATOS_[[Sexo]:[Sexo]]=$B28,IF(DATOS_[[AGRUP. VALOR. PTO.]:[AGRUP. VALOR. PTO.]]=$B27,IF(DATOS_[[Check Periodo Ref.]:[Check Periodo Ref.]]="Dentro",DATOS_[C.Extra.02]))))),
0)</f>
        <v>0</v>
      </c>
      <c r="AN28" s="181">
        <f t="array" ref="AN28">IFERROR(
MEDIAN((IF(DATOS_[[Sexo]:[Sexo]]=$B28,IF(DATOS_[[AGRUP. VALOR. PTO.]:[AGRUP. VALOR. PTO.]]=$B27,IF(DATOS_[[Check Periodo Ref.]:[Check Periodo Ref.]]="Dentro",DATOS_[C.Extra.03]))))),
0)</f>
        <v>0</v>
      </c>
      <c r="AO28" s="181">
        <f t="array" ref="AO28">IFERROR(
MEDIAN((IF(DATOS_[[Sexo]:[Sexo]]=$B28,IF(DATOS_[[AGRUP. VALOR. PTO.]:[AGRUP. VALOR. PTO.]]=$B27,IF(DATOS_[[Check Periodo Ref.]:[Check Periodo Ref.]]="Dentro",DATOS_[C.Extra.04]))))),
0)</f>
        <v>0</v>
      </c>
      <c r="AP28" s="181">
        <f t="array" ref="AP28">IFERROR(
MEDIAN((IF(DATOS_[[Sexo]:[Sexo]]=$B28,IF(DATOS_[[AGRUP. VALOR. PTO.]:[AGRUP. VALOR. PTO.]]=$B27,IF(DATOS_[[Check Periodo Ref.]:[Check Periodo Ref.]]="Dentro",DATOS_[C.Extra.05]))))),
0)</f>
        <v>0</v>
      </c>
      <c r="AQ28" s="182">
        <f t="array" ref="AQ28">IFERROR(
MEDIAN(IF(DATOS_[Sexo]=$B28,IF(DATOS_[AGRUP. VALOR. PTO.]=$B27,IF(DATOS_[Check Periodo Ref.]="Dentro",DATOS_[Tot Extrasalarial Ef],FALSE)))),
0)</f>
        <v>0</v>
      </c>
      <c r="AR28" s="183">
        <f t="array" ref="AR28">IFERROR(
MEDIAN(IF(DATOS_[Sexo]=$B28,IF(DATOS_[AGRUP. VALOR. PTO.]=$B27,IF(DATOS_[Check Periodo Ref.]="Dentro",DATOS_[TOTAL Retrib Ef],FALSE)))),
0)</f>
        <v>0</v>
      </c>
    </row>
    <row r="29" spans="1:44" x14ac:dyDescent="0.3">
      <c r="A29" s="107" t="str">
        <f t="shared" ref="A29" si="22">+A28</f>
        <v>[ocultar]</v>
      </c>
      <c r="B29" s="98"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77">
        <f t="array" ref="E29">IFERROR(
MEDIAN(IF(DATOS_[Sexo]=$B29,IF(DATOS_[AGRUP. VALOR. PTO.]=$B27,IF(DATOS_[Check Periodo Ref.]="Dentro",DATOS_[SALARIO BASE Ef],FALSE)))),
0)</f>
        <v>0</v>
      </c>
      <c r="F29" s="178">
        <f t="array" ref="F29">IFERROR(
MEDIAN((IF(DATOS_[[Sexo]:[Sexo]]=$B29,IF(DATOS_[[AGRUP. VALOR. PTO.]:[AGRUP. VALOR. PTO.]]=$B27,IF(DATOS_[[Check Periodo Ref.]:[Check Periodo Ref.]]="Dentro",DATOS_[Conc.Sal.01]))))),
0)</f>
        <v>0</v>
      </c>
      <c r="G29" s="178">
        <f t="array" ref="G29">IFERROR(
MEDIAN((IF(DATOS_[[Sexo]:[Sexo]]=$B29,IF(DATOS_[[AGRUP. VALOR. PTO.]:[AGRUP. VALOR. PTO.]]=$B27,IF(DATOS_[[Check Periodo Ref.]:[Check Periodo Ref.]]="Dentro",DATOS_[Conc.Sal.02]))))),
0)</f>
        <v>0</v>
      </c>
      <c r="H29" s="178">
        <f t="array" ref="H29">IFERROR(
MEDIAN((IF(DATOS_[[Sexo]:[Sexo]]=$B29,IF(DATOS_[[AGRUP. VALOR. PTO.]:[AGRUP. VALOR. PTO.]]=$B27,IF(DATOS_[[Check Periodo Ref.]:[Check Periodo Ref.]]="Dentro",DATOS_[Conc.Sal.03]))))),
0)</f>
        <v>0</v>
      </c>
      <c r="I29" s="178">
        <f t="array" ref="I29">IFERROR(
MEDIAN((IF(DATOS_[[Sexo]:[Sexo]]=$B29,IF(DATOS_[[AGRUP. VALOR. PTO.]:[AGRUP. VALOR. PTO.]]=$B27,IF(DATOS_[[Check Periodo Ref.]:[Check Periodo Ref.]]="Dentro",DATOS_[Conc.Sal.04]))))),
0)</f>
        <v>0</v>
      </c>
      <c r="J29" s="178">
        <f t="array" ref="J29">IFERROR(
MEDIAN((IF(DATOS_[[Sexo]:[Sexo]]=$B29,IF(DATOS_[[AGRUP. VALOR. PTO.]:[AGRUP. VALOR. PTO.]]=$B27,IF(DATOS_[[Check Periodo Ref.]:[Check Periodo Ref.]]="Dentro",DATOS_[Conc.Sal.05]))))),
0)</f>
        <v>0</v>
      </c>
      <c r="K29" s="178">
        <f t="array" ref="K29">IFERROR(
MEDIAN((IF(DATOS_[[Sexo]:[Sexo]]=$B29,IF(DATOS_[[AGRUP. VALOR. PTO.]:[AGRUP. VALOR. PTO.]]=$B27,IF(DATOS_[[Check Periodo Ref.]:[Check Periodo Ref.]]="Dentro",DATOS_[Conc.Sal.06]))))),
0)</f>
        <v>0</v>
      </c>
      <c r="L29" s="178">
        <f t="array" ref="L29">IFERROR(
MEDIAN((IF(DATOS_[[Sexo]:[Sexo]]=$B29,IF(DATOS_[[AGRUP. VALOR. PTO.]:[AGRUP. VALOR. PTO.]]=$B27,IF(DATOS_[[Check Periodo Ref.]:[Check Periodo Ref.]]="Dentro",DATOS_[Conc.Sal.07]))))),
0)</f>
        <v>0</v>
      </c>
      <c r="M29" s="178">
        <f t="array" ref="M29">IFERROR(
MEDIAN((IF(DATOS_[[Sexo]:[Sexo]]=$B29,IF(DATOS_[[AGRUP. VALOR. PTO.]:[AGRUP. VALOR. PTO.]]=$B27,IF(DATOS_[[Check Periodo Ref.]:[Check Periodo Ref.]]="Dentro",DATOS_[Conc.Sal.08]))))),
0)</f>
        <v>0</v>
      </c>
      <c r="N29" s="178">
        <f t="array" ref="N29">IFERROR(
MEDIAN((IF(DATOS_[[Sexo]:[Sexo]]=$B29,IF(DATOS_[[AGRUP. VALOR. PTO.]:[AGRUP. VALOR. PTO.]]=$B27,IF(DATOS_[[Check Periodo Ref.]:[Check Periodo Ref.]]="Dentro",DATOS_[Conc.Sal.09]))))),
0)</f>
        <v>0</v>
      </c>
      <c r="O29" s="178">
        <f t="array" ref="O29">IFERROR(
MEDIAN((IF(DATOS_[[Sexo]:[Sexo]]=$B29,IF(DATOS_[[AGRUP. VALOR. PTO.]:[AGRUP. VALOR. PTO.]]=$B27,IF(DATOS_[[Check Periodo Ref.]:[Check Periodo Ref.]]="Dentro",DATOS_[Conc.Sal.10]))))),
0)</f>
        <v>0</v>
      </c>
      <c r="P29" s="178">
        <f t="array" ref="P29">IFERROR(
MEDIAN((IF(DATOS_[[Sexo]:[Sexo]]=$B29,IF(DATOS_[[AGRUP. VALOR. PTO.]:[AGRUP. VALOR. PTO.]]=$B27,IF(DATOS_[[Check Periodo Ref.]:[Check Periodo Ref.]]="Dentro",DATOS_[Conc.Sal.11]))))),
0)</f>
        <v>0</v>
      </c>
      <c r="Q29" s="178">
        <f t="array" ref="Q29">IFERROR(
MEDIAN((IF(DATOS_[[Sexo]:[Sexo]]=$B29,IF(DATOS_[[AGRUP. VALOR. PTO.]:[AGRUP. VALOR. PTO.]]=$B27,IF(DATOS_[[Check Periodo Ref.]:[Check Periodo Ref.]]="Dentro",DATOS_[Conc.Sal.12]))))),
0)</f>
        <v>0</v>
      </c>
      <c r="R29" s="178">
        <f t="array" ref="R29">IFERROR(
MEDIAN((IF(DATOS_[[Sexo]:[Sexo]]=$B29,IF(DATOS_[[AGRUP. VALOR. PTO.]:[AGRUP. VALOR. PTO.]]=$B27,IF(DATOS_[[Check Periodo Ref.]:[Check Periodo Ref.]]="Dentro",DATOS_[Conc.Sal.13]))))),
0)</f>
        <v>0</v>
      </c>
      <c r="S29" s="178">
        <f t="array" ref="S29">IFERROR(
MEDIAN((IF(DATOS_[[Sexo]:[Sexo]]=$B29,IF(DATOS_[[AGRUP. VALOR. PTO.]:[AGRUP. VALOR. PTO.]]=$B27,IF(DATOS_[[Check Periodo Ref.]:[Check Periodo Ref.]]="Dentro",DATOS_[Conc.Sal.14]))))),
0)</f>
        <v>0</v>
      </c>
      <c r="T29" s="178">
        <f t="array" ref="T29">IFERROR(
MEDIAN((IF(DATOS_[[Sexo]:[Sexo]]=$B29,IF(DATOS_[[AGRUP. VALOR. PTO.]:[AGRUP. VALOR. PTO.]]=$B27,IF(DATOS_[[Check Periodo Ref.]:[Check Periodo Ref.]]="Dentro",DATOS_[Conc.Sal.15]))))),
0)</f>
        <v>0</v>
      </c>
      <c r="U29" s="178">
        <f t="array" ref="U29">IFERROR(
MEDIAN((IF(DATOS_[[Sexo]:[Sexo]]=$B29,IF(DATOS_[[AGRUP. VALOR. PTO.]:[AGRUP. VALOR. PTO.]]=$B27,IF(DATOS_[[Check Periodo Ref.]:[Check Periodo Ref.]]="Dentro",DATOS_[Conc.Sal.16]))))),
0)</f>
        <v>0</v>
      </c>
      <c r="V29" s="178">
        <f t="array" ref="V29">IFERROR(
MEDIAN((IF(DATOS_[[Sexo]:[Sexo]]=$B29,IF(DATOS_[[AGRUP. VALOR. PTO.]:[AGRUP. VALOR. PTO.]]=$B27,IF(DATOS_[[Check Periodo Ref.]:[Check Periodo Ref.]]="Dentro",DATOS_[Conc.Sal.17]))))),
0)</f>
        <v>0</v>
      </c>
      <c r="W29" s="178">
        <f t="array" ref="W29">IFERROR(
MEDIAN((IF(DATOS_[[Sexo]:[Sexo]]=$B29,IF(DATOS_[[AGRUP. VALOR. PTO.]:[AGRUP. VALOR. PTO.]]=$B27,IF(DATOS_[[Check Periodo Ref.]:[Check Periodo Ref.]]="Dentro",DATOS_[Conc.Sal.18]))))),
0)</f>
        <v>0</v>
      </c>
      <c r="X29" s="178">
        <f t="array" ref="X29">IFERROR(
MEDIAN((IF(DATOS_[[Sexo]:[Sexo]]=$B29,IF(DATOS_[[AGRUP. VALOR. PTO.]:[AGRUP. VALOR. PTO.]]=$B27,IF(DATOS_[[Check Periodo Ref.]:[Check Periodo Ref.]]="Dentro",DATOS_[Conc.Sal.19]))))),
0)</f>
        <v>0</v>
      </c>
      <c r="Y29" s="178">
        <f t="array" ref="Y29">IFERROR(
MEDIAN((IF(DATOS_[[Sexo]:[Sexo]]=$B29,IF(DATOS_[[AGRUP. VALOR. PTO.]:[AGRUP. VALOR. PTO.]]=$B27,IF(DATOS_[[Check Periodo Ref.]:[Check Periodo Ref.]]="Dentro",DATOS_[Conc.Sal.20]))))),
0)</f>
        <v>0</v>
      </c>
      <c r="Z29" s="178">
        <f t="array" ref="Z29">IFERROR(
MEDIAN((IF(DATOS_[[Sexo]:[Sexo]]=$B29,IF(DATOS_[[AGRUP. VALOR. PTO.]:[AGRUP. VALOR. PTO.]]=$B27,IF(DATOS_[[Check Periodo Ref.]:[Check Periodo Ref.]]="Dentro",DATOS_[Conc.Sal.21]))))),
0)</f>
        <v>0</v>
      </c>
      <c r="AA29" s="178">
        <f t="array" ref="AA29">IFERROR(
MEDIAN((IF(DATOS_[[Sexo]:[Sexo]]=$B29,IF(DATOS_[[AGRUP. VALOR. PTO.]:[AGRUP. VALOR. PTO.]]=$B27,IF(DATOS_[[Check Periodo Ref.]:[Check Periodo Ref.]]="Dentro",DATOS_[Conc.Sal.22]))))),
0)</f>
        <v>0</v>
      </c>
      <c r="AB29" s="178">
        <f t="array" ref="AB29">IFERROR(
MEDIAN((IF(DATOS_[[Sexo]:[Sexo]]=$B29,IF(DATOS_[[AGRUP. VALOR. PTO.]:[AGRUP. VALOR. PTO.]]=$B27,IF(DATOS_[[Check Periodo Ref.]:[Check Periodo Ref.]]="Dentro",DATOS_[Conc.Sal.23]))))),
0)</f>
        <v>0</v>
      </c>
      <c r="AC29" s="178">
        <f t="array" ref="AC29">IFERROR(
MEDIAN((IF(DATOS_[[Sexo]:[Sexo]]=$B29,IF(DATOS_[[AGRUP. VALOR. PTO.]:[AGRUP. VALOR. PTO.]]=$B27,IF(DATOS_[[Check Periodo Ref.]:[Check Periodo Ref.]]="Dentro",DATOS_[Conc.Sal.24]))))),
0)</f>
        <v>0</v>
      </c>
      <c r="AD29" s="178">
        <f t="array" ref="AD29">IFERROR(
MEDIAN((IF(DATOS_[[Sexo]:[Sexo]]=$B29,IF(DATOS_[[AGRUP. VALOR. PTO.]:[AGRUP. VALOR. PTO.]]=$B27,IF(DATOS_[[Check Periodo Ref.]:[Check Periodo Ref.]]="Dentro",DATOS_[Conc.Sal.25]))))),
0)</f>
        <v>0</v>
      </c>
      <c r="AE29" s="178">
        <f t="array" ref="AE29">IFERROR(
MEDIAN((IF(DATOS_[[Sexo]:[Sexo]]=$B29,IF(DATOS_[[AGRUP. VALOR. PTO.]:[AGRUP. VALOR. PTO.]]=$B27,IF(DATOS_[[Check Periodo Ref.]:[Check Periodo Ref.]]="Dentro",DATOS_[Conc.Sal.26]))))),
0)</f>
        <v>0</v>
      </c>
      <c r="AF29" s="178">
        <f t="array" ref="AF29">IFERROR(
MEDIAN((IF(DATOS_[[Sexo]:[Sexo]]=$B29,IF(DATOS_[[AGRUP. VALOR. PTO.]:[AGRUP. VALOR. PTO.]]=$B27,IF(DATOS_[[Check Periodo Ref.]:[Check Periodo Ref.]]="Dentro",DATOS_[Conc.Sal.27]))))),
0)</f>
        <v>0</v>
      </c>
      <c r="AG29" s="178">
        <f t="array" ref="AG29">IFERROR(
MEDIAN((IF(DATOS_[[Sexo]:[Sexo]]=$B29,IF(DATOS_[[AGRUP. VALOR. PTO.]:[AGRUP. VALOR. PTO.]]=$B27,IF(DATOS_[[Check Periodo Ref.]:[Check Periodo Ref.]]="Dentro",DATOS_[Conc.Sal.28]))))),
0)</f>
        <v>0</v>
      </c>
      <c r="AH29" s="178">
        <f t="array" ref="AH29">IFERROR(
MEDIAN((IF(DATOS_[[Sexo]:[Sexo]]=$B29,IF(DATOS_[[AGRUP. VALOR. PTO.]:[AGRUP. VALOR. PTO.]]=$B27,IF(DATOS_[[Check Periodo Ref.]:[Check Periodo Ref.]]="Dentro",DATOS_[Conc.Sal.29]))))),
0)</f>
        <v>0</v>
      </c>
      <c r="AI29" s="178">
        <f t="array" ref="AI29">IFERROR(
MEDIAN((IF(DATOS_[[Sexo]:[Sexo]]=$B29,IF(DATOS_[[AGRUP. VALOR. PTO.]:[AGRUP. VALOR. PTO.]]=$B27,IF(DATOS_[[Check Periodo Ref.]:[Check Periodo Ref.]]="Dentro",DATOS_[Conc.Sal.30]))))),
0)</f>
        <v>0</v>
      </c>
      <c r="AJ29" s="179">
        <f t="array" ref="AJ29">IFERROR(
MEDIAN(IF(DATOS_[Sexo]=$B29,IF(DATOS_[AGRUP. VALOR. PTO.]=$B27,IF(DATOS_[Check Periodo Ref.]="Dentro",DATOS_[Tot COMPL.SAL Ef],FALSE)))),
0)</f>
        <v>0</v>
      </c>
      <c r="AK29" s="180">
        <f t="array" ref="AK29">IFERROR(
MEDIAN(IF(DATOS_[Sexo]=$B29,IF(DATOS_[AGRUP. VALOR. PTO.]=$B27,IF(DATOS_[Check Periodo Ref.]="Dentro",DATOS_[TOTAL SALARIO Ef],FALSE)))),
0)</f>
        <v>0</v>
      </c>
      <c r="AL29" s="181">
        <f t="array" ref="AL29">IFERROR(
MEDIAN((IF(DATOS_[[Sexo]:[Sexo]]=$B29,IF(DATOS_[[AGRUP. VALOR. PTO.]:[AGRUP. VALOR. PTO.]]=$B27,IF(DATOS_[[Check Periodo Ref.]:[Check Periodo Ref.]]="Dentro",DATOS_[C.Extra.01]))))),
0)</f>
        <v>0</v>
      </c>
      <c r="AM29" s="181">
        <f t="array" ref="AM29">IFERROR(
MEDIAN((IF(DATOS_[[Sexo]:[Sexo]]=$B29,IF(DATOS_[[AGRUP. VALOR. PTO.]:[AGRUP. VALOR. PTO.]]=$B27,IF(DATOS_[[Check Periodo Ref.]:[Check Periodo Ref.]]="Dentro",DATOS_[C.Extra.02]))))),
0)</f>
        <v>0</v>
      </c>
      <c r="AN29" s="181">
        <f t="array" ref="AN29">IFERROR(
MEDIAN((IF(DATOS_[[Sexo]:[Sexo]]=$B29,IF(DATOS_[[AGRUP. VALOR. PTO.]:[AGRUP. VALOR. PTO.]]=$B27,IF(DATOS_[[Check Periodo Ref.]:[Check Periodo Ref.]]="Dentro",DATOS_[C.Extra.03]))))),
0)</f>
        <v>0</v>
      </c>
      <c r="AO29" s="181">
        <f t="array" ref="AO29">IFERROR(
MEDIAN((IF(DATOS_[[Sexo]:[Sexo]]=$B29,IF(DATOS_[[AGRUP. VALOR. PTO.]:[AGRUP. VALOR. PTO.]]=$B27,IF(DATOS_[[Check Periodo Ref.]:[Check Periodo Ref.]]="Dentro",DATOS_[C.Extra.04]))))),
0)</f>
        <v>0</v>
      </c>
      <c r="AP29" s="181">
        <f t="array" ref="AP29">IFERROR(
MEDIAN((IF(DATOS_[[Sexo]:[Sexo]]=$B29,IF(DATOS_[[AGRUP. VALOR. PTO.]:[AGRUP. VALOR. PTO.]]=$B27,IF(DATOS_[[Check Periodo Ref.]:[Check Periodo Ref.]]="Dentro",DATOS_[C.Extra.05]))))),
0)</f>
        <v>0</v>
      </c>
      <c r="AQ29" s="182">
        <f t="array" ref="AQ29">IFERROR(
MEDIAN(IF(DATOS_[Sexo]=$B29,IF(DATOS_[AGRUP. VALOR. PTO.]=$B27,IF(DATOS_[Check Periodo Ref.]="Dentro",DATOS_[Tot Extrasalarial Ef],FALSE)))),
0)</f>
        <v>0</v>
      </c>
      <c r="AR29" s="183">
        <f t="array" ref="AR29">IFERROR(
MEDIAN(IF(DATOS_[Sexo]=$B29,IF(DATOS_[AGRUP. VALOR. PTO.]=$B27,IF(DATOS_[Check Periodo Ref.]="Dentro",DATOS_[TOTAL Retrib Ef],FALSE)))),
0)</f>
        <v>0</v>
      </c>
    </row>
    <row r="30" spans="1:44" ht="17.25" thickBot="1" x14ac:dyDescent="0.35">
      <c r="A30" s="107" t="str">
        <f t="shared" ref="A30" si="23">+A31</f>
        <v>[ocultar]</v>
      </c>
      <c r="B30" s="105" t="s">
        <v>303</v>
      </c>
      <c r="C30" s="176"/>
      <c r="D30" s="106"/>
      <c r="E30" s="186" t="str">
        <f t="shared" ref="E30:AR30" si="24">IFERROR((E31-E32)/E31,"")</f>
        <v/>
      </c>
      <c r="F30" s="190" t="str">
        <f t="shared" si="24"/>
        <v/>
      </c>
      <c r="G30" s="190" t="str">
        <f t="shared" si="24"/>
        <v/>
      </c>
      <c r="H30" s="190" t="str">
        <f t="shared" si="24"/>
        <v/>
      </c>
      <c r="I30" s="190" t="str">
        <f t="shared" si="24"/>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89" t="str">
        <f t="shared" si="24"/>
        <v/>
      </c>
      <c r="W30" s="189" t="str">
        <f t="shared" si="24"/>
        <v/>
      </c>
      <c r="X30" s="189" t="str">
        <f t="shared" si="24"/>
        <v/>
      </c>
      <c r="Y30" s="189"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91" t="str">
        <f t="shared" si="24"/>
        <v/>
      </c>
      <c r="AK30" s="195" t="str">
        <f t="shared" si="24"/>
        <v/>
      </c>
      <c r="AL30" s="192" t="str">
        <f t="shared" si="24"/>
        <v/>
      </c>
      <c r="AM30" s="192" t="str">
        <f t="shared" si="24"/>
        <v/>
      </c>
      <c r="AN30" s="192" t="str">
        <f t="shared" si="24"/>
        <v/>
      </c>
      <c r="AO30" s="192" t="str">
        <f t="shared" si="24"/>
        <v/>
      </c>
      <c r="AP30" s="192" t="str">
        <f t="shared" si="24"/>
        <v/>
      </c>
      <c r="AQ30" s="193" t="str">
        <f t="shared" si="24"/>
        <v/>
      </c>
      <c r="AR30" s="194" t="str">
        <f t="shared" si="24"/>
        <v/>
      </c>
    </row>
    <row r="31" spans="1:44" x14ac:dyDescent="0.3">
      <c r="A31" s="107" t="str">
        <f t="shared" ref="A31" si="25">+IF(C31+C32=0,"[ocultar]","")</f>
        <v>[ocultar]</v>
      </c>
      <c r="B31" s="98"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77">
        <f t="array" ref="E31">IFERROR(
MEDIAN(IF(DATOS_[Sexo]=$B31,IF(DATOS_[AGRUP. VALOR. PTO.]=$B30,IF(DATOS_[Check Periodo Ref.]="Dentro",DATOS_[SALARIO BASE Ef],FALSE)))),
0)</f>
        <v>0</v>
      </c>
      <c r="F31" s="178">
        <f t="array" ref="F31">IFERROR(
MEDIAN((IF(DATOS_[[Sexo]:[Sexo]]=$B31,IF(DATOS_[[AGRUP. VALOR. PTO.]:[AGRUP. VALOR. PTO.]]=$B30,IF(DATOS_[[Check Periodo Ref.]:[Check Periodo Ref.]]="Dentro",DATOS_[Conc.Sal.01]))))),
0)</f>
        <v>0</v>
      </c>
      <c r="G31" s="178">
        <f t="array" ref="G31">IFERROR(
MEDIAN((IF(DATOS_[[Sexo]:[Sexo]]=$B31,IF(DATOS_[[AGRUP. VALOR. PTO.]:[AGRUP. VALOR. PTO.]]=$B30,IF(DATOS_[[Check Periodo Ref.]:[Check Periodo Ref.]]="Dentro",DATOS_[Conc.Sal.02]))))),
0)</f>
        <v>0</v>
      </c>
      <c r="H31" s="178">
        <f t="array" ref="H31">IFERROR(
MEDIAN((IF(DATOS_[[Sexo]:[Sexo]]=$B31,IF(DATOS_[[AGRUP. VALOR. PTO.]:[AGRUP. VALOR. PTO.]]=$B30,IF(DATOS_[[Check Periodo Ref.]:[Check Periodo Ref.]]="Dentro",DATOS_[Conc.Sal.03]))))),
0)</f>
        <v>0</v>
      </c>
      <c r="I31" s="178">
        <f t="array" ref="I31">IFERROR(
MEDIAN((IF(DATOS_[[Sexo]:[Sexo]]=$B31,IF(DATOS_[[AGRUP. VALOR. PTO.]:[AGRUP. VALOR. PTO.]]=$B30,IF(DATOS_[[Check Periodo Ref.]:[Check Periodo Ref.]]="Dentro",DATOS_[Conc.Sal.04]))))),
0)</f>
        <v>0</v>
      </c>
      <c r="J31" s="178">
        <f t="array" ref="J31">IFERROR(
MEDIAN((IF(DATOS_[[Sexo]:[Sexo]]=$B31,IF(DATOS_[[AGRUP. VALOR. PTO.]:[AGRUP. VALOR. PTO.]]=$B30,IF(DATOS_[[Check Periodo Ref.]:[Check Periodo Ref.]]="Dentro",DATOS_[Conc.Sal.05]))))),
0)</f>
        <v>0</v>
      </c>
      <c r="K31" s="178">
        <f t="array" ref="K31">IFERROR(
MEDIAN((IF(DATOS_[[Sexo]:[Sexo]]=$B31,IF(DATOS_[[AGRUP. VALOR. PTO.]:[AGRUP. VALOR. PTO.]]=$B30,IF(DATOS_[[Check Periodo Ref.]:[Check Periodo Ref.]]="Dentro",DATOS_[Conc.Sal.06]))))),
0)</f>
        <v>0</v>
      </c>
      <c r="L31" s="178">
        <f t="array" ref="L31">IFERROR(
MEDIAN((IF(DATOS_[[Sexo]:[Sexo]]=$B31,IF(DATOS_[[AGRUP. VALOR. PTO.]:[AGRUP. VALOR. PTO.]]=$B30,IF(DATOS_[[Check Periodo Ref.]:[Check Periodo Ref.]]="Dentro",DATOS_[Conc.Sal.07]))))),
0)</f>
        <v>0</v>
      </c>
      <c r="M31" s="178">
        <f t="array" ref="M31">IFERROR(
MEDIAN((IF(DATOS_[[Sexo]:[Sexo]]=$B31,IF(DATOS_[[AGRUP. VALOR. PTO.]:[AGRUP. VALOR. PTO.]]=$B30,IF(DATOS_[[Check Periodo Ref.]:[Check Periodo Ref.]]="Dentro",DATOS_[Conc.Sal.08]))))),
0)</f>
        <v>0</v>
      </c>
      <c r="N31" s="178">
        <f t="array" ref="N31">IFERROR(
MEDIAN((IF(DATOS_[[Sexo]:[Sexo]]=$B31,IF(DATOS_[[AGRUP. VALOR. PTO.]:[AGRUP. VALOR. PTO.]]=$B30,IF(DATOS_[[Check Periodo Ref.]:[Check Periodo Ref.]]="Dentro",DATOS_[Conc.Sal.09]))))),
0)</f>
        <v>0</v>
      </c>
      <c r="O31" s="178">
        <f t="array" ref="O31">IFERROR(
MEDIAN((IF(DATOS_[[Sexo]:[Sexo]]=$B31,IF(DATOS_[[AGRUP. VALOR. PTO.]:[AGRUP. VALOR. PTO.]]=$B30,IF(DATOS_[[Check Periodo Ref.]:[Check Periodo Ref.]]="Dentro",DATOS_[Conc.Sal.10]))))),
0)</f>
        <v>0</v>
      </c>
      <c r="P31" s="178">
        <f t="array" ref="P31">IFERROR(
MEDIAN((IF(DATOS_[[Sexo]:[Sexo]]=$B31,IF(DATOS_[[AGRUP. VALOR. PTO.]:[AGRUP. VALOR. PTO.]]=$B30,IF(DATOS_[[Check Periodo Ref.]:[Check Periodo Ref.]]="Dentro",DATOS_[Conc.Sal.11]))))),
0)</f>
        <v>0</v>
      </c>
      <c r="Q31" s="178">
        <f t="array" ref="Q31">IFERROR(
MEDIAN((IF(DATOS_[[Sexo]:[Sexo]]=$B31,IF(DATOS_[[AGRUP. VALOR. PTO.]:[AGRUP. VALOR. PTO.]]=$B30,IF(DATOS_[[Check Periodo Ref.]:[Check Periodo Ref.]]="Dentro",DATOS_[Conc.Sal.12]))))),
0)</f>
        <v>0</v>
      </c>
      <c r="R31" s="178">
        <f t="array" ref="R31">IFERROR(
MEDIAN((IF(DATOS_[[Sexo]:[Sexo]]=$B31,IF(DATOS_[[AGRUP. VALOR. PTO.]:[AGRUP. VALOR. PTO.]]=$B30,IF(DATOS_[[Check Periodo Ref.]:[Check Periodo Ref.]]="Dentro",DATOS_[Conc.Sal.13]))))),
0)</f>
        <v>0</v>
      </c>
      <c r="S31" s="178">
        <f t="array" ref="S31">IFERROR(
MEDIAN((IF(DATOS_[[Sexo]:[Sexo]]=$B31,IF(DATOS_[[AGRUP. VALOR. PTO.]:[AGRUP. VALOR. PTO.]]=$B30,IF(DATOS_[[Check Periodo Ref.]:[Check Periodo Ref.]]="Dentro",DATOS_[Conc.Sal.14]))))),
0)</f>
        <v>0</v>
      </c>
      <c r="T31" s="178">
        <f t="array" ref="T31">IFERROR(
MEDIAN((IF(DATOS_[[Sexo]:[Sexo]]=$B31,IF(DATOS_[[AGRUP. VALOR. PTO.]:[AGRUP. VALOR. PTO.]]=$B30,IF(DATOS_[[Check Periodo Ref.]:[Check Periodo Ref.]]="Dentro",DATOS_[Conc.Sal.15]))))),
0)</f>
        <v>0</v>
      </c>
      <c r="U31" s="178">
        <f t="array" ref="U31">IFERROR(
MEDIAN((IF(DATOS_[[Sexo]:[Sexo]]=$B31,IF(DATOS_[[AGRUP. VALOR. PTO.]:[AGRUP. VALOR. PTO.]]=$B30,IF(DATOS_[[Check Periodo Ref.]:[Check Periodo Ref.]]="Dentro",DATOS_[Conc.Sal.16]))))),
0)</f>
        <v>0</v>
      </c>
      <c r="V31" s="178">
        <f t="array" ref="V31">IFERROR(
MEDIAN((IF(DATOS_[[Sexo]:[Sexo]]=$B31,IF(DATOS_[[AGRUP. VALOR. PTO.]:[AGRUP. VALOR. PTO.]]=$B30,IF(DATOS_[[Check Periodo Ref.]:[Check Periodo Ref.]]="Dentro",DATOS_[Conc.Sal.17]))))),
0)</f>
        <v>0</v>
      </c>
      <c r="W31" s="178">
        <f t="array" ref="W31">IFERROR(
MEDIAN((IF(DATOS_[[Sexo]:[Sexo]]=$B31,IF(DATOS_[[AGRUP. VALOR. PTO.]:[AGRUP. VALOR. PTO.]]=$B30,IF(DATOS_[[Check Periodo Ref.]:[Check Periodo Ref.]]="Dentro",DATOS_[Conc.Sal.18]))))),
0)</f>
        <v>0</v>
      </c>
      <c r="X31" s="178">
        <f t="array" ref="X31">IFERROR(
MEDIAN((IF(DATOS_[[Sexo]:[Sexo]]=$B31,IF(DATOS_[[AGRUP. VALOR. PTO.]:[AGRUP. VALOR. PTO.]]=$B30,IF(DATOS_[[Check Periodo Ref.]:[Check Periodo Ref.]]="Dentro",DATOS_[Conc.Sal.19]))))),
0)</f>
        <v>0</v>
      </c>
      <c r="Y31" s="178">
        <f t="array" ref="Y31">IFERROR(
MEDIAN((IF(DATOS_[[Sexo]:[Sexo]]=$B31,IF(DATOS_[[AGRUP. VALOR. PTO.]:[AGRUP. VALOR. PTO.]]=$B30,IF(DATOS_[[Check Periodo Ref.]:[Check Periodo Ref.]]="Dentro",DATOS_[Conc.Sal.20]))))),
0)</f>
        <v>0</v>
      </c>
      <c r="Z31" s="178">
        <f t="array" ref="Z31">IFERROR(
MEDIAN((IF(DATOS_[[Sexo]:[Sexo]]=$B31,IF(DATOS_[[AGRUP. VALOR. PTO.]:[AGRUP. VALOR. PTO.]]=$B30,IF(DATOS_[[Check Periodo Ref.]:[Check Periodo Ref.]]="Dentro",DATOS_[Conc.Sal.21]))))),
0)</f>
        <v>0</v>
      </c>
      <c r="AA31" s="178">
        <f t="array" ref="AA31">IFERROR(
MEDIAN((IF(DATOS_[[Sexo]:[Sexo]]=$B31,IF(DATOS_[[AGRUP. VALOR. PTO.]:[AGRUP. VALOR. PTO.]]=$B30,IF(DATOS_[[Check Periodo Ref.]:[Check Periodo Ref.]]="Dentro",DATOS_[Conc.Sal.22]))))),
0)</f>
        <v>0</v>
      </c>
      <c r="AB31" s="178">
        <f t="array" ref="AB31">IFERROR(
MEDIAN((IF(DATOS_[[Sexo]:[Sexo]]=$B31,IF(DATOS_[[AGRUP. VALOR. PTO.]:[AGRUP. VALOR. PTO.]]=$B30,IF(DATOS_[[Check Periodo Ref.]:[Check Periodo Ref.]]="Dentro",DATOS_[Conc.Sal.23]))))),
0)</f>
        <v>0</v>
      </c>
      <c r="AC31" s="178">
        <f t="array" ref="AC31">IFERROR(
MEDIAN((IF(DATOS_[[Sexo]:[Sexo]]=$B31,IF(DATOS_[[AGRUP. VALOR. PTO.]:[AGRUP. VALOR. PTO.]]=$B30,IF(DATOS_[[Check Periodo Ref.]:[Check Periodo Ref.]]="Dentro",DATOS_[Conc.Sal.24]))))),
0)</f>
        <v>0</v>
      </c>
      <c r="AD31" s="178">
        <f t="array" ref="AD31">IFERROR(
MEDIAN((IF(DATOS_[[Sexo]:[Sexo]]=$B31,IF(DATOS_[[AGRUP. VALOR. PTO.]:[AGRUP. VALOR. PTO.]]=$B30,IF(DATOS_[[Check Periodo Ref.]:[Check Periodo Ref.]]="Dentro",DATOS_[Conc.Sal.25]))))),
0)</f>
        <v>0</v>
      </c>
      <c r="AE31" s="178">
        <f t="array" ref="AE31">IFERROR(
MEDIAN((IF(DATOS_[[Sexo]:[Sexo]]=$B31,IF(DATOS_[[AGRUP. VALOR. PTO.]:[AGRUP. VALOR. PTO.]]=$B30,IF(DATOS_[[Check Periodo Ref.]:[Check Periodo Ref.]]="Dentro",DATOS_[Conc.Sal.26]))))),
0)</f>
        <v>0</v>
      </c>
      <c r="AF31" s="178">
        <f t="array" ref="AF31">IFERROR(
MEDIAN((IF(DATOS_[[Sexo]:[Sexo]]=$B31,IF(DATOS_[[AGRUP. VALOR. PTO.]:[AGRUP. VALOR. PTO.]]=$B30,IF(DATOS_[[Check Periodo Ref.]:[Check Periodo Ref.]]="Dentro",DATOS_[Conc.Sal.27]))))),
0)</f>
        <v>0</v>
      </c>
      <c r="AG31" s="178">
        <f t="array" ref="AG31">IFERROR(
MEDIAN((IF(DATOS_[[Sexo]:[Sexo]]=$B31,IF(DATOS_[[AGRUP. VALOR. PTO.]:[AGRUP. VALOR. PTO.]]=$B30,IF(DATOS_[[Check Periodo Ref.]:[Check Periodo Ref.]]="Dentro",DATOS_[Conc.Sal.28]))))),
0)</f>
        <v>0</v>
      </c>
      <c r="AH31" s="178">
        <f t="array" ref="AH31">IFERROR(
MEDIAN((IF(DATOS_[[Sexo]:[Sexo]]=$B31,IF(DATOS_[[AGRUP. VALOR. PTO.]:[AGRUP. VALOR. PTO.]]=$B30,IF(DATOS_[[Check Periodo Ref.]:[Check Periodo Ref.]]="Dentro",DATOS_[Conc.Sal.29]))))),
0)</f>
        <v>0</v>
      </c>
      <c r="AI31" s="178">
        <f t="array" ref="AI31">IFERROR(
MEDIAN((IF(DATOS_[[Sexo]:[Sexo]]=$B31,IF(DATOS_[[AGRUP. VALOR. PTO.]:[AGRUP. VALOR. PTO.]]=$B30,IF(DATOS_[[Check Periodo Ref.]:[Check Periodo Ref.]]="Dentro",DATOS_[Conc.Sal.30]))))),
0)</f>
        <v>0</v>
      </c>
      <c r="AJ31" s="179">
        <f t="array" ref="AJ31">IFERROR(
MEDIAN(IF(DATOS_[Sexo]=$B31,IF(DATOS_[AGRUP. VALOR. PTO.]=$B30,IF(DATOS_[Check Periodo Ref.]="Dentro",DATOS_[Tot COMPL.SAL Ef],FALSE)))),
0)</f>
        <v>0</v>
      </c>
      <c r="AK31" s="180">
        <f t="array" ref="AK31">IFERROR(
MEDIAN(IF(DATOS_[Sexo]=$B31,IF(DATOS_[AGRUP. VALOR. PTO.]=$B30,IF(DATOS_[Check Periodo Ref.]="Dentro",DATOS_[TOTAL SALARIO Ef],FALSE)))),
0)</f>
        <v>0</v>
      </c>
      <c r="AL31" s="181">
        <f t="array" ref="AL31">IFERROR(
MEDIAN((IF(DATOS_[[Sexo]:[Sexo]]=$B31,IF(DATOS_[[AGRUP. VALOR. PTO.]:[AGRUP. VALOR. PTO.]]=$B30,IF(DATOS_[[Check Periodo Ref.]:[Check Periodo Ref.]]="Dentro",DATOS_[C.Extra.01]))))),
0)</f>
        <v>0</v>
      </c>
      <c r="AM31" s="181">
        <f t="array" ref="AM31">IFERROR(
MEDIAN((IF(DATOS_[[Sexo]:[Sexo]]=$B31,IF(DATOS_[[AGRUP. VALOR. PTO.]:[AGRUP. VALOR. PTO.]]=$B30,IF(DATOS_[[Check Periodo Ref.]:[Check Periodo Ref.]]="Dentro",DATOS_[C.Extra.02]))))),
0)</f>
        <v>0</v>
      </c>
      <c r="AN31" s="181">
        <f t="array" ref="AN31">IFERROR(
MEDIAN((IF(DATOS_[[Sexo]:[Sexo]]=$B31,IF(DATOS_[[AGRUP. VALOR. PTO.]:[AGRUP. VALOR. PTO.]]=$B30,IF(DATOS_[[Check Periodo Ref.]:[Check Periodo Ref.]]="Dentro",DATOS_[C.Extra.03]))))),
0)</f>
        <v>0</v>
      </c>
      <c r="AO31" s="181">
        <f t="array" ref="AO31">IFERROR(
MEDIAN((IF(DATOS_[[Sexo]:[Sexo]]=$B31,IF(DATOS_[[AGRUP. VALOR. PTO.]:[AGRUP. VALOR. PTO.]]=$B30,IF(DATOS_[[Check Periodo Ref.]:[Check Periodo Ref.]]="Dentro",DATOS_[C.Extra.04]))))),
0)</f>
        <v>0</v>
      </c>
      <c r="AP31" s="181">
        <f t="array" ref="AP31">IFERROR(
MEDIAN((IF(DATOS_[[Sexo]:[Sexo]]=$B31,IF(DATOS_[[AGRUP. VALOR. PTO.]:[AGRUP. VALOR. PTO.]]=$B30,IF(DATOS_[[Check Periodo Ref.]:[Check Periodo Ref.]]="Dentro",DATOS_[C.Extra.05]))))),
0)</f>
        <v>0</v>
      </c>
      <c r="AQ31" s="182">
        <f t="array" ref="AQ31">IFERROR(
MEDIAN(IF(DATOS_[Sexo]=$B31,IF(DATOS_[AGRUP. VALOR. PTO.]=$B30,IF(DATOS_[Check Periodo Ref.]="Dentro",DATOS_[Tot Extrasalarial Ef],FALSE)))),
0)</f>
        <v>0</v>
      </c>
      <c r="AR31" s="183">
        <f t="array" ref="AR31">IFERROR(
MEDIAN(IF(DATOS_[Sexo]=$B31,IF(DATOS_[AGRUP. VALOR. PTO.]=$B30,IF(DATOS_[Check Periodo Ref.]="Dentro",DATOS_[TOTAL Retrib Ef],FALSE)))),
0)</f>
        <v>0</v>
      </c>
    </row>
    <row r="32" spans="1:44" x14ac:dyDescent="0.3">
      <c r="A32" s="107" t="str">
        <f t="shared" ref="A32" si="26">+A31</f>
        <v>[ocultar]</v>
      </c>
      <c r="B32" s="98"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77">
        <f t="array" ref="E32">IFERROR(
MEDIAN(IF(DATOS_[Sexo]=$B32,IF(DATOS_[AGRUP. VALOR. PTO.]=$B30,IF(DATOS_[Check Periodo Ref.]="Dentro",DATOS_[SALARIO BASE Ef],FALSE)))),
0)</f>
        <v>0</v>
      </c>
      <c r="F32" s="178">
        <f t="array" ref="F32">IFERROR(
MEDIAN((IF(DATOS_[[Sexo]:[Sexo]]=$B32,IF(DATOS_[[AGRUP. VALOR. PTO.]:[AGRUP. VALOR. PTO.]]=$B30,IF(DATOS_[[Check Periodo Ref.]:[Check Periodo Ref.]]="Dentro",DATOS_[Conc.Sal.01]))))),
0)</f>
        <v>0</v>
      </c>
      <c r="G32" s="178">
        <f t="array" ref="G32">IFERROR(
MEDIAN((IF(DATOS_[[Sexo]:[Sexo]]=$B32,IF(DATOS_[[AGRUP. VALOR. PTO.]:[AGRUP. VALOR. PTO.]]=$B30,IF(DATOS_[[Check Periodo Ref.]:[Check Periodo Ref.]]="Dentro",DATOS_[Conc.Sal.02]))))),
0)</f>
        <v>0</v>
      </c>
      <c r="H32" s="178">
        <f t="array" ref="H32">IFERROR(
MEDIAN((IF(DATOS_[[Sexo]:[Sexo]]=$B32,IF(DATOS_[[AGRUP. VALOR. PTO.]:[AGRUP. VALOR. PTO.]]=$B30,IF(DATOS_[[Check Periodo Ref.]:[Check Periodo Ref.]]="Dentro",DATOS_[Conc.Sal.03]))))),
0)</f>
        <v>0</v>
      </c>
      <c r="I32" s="178">
        <f t="array" ref="I32">IFERROR(
MEDIAN((IF(DATOS_[[Sexo]:[Sexo]]=$B32,IF(DATOS_[[AGRUP. VALOR. PTO.]:[AGRUP. VALOR. PTO.]]=$B30,IF(DATOS_[[Check Periodo Ref.]:[Check Periodo Ref.]]="Dentro",DATOS_[Conc.Sal.04]))))),
0)</f>
        <v>0</v>
      </c>
      <c r="J32" s="178">
        <f t="array" ref="J32">IFERROR(
MEDIAN((IF(DATOS_[[Sexo]:[Sexo]]=$B32,IF(DATOS_[[AGRUP. VALOR. PTO.]:[AGRUP. VALOR. PTO.]]=$B30,IF(DATOS_[[Check Periodo Ref.]:[Check Periodo Ref.]]="Dentro",DATOS_[Conc.Sal.05]))))),
0)</f>
        <v>0</v>
      </c>
      <c r="K32" s="178">
        <f t="array" ref="K32">IFERROR(
MEDIAN((IF(DATOS_[[Sexo]:[Sexo]]=$B32,IF(DATOS_[[AGRUP. VALOR. PTO.]:[AGRUP. VALOR. PTO.]]=$B30,IF(DATOS_[[Check Periodo Ref.]:[Check Periodo Ref.]]="Dentro",DATOS_[Conc.Sal.06]))))),
0)</f>
        <v>0</v>
      </c>
      <c r="L32" s="178">
        <f t="array" ref="L32">IFERROR(
MEDIAN((IF(DATOS_[[Sexo]:[Sexo]]=$B32,IF(DATOS_[[AGRUP. VALOR. PTO.]:[AGRUP. VALOR. PTO.]]=$B30,IF(DATOS_[[Check Periodo Ref.]:[Check Periodo Ref.]]="Dentro",DATOS_[Conc.Sal.07]))))),
0)</f>
        <v>0</v>
      </c>
      <c r="M32" s="178">
        <f t="array" ref="M32">IFERROR(
MEDIAN((IF(DATOS_[[Sexo]:[Sexo]]=$B32,IF(DATOS_[[AGRUP. VALOR. PTO.]:[AGRUP. VALOR. PTO.]]=$B30,IF(DATOS_[[Check Periodo Ref.]:[Check Periodo Ref.]]="Dentro",DATOS_[Conc.Sal.08]))))),
0)</f>
        <v>0</v>
      </c>
      <c r="N32" s="178">
        <f t="array" ref="N32">IFERROR(
MEDIAN((IF(DATOS_[[Sexo]:[Sexo]]=$B32,IF(DATOS_[[AGRUP. VALOR. PTO.]:[AGRUP. VALOR. PTO.]]=$B30,IF(DATOS_[[Check Periodo Ref.]:[Check Periodo Ref.]]="Dentro",DATOS_[Conc.Sal.09]))))),
0)</f>
        <v>0</v>
      </c>
      <c r="O32" s="178">
        <f t="array" ref="O32">IFERROR(
MEDIAN((IF(DATOS_[[Sexo]:[Sexo]]=$B32,IF(DATOS_[[AGRUP. VALOR. PTO.]:[AGRUP. VALOR. PTO.]]=$B30,IF(DATOS_[[Check Periodo Ref.]:[Check Periodo Ref.]]="Dentro",DATOS_[Conc.Sal.10]))))),
0)</f>
        <v>0</v>
      </c>
      <c r="P32" s="178">
        <f t="array" ref="P32">IFERROR(
MEDIAN((IF(DATOS_[[Sexo]:[Sexo]]=$B32,IF(DATOS_[[AGRUP. VALOR. PTO.]:[AGRUP. VALOR. PTO.]]=$B30,IF(DATOS_[[Check Periodo Ref.]:[Check Periodo Ref.]]="Dentro",DATOS_[Conc.Sal.11]))))),
0)</f>
        <v>0</v>
      </c>
      <c r="Q32" s="178">
        <f t="array" ref="Q32">IFERROR(
MEDIAN((IF(DATOS_[[Sexo]:[Sexo]]=$B32,IF(DATOS_[[AGRUP. VALOR. PTO.]:[AGRUP. VALOR. PTO.]]=$B30,IF(DATOS_[[Check Periodo Ref.]:[Check Periodo Ref.]]="Dentro",DATOS_[Conc.Sal.12]))))),
0)</f>
        <v>0</v>
      </c>
      <c r="R32" s="178">
        <f t="array" ref="R32">IFERROR(
MEDIAN((IF(DATOS_[[Sexo]:[Sexo]]=$B32,IF(DATOS_[[AGRUP. VALOR. PTO.]:[AGRUP. VALOR. PTO.]]=$B30,IF(DATOS_[[Check Periodo Ref.]:[Check Periodo Ref.]]="Dentro",DATOS_[Conc.Sal.13]))))),
0)</f>
        <v>0</v>
      </c>
      <c r="S32" s="178">
        <f t="array" ref="S32">IFERROR(
MEDIAN((IF(DATOS_[[Sexo]:[Sexo]]=$B32,IF(DATOS_[[AGRUP. VALOR. PTO.]:[AGRUP. VALOR. PTO.]]=$B30,IF(DATOS_[[Check Periodo Ref.]:[Check Periodo Ref.]]="Dentro",DATOS_[Conc.Sal.14]))))),
0)</f>
        <v>0</v>
      </c>
      <c r="T32" s="178">
        <f t="array" ref="T32">IFERROR(
MEDIAN((IF(DATOS_[[Sexo]:[Sexo]]=$B32,IF(DATOS_[[AGRUP. VALOR. PTO.]:[AGRUP. VALOR. PTO.]]=$B30,IF(DATOS_[[Check Periodo Ref.]:[Check Periodo Ref.]]="Dentro",DATOS_[Conc.Sal.15]))))),
0)</f>
        <v>0</v>
      </c>
      <c r="U32" s="178">
        <f t="array" ref="U32">IFERROR(
MEDIAN((IF(DATOS_[[Sexo]:[Sexo]]=$B32,IF(DATOS_[[AGRUP. VALOR. PTO.]:[AGRUP. VALOR. PTO.]]=$B30,IF(DATOS_[[Check Periodo Ref.]:[Check Periodo Ref.]]="Dentro",DATOS_[Conc.Sal.16]))))),
0)</f>
        <v>0</v>
      </c>
      <c r="V32" s="178">
        <f t="array" ref="V32">IFERROR(
MEDIAN((IF(DATOS_[[Sexo]:[Sexo]]=$B32,IF(DATOS_[[AGRUP. VALOR. PTO.]:[AGRUP. VALOR. PTO.]]=$B30,IF(DATOS_[[Check Periodo Ref.]:[Check Periodo Ref.]]="Dentro",DATOS_[Conc.Sal.17]))))),
0)</f>
        <v>0</v>
      </c>
      <c r="W32" s="178">
        <f t="array" ref="W32">IFERROR(
MEDIAN((IF(DATOS_[[Sexo]:[Sexo]]=$B32,IF(DATOS_[[AGRUP. VALOR. PTO.]:[AGRUP. VALOR. PTO.]]=$B30,IF(DATOS_[[Check Periodo Ref.]:[Check Periodo Ref.]]="Dentro",DATOS_[Conc.Sal.18]))))),
0)</f>
        <v>0</v>
      </c>
      <c r="X32" s="178">
        <f t="array" ref="X32">IFERROR(
MEDIAN((IF(DATOS_[[Sexo]:[Sexo]]=$B32,IF(DATOS_[[AGRUP. VALOR. PTO.]:[AGRUP. VALOR. PTO.]]=$B30,IF(DATOS_[[Check Periodo Ref.]:[Check Periodo Ref.]]="Dentro",DATOS_[Conc.Sal.19]))))),
0)</f>
        <v>0</v>
      </c>
      <c r="Y32" s="178">
        <f t="array" ref="Y32">IFERROR(
MEDIAN((IF(DATOS_[[Sexo]:[Sexo]]=$B32,IF(DATOS_[[AGRUP. VALOR. PTO.]:[AGRUP. VALOR. PTO.]]=$B30,IF(DATOS_[[Check Periodo Ref.]:[Check Periodo Ref.]]="Dentro",DATOS_[Conc.Sal.20]))))),
0)</f>
        <v>0</v>
      </c>
      <c r="Z32" s="178">
        <f t="array" ref="Z32">IFERROR(
MEDIAN((IF(DATOS_[[Sexo]:[Sexo]]=$B32,IF(DATOS_[[AGRUP. VALOR. PTO.]:[AGRUP. VALOR. PTO.]]=$B30,IF(DATOS_[[Check Periodo Ref.]:[Check Periodo Ref.]]="Dentro",DATOS_[Conc.Sal.21]))))),
0)</f>
        <v>0</v>
      </c>
      <c r="AA32" s="178">
        <f t="array" ref="AA32">IFERROR(
MEDIAN((IF(DATOS_[[Sexo]:[Sexo]]=$B32,IF(DATOS_[[AGRUP. VALOR. PTO.]:[AGRUP. VALOR. PTO.]]=$B30,IF(DATOS_[[Check Periodo Ref.]:[Check Periodo Ref.]]="Dentro",DATOS_[Conc.Sal.22]))))),
0)</f>
        <v>0</v>
      </c>
      <c r="AB32" s="178">
        <f t="array" ref="AB32">IFERROR(
MEDIAN((IF(DATOS_[[Sexo]:[Sexo]]=$B32,IF(DATOS_[[AGRUP. VALOR. PTO.]:[AGRUP. VALOR. PTO.]]=$B30,IF(DATOS_[[Check Periodo Ref.]:[Check Periodo Ref.]]="Dentro",DATOS_[Conc.Sal.23]))))),
0)</f>
        <v>0</v>
      </c>
      <c r="AC32" s="178">
        <f t="array" ref="AC32">IFERROR(
MEDIAN((IF(DATOS_[[Sexo]:[Sexo]]=$B32,IF(DATOS_[[AGRUP. VALOR. PTO.]:[AGRUP. VALOR. PTO.]]=$B30,IF(DATOS_[[Check Periodo Ref.]:[Check Periodo Ref.]]="Dentro",DATOS_[Conc.Sal.24]))))),
0)</f>
        <v>0</v>
      </c>
      <c r="AD32" s="178">
        <f t="array" ref="AD32">IFERROR(
MEDIAN((IF(DATOS_[[Sexo]:[Sexo]]=$B32,IF(DATOS_[[AGRUP. VALOR. PTO.]:[AGRUP. VALOR. PTO.]]=$B30,IF(DATOS_[[Check Periodo Ref.]:[Check Periodo Ref.]]="Dentro",DATOS_[Conc.Sal.25]))))),
0)</f>
        <v>0</v>
      </c>
      <c r="AE32" s="178">
        <f t="array" ref="AE32">IFERROR(
MEDIAN((IF(DATOS_[[Sexo]:[Sexo]]=$B32,IF(DATOS_[[AGRUP. VALOR. PTO.]:[AGRUP. VALOR. PTO.]]=$B30,IF(DATOS_[[Check Periodo Ref.]:[Check Periodo Ref.]]="Dentro",DATOS_[Conc.Sal.26]))))),
0)</f>
        <v>0</v>
      </c>
      <c r="AF32" s="178">
        <f t="array" ref="AF32">IFERROR(
MEDIAN((IF(DATOS_[[Sexo]:[Sexo]]=$B32,IF(DATOS_[[AGRUP. VALOR. PTO.]:[AGRUP. VALOR. PTO.]]=$B30,IF(DATOS_[[Check Periodo Ref.]:[Check Periodo Ref.]]="Dentro",DATOS_[Conc.Sal.27]))))),
0)</f>
        <v>0</v>
      </c>
      <c r="AG32" s="178">
        <f t="array" ref="AG32">IFERROR(
MEDIAN((IF(DATOS_[[Sexo]:[Sexo]]=$B32,IF(DATOS_[[AGRUP. VALOR. PTO.]:[AGRUP. VALOR. PTO.]]=$B30,IF(DATOS_[[Check Periodo Ref.]:[Check Periodo Ref.]]="Dentro",DATOS_[Conc.Sal.28]))))),
0)</f>
        <v>0</v>
      </c>
      <c r="AH32" s="178">
        <f t="array" ref="AH32">IFERROR(
MEDIAN((IF(DATOS_[[Sexo]:[Sexo]]=$B32,IF(DATOS_[[AGRUP. VALOR. PTO.]:[AGRUP. VALOR. PTO.]]=$B30,IF(DATOS_[[Check Periodo Ref.]:[Check Periodo Ref.]]="Dentro",DATOS_[Conc.Sal.29]))))),
0)</f>
        <v>0</v>
      </c>
      <c r="AI32" s="178">
        <f t="array" ref="AI32">IFERROR(
MEDIAN((IF(DATOS_[[Sexo]:[Sexo]]=$B32,IF(DATOS_[[AGRUP. VALOR. PTO.]:[AGRUP. VALOR. PTO.]]=$B30,IF(DATOS_[[Check Periodo Ref.]:[Check Periodo Ref.]]="Dentro",DATOS_[Conc.Sal.30]))))),
0)</f>
        <v>0</v>
      </c>
      <c r="AJ32" s="179">
        <f t="array" ref="AJ32">IFERROR(
MEDIAN(IF(DATOS_[Sexo]=$B32,IF(DATOS_[AGRUP. VALOR. PTO.]=$B30,IF(DATOS_[Check Periodo Ref.]="Dentro",DATOS_[Tot COMPL.SAL Ef],FALSE)))),
0)</f>
        <v>0</v>
      </c>
      <c r="AK32" s="180">
        <f t="array" ref="AK32">IFERROR(
MEDIAN(IF(DATOS_[Sexo]=$B32,IF(DATOS_[AGRUP. VALOR. PTO.]=$B30,IF(DATOS_[Check Periodo Ref.]="Dentro",DATOS_[TOTAL SALARIO Ef],FALSE)))),
0)</f>
        <v>0</v>
      </c>
      <c r="AL32" s="181">
        <f t="array" ref="AL32">IFERROR(
MEDIAN((IF(DATOS_[[Sexo]:[Sexo]]=$B32,IF(DATOS_[[AGRUP. VALOR. PTO.]:[AGRUP. VALOR. PTO.]]=$B30,IF(DATOS_[[Check Periodo Ref.]:[Check Periodo Ref.]]="Dentro",DATOS_[C.Extra.01]))))),
0)</f>
        <v>0</v>
      </c>
      <c r="AM32" s="181">
        <f t="array" ref="AM32">IFERROR(
MEDIAN((IF(DATOS_[[Sexo]:[Sexo]]=$B32,IF(DATOS_[[AGRUP. VALOR. PTO.]:[AGRUP. VALOR. PTO.]]=$B30,IF(DATOS_[[Check Periodo Ref.]:[Check Periodo Ref.]]="Dentro",DATOS_[C.Extra.02]))))),
0)</f>
        <v>0</v>
      </c>
      <c r="AN32" s="181">
        <f t="array" ref="AN32">IFERROR(
MEDIAN((IF(DATOS_[[Sexo]:[Sexo]]=$B32,IF(DATOS_[[AGRUP. VALOR. PTO.]:[AGRUP. VALOR. PTO.]]=$B30,IF(DATOS_[[Check Periodo Ref.]:[Check Periodo Ref.]]="Dentro",DATOS_[C.Extra.03]))))),
0)</f>
        <v>0</v>
      </c>
      <c r="AO32" s="181">
        <f t="array" ref="AO32">IFERROR(
MEDIAN((IF(DATOS_[[Sexo]:[Sexo]]=$B32,IF(DATOS_[[AGRUP. VALOR. PTO.]:[AGRUP. VALOR. PTO.]]=$B30,IF(DATOS_[[Check Periodo Ref.]:[Check Periodo Ref.]]="Dentro",DATOS_[C.Extra.04]))))),
0)</f>
        <v>0</v>
      </c>
      <c r="AP32" s="181">
        <f t="array" ref="AP32">IFERROR(
MEDIAN((IF(DATOS_[[Sexo]:[Sexo]]=$B32,IF(DATOS_[[AGRUP. VALOR. PTO.]:[AGRUP. VALOR. PTO.]]=$B30,IF(DATOS_[[Check Periodo Ref.]:[Check Periodo Ref.]]="Dentro",DATOS_[C.Extra.05]))))),
0)</f>
        <v>0</v>
      </c>
      <c r="AQ32" s="182">
        <f t="array" ref="AQ32">IFERROR(
MEDIAN(IF(DATOS_[Sexo]=$B32,IF(DATOS_[AGRUP. VALOR. PTO.]=$B30,IF(DATOS_[Check Periodo Ref.]="Dentro",DATOS_[Tot Extrasalarial Ef],FALSE)))),
0)</f>
        <v>0</v>
      </c>
      <c r="AR32" s="183">
        <f t="array" ref="AR32">IFERROR(
MEDIAN(IF(DATOS_[Sexo]=$B32,IF(DATOS_[AGRUP. VALOR. PTO.]=$B30,IF(DATOS_[Check Periodo Ref.]="Dentro",DATOS_[TOTAL Retrib Ef],FALSE)))),
0)</f>
        <v>0</v>
      </c>
    </row>
    <row r="33" spans="1:44" ht="17.25" thickBot="1" x14ac:dyDescent="0.35">
      <c r="A33" s="107" t="str">
        <f t="shared" ref="A33" si="27">+A34</f>
        <v>[ocultar]</v>
      </c>
      <c r="B33" s="105" t="s">
        <v>305</v>
      </c>
      <c r="C33" s="176"/>
      <c r="D33" s="106"/>
      <c r="E33" s="186" t="str">
        <f t="shared" ref="E33:AR33" si="28">IFERROR((E34-E35)/E34,"")</f>
        <v/>
      </c>
      <c r="F33" s="190" t="str">
        <f t="shared" si="28"/>
        <v/>
      </c>
      <c r="G33" s="190" t="str">
        <f t="shared" si="28"/>
        <v/>
      </c>
      <c r="H33" s="190" t="str">
        <f t="shared" si="28"/>
        <v/>
      </c>
      <c r="I33" s="190" t="str">
        <f t="shared" si="28"/>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89" t="str">
        <f t="shared" si="28"/>
        <v/>
      </c>
      <c r="W33" s="189" t="str">
        <f t="shared" si="28"/>
        <v/>
      </c>
      <c r="X33" s="189" t="str">
        <f t="shared" si="28"/>
        <v/>
      </c>
      <c r="Y33" s="189"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91" t="str">
        <f t="shared" si="28"/>
        <v/>
      </c>
      <c r="AK33" s="195" t="str">
        <f t="shared" si="28"/>
        <v/>
      </c>
      <c r="AL33" s="192" t="str">
        <f t="shared" si="28"/>
        <v/>
      </c>
      <c r="AM33" s="192" t="str">
        <f t="shared" si="28"/>
        <v/>
      </c>
      <c r="AN33" s="192" t="str">
        <f t="shared" si="28"/>
        <v/>
      </c>
      <c r="AO33" s="192" t="str">
        <f t="shared" si="28"/>
        <v/>
      </c>
      <c r="AP33" s="192" t="str">
        <f t="shared" si="28"/>
        <v/>
      </c>
      <c r="AQ33" s="193" t="str">
        <f t="shared" si="28"/>
        <v/>
      </c>
      <c r="AR33" s="194" t="str">
        <f t="shared" si="28"/>
        <v/>
      </c>
    </row>
    <row r="34" spans="1:44" x14ac:dyDescent="0.3">
      <c r="A34" s="107" t="str">
        <f t="shared" ref="A34" si="29">+IF(C34+C35=0,"[ocultar]","")</f>
        <v>[ocultar]</v>
      </c>
      <c r="B34" s="98"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77">
        <f t="array" ref="E34">IFERROR(
MEDIAN(IF(DATOS_[Sexo]=$B34,IF(DATOS_[AGRUP. VALOR. PTO.]=$B33,IF(DATOS_[Check Periodo Ref.]="Dentro",DATOS_[SALARIO BASE Ef],FALSE)))),
0)</f>
        <v>0</v>
      </c>
      <c r="F34" s="178">
        <f t="array" ref="F34">IFERROR(
MEDIAN((IF(DATOS_[[Sexo]:[Sexo]]=$B34,IF(DATOS_[[AGRUP. VALOR. PTO.]:[AGRUP. VALOR. PTO.]]=$B33,IF(DATOS_[[Check Periodo Ref.]:[Check Periodo Ref.]]="Dentro",DATOS_[Conc.Sal.01]))))),
0)</f>
        <v>0</v>
      </c>
      <c r="G34" s="178">
        <f t="array" ref="G34">IFERROR(
MEDIAN((IF(DATOS_[[Sexo]:[Sexo]]=$B34,IF(DATOS_[[AGRUP. VALOR. PTO.]:[AGRUP. VALOR. PTO.]]=$B33,IF(DATOS_[[Check Periodo Ref.]:[Check Periodo Ref.]]="Dentro",DATOS_[Conc.Sal.02]))))),
0)</f>
        <v>0</v>
      </c>
      <c r="H34" s="178">
        <f t="array" ref="H34">IFERROR(
MEDIAN((IF(DATOS_[[Sexo]:[Sexo]]=$B34,IF(DATOS_[[AGRUP. VALOR. PTO.]:[AGRUP. VALOR. PTO.]]=$B33,IF(DATOS_[[Check Periodo Ref.]:[Check Periodo Ref.]]="Dentro",DATOS_[Conc.Sal.03]))))),
0)</f>
        <v>0</v>
      </c>
      <c r="I34" s="178">
        <f t="array" ref="I34">IFERROR(
MEDIAN((IF(DATOS_[[Sexo]:[Sexo]]=$B34,IF(DATOS_[[AGRUP. VALOR. PTO.]:[AGRUP. VALOR. PTO.]]=$B33,IF(DATOS_[[Check Periodo Ref.]:[Check Periodo Ref.]]="Dentro",DATOS_[Conc.Sal.04]))))),
0)</f>
        <v>0</v>
      </c>
      <c r="J34" s="178">
        <f t="array" ref="J34">IFERROR(
MEDIAN((IF(DATOS_[[Sexo]:[Sexo]]=$B34,IF(DATOS_[[AGRUP. VALOR. PTO.]:[AGRUP. VALOR. PTO.]]=$B33,IF(DATOS_[[Check Periodo Ref.]:[Check Periodo Ref.]]="Dentro",DATOS_[Conc.Sal.05]))))),
0)</f>
        <v>0</v>
      </c>
      <c r="K34" s="178">
        <f t="array" ref="K34">IFERROR(
MEDIAN((IF(DATOS_[[Sexo]:[Sexo]]=$B34,IF(DATOS_[[AGRUP. VALOR. PTO.]:[AGRUP. VALOR. PTO.]]=$B33,IF(DATOS_[[Check Periodo Ref.]:[Check Periodo Ref.]]="Dentro",DATOS_[Conc.Sal.06]))))),
0)</f>
        <v>0</v>
      </c>
      <c r="L34" s="178">
        <f t="array" ref="L34">IFERROR(
MEDIAN((IF(DATOS_[[Sexo]:[Sexo]]=$B34,IF(DATOS_[[AGRUP. VALOR. PTO.]:[AGRUP. VALOR. PTO.]]=$B33,IF(DATOS_[[Check Periodo Ref.]:[Check Periodo Ref.]]="Dentro",DATOS_[Conc.Sal.07]))))),
0)</f>
        <v>0</v>
      </c>
      <c r="M34" s="178">
        <f t="array" ref="M34">IFERROR(
MEDIAN((IF(DATOS_[[Sexo]:[Sexo]]=$B34,IF(DATOS_[[AGRUP. VALOR. PTO.]:[AGRUP. VALOR. PTO.]]=$B33,IF(DATOS_[[Check Periodo Ref.]:[Check Periodo Ref.]]="Dentro",DATOS_[Conc.Sal.08]))))),
0)</f>
        <v>0</v>
      </c>
      <c r="N34" s="178">
        <f t="array" ref="N34">IFERROR(
MEDIAN((IF(DATOS_[[Sexo]:[Sexo]]=$B34,IF(DATOS_[[AGRUP. VALOR. PTO.]:[AGRUP. VALOR. PTO.]]=$B33,IF(DATOS_[[Check Periodo Ref.]:[Check Periodo Ref.]]="Dentro",DATOS_[Conc.Sal.09]))))),
0)</f>
        <v>0</v>
      </c>
      <c r="O34" s="178">
        <f t="array" ref="O34">IFERROR(
MEDIAN((IF(DATOS_[[Sexo]:[Sexo]]=$B34,IF(DATOS_[[AGRUP. VALOR. PTO.]:[AGRUP. VALOR. PTO.]]=$B33,IF(DATOS_[[Check Periodo Ref.]:[Check Periodo Ref.]]="Dentro",DATOS_[Conc.Sal.10]))))),
0)</f>
        <v>0</v>
      </c>
      <c r="P34" s="178">
        <f t="array" ref="P34">IFERROR(
MEDIAN((IF(DATOS_[[Sexo]:[Sexo]]=$B34,IF(DATOS_[[AGRUP. VALOR. PTO.]:[AGRUP. VALOR. PTO.]]=$B33,IF(DATOS_[[Check Periodo Ref.]:[Check Periodo Ref.]]="Dentro",DATOS_[Conc.Sal.11]))))),
0)</f>
        <v>0</v>
      </c>
      <c r="Q34" s="178">
        <f t="array" ref="Q34">IFERROR(
MEDIAN((IF(DATOS_[[Sexo]:[Sexo]]=$B34,IF(DATOS_[[AGRUP. VALOR. PTO.]:[AGRUP. VALOR. PTO.]]=$B33,IF(DATOS_[[Check Periodo Ref.]:[Check Periodo Ref.]]="Dentro",DATOS_[Conc.Sal.12]))))),
0)</f>
        <v>0</v>
      </c>
      <c r="R34" s="178">
        <f t="array" ref="R34">IFERROR(
MEDIAN((IF(DATOS_[[Sexo]:[Sexo]]=$B34,IF(DATOS_[[AGRUP. VALOR. PTO.]:[AGRUP. VALOR. PTO.]]=$B33,IF(DATOS_[[Check Periodo Ref.]:[Check Periodo Ref.]]="Dentro",DATOS_[Conc.Sal.13]))))),
0)</f>
        <v>0</v>
      </c>
      <c r="S34" s="178">
        <f t="array" ref="S34">IFERROR(
MEDIAN((IF(DATOS_[[Sexo]:[Sexo]]=$B34,IF(DATOS_[[AGRUP. VALOR. PTO.]:[AGRUP. VALOR. PTO.]]=$B33,IF(DATOS_[[Check Periodo Ref.]:[Check Periodo Ref.]]="Dentro",DATOS_[Conc.Sal.14]))))),
0)</f>
        <v>0</v>
      </c>
      <c r="T34" s="178">
        <f t="array" ref="T34">IFERROR(
MEDIAN((IF(DATOS_[[Sexo]:[Sexo]]=$B34,IF(DATOS_[[AGRUP. VALOR. PTO.]:[AGRUP. VALOR. PTO.]]=$B33,IF(DATOS_[[Check Periodo Ref.]:[Check Periodo Ref.]]="Dentro",DATOS_[Conc.Sal.15]))))),
0)</f>
        <v>0</v>
      </c>
      <c r="U34" s="178">
        <f t="array" ref="U34">IFERROR(
MEDIAN((IF(DATOS_[[Sexo]:[Sexo]]=$B34,IF(DATOS_[[AGRUP. VALOR. PTO.]:[AGRUP. VALOR. PTO.]]=$B33,IF(DATOS_[[Check Periodo Ref.]:[Check Periodo Ref.]]="Dentro",DATOS_[Conc.Sal.16]))))),
0)</f>
        <v>0</v>
      </c>
      <c r="V34" s="178">
        <f t="array" ref="V34">IFERROR(
MEDIAN((IF(DATOS_[[Sexo]:[Sexo]]=$B34,IF(DATOS_[[AGRUP. VALOR. PTO.]:[AGRUP. VALOR. PTO.]]=$B33,IF(DATOS_[[Check Periodo Ref.]:[Check Periodo Ref.]]="Dentro",DATOS_[Conc.Sal.17]))))),
0)</f>
        <v>0</v>
      </c>
      <c r="W34" s="178">
        <f t="array" ref="W34">IFERROR(
MEDIAN((IF(DATOS_[[Sexo]:[Sexo]]=$B34,IF(DATOS_[[AGRUP. VALOR. PTO.]:[AGRUP. VALOR. PTO.]]=$B33,IF(DATOS_[[Check Periodo Ref.]:[Check Periodo Ref.]]="Dentro",DATOS_[Conc.Sal.18]))))),
0)</f>
        <v>0</v>
      </c>
      <c r="X34" s="178">
        <f t="array" ref="X34">IFERROR(
MEDIAN((IF(DATOS_[[Sexo]:[Sexo]]=$B34,IF(DATOS_[[AGRUP. VALOR. PTO.]:[AGRUP. VALOR. PTO.]]=$B33,IF(DATOS_[[Check Periodo Ref.]:[Check Periodo Ref.]]="Dentro",DATOS_[Conc.Sal.19]))))),
0)</f>
        <v>0</v>
      </c>
      <c r="Y34" s="178">
        <f t="array" ref="Y34">IFERROR(
MEDIAN((IF(DATOS_[[Sexo]:[Sexo]]=$B34,IF(DATOS_[[AGRUP. VALOR. PTO.]:[AGRUP. VALOR. PTO.]]=$B33,IF(DATOS_[[Check Periodo Ref.]:[Check Periodo Ref.]]="Dentro",DATOS_[Conc.Sal.20]))))),
0)</f>
        <v>0</v>
      </c>
      <c r="Z34" s="178">
        <f t="array" ref="Z34">IFERROR(
MEDIAN((IF(DATOS_[[Sexo]:[Sexo]]=$B34,IF(DATOS_[[AGRUP. VALOR. PTO.]:[AGRUP. VALOR. PTO.]]=$B33,IF(DATOS_[[Check Periodo Ref.]:[Check Periodo Ref.]]="Dentro",DATOS_[Conc.Sal.21]))))),
0)</f>
        <v>0</v>
      </c>
      <c r="AA34" s="178">
        <f t="array" ref="AA34">IFERROR(
MEDIAN((IF(DATOS_[[Sexo]:[Sexo]]=$B34,IF(DATOS_[[AGRUP. VALOR. PTO.]:[AGRUP. VALOR. PTO.]]=$B33,IF(DATOS_[[Check Periodo Ref.]:[Check Periodo Ref.]]="Dentro",DATOS_[Conc.Sal.22]))))),
0)</f>
        <v>0</v>
      </c>
      <c r="AB34" s="178">
        <f t="array" ref="AB34">IFERROR(
MEDIAN((IF(DATOS_[[Sexo]:[Sexo]]=$B34,IF(DATOS_[[AGRUP. VALOR. PTO.]:[AGRUP. VALOR. PTO.]]=$B33,IF(DATOS_[[Check Periodo Ref.]:[Check Periodo Ref.]]="Dentro",DATOS_[Conc.Sal.23]))))),
0)</f>
        <v>0</v>
      </c>
      <c r="AC34" s="178">
        <f t="array" ref="AC34">IFERROR(
MEDIAN((IF(DATOS_[[Sexo]:[Sexo]]=$B34,IF(DATOS_[[AGRUP. VALOR. PTO.]:[AGRUP. VALOR. PTO.]]=$B33,IF(DATOS_[[Check Periodo Ref.]:[Check Periodo Ref.]]="Dentro",DATOS_[Conc.Sal.24]))))),
0)</f>
        <v>0</v>
      </c>
      <c r="AD34" s="178">
        <f t="array" ref="AD34">IFERROR(
MEDIAN((IF(DATOS_[[Sexo]:[Sexo]]=$B34,IF(DATOS_[[AGRUP. VALOR. PTO.]:[AGRUP. VALOR. PTO.]]=$B33,IF(DATOS_[[Check Periodo Ref.]:[Check Periodo Ref.]]="Dentro",DATOS_[Conc.Sal.25]))))),
0)</f>
        <v>0</v>
      </c>
      <c r="AE34" s="178">
        <f t="array" ref="AE34">IFERROR(
MEDIAN((IF(DATOS_[[Sexo]:[Sexo]]=$B34,IF(DATOS_[[AGRUP. VALOR. PTO.]:[AGRUP. VALOR. PTO.]]=$B33,IF(DATOS_[[Check Periodo Ref.]:[Check Periodo Ref.]]="Dentro",DATOS_[Conc.Sal.26]))))),
0)</f>
        <v>0</v>
      </c>
      <c r="AF34" s="178">
        <f t="array" ref="AF34">IFERROR(
MEDIAN((IF(DATOS_[[Sexo]:[Sexo]]=$B34,IF(DATOS_[[AGRUP. VALOR. PTO.]:[AGRUP. VALOR. PTO.]]=$B33,IF(DATOS_[[Check Periodo Ref.]:[Check Periodo Ref.]]="Dentro",DATOS_[Conc.Sal.27]))))),
0)</f>
        <v>0</v>
      </c>
      <c r="AG34" s="178">
        <f t="array" ref="AG34">IFERROR(
MEDIAN((IF(DATOS_[[Sexo]:[Sexo]]=$B34,IF(DATOS_[[AGRUP. VALOR. PTO.]:[AGRUP. VALOR. PTO.]]=$B33,IF(DATOS_[[Check Periodo Ref.]:[Check Periodo Ref.]]="Dentro",DATOS_[Conc.Sal.28]))))),
0)</f>
        <v>0</v>
      </c>
      <c r="AH34" s="178">
        <f t="array" ref="AH34">IFERROR(
MEDIAN((IF(DATOS_[[Sexo]:[Sexo]]=$B34,IF(DATOS_[[AGRUP. VALOR. PTO.]:[AGRUP. VALOR. PTO.]]=$B33,IF(DATOS_[[Check Periodo Ref.]:[Check Periodo Ref.]]="Dentro",DATOS_[Conc.Sal.29]))))),
0)</f>
        <v>0</v>
      </c>
      <c r="AI34" s="178">
        <f t="array" ref="AI34">IFERROR(
MEDIAN((IF(DATOS_[[Sexo]:[Sexo]]=$B34,IF(DATOS_[[AGRUP. VALOR. PTO.]:[AGRUP. VALOR. PTO.]]=$B33,IF(DATOS_[[Check Periodo Ref.]:[Check Periodo Ref.]]="Dentro",DATOS_[Conc.Sal.30]))))),
0)</f>
        <v>0</v>
      </c>
      <c r="AJ34" s="179">
        <f t="array" ref="AJ34">IFERROR(
MEDIAN(IF(DATOS_[Sexo]=$B34,IF(DATOS_[AGRUP. VALOR. PTO.]=$B33,IF(DATOS_[Check Periodo Ref.]="Dentro",DATOS_[Tot COMPL.SAL Ef],FALSE)))),
0)</f>
        <v>0</v>
      </c>
      <c r="AK34" s="180">
        <f t="array" ref="AK34">IFERROR(
MEDIAN(IF(DATOS_[Sexo]=$B34,IF(DATOS_[AGRUP. VALOR. PTO.]=$B33,IF(DATOS_[Check Periodo Ref.]="Dentro",DATOS_[TOTAL SALARIO Ef],FALSE)))),
0)</f>
        <v>0</v>
      </c>
      <c r="AL34" s="181">
        <f t="array" ref="AL34">IFERROR(
MEDIAN((IF(DATOS_[[Sexo]:[Sexo]]=$B34,IF(DATOS_[[AGRUP. VALOR. PTO.]:[AGRUP. VALOR. PTO.]]=$B33,IF(DATOS_[[Check Periodo Ref.]:[Check Periodo Ref.]]="Dentro",DATOS_[C.Extra.01]))))),
0)</f>
        <v>0</v>
      </c>
      <c r="AM34" s="181">
        <f t="array" ref="AM34">IFERROR(
MEDIAN((IF(DATOS_[[Sexo]:[Sexo]]=$B34,IF(DATOS_[[AGRUP. VALOR. PTO.]:[AGRUP. VALOR. PTO.]]=$B33,IF(DATOS_[[Check Periodo Ref.]:[Check Periodo Ref.]]="Dentro",DATOS_[C.Extra.02]))))),
0)</f>
        <v>0</v>
      </c>
      <c r="AN34" s="181">
        <f t="array" ref="AN34">IFERROR(
MEDIAN((IF(DATOS_[[Sexo]:[Sexo]]=$B34,IF(DATOS_[[AGRUP. VALOR. PTO.]:[AGRUP. VALOR. PTO.]]=$B33,IF(DATOS_[[Check Periodo Ref.]:[Check Periodo Ref.]]="Dentro",DATOS_[C.Extra.03]))))),
0)</f>
        <v>0</v>
      </c>
      <c r="AO34" s="181">
        <f t="array" ref="AO34">IFERROR(
MEDIAN((IF(DATOS_[[Sexo]:[Sexo]]=$B34,IF(DATOS_[[AGRUP. VALOR. PTO.]:[AGRUP. VALOR. PTO.]]=$B33,IF(DATOS_[[Check Periodo Ref.]:[Check Periodo Ref.]]="Dentro",DATOS_[C.Extra.04]))))),
0)</f>
        <v>0</v>
      </c>
      <c r="AP34" s="181">
        <f t="array" ref="AP34">IFERROR(
MEDIAN((IF(DATOS_[[Sexo]:[Sexo]]=$B34,IF(DATOS_[[AGRUP. VALOR. PTO.]:[AGRUP. VALOR. PTO.]]=$B33,IF(DATOS_[[Check Periodo Ref.]:[Check Periodo Ref.]]="Dentro",DATOS_[C.Extra.05]))))),
0)</f>
        <v>0</v>
      </c>
      <c r="AQ34" s="182">
        <f t="array" ref="AQ34">IFERROR(
MEDIAN(IF(DATOS_[Sexo]=$B34,IF(DATOS_[AGRUP. VALOR. PTO.]=$B33,IF(DATOS_[Check Periodo Ref.]="Dentro",DATOS_[Tot Extrasalarial Ef],FALSE)))),
0)</f>
        <v>0</v>
      </c>
      <c r="AR34" s="183">
        <f t="array" ref="AR34">IFERROR(
MEDIAN(IF(DATOS_[Sexo]=$B34,IF(DATOS_[AGRUP. VALOR. PTO.]=$B33,IF(DATOS_[Check Periodo Ref.]="Dentro",DATOS_[TOTAL Retrib Ef],FALSE)))),
0)</f>
        <v>0</v>
      </c>
    </row>
    <row r="35" spans="1:44" x14ac:dyDescent="0.3">
      <c r="A35" s="107" t="str">
        <f t="shared" ref="A35" si="30">+A34</f>
        <v>[ocultar]</v>
      </c>
      <c r="B35" s="98"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77">
        <f t="array" ref="E35">IFERROR(
MEDIAN(IF(DATOS_[Sexo]=$B35,IF(DATOS_[AGRUP. VALOR. PTO.]=$B33,IF(DATOS_[Check Periodo Ref.]="Dentro",DATOS_[SALARIO BASE Ef],FALSE)))),
0)</f>
        <v>0</v>
      </c>
      <c r="F35" s="178">
        <f t="array" ref="F35">IFERROR(
MEDIAN((IF(DATOS_[[Sexo]:[Sexo]]=$B35,IF(DATOS_[[AGRUP. VALOR. PTO.]:[AGRUP. VALOR. PTO.]]=$B33,IF(DATOS_[[Check Periodo Ref.]:[Check Periodo Ref.]]="Dentro",DATOS_[Conc.Sal.01]))))),
0)</f>
        <v>0</v>
      </c>
      <c r="G35" s="178">
        <f t="array" ref="G35">IFERROR(
MEDIAN((IF(DATOS_[[Sexo]:[Sexo]]=$B35,IF(DATOS_[[AGRUP. VALOR. PTO.]:[AGRUP. VALOR. PTO.]]=$B33,IF(DATOS_[[Check Periodo Ref.]:[Check Periodo Ref.]]="Dentro",DATOS_[Conc.Sal.02]))))),
0)</f>
        <v>0</v>
      </c>
      <c r="H35" s="178">
        <f t="array" ref="H35">IFERROR(
MEDIAN((IF(DATOS_[[Sexo]:[Sexo]]=$B35,IF(DATOS_[[AGRUP. VALOR. PTO.]:[AGRUP. VALOR. PTO.]]=$B33,IF(DATOS_[[Check Periodo Ref.]:[Check Periodo Ref.]]="Dentro",DATOS_[Conc.Sal.03]))))),
0)</f>
        <v>0</v>
      </c>
      <c r="I35" s="178">
        <f t="array" ref="I35">IFERROR(
MEDIAN((IF(DATOS_[[Sexo]:[Sexo]]=$B35,IF(DATOS_[[AGRUP. VALOR. PTO.]:[AGRUP. VALOR. PTO.]]=$B33,IF(DATOS_[[Check Periodo Ref.]:[Check Periodo Ref.]]="Dentro",DATOS_[Conc.Sal.04]))))),
0)</f>
        <v>0</v>
      </c>
      <c r="J35" s="178">
        <f t="array" ref="J35">IFERROR(
MEDIAN((IF(DATOS_[[Sexo]:[Sexo]]=$B35,IF(DATOS_[[AGRUP. VALOR. PTO.]:[AGRUP. VALOR. PTO.]]=$B33,IF(DATOS_[[Check Periodo Ref.]:[Check Periodo Ref.]]="Dentro",DATOS_[Conc.Sal.05]))))),
0)</f>
        <v>0</v>
      </c>
      <c r="K35" s="178">
        <f t="array" ref="K35">IFERROR(
MEDIAN((IF(DATOS_[[Sexo]:[Sexo]]=$B35,IF(DATOS_[[AGRUP. VALOR. PTO.]:[AGRUP. VALOR. PTO.]]=$B33,IF(DATOS_[[Check Periodo Ref.]:[Check Periodo Ref.]]="Dentro",DATOS_[Conc.Sal.06]))))),
0)</f>
        <v>0</v>
      </c>
      <c r="L35" s="178">
        <f t="array" ref="L35">IFERROR(
MEDIAN((IF(DATOS_[[Sexo]:[Sexo]]=$B35,IF(DATOS_[[AGRUP. VALOR. PTO.]:[AGRUP. VALOR. PTO.]]=$B33,IF(DATOS_[[Check Periodo Ref.]:[Check Periodo Ref.]]="Dentro",DATOS_[Conc.Sal.07]))))),
0)</f>
        <v>0</v>
      </c>
      <c r="M35" s="178">
        <f t="array" ref="M35">IFERROR(
MEDIAN((IF(DATOS_[[Sexo]:[Sexo]]=$B35,IF(DATOS_[[AGRUP. VALOR. PTO.]:[AGRUP. VALOR. PTO.]]=$B33,IF(DATOS_[[Check Periodo Ref.]:[Check Periodo Ref.]]="Dentro",DATOS_[Conc.Sal.08]))))),
0)</f>
        <v>0</v>
      </c>
      <c r="N35" s="178">
        <f t="array" ref="N35">IFERROR(
MEDIAN((IF(DATOS_[[Sexo]:[Sexo]]=$B35,IF(DATOS_[[AGRUP. VALOR. PTO.]:[AGRUP. VALOR. PTO.]]=$B33,IF(DATOS_[[Check Periodo Ref.]:[Check Periodo Ref.]]="Dentro",DATOS_[Conc.Sal.09]))))),
0)</f>
        <v>0</v>
      </c>
      <c r="O35" s="178">
        <f t="array" ref="O35">IFERROR(
MEDIAN((IF(DATOS_[[Sexo]:[Sexo]]=$B35,IF(DATOS_[[AGRUP. VALOR. PTO.]:[AGRUP. VALOR. PTO.]]=$B33,IF(DATOS_[[Check Periodo Ref.]:[Check Periodo Ref.]]="Dentro",DATOS_[Conc.Sal.10]))))),
0)</f>
        <v>0</v>
      </c>
      <c r="P35" s="178">
        <f t="array" ref="P35">IFERROR(
MEDIAN((IF(DATOS_[[Sexo]:[Sexo]]=$B35,IF(DATOS_[[AGRUP. VALOR. PTO.]:[AGRUP. VALOR. PTO.]]=$B33,IF(DATOS_[[Check Periodo Ref.]:[Check Periodo Ref.]]="Dentro",DATOS_[Conc.Sal.11]))))),
0)</f>
        <v>0</v>
      </c>
      <c r="Q35" s="178">
        <f t="array" ref="Q35">IFERROR(
MEDIAN((IF(DATOS_[[Sexo]:[Sexo]]=$B35,IF(DATOS_[[AGRUP. VALOR. PTO.]:[AGRUP. VALOR. PTO.]]=$B33,IF(DATOS_[[Check Periodo Ref.]:[Check Periodo Ref.]]="Dentro",DATOS_[Conc.Sal.12]))))),
0)</f>
        <v>0</v>
      </c>
      <c r="R35" s="178">
        <f t="array" ref="R35">IFERROR(
MEDIAN((IF(DATOS_[[Sexo]:[Sexo]]=$B35,IF(DATOS_[[AGRUP. VALOR. PTO.]:[AGRUP. VALOR. PTO.]]=$B33,IF(DATOS_[[Check Periodo Ref.]:[Check Periodo Ref.]]="Dentro",DATOS_[Conc.Sal.13]))))),
0)</f>
        <v>0</v>
      </c>
      <c r="S35" s="178">
        <f t="array" ref="S35">IFERROR(
MEDIAN((IF(DATOS_[[Sexo]:[Sexo]]=$B35,IF(DATOS_[[AGRUP. VALOR. PTO.]:[AGRUP. VALOR. PTO.]]=$B33,IF(DATOS_[[Check Periodo Ref.]:[Check Periodo Ref.]]="Dentro",DATOS_[Conc.Sal.14]))))),
0)</f>
        <v>0</v>
      </c>
      <c r="T35" s="178">
        <f t="array" ref="T35">IFERROR(
MEDIAN((IF(DATOS_[[Sexo]:[Sexo]]=$B35,IF(DATOS_[[AGRUP. VALOR. PTO.]:[AGRUP. VALOR. PTO.]]=$B33,IF(DATOS_[[Check Periodo Ref.]:[Check Periodo Ref.]]="Dentro",DATOS_[Conc.Sal.15]))))),
0)</f>
        <v>0</v>
      </c>
      <c r="U35" s="178">
        <f t="array" ref="U35">IFERROR(
MEDIAN((IF(DATOS_[[Sexo]:[Sexo]]=$B35,IF(DATOS_[[AGRUP. VALOR. PTO.]:[AGRUP. VALOR. PTO.]]=$B33,IF(DATOS_[[Check Periodo Ref.]:[Check Periodo Ref.]]="Dentro",DATOS_[Conc.Sal.16]))))),
0)</f>
        <v>0</v>
      </c>
      <c r="V35" s="178">
        <f t="array" ref="V35">IFERROR(
MEDIAN((IF(DATOS_[[Sexo]:[Sexo]]=$B35,IF(DATOS_[[AGRUP. VALOR. PTO.]:[AGRUP. VALOR. PTO.]]=$B33,IF(DATOS_[[Check Periodo Ref.]:[Check Periodo Ref.]]="Dentro",DATOS_[Conc.Sal.17]))))),
0)</f>
        <v>0</v>
      </c>
      <c r="W35" s="178">
        <f t="array" ref="W35">IFERROR(
MEDIAN((IF(DATOS_[[Sexo]:[Sexo]]=$B35,IF(DATOS_[[AGRUP. VALOR. PTO.]:[AGRUP. VALOR. PTO.]]=$B33,IF(DATOS_[[Check Periodo Ref.]:[Check Periodo Ref.]]="Dentro",DATOS_[Conc.Sal.18]))))),
0)</f>
        <v>0</v>
      </c>
      <c r="X35" s="178">
        <f t="array" ref="X35">IFERROR(
MEDIAN((IF(DATOS_[[Sexo]:[Sexo]]=$B35,IF(DATOS_[[AGRUP. VALOR. PTO.]:[AGRUP. VALOR. PTO.]]=$B33,IF(DATOS_[[Check Periodo Ref.]:[Check Periodo Ref.]]="Dentro",DATOS_[Conc.Sal.19]))))),
0)</f>
        <v>0</v>
      </c>
      <c r="Y35" s="178">
        <f t="array" ref="Y35">IFERROR(
MEDIAN((IF(DATOS_[[Sexo]:[Sexo]]=$B35,IF(DATOS_[[AGRUP. VALOR. PTO.]:[AGRUP. VALOR. PTO.]]=$B33,IF(DATOS_[[Check Periodo Ref.]:[Check Periodo Ref.]]="Dentro",DATOS_[Conc.Sal.20]))))),
0)</f>
        <v>0</v>
      </c>
      <c r="Z35" s="178">
        <f t="array" ref="Z35">IFERROR(
MEDIAN((IF(DATOS_[[Sexo]:[Sexo]]=$B35,IF(DATOS_[[AGRUP. VALOR. PTO.]:[AGRUP. VALOR. PTO.]]=$B33,IF(DATOS_[[Check Periodo Ref.]:[Check Periodo Ref.]]="Dentro",DATOS_[Conc.Sal.21]))))),
0)</f>
        <v>0</v>
      </c>
      <c r="AA35" s="178">
        <f t="array" ref="AA35">IFERROR(
MEDIAN((IF(DATOS_[[Sexo]:[Sexo]]=$B35,IF(DATOS_[[AGRUP. VALOR. PTO.]:[AGRUP. VALOR. PTO.]]=$B33,IF(DATOS_[[Check Periodo Ref.]:[Check Periodo Ref.]]="Dentro",DATOS_[Conc.Sal.22]))))),
0)</f>
        <v>0</v>
      </c>
      <c r="AB35" s="178">
        <f t="array" ref="AB35">IFERROR(
MEDIAN((IF(DATOS_[[Sexo]:[Sexo]]=$B35,IF(DATOS_[[AGRUP. VALOR. PTO.]:[AGRUP. VALOR. PTO.]]=$B33,IF(DATOS_[[Check Periodo Ref.]:[Check Periodo Ref.]]="Dentro",DATOS_[Conc.Sal.23]))))),
0)</f>
        <v>0</v>
      </c>
      <c r="AC35" s="178">
        <f t="array" ref="AC35">IFERROR(
MEDIAN((IF(DATOS_[[Sexo]:[Sexo]]=$B35,IF(DATOS_[[AGRUP. VALOR. PTO.]:[AGRUP. VALOR. PTO.]]=$B33,IF(DATOS_[[Check Periodo Ref.]:[Check Periodo Ref.]]="Dentro",DATOS_[Conc.Sal.24]))))),
0)</f>
        <v>0</v>
      </c>
      <c r="AD35" s="178">
        <f t="array" ref="AD35">IFERROR(
MEDIAN((IF(DATOS_[[Sexo]:[Sexo]]=$B35,IF(DATOS_[[AGRUP. VALOR. PTO.]:[AGRUP. VALOR. PTO.]]=$B33,IF(DATOS_[[Check Periodo Ref.]:[Check Periodo Ref.]]="Dentro",DATOS_[Conc.Sal.25]))))),
0)</f>
        <v>0</v>
      </c>
      <c r="AE35" s="178">
        <f t="array" ref="AE35">IFERROR(
MEDIAN((IF(DATOS_[[Sexo]:[Sexo]]=$B35,IF(DATOS_[[AGRUP. VALOR. PTO.]:[AGRUP. VALOR. PTO.]]=$B33,IF(DATOS_[[Check Periodo Ref.]:[Check Periodo Ref.]]="Dentro",DATOS_[Conc.Sal.26]))))),
0)</f>
        <v>0</v>
      </c>
      <c r="AF35" s="178">
        <f t="array" ref="AF35">IFERROR(
MEDIAN((IF(DATOS_[[Sexo]:[Sexo]]=$B35,IF(DATOS_[[AGRUP. VALOR. PTO.]:[AGRUP. VALOR. PTO.]]=$B33,IF(DATOS_[[Check Periodo Ref.]:[Check Periodo Ref.]]="Dentro",DATOS_[Conc.Sal.27]))))),
0)</f>
        <v>0</v>
      </c>
      <c r="AG35" s="178">
        <f t="array" ref="AG35">IFERROR(
MEDIAN((IF(DATOS_[[Sexo]:[Sexo]]=$B35,IF(DATOS_[[AGRUP. VALOR. PTO.]:[AGRUP. VALOR. PTO.]]=$B33,IF(DATOS_[[Check Periodo Ref.]:[Check Periodo Ref.]]="Dentro",DATOS_[Conc.Sal.28]))))),
0)</f>
        <v>0</v>
      </c>
      <c r="AH35" s="178">
        <f t="array" ref="AH35">IFERROR(
MEDIAN((IF(DATOS_[[Sexo]:[Sexo]]=$B35,IF(DATOS_[[AGRUP. VALOR. PTO.]:[AGRUP. VALOR. PTO.]]=$B33,IF(DATOS_[[Check Periodo Ref.]:[Check Periodo Ref.]]="Dentro",DATOS_[Conc.Sal.29]))))),
0)</f>
        <v>0</v>
      </c>
      <c r="AI35" s="178">
        <f t="array" ref="AI35">IFERROR(
MEDIAN((IF(DATOS_[[Sexo]:[Sexo]]=$B35,IF(DATOS_[[AGRUP. VALOR. PTO.]:[AGRUP. VALOR. PTO.]]=$B33,IF(DATOS_[[Check Periodo Ref.]:[Check Periodo Ref.]]="Dentro",DATOS_[Conc.Sal.30]))))),
0)</f>
        <v>0</v>
      </c>
      <c r="AJ35" s="179">
        <f t="array" ref="AJ35">IFERROR(
MEDIAN(IF(DATOS_[Sexo]=$B35,IF(DATOS_[AGRUP. VALOR. PTO.]=$B33,IF(DATOS_[Check Periodo Ref.]="Dentro",DATOS_[Tot COMPL.SAL Ef],FALSE)))),
0)</f>
        <v>0</v>
      </c>
      <c r="AK35" s="180">
        <f t="array" ref="AK35">IFERROR(
MEDIAN(IF(DATOS_[Sexo]=$B35,IF(DATOS_[AGRUP. VALOR. PTO.]=$B33,IF(DATOS_[Check Periodo Ref.]="Dentro",DATOS_[TOTAL SALARIO Ef],FALSE)))),
0)</f>
        <v>0</v>
      </c>
      <c r="AL35" s="181">
        <f t="array" ref="AL35">IFERROR(
MEDIAN((IF(DATOS_[[Sexo]:[Sexo]]=$B35,IF(DATOS_[[AGRUP. VALOR. PTO.]:[AGRUP. VALOR. PTO.]]=$B33,IF(DATOS_[[Check Periodo Ref.]:[Check Periodo Ref.]]="Dentro",DATOS_[C.Extra.01]))))),
0)</f>
        <v>0</v>
      </c>
      <c r="AM35" s="181">
        <f t="array" ref="AM35">IFERROR(
MEDIAN((IF(DATOS_[[Sexo]:[Sexo]]=$B35,IF(DATOS_[[AGRUP. VALOR. PTO.]:[AGRUP. VALOR. PTO.]]=$B33,IF(DATOS_[[Check Periodo Ref.]:[Check Periodo Ref.]]="Dentro",DATOS_[C.Extra.02]))))),
0)</f>
        <v>0</v>
      </c>
      <c r="AN35" s="181">
        <f t="array" ref="AN35">IFERROR(
MEDIAN((IF(DATOS_[[Sexo]:[Sexo]]=$B35,IF(DATOS_[[AGRUP. VALOR. PTO.]:[AGRUP. VALOR. PTO.]]=$B33,IF(DATOS_[[Check Periodo Ref.]:[Check Periodo Ref.]]="Dentro",DATOS_[C.Extra.03]))))),
0)</f>
        <v>0</v>
      </c>
      <c r="AO35" s="181">
        <f t="array" ref="AO35">IFERROR(
MEDIAN((IF(DATOS_[[Sexo]:[Sexo]]=$B35,IF(DATOS_[[AGRUP. VALOR. PTO.]:[AGRUP. VALOR. PTO.]]=$B33,IF(DATOS_[[Check Periodo Ref.]:[Check Periodo Ref.]]="Dentro",DATOS_[C.Extra.04]))))),
0)</f>
        <v>0</v>
      </c>
      <c r="AP35" s="181">
        <f t="array" ref="AP35">IFERROR(
MEDIAN((IF(DATOS_[[Sexo]:[Sexo]]=$B35,IF(DATOS_[[AGRUP. VALOR. PTO.]:[AGRUP. VALOR. PTO.]]=$B33,IF(DATOS_[[Check Periodo Ref.]:[Check Periodo Ref.]]="Dentro",DATOS_[C.Extra.05]))))),
0)</f>
        <v>0</v>
      </c>
      <c r="AQ35" s="182">
        <f t="array" ref="AQ35">IFERROR(
MEDIAN(IF(DATOS_[Sexo]=$B35,IF(DATOS_[AGRUP. VALOR. PTO.]=$B33,IF(DATOS_[Check Periodo Ref.]="Dentro",DATOS_[Tot Extrasalarial Ef],FALSE)))),
0)</f>
        <v>0</v>
      </c>
      <c r="AR35" s="183">
        <f t="array" ref="AR35">IFERROR(
MEDIAN(IF(DATOS_[Sexo]=$B35,IF(DATOS_[AGRUP. VALOR. PTO.]=$B33,IF(DATOS_[Check Periodo Ref.]="Dentro",DATOS_[TOTAL Retrib Ef],FALSE)))),
0)</f>
        <v>0</v>
      </c>
    </row>
    <row r="36" spans="1:44" ht="17.25" thickBot="1" x14ac:dyDescent="0.35">
      <c r="A36" s="107" t="str">
        <f t="shared" ref="A36" si="31">+A37</f>
        <v>[ocultar]</v>
      </c>
      <c r="B36" s="105" t="s">
        <v>302</v>
      </c>
      <c r="C36" s="176"/>
      <c r="D36" s="106"/>
      <c r="E36" s="186" t="str">
        <f t="shared" ref="E36:AR36" si="32">IFERROR((E37-E38)/E37,"")</f>
        <v/>
      </c>
      <c r="F36" s="190" t="str">
        <f t="shared" si="32"/>
        <v/>
      </c>
      <c r="G36" s="190" t="str">
        <f t="shared" si="32"/>
        <v/>
      </c>
      <c r="H36" s="190" t="str">
        <f t="shared" si="32"/>
        <v/>
      </c>
      <c r="I36" s="190" t="str">
        <f t="shared" si="32"/>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89" t="str">
        <f t="shared" si="32"/>
        <v/>
      </c>
      <c r="W36" s="189" t="str">
        <f t="shared" si="32"/>
        <v/>
      </c>
      <c r="X36" s="189" t="str">
        <f t="shared" si="32"/>
        <v/>
      </c>
      <c r="Y36" s="189"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91" t="str">
        <f t="shared" si="32"/>
        <v/>
      </c>
      <c r="AK36" s="195" t="str">
        <f t="shared" si="32"/>
        <v/>
      </c>
      <c r="AL36" s="192" t="str">
        <f t="shared" si="32"/>
        <v/>
      </c>
      <c r="AM36" s="192" t="str">
        <f t="shared" si="32"/>
        <v/>
      </c>
      <c r="AN36" s="192" t="str">
        <f t="shared" si="32"/>
        <v/>
      </c>
      <c r="AO36" s="192" t="str">
        <f t="shared" si="32"/>
        <v/>
      </c>
      <c r="AP36" s="192" t="str">
        <f t="shared" si="32"/>
        <v/>
      </c>
      <c r="AQ36" s="193" t="str">
        <f t="shared" si="32"/>
        <v/>
      </c>
      <c r="AR36" s="194" t="str">
        <f t="shared" si="32"/>
        <v/>
      </c>
    </row>
    <row r="37" spans="1:44" x14ac:dyDescent="0.3">
      <c r="A37" s="107" t="str">
        <f t="shared" ref="A37" si="33">+IF(C37+C38=0,"[ocultar]","")</f>
        <v>[ocultar]</v>
      </c>
      <c r="B37" s="98"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77">
        <f t="array" ref="E37">IFERROR(
MEDIAN(IF(DATOS_[Sexo]=$B37,IF(DATOS_[AGRUP. VALOR. PTO.]=$B36,IF(DATOS_[Check Periodo Ref.]="Dentro",DATOS_[SALARIO BASE Ef],FALSE)))),
0)</f>
        <v>0</v>
      </c>
      <c r="F37" s="178">
        <f t="array" ref="F37">IFERROR(
MEDIAN((IF(DATOS_[[Sexo]:[Sexo]]=$B37,IF(DATOS_[[AGRUP. VALOR. PTO.]:[AGRUP. VALOR. PTO.]]=$B36,IF(DATOS_[[Check Periodo Ref.]:[Check Periodo Ref.]]="Dentro",DATOS_[Conc.Sal.01]))))),
0)</f>
        <v>0</v>
      </c>
      <c r="G37" s="178">
        <f t="array" ref="G37">IFERROR(
MEDIAN((IF(DATOS_[[Sexo]:[Sexo]]=$B37,IF(DATOS_[[AGRUP. VALOR. PTO.]:[AGRUP. VALOR. PTO.]]=$B36,IF(DATOS_[[Check Periodo Ref.]:[Check Periodo Ref.]]="Dentro",DATOS_[Conc.Sal.02]))))),
0)</f>
        <v>0</v>
      </c>
      <c r="H37" s="178">
        <f t="array" ref="H37">IFERROR(
MEDIAN((IF(DATOS_[[Sexo]:[Sexo]]=$B37,IF(DATOS_[[AGRUP. VALOR. PTO.]:[AGRUP. VALOR. PTO.]]=$B36,IF(DATOS_[[Check Periodo Ref.]:[Check Periodo Ref.]]="Dentro",DATOS_[Conc.Sal.03]))))),
0)</f>
        <v>0</v>
      </c>
      <c r="I37" s="178">
        <f t="array" ref="I37">IFERROR(
MEDIAN((IF(DATOS_[[Sexo]:[Sexo]]=$B37,IF(DATOS_[[AGRUP. VALOR. PTO.]:[AGRUP. VALOR. PTO.]]=$B36,IF(DATOS_[[Check Periodo Ref.]:[Check Periodo Ref.]]="Dentro",DATOS_[Conc.Sal.04]))))),
0)</f>
        <v>0</v>
      </c>
      <c r="J37" s="178">
        <f t="array" ref="J37">IFERROR(
MEDIAN((IF(DATOS_[[Sexo]:[Sexo]]=$B37,IF(DATOS_[[AGRUP. VALOR. PTO.]:[AGRUP. VALOR. PTO.]]=$B36,IF(DATOS_[[Check Periodo Ref.]:[Check Periodo Ref.]]="Dentro",DATOS_[Conc.Sal.05]))))),
0)</f>
        <v>0</v>
      </c>
      <c r="K37" s="178">
        <f t="array" ref="K37">IFERROR(
MEDIAN((IF(DATOS_[[Sexo]:[Sexo]]=$B37,IF(DATOS_[[AGRUP. VALOR. PTO.]:[AGRUP. VALOR. PTO.]]=$B36,IF(DATOS_[[Check Periodo Ref.]:[Check Periodo Ref.]]="Dentro",DATOS_[Conc.Sal.06]))))),
0)</f>
        <v>0</v>
      </c>
      <c r="L37" s="178">
        <f t="array" ref="L37">IFERROR(
MEDIAN((IF(DATOS_[[Sexo]:[Sexo]]=$B37,IF(DATOS_[[AGRUP. VALOR. PTO.]:[AGRUP. VALOR. PTO.]]=$B36,IF(DATOS_[[Check Periodo Ref.]:[Check Periodo Ref.]]="Dentro",DATOS_[Conc.Sal.07]))))),
0)</f>
        <v>0</v>
      </c>
      <c r="M37" s="178">
        <f t="array" ref="M37">IFERROR(
MEDIAN((IF(DATOS_[[Sexo]:[Sexo]]=$B37,IF(DATOS_[[AGRUP. VALOR. PTO.]:[AGRUP. VALOR. PTO.]]=$B36,IF(DATOS_[[Check Periodo Ref.]:[Check Periodo Ref.]]="Dentro",DATOS_[Conc.Sal.08]))))),
0)</f>
        <v>0</v>
      </c>
      <c r="N37" s="178">
        <f t="array" ref="N37">IFERROR(
MEDIAN((IF(DATOS_[[Sexo]:[Sexo]]=$B37,IF(DATOS_[[AGRUP. VALOR. PTO.]:[AGRUP. VALOR. PTO.]]=$B36,IF(DATOS_[[Check Periodo Ref.]:[Check Periodo Ref.]]="Dentro",DATOS_[Conc.Sal.09]))))),
0)</f>
        <v>0</v>
      </c>
      <c r="O37" s="178">
        <f t="array" ref="O37">IFERROR(
MEDIAN((IF(DATOS_[[Sexo]:[Sexo]]=$B37,IF(DATOS_[[AGRUP. VALOR. PTO.]:[AGRUP. VALOR. PTO.]]=$B36,IF(DATOS_[[Check Periodo Ref.]:[Check Periodo Ref.]]="Dentro",DATOS_[Conc.Sal.10]))))),
0)</f>
        <v>0</v>
      </c>
      <c r="P37" s="178">
        <f t="array" ref="P37">IFERROR(
MEDIAN((IF(DATOS_[[Sexo]:[Sexo]]=$B37,IF(DATOS_[[AGRUP. VALOR. PTO.]:[AGRUP. VALOR. PTO.]]=$B36,IF(DATOS_[[Check Periodo Ref.]:[Check Periodo Ref.]]="Dentro",DATOS_[Conc.Sal.11]))))),
0)</f>
        <v>0</v>
      </c>
      <c r="Q37" s="178">
        <f t="array" ref="Q37">IFERROR(
MEDIAN((IF(DATOS_[[Sexo]:[Sexo]]=$B37,IF(DATOS_[[AGRUP. VALOR. PTO.]:[AGRUP. VALOR. PTO.]]=$B36,IF(DATOS_[[Check Periodo Ref.]:[Check Periodo Ref.]]="Dentro",DATOS_[Conc.Sal.12]))))),
0)</f>
        <v>0</v>
      </c>
      <c r="R37" s="178">
        <f t="array" ref="R37">IFERROR(
MEDIAN((IF(DATOS_[[Sexo]:[Sexo]]=$B37,IF(DATOS_[[AGRUP. VALOR. PTO.]:[AGRUP. VALOR. PTO.]]=$B36,IF(DATOS_[[Check Periodo Ref.]:[Check Periodo Ref.]]="Dentro",DATOS_[Conc.Sal.13]))))),
0)</f>
        <v>0</v>
      </c>
      <c r="S37" s="178">
        <f t="array" ref="S37">IFERROR(
MEDIAN((IF(DATOS_[[Sexo]:[Sexo]]=$B37,IF(DATOS_[[AGRUP. VALOR. PTO.]:[AGRUP. VALOR. PTO.]]=$B36,IF(DATOS_[[Check Periodo Ref.]:[Check Periodo Ref.]]="Dentro",DATOS_[Conc.Sal.14]))))),
0)</f>
        <v>0</v>
      </c>
      <c r="T37" s="178">
        <f t="array" ref="T37">IFERROR(
MEDIAN((IF(DATOS_[[Sexo]:[Sexo]]=$B37,IF(DATOS_[[AGRUP. VALOR. PTO.]:[AGRUP. VALOR. PTO.]]=$B36,IF(DATOS_[[Check Periodo Ref.]:[Check Periodo Ref.]]="Dentro",DATOS_[Conc.Sal.15]))))),
0)</f>
        <v>0</v>
      </c>
      <c r="U37" s="178">
        <f t="array" ref="U37">IFERROR(
MEDIAN((IF(DATOS_[[Sexo]:[Sexo]]=$B37,IF(DATOS_[[AGRUP. VALOR. PTO.]:[AGRUP. VALOR. PTO.]]=$B36,IF(DATOS_[[Check Periodo Ref.]:[Check Periodo Ref.]]="Dentro",DATOS_[Conc.Sal.16]))))),
0)</f>
        <v>0</v>
      </c>
      <c r="V37" s="178">
        <f t="array" ref="V37">IFERROR(
MEDIAN((IF(DATOS_[[Sexo]:[Sexo]]=$B37,IF(DATOS_[[AGRUP. VALOR. PTO.]:[AGRUP. VALOR. PTO.]]=$B36,IF(DATOS_[[Check Periodo Ref.]:[Check Periodo Ref.]]="Dentro",DATOS_[Conc.Sal.17]))))),
0)</f>
        <v>0</v>
      </c>
      <c r="W37" s="178">
        <f t="array" ref="W37">IFERROR(
MEDIAN((IF(DATOS_[[Sexo]:[Sexo]]=$B37,IF(DATOS_[[AGRUP. VALOR. PTO.]:[AGRUP. VALOR. PTO.]]=$B36,IF(DATOS_[[Check Periodo Ref.]:[Check Periodo Ref.]]="Dentro",DATOS_[Conc.Sal.18]))))),
0)</f>
        <v>0</v>
      </c>
      <c r="X37" s="178">
        <f t="array" ref="X37">IFERROR(
MEDIAN((IF(DATOS_[[Sexo]:[Sexo]]=$B37,IF(DATOS_[[AGRUP. VALOR. PTO.]:[AGRUP. VALOR. PTO.]]=$B36,IF(DATOS_[[Check Periodo Ref.]:[Check Periodo Ref.]]="Dentro",DATOS_[Conc.Sal.19]))))),
0)</f>
        <v>0</v>
      </c>
      <c r="Y37" s="178">
        <f t="array" ref="Y37">IFERROR(
MEDIAN((IF(DATOS_[[Sexo]:[Sexo]]=$B37,IF(DATOS_[[AGRUP. VALOR. PTO.]:[AGRUP. VALOR. PTO.]]=$B36,IF(DATOS_[[Check Periodo Ref.]:[Check Periodo Ref.]]="Dentro",DATOS_[Conc.Sal.20]))))),
0)</f>
        <v>0</v>
      </c>
      <c r="Z37" s="178">
        <f t="array" ref="Z37">IFERROR(
MEDIAN((IF(DATOS_[[Sexo]:[Sexo]]=$B37,IF(DATOS_[[AGRUP. VALOR. PTO.]:[AGRUP. VALOR. PTO.]]=$B36,IF(DATOS_[[Check Periodo Ref.]:[Check Periodo Ref.]]="Dentro",DATOS_[Conc.Sal.21]))))),
0)</f>
        <v>0</v>
      </c>
      <c r="AA37" s="178">
        <f t="array" ref="AA37">IFERROR(
MEDIAN((IF(DATOS_[[Sexo]:[Sexo]]=$B37,IF(DATOS_[[AGRUP. VALOR. PTO.]:[AGRUP. VALOR. PTO.]]=$B36,IF(DATOS_[[Check Periodo Ref.]:[Check Periodo Ref.]]="Dentro",DATOS_[Conc.Sal.22]))))),
0)</f>
        <v>0</v>
      </c>
      <c r="AB37" s="178">
        <f t="array" ref="AB37">IFERROR(
MEDIAN((IF(DATOS_[[Sexo]:[Sexo]]=$B37,IF(DATOS_[[AGRUP. VALOR. PTO.]:[AGRUP. VALOR. PTO.]]=$B36,IF(DATOS_[[Check Periodo Ref.]:[Check Periodo Ref.]]="Dentro",DATOS_[Conc.Sal.23]))))),
0)</f>
        <v>0</v>
      </c>
      <c r="AC37" s="178">
        <f t="array" ref="AC37">IFERROR(
MEDIAN((IF(DATOS_[[Sexo]:[Sexo]]=$B37,IF(DATOS_[[AGRUP. VALOR. PTO.]:[AGRUP. VALOR. PTO.]]=$B36,IF(DATOS_[[Check Periodo Ref.]:[Check Periodo Ref.]]="Dentro",DATOS_[Conc.Sal.24]))))),
0)</f>
        <v>0</v>
      </c>
      <c r="AD37" s="178">
        <f t="array" ref="AD37">IFERROR(
MEDIAN((IF(DATOS_[[Sexo]:[Sexo]]=$B37,IF(DATOS_[[AGRUP. VALOR. PTO.]:[AGRUP. VALOR. PTO.]]=$B36,IF(DATOS_[[Check Periodo Ref.]:[Check Periodo Ref.]]="Dentro",DATOS_[Conc.Sal.25]))))),
0)</f>
        <v>0</v>
      </c>
      <c r="AE37" s="178">
        <f t="array" ref="AE37">IFERROR(
MEDIAN((IF(DATOS_[[Sexo]:[Sexo]]=$B37,IF(DATOS_[[AGRUP. VALOR. PTO.]:[AGRUP. VALOR. PTO.]]=$B36,IF(DATOS_[[Check Periodo Ref.]:[Check Periodo Ref.]]="Dentro",DATOS_[Conc.Sal.26]))))),
0)</f>
        <v>0</v>
      </c>
      <c r="AF37" s="178">
        <f t="array" ref="AF37">IFERROR(
MEDIAN((IF(DATOS_[[Sexo]:[Sexo]]=$B37,IF(DATOS_[[AGRUP. VALOR. PTO.]:[AGRUP. VALOR. PTO.]]=$B36,IF(DATOS_[[Check Periodo Ref.]:[Check Periodo Ref.]]="Dentro",DATOS_[Conc.Sal.27]))))),
0)</f>
        <v>0</v>
      </c>
      <c r="AG37" s="178">
        <f t="array" ref="AG37">IFERROR(
MEDIAN((IF(DATOS_[[Sexo]:[Sexo]]=$B37,IF(DATOS_[[AGRUP. VALOR. PTO.]:[AGRUP. VALOR. PTO.]]=$B36,IF(DATOS_[[Check Periodo Ref.]:[Check Periodo Ref.]]="Dentro",DATOS_[Conc.Sal.28]))))),
0)</f>
        <v>0</v>
      </c>
      <c r="AH37" s="178">
        <f t="array" ref="AH37">IFERROR(
MEDIAN((IF(DATOS_[[Sexo]:[Sexo]]=$B37,IF(DATOS_[[AGRUP. VALOR. PTO.]:[AGRUP. VALOR. PTO.]]=$B36,IF(DATOS_[[Check Periodo Ref.]:[Check Periodo Ref.]]="Dentro",DATOS_[Conc.Sal.29]))))),
0)</f>
        <v>0</v>
      </c>
      <c r="AI37" s="178">
        <f t="array" ref="AI37">IFERROR(
MEDIAN((IF(DATOS_[[Sexo]:[Sexo]]=$B37,IF(DATOS_[[AGRUP. VALOR. PTO.]:[AGRUP. VALOR. PTO.]]=$B36,IF(DATOS_[[Check Periodo Ref.]:[Check Periodo Ref.]]="Dentro",DATOS_[Conc.Sal.30]))))),
0)</f>
        <v>0</v>
      </c>
      <c r="AJ37" s="179">
        <f t="array" ref="AJ37">IFERROR(
MEDIAN(IF(DATOS_[Sexo]=$B37,IF(DATOS_[AGRUP. VALOR. PTO.]=$B36,IF(DATOS_[Check Periodo Ref.]="Dentro",DATOS_[Tot COMPL.SAL Ef],FALSE)))),
0)</f>
        <v>0</v>
      </c>
      <c r="AK37" s="180">
        <f t="array" ref="AK37">IFERROR(
MEDIAN(IF(DATOS_[Sexo]=$B37,IF(DATOS_[AGRUP. VALOR. PTO.]=$B36,IF(DATOS_[Check Periodo Ref.]="Dentro",DATOS_[TOTAL SALARIO Ef],FALSE)))),
0)</f>
        <v>0</v>
      </c>
      <c r="AL37" s="181">
        <f t="array" ref="AL37">IFERROR(
MEDIAN((IF(DATOS_[[Sexo]:[Sexo]]=$B37,IF(DATOS_[[AGRUP. VALOR. PTO.]:[AGRUP. VALOR. PTO.]]=$B36,IF(DATOS_[[Check Periodo Ref.]:[Check Periodo Ref.]]="Dentro",DATOS_[C.Extra.01]))))),
0)</f>
        <v>0</v>
      </c>
      <c r="AM37" s="181">
        <f t="array" ref="AM37">IFERROR(
MEDIAN((IF(DATOS_[[Sexo]:[Sexo]]=$B37,IF(DATOS_[[AGRUP. VALOR. PTO.]:[AGRUP. VALOR. PTO.]]=$B36,IF(DATOS_[[Check Periodo Ref.]:[Check Periodo Ref.]]="Dentro",DATOS_[C.Extra.02]))))),
0)</f>
        <v>0</v>
      </c>
      <c r="AN37" s="181">
        <f t="array" ref="AN37">IFERROR(
MEDIAN((IF(DATOS_[[Sexo]:[Sexo]]=$B37,IF(DATOS_[[AGRUP. VALOR. PTO.]:[AGRUP. VALOR. PTO.]]=$B36,IF(DATOS_[[Check Periodo Ref.]:[Check Periodo Ref.]]="Dentro",DATOS_[C.Extra.03]))))),
0)</f>
        <v>0</v>
      </c>
      <c r="AO37" s="181">
        <f t="array" ref="AO37">IFERROR(
MEDIAN((IF(DATOS_[[Sexo]:[Sexo]]=$B37,IF(DATOS_[[AGRUP. VALOR. PTO.]:[AGRUP. VALOR. PTO.]]=$B36,IF(DATOS_[[Check Periodo Ref.]:[Check Periodo Ref.]]="Dentro",DATOS_[C.Extra.04]))))),
0)</f>
        <v>0</v>
      </c>
      <c r="AP37" s="181">
        <f t="array" ref="AP37">IFERROR(
MEDIAN((IF(DATOS_[[Sexo]:[Sexo]]=$B37,IF(DATOS_[[AGRUP. VALOR. PTO.]:[AGRUP. VALOR. PTO.]]=$B36,IF(DATOS_[[Check Periodo Ref.]:[Check Periodo Ref.]]="Dentro",DATOS_[C.Extra.05]))))),
0)</f>
        <v>0</v>
      </c>
      <c r="AQ37" s="182">
        <f t="array" ref="AQ37">IFERROR(
MEDIAN(IF(DATOS_[Sexo]=$B37,IF(DATOS_[AGRUP. VALOR. PTO.]=$B36,IF(DATOS_[Check Periodo Ref.]="Dentro",DATOS_[Tot Extrasalarial Ef],FALSE)))),
0)</f>
        <v>0</v>
      </c>
      <c r="AR37" s="183">
        <f t="array" ref="AR37">IFERROR(
MEDIAN(IF(DATOS_[Sexo]=$B37,IF(DATOS_[AGRUP. VALOR. PTO.]=$B36,IF(DATOS_[Check Periodo Ref.]="Dentro",DATOS_[TOTAL Retrib Ef],FALSE)))),
0)</f>
        <v>0</v>
      </c>
    </row>
    <row r="38" spans="1:44" x14ac:dyDescent="0.3">
      <c r="A38" s="107" t="str">
        <f t="shared" ref="A38" si="34">+A37</f>
        <v>[ocultar]</v>
      </c>
      <c r="B38" s="98"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77">
        <f t="array" ref="E38">IFERROR(
MEDIAN(IF(DATOS_[Sexo]=$B38,IF(DATOS_[AGRUP. VALOR. PTO.]=$B36,IF(DATOS_[Check Periodo Ref.]="Dentro",DATOS_[SALARIO BASE Ef],FALSE)))),
0)</f>
        <v>0</v>
      </c>
      <c r="F38" s="178">
        <f t="array" ref="F38">IFERROR(
MEDIAN((IF(DATOS_[[Sexo]:[Sexo]]=$B38,IF(DATOS_[[AGRUP. VALOR. PTO.]:[AGRUP. VALOR. PTO.]]=$B36,IF(DATOS_[[Check Periodo Ref.]:[Check Periodo Ref.]]="Dentro",DATOS_[Conc.Sal.01]))))),
0)</f>
        <v>0</v>
      </c>
      <c r="G38" s="178">
        <f t="array" ref="G38">IFERROR(
MEDIAN((IF(DATOS_[[Sexo]:[Sexo]]=$B38,IF(DATOS_[[AGRUP. VALOR. PTO.]:[AGRUP. VALOR. PTO.]]=$B36,IF(DATOS_[[Check Periodo Ref.]:[Check Periodo Ref.]]="Dentro",DATOS_[Conc.Sal.02]))))),
0)</f>
        <v>0</v>
      </c>
      <c r="H38" s="178">
        <f t="array" ref="H38">IFERROR(
MEDIAN((IF(DATOS_[[Sexo]:[Sexo]]=$B38,IF(DATOS_[[AGRUP. VALOR. PTO.]:[AGRUP. VALOR. PTO.]]=$B36,IF(DATOS_[[Check Periodo Ref.]:[Check Periodo Ref.]]="Dentro",DATOS_[Conc.Sal.03]))))),
0)</f>
        <v>0</v>
      </c>
      <c r="I38" s="178">
        <f t="array" ref="I38">IFERROR(
MEDIAN((IF(DATOS_[[Sexo]:[Sexo]]=$B38,IF(DATOS_[[AGRUP. VALOR. PTO.]:[AGRUP. VALOR. PTO.]]=$B36,IF(DATOS_[[Check Periodo Ref.]:[Check Periodo Ref.]]="Dentro",DATOS_[Conc.Sal.04]))))),
0)</f>
        <v>0</v>
      </c>
      <c r="J38" s="178">
        <f t="array" ref="J38">IFERROR(
MEDIAN((IF(DATOS_[[Sexo]:[Sexo]]=$B38,IF(DATOS_[[AGRUP. VALOR. PTO.]:[AGRUP. VALOR. PTO.]]=$B36,IF(DATOS_[[Check Periodo Ref.]:[Check Periodo Ref.]]="Dentro",DATOS_[Conc.Sal.05]))))),
0)</f>
        <v>0</v>
      </c>
      <c r="K38" s="178">
        <f t="array" ref="K38">IFERROR(
MEDIAN((IF(DATOS_[[Sexo]:[Sexo]]=$B38,IF(DATOS_[[AGRUP. VALOR. PTO.]:[AGRUP. VALOR. PTO.]]=$B36,IF(DATOS_[[Check Periodo Ref.]:[Check Periodo Ref.]]="Dentro",DATOS_[Conc.Sal.06]))))),
0)</f>
        <v>0</v>
      </c>
      <c r="L38" s="178">
        <f t="array" ref="L38">IFERROR(
MEDIAN((IF(DATOS_[[Sexo]:[Sexo]]=$B38,IF(DATOS_[[AGRUP. VALOR. PTO.]:[AGRUP. VALOR. PTO.]]=$B36,IF(DATOS_[[Check Periodo Ref.]:[Check Periodo Ref.]]="Dentro",DATOS_[Conc.Sal.07]))))),
0)</f>
        <v>0</v>
      </c>
      <c r="M38" s="178">
        <f t="array" ref="M38">IFERROR(
MEDIAN((IF(DATOS_[[Sexo]:[Sexo]]=$B38,IF(DATOS_[[AGRUP. VALOR. PTO.]:[AGRUP. VALOR. PTO.]]=$B36,IF(DATOS_[[Check Periodo Ref.]:[Check Periodo Ref.]]="Dentro",DATOS_[Conc.Sal.08]))))),
0)</f>
        <v>0</v>
      </c>
      <c r="N38" s="178">
        <f t="array" ref="N38">IFERROR(
MEDIAN((IF(DATOS_[[Sexo]:[Sexo]]=$B38,IF(DATOS_[[AGRUP. VALOR. PTO.]:[AGRUP. VALOR. PTO.]]=$B36,IF(DATOS_[[Check Periodo Ref.]:[Check Periodo Ref.]]="Dentro",DATOS_[Conc.Sal.09]))))),
0)</f>
        <v>0</v>
      </c>
      <c r="O38" s="178">
        <f t="array" ref="O38">IFERROR(
MEDIAN((IF(DATOS_[[Sexo]:[Sexo]]=$B38,IF(DATOS_[[AGRUP. VALOR. PTO.]:[AGRUP. VALOR. PTO.]]=$B36,IF(DATOS_[[Check Periodo Ref.]:[Check Periodo Ref.]]="Dentro",DATOS_[Conc.Sal.10]))))),
0)</f>
        <v>0</v>
      </c>
      <c r="P38" s="178">
        <f t="array" ref="P38">IFERROR(
MEDIAN((IF(DATOS_[[Sexo]:[Sexo]]=$B38,IF(DATOS_[[AGRUP. VALOR. PTO.]:[AGRUP. VALOR. PTO.]]=$B36,IF(DATOS_[[Check Periodo Ref.]:[Check Periodo Ref.]]="Dentro",DATOS_[Conc.Sal.11]))))),
0)</f>
        <v>0</v>
      </c>
      <c r="Q38" s="178">
        <f t="array" ref="Q38">IFERROR(
MEDIAN((IF(DATOS_[[Sexo]:[Sexo]]=$B38,IF(DATOS_[[AGRUP. VALOR. PTO.]:[AGRUP. VALOR. PTO.]]=$B36,IF(DATOS_[[Check Periodo Ref.]:[Check Periodo Ref.]]="Dentro",DATOS_[Conc.Sal.12]))))),
0)</f>
        <v>0</v>
      </c>
      <c r="R38" s="178">
        <f t="array" ref="R38">IFERROR(
MEDIAN((IF(DATOS_[[Sexo]:[Sexo]]=$B38,IF(DATOS_[[AGRUP. VALOR. PTO.]:[AGRUP. VALOR. PTO.]]=$B36,IF(DATOS_[[Check Periodo Ref.]:[Check Periodo Ref.]]="Dentro",DATOS_[Conc.Sal.13]))))),
0)</f>
        <v>0</v>
      </c>
      <c r="S38" s="178">
        <f t="array" ref="S38">IFERROR(
MEDIAN((IF(DATOS_[[Sexo]:[Sexo]]=$B38,IF(DATOS_[[AGRUP. VALOR. PTO.]:[AGRUP. VALOR. PTO.]]=$B36,IF(DATOS_[[Check Periodo Ref.]:[Check Periodo Ref.]]="Dentro",DATOS_[Conc.Sal.14]))))),
0)</f>
        <v>0</v>
      </c>
      <c r="T38" s="178">
        <f t="array" ref="T38">IFERROR(
MEDIAN((IF(DATOS_[[Sexo]:[Sexo]]=$B38,IF(DATOS_[[AGRUP. VALOR. PTO.]:[AGRUP. VALOR. PTO.]]=$B36,IF(DATOS_[[Check Periodo Ref.]:[Check Periodo Ref.]]="Dentro",DATOS_[Conc.Sal.15]))))),
0)</f>
        <v>0</v>
      </c>
      <c r="U38" s="178">
        <f t="array" ref="U38">IFERROR(
MEDIAN((IF(DATOS_[[Sexo]:[Sexo]]=$B38,IF(DATOS_[[AGRUP. VALOR. PTO.]:[AGRUP. VALOR. PTO.]]=$B36,IF(DATOS_[[Check Periodo Ref.]:[Check Periodo Ref.]]="Dentro",DATOS_[Conc.Sal.16]))))),
0)</f>
        <v>0</v>
      </c>
      <c r="V38" s="178">
        <f t="array" ref="V38">IFERROR(
MEDIAN((IF(DATOS_[[Sexo]:[Sexo]]=$B38,IF(DATOS_[[AGRUP. VALOR. PTO.]:[AGRUP. VALOR. PTO.]]=$B36,IF(DATOS_[[Check Periodo Ref.]:[Check Periodo Ref.]]="Dentro",DATOS_[Conc.Sal.17]))))),
0)</f>
        <v>0</v>
      </c>
      <c r="W38" s="178">
        <f t="array" ref="W38">IFERROR(
MEDIAN((IF(DATOS_[[Sexo]:[Sexo]]=$B38,IF(DATOS_[[AGRUP. VALOR. PTO.]:[AGRUP. VALOR. PTO.]]=$B36,IF(DATOS_[[Check Periodo Ref.]:[Check Periodo Ref.]]="Dentro",DATOS_[Conc.Sal.18]))))),
0)</f>
        <v>0</v>
      </c>
      <c r="X38" s="178">
        <f t="array" ref="X38">IFERROR(
MEDIAN((IF(DATOS_[[Sexo]:[Sexo]]=$B38,IF(DATOS_[[AGRUP. VALOR. PTO.]:[AGRUP. VALOR. PTO.]]=$B36,IF(DATOS_[[Check Periodo Ref.]:[Check Periodo Ref.]]="Dentro",DATOS_[Conc.Sal.19]))))),
0)</f>
        <v>0</v>
      </c>
      <c r="Y38" s="178">
        <f t="array" ref="Y38">IFERROR(
MEDIAN((IF(DATOS_[[Sexo]:[Sexo]]=$B38,IF(DATOS_[[AGRUP. VALOR. PTO.]:[AGRUP. VALOR. PTO.]]=$B36,IF(DATOS_[[Check Periodo Ref.]:[Check Periodo Ref.]]="Dentro",DATOS_[Conc.Sal.20]))))),
0)</f>
        <v>0</v>
      </c>
      <c r="Z38" s="178">
        <f t="array" ref="Z38">IFERROR(
MEDIAN((IF(DATOS_[[Sexo]:[Sexo]]=$B38,IF(DATOS_[[AGRUP. VALOR. PTO.]:[AGRUP. VALOR. PTO.]]=$B36,IF(DATOS_[[Check Periodo Ref.]:[Check Periodo Ref.]]="Dentro",DATOS_[Conc.Sal.21]))))),
0)</f>
        <v>0</v>
      </c>
      <c r="AA38" s="178">
        <f t="array" ref="AA38">IFERROR(
MEDIAN((IF(DATOS_[[Sexo]:[Sexo]]=$B38,IF(DATOS_[[AGRUP. VALOR. PTO.]:[AGRUP. VALOR. PTO.]]=$B36,IF(DATOS_[[Check Periodo Ref.]:[Check Periodo Ref.]]="Dentro",DATOS_[Conc.Sal.22]))))),
0)</f>
        <v>0</v>
      </c>
      <c r="AB38" s="178">
        <f t="array" ref="AB38">IFERROR(
MEDIAN((IF(DATOS_[[Sexo]:[Sexo]]=$B38,IF(DATOS_[[AGRUP. VALOR. PTO.]:[AGRUP. VALOR. PTO.]]=$B36,IF(DATOS_[[Check Periodo Ref.]:[Check Periodo Ref.]]="Dentro",DATOS_[Conc.Sal.23]))))),
0)</f>
        <v>0</v>
      </c>
      <c r="AC38" s="178">
        <f t="array" ref="AC38">IFERROR(
MEDIAN((IF(DATOS_[[Sexo]:[Sexo]]=$B38,IF(DATOS_[[AGRUP. VALOR. PTO.]:[AGRUP. VALOR. PTO.]]=$B36,IF(DATOS_[[Check Periodo Ref.]:[Check Periodo Ref.]]="Dentro",DATOS_[Conc.Sal.24]))))),
0)</f>
        <v>0</v>
      </c>
      <c r="AD38" s="178">
        <f t="array" ref="AD38">IFERROR(
MEDIAN((IF(DATOS_[[Sexo]:[Sexo]]=$B38,IF(DATOS_[[AGRUP. VALOR. PTO.]:[AGRUP. VALOR. PTO.]]=$B36,IF(DATOS_[[Check Periodo Ref.]:[Check Periodo Ref.]]="Dentro",DATOS_[Conc.Sal.25]))))),
0)</f>
        <v>0</v>
      </c>
      <c r="AE38" s="178">
        <f t="array" ref="AE38">IFERROR(
MEDIAN((IF(DATOS_[[Sexo]:[Sexo]]=$B38,IF(DATOS_[[AGRUP. VALOR. PTO.]:[AGRUP. VALOR. PTO.]]=$B36,IF(DATOS_[[Check Periodo Ref.]:[Check Periodo Ref.]]="Dentro",DATOS_[Conc.Sal.26]))))),
0)</f>
        <v>0</v>
      </c>
      <c r="AF38" s="178">
        <f t="array" ref="AF38">IFERROR(
MEDIAN((IF(DATOS_[[Sexo]:[Sexo]]=$B38,IF(DATOS_[[AGRUP. VALOR. PTO.]:[AGRUP. VALOR. PTO.]]=$B36,IF(DATOS_[[Check Periodo Ref.]:[Check Periodo Ref.]]="Dentro",DATOS_[Conc.Sal.27]))))),
0)</f>
        <v>0</v>
      </c>
      <c r="AG38" s="178">
        <f t="array" ref="AG38">IFERROR(
MEDIAN((IF(DATOS_[[Sexo]:[Sexo]]=$B38,IF(DATOS_[[AGRUP. VALOR. PTO.]:[AGRUP. VALOR. PTO.]]=$B36,IF(DATOS_[[Check Periodo Ref.]:[Check Periodo Ref.]]="Dentro",DATOS_[Conc.Sal.28]))))),
0)</f>
        <v>0</v>
      </c>
      <c r="AH38" s="178">
        <f t="array" ref="AH38">IFERROR(
MEDIAN((IF(DATOS_[[Sexo]:[Sexo]]=$B38,IF(DATOS_[[AGRUP. VALOR. PTO.]:[AGRUP. VALOR. PTO.]]=$B36,IF(DATOS_[[Check Periodo Ref.]:[Check Periodo Ref.]]="Dentro",DATOS_[Conc.Sal.29]))))),
0)</f>
        <v>0</v>
      </c>
      <c r="AI38" s="178">
        <f t="array" ref="AI38">IFERROR(
MEDIAN((IF(DATOS_[[Sexo]:[Sexo]]=$B38,IF(DATOS_[[AGRUP. VALOR. PTO.]:[AGRUP. VALOR. PTO.]]=$B36,IF(DATOS_[[Check Periodo Ref.]:[Check Periodo Ref.]]="Dentro",DATOS_[Conc.Sal.30]))))),
0)</f>
        <v>0</v>
      </c>
      <c r="AJ38" s="179">
        <f t="array" ref="AJ38">IFERROR(
MEDIAN(IF(DATOS_[Sexo]=$B38,IF(DATOS_[AGRUP. VALOR. PTO.]=$B36,IF(DATOS_[Check Periodo Ref.]="Dentro",DATOS_[Tot COMPL.SAL Ef],FALSE)))),
0)</f>
        <v>0</v>
      </c>
      <c r="AK38" s="180">
        <f t="array" ref="AK38">IFERROR(
MEDIAN(IF(DATOS_[Sexo]=$B38,IF(DATOS_[AGRUP. VALOR. PTO.]=$B36,IF(DATOS_[Check Periodo Ref.]="Dentro",DATOS_[TOTAL SALARIO Ef],FALSE)))),
0)</f>
        <v>0</v>
      </c>
      <c r="AL38" s="181">
        <f t="array" ref="AL38">IFERROR(
MEDIAN((IF(DATOS_[[Sexo]:[Sexo]]=$B38,IF(DATOS_[[AGRUP. VALOR. PTO.]:[AGRUP. VALOR. PTO.]]=$B36,IF(DATOS_[[Check Periodo Ref.]:[Check Periodo Ref.]]="Dentro",DATOS_[C.Extra.01]))))),
0)</f>
        <v>0</v>
      </c>
      <c r="AM38" s="181">
        <f t="array" ref="AM38">IFERROR(
MEDIAN((IF(DATOS_[[Sexo]:[Sexo]]=$B38,IF(DATOS_[[AGRUP. VALOR. PTO.]:[AGRUP. VALOR. PTO.]]=$B36,IF(DATOS_[[Check Periodo Ref.]:[Check Periodo Ref.]]="Dentro",DATOS_[C.Extra.02]))))),
0)</f>
        <v>0</v>
      </c>
      <c r="AN38" s="181">
        <f t="array" ref="AN38">IFERROR(
MEDIAN((IF(DATOS_[[Sexo]:[Sexo]]=$B38,IF(DATOS_[[AGRUP. VALOR. PTO.]:[AGRUP. VALOR. PTO.]]=$B36,IF(DATOS_[[Check Periodo Ref.]:[Check Periodo Ref.]]="Dentro",DATOS_[C.Extra.03]))))),
0)</f>
        <v>0</v>
      </c>
      <c r="AO38" s="181">
        <f t="array" ref="AO38">IFERROR(
MEDIAN((IF(DATOS_[[Sexo]:[Sexo]]=$B38,IF(DATOS_[[AGRUP. VALOR. PTO.]:[AGRUP. VALOR. PTO.]]=$B36,IF(DATOS_[[Check Periodo Ref.]:[Check Periodo Ref.]]="Dentro",DATOS_[C.Extra.04]))))),
0)</f>
        <v>0</v>
      </c>
      <c r="AP38" s="181">
        <f t="array" ref="AP38">IFERROR(
MEDIAN((IF(DATOS_[[Sexo]:[Sexo]]=$B38,IF(DATOS_[[AGRUP. VALOR. PTO.]:[AGRUP. VALOR. PTO.]]=$B36,IF(DATOS_[[Check Periodo Ref.]:[Check Periodo Ref.]]="Dentro",DATOS_[C.Extra.05]))))),
0)</f>
        <v>0</v>
      </c>
      <c r="AQ38" s="182">
        <f t="array" ref="AQ38">IFERROR(
MEDIAN(IF(DATOS_[Sexo]=$B38,IF(DATOS_[AGRUP. VALOR. PTO.]=$B36,IF(DATOS_[Check Periodo Ref.]="Dentro",DATOS_[Tot Extrasalarial Ef],FALSE)))),
0)</f>
        <v>0</v>
      </c>
      <c r="AR38" s="183">
        <f t="array" ref="AR38">IFERROR(
MEDIAN(IF(DATOS_[Sexo]=$B38,IF(DATOS_[AGRUP. VALOR. PTO.]=$B36,IF(DATOS_[Check Periodo Ref.]="Dentro",DATOS_[TOTAL Retrib Ef],FALSE)))),
0)</f>
        <v>0</v>
      </c>
    </row>
    <row r="39" spans="1:44" ht="17.25" thickBot="1" x14ac:dyDescent="0.35">
      <c r="A39" s="107" t="str">
        <f t="shared" ref="A39" si="35">+A40</f>
        <v>[ocultar]</v>
      </c>
      <c r="B39" s="105" t="s">
        <v>306</v>
      </c>
      <c r="C39" s="176"/>
      <c r="D39" s="106"/>
      <c r="E39" s="186" t="str">
        <f t="shared" ref="E39:AR39" si="36">IFERROR((E40-E41)/E40,"")</f>
        <v/>
      </c>
      <c r="F39" s="190" t="str">
        <f t="shared" si="36"/>
        <v/>
      </c>
      <c r="G39" s="190" t="str">
        <f t="shared" si="36"/>
        <v/>
      </c>
      <c r="H39" s="190" t="str">
        <f t="shared" si="36"/>
        <v/>
      </c>
      <c r="I39" s="190" t="str">
        <f t="shared" si="36"/>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89" t="str">
        <f t="shared" si="36"/>
        <v/>
      </c>
      <c r="W39" s="189" t="str">
        <f t="shared" si="36"/>
        <v/>
      </c>
      <c r="X39" s="189" t="str">
        <f t="shared" si="36"/>
        <v/>
      </c>
      <c r="Y39" s="189"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91" t="str">
        <f t="shared" si="36"/>
        <v/>
      </c>
      <c r="AK39" s="195" t="str">
        <f t="shared" si="36"/>
        <v/>
      </c>
      <c r="AL39" s="192" t="str">
        <f t="shared" si="36"/>
        <v/>
      </c>
      <c r="AM39" s="192" t="str">
        <f t="shared" si="36"/>
        <v/>
      </c>
      <c r="AN39" s="192" t="str">
        <f t="shared" si="36"/>
        <v/>
      </c>
      <c r="AO39" s="192" t="str">
        <f t="shared" si="36"/>
        <v/>
      </c>
      <c r="AP39" s="192" t="str">
        <f t="shared" si="36"/>
        <v/>
      </c>
      <c r="AQ39" s="193" t="str">
        <f t="shared" si="36"/>
        <v/>
      </c>
      <c r="AR39" s="194" t="str">
        <f t="shared" si="36"/>
        <v/>
      </c>
    </row>
    <row r="40" spans="1:44" x14ac:dyDescent="0.3">
      <c r="A40" s="107" t="str">
        <f t="shared" ref="A40" si="37">+IF(C40+C41=0,"[ocultar]","")</f>
        <v>[ocultar]</v>
      </c>
      <c r="B40" s="98"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77">
        <f t="array" ref="E40">IFERROR(
MEDIAN(IF(DATOS_[Sexo]=$B40,IF(DATOS_[AGRUP. VALOR. PTO.]=$B39,IF(DATOS_[Check Periodo Ref.]="Dentro",DATOS_[SALARIO BASE Ef],FALSE)))),
0)</f>
        <v>0</v>
      </c>
      <c r="F40" s="178">
        <f t="array" ref="F40">IFERROR(
MEDIAN((IF(DATOS_[[Sexo]:[Sexo]]=$B40,IF(DATOS_[[AGRUP. VALOR. PTO.]:[AGRUP. VALOR. PTO.]]=$B39,IF(DATOS_[[Check Periodo Ref.]:[Check Periodo Ref.]]="Dentro",DATOS_[Conc.Sal.01]))))),
0)</f>
        <v>0</v>
      </c>
      <c r="G40" s="178">
        <f t="array" ref="G40">IFERROR(
MEDIAN((IF(DATOS_[[Sexo]:[Sexo]]=$B40,IF(DATOS_[[AGRUP. VALOR. PTO.]:[AGRUP. VALOR. PTO.]]=$B39,IF(DATOS_[[Check Periodo Ref.]:[Check Periodo Ref.]]="Dentro",DATOS_[Conc.Sal.02]))))),
0)</f>
        <v>0</v>
      </c>
      <c r="H40" s="178">
        <f t="array" ref="H40">IFERROR(
MEDIAN((IF(DATOS_[[Sexo]:[Sexo]]=$B40,IF(DATOS_[[AGRUP. VALOR. PTO.]:[AGRUP. VALOR. PTO.]]=$B39,IF(DATOS_[[Check Periodo Ref.]:[Check Periodo Ref.]]="Dentro",DATOS_[Conc.Sal.03]))))),
0)</f>
        <v>0</v>
      </c>
      <c r="I40" s="178">
        <f t="array" ref="I40">IFERROR(
MEDIAN((IF(DATOS_[[Sexo]:[Sexo]]=$B40,IF(DATOS_[[AGRUP. VALOR. PTO.]:[AGRUP. VALOR. PTO.]]=$B39,IF(DATOS_[[Check Periodo Ref.]:[Check Periodo Ref.]]="Dentro",DATOS_[Conc.Sal.04]))))),
0)</f>
        <v>0</v>
      </c>
      <c r="J40" s="178">
        <f t="array" ref="J40">IFERROR(
MEDIAN((IF(DATOS_[[Sexo]:[Sexo]]=$B40,IF(DATOS_[[AGRUP. VALOR. PTO.]:[AGRUP. VALOR. PTO.]]=$B39,IF(DATOS_[[Check Periodo Ref.]:[Check Periodo Ref.]]="Dentro",DATOS_[Conc.Sal.05]))))),
0)</f>
        <v>0</v>
      </c>
      <c r="K40" s="178">
        <f t="array" ref="K40">IFERROR(
MEDIAN((IF(DATOS_[[Sexo]:[Sexo]]=$B40,IF(DATOS_[[AGRUP. VALOR. PTO.]:[AGRUP. VALOR. PTO.]]=$B39,IF(DATOS_[[Check Periodo Ref.]:[Check Periodo Ref.]]="Dentro",DATOS_[Conc.Sal.06]))))),
0)</f>
        <v>0</v>
      </c>
      <c r="L40" s="178">
        <f t="array" ref="L40">IFERROR(
MEDIAN((IF(DATOS_[[Sexo]:[Sexo]]=$B40,IF(DATOS_[[AGRUP. VALOR. PTO.]:[AGRUP. VALOR. PTO.]]=$B39,IF(DATOS_[[Check Periodo Ref.]:[Check Periodo Ref.]]="Dentro",DATOS_[Conc.Sal.07]))))),
0)</f>
        <v>0</v>
      </c>
      <c r="M40" s="178">
        <f t="array" ref="M40">IFERROR(
MEDIAN((IF(DATOS_[[Sexo]:[Sexo]]=$B40,IF(DATOS_[[AGRUP. VALOR. PTO.]:[AGRUP. VALOR. PTO.]]=$B39,IF(DATOS_[[Check Periodo Ref.]:[Check Periodo Ref.]]="Dentro",DATOS_[Conc.Sal.08]))))),
0)</f>
        <v>0</v>
      </c>
      <c r="N40" s="178">
        <f t="array" ref="N40">IFERROR(
MEDIAN((IF(DATOS_[[Sexo]:[Sexo]]=$B40,IF(DATOS_[[AGRUP. VALOR. PTO.]:[AGRUP. VALOR. PTO.]]=$B39,IF(DATOS_[[Check Periodo Ref.]:[Check Periodo Ref.]]="Dentro",DATOS_[Conc.Sal.09]))))),
0)</f>
        <v>0</v>
      </c>
      <c r="O40" s="178">
        <f t="array" ref="O40">IFERROR(
MEDIAN((IF(DATOS_[[Sexo]:[Sexo]]=$B40,IF(DATOS_[[AGRUP. VALOR. PTO.]:[AGRUP. VALOR. PTO.]]=$B39,IF(DATOS_[[Check Periodo Ref.]:[Check Periodo Ref.]]="Dentro",DATOS_[Conc.Sal.10]))))),
0)</f>
        <v>0</v>
      </c>
      <c r="P40" s="178">
        <f t="array" ref="P40">IFERROR(
MEDIAN((IF(DATOS_[[Sexo]:[Sexo]]=$B40,IF(DATOS_[[AGRUP. VALOR. PTO.]:[AGRUP. VALOR. PTO.]]=$B39,IF(DATOS_[[Check Periodo Ref.]:[Check Periodo Ref.]]="Dentro",DATOS_[Conc.Sal.11]))))),
0)</f>
        <v>0</v>
      </c>
      <c r="Q40" s="178">
        <f t="array" ref="Q40">IFERROR(
MEDIAN((IF(DATOS_[[Sexo]:[Sexo]]=$B40,IF(DATOS_[[AGRUP. VALOR. PTO.]:[AGRUP. VALOR. PTO.]]=$B39,IF(DATOS_[[Check Periodo Ref.]:[Check Periodo Ref.]]="Dentro",DATOS_[Conc.Sal.12]))))),
0)</f>
        <v>0</v>
      </c>
      <c r="R40" s="178">
        <f t="array" ref="R40">IFERROR(
MEDIAN((IF(DATOS_[[Sexo]:[Sexo]]=$B40,IF(DATOS_[[AGRUP. VALOR. PTO.]:[AGRUP. VALOR. PTO.]]=$B39,IF(DATOS_[[Check Periodo Ref.]:[Check Periodo Ref.]]="Dentro",DATOS_[Conc.Sal.13]))))),
0)</f>
        <v>0</v>
      </c>
      <c r="S40" s="178">
        <f t="array" ref="S40">IFERROR(
MEDIAN((IF(DATOS_[[Sexo]:[Sexo]]=$B40,IF(DATOS_[[AGRUP. VALOR. PTO.]:[AGRUP. VALOR. PTO.]]=$B39,IF(DATOS_[[Check Periodo Ref.]:[Check Periodo Ref.]]="Dentro",DATOS_[Conc.Sal.14]))))),
0)</f>
        <v>0</v>
      </c>
      <c r="T40" s="178">
        <f t="array" ref="T40">IFERROR(
MEDIAN((IF(DATOS_[[Sexo]:[Sexo]]=$B40,IF(DATOS_[[AGRUP. VALOR. PTO.]:[AGRUP. VALOR. PTO.]]=$B39,IF(DATOS_[[Check Periodo Ref.]:[Check Periodo Ref.]]="Dentro",DATOS_[Conc.Sal.15]))))),
0)</f>
        <v>0</v>
      </c>
      <c r="U40" s="178">
        <f t="array" ref="U40">IFERROR(
MEDIAN((IF(DATOS_[[Sexo]:[Sexo]]=$B40,IF(DATOS_[[AGRUP. VALOR. PTO.]:[AGRUP. VALOR. PTO.]]=$B39,IF(DATOS_[[Check Periodo Ref.]:[Check Periodo Ref.]]="Dentro",DATOS_[Conc.Sal.16]))))),
0)</f>
        <v>0</v>
      </c>
      <c r="V40" s="178">
        <f t="array" ref="V40">IFERROR(
MEDIAN((IF(DATOS_[[Sexo]:[Sexo]]=$B40,IF(DATOS_[[AGRUP. VALOR. PTO.]:[AGRUP. VALOR. PTO.]]=$B39,IF(DATOS_[[Check Periodo Ref.]:[Check Periodo Ref.]]="Dentro",DATOS_[Conc.Sal.17]))))),
0)</f>
        <v>0</v>
      </c>
      <c r="W40" s="178">
        <f t="array" ref="W40">IFERROR(
MEDIAN((IF(DATOS_[[Sexo]:[Sexo]]=$B40,IF(DATOS_[[AGRUP. VALOR. PTO.]:[AGRUP. VALOR. PTO.]]=$B39,IF(DATOS_[[Check Periodo Ref.]:[Check Periodo Ref.]]="Dentro",DATOS_[Conc.Sal.18]))))),
0)</f>
        <v>0</v>
      </c>
      <c r="X40" s="178">
        <f t="array" ref="X40">IFERROR(
MEDIAN((IF(DATOS_[[Sexo]:[Sexo]]=$B40,IF(DATOS_[[AGRUP. VALOR. PTO.]:[AGRUP. VALOR. PTO.]]=$B39,IF(DATOS_[[Check Periodo Ref.]:[Check Periodo Ref.]]="Dentro",DATOS_[Conc.Sal.19]))))),
0)</f>
        <v>0</v>
      </c>
      <c r="Y40" s="178">
        <f t="array" ref="Y40">IFERROR(
MEDIAN((IF(DATOS_[[Sexo]:[Sexo]]=$B40,IF(DATOS_[[AGRUP. VALOR. PTO.]:[AGRUP. VALOR. PTO.]]=$B39,IF(DATOS_[[Check Periodo Ref.]:[Check Periodo Ref.]]="Dentro",DATOS_[Conc.Sal.20]))))),
0)</f>
        <v>0</v>
      </c>
      <c r="Z40" s="178">
        <f t="array" ref="Z40">IFERROR(
MEDIAN((IF(DATOS_[[Sexo]:[Sexo]]=$B40,IF(DATOS_[[AGRUP. VALOR. PTO.]:[AGRUP. VALOR. PTO.]]=$B39,IF(DATOS_[[Check Periodo Ref.]:[Check Periodo Ref.]]="Dentro",DATOS_[Conc.Sal.21]))))),
0)</f>
        <v>0</v>
      </c>
      <c r="AA40" s="178">
        <f t="array" ref="AA40">IFERROR(
MEDIAN((IF(DATOS_[[Sexo]:[Sexo]]=$B40,IF(DATOS_[[AGRUP. VALOR. PTO.]:[AGRUP. VALOR. PTO.]]=$B39,IF(DATOS_[[Check Periodo Ref.]:[Check Periodo Ref.]]="Dentro",DATOS_[Conc.Sal.22]))))),
0)</f>
        <v>0</v>
      </c>
      <c r="AB40" s="178">
        <f t="array" ref="AB40">IFERROR(
MEDIAN((IF(DATOS_[[Sexo]:[Sexo]]=$B40,IF(DATOS_[[AGRUP. VALOR. PTO.]:[AGRUP. VALOR. PTO.]]=$B39,IF(DATOS_[[Check Periodo Ref.]:[Check Periodo Ref.]]="Dentro",DATOS_[Conc.Sal.23]))))),
0)</f>
        <v>0</v>
      </c>
      <c r="AC40" s="178">
        <f t="array" ref="AC40">IFERROR(
MEDIAN((IF(DATOS_[[Sexo]:[Sexo]]=$B40,IF(DATOS_[[AGRUP. VALOR. PTO.]:[AGRUP. VALOR. PTO.]]=$B39,IF(DATOS_[[Check Periodo Ref.]:[Check Periodo Ref.]]="Dentro",DATOS_[Conc.Sal.24]))))),
0)</f>
        <v>0</v>
      </c>
      <c r="AD40" s="178">
        <f t="array" ref="AD40">IFERROR(
MEDIAN((IF(DATOS_[[Sexo]:[Sexo]]=$B40,IF(DATOS_[[AGRUP. VALOR. PTO.]:[AGRUP. VALOR. PTO.]]=$B39,IF(DATOS_[[Check Periodo Ref.]:[Check Periodo Ref.]]="Dentro",DATOS_[Conc.Sal.25]))))),
0)</f>
        <v>0</v>
      </c>
      <c r="AE40" s="178">
        <f t="array" ref="AE40">IFERROR(
MEDIAN((IF(DATOS_[[Sexo]:[Sexo]]=$B40,IF(DATOS_[[AGRUP. VALOR. PTO.]:[AGRUP. VALOR. PTO.]]=$B39,IF(DATOS_[[Check Periodo Ref.]:[Check Periodo Ref.]]="Dentro",DATOS_[Conc.Sal.26]))))),
0)</f>
        <v>0</v>
      </c>
      <c r="AF40" s="178">
        <f t="array" ref="AF40">IFERROR(
MEDIAN((IF(DATOS_[[Sexo]:[Sexo]]=$B40,IF(DATOS_[[AGRUP. VALOR. PTO.]:[AGRUP. VALOR. PTO.]]=$B39,IF(DATOS_[[Check Periodo Ref.]:[Check Periodo Ref.]]="Dentro",DATOS_[Conc.Sal.27]))))),
0)</f>
        <v>0</v>
      </c>
      <c r="AG40" s="178">
        <f t="array" ref="AG40">IFERROR(
MEDIAN((IF(DATOS_[[Sexo]:[Sexo]]=$B40,IF(DATOS_[[AGRUP. VALOR. PTO.]:[AGRUP. VALOR. PTO.]]=$B39,IF(DATOS_[[Check Periodo Ref.]:[Check Periodo Ref.]]="Dentro",DATOS_[Conc.Sal.28]))))),
0)</f>
        <v>0</v>
      </c>
      <c r="AH40" s="178">
        <f t="array" ref="AH40">IFERROR(
MEDIAN((IF(DATOS_[[Sexo]:[Sexo]]=$B40,IF(DATOS_[[AGRUP. VALOR. PTO.]:[AGRUP. VALOR. PTO.]]=$B39,IF(DATOS_[[Check Periodo Ref.]:[Check Periodo Ref.]]="Dentro",DATOS_[Conc.Sal.29]))))),
0)</f>
        <v>0</v>
      </c>
      <c r="AI40" s="178">
        <f t="array" ref="AI40">IFERROR(
MEDIAN((IF(DATOS_[[Sexo]:[Sexo]]=$B40,IF(DATOS_[[AGRUP. VALOR. PTO.]:[AGRUP. VALOR. PTO.]]=$B39,IF(DATOS_[[Check Periodo Ref.]:[Check Periodo Ref.]]="Dentro",DATOS_[Conc.Sal.30]))))),
0)</f>
        <v>0</v>
      </c>
      <c r="AJ40" s="179">
        <f t="array" ref="AJ40">IFERROR(
MEDIAN(IF(DATOS_[Sexo]=$B40,IF(DATOS_[AGRUP. VALOR. PTO.]=$B39,IF(DATOS_[Check Periodo Ref.]="Dentro",DATOS_[Tot COMPL.SAL Ef],FALSE)))),
0)</f>
        <v>0</v>
      </c>
      <c r="AK40" s="180">
        <f t="array" ref="AK40">IFERROR(
MEDIAN(IF(DATOS_[Sexo]=$B40,IF(DATOS_[AGRUP. VALOR. PTO.]=$B39,IF(DATOS_[Check Periodo Ref.]="Dentro",DATOS_[TOTAL SALARIO Ef],FALSE)))),
0)</f>
        <v>0</v>
      </c>
      <c r="AL40" s="181">
        <f t="array" ref="AL40">IFERROR(
MEDIAN((IF(DATOS_[[Sexo]:[Sexo]]=$B40,IF(DATOS_[[AGRUP. VALOR. PTO.]:[AGRUP. VALOR. PTO.]]=$B39,IF(DATOS_[[Check Periodo Ref.]:[Check Periodo Ref.]]="Dentro",DATOS_[C.Extra.01]))))),
0)</f>
        <v>0</v>
      </c>
      <c r="AM40" s="181">
        <f t="array" ref="AM40">IFERROR(
MEDIAN((IF(DATOS_[[Sexo]:[Sexo]]=$B40,IF(DATOS_[[AGRUP. VALOR. PTO.]:[AGRUP. VALOR. PTO.]]=$B39,IF(DATOS_[[Check Periodo Ref.]:[Check Periodo Ref.]]="Dentro",DATOS_[C.Extra.02]))))),
0)</f>
        <v>0</v>
      </c>
      <c r="AN40" s="181">
        <f t="array" ref="AN40">IFERROR(
MEDIAN((IF(DATOS_[[Sexo]:[Sexo]]=$B40,IF(DATOS_[[AGRUP. VALOR. PTO.]:[AGRUP. VALOR. PTO.]]=$B39,IF(DATOS_[[Check Periodo Ref.]:[Check Periodo Ref.]]="Dentro",DATOS_[C.Extra.03]))))),
0)</f>
        <v>0</v>
      </c>
      <c r="AO40" s="181">
        <f t="array" ref="AO40">IFERROR(
MEDIAN((IF(DATOS_[[Sexo]:[Sexo]]=$B40,IF(DATOS_[[AGRUP. VALOR. PTO.]:[AGRUP. VALOR. PTO.]]=$B39,IF(DATOS_[[Check Periodo Ref.]:[Check Periodo Ref.]]="Dentro",DATOS_[C.Extra.04]))))),
0)</f>
        <v>0</v>
      </c>
      <c r="AP40" s="181">
        <f t="array" ref="AP40">IFERROR(
MEDIAN((IF(DATOS_[[Sexo]:[Sexo]]=$B40,IF(DATOS_[[AGRUP. VALOR. PTO.]:[AGRUP. VALOR. PTO.]]=$B39,IF(DATOS_[[Check Periodo Ref.]:[Check Periodo Ref.]]="Dentro",DATOS_[C.Extra.05]))))),
0)</f>
        <v>0</v>
      </c>
      <c r="AQ40" s="182">
        <f t="array" ref="AQ40">IFERROR(
MEDIAN(IF(DATOS_[Sexo]=$B40,IF(DATOS_[AGRUP. VALOR. PTO.]=$B39,IF(DATOS_[Check Periodo Ref.]="Dentro",DATOS_[Tot Extrasalarial Ef],FALSE)))),
0)</f>
        <v>0</v>
      </c>
      <c r="AR40" s="183">
        <f t="array" ref="AR40">IFERROR(
MEDIAN(IF(DATOS_[Sexo]=$B40,IF(DATOS_[AGRUP. VALOR. PTO.]=$B39,IF(DATOS_[Check Periodo Ref.]="Dentro",DATOS_[TOTAL Retrib Ef],FALSE)))),
0)</f>
        <v>0</v>
      </c>
    </row>
    <row r="41" spans="1:44" x14ac:dyDescent="0.3">
      <c r="A41" s="107" t="str">
        <f t="shared" ref="A41" si="38">+A40</f>
        <v>[ocultar]</v>
      </c>
      <c r="B41" s="98"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77">
        <f t="array" ref="E41">IFERROR(
MEDIAN(IF(DATOS_[Sexo]=$B41,IF(DATOS_[AGRUP. VALOR. PTO.]=$B39,IF(DATOS_[Check Periodo Ref.]="Dentro",DATOS_[SALARIO BASE Ef],FALSE)))),
0)</f>
        <v>0</v>
      </c>
      <c r="F41" s="178">
        <f t="array" ref="F41">IFERROR(
MEDIAN((IF(DATOS_[[Sexo]:[Sexo]]=$B41,IF(DATOS_[[AGRUP. VALOR. PTO.]:[AGRUP. VALOR. PTO.]]=$B39,IF(DATOS_[[Check Periodo Ref.]:[Check Periodo Ref.]]="Dentro",DATOS_[Conc.Sal.01]))))),
0)</f>
        <v>0</v>
      </c>
      <c r="G41" s="178">
        <f t="array" ref="G41">IFERROR(
MEDIAN((IF(DATOS_[[Sexo]:[Sexo]]=$B41,IF(DATOS_[[AGRUP. VALOR. PTO.]:[AGRUP. VALOR. PTO.]]=$B39,IF(DATOS_[[Check Periodo Ref.]:[Check Periodo Ref.]]="Dentro",DATOS_[Conc.Sal.02]))))),
0)</f>
        <v>0</v>
      </c>
      <c r="H41" s="178">
        <f t="array" ref="H41">IFERROR(
MEDIAN((IF(DATOS_[[Sexo]:[Sexo]]=$B41,IF(DATOS_[[AGRUP. VALOR. PTO.]:[AGRUP. VALOR. PTO.]]=$B39,IF(DATOS_[[Check Periodo Ref.]:[Check Periodo Ref.]]="Dentro",DATOS_[Conc.Sal.03]))))),
0)</f>
        <v>0</v>
      </c>
      <c r="I41" s="178">
        <f t="array" ref="I41">IFERROR(
MEDIAN((IF(DATOS_[[Sexo]:[Sexo]]=$B41,IF(DATOS_[[AGRUP. VALOR. PTO.]:[AGRUP. VALOR. PTO.]]=$B39,IF(DATOS_[[Check Periodo Ref.]:[Check Periodo Ref.]]="Dentro",DATOS_[Conc.Sal.04]))))),
0)</f>
        <v>0</v>
      </c>
      <c r="J41" s="178">
        <f t="array" ref="J41">IFERROR(
MEDIAN((IF(DATOS_[[Sexo]:[Sexo]]=$B41,IF(DATOS_[[AGRUP. VALOR. PTO.]:[AGRUP. VALOR. PTO.]]=$B39,IF(DATOS_[[Check Periodo Ref.]:[Check Periodo Ref.]]="Dentro",DATOS_[Conc.Sal.05]))))),
0)</f>
        <v>0</v>
      </c>
      <c r="K41" s="178">
        <f t="array" ref="K41">IFERROR(
MEDIAN((IF(DATOS_[[Sexo]:[Sexo]]=$B41,IF(DATOS_[[AGRUP. VALOR. PTO.]:[AGRUP. VALOR. PTO.]]=$B39,IF(DATOS_[[Check Periodo Ref.]:[Check Periodo Ref.]]="Dentro",DATOS_[Conc.Sal.06]))))),
0)</f>
        <v>0</v>
      </c>
      <c r="L41" s="178">
        <f t="array" ref="L41">IFERROR(
MEDIAN((IF(DATOS_[[Sexo]:[Sexo]]=$B41,IF(DATOS_[[AGRUP. VALOR. PTO.]:[AGRUP. VALOR. PTO.]]=$B39,IF(DATOS_[[Check Periodo Ref.]:[Check Periodo Ref.]]="Dentro",DATOS_[Conc.Sal.07]))))),
0)</f>
        <v>0</v>
      </c>
      <c r="M41" s="178">
        <f t="array" ref="M41">IFERROR(
MEDIAN((IF(DATOS_[[Sexo]:[Sexo]]=$B41,IF(DATOS_[[AGRUP. VALOR. PTO.]:[AGRUP. VALOR. PTO.]]=$B39,IF(DATOS_[[Check Periodo Ref.]:[Check Periodo Ref.]]="Dentro",DATOS_[Conc.Sal.08]))))),
0)</f>
        <v>0</v>
      </c>
      <c r="N41" s="178">
        <f t="array" ref="N41">IFERROR(
MEDIAN((IF(DATOS_[[Sexo]:[Sexo]]=$B41,IF(DATOS_[[AGRUP. VALOR. PTO.]:[AGRUP. VALOR. PTO.]]=$B39,IF(DATOS_[[Check Periodo Ref.]:[Check Periodo Ref.]]="Dentro",DATOS_[Conc.Sal.09]))))),
0)</f>
        <v>0</v>
      </c>
      <c r="O41" s="178">
        <f t="array" ref="O41">IFERROR(
MEDIAN((IF(DATOS_[[Sexo]:[Sexo]]=$B41,IF(DATOS_[[AGRUP. VALOR. PTO.]:[AGRUP. VALOR. PTO.]]=$B39,IF(DATOS_[[Check Periodo Ref.]:[Check Periodo Ref.]]="Dentro",DATOS_[Conc.Sal.10]))))),
0)</f>
        <v>0</v>
      </c>
      <c r="P41" s="178">
        <f t="array" ref="P41">IFERROR(
MEDIAN((IF(DATOS_[[Sexo]:[Sexo]]=$B41,IF(DATOS_[[AGRUP. VALOR. PTO.]:[AGRUP. VALOR. PTO.]]=$B39,IF(DATOS_[[Check Periodo Ref.]:[Check Periodo Ref.]]="Dentro",DATOS_[Conc.Sal.11]))))),
0)</f>
        <v>0</v>
      </c>
      <c r="Q41" s="178">
        <f t="array" ref="Q41">IFERROR(
MEDIAN((IF(DATOS_[[Sexo]:[Sexo]]=$B41,IF(DATOS_[[AGRUP. VALOR. PTO.]:[AGRUP. VALOR. PTO.]]=$B39,IF(DATOS_[[Check Periodo Ref.]:[Check Periodo Ref.]]="Dentro",DATOS_[Conc.Sal.12]))))),
0)</f>
        <v>0</v>
      </c>
      <c r="R41" s="178">
        <f t="array" ref="R41">IFERROR(
MEDIAN((IF(DATOS_[[Sexo]:[Sexo]]=$B41,IF(DATOS_[[AGRUP. VALOR. PTO.]:[AGRUP. VALOR. PTO.]]=$B39,IF(DATOS_[[Check Periodo Ref.]:[Check Periodo Ref.]]="Dentro",DATOS_[Conc.Sal.13]))))),
0)</f>
        <v>0</v>
      </c>
      <c r="S41" s="178">
        <f t="array" ref="S41">IFERROR(
MEDIAN((IF(DATOS_[[Sexo]:[Sexo]]=$B41,IF(DATOS_[[AGRUP. VALOR. PTO.]:[AGRUP. VALOR. PTO.]]=$B39,IF(DATOS_[[Check Periodo Ref.]:[Check Periodo Ref.]]="Dentro",DATOS_[Conc.Sal.14]))))),
0)</f>
        <v>0</v>
      </c>
      <c r="T41" s="178">
        <f t="array" ref="T41">IFERROR(
MEDIAN((IF(DATOS_[[Sexo]:[Sexo]]=$B41,IF(DATOS_[[AGRUP. VALOR. PTO.]:[AGRUP. VALOR. PTO.]]=$B39,IF(DATOS_[[Check Periodo Ref.]:[Check Periodo Ref.]]="Dentro",DATOS_[Conc.Sal.15]))))),
0)</f>
        <v>0</v>
      </c>
      <c r="U41" s="178">
        <f t="array" ref="U41">IFERROR(
MEDIAN((IF(DATOS_[[Sexo]:[Sexo]]=$B41,IF(DATOS_[[AGRUP. VALOR. PTO.]:[AGRUP. VALOR. PTO.]]=$B39,IF(DATOS_[[Check Periodo Ref.]:[Check Periodo Ref.]]="Dentro",DATOS_[Conc.Sal.16]))))),
0)</f>
        <v>0</v>
      </c>
      <c r="V41" s="178">
        <f t="array" ref="V41">IFERROR(
MEDIAN((IF(DATOS_[[Sexo]:[Sexo]]=$B41,IF(DATOS_[[AGRUP. VALOR. PTO.]:[AGRUP. VALOR. PTO.]]=$B39,IF(DATOS_[[Check Periodo Ref.]:[Check Periodo Ref.]]="Dentro",DATOS_[Conc.Sal.17]))))),
0)</f>
        <v>0</v>
      </c>
      <c r="W41" s="178">
        <f t="array" ref="W41">IFERROR(
MEDIAN((IF(DATOS_[[Sexo]:[Sexo]]=$B41,IF(DATOS_[[AGRUP. VALOR. PTO.]:[AGRUP. VALOR. PTO.]]=$B39,IF(DATOS_[[Check Periodo Ref.]:[Check Periodo Ref.]]="Dentro",DATOS_[Conc.Sal.18]))))),
0)</f>
        <v>0</v>
      </c>
      <c r="X41" s="178">
        <f t="array" ref="X41">IFERROR(
MEDIAN((IF(DATOS_[[Sexo]:[Sexo]]=$B41,IF(DATOS_[[AGRUP. VALOR. PTO.]:[AGRUP. VALOR. PTO.]]=$B39,IF(DATOS_[[Check Periodo Ref.]:[Check Periodo Ref.]]="Dentro",DATOS_[Conc.Sal.19]))))),
0)</f>
        <v>0</v>
      </c>
      <c r="Y41" s="178">
        <f t="array" ref="Y41">IFERROR(
MEDIAN((IF(DATOS_[[Sexo]:[Sexo]]=$B41,IF(DATOS_[[AGRUP. VALOR. PTO.]:[AGRUP. VALOR. PTO.]]=$B39,IF(DATOS_[[Check Periodo Ref.]:[Check Periodo Ref.]]="Dentro",DATOS_[Conc.Sal.20]))))),
0)</f>
        <v>0</v>
      </c>
      <c r="Z41" s="178">
        <f t="array" ref="Z41">IFERROR(
MEDIAN((IF(DATOS_[[Sexo]:[Sexo]]=$B41,IF(DATOS_[[AGRUP. VALOR. PTO.]:[AGRUP. VALOR. PTO.]]=$B39,IF(DATOS_[[Check Periodo Ref.]:[Check Periodo Ref.]]="Dentro",DATOS_[Conc.Sal.21]))))),
0)</f>
        <v>0</v>
      </c>
      <c r="AA41" s="178">
        <f t="array" ref="AA41">IFERROR(
MEDIAN((IF(DATOS_[[Sexo]:[Sexo]]=$B41,IF(DATOS_[[AGRUP. VALOR. PTO.]:[AGRUP. VALOR. PTO.]]=$B39,IF(DATOS_[[Check Periodo Ref.]:[Check Periodo Ref.]]="Dentro",DATOS_[Conc.Sal.22]))))),
0)</f>
        <v>0</v>
      </c>
      <c r="AB41" s="178">
        <f t="array" ref="AB41">IFERROR(
MEDIAN((IF(DATOS_[[Sexo]:[Sexo]]=$B41,IF(DATOS_[[AGRUP. VALOR. PTO.]:[AGRUP. VALOR. PTO.]]=$B39,IF(DATOS_[[Check Periodo Ref.]:[Check Periodo Ref.]]="Dentro",DATOS_[Conc.Sal.23]))))),
0)</f>
        <v>0</v>
      </c>
      <c r="AC41" s="178">
        <f t="array" ref="AC41">IFERROR(
MEDIAN((IF(DATOS_[[Sexo]:[Sexo]]=$B41,IF(DATOS_[[AGRUP. VALOR. PTO.]:[AGRUP. VALOR. PTO.]]=$B39,IF(DATOS_[[Check Periodo Ref.]:[Check Periodo Ref.]]="Dentro",DATOS_[Conc.Sal.24]))))),
0)</f>
        <v>0</v>
      </c>
      <c r="AD41" s="178">
        <f t="array" ref="AD41">IFERROR(
MEDIAN((IF(DATOS_[[Sexo]:[Sexo]]=$B41,IF(DATOS_[[AGRUP. VALOR. PTO.]:[AGRUP. VALOR. PTO.]]=$B39,IF(DATOS_[[Check Periodo Ref.]:[Check Periodo Ref.]]="Dentro",DATOS_[Conc.Sal.25]))))),
0)</f>
        <v>0</v>
      </c>
      <c r="AE41" s="178">
        <f t="array" ref="AE41">IFERROR(
MEDIAN((IF(DATOS_[[Sexo]:[Sexo]]=$B41,IF(DATOS_[[AGRUP. VALOR. PTO.]:[AGRUP. VALOR. PTO.]]=$B39,IF(DATOS_[[Check Periodo Ref.]:[Check Periodo Ref.]]="Dentro",DATOS_[Conc.Sal.26]))))),
0)</f>
        <v>0</v>
      </c>
      <c r="AF41" s="178">
        <f t="array" ref="AF41">IFERROR(
MEDIAN((IF(DATOS_[[Sexo]:[Sexo]]=$B41,IF(DATOS_[[AGRUP. VALOR. PTO.]:[AGRUP. VALOR. PTO.]]=$B39,IF(DATOS_[[Check Periodo Ref.]:[Check Periodo Ref.]]="Dentro",DATOS_[Conc.Sal.27]))))),
0)</f>
        <v>0</v>
      </c>
      <c r="AG41" s="178">
        <f t="array" ref="AG41">IFERROR(
MEDIAN((IF(DATOS_[[Sexo]:[Sexo]]=$B41,IF(DATOS_[[AGRUP. VALOR. PTO.]:[AGRUP. VALOR. PTO.]]=$B39,IF(DATOS_[[Check Periodo Ref.]:[Check Periodo Ref.]]="Dentro",DATOS_[Conc.Sal.28]))))),
0)</f>
        <v>0</v>
      </c>
      <c r="AH41" s="178">
        <f t="array" ref="AH41">IFERROR(
MEDIAN((IF(DATOS_[[Sexo]:[Sexo]]=$B41,IF(DATOS_[[AGRUP. VALOR. PTO.]:[AGRUP. VALOR. PTO.]]=$B39,IF(DATOS_[[Check Periodo Ref.]:[Check Periodo Ref.]]="Dentro",DATOS_[Conc.Sal.29]))))),
0)</f>
        <v>0</v>
      </c>
      <c r="AI41" s="178">
        <f t="array" ref="AI41">IFERROR(
MEDIAN((IF(DATOS_[[Sexo]:[Sexo]]=$B41,IF(DATOS_[[AGRUP. VALOR. PTO.]:[AGRUP. VALOR. PTO.]]=$B39,IF(DATOS_[[Check Periodo Ref.]:[Check Periodo Ref.]]="Dentro",DATOS_[Conc.Sal.30]))))),
0)</f>
        <v>0</v>
      </c>
      <c r="AJ41" s="179">
        <f t="array" ref="AJ41">IFERROR(
MEDIAN(IF(DATOS_[Sexo]=$B41,IF(DATOS_[AGRUP. VALOR. PTO.]=$B39,IF(DATOS_[Check Periodo Ref.]="Dentro",DATOS_[Tot COMPL.SAL Ef],FALSE)))),
0)</f>
        <v>0</v>
      </c>
      <c r="AK41" s="180">
        <f t="array" ref="AK41">IFERROR(
MEDIAN(IF(DATOS_[Sexo]=$B41,IF(DATOS_[AGRUP. VALOR. PTO.]=$B39,IF(DATOS_[Check Periodo Ref.]="Dentro",DATOS_[TOTAL SALARIO Ef],FALSE)))),
0)</f>
        <v>0</v>
      </c>
      <c r="AL41" s="181">
        <f t="array" ref="AL41">IFERROR(
MEDIAN((IF(DATOS_[[Sexo]:[Sexo]]=$B41,IF(DATOS_[[AGRUP. VALOR. PTO.]:[AGRUP. VALOR. PTO.]]=$B39,IF(DATOS_[[Check Periodo Ref.]:[Check Periodo Ref.]]="Dentro",DATOS_[C.Extra.01]))))),
0)</f>
        <v>0</v>
      </c>
      <c r="AM41" s="181">
        <f t="array" ref="AM41">IFERROR(
MEDIAN((IF(DATOS_[[Sexo]:[Sexo]]=$B41,IF(DATOS_[[AGRUP. VALOR. PTO.]:[AGRUP. VALOR. PTO.]]=$B39,IF(DATOS_[[Check Periodo Ref.]:[Check Periodo Ref.]]="Dentro",DATOS_[C.Extra.02]))))),
0)</f>
        <v>0</v>
      </c>
      <c r="AN41" s="181">
        <f t="array" ref="AN41">IFERROR(
MEDIAN((IF(DATOS_[[Sexo]:[Sexo]]=$B41,IF(DATOS_[[AGRUP. VALOR. PTO.]:[AGRUP. VALOR. PTO.]]=$B39,IF(DATOS_[[Check Periodo Ref.]:[Check Periodo Ref.]]="Dentro",DATOS_[C.Extra.03]))))),
0)</f>
        <v>0</v>
      </c>
      <c r="AO41" s="181">
        <f t="array" ref="AO41">IFERROR(
MEDIAN((IF(DATOS_[[Sexo]:[Sexo]]=$B41,IF(DATOS_[[AGRUP. VALOR. PTO.]:[AGRUP. VALOR. PTO.]]=$B39,IF(DATOS_[[Check Periodo Ref.]:[Check Periodo Ref.]]="Dentro",DATOS_[C.Extra.04]))))),
0)</f>
        <v>0</v>
      </c>
      <c r="AP41" s="181">
        <f t="array" ref="AP41">IFERROR(
MEDIAN((IF(DATOS_[[Sexo]:[Sexo]]=$B41,IF(DATOS_[[AGRUP. VALOR. PTO.]:[AGRUP. VALOR. PTO.]]=$B39,IF(DATOS_[[Check Periodo Ref.]:[Check Periodo Ref.]]="Dentro",DATOS_[C.Extra.05]))))),
0)</f>
        <v>0</v>
      </c>
      <c r="AQ41" s="182">
        <f t="array" ref="AQ41">IFERROR(
MEDIAN(IF(DATOS_[Sexo]=$B41,IF(DATOS_[AGRUP. VALOR. PTO.]=$B39,IF(DATOS_[Check Periodo Ref.]="Dentro",DATOS_[Tot Extrasalarial Ef],FALSE)))),
0)</f>
        <v>0</v>
      </c>
      <c r="AR41" s="183">
        <f t="array" ref="AR41">IFERROR(
MEDIAN(IF(DATOS_[Sexo]=$B41,IF(DATOS_[AGRUP. VALOR. PTO.]=$B39,IF(DATOS_[Check Periodo Ref.]="Dentro",DATOS_[TOTAL Retrib Ef],FALSE)))),
0)</f>
        <v>0</v>
      </c>
    </row>
    <row r="42" spans="1:44" ht="17.25" thickBot="1" x14ac:dyDescent="0.35">
      <c r="A42" s="107" t="str">
        <f t="shared" ref="A42" si="39">+A43</f>
        <v>[ocultar]</v>
      </c>
      <c r="B42" s="105" t="s">
        <v>269</v>
      </c>
      <c r="C42" s="176"/>
      <c r="D42" s="106"/>
      <c r="E42" s="186" t="str">
        <f t="shared" ref="E42:AR42" si="40">IFERROR((E43-E44)/E43,"")</f>
        <v/>
      </c>
      <c r="F42" s="190" t="str">
        <f t="shared" si="40"/>
        <v/>
      </c>
      <c r="G42" s="190" t="str">
        <f t="shared" si="40"/>
        <v/>
      </c>
      <c r="H42" s="190" t="str">
        <f t="shared" si="40"/>
        <v/>
      </c>
      <c r="I42" s="190" t="str">
        <f t="shared" si="40"/>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89" t="str">
        <f t="shared" si="40"/>
        <v/>
      </c>
      <c r="W42" s="189" t="str">
        <f t="shared" si="40"/>
        <v/>
      </c>
      <c r="X42" s="189" t="str">
        <f t="shared" si="40"/>
        <v/>
      </c>
      <c r="Y42" s="189"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91" t="str">
        <f t="shared" si="40"/>
        <v/>
      </c>
      <c r="AK42" s="195" t="str">
        <f t="shared" si="40"/>
        <v/>
      </c>
      <c r="AL42" s="192" t="str">
        <f t="shared" si="40"/>
        <v/>
      </c>
      <c r="AM42" s="192" t="str">
        <f t="shared" si="40"/>
        <v/>
      </c>
      <c r="AN42" s="192" t="str">
        <f t="shared" si="40"/>
        <v/>
      </c>
      <c r="AO42" s="192" t="str">
        <f t="shared" si="40"/>
        <v/>
      </c>
      <c r="AP42" s="192" t="str">
        <f t="shared" si="40"/>
        <v/>
      </c>
      <c r="AQ42" s="193" t="str">
        <f t="shared" si="40"/>
        <v/>
      </c>
      <c r="AR42" s="194" t="str">
        <f t="shared" si="40"/>
        <v/>
      </c>
    </row>
    <row r="43" spans="1:44" x14ac:dyDescent="0.3">
      <c r="A43" s="107" t="str">
        <f t="shared" ref="A43" si="41">+IF(C43+C44=0,"[ocultar]","")</f>
        <v>[ocultar]</v>
      </c>
      <c r="B43" s="98"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77">
        <f t="array" ref="E43">IFERROR(
MEDIAN(IF(DATOS_[Sexo]=$B43,IF(DATOS_[AGRUP. VALOR. PTO.]=$B42,IF(DATOS_[Check Periodo Ref.]="Dentro",DATOS_[SALARIO BASE Ef],FALSE)))),
0)</f>
        <v>0</v>
      </c>
      <c r="F43" s="178">
        <f t="array" ref="F43">IFERROR(
MEDIAN((IF(DATOS_[[Sexo]:[Sexo]]=$B43,IF(DATOS_[[AGRUP. VALOR. PTO.]:[AGRUP. VALOR. PTO.]]=$B42,IF(DATOS_[[Check Periodo Ref.]:[Check Periodo Ref.]]="Dentro",DATOS_[Conc.Sal.01]))))),
0)</f>
        <v>0</v>
      </c>
      <c r="G43" s="178">
        <f t="array" ref="G43">IFERROR(
MEDIAN((IF(DATOS_[[Sexo]:[Sexo]]=$B43,IF(DATOS_[[AGRUP. VALOR. PTO.]:[AGRUP. VALOR. PTO.]]=$B42,IF(DATOS_[[Check Periodo Ref.]:[Check Periodo Ref.]]="Dentro",DATOS_[Conc.Sal.02]))))),
0)</f>
        <v>0</v>
      </c>
      <c r="H43" s="178">
        <f t="array" ref="H43">IFERROR(
MEDIAN((IF(DATOS_[[Sexo]:[Sexo]]=$B43,IF(DATOS_[[AGRUP. VALOR. PTO.]:[AGRUP. VALOR. PTO.]]=$B42,IF(DATOS_[[Check Periodo Ref.]:[Check Periodo Ref.]]="Dentro",DATOS_[Conc.Sal.03]))))),
0)</f>
        <v>0</v>
      </c>
      <c r="I43" s="178">
        <f t="array" ref="I43">IFERROR(
MEDIAN((IF(DATOS_[[Sexo]:[Sexo]]=$B43,IF(DATOS_[[AGRUP. VALOR. PTO.]:[AGRUP. VALOR. PTO.]]=$B42,IF(DATOS_[[Check Periodo Ref.]:[Check Periodo Ref.]]="Dentro",DATOS_[Conc.Sal.04]))))),
0)</f>
        <v>0</v>
      </c>
      <c r="J43" s="178">
        <f t="array" ref="J43">IFERROR(
MEDIAN((IF(DATOS_[[Sexo]:[Sexo]]=$B43,IF(DATOS_[[AGRUP. VALOR. PTO.]:[AGRUP. VALOR. PTO.]]=$B42,IF(DATOS_[[Check Periodo Ref.]:[Check Periodo Ref.]]="Dentro",DATOS_[Conc.Sal.05]))))),
0)</f>
        <v>0</v>
      </c>
      <c r="K43" s="178">
        <f t="array" ref="K43">IFERROR(
MEDIAN((IF(DATOS_[[Sexo]:[Sexo]]=$B43,IF(DATOS_[[AGRUP. VALOR. PTO.]:[AGRUP. VALOR. PTO.]]=$B42,IF(DATOS_[[Check Periodo Ref.]:[Check Periodo Ref.]]="Dentro",DATOS_[Conc.Sal.06]))))),
0)</f>
        <v>0</v>
      </c>
      <c r="L43" s="178">
        <f t="array" ref="L43">IFERROR(
MEDIAN((IF(DATOS_[[Sexo]:[Sexo]]=$B43,IF(DATOS_[[AGRUP. VALOR. PTO.]:[AGRUP. VALOR. PTO.]]=$B42,IF(DATOS_[[Check Periodo Ref.]:[Check Periodo Ref.]]="Dentro",DATOS_[Conc.Sal.07]))))),
0)</f>
        <v>0</v>
      </c>
      <c r="M43" s="178">
        <f t="array" ref="M43">IFERROR(
MEDIAN((IF(DATOS_[[Sexo]:[Sexo]]=$B43,IF(DATOS_[[AGRUP. VALOR. PTO.]:[AGRUP. VALOR. PTO.]]=$B42,IF(DATOS_[[Check Periodo Ref.]:[Check Periodo Ref.]]="Dentro",DATOS_[Conc.Sal.08]))))),
0)</f>
        <v>0</v>
      </c>
      <c r="N43" s="178">
        <f t="array" ref="N43">IFERROR(
MEDIAN((IF(DATOS_[[Sexo]:[Sexo]]=$B43,IF(DATOS_[[AGRUP. VALOR. PTO.]:[AGRUP. VALOR. PTO.]]=$B42,IF(DATOS_[[Check Periodo Ref.]:[Check Periodo Ref.]]="Dentro",DATOS_[Conc.Sal.09]))))),
0)</f>
        <v>0</v>
      </c>
      <c r="O43" s="178">
        <f t="array" ref="O43">IFERROR(
MEDIAN((IF(DATOS_[[Sexo]:[Sexo]]=$B43,IF(DATOS_[[AGRUP. VALOR. PTO.]:[AGRUP. VALOR. PTO.]]=$B42,IF(DATOS_[[Check Periodo Ref.]:[Check Periodo Ref.]]="Dentro",DATOS_[Conc.Sal.10]))))),
0)</f>
        <v>0</v>
      </c>
      <c r="P43" s="178">
        <f t="array" ref="P43">IFERROR(
MEDIAN((IF(DATOS_[[Sexo]:[Sexo]]=$B43,IF(DATOS_[[AGRUP. VALOR. PTO.]:[AGRUP. VALOR. PTO.]]=$B42,IF(DATOS_[[Check Periodo Ref.]:[Check Periodo Ref.]]="Dentro",DATOS_[Conc.Sal.11]))))),
0)</f>
        <v>0</v>
      </c>
      <c r="Q43" s="178">
        <f t="array" ref="Q43">IFERROR(
MEDIAN((IF(DATOS_[[Sexo]:[Sexo]]=$B43,IF(DATOS_[[AGRUP. VALOR. PTO.]:[AGRUP. VALOR. PTO.]]=$B42,IF(DATOS_[[Check Periodo Ref.]:[Check Periodo Ref.]]="Dentro",DATOS_[Conc.Sal.12]))))),
0)</f>
        <v>0</v>
      </c>
      <c r="R43" s="178">
        <f t="array" ref="R43">IFERROR(
MEDIAN((IF(DATOS_[[Sexo]:[Sexo]]=$B43,IF(DATOS_[[AGRUP. VALOR. PTO.]:[AGRUP. VALOR. PTO.]]=$B42,IF(DATOS_[[Check Periodo Ref.]:[Check Periodo Ref.]]="Dentro",DATOS_[Conc.Sal.13]))))),
0)</f>
        <v>0</v>
      </c>
      <c r="S43" s="178">
        <f t="array" ref="S43">IFERROR(
MEDIAN((IF(DATOS_[[Sexo]:[Sexo]]=$B43,IF(DATOS_[[AGRUP. VALOR. PTO.]:[AGRUP. VALOR. PTO.]]=$B42,IF(DATOS_[[Check Periodo Ref.]:[Check Periodo Ref.]]="Dentro",DATOS_[Conc.Sal.14]))))),
0)</f>
        <v>0</v>
      </c>
      <c r="T43" s="178">
        <f t="array" ref="T43">IFERROR(
MEDIAN((IF(DATOS_[[Sexo]:[Sexo]]=$B43,IF(DATOS_[[AGRUP. VALOR. PTO.]:[AGRUP. VALOR. PTO.]]=$B42,IF(DATOS_[[Check Periodo Ref.]:[Check Periodo Ref.]]="Dentro",DATOS_[Conc.Sal.15]))))),
0)</f>
        <v>0</v>
      </c>
      <c r="U43" s="178">
        <f t="array" ref="U43">IFERROR(
MEDIAN((IF(DATOS_[[Sexo]:[Sexo]]=$B43,IF(DATOS_[[AGRUP. VALOR. PTO.]:[AGRUP. VALOR. PTO.]]=$B42,IF(DATOS_[[Check Periodo Ref.]:[Check Periodo Ref.]]="Dentro",DATOS_[Conc.Sal.16]))))),
0)</f>
        <v>0</v>
      </c>
      <c r="V43" s="178">
        <f t="array" ref="V43">IFERROR(
MEDIAN((IF(DATOS_[[Sexo]:[Sexo]]=$B43,IF(DATOS_[[AGRUP. VALOR. PTO.]:[AGRUP. VALOR. PTO.]]=$B42,IF(DATOS_[[Check Periodo Ref.]:[Check Periodo Ref.]]="Dentro",DATOS_[Conc.Sal.17]))))),
0)</f>
        <v>0</v>
      </c>
      <c r="W43" s="178">
        <f t="array" ref="W43">IFERROR(
MEDIAN((IF(DATOS_[[Sexo]:[Sexo]]=$B43,IF(DATOS_[[AGRUP. VALOR. PTO.]:[AGRUP. VALOR. PTO.]]=$B42,IF(DATOS_[[Check Periodo Ref.]:[Check Periodo Ref.]]="Dentro",DATOS_[Conc.Sal.18]))))),
0)</f>
        <v>0</v>
      </c>
      <c r="X43" s="178">
        <f t="array" ref="X43">IFERROR(
MEDIAN((IF(DATOS_[[Sexo]:[Sexo]]=$B43,IF(DATOS_[[AGRUP. VALOR. PTO.]:[AGRUP. VALOR. PTO.]]=$B42,IF(DATOS_[[Check Periodo Ref.]:[Check Periodo Ref.]]="Dentro",DATOS_[Conc.Sal.19]))))),
0)</f>
        <v>0</v>
      </c>
      <c r="Y43" s="178">
        <f t="array" ref="Y43">IFERROR(
MEDIAN((IF(DATOS_[[Sexo]:[Sexo]]=$B43,IF(DATOS_[[AGRUP. VALOR. PTO.]:[AGRUP. VALOR. PTO.]]=$B42,IF(DATOS_[[Check Periodo Ref.]:[Check Periodo Ref.]]="Dentro",DATOS_[Conc.Sal.20]))))),
0)</f>
        <v>0</v>
      </c>
      <c r="Z43" s="178">
        <f t="array" ref="Z43">IFERROR(
MEDIAN((IF(DATOS_[[Sexo]:[Sexo]]=$B43,IF(DATOS_[[AGRUP. VALOR. PTO.]:[AGRUP. VALOR. PTO.]]=$B42,IF(DATOS_[[Check Periodo Ref.]:[Check Periodo Ref.]]="Dentro",DATOS_[Conc.Sal.21]))))),
0)</f>
        <v>0</v>
      </c>
      <c r="AA43" s="178">
        <f t="array" ref="AA43">IFERROR(
MEDIAN((IF(DATOS_[[Sexo]:[Sexo]]=$B43,IF(DATOS_[[AGRUP. VALOR. PTO.]:[AGRUP. VALOR. PTO.]]=$B42,IF(DATOS_[[Check Periodo Ref.]:[Check Periodo Ref.]]="Dentro",DATOS_[Conc.Sal.22]))))),
0)</f>
        <v>0</v>
      </c>
      <c r="AB43" s="178">
        <f t="array" ref="AB43">IFERROR(
MEDIAN((IF(DATOS_[[Sexo]:[Sexo]]=$B43,IF(DATOS_[[AGRUP. VALOR. PTO.]:[AGRUP. VALOR. PTO.]]=$B42,IF(DATOS_[[Check Periodo Ref.]:[Check Periodo Ref.]]="Dentro",DATOS_[Conc.Sal.23]))))),
0)</f>
        <v>0</v>
      </c>
      <c r="AC43" s="178">
        <f t="array" ref="AC43">IFERROR(
MEDIAN((IF(DATOS_[[Sexo]:[Sexo]]=$B43,IF(DATOS_[[AGRUP. VALOR. PTO.]:[AGRUP. VALOR. PTO.]]=$B42,IF(DATOS_[[Check Periodo Ref.]:[Check Periodo Ref.]]="Dentro",DATOS_[Conc.Sal.24]))))),
0)</f>
        <v>0</v>
      </c>
      <c r="AD43" s="178">
        <f t="array" ref="AD43">IFERROR(
MEDIAN((IF(DATOS_[[Sexo]:[Sexo]]=$B43,IF(DATOS_[[AGRUP. VALOR. PTO.]:[AGRUP. VALOR. PTO.]]=$B42,IF(DATOS_[[Check Periodo Ref.]:[Check Periodo Ref.]]="Dentro",DATOS_[Conc.Sal.25]))))),
0)</f>
        <v>0</v>
      </c>
      <c r="AE43" s="178">
        <f t="array" ref="AE43">IFERROR(
MEDIAN((IF(DATOS_[[Sexo]:[Sexo]]=$B43,IF(DATOS_[[AGRUP. VALOR. PTO.]:[AGRUP. VALOR. PTO.]]=$B42,IF(DATOS_[[Check Periodo Ref.]:[Check Periodo Ref.]]="Dentro",DATOS_[Conc.Sal.26]))))),
0)</f>
        <v>0</v>
      </c>
      <c r="AF43" s="178">
        <f t="array" ref="AF43">IFERROR(
MEDIAN((IF(DATOS_[[Sexo]:[Sexo]]=$B43,IF(DATOS_[[AGRUP. VALOR. PTO.]:[AGRUP. VALOR. PTO.]]=$B42,IF(DATOS_[[Check Periodo Ref.]:[Check Periodo Ref.]]="Dentro",DATOS_[Conc.Sal.27]))))),
0)</f>
        <v>0</v>
      </c>
      <c r="AG43" s="178">
        <f t="array" ref="AG43">IFERROR(
MEDIAN((IF(DATOS_[[Sexo]:[Sexo]]=$B43,IF(DATOS_[[AGRUP. VALOR. PTO.]:[AGRUP. VALOR. PTO.]]=$B42,IF(DATOS_[[Check Periodo Ref.]:[Check Periodo Ref.]]="Dentro",DATOS_[Conc.Sal.28]))))),
0)</f>
        <v>0</v>
      </c>
      <c r="AH43" s="178">
        <f t="array" ref="AH43">IFERROR(
MEDIAN((IF(DATOS_[[Sexo]:[Sexo]]=$B43,IF(DATOS_[[AGRUP. VALOR. PTO.]:[AGRUP. VALOR. PTO.]]=$B42,IF(DATOS_[[Check Periodo Ref.]:[Check Periodo Ref.]]="Dentro",DATOS_[Conc.Sal.29]))))),
0)</f>
        <v>0</v>
      </c>
      <c r="AI43" s="178">
        <f t="array" ref="AI43">IFERROR(
MEDIAN((IF(DATOS_[[Sexo]:[Sexo]]=$B43,IF(DATOS_[[AGRUP. VALOR. PTO.]:[AGRUP. VALOR. PTO.]]=$B42,IF(DATOS_[[Check Periodo Ref.]:[Check Periodo Ref.]]="Dentro",DATOS_[Conc.Sal.30]))))),
0)</f>
        <v>0</v>
      </c>
      <c r="AJ43" s="179">
        <f t="array" ref="AJ43">IFERROR(
MEDIAN(IF(DATOS_[Sexo]=$B43,IF(DATOS_[AGRUP. VALOR. PTO.]=$B42,IF(DATOS_[Check Periodo Ref.]="Dentro",DATOS_[Tot COMPL.SAL Ef],FALSE)))),
0)</f>
        <v>0</v>
      </c>
      <c r="AK43" s="180">
        <f t="array" ref="AK43">IFERROR(
MEDIAN(IF(DATOS_[Sexo]=$B43,IF(DATOS_[AGRUP. VALOR. PTO.]=$B42,IF(DATOS_[Check Periodo Ref.]="Dentro",DATOS_[TOTAL SALARIO Ef],FALSE)))),
0)</f>
        <v>0</v>
      </c>
      <c r="AL43" s="181">
        <f t="array" ref="AL43">IFERROR(
MEDIAN((IF(DATOS_[[Sexo]:[Sexo]]=$B43,IF(DATOS_[[AGRUP. VALOR. PTO.]:[AGRUP. VALOR. PTO.]]=$B42,IF(DATOS_[[Check Periodo Ref.]:[Check Periodo Ref.]]="Dentro",DATOS_[C.Extra.01]))))),
0)</f>
        <v>0</v>
      </c>
      <c r="AM43" s="181">
        <f t="array" ref="AM43">IFERROR(
MEDIAN((IF(DATOS_[[Sexo]:[Sexo]]=$B43,IF(DATOS_[[AGRUP. VALOR. PTO.]:[AGRUP. VALOR. PTO.]]=$B42,IF(DATOS_[[Check Periodo Ref.]:[Check Periodo Ref.]]="Dentro",DATOS_[C.Extra.02]))))),
0)</f>
        <v>0</v>
      </c>
      <c r="AN43" s="181">
        <f t="array" ref="AN43">IFERROR(
MEDIAN((IF(DATOS_[[Sexo]:[Sexo]]=$B43,IF(DATOS_[[AGRUP. VALOR. PTO.]:[AGRUP. VALOR. PTO.]]=$B42,IF(DATOS_[[Check Periodo Ref.]:[Check Periodo Ref.]]="Dentro",DATOS_[C.Extra.03]))))),
0)</f>
        <v>0</v>
      </c>
      <c r="AO43" s="181">
        <f t="array" ref="AO43">IFERROR(
MEDIAN((IF(DATOS_[[Sexo]:[Sexo]]=$B43,IF(DATOS_[[AGRUP. VALOR. PTO.]:[AGRUP. VALOR. PTO.]]=$B42,IF(DATOS_[[Check Periodo Ref.]:[Check Periodo Ref.]]="Dentro",DATOS_[C.Extra.04]))))),
0)</f>
        <v>0</v>
      </c>
      <c r="AP43" s="181">
        <f t="array" ref="AP43">IFERROR(
MEDIAN((IF(DATOS_[[Sexo]:[Sexo]]=$B43,IF(DATOS_[[AGRUP. VALOR. PTO.]:[AGRUP. VALOR. PTO.]]=$B42,IF(DATOS_[[Check Periodo Ref.]:[Check Periodo Ref.]]="Dentro",DATOS_[C.Extra.05]))))),
0)</f>
        <v>0</v>
      </c>
      <c r="AQ43" s="182">
        <f t="array" ref="AQ43">IFERROR(
MEDIAN(IF(DATOS_[Sexo]=$B43,IF(DATOS_[AGRUP. VALOR. PTO.]=$B42,IF(DATOS_[Check Periodo Ref.]="Dentro",DATOS_[Tot Extrasalarial Ef],FALSE)))),
0)</f>
        <v>0</v>
      </c>
      <c r="AR43" s="183">
        <f t="array" ref="AR43">IFERROR(
MEDIAN(IF(DATOS_[Sexo]=$B43,IF(DATOS_[AGRUP. VALOR. PTO.]=$B42,IF(DATOS_[Check Periodo Ref.]="Dentro",DATOS_[TOTAL Retrib Ef],FALSE)))),
0)</f>
        <v>0</v>
      </c>
    </row>
    <row r="44" spans="1:44" x14ac:dyDescent="0.3">
      <c r="A44" s="107" t="str">
        <f t="shared" ref="A44" si="42">+A43</f>
        <v>[ocultar]</v>
      </c>
      <c r="B44" s="98"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77">
        <f t="array" ref="E44">IFERROR(
MEDIAN(IF(DATOS_[Sexo]=$B44,IF(DATOS_[AGRUP. VALOR. PTO.]=$B42,IF(DATOS_[Check Periodo Ref.]="Dentro",DATOS_[SALARIO BASE Ef],FALSE)))),
0)</f>
        <v>0</v>
      </c>
      <c r="F44" s="178">
        <f t="array" ref="F44">IFERROR(
MEDIAN((IF(DATOS_[[Sexo]:[Sexo]]=$B44,IF(DATOS_[[AGRUP. VALOR. PTO.]:[AGRUP. VALOR. PTO.]]=$B42,IF(DATOS_[[Check Periodo Ref.]:[Check Periodo Ref.]]="Dentro",DATOS_[Conc.Sal.01]))))),
0)</f>
        <v>0</v>
      </c>
      <c r="G44" s="178">
        <f t="array" ref="G44">IFERROR(
MEDIAN((IF(DATOS_[[Sexo]:[Sexo]]=$B44,IF(DATOS_[[AGRUP. VALOR. PTO.]:[AGRUP. VALOR. PTO.]]=$B42,IF(DATOS_[[Check Periodo Ref.]:[Check Periodo Ref.]]="Dentro",DATOS_[Conc.Sal.02]))))),
0)</f>
        <v>0</v>
      </c>
      <c r="H44" s="178">
        <f t="array" ref="H44">IFERROR(
MEDIAN((IF(DATOS_[[Sexo]:[Sexo]]=$B44,IF(DATOS_[[AGRUP. VALOR. PTO.]:[AGRUP. VALOR. PTO.]]=$B42,IF(DATOS_[[Check Periodo Ref.]:[Check Periodo Ref.]]="Dentro",DATOS_[Conc.Sal.03]))))),
0)</f>
        <v>0</v>
      </c>
      <c r="I44" s="178">
        <f t="array" ref="I44">IFERROR(
MEDIAN((IF(DATOS_[[Sexo]:[Sexo]]=$B44,IF(DATOS_[[AGRUP. VALOR. PTO.]:[AGRUP. VALOR. PTO.]]=$B42,IF(DATOS_[[Check Periodo Ref.]:[Check Periodo Ref.]]="Dentro",DATOS_[Conc.Sal.04]))))),
0)</f>
        <v>0</v>
      </c>
      <c r="J44" s="178">
        <f t="array" ref="J44">IFERROR(
MEDIAN((IF(DATOS_[[Sexo]:[Sexo]]=$B44,IF(DATOS_[[AGRUP. VALOR. PTO.]:[AGRUP. VALOR. PTO.]]=$B42,IF(DATOS_[[Check Periodo Ref.]:[Check Periodo Ref.]]="Dentro",DATOS_[Conc.Sal.05]))))),
0)</f>
        <v>0</v>
      </c>
      <c r="K44" s="178">
        <f t="array" ref="K44">IFERROR(
MEDIAN((IF(DATOS_[[Sexo]:[Sexo]]=$B44,IF(DATOS_[[AGRUP. VALOR. PTO.]:[AGRUP. VALOR. PTO.]]=$B42,IF(DATOS_[[Check Periodo Ref.]:[Check Periodo Ref.]]="Dentro",DATOS_[Conc.Sal.06]))))),
0)</f>
        <v>0</v>
      </c>
      <c r="L44" s="178">
        <f t="array" ref="L44">IFERROR(
MEDIAN((IF(DATOS_[[Sexo]:[Sexo]]=$B44,IF(DATOS_[[AGRUP. VALOR. PTO.]:[AGRUP. VALOR. PTO.]]=$B42,IF(DATOS_[[Check Periodo Ref.]:[Check Periodo Ref.]]="Dentro",DATOS_[Conc.Sal.07]))))),
0)</f>
        <v>0</v>
      </c>
      <c r="M44" s="178">
        <f t="array" ref="M44">IFERROR(
MEDIAN((IF(DATOS_[[Sexo]:[Sexo]]=$B44,IF(DATOS_[[AGRUP. VALOR. PTO.]:[AGRUP. VALOR. PTO.]]=$B42,IF(DATOS_[[Check Periodo Ref.]:[Check Periodo Ref.]]="Dentro",DATOS_[Conc.Sal.08]))))),
0)</f>
        <v>0</v>
      </c>
      <c r="N44" s="178">
        <f t="array" ref="N44">IFERROR(
MEDIAN((IF(DATOS_[[Sexo]:[Sexo]]=$B44,IF(DATOS_[[AGRUP. VALOR. PTO.]:[AGRUP. VALOR. PTO.]]=$B42,IF(DATOS_[[Check Periodo Ref.]:[Check Periodo Ref.]]="Dentro",DATOS_[Conc.Sal.09]))))),
0)</f>
        <v>0</v>
      </c>
      <c r="O44" s="178">
        <f t="array" ref="O44">IFERROR(
MEDIAN((IF(DATOS_[[Sexo]:[Sexo]]=$B44,IF(DATOS_[[AGRUP. VALOR. PTO.]:[AGRUP. VALOR. PTO.]]=$B42,IF(DATOS_[[Check Periodo Ref.]:[Check Periodo Ref.]]="Dentro",DATOS_[Conc.Sal.10]))))),
0)</f>
        <v>0</v>
      </c>
      <c r="P44" s="178">
        <f t="array" ref="P44">IFERROR(
MEDIAN((IF(DATOS_[[Sexo]:[Sexo]]=$B44,IF(DATOS_[[AGRUP. VALOR. PTO.]:[AGRUP. VALOR. PTO.]]=$B42,IF(DATOS_[[Check Periodo Ref.]:[Check Periodo Ref.]]="Dentro",DATOS_[Conc.Sal.11]))))),
0)</f>
        <v>0</v>
      </c>
      <c r="Q44" s="178">
        <f t="array" ref="Q44">IFERROR(
MEDIAN((IF(DATOS_[[Sexo]:[Sexo]]=$B44,IF(DATOS_[[AGRUP. VALOR. PTO.]:[AGRUP. VALOR. PTO.]]=$B42,IF(DATOS_[[Check Periodo Ref.]:[Check Periodo Ref.]]="Dentro",DATOS_[Conc.Sal.12]))))),
0)</f>
        <v>0</v>
      </c>
      <c r="R44" s="178">
        <f t="array" ref="R44">IFERROR(
MEDIAN((IF(DATOS_[[Sexo]:[Sexo]]=$B44,IF(DATOS_[[AGRUP. VALOR. PTO.]:[AGRUP. VALOR. PTO.]]=$B42,IF(DATOS_[[Check Periodo Ref.]:[Check Periodo Ref.]]="Dentro",DATOS_[Conc.Sal.13]))))),
0)</f>
        <v>0</v>
      </c>
      <c r="S44" s="178">
        <f t="array" ref="S44">IFERROR(
MEDIAN((IF(DATOS_[[Sexo]:[Sexo]]=$B44,IF(DATOS_[[AGRUP. VALOR. PTO.]:[AGRUP. VALOR. PTO.]]=$B42,IF(DATOS_[[Check Periodo Ref.]:[Check Periodo Ref.]]="Dentro",DATOS_[Conc.Sal.14]))))),
0)</f>
        <v>0</v>
      </c>
      <c r="T44" s="178">
        <f t="array" ref="T44">IFERROR(
MEDIAN((IF(DATOS_[[Sexo]:[Sexo]]=$B44,IF(DATOS_[[AGRUP. VALOR. PTO.]:[AGRUP. VALOR. PTO.]]=$B42,IF(DATOS_[[Check Periodo Ref.]:[Check Periodo Ref.]]="Dentro",DATOS_[Conc.Sal.15]))))),
0)</f>
        <v>0</v>
      </c>
      <c r="U44" s="178">
        <f t="array" ref="U44">IFERROR(
MEDIAN((IF(DATOS_[[Sexo]:[Sexo]]=$B44,IF(DATOS_[[AGRUP. VALOR. PTO.]:[AGRUP. VALOR. PTO.]]=$B42,IF(DATOS_[[Check Periodo Ref.]:[Check Periodo Ref.]]="Dentro",DATOS_[Conc.Sal.16]))))),
0)</f>
        <v>0</v>
      </c>
      <c r="V44" s="178">
        <f t="array" ref="V44">IFERROR(
MEDIAN((IF(DATOS_[[Sexo]:[Sexo]]=$B44,IF(DATOS_[[AGRUP. VALOR. PTO.]:[AGRUP. VALOR. PTO.]]=$B42,IF(DATOS_[[Check Periodo Ref.]:[Check Periodo Ref.]]="Dentro",DATOS_[Conc.Sal.17]))))),
0)</f>
        <v>0</v>
      </c>
      <c r="W44" s="178">
        <f t="array" ref="W44">IFERROR(
MEDIAN((IF(DATOS_[[Sexo]:[Sexo]]=$B44,IF(DATOS_[[AGRUP. VALOR. PTO.]:[AGRUP. VALOR. PTO.]]=$B42,IF(DATOS_[[Check Periodo Ref.]:[Check Periodo Ref.]]="Dentro",DATOS_[Conc.Sal.18]))))),
0)</f>
        <v>0</v>
      </c>
      <c r="X44" s="178">
        <f t="array" ref="X44">IFERROR(
MEDIAN((IF(DATOS_[[Sexo]:[Sexo]]=$B44,IF(DATOS_[[AGRUP. VALOR. PTO.]:[AGRUP. VALOR. PTO.]]=$B42,IF(DATOS_[[Check Periodo Ref.]:[Check Periodo Ref.]]="Dentro",DATOS_[Conc.Sal.19]))))),
0)</f>
        <v>0</v>
      </c>
      <c r="Y44" s="178">
        <f t="array" ref="Y44">IFERROR(
MEDIAN((IF(DATOS_[[Sexo]:[Sexo]]=$B44,IF(DATOS_[[AGRUP. VALOR. PTO.]:[AGRUP. VALOR. PTO.]]=$B42,IF(DATOS_[[Check Periodo Ref.]:[Check Periodo Ref.]]="Dentro",DATOS_[Conc.Sal.20]))))),
0)</f>
        <v>0</v>
      </c>
      <c r="Z44" s="178">
        <f t="array" ref="Z44">IFERROR(
MEDIAN((IF(DATOS_[[Sexo]:[Sexo]]=$B44,IF(DATOS_[[AGRUP. VALOR. PTO.]:[AGRUP. VALOR. PTO.]]=$B42,IF(DATOS_[[Check Periodo Ref.]:[Check Periodo Ref.]]="Dentro",DATOS_[Conc.Sal.21]))))),
0)</f>
        <v>0</v>
      </c>
      <c r="AA44" s="178">
        <f t="array" ref="AA44">IFERROR(
MEDIAN((IF(DATOS_[[Sexo]:[Sexo]]=$B44,IF(DATOS_[[AGRUP. VALOR. PTO.]:[AGRUP. VALOR. PTO.]]=$B42,IF(DATOS_[[Check Periodo Ref.]:[Check Periodo Ref.]]="Dentro",DATOS_[Conc.Sal.22]))))),
0)</f>
        <v>0</v>
      </c>
      <c r="AB44" s="178">
        <f t="array" ref="AB44">IFERROR(
MEDIAN((IF(DATOS_[[Sexo]:[Sexo]]=$B44,IF(DATOS_[[AGRUP. VALOR. PTO.]:[AGRUP. VALOR. PTO.]]=$B42,IF(DATOS_[[Check Periodo Ref.]:[Check Periodo Ref.]]="Dentro",DATOS_[Conc.Sal.23]))))),
0)</f>
        <v>0</v>
      </c>
      <c r="AC44" s="178">
        <f t="array" ref="AC44">IFERROR(
MEDIAN((IF(DATOS_[[Sexo]:[Sexo]]=$B44,IF(DATOS_[[AGRUP. VALOR. PTO.]:[AGRUP. VALOR. PTO.]]=$B42,IF(DATOS_[[Check Periodo Ref.]:[Check Periodo Ref.]]="Dentro",DATOS_[Conc.Sal.24]))))),
0)</f>
        <v>0</v>
      </c>
      <c r="AD44" s="178">
        <f t="array" ref="AD44">IFERROR(
MEDIAN((IF(DATOS_[[Sexo]:[Sexo]]=$B44,IF(DATOS_[[AGRUP. VALOR. PTO.]:[AGRUP. VALOR. PTO.]]=$B42,IF(DATOS_[[Check Periodo Ref.]:[Check Periodo Ref.]]="Dentro",DATOS_[Conc.Sal.25]))))),
0)</f>
        <v>0</v>
      </c>
      <c r="AE44" s="178">
        <f t="array" ref="AE44">IFERROR(
MEDIAN((IF(DATOS_[[Sexo]:[Sexo]]=$B44,IF(DATOS_[[AGRUP. VALOR. PTO.]:[AGRUP. VALOR. PTO.]]=$B42,IF(DATOS_[[Check Periodo Ref.]:[Check Periodo Ref.]]="Dentro",DATOS_[Conc.Sal.26]))))),
0)</f>
        <v>0</v>
      </c>
      <c r="AF44" s="178">
        <f t="array" ref="AF44">IFERROR(
MEDIAN((IF(DATOS_[[Sexo]:[Sexo]]=$B44,IF(DATOS_[[AGRUP. VALOR. PTO.]:[AGRUP. VALOR. PTO.]]=$B42,IF(DATOS_[[Check Periodo Ref.]:[Check Periodo Ref.]]="Dentro",DATOS_[Conc.Sal.27]))))),
0)</f>
        <v>0</v>
      </c>
      <c r="AG44" s="178">
        <f t="array" ref="AG44">IFERROR(
MEDIAN((IF(DATOS_[[Sexo]:[Sexo]]=$B44,IF(DATOS_[[AGRUP. VALOR. PTO.]:[AGRUP. VALOR. PTO.]]=$B42,IF(DATOS_[[Check Periodo Ref.]:[Check Periodo Ref.]]="Dentro",DATOS_[Conc.Sal.28]))))),
0)</f>
        <v>0</v>
      </c>
      <c r="AH44" s="178">
        <f t="array" ref="AH44">IFERROR(
MEDIAN((IF(DATOS_[[Sexo]:[Sexo]]=$B44,IF(DATOS_[[AGRUP. VALOR. PTO.]:[AGRUP. VALOR. PTO.]]=$B42,IF(DATOS_[[Check Periodo Ref.]:[Check Periodo Ref.]]="Dentro",DATOS_[Conc.Sal.29]))))),
0)</f>
        <v>0</v>
      </c>
      <c r="AI44" s="178">
        <f t="array" ref="AI44">IFERROR(
MEDIAN((IF(DATOS_[[Sexo]:[Sexo]]=$B44,IF(DATOS_[[AGRUP. VALOR. PTO.]:[AGRUP. VALOR. PTO.]]=$B42,IF(DATOS_[[Check Periodo Ref.]:[Check Periodo Ref.]]="Dentro",DATOS_[Conc.Sal.30]))))),
0)</f>
        <v>0</v>
      </c>
      <c r="AJ44" s="179">
        <f t="array" ref="AJ44">IFERROR(
MEDIAN(IF(DATOS_[Sexo]=$B44,IF(DATOS_[AGRUP. VALOR. PTO.]=$B42,IF(DATOS_[Check Periodo Ref.]="Dentro",DATOS_[Tot COMPL.SAL Ef],FALSE)))),
0)</f>
        <v>0</v>
      </c>
      <c r="AK44" s="180">
        <f t="array" ref="AK44">IFERROR(
MEDIAN(IF(DATOS_[Sexo]=$B44,IF(DATOS_[AGRUP. VALOR. PTO.]=$B42,IF(DATOS_[Check Periodo Ref.]="Dentro",DATOS_[TOTAL SALARIO Ef],FALSE)))),
0)</f>
        <v>0</v>
      </c>
      <c r="AL44" s="181">
        <f t="array" ref="AL44">IFERROR(
MEDIAN((IF(DATOS_[[Sexo]:[Sexo]]=$B44,IF(DATOS_[[AGRUP. VALOR. PTO.]:[AGRUP. VALOR. PTO.]]=$B42,IF(DATOS_[[Check Periodo Ref.]:[Check Periodo Ref.]]="Dentro",DATOS_[C.Extra.01]))))),
0)</f>
        <v>0</v>
      </c>
      <c r="AM44" s="181">
        <f t="array" ref="AM44">IFERROR(
MEDIAN((IF(DATOS_[[Sexo]:[Sexo]]=$B44,IF(DATOS_[[AGRUP. VALOR. PTO.]:[AGRUP. VALOR. PTO.]]=$B42,IF(DATOS_[[Check Periodo Ref.]:[Check Periodo Ref.]]="Dentro",DATOS_[C.Extra.02]))))),
0)</f>
        <v>0</v>
      </c>
      <c r="AN44" s="181">
        <f t="array" ref="AN44">IFERROR(
MEDIAN((IF(DATOS_[[Sexo]:[Sexo]]=$B44,IF(DATOS_[[AGRUP. VALOR. PTO.]:[AGRUP. VALOR. PTO.]]=$B42,IF(DATOS_[[Check Periodo Ref.]:[Check Periodo Ref.]]="Dentro",DATOS_[C.Extra.03]))))),
0)</f>
        <v>0</v>
      </c>
      <c r="AO44" s="181">
        <f t="array" ref="AO44">IFERROR(
MEDIAN((IF(DATOS_[[Sexo]:[Sexo]]=$B44,IF(DATOS_[[AGRUP. VALOR. PTO.]:[AGRUP. VALOR. PTO.]]=$B42,IF(DATOS_[[Check Periodo Ref.]:[Check Periodo Ref.]]="Dentro",DATOS_[C.Extra.04]))))),
0)</f>
        <v>0</v>
      </c>
      <c r="AP44" s="181">
        <f t="array" ref="AP44">IFERROR(
MEDIAN((IF(DATOS_[[Sexo]:[Sexo]]=$B44,IF(DATOS_[[AGRUP. VALOR. PTO.]:[AGRUP. VALOR. PTO.]]=$B42,IF(DATOS_[[Check Periodo Ref.]:[Check Periodo Ref.]]="Dentro",DATOS_[C.Extra.05]))))),
0)</f>
        <v>0</v>
      </c>
      <c r="AQ44" s="182">
        <f t="array" ref="AQ44">IFERROR(
MEDIAN(IF(DATOS_[Sexo]=$B44,IF(DATOS_[AGRUP. VALOR. PTO.]=$B42,IF(DATOS_[Check Periodo Ref.]="Dentro",DATOS_[Tot Extrasalarial Ef],FALSE)))),
0)</f>
        <v>0</v>
      </c>
      <c r="AR44" s="183">
        <f t="array" ref="AR44">IFERROR(
MEDIAN(IF(DATOS_[Sexo]=$B44,IF(DATOS_[AGRUP. VALOR. PTO.]=$B42,IF(DATOS_[Check Periodo Ref.]="Dentro",DATOS_[TOTAL Retrib Ef],FALSE)))),
0)</f>
        <v>0</v>
      </c>
    </row>
    <row r="45" spans="1:44" ht="17.25" thickBot="1" x14ac:dyDescent="0.35">
      <c r="A45" s="107" t="str">
        <f t="shared" ref="A45" si="43">+A46</f>
        <v>[ocultar]</v>
      </c>
      <c r="B45" s="105" t="s">
        <v>270</v>
      </c>
      <c r="C45" s="176"/>
      <c r="D45" s="106"/>
      <c r="E45" s="186" t="str">
        <f t="shared" ref="E45:AR45" si="44">IFERROR((E46-E47)/E46,"")</f>
        <v/>
      </c>
      <c r="F45" s="190" t="str">
        <f t="shared" si="44"/>
        <v/>
      </c>
      <c r="G45" s="190" t="str">
        <f t="shared" si="44"/>
        <v/>
      </c>
      <c r="H45" s="190" t="str">
        <f t="shared" si="44"/>
        <v/>
      </c>
      <c r="I45" s="190" t="str">
        <f t="shared" si="44"/>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89" t="str">
        <f t="shared" si="44"/>
        <v/>
      </c>
      <c r="W45" s="189" t="str">
        <f t="shared" si="44"/>
        <v/>
      </c>
      <c r="X45" s="189" t="str">
        <f t="shared" si="44"/>
        <v/>
      </c>
      <c r="Y45" s="189"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91" t="str">
        <f t="shared" si="44"/>
        <v/>
      </c>
      <c r="AK45" s="195" t="str">
        <f t="shared" si="44"/>
        <v/>
      </c>
      <c r="AL45" s="192" t="str">
        <f t="shared" si="44"/>
        <v/>
      </c>
      <c r="AM45" s="192" t="str">
        <f t="shared" si="44"/>
        <v/>
      </c>
      <c r="AN45" s="192" t="str">
        <f t="shared" si="44"/>
        <v/>
      </c>
      <c r="AO45" s="192" t="str">
        <f t="shared" si="44"/>
        <v/>
      </c>
      <c r="AP45" s="192" t="str">
        <f t="shared" si="44"/>
        <v/>
      </c>
      <c r="AQ45" s="193" t="str">
        <f t="shared" si="44"/>
        <v/>
      </c>
      <c r="AR45" s="194" t="str">
        <f t="shared" si="44"/>
        <v/>
      </c>
    </row>
    <row r="46" spans="1:44" x14ac:dyDescent="0.3">
      <c r="A46" s="107" t="str">
        <f t="shared" ref="A46" si="45">+IF(C46+C47=0,"[ocultar]","")</f>
        <v>[ocultar]</v>
      </c>
      <c r="B46" s="98"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77">
        <f t="array" ref="E46">IFERROR(
MEDIAN(IF(DATOS_[Sexo]=$B46,IF(DATOS_[AGRUP. VALOR. PTO.]=$B45,IF(DATOS_[Check Periodo Ref.]="Dentro",DATOS_[SALARIO BASE Ef],FALSE)))),
0)</f>
        <v>0</v>
      </c>
      <c r="F46" s="178">
        <f t="array" ref="F46">IFERROR(
MEDIAN((IF(DATOS_[[Sexo]:[Sexo]]=$B46,IF(DATOS_[[AGRUP. VALOR. PTO.]:[AGRUP. VALOR. PTO.]]=$B45,IF(DATOS_[[Check Periodo Ref.]:[Check Periodo Ref.]]="Dentro",DATOS_[Conc.Sal.01]))))),
0)</f>
        <v>0</v>
      </c>
      <c r="G46" s="178">
        <f t="array" ref="G46">IFERROR(
MEDIAN((IF(DATOS_[[Sexo]:[Sexo]]=$B46,IF(DATOS_[[AGRUP. VALOR. PTO.]:[AGRUP. VALOR. PTO.]]=$B45,IF(DATOS_[[Check Periodo Ref.]:[Check Periodo Ref.]]="Dentro",DATOS_[Conc.Sal.02]))))),
0)</f>
        <v>0</v>
      </c>
      <c r="H46" s="178">
        <f t="array" ref="H46">IFERROR(
MEDIAN((IF(DATOS_[[Sexo]:[Sexo]]=$B46,IF(DATOS_[[AGRUP. VALOR. PTO.]:[AGRUP. VALOR. PTO.]]=$B45,IF(DATOS_[[Check Periodo Ref.]:[Check Periodo Ref.]]="Dentro",DATOS_[Conc.Sal.03]))))),
0)</f>
        <v>0</v>
      </c>
      <c r="I46" s="178">
        <f t="array" ref="I46">IFERROR(
MEDIAN((IF(DATOS_[[Sexo]:[Sexo]]=$B46,IF(DATOS_[[AGRUP. VALOR. PTO.]:[AGRUP. VALOR. PTO.]]=$B45,IF(DATOS_[[Check Periodo Ref.]:[Check Periodo Ref.]]="Dentro",DATOS_[Conc.Sal.04]))))),
0)</f>
        <v>0</v>
      </c>
      <c r="J46" s="178">
        <f t="array" ref="J46">IFERROR(
MEDIAN((IF(DATOS_[[Sexo]:[Sexo]]=$B46,IF(DATOS_[[AGRUP. VALOR. PTO.]:[AGRUP. VALOR. PTO.]]=$B45,IF(DATOS_[[Check Periodo Ref.]:[Check Periodo Ref.]]="Dentro",DATOS_[Conc.Sal.05]))))),
0)</f>
        <v>0</v>
      </c>
      <c r="K46" s="178">
        <f t="array" ref="K46">IFERROR(
MEDIAN((IF(DATOS_[[Sexo]:[Sexo]]=$B46,IF(DATOS_[[AGRUP. VALOR. PTO.]:[AGRUP. VALOR. PTO.]]=$B45,IF(DATOS_[[Check Periodo Ref.]:[Check Periodo Ref.]]="Dentro",DATOS_[Conc.Sal.06]))))),
0)</f>
        <v>0</v>
      </c>
      <c r="L46" s="178">
        <f t="array" ref="L46">IFERROR(
MEDIAN((IF(DATOS_[[Sexo]:[Sexo]]=$B46,IF(DATOS_[[AGRUP. VALOR. PTO.]:[AGRUP. VALOR. PTO.]]=$B45,IF(DATOS_[[Check Periodo Ref.]:[Check Periodo Ref.]]="Dentro",DATOS_[Conc.Sal.07]))))),
0)</f>
        <v>0</v>
      </c>
      <c r="M46" s="178">
        <f t="array" ref="M46">IFERROR(
MEDIAN((IF(DATOS_[[Sexo]:[Sexo]]=$B46,IF(DATOS_[[AGRUP. VALOR. PTO.]:[AGRUP. VALOR. PTO.]]=$B45,IF(DATOS_[[Check Periodo Ref.]:[Check Periodo Ref.]]="Dentro",DATOS_[Conc.Sal.08]))))),
0)</f>
        <v>0</v>
      </c>
      <c r="N46" s="178">
        <f t="array" ref="N46">IFERROR(
MEDIAN((IF(DATOS_[[Sexo]:[Sexo]]=$B46,IF(DATOS_[[AGRUP. VALOR. PTO.]:[AGRUP. VALOR. PTO.]]=$B45,IF(DATOS_[[Check Periodo Ref.]:[Check Periodo Ref.]]="Dentro",DATOS_[Conc.Sal.09]))))),
0)</f>
        <v>0</v>
      </c>
      <c r="O46" s="178">
        <f t="array" ref="O46">IFERROR(
MEDIAN((IF(DATOS_[[Sexo]:[Sexo]]=$B46,IF(DATOS_[[AGRUP. VALOR. PTO.]:[AGRUP. VALOR. PTO.]]=$B45,IF(DATOS_[[Check Periodo Ref.]:[Check Periodo Ref.]]="Dentro",DATOS_[Conc.Sal.10]))))),
0)</f>
        <v>0</v>
      </c>
      <c r="P46" s="178">
        <f t="array" ref="P46">IFERROR(
MEDIAN((IF(DATOS_[[Sexo]:[Sexo]]=$B46,IF(DATOS_[[AGRUP. VALOR. PTO.]:[AGRUP. VALOR. PTO.]]=$B45,IF(DATOS_[[Check Periodo Ref.]:[Check Periodo Ref.]]="Dentro",DATOS_[Conc.Sal.11]))))),
0)</f>
        <v>0</v>
      </c>
      <c r="Q46" s="178">
        <f t="array" ref="Q46">IFERROR(
MEDIAN((IF(DATOS_[[Sexo]:[Sexo]]=$B46,IF(DATOS_[[AGRUP. VALOR. PTO.]:[AGRUP. VALOR. PTO.]]=$B45,IF(DATOS_[[Check Periodo Ref.]:[Check Periodo Ref.]]="Dentro",DATOS_[Conc.Sal.12]))))),
0)</f>
        <v>0</v>
      </c>
      <c r="R46" s="178">
        <f t="array" ref="R46">IFERROR(
MEDIAN((IF(DATOS_[[Sexo]:[Sexo]]=$B46,IF(DATOS_[[AGRUP. VALOR. PTO.]:[AGRUP. VALOR. PTO.]]=$B45,IF(DATOS_[[Check Periodo Ref.]:[Check Periodo Ref.]]="Dentro",DATOS_[Conc.Sal.13]))))),
0)</f>
        <v>0</v>
      </c>
      <c r="S46" s="178">
        <f t="array" ref="S46">IFERROR(
MEDIAN((IF(DATOS_[[Sexo]:[Sexo]]=$B46,IF(DATOS_[[AGRUP. VALOR. PTO.]:[AGRUP. VALOR. PTO.]]=$B45,IF(DATOS_[[Check Periodo Ref.]:[Check Periodo Ref.]]="Dentro",DATOS_[Conc.Sal.14]))))),
0)</f>
        <v>0</v>
      </c>
      <c r="T46" s="178">
        <f t="array" ref="T46">IFERROR(
MEDIAN((IF(DATOS_[[Sexo]:[Sexo]]=$B46,IF(DATOS_[[AGRUP. VALOR. PTO.]:[AGRUP. VALOR. PTO.]]=$B45,IF(DATOS_[[Check Periodo Ref.]:[Check Periodo Ref.]]="Dentro",DATOS_[Conc.Sal.15]))))),
0)</f>
        <v>0</v>
      </c>
      <c r="U46" s="178">
        <f t="array" ref="U46">IFERROR(
MEDIAN((IF(DATOS_[[Sexo]:[Sexo]]=$B46,IF(DATOS_[[AGRUP. VALOR. PTO.]:[AGRUP. VALOR. PTO.]]=$B45,IF(DATOS_[[Check Periodo Ref.]:[Check Periodo Ref.]]="Dentro",DATOS_[Conc.Sal.16]))))),
0)</f>
        <v>0</v>
      </c>
      <c r="V46" s="178">
        <f t="array" ref="V46">IFERROR(
MEDIAN((IF(DATOS_[[Sexo]:[Sexo]]=$B46,IF(DATOS_[[AGRUP. VALOR. PTO.]:[AGRUP. VALOR. PTO.]]=$B45,IF(DATOS_[[Check Periodo Ref.]:[Check Periodo Ref.]]="Dentro",DATOS_[Conc.Sal.17]))))),
0)</f>
        <v>0</v>
      </c>
      <c r="W46" s="178">
        <f t="array" ref="W46">IFERROR(
MEDIAN((IF(DATOS_[[Sexo]:[Sexo]]=$B46,IF(DATOS_[[AGRUP. VALOR. PTO.]:[AGRUP. VALOR. PTO.]]=$B45,IF(DATOS_[[Check Periodo Ref.]:[Check Periodo Ref.]]="Dentro",DATOS_[Conc.Sal.18]))))),
0)</f>
        <v>0</v>
      </c>
      <c r="X46" s="178">
        <f t="array" ref="X46">IFERROR(
MEDIAN((IF(DATOS_[[Sexo]:[Sexo]]=$B46,IF(DATOS_[[AGRUP. VALOR. PTO.]:[AGRUP. VALOR. PTO.]]=$B45,IF(DATOS_[[Check Periodo Ref.]:[Check Periodo Ref.]]="Dentro",DATOS_[Conc.Sal.19]))))),
0)</f>
        <v>0</v>
      </c>
      <c r="Y46" s="178">
        <f t="array" ref="Y46">IFERROR(
MEDIAN((IF(DATOS_[[Sexo]:[Sexo]]=$B46,IF(DATOS_[[AGRUP. VALOR. PTO.]:[AGRUP. VALOR. PTO.]]=$B45,IF(DATOS_[[Check Periodo Ref.]:[Check Periodo Ref.]]="Dentro",DATOS_[Conc.Sal.20]))))),
0)</f>
        <v>0</v>
      </c>
      <c r="Z46" s="178">
        <f t="array" ref="Z46">IFERROR(
MEDIAN((IF(DATOS_[[Sexo]:[Sexo]]=$B46,IF(DATOS_[[AGRUP. VALOR. PTO.]:[AGRUP. VALOR. PTO.]]=$B45,IF(DATOS_[[Check Periodo Ref.]:[Check Periodo Ref.]]="Dentro",DATOS_[Conc.Sal.21]))))),
0)</f>
        <v>0</v>
      </c>
      <c r="AA46" s="178">
        <f t="array" ref="AA46">IFERROR(
MEDIAN((IF(DATOS_[[Sexo]:[Sexo]]=$B46,IF(DATOS_[[AGRUP. VALOR. PTO.]:[AGRUP. VALOR. PTO.]]=$B45,IF(DATOS_[[Check Periodo Ref.]:[Check Periodo Ref.]]="Dentro",DATOS_[Conc.Sal.22]))))),
0)</f>
        <v>0</v>
      </c>
      <c r="AB46" s="178">
        <f t="array" ref="AB46">IFERROR(
MEDIAN((IF(DATOS_[[Sexo]:[Sexo]]=$B46,IF(DATOS_[[AGRUP. VALOR. PTO.]:[AGRUP. VALOR. PTO.]]=$B45,IF(DATOS_[[Check Periodo Ref.]:[Check Periodo Ref.]]="Dentro",DATOS_[Conc.Sal.23]))))),
0)</f>
        <v>0</v>
      </c>
      <c r="AC46" s="178">
        <f t="array" ref="AC46">IFERROR(
MEDIAN((IF(DATOS_[[Sexo]:[Sexo]]=$B46,IF(DATOS_[[AGRUP. VALOR. PTO.]:[AGRUP. VALOR. PTO.]]=$B45,IF(DATOS_[[Check Periodo Ref.]:[Check Periodo Ref.]]="Dentro",DATOS_[Conc.Sal.24]))))),
0)</f>
        <v>0</v>
      </c>
      <c r="AD46" s="178">
        <f t="array" ref="AD46">IFERROR(
MEDIAN((IF(DATOS_[[Sexo]:[Sexo]]=$B46,IF(DATOS_[[AGRUP. VALOR. PTO.]:[AGRUP. VALOR. PTO.]]=$B45,IF(DATOS_[[Check Periodo Ref.]:[Check Periodo Ref.]]="Dentro",DATOS_[Conc.Sal.25]))))),
0)</f>
        <v>0</v>
      </c>
      <c r="AE46" s="178">
        <f t="array" ref="AE46">IFERROR(
MEDIAN((IF(DATOS_[[Sexo]:[Sexo]]=$B46,IF(DATOS_[[AGRUP. VALOR. PTO.]:[AGRUP. VALOR. PTO.]]=$B45,IF(DATOS_[[Check Periodo Ref.]:[Check Periodo Ref.]]="Dentro",DATOS_[Conc.Sal.26]))))),
0)</f>
        <v>0</v>
      </c>
      <c r="AF46" s="178">
        <f t="array" ref="AF46">IFERROR(
MEDIAN((IF(DATOS_[[Sexo]:[Sexo]]=$B46,IF(DATOS_[[AGRUP. VALOR. PTO.]:[AGRUP. VALOR. PTO.]]=$B45,IF(DATOS_[[Check Periodo Ref.]:[Check Periodo Ref.]]="Dentro",DATOS_[Conc.Sal.27]))))),
0)</f>
        <v>0</v>
      </c>
      <c r="AG46" s="178">
        <f t="array" ref="AG46">IFERROR(
MEDIAN((IF(DATOS_[[Sexo]:[Sexo]]=$B46,IF(DATOS_[[AGRUP. VALOR. PTO.]:[AGRUP. VALOR. PTO.]]=$B45,IF(DATOS_[[Check Periodo Ref.]:[Check Periodo Ref.]]="Dentro",DATOS_[Conc.Sal.28]))))),
0)</f>
        <v>0</v>
      </c>
      <c r="AH46" s="178">
        <f t="array" ref="AH46">IFERROR(
MEDIAN((IF(DATOS_[[Sexo]:[Sexo]]=$B46,IF(DATOS_[[AGRUP. VALOR. PTO.]:[AGRUP. VALOR. PTO.]]=$B45,IF(DATOS_[[Check Periodo Ref.]:[Check Periodo Ref.]]="Dentro",DATOS_[Conc.Sal.29]))))),
0)</f>
        <v>0</v>
      </c>
      <c r="AI46" s="178">
        <f t="array" ref="AI46">IFERROR(
MEDIAN((IF(DATOS_[[Sexo]:[Sexo]]=$B46,IF(DATOS_[[AGRUP. VALOR. PTO.]:[AGRUP. VALOR. PTO.]]=$B45,IF(DATOS_[[Check Periodo Ref.]:[Check Periodo Ref.]]="Dentro",DATOS_[Conc.Sal.30]))))),
0)</f>
        <v>0</v>
      </c>
      <c r="AJ46" s="179">
        <f t="array" ref="AJ46">IFERROR(
MEDIAN(IF(DATOS_[Sexo]=$B46,IF(DATOS_[AGRUP. VALOR. PTO.]=$B45,IF(DATOS_[Check Periodo Ref.]="Dentro",DATOS_[Tot COMPL.SAL Ef],FALSE)))),
0)</f>
        <v>0</v>
      </c>
      <c r="AK46" s="180">
        <f t="array" ref="AK46">IFERROR(
MEDIAN(IF(DATOS_[Sexo]=$B46,IF(DATOS_[AGRUP. VALOR. PTO.]=$B45,IF(DATOS_[Check Periodo Ref.]="Dentro",DATOS_[TOTAL SALARIO Ef],FALSE)))),
0)</f>
        <v>0</v>
      </c>
      <c r="AL46" s="181">
        <f t="array" ref="AL46">IFERROR(
MEDIAN((IF(DATOS_[[Sexo]:[Sexo]]=$B46,IF(DATOS_[[AGRUP. VALOR. PTO.]:[AGRUP. VALOR. PTO.]]=$B45,IF(DATOS_[[Check Periodo Ref.]:[Check Periodo Ref.]]="Dentro",DATOS_[C.Extra.01]))))),
0)</f>
        <v>0</v>
      </c>
      <c r="AM46" s="181">
        <f t="array" ref="AM46">IFERROR(
MEDIAN((IF(DATOS_[[Sexo]:[Sexo]]=$B46,IF(DATOS_[[AGRUP. VALOR. PTO.]:[AGRUP. VALOR. PTO.]]=$B45,IF(DATOS_[[Check Periodo Ref.]:[Check Periodo Ref.]]="Dentro",DATOS_[C.Extra.02]))))),
0)</f>
        <v>0</v>
      </c>
      <c r="AN46" s="181">
        <f t="array" ref="AN46">IFERROR(
MEDIAN((IF(DATOS_[[Sexo]:[Sexo]]=$B46,IF(DATOS_[[AGRUP. VALOR. PTO.]:[AGRUP. VALOR. PTO.]]=$B45,IF(DATOS_[[Check Periodo Ref.]:[Check Periodo Ref.]]="Dentro",DATOS_[C.Extra.03]))))),
0)</f>
        <v>0</v>
      </c>
      <c r="AO46" s="181">
        <f t="array" ref="AO46">IFERROR(
MEDIAN((IF(DATOS_[[Sexo]:[Sexo]]=$B46,IF(DATOS_[[AGRUP. VALOR. PTO.]:[AGRUP. VALOR. PTO.]]=$B45,IF(DATOS_[[Check Periodo Ref.]:[Check Periodo Ref.]]="Dentro",DATOS_[C.Extra.04]))))),
0)</f>
        <v>0</v>
      </c>
      <c r="AP46" s="181">
        <f t="array" ref="AP46">IFERROR(
MEDIAN((IF(DATOS_[[Sexo]:[Sexo]]=$B46,IF(DATOS_[[AGRUP. VALOR. PTO.]:[AGRUP. VALOR. PTO.]]=$B45,IF(DATOS_[[Check Periodo Ref.]:[Check Periodo Ref.]]="Dentro",DATOS_[C.Extra.05]))))),
0)</f>
        <v>0</v>
      </c>
      <c r="AQ46" s="182">
        <f t="array" ref="AQ46">IFERROR(
MEDIAN(IF(DATOS_[Sexo]=$B46,IF(DATOS_[AGRUP. VALOR. PTO.]=$B45,IF(DATOS_[Check Periodo Ref.]="Dentro",DATOS_[Tot Extrasalarial Ef],FALSE)))),
0)</f>
        <v>0</v>
      </c>
      <c r="AR46" s="183">
        <f t="array" ref="AR46">IFERROR(
MEDIAN(IF(DATOS_[Sexo]=$B46,IF(DATOS_[AGRUP. VALOR. PTO.]=$B45,IF(DATOS_[Check Periodo Ref.]="Dentro",DATOS_[TOTAL Retrib Ef],FALSE)))),
0)</f>
        <v>0</v>
      </c>
    </row>
    <row r="47" spans="1:44" x14ac:dyDescent="0.3">
      <c r="A47" s="107" t="str">
        <f t="shared" ref="A47" si="46">+A46</f>
        <v>[ocultar]</v>
      </c>
      <c r="B47" s="98"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77">
        <f t="array" ref="E47">IFERROR(
MEDIAN(IF(DATOS_[Sexo]=$B47,IF(DATOS_[AGRUP. VALOR. PTO.]=$B45,IF(DATOS_[Check Periodo Ref.]="Dentro",DATOS_[SALARIO BASE Ef],FALSE)))),
0)</f>
        <v>0</v>
      </c>
      <c r="F47" s="178">
        <f t="array" ref="F47">IFERROR(
MEDIAN((IF(DATOS_[[Sexo]:[Sexo]]=$B47,IF(DATOS_[[AGRUP. VALOR. PTO.]:[AGRUP. VALOR. PTO.]]=$B45,IF(DATOS_[[Check Periodo Ref.]:[Check Periodo Ref.]]="Dentro",DATOS_[Conc.Sal.01]))))),
0)</f>
        <v>0</v>
      </c>
      <c r="G47" s="178">
        <f t="array" ref="G47">IFERROR(
MEDIAN((IF(DATOS_[[Sexo]:[Sexo]]=$B47,IF(DATOS_[[AGRUP. VALOR. PTO.]:[AGRUP. VALOR. PTO.]]=$B45,IF(DATOS_[[Check Periodo Ref.]:[Check Periodo Ref.]]="Dentro",DATOS_[Conc.Sal.02]))))),
0)</f>
        <v>0</v>
      </c>
      <c r="H47" s="178">
        <f t="array" ref="H47">IFERROR(
MEDIAN((IF(DATOS_[[Sexo]:[Sexo]]=$B47,IF(DATOS_[[AGRUP. VALOR. PTO.]:[AGRUP. VALOR. PTO.]]=$B45,IF(DATOS_[[Check Periodo Ref.]:[Check Periodo Ref.]]="Dentro",DATOS_[Conc.Sal.03]))))),
0)</f>
        <v>0</v>
      </c>
      <c r="I47" s="178">
        <f t="array" ref="I47">IFERROR(
MEDIAN((IF(DATOS_[[Sexo]:[Sexo]]=$B47,IF(DATOS_[[AGRUP. VALOR. PTO.]:[AGRUP. VALOR. PTO.]]=$B45,IF(DATOS_[[Check Periodo Ref.]:[Check Periodo Ref.]]="Dentro",DATOS_[Conc.Sal.04]))))),
0)</f>
        <v>0</v>
      </c>
      <c r="J47" s="178">
        <f t="array" ref="J47">IFERROR(
MEDIAN((IF(DATOS_[[Sexo]:[Sexo]]=$B47,IF(DATOS_[[AGRUP. VALOR. PTO.]:[AGRUP. VALOR. PTO.]]=$B45,IF(DATOS_[[Check Periodo Ref.]:[Check Periodo Ref.]]="Dentro",DATOS_[Conc.Sal.05]))))),
0)</f>
        <v>0</v>
      </c>
      <c r="K47" s="178">
        <f t="array" ref="K47">IFERROR(
MEDIAN((IF(DATOS_[[Sexo]:[Sexo]]=$B47,IF(DATOS_[[AGRUP. VALOR. PTO.]:[AGRUP. VALOR. PTO.]]=$B45,IF(DATOS_[[Check Periodo Ref.]:[Check Periodo Ref.]]="Dentro",DATOS_[Conc.Sal.06]))))),
0)</f>
        <v>0</v>
      </c>
      <c r="L47" s="178">
        <f t="array" ref="L47">IFERROR(
MEDIAN((IF(DATOS_[[Sexo]:[Sexo]]=$B47,IF(DATOS_[[AGRUP. VALOR. PTO.]:[AGRUP. VALOR. PTO.]]=$B45,IF(DATOS_[[Check Periodo Ref.]:[Check Periodo Ref.]]="Dentro",DATOS_[Conc.Sal.07]))))),
0)</f>
        <v>0</v>
      </c>
      <c r="M47" s="178">
        <f t="array" ref="M47">IFERROR(
MEDIAN((IF(DATOS_[[Sexo]:[Sexo]]=$B47,IF(DATOS_[[AGRUP. VALOR. PTO.]:[AGRUP. VALOR. PTO.]]=$B45,IF(DATOS_[[Check Periodo Ref.]:[Check Periodo Ref.]]="Dentro",DATOS_[Conc.Sal.08]))))),
0)</f>
        <v>0</v>
      </c>
      <c r="N47" s="178">
        <f t="array" ref="N47">IFERROR(
MEDIAN((IF(DATOS_[[Sexo]:[Sexo]]=$B47,IF(DATOS_[[AGRUP. VALOR. PTO.]:[AGRUP. VALOR. PTO.]]=$B45,IF(DATOS_[[Check Periodo Ref.]:[Check Periodo Ref.]]="Dentro",DATOS_[Conc.Sal.09]))))),
0)</f>
        <v>0</v>
      </c>
      <c r="O47" s="178">
        <f t="array" ref="O47">IFERROR(
MEDIAN((IF(DATOS_[[Sexo]:[Sexo]]=$B47,IF(DATOS_[[AGRUP. VALOR. PTO.]:[AGRUP. VALOR. PTO.]]=$B45,IF(DATOS_[[Check Periodo Ref.]:[Check Periodo Ref.]]="Dentro",DATOS_[Conc.Sal.10]))))),
0)</f>
        <v>0</v>
      </c>
      <c r="P47" s="178">
        <f t="array" ref="P47">IFERROR(
MEDIAN((IF(DATOS_[[Sexo]:[Sexo]]=$B47,IF(DATOS_[[AGRUP. VALOR. PTO.]:[AGRUP. VALOR. PTO.]]=$B45,IF(DATOS_[[Check Periodo Ref.]:[Check Periodo Ref.]]="Dentro",DATOS_[Conc.Sal.11]))))),
0)</f>
        <v>0</v>
      </c>
      <c r="Q47" s="178">
        <f t="array" ref="Q47">IFERROR(
MEDIAN((IF(DATOS_[[Sexo]:[Sexo]]=$B47,IF(DATOS_[[AGRUP. VALOR. PTO.]:[AGRUP. VALOR. PTO.]]=$B45,IF(DATOS_[[Check Periodo Ref.]:[Check Periodo Ref.]]="Dentro",DATOS_[Conc.Sal.12]))))),
0)</f>
        <v>0</v>
      </c>
      <c r="R47" s="178">
        <f t="array" ref="R47">IFERROR(
MEDIAN((IF(DATOS_[[Sexo]:[Sexo]]=$B47,IF(DATOS_[[AGRUP. VALOR. PTO.]:[AGRUP. VALOR. PTO.]]=$B45,IF(DATOS_[[Check Periodo Ref.]:[Check Periodo Ref.]]="Dentro",DATOS_[Conc.Sal.13]))))),
0)</f>
        <v>0</v>
      </c>
      <c r="S47" s="178">
        <f t="array" ref="S47">IFERROR(
MEDIAN((IF(DATOS_[[Sexo]:[Sexo]]=$B47,IF(DATOS_[[AGRUP. VALOR. PTO.]:[AGRUP. VALOR. PTO.]]=$B45,IF(DATOS_[[Check Periodo Ref.]:[Check Periodo Ref.]]="Dentro",DATOS_[Conc.Sal.14]))))),
0)</f>
        <v>0</v>
      </c>
      <c r="T47" s="178">
        <f t="array" ref="T47">IFERROR(
MEDIAN((IF(DATOS_[[Sexo]:[Sexo]]=$B47,IF(DATOS_[[AGRUP. VALOR. PTO.]:[AGRUP. VALOR. PTO.]]=$B45,IF(DATOS_[[Check Periodo Ref.]:[Check Periodo Ref.]]="Dentro",DATOS_[Conc.Sal.15]))))),
0)</f>
        <v>0</v>
      </c>
      <c r="U47" s="178">
        <f t="array" ref="U47">IFERROR(
MEDIAN((IF(DATOS_[[Sexo]:[Sexo]]=$B47,IF(DATOS_[[AGRUP. VALOR. PTO.]:[AGRUP. VALOR. PTO.]]=$B45,IF(DATOS_[[Check Periodo Ref.]:[Check Periodo Ref.]]="Dentro",DATOS_[Conc.Sal.16]))))),
0)</f>
        <v>0</v>
      </c>
      <c r="V47" s="178">
        <f t="array" ref="V47">IFERROR(
MEDIAN((IF(DATOS_[[Sexo]:[Sexo]]=$B47,IF(DATOS_[[AGRUP. VALOR. PTO.]:[AGRUP. VALOR. PTO.]]=$B45,IF(DATOS_[[Check Periodo Ref.]:[Check Periodo Ref.]]="Dentro",DATOS_[Conc.Sal.17]))))),
0)</f>
        <v>0</v>
      </c>
      <c r="W47" s="178">
        <f t="array" ref="W47">IFERROR(
MEDIAN((IF(DATOS_[[Sexo]:[Sexo]]=$B47,IF(DATOS_[[AGRUP. VALOR. PTO.]:[AGRUP. VALOR. PTO.]]=$B45,IF(DATOS_[[Check Periodo Ref.]:[Check Periodo Ref.]]="Dentro",DATOS_[Conc.Sal.18]))))),
0)</f>
        <v>0</v>
      </c>
      <c r="X47" s="178">
        <f t="array" ref="X47">IFERROR(
MEDIAN((IF(DATOS_[[Sexo]:[Sexo]]=$B47,IF(DATOS_[[AGRUP. VALOR. PTO.]:[AGRUP. VALOR. PTO.]]=$B45,IF(DATOS_[[Check Periodo Ref.]:[Check Periodo Ref.]]="Dentro",DATOS_[Conc.Sal.19]))))),
0)</f>
        <v>0</v>
      </c>
      <c r="Y47" s="178">
        <f t="array" ref="Y47">IFERROR(
MEDIAN((IF(DATOS_[[Sexo]:[Sexo]]=$B47,IF(DATOS_[[AGRUP. VALOR. PTO.]:[AGRUP. VALOR. PTO.]]=$B45,IF(DATOS_[[Check Periodo Ref.]:[Check Periodo Ref.]]="Dentro",DATOS_[Conc.Sal.20]))))),
0)</f>
        <v>0</v>
      </c>
      <c r="Z47" s="178">
        <f t="array" ref="Z47">IFERROR(
MEDIAN((IF(DATOS_[[Sexo]:[Sexo]]=$B47,IF(DATOS_[[AGRUP. VALOR. PTO.]:[AGRUP. VALOR. PTO.]]=$B45,IF(DATOS_[[Check Periodo Ref.]:[Check Periodo Ref.]]="Dentro",DATOS_[Conc.Sal.21]))))),
0)</f>
        <v>0</v>
      </c>
      <c r="AA47" s="178">
        <f t="array" ref="AA47">IFERROR(
MEDIAN((IF(DATOS_[[Sexo]:[Sexo]]=$B47,IF(DATOS_[[AGRUP. VALOR. PTO.]:[AGRUP. VALOR. PTO.]]=$B45,IF(DATOS_[[Check Periodo Ref.]:[Check Periodo Ref.]]="Dentro",DATOS_[Conc.Sal.22]))))),
0)</f>
        <v>0</v>
      </c>
      <c r="AB47" s="178">
        <f t="array" ref="AB47">IFERROR(
MEDIAN((IF(DATOS_[[Sexo]:[Sexo]]=$B47,IF(DATOS_[[AGRUP. VALOR. PTO.]:[AGRUP. VALOR. PTO.]]=$B45,IF(DATOS_[[Check Periodo Ref.]:[Check Periodo Ref.]]="Dentro",DATOS_[Conc.Sal.23]))))),
0)</f>
        <v>0</v>
      </c>
      <c r="AC47" s="178">
        <f t="array" ref="AC47">IFERROR(
MEDIAN((IF(DATOS_[[Sexo]:[Sexo]]=$B47,IF(DATOS_[[AGRUP. VALOR. PTO.]:[AGRUP. VALOR. PTO.]]=$B45,IF(DATOS_[[Check Periodo Ref.]:[Check Periodo Ref.]]="Dentro",DATOS_[Conc.Sal.24]))))),
0)</f>
        <v>0</v>
      </c>
      <c r="AD47" s="178">
        <f t="array" ref="AD47">IFERROR(
MEDIAN((IF(DATOS_[[Sexo]:[Sexo]]=$B47,IF(DATOS_[[AGRUP. VALOR. PTO.]:[AGRUP. VALOR. PTO.]]=$B45,IF(DATOS_[[Check Periodo Ref.]:[Check Periodo Ref.]]="Dentro",DATOS_[Conc.Sal.25]))))),
0)</f>
        <v>0</v>
      </c>
      <c r="AE47" s="178">
        <f t="array" ref="AE47">IFERROR(
MEDIAN((IF(DATOS_[[Sexo]:[Sexo]]=$B47,IF(DATOS_[[AGRUP. VALOR. PTO.]:[AGRUP. VALOR. PTO.]]=$B45,IF(DATOS_[[Check Periodo Ref.]:[Check Periodo Ref.]]="Dentro",DATOS_[Conc.Sal.26]))))),
0)</f>
        <v>0</v>
      </c>
      <c r="AF47" s="178">
        <f t="array" ref="AF47">IFERROR(
MEDIAN((IF(DATOS_[[Sexo]:[Sexo]]=$B47,IF(DATOS_[[AGRUP. VALOR. PTO.]:[AGRUP. VALOR. PTO.]]=$B45,IF(DATOS_[[Check Periodo Ref.]:[Check Periodo Ref.]]="Dentro",DATOS_[Conc.Sal.27]))))),
0)</f>
        <v>0</v>
      </c>
      <c r="AG47" s="178">
        <f t="array" ref="AG47">IFERROR(
MEDIAN((IF(DATOS_[[Sexo]:[Sexo]]=$B47,IF(DATOS_[[AGRUP. VALOR. PTO.]:[AGRUP. VALOR. PTO.]]=$B45,IF(DATOS_[[Check Periodo Ref.]:[Check Periodo Ref.]]="Dentro",DATOS_[Conc.Sal.28]))))),
0)</f>
        <v>0</v>
      </c>
      <c r="AH47" s="178">
        <f t="array" ref="AH47">IFERROR(
MEDIAN((IF(DATOS_[[Sexo]:[Sexo]]=$B47,IF(DATOS_[[AGRUP. VALOR. PTO.]:[AGRUP. VALOR. PTO.]]=$B45,IF(DATOS_[[Check Periodo Ref.]:[Check Periodo Ref.]]="Dentro",DATOS_[Conc.Sal.29]))))),
0)</f>
        <v>0</v>
      </c>
      <c r="AI47" s="178">
        <f t="array" ref="AI47">IFERROR(
MEDIAN((IF(DATOS_[[Sexo]:[Sexo]]=$B47,IF(DATOS_[[AGRUP. VALOR. PTO.]:[AGRUP. VALOR. PTO.]]=$B45,IF(DATOS_[[Check Periodo Ref.]:[Check Periodo Ref.]]="Dentro",DATOS_[Conc.Sal.30]))))),
0)</f>
        <v>0</v>
      </c>
      <c r="AJ47" s="179">
        <f t="array" ref="AJ47">IFERROR(
MEDIAN(IF(DATOS_[Sexo]=$B47,IF(DATOS_[AGRUP. VALOR. PTO.]=$B45,IF(DATOS_[Check Periodo Ref.]="Dentro",DATOS_[Tot COMPL.SAL Ef],FALSE)))),
0)</f>
        <v>0</v>
      </c>
      <c r="AK47" s="180">
        <f t="array" ref="AK47">IFERROR(
MEDIAN(IF(DATOS_[Sexo]=$B47,IF(DATOS_[AGRUP. VALOR. PTO.]=$B45,IF(DATOS_[Check Periodo Ref.]="Dentro",DATOS_[TOTAL SALARIO Ef],FALSE)))),
0)</f>
        <v>0</v>
      </c>
      <c r="AL47" s="181">
        <f t="array" ref="AL47">IFERROR(
MEDIAN((IF(DATOS_[[Sexo]:[Sexo]]=$B47,IF(DATOS_[[AGRUP. VALOR. PTO.]:[AGRUP. VALOR. PTO.]]=$B45,IF(DATOS_[[Check Periodo Ref.]:[Check Periodo Ref.]]="Dentro",DATOS_[C.Extra.01]))))),
0)</f>
        <v>0</v>
      </c>
      <c r="AM47" s="181">
        <f t="array" ref="AM47">IFERROR(
MEDIAN((IF(DATOS_[[Sexo]:[Sexo]]=$B47,IF(DATOS_[[AGRUP. VALOR. PTO.]:[AGRUP. VALOR. PTO.]]=$B45,IF(DATOS_[[Check Periodo Ref.]:[Check Periodo Ref.]]="Dentro",DATOS_[C.Extra.02]))))),
0)</f>
        <v>0</v>
      </c>
      <c r="AN47" s="181">
        <f t="array" ref="AN47">IFERROR(
MEDIAN((IF(DATOS_[[Sexo]:[Sexo]]=$B47,IF(DATOS_[[AGRUP. VALOR. PTO.]:[AGRUP. VALOR. PTO.]]=$B45,IF(DATOS_[[Check Periodo Ref.]:[Check Periodo Ref.]]="Dentro",DATOS_[C.Extra.03]))))),
0)</f>
        <v>0</v>
      </c>
      <c r="AO47" s="181">
        <f t="array" ref="AO47">IFERROR(
MEDIAN((IF(DATOS_[[Sexo]:[Sexo]]=$B47,IF(DATOS_[[AGRUP. VALOR. PTO.]:[AGRUP. VALOR. PTO.]]=$B45,IF(DATOS_[[Check Periodo Ref.]:[Check Periodo Ref.]]="Dentro",DATOS_[C.Extra.04]))))),
0)</f>
        <v>0</v>
      </c>
      <c r="AP47" s="181">
        <f t="array" ref="AP47">IFERROR(
MEDIAN((IF(DATOS_[[Sexo]:[Sexo]]=$B47,IF(DATOS_[[AGRUP. VALOR. PTO.]:[AGRUP. VALOR. PTO.]]=$B45,IF(DATOS_[[Check Periodo Ref.]:[Check Periodo Ref.]]="Dentro",DATOS_[C.Extra.05]))))),
0)</f>
        <v>0</v>
      </c>
      <c r="AQ47" s="182">
        <f t="array" ref="AQ47">IFERROR(
MEDIAN(IF(DATOS_[Sexo]=$B47,IF(DATOS_[AGRUP. VALOR. PTO.]=$B45,IF(DATOS_[Check Periodo Ref.]="Dentro",DATOS_[Tot Extrasalarial Ef],FALSE)))),
0)</f>
        <v>0</v>
      </c>
      <c r="AR47" s="183">
        <f t="array" ref="AR47">IFERROR(
MEDIAN(IF(DATOS_[Sexo]=$B47,IF(DATOS_[AGRUP. VALOR. PTO.]=$B45,IF(DATOS_[Check Periodo Ref.]="Dentro",DATOS_[TOTAL Retrib Ef],FALSE)))),
0)</f>
        <v>0</v>
      </c>
    </row>
    <row r="48" spans="1:44" ht="17.25" thickBot="1" x14ac:dyDescent="0.35">
      <c r="A48" s="107" t="str">
        <f t="shared" ref="A48" si="47">+A49</f>
        <v>[ocultar]</v>
      </c>
      <c r="B48" s="105" t="s">
        <v>271</v>
      </c>
      <c r="C48" s="176"/>
      <c r="D48" s="106"/>
      <c r="E48" s="186" t="str">
        <f t="shared" ref="E48:AR48" si="48">IFERROR((E49-E50)/E49,"")</f>
        <v/>
      </c>
      <c r="F48" s="190" t="str">
        <f t="shared" si="48"/>
        <v/>
      </c>
      <c r="G48" s="190" t="str">
        <f t="shared" si="48"/>
        <v/>
      </c>
      <c r="H48" s="190" t="str">
        <f t="shared" si="48"/>
        <v/>
      </c>
      <c r="I48" s="190" t="str">
        <f t="shared" si="48"/>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89" t="str">
        <f t="shared" si="48"/>
        <v/>
      </c>
      <c r="W48" s="189" t="str">
        <f t="shared" si="48"/>
        <v/>
      </c>
      <c r="X48" s="189" t="str">
        <f t="shared" si="48"/>
        <v/>
      </c>
      <c r="Y48" s="189"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91" t="str">
        <f t="shared" si="48"/>
        <v/>
      </c>
      <c r="AK48" s="195" t="str">
        <f t="shared" si="48"/>
        <v/>
      </c>
      <c r="AL48" s="192" t="str">
        <f t="shared" si="48"/>
        <v/>
      </c>
      <c r="AM48" s="192" t="str">
        <f t="shared" si="48"/>
        <v/>
      </c>
      <c r="AN48" s="192" t="str">
        <f t="shared" si="48"/>
        <v/>
      </c>
      <c r="AO48" s="192" t="str">
        <f t="shared" si="48"/>
        <v/>
      </c>
      <c r="AP48" s="192" t="str">
        <f t="shared" si="48"/>
        <v/>
      </c>
      <c r="AQ48" s="193" t="str">
        <f t="shared" si="48"/>
        <v/>
      </c>
      <c r="AR48" s="194" t="str">
        <f t="shared" si="48"/>
        <v/>
      </c>
    </row>
    <row r="49" spans="1:44" x14ac:dyDescent="0.3">
      <c r="A49" s="107" t="str">
        <f t="shared" ref="A49" si="49">+IF(C49+C50=0,"[ocultar]","")</f>
        <v>[ocultar]</v>
      </c>
      <c r="B49" s="98"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77">
        <f t="array" ref="E49">IFERROR(
MEDIAN(IF(DATOS_[Sexo]=$B49,IF(DATOS_[AGRUP. VALOR. PTO.]=$B48,IF(DATOS_[Check Periodo Ref.]="Dentro",DATOS_[SALARIO BASE Ef],FALSE)))),
0)</f>
        <v>0</v>
      </c>
      <c r="F49" s="178">
        <f t="array" ref="F49">IFERROR(
MEDIAN((IF(DATOS_[[Sexo]:[Sexo]]=$B49,IF(DATOS_[[AGRUP. VALOR. PTO.]:[AGRUP. VALOR. PTO.]]=$B48,IF(DATOS_[[Check Periodo Ref.]:[Check Periodo Ref.]]="Dentro",DATOS_[Conc.Sal.01]))))),
0)</f>
        <v>0</v>
      </c>
      <c r="G49" s="178">
        <f t="array" ref="G49">IFERROR(
MEDIAN((IF(DATOS_[[Sexo]:[Sexo]]=$B49,IF(DATOS_[[AGRUP. VALOR. PTO.]:[AGRUP. VALOR. PTO.]]=$B48,IF(DATOS_[[Check Periodo Ref.]:[Check Periodo Ref.]]="Dentro",DATOS_[Conc.Sal.02]))))),
0)</f>
        <v>0</v>
      </c>
      <c r="H49" s="178">
        <f t="array" ref="H49">IFERROR(
MEDIAN((IF(DATOS_[[Sexo]:[Sexo]]=$B49,IF(DATOS_[[AGRUP. VALOR. PTO.]:[AGRUP. VALOR. PTO.]]=$B48,IF(DATOS_[[Check Periodo Ref.]:[Check Periodo Ref.]]="Dentro",DATOS_[Conc.Sal.03]))))),
0)</f>
        <v>0</v>
      </c>
      <c r="I49" s="178">
        <f t="array" ref="I49">IFERROR(
MEDIAN((IF(DATOS_[[Sexo]:[Sexo]]=$B49,IF(DATOS_[[AGRUP. VALOR. PTO.]:[AGRUP. VALOR. PTO.]]=$B48,IF(DATOS_[[Check Periodo Ref.]:[Check Periodo Ref.]]="Dentro",DATOS_[Conc.Sal.04]))))),
0)</f>
        <v>0</v>
      </c>
      <c r="J49" s="178">
        <f t="array" ref="J49">IFERROR(
MEDIAN((IF(DATOS_[[Sexo]:[Sexo]]=$B49,IF(DATOS_[[AGRUP. VALOR. PTO.]:[AGRUP. VALOR. PTO.]]=$B48,IF(DATOS_[[Check Periodo Ref.]:[Check Periodo Ref.]]="Dentro",DATOS_[Conc.Sal.05]))))),
0)</f>
        <v>0</v>
      </c>
      <c r="K49" s="178">
        <f t="array" ref="K49">IFERROR(
MEDIAN((IF(DATOS_[[Sexo]:[Sexo]]=$B49,IF(DATOS_[[AGRUP. VALOR. PTO.]:[AGRUP. VALOR. PTO.]]=$B48,IF(DATOS_[[Check Periodo Ref.]:[Check Periodo Ref.]]="Dentro",DATOS_[Conc.Sal.06]))))),
0)</f>
        <v>0</v>
      </c>
      <c r="L49" s="178">
        <f t="array" ref="L49">IFERROR(
MEDIAN((IF(DATOS_[[Sexo]:[Sexo]]=$B49,IF(DATOS_[[AGRUP. VALOR. PTO.]:[AGRUP. VALOR. PTO.]]=$B48,IF(DATOS_[[Check Periodo Ref.]:[Check Periodo Ref.]]="Dentro",DATOS_[Conc.Sal.07]))))),
0)</f>
        <v>0</v>
      </c>
      <c r="M49" s="178">
        <f t="array" ref="M49">IFERROR(
MEDIAN((IF(DATOS_[[Sexo]:[Sexo]]=$B49,IF(DATOS_[[AGRUP. VALOR. PTO.]:[AGRUP. VALOR. PTO.]]=$B48,IF(DATOS_[[Check Periodo Ref.]:[Check Periodo Ref.]]="Dentro",DATOS_[Conc.Sal.08]))))),
0)</f>
        <v>0</v>
      </c>
      <c r="N49" s="178">
        <f t="array" ref="N49">IFERROR(
MEDIAN((IF(DATOS_[[Sexo]:[Sexo]]=$B49,IF(DATOS_[[AGRUP. VALOR. PTO.]:[AGRUP. VALOR. PTO.]]=$B48,IF(DATOS_[[Check Periodo Ref.]:[Check Periodo Ref.]]="Dentro",DATOS_[Conc.Sal.09]))))),
0)</f>
        <v>0</v>
      </c>
      <c r="O49" s="178">
        <f t="array" ref="O49">IFERROR(
MEDIAN((IF(DATOS_[[Sexo]:[Sexo]]=$B49,IF(DATOS_[[AGRUP. VALOR. PTO.]:[AGRUP. VALOR. PTO.]]=$B48,IF(DATOS_[[Check Periodo Ref.]:[Check Periodo Ref.]]="Dentro",DATOS_[Conc.Sal.10]))))),
0)</f>
        <v>0</v>
      </c>
      <c r="P49" s="178">
        <f t="array" ref="P49">IFERROR(
MEDIAN((IF(DATOS_[[Sexo]:[Sexo]]=$B49,IF(DATOS_[[AGRUP. VALOR. PTO.]:[AGRUP. VALOR. PTO.]]=$B48,IF(DATOS_[[Check Periodo Ref.]:[Check Periodo Ref.]]="Dentro",DATOS_[Conc.Sal.11]))))),
0)</f>
        <v>0</v>
      </c>
      <c r="Q49" s="178">
        <f t="array" ref="Q49">IFERROR(
MEDIAN((IF(DATOS_[[Sexo]:[Sexo]]=$B49,IF(DATOS_[[AGRUP. VALOR. PTO.]:[AGRUP. VALOR. PTO.]]=$B48,IF(DATOS_[[Check Periodo Ref.]:[Check Periodo Ref.]]="Dentro",DATOS_[Conc.Sal.12]))))),
0)</f>
        <v>0</v>
      </c>
      <c r="R49" s="178">
        <f t="array" ref="R49">IFERROR(
MEDIAN((IF(DATOS_[[Sexo]:[Sexo]]=$B49,IF(DATOS_[[AGRUP. VALOR. PTO.]:[AGRUP. VALOR. PTO.]]=$B48,IF(DATOS_[[Check Periodo Ref.]:[Check Periodo Ref.]]="Dentro",DATOS_[Conc.Sal.13]))))),
0)</f>
        <v>0</v>
      </c>
      <c r="S49" s="178">
        <f t="array" ref="S49">IFERROR(
MEDIAN((IF(DATOS_[[Sexo]:[Sexo]]=$B49,IF(DATOS_[[AGRUP. VALOR. PTO.]:[AGRUP. VALOR. PTO.]]=$B48,IF(DATOS_[[Check Periodo Ref.]:[Check Periodo Ref.]]="Dentro",DATOS_[Conc.Sal.14]))))),
0)</f>
        <v>0</v>
      </c>
      <c r="T49" s="178">
        <f t="array" ref="T49">IFERROR(
MEDIAN((IF(DATOS_[[Sexo]:[Sexo]]=$B49,IF(DATOS_[[AGRUP. VALOR. PTO.]:[AGRUP. VALOR. PTO.]]=$B48,IF(DATOS_[[Check Periodo Ref.]:[Check Periodo Ref.]]="Dentro",DATOS_[Conc.Sal.15]))))),
0)</f>
        <v>0</v>
      </c>
      <c r="U49" s="178">
        <f t="array" ref="U49">IFERROR(
MEDIAN((IF(DATOS_[[Sexo]:[Sexo]]=$B49,IF(DATOS_[[AGRUP. VALOR. PTO.]:[AGRUP. VALOR. PTO.]]=$B48,IF(DATOS_[[Check Periodo Ref.]:[Check Periodo Ref.]]="Dentro",DATOS_[Conc.Sal.16]))))),
0)</f>
        <v>0</v>
      </c>
      <c r="V49" s="178">
        <f t="array" ref="V49">IFERROR(
MEDIAN((IF(DATOS_[[Sexo]:[Sexo]]=$B49,IF(DATOS_[[AGRUP. VALOR. PTO.]:[AGRUP. VALOR. PTO.]]=$B48,IF(DATOS_[[Check Periodo Ref.]:[Check Periodo Ref.]]="Dentro",DATOS_[Conc.Sal.17]))))),
0)</f>
        <v>0</v>
      </c>
      <c r="W49" s="178">
        <f t="array" ref="W49">IFERROR(
MEDIAN((IF(DATOS_[[Sexo]:[Sexo]]=$B49,IF(DATOS_[[AGRUP. VALOR. PTO.]:[AGRUP. VALOR. PTO.]]=$B48,IF(DATOS_[[Check Periodo Ref.]:[Check Periodo Ref.]]="Dentro",DATOS_[Conc.Sal.18]))))),
0)</f>
        <v>0</v>
      </c>
      <c r="X49" s="178">
        <f t="array" ref="X49">IFERROR(
MEDIAN((IF(DATOS_[[Sexo]:[Sexo]]=$B49,IF(DATOS_[[AGRUP. VALOR. PTO.]:[AGRUP. VALOR. PTO.]]=$B48,IF(DATOS_[[Check Periodo Ref.]:[Check Periodo Ref.]]="Dentro",DATOS_[Conc.Sal.19]))))),
0)</f>
        <v>0</v>
      </c>
      <c r="Y49" s="178">
        <f t="array" ref="Y49">IFERROR(
MEDIAN((IF(DATOS_[[Sexo]:[Sexo]]=$B49,IF(DATOS_[[AGRUP. VALOR. PTO.]:[AGRUP. VALOR. PTO.]]=$B48,IF(DATOS_[[Check Periodo Ref.]:[Check Periodo Ref.]]="Dentro",DATOS_[Conc.Sal.20]))))),
0)</f>
        <v>0</v>
      </c>
      <c r="Z49" s="178">
        <f t="array" ref="Z49">IFERROR(
MEDIAN((IF(DATOS_[[Sexo]:[Sexo]]=$B49,IF(DATOS_[[AGRUP. VALOR. PTO.]:[AGRUP. VALOR. PTO.]]=$B48,IF(DATOS_[[Check Periodo Ref.]:[Check Periodo Ref.]]="Dentro",DATOS_[Conc.Sal.21]))))),
0)</f>
        <v>0</v>
      </c>
      <c r="AA49" s="178">
        <f t="array" ref="AA49">IFERROR(
MEDIAN((IF(DATOS_[[Sexo]:[Sexo]]=$B49,IF(DATOS_[[AGRUP. VALOR. PTO.]:[AGRUP. VALOR. PTO.]]=$B48,IF(DATOS_[[Check Periodo Ref.]:[Check Periodo Ref.]]="Dentro",DATOS_[Conc.Sal.22]))))),
0)</f>
        <v>0</v>
      </c>
      <c r="AB49" s="178">
        <f t="array" ref="AB49">IFERROR(
MEDIAN((IF(DATOS_[[Sexo]:[Sexo]]=$B49,IF(DATOS_[[AGRUP. VALOR. PTO.]:[AGRUP. VALOR. PTO.]]=$B48,IF(DATOS_[[Check Periodo Ref.]:[Check Periodo Ref.]]="Dentro",DATOS_[Conc.Sal.23]))))),
0)</f>
        <v>0</v>
      </c>
      <c r="AC49" s="178">
        <f t="array" ref="AC49">IFERROR(
MEDIAN((IF(DATOS_[[Sexo]:[Sexo]]=$B49,IF(DATOS_[[AGRUP. VALOR. PTO.]:[AGRUP. VALOR. PTO.]]=$B48,IF(DATOS_[[Check Periodo Ref.]:[Check Periodo Ref.]]="Dentro",DATOS_[Conc.Sal.24]))))),
0)</f>
        <v>0</v>
      </c>
      <c r="AD49" s="178">
        <f t="array" ref="AD49">IFERROR(
MEDIAN((IF(DATOS_[[Sexo]:[Sexo]]=$B49,IF(DATOS_[[AGRUP. VALOR. PTO.]:[AGRUP. VALOR. PTO.]]=$B48,IF(DATOS_[[Check Periodo Ref.]:[Check Periodo Ref.]]="Dentro",DATOS_[Conc.Sal.25]))))),
0)</f>
        <v>0</v>
      </c>
      <c r="AE49" s="178">
        <f t="array" ref="AE49">IFERROR(
MEDIAN((IF(DATOS_[[Sexo]:[Sexo]]=$B49,IF(DATOS_[[AGRUP. VALOR. PTO.]:[AGRUP. VALOR. PTO.]]=$B48,IF(DATOS_[[Check Periodo Ref.]:[Check Periodo Ref.]]="Dentro",DATOS_[Conc.Sal.26]))))),
0)</f>
        <v>0</v>
      </c>
      <c r="AF49" s="178">
        <f t="array" ref="AF49">IFERROR(
MEDIAN((IF(DATOS_[[Sexo]:[Sexo]]=$B49,IF(DATOS_[[AGRUP. VALOR. PTO.]:[AGRUP. VALOR. PTO.]]=$B48,IF(DATOS_[[Check Periodo Ref.]:[Check Periodo Ref.]]="Dentro",DATOS_[Conc.Sal.27]))))),
0)</f>
        <v>0</v>
      </c>
      <c r="AG49" s="178">
        <f t="array" ref="AG49">IFERROR(
MEDIAN((IF(DATOS_[[Sexo]:[Sexo]]=$B49,IF(DATOS_[[AGRUP. VALOR. PTO.]:[AGRUP. VALOR. PTO.]]=$B48,IF(DATOS_[[Check Periodo Ref.]:[Check Periodo Ref.]]="Dentro",DATOS_[Conc.Sal.28]))))),
0)</f>
        <v>0</v>
      </c>
      <c r="AH49" s="178">
        <f t="array" ref="AH49">IFERROR(
MEDIAN((IF(DATOS_[[Sexo]:[Sexo]]=$B49,IF(DATOS_[[AGRUP. VALOR. PTO.]:[AGRUP. VALOR. PTO.]]=$B48,IF(DATOS_[[Check Periodo Ref.]:[Check Periodo Ref.]]="Dentro",DATOS_[Conc.Sal.29]))))),
0)</f>
        <v>0</v>
      </c>
      <c r="AI49" s="178">
        <f t="array" ref="AI49">IFERROR(
MEDIAN((IF(DATOS_[[Sexo]:[Sexo]]=$B49,IF(DATOS_[[AGRUP. VALOR. PTO.]:[AGRUP. VALOR. PTO.]]=$B48,IF(DATOS_[[Check Periodo Ref.]:[Check Periodo Ref.]]="Dentro",DATOS_[Conc.Sal.30]))))),
0)</f>
        <v>0</v>
      </c>
      <c r="AJ49" s="179">
        <f t="array" ref="AJ49">IFERROR(
MEDIAN(IF(DATOS_[Sexo]=$B49,IF(DATOS_[AGRUP. VALOR. PTO.]=$B48,IF(DATOS_[Check Periodo Ref.]="Dentro",DATOS_[Tot COMPL.SAL Ef],FALSE)))),
0)</f>
        <v>0</v>
      </c>
      <c r="AK49" s="180">
        <f t="array" ref="AK49">IFERROR(
MEDIAN(IF(DATOS_[Sexo]=$B49,IF(DATOS_[AGRUP. VALOR. PTO.]=$B48,IF(DATOS_[Check Periodo Ref.]="Dentro",DATOS_[TOTAL SALARIO Ef],FALSE)))),
0)</f>
        <v>0</v>
      </c>
      <c r="AL49" s="181">
        <f t="array" ref="AL49">IFERROR(
MEDIAN((IF(DATOS_[[Sexo]:[Sexo]]=$B49,IF(DATOS_[[AGRUP. VALOR. PTO.]:[AGRUP. VALOR. PTO.]]=$B48,IF(DATOS_[[Check Periodo Ref.]:[Check Periodo Ref.]]="Dentro",DATOS_[C.Extra.01]))))),
0)</f>
        <v>0</v>
      </c>
      <c r="AM49" s="181">
        <f t="array" ref="AM49">IFERROR(
MEDIAN((IF(DATOS_[[Sexo]:[Sexo]]=$B49,IF(DATOS_[[AGRUP. VALOR. PTO.]:[AGRUP. VALOR. PTO.]]=$B48,IF(DATOS_[[Check Periodo Ref.]:[Check Periodo Ref.]]="Dentro",DATOS_[C.Extra.02]))))),
0)</f>
        <v>0</v>
      </c>
      <c r="AN49" s="181">
        <f t="array" ref="AN49">IFERROR(
MEDIAN((IF(DATOS_[[Sexo]:[Sexo]]=$B49,IF(DATOS_[[AGRUP. VALOR. PTO.]:[AGRUP. VALOR. PTO.]]=$B48,IF(DATOS_[[Check Periodo Ref.]:[Check Periodo Ref.]]="Dentro",DATOS_[C.Extra.03]))))),
0)</f>
        <v>0</v>
      </c>
      <c r="AO49" s="181">
        <f t="array" ref="AO49">IFERROR(
MEDIAN((IF(DATOS_[[Sexo]:[Sexo]]=$B49,IF(DATOS_[[AGRUP. VALOR. PTO.]:[AGRUP. VALOR. PTO.]]=$B48,IF(DATOS_[[Check Periodo Ref.]:[Check Periodo Ref.]]="Dentro",DATOS_[C.Extra.04]))))),
0)</f>
        <v>0</v>
      </c>
      <c r="AP49" s="181">
        <f t="array" ref="AP49">IFERROR(
MEDIAN((IF(DATOS_[[Sexo]:[Sexo]]=$B49,IF(DATOS_[[AGRUP. VALOR. PTO.]:[AGRUP. VALOR. PTO.]]=$B48,IF(DATOS_[[Check Periodo Ref.]:[Check Periodo Ref.]]="Dentro",DATOS_[C.Extra.05]))))),
0)</f>
        <v>0</v>
      </c>
      <c r="AQ49" s="182">
        <f t="array" ref="AQ49">IFERROR(
MEDIAN(IF(DATOS_[Sexo]=$B49,IF(DATOS_[AGRUP. VALOR. PTO.]=$B48,IF(DATOS_[Check Periodo Ref.]="Dentro",DATOS_[Tot Extrasalarial Ef],FALSE)))),
0)</f>
        <v>0</v>
      </c>
      <c r="AR49" s="183">
        <f t="array" ref="AR49">IFERROR(
MEDIAN(IF(DATOS_[Sexo]=$B49,IF(DATOS_[AGRUP. VALOR. PTO.]=$B48,IF(DATOS_[Check Periodo Ref.]="Dentro",DATOS_[TOTAL Retrib Ef],FALSE)))),
0)</f>
        <v>0</v>
      </c>
    </row>
    <row r="50" spans="1:44" x14ac:dyDescent="0.3">
      <c r="A50" s="107" t="str">
        <f t="shared" ref="A50" si="50">+A49</f>
        <v>[ocultar]</v>
      </c>
      <c r="B50" s="98"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77">
        <f t="array" ref="E50">IFERROR(
MEDIAN(IF(DATOS_[Sexo]=$B50,IF(DATOS_[AGRUP. VALOR. PTO.]=$B48,IF(DATOS_[Check Periodo Ref.]="Dentro",DATOS_[SALARIO BASE Ef],FALSE)))),
0)</f>
        <v>0</v>
      </c>
      <c r="F50" s="178">
        <f t="array" ref="F50">IFERROR(
MEDIAN((IF(DATOS_[[Sexo]:[Sexo]]=$B50,IF(DATOS_[[AGRUP. VALOR. PTO.]:[AGRUP. VALOR. PTO.]]=$B48,IF(DATOS_[[Check Periodo Ref.]:[Check Periodo Ref.]]="Dentro",DATOS_[Conc.Sal.01]))))),
0)</f>
        <v>0</v>
      </c>
      <c r="G50" s="178">
        <f t="array" ref="G50">IFERROR(
MEDIAN((IF(DATOS_[[Sexo]:[Sexo]]=$B50,IF(DATOS_[[AGRUP. VALOR. PTO.]:[AGRUP. VALOR. PTO.]]=$B48,IF(DATOS_[[Check Periodo Ref.]:[Check Periodo Ref.]]="Dentro",DATOS_[Conc.Sal.02]))))),
0)</f>
        <v>0</v>
      </c>
      <c r="H50" s="178">
        <f t="array" ref="H50">IFERROR(
MEDIAN((IF(DATOS_[[Sexo]:[Sexo]]=$B50,IF(DATOS_[[AGRUP. VALOR. PTO.]:[AGRUP. VALOR. PTO.]]=$B48,IF(DATOS_[[Check Periodo Ref.]:[Check Periodo Ref.]]="Dentro",DATOS_[Conc.Sal.03]))))),
0)</f>
        <v>0</v>
      </c>
      <c r="I50" s="178">
        <f t="array" ref="I50">IFERROR(
MEDIAN((IF(DATOS_[[Sexo]:[Sexo]]=$B50,IF(DATOS_[[AGRUP. VALOR. PTO.]:[AGRUP. VALOR. PTO.]]=$B48,IF(DATOS_[[Check Periodo Ref.]:[Check Periodo Ref.]]="Dentro",DATOS_[Conc.Sal.04]))))),
0)</f>
        <v>0</v>
      </c>
      <c r="J50" s="178">
        <f t="array" ref="J50">IFERROR(
MEDIAN((IF(DATOS_[[Sexo]:[Sexo]]=$B50,IF(DATOS_[[AGRUP. VALOR. PTO.]:[AGRUP. VALOR. PTO.]]=$B48,IF(DATOS_[[Check Periodo Ref.]:[Check Periodo Ref.]]="Dentro",DATOS_[Conc.Sal.05]))))),
0)</f>
        <v>0</v>
      </c>
      <c r="K50" s="178">
        <f t="array" ref="K50">IFERROR(
MEDIAN((IF(DATOS_[[Sexo]:[Sexo]]=$B50,IF(DATOS_[[AGRUP. VALOR. PTO.]:[AGRUP. VALOR. PTO.]]=$B48,IF(DATOS_[[Check Periodo Ref.]:[Check Periodo Ref.]]="Dentro",DATOS_[Conc.Sal.06]))))),
0)</f>
        <v>0</v>
      </c>
      <c r="L50" s="178">
        <f t="array" ref="L50">IFERROR(
MEDIAN((IF(DATOS_[[Sexo]:[Sexo]]=$B50,IF(DATOS_[[AGRUP. VALOR. PTO.]:[AGRUP. VALOR. PTO.]]=$B48,IF(DATOS_[[Check Periodo Ref.]:[Check Periodo Ref.]]="Dentro",DATOS_[Conc.Sal.07]))))),
0)</f>
        <v>0</v>
      </c>
      <c r="M50" s="178">
        <f t="array" ref="M50">IFERROR(
MEDIAN((IF(DATOS_[[Sexo]:[Sexo]]=$B50,IF(DATOS_[[AGRUP. VALOR. PTO.]:[AGRUP. VALOR. PTO.]]=$B48,IF(DATOS_[[Check Periodo Ref.]:[Check Periodo Ref.]]="Dentro",DATOS_[Conc.Sal.08]))))),
0)</f>
        <v>0</v>
      </c>
      <c r="N50" s="178">
        <f t="array" ref="N50">IFERROR(
MEDIAN((IF(DATOS_[[Sexo]:[Sexo]]=$B50,IF(DATOS_[[AGRUP. VALOR. PTO.]:[AGRUP. VALOR. PTO.]]=$B48,IF(DATOS_[[Check Periodo Ref.]:[Check Periodo Ref.]]="Dentro",DATOS_[Conc.Sal.09]))))),
0)</f>
        <v>0</v>
      </c>
      <c r="O50" s="178">
        <f t="array" ref="O50">IFERROR(
MEDIAN((IF(DATOS_[[Sexo]:[Sexo]]=$B50,IF(DATOS_[[AGRUP. VALOR. PTO.]:[AGRUP. VALOR. PTO.]]=$B48,IF(DATOS_[[Check Periodo Ref.]:[Check Periodo Ref.]]="Dentro",DATOS_[Conc.Sal.10]))))),
0)</f>
        <v>0</v>
      </c>
      <c r="P50" s="178">
        <f t="array" ref="P50">IFERROR(
MEDIAN((IF(DATOS_[[Sexo]:[Sexo]]=$B50,IF(DATOS_[[AGRUP. VALOR. PTO.]:[AGRUP. VALOR. PTO.]]=$B48,IF(DATOS_[[Check Periodo Ref.]:[Check Periodo Ref.]]="Dentro",DATOS_[Conc.Sal.11]))))),
0)</f>
        <v>0</v>
      </c>
      <c r="Q50" s="178">
        <f t="array" ref="Q50">IFERROR(
MEDIAN((IF(DATOS_[[Sexo]:[Sexo]]=$B50,IF(DATOS_[[AGRUP. VALOR. PTO.]:[AGRUP. VALOR. PTO.]]=$B48,IF(DATOS_[[Check Periodo Ref.]:[Check Periodo Ref.]]="Dentro",DATOS_[Conc.Sal.12]))))),
0)</f>
        <v>0</v>
      </c>
      <c r="R50" s="178">
        <f t="array" ref="R50">IFERROR(
MEDIAN((IF(DATOS_[[Sexo]:[Sexo]]=$B50,IF(DATOS_[[AGRUP. VALOR. PTO.]:[AGRUP. VALOR. PTO.]]=$B48,IF(DATOS_[[Check Periodo Ref.]:[Check Periodo Ref.]]="Dentro",DATOS_[Conc.Sal.13]))))),
0)</f>
        <v>0</v>
      </c>
      <c r="S50" s="178">
        <f t="array" ref="S50">IFERROR(
MEDIAN((IF(DATOS_[[Sexo]:[Sexo]]=$B50,IF(DATOS_[[AGRUP. VALOR. PTO.]:[AGRUP. VALOR. PTO.]]=$B48,IF(DATOS_[[Check Periodo Ref.]:[Check Periodo Ref.]]="Dentro",DATOS_[Conc.Sal.14]))))),
0)</f>
        <v>0</v>
      </c>
      <c r="T50" s="178">
        <f t="array" ref="T50">IFERROR(
MEDIAN((IF(DATOS_[[Sexo]:[Sexo]]=$B50,IF(DATOS_[[AGRUP. VALOR. PTO.]:[AGRUP. VALOR. PTO.]]=$B48,IF(DATOS_[[Check Periodo Ref.]:[Check Periodo Ref.]]="Dentro",DATOS_[Conc.Sal.15]))))),
0)</f>
        <v>0</v>
      </c>
      <c r="U50" s="178">
        <f t="array" ref="U50">IFERROR(
MEDIAN((IF(DATOS_[[Sexo]:[Sexo]]=$B50,IF(DATOS_[[AGRUP. VALOR. PTO.]:[AGRUP. VALOR. PTO.]]=$B48,IF(DATOS_[[Check Periodo Ref.]:[Check Periodo Ref.]]="Dentro",DATOS_[Conc.Sal.16]))))),
0)</f>
        <v>0</v>
      </c>
      <c r="V50" s="178">
        <f t="array" ref="V50">IFERROR(
MEDIAN((IF(DATOS_[[Sexo]:[Sexo]]=$B50,IF(DATOS_[[AGRUP. VALOR. PTO.]:[AGRUP. VALOR. PTO.]]=$B48,IF(DATOS_[[Check Periodo Ref.]:[Check Periodo Ref.]]="Dentro",DATOS_[Conc.Sal.17]))))),
0)</f>
        <v>0</v>
      </c>
      <c r="W50" s="178">
        <f t="array" ref="W50">IFERROR(
MEDIAN((IF(DATOS_[[Sexo]:[Sexo]]=$B50,IF(DATOS_[[AGRUP. VALOR. PTO.]:[AGRUP. VALOR. PTO.]]=$B48,IF(DATOS_[[Check Periodo Ref.]:[Check Periodo Ref.]]="Dentro",DATOS_[Conc.Sal.18]))))),
0)</f>
        <v>0</v>
      </c>
      <c r="X50" s="178">
        <f t="array" ref="X50">IFERROR(
MEDIAN((IF(DATOS_[[Sexo]:[Sexo]]=$B50,IF(DATOS_[[AGRUP. VALOR. PTO.]:[AGRUP. VALOR. PTO.]]=$B48,IF(DATOS_[[Check Periodo Ref.]:[Check Periodo Ref.]]="Dentro",DATOS_[Conc.Sal.19]))))),
0)</f>
        <v>0</v>
      </c>
      <c r="Y50" s="178">
        <f t="array" ref="Y50">IFERROR(
MEDIAN((IF(DATOS_[[Sexo]:[Sexo]]=$B50,IF(DATOS_[[AGRUP. VALOR. PTO.]:[AGRUP. VALOR. PTO.]]=$B48,IF(DATOS_[[Check Periodo Ref.]:[Check Periodo Ref.]]="Dentro",DATOS_[Conc.Sal.20]))))),
0)</f>
        <v>0</v>
      </c>
      <c r="Z50" s="178">
        <f t="array" ref="Z50">IFERROR(
MEDIAN((IF(DATOS_[[Sexo]:[Sexo]]=$B50,IF(DATOS_[[AGRUP. VALOR. PTO.]:[AGRUP. VALOR. PTO.]]=$B48,IF(DATOS_[[Check Periodo Ref.]:[Check Periodo Ref.]]="Dentro",DATOS_[Conc.Sal.21]))))),
0)</f>
        <v>0</v>
      </c>
      <c r="AA50" s="178">
        <f t="array" ref="AA50">IFERROR(
MEDIAN((IF(DATOS_[[Sexo]:[Sexo]]=$B50,IF(DATOS_[[AGRUP. VALOR. PTO.]:[AGRUP. VALOR. PTO.]]=$B48,IF(DATOS_[[Check Periodo Ref.]:[Check Periodo Ref.]]="Dentro",DATOS_[Conc.Sal.22]))))),
0)</f>
        <v>0</v>
      </c>
      <c r="AB50" s="178">
        <f t="array" ref="AB50">IFERROR(
MEDIAN((IF(DATOS_[[Sexo]:[Sexo]]=$B50,IF(DATOS_[[AGRUP. VALOR. PTO.]:[AGRUP. VALOR. PTO.]]=$B48,IF(DATOS_[[Check Periodo Ref.]:[Check Periodo Ref.]]="Dentro",DATOS_[Conc.Sal.23]))))),
0)</f>
        <v>0</v>
      </c>
      <c r="AC50" s="178">
        <f t="array" ref="AC50">IFERROR(
MEDIAN((IF(DATOS_[[Sexo]:[Sexo]]=$B50,IF(DATOS_[[AGRUP. VALOR. PTO.]:[AGRUP. VALOR. PTO.]]=$B48,IF(DATOS_[[Check Periodo Ref.]:[Check Periodo Ref.]]="Dentro",DATOS_[Conc.Sal.24]))))),
0)</f>
        <v>0</v>
      </c>
      <c r="AD50" s="178">
        <f t="array" ref="AD50">IFERROR(
MEDIAN((IF(DATOS_[[Sexo]:[Sexo]]=$B50,IF(DATOS_[[AGRUP. VALOR. PTO.]:[AGRUP. VALOR. PTO.]]=$B48,IF(DATOS_[[Check Periodo Ref.]:[Check Periodo Ref.]]="Dentro",DATOS_[Conc.Sal.25]))))),
0)</f>
        <v>0</v>
      </c>
      <c r="AE50" s="178">
        <f t="array" ref="AE50">IFERROR(
MEDIAN((IF(DATOS_[[Sexo]:[Sexo]]=$B50,IF(DATOS_[[AGRUP. VALOR. PTO.]:[AGRUP. VALOR. PTO.]]=$B48,IF(DATOS_[[Check Periodo Ref.]:[Check Periodo Ref.]]="Dentro",DATOS_[Conc.Sal.26]))))),
0)</f>
        <v>0</v>
      </c>
      <c r="AF50" s="178">
        <f t="array" ref="AF50">IFERROR(
MEDIAN((IF(DATOS_[[Sexo]:[Sexo]]=$B50,IF(DATOS_[[AGRUP. VALOR. PTO.]:[AGRUP. VALOR. PTO.]]=$B48,IF(DATOS_[[Check Periodo Ref.]:[Check Periodo Ref.]]="Dentro",DATOS_[Conc.Sal.27]))))),
0)</f>
        <v>0</v>
      </c>
      <c r="AG50" s="178">
        <f t="array" ref="AG50">IFERROR(
MEDIAN((IF(DATOS_[[Sexo]:[Sexo]]=$B50,IF(DATOS_[[AGRUP. VALOR. PTO.]:[AGRUP. VALOR. PTO.]]=$B48,IF(DATOS_[[Check Periodo Ref.]:[Check Periodo Ref.]]="Dentro",DATOS_[Conc.Sal.28]))))),
0)</f>
        <v>0</v>
      </c>
      <c r="AH50" s="178">
        <f t="array" ref="AH50">IFERROR(
MEDIAN((IF(DATOS_[[Sexo]:[Sexo]]=$B50,IF(DATOS_[[AGRUP. VALOR. PTO.]:[AGRUP. VALOR. PTO.]]=$B48,IF(DATOS_[[Check Periodo Ref.]:[Check Periodo Ref.]]="Dentro",DATOS_[Conc.Sal.29]))))),
0)</f>
        <v>0</v>
      </c>
      <c r="AI50" s="178">
        <f t="array" ref="AI50">IFERROR(
MEDIAN((IF(DATOS_[[Sexo]:[Sexo]]=$B50,IF(DATOS_[[AGRUP. VALOR. PTO.]:[AGRUP. VALOR. PTO.]]=$B48,IF(DATOS_[[Check Periodo Ref.]:[Check Periodo Ref.]]="Dentro",DATOS_[Conc.Sal.30]))))),
0)</f>
        <v>0</v>
      </c>
      <c r="AJ50" s="179">
        <f t="array" ref="AJ50">IFERROR(
MEDIAN(IF(DATOS_[Sexo]=$B50,IF(DATOS_[AGRUP. VALOR. PTO.]=$B48,IF(DATOS_[Check Periodo Ref.]="Dentro",DATOS_[Tot COMPL.SAL Ef],FALSE)))),
0)</f>
        <v>0</v>
      </c>
      <c r="AK50" s="180">
        <f t="array" ref="AK50">IFERROR(
MEDIAN(IF(DATOS_[Sexo]=$B50,IF(DATOS_[AGRUP. VALOR. PTO.]=$B48,IF(DATOS_[Check Periodo Ref.]="Dentro",DATOS_[TOTAL SALARIO Ef],FALSE)))),
0)</f>
        <v>0</v>
      </c>
      <c r="AL50" s="181">
        <f t="array" ref="AL50">IFERROR(
MEDIAN((IF(DATOS_[[Sexo]:[Sexo]]=$B50,IF(DATOS_[[AGRUP. VALOR. PTO.]:[AGRUP. VALOR. PTO.]]=$B48,IF(DATOS_[[Check Periodo Ref.]:[Check Periodo Ref.]]="Dentro",DATOS_[C.Extra.01]))))),
0)</f>
        <v>0</v>
      </c>
      <c r="AM50" s="181">
        <f t="array" ref="AM50">IFERROR(
MEDIAN((IF(DATOS_[[Sexo]:[Sexo]]=$B50,IF(DATOS_[[AGRUP. VALOR. PTO.]:[AGRUP. VALOR. PTO.]]=$B48,IF(DATOS_[[Check Periodo Ref.]:[Check Periodo Ref.]]="Dentro",DATOS_[C.Extra.02]))))),
0)</f>
        <v>0</v>
      </c>
      <c r="AN50" s="181">
        <f t="array" ref="AN50">IFERROR(
MEDIAN((IF(DATOS_[[Sexo]:[Sexo]]=$B50,IF(DATOS_[[AGRUP. VALOR. PTO.]:[AGRUP. VALOR. PTO.]]=$B48,IF(DATOS_[[Check Periodo Ref.]:[Check Periodo Ref.]]="Dentro",DATOS_[C.Extra.03]))))),
0)</f>
        <v>0</v>
      </c>
      <c r="AO50" s="181">
        <f t="array" ref="AO50">IFERROR(
MEDIAN((IF(DATOS_[[Sexo]:[Sexo]]=$B50,IF(DATOS_[[AGRUP. VALOR. PTO.]:[AGRUP. VALOR. PTO.]]=$B48,IF(DATOS_[[Check Periodo Ref.]:[Check Periodo Ref.]]="Dentro",DATOS_[C.Extra.04]))))),
0)</f>
        <v>0</v>
      </c>
      <c r="AP50" s="181">
        <f t="array" ref="AP50">IFERROR(
MEDIAN((IF(DATOS_[[Sexo]:[Sexo]]=$B50,IF(DATOS_[[AGRUP. VALOR. PTO.]:[AGRUP. VALOR. PTO.]]=$B48,IF(DATOS_[[Check Periodo Ref.]:[Check Periodo Ref.]]="Dentro",DATOS_[C.Extra.05]))))),
0)</f>
        <v>0</v>
      </c>
      <c r="AQ50" s="182">
        <f t="array" ref="AQ50">IFERROR(
MEDIAN(IF(DATOS_[Sexo]=$B50,IF(DATOS_[AGRUP. VALOR. PTO.]=$B48,IF(DATOS_[Check Periodo Ref.]="Dentro",DATOS_[Tot Extrasalarial Ef],FALSE)))),
0)</f>
        <v>0</v>
      </c>
      <c r="AR50" s="183">
        <f t="array" ref="AR50">IFERROR(
MEDIAN(IF(DATOS_[Sexo]=$B50,IF(DATOS_[AGRUP. VALOR. PTO.]=$B48,IF(DATOS_[Check Periodo Ref.]="Dentro",DATOS_[TOTAL Retrib Ef],FALSE)))),
0)</f>
        <v>0</v>
      </c>
    </row>
    <row r="51" spans="1:44" ht="17.25" thickBot="1" x14ac:dyDescent="0.35">
      <c r="A51" s="107" t="str">
        <f t="shared" ref="A51" si="51">+A52</f>
        <v>[ocultar]</v>
      </c>
      <c r="B51" s="105" t="s">
        <v>272</v>
      </c>
      <c r="C51" s="176"/>
      <c r="D51" s="106"/>
      <c r="E51" s="186" t="str">
        <f t="shared" ref="E51:AR51" si="52">IFERROR((E52-E53)/E52,"")</f>
        <v/>
      </c>
      <c r="F51" s="190" t="str">
        <f t="shared" si="52"/>
        <v/>
      </c>
      <c r="G51" s="190" t="str">
        <f t="shared" si="52"/>
        <v/>
      </c>
      <c r="H51" s="190" t="str">
        <f t="shared" si="52"/>
        <v/>
      </c>
      <c r="I51" s="190" t="str">
        <f t="shared" si="52"/>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89" t="str">
        <f t="shared" si="52"/>
        <v/>
      </c>
      <c r="W51" s="189" t="str">
        <f t="shared" si="52"/>
        <v/>
      </c>
      <c r="X51" s="189" t="str">
        <f t="shared" si="52"/>
        <v/>
      </c>
      <c r="Y51" s="189"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91" t="str">
        <f t="shared" si="52"/>
        <v/>
      </c>
      <c r="AK51" s="195" t="str">
        <f t="shared" si="52"/>
        <v/>
      </c>
      <c r="AL51" s="192" t="str">
        <f t="shared" si="52"/>
        <v/>
      </c>
      <c r="AM51" s="192" t="str">
        <f t="shared" si="52"/>
        <v/>
      </c>
      <c r="AN51" s="192" t="str">
        <f t="shared" si="52"/>
        <v/>
      </c>
      <c r="AO51" s="192" t="str">
        <f t="shared" si="52"/>
        <v/>
      </c>
      <c r="AP51" s="192" t="str">
        <f t="shared" si="52"/>
        <v/>
      </c>
      <c r="AQ51" s="193" t="str">
        <f t="shared" si="52"/>
        <v/>
      </c>
      <c r="AR51" s="194" t="str">
        <f t="shared" si="52"/>
        <v/>
      </c>
    </row>
    <row r="52" spans="1:44" x14ac:dyDescent="0.3">
      <c r="A52" s="107" t="str">
        <f t="shared" ref="A52" si="53">+IF(C52+C53=0,"[ocultar]","")</f>
        <v>[ocultar]</v>
      </c>
      <c r="B52" s="98"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77">
        <f t="array" ref="E52">IFERROR(
MEDIAN(IF(DATOS_[Sexo]=$B52,IF(DATOS_[AGRUP. VALOR. PTO.]=$B51,IF(DATOS_[Check Periodo Ref.]="Dentro",DATOS_[SALARIO BASE Ef],FALSE)))),
0)</f>
        <v>0</v>
      </c>
      <c r="F52" s="178">
        <f t="array" ref="F52">IFERROR(
MEDIAN((IF(DATOS_[[Sexo]:[Sexo]]=$B52,IF(DATOS_[[AGRUP. VALOR. PTO.]:[AGRUP. VALOR. PTO.]]=$B51,IF(DATOS_[[Check Periodo Ref.]:[Check Periodo Ref.]]="Dentro",DATOS_[Conc.Sal.01]))))),
0)</f>
        <v>0</v>
      </c>
      <c r="G52" s="178">
        <f t="array" ref="G52">IFERROR(
MEDIAN((IF(DATOS_[[Sexo]:[Sexo]]=$B52,IF(DATOS_[[AGRUP. VALOR. PTO.]:[AGRUP. VALOR. PTO.]]=$B51,IF(DATOS_[[Check Periodo Ref.]:[Check Periodo Ref.]]="Dentro",DATOS_[Conc.Sal.02]))))),
0)</f>
        <v>0</v>
      </c>
      <c r="H52" s="178">
        <f t="array" ref="H52">IFERROR(
MEDIAN((IF(DATOS_[[Sexo]:[Sexo]]=$B52,IF(DATOS_[[AGRUP. VALOR. PTO.]:[AGRUP. VALOR. PTO.]]=$B51,IF(DATOS_[[Check Periodo Ref.]:[Check Periodo Ref.]]="Dentro",DATOS_[Conc.Sal.03]))))),
0)</f>
        <v>0</v>
      </c>
      <c r="I52" s="178">
        <f t="array" ref="I52">IFERROR(
MEDIAN((IF(DATOS_[[Sexo]:[Sexo]]=$B52,IF(DATOS_[[AGRUP. VALOR. PTO.]:[AGRUP. VALOR. PTO.]]=$B51,IF(DATOS_[[Check Periodo Ref.]:[Check Periodo Ref.]]="Dentro",DATOS_[Conc.Sal.04]))))),
0)</f>
        <v>0</v>
      </c>
      <c r="J52" s="178">
        <f t="array" ref="J52">IFERROR(
MEDIAN((IF(DATOS_[[Sexo]:[Sexo]]=$B52,IF(DATOS_[[AGRUP. VALOR. PTO.]:[AGRUP. VALOR. PTO.]]=$B51,IF(DATOS_[[Check Periodo Ref.]:[Check Periodo Ref.]]="Dentro",DATOS_[Conc.Sal.05]))))),
0)</f>
        <v>0</v>
      </c>
      <c r="K52" s="178">
        <f t="array" ref="K52">IFERROR(
MEDIAN((IF(DATOS_[[Sexo]:[Sexo]]=$B52,IF(DATOS_[[AGRUP. VALOR. PTO.]:[AGRUP. VALOR. PTO.]]=$B51,IF(DATOS_[[Check Periodo Ref.]:[Check Periodo Ref.]]="Dentro",DATOS_[Conc.Sal.06]))))),
0)</f>
        <v>0</v>
      </c>
      <c r="L52" s="178">
        <f t="array" ref="L52">IFERROR(
MEDIAN((IF(DATOS_[[Sexo]:[Sexo]]=$B52,IF(DATOS_[[AGRUP. VALOR. PTO.]:[AGRUP. VALOR. PTO.]]=$B51,IF(DATOS_[[Check Periodo Ref.]:[Check Periodo Ref.]]="Dentro",DATOS_[Conc.Sal.07]))))),
0)</f>
        <v>0</v>
      </c>
      <c r="M52" s="178">
        <f t="array" ref="M52">IFERROR(
MEDIAN((IF(DATOS_[[Sexo]:[Sexo]]=$B52,IF(DATOS_[[AGRUP. VALOR. PTO.]:[AGRUP. VALOR. PTO.]]=$B51,IF(DATOS_[[Check Periodo Ref.]:[Check Periodo Ref.]]="Dentro",DATOS_[Conc.Sal.08]))))),
0)</f>
        <v>0</v>
      </c>
      <c r="N52" s="178">
        <f t="array" ref="N52">IFERROR(
MEDIAN((IF(DATOS_[[Sexo]:[Sexo]]=$B52,IF(DATOS_[[AGRUP. VALOR. PTO.]:[AGRUP. VALOR. PTO.]]=$B51,IF(DATOS_[[Check Periodo Ref.]:[Check Periodo Ref.]]="Dentro",DATOS_[Conc.Sal.09]))))),
0)</f>
        <v>0</v>
      </c>
      <c r="O52" s="178">
        <f t="array" ref="O52">IFERROR(
MEDIAN((IF(DATOS_[[Sexo]:[Sexo]]=$B52,IF(DATOS_[[AGRUP. VALOR. PTO.]:[AGRUP. VALOR. PTO.]]=$B51,IF(DATOS_[[Check Periodo Ref.]:[Check Periodo Ref.]]="Dentro",DATOS_[Conc.Sal.10]))))),
0)</f>
        <v>0</v>
      </c>
      <c r="P52" s="178">
        <f t="array" ref="P52">IFERROR(
MEDIAN((IF(DATOS_[[Sexo]:[Sexo]]=$B52,IF(DATOS_[[AGRUP. VALOR. PTO.]:[AGRUP. VALOR. PTO.]]=$B51,IF(DATOS_[[Check Periodo Ref.]:[Check Periodo Ref.]]="Dentro",DATOS_[Conc.Sal.11]))))),
0)</f>
        <v>0</v>
      </c>
      <c r="Q52" s="178">
        <f t="array" ref="Q52">IFERROR(
MEDIAN((IF(DATOS_[[Sexo]:[Sexo]]=$B52,IF(DATOS_[[AGRUP. VALOR. PTO.]:[AGRUP. VALOR. PTO.]]=$B51,IF(DATOS_[[Check Periodo Ref.]:[Check Periodo Ref.]]="Dentro",DATOS_[Conc.Sal.12]))))),
0)</f>
        <v>0</v>
      </c>
      <c r="R52" s="178">
        <f t="array" ref="R52">IFERROR(
MEDIAN((IF(DATOS_[[Sexo]:[Sexo]]=$B52,IF(DATOS_[[AGRUP. VALOR. PTO.]:[AGRUP. VALOR. PTO.]]=$B51,IF(DATOS_[[Check Periodo Ref.]:[Check Periodo Ref.]]="Dentro",DATOS_[Conc.Sal.13]))))),
0)</f>
        <v>0</v>
      </c>
      <c r="S52" s="178">
        <f t="array" ref="S52">IFERROR(
MEDIAN((IF(DATOS_[[Sexo]:[Sexo]]=$B52,IF(DATOS_[[AGRUP. VALOR. PTO.]:[AGRUP. VALOR. PTO.]]=$B51,IF(DATOS_[[Check Periodo Ref.]:[Check Periodo Ref.]]="Dentro",DATOS_[Conc.Sal.14]))))),
0)</f>
        <v>0</v>
      </c>
      <c r="T52" s="178">
        <f t="array" ref="T52">IFERROR(
MEDIAN((IF(DATOS_[[Sexo]:[Sexo]]=$B52,IF(DATOS_[[AGRUP. VALOR. PTO.]:[AGRUP. VALOR. PTO.]]=$B51,IF(DATOS_[[Check Periodo Ref.]:[Check Periodo Ref.]]="Dentro",DATOS_[Conc.Sal.15]))))),
0)</f>
        <v>0</v>
      </c>
      <c r="U52" s="178">
        <f t="array" ref="U52">IFERROR(
MEDIAN((IF(DATOS_[[Sexo]:[Sexo]]=$B52,IF(DATOS_[[AGRUP. VALOR. PTO.]:[AGRUP. VALOR. PTO.]]=$B51,IF(DATOS_[[Check Periodo Ref.]:[Check Periodo Ref.]]="Dentro",DATOS_[Conc.Sal.16]))))),
0)</f>
        <v>0</v>
      </c>
      <c r="V52" s="178">
        <f t="array" ref="V52">IFERROR(
MEDIAN((IF(DATOS_[[Sexo]:[Sexo]]=$B52,IF(DATOS_[[AGRUP. VALOR. PTO.]:[AGRUP. VALOR. PTO.]]=$B51,IF(DATOS_[[Check Periodo Ref.]:[Check Periodo Ref.]]="Dentro",DATOS_[Conc.Sal.17]))))),
0)</f>
        <v>0</v>
      </c>
      <c r="W52" s="178">
        <f t="array" ref="W52">IFERROR(
MEDIAN((IF(DATOS_[[Sexo]:[Sexo]]=$B52,IF(DATOS_[[AGRUP. VALOR. PTO.]:[AGRUP. VALOR. PTO.]]=$B51,IF(DATOS_[[Check Periodo Ref.]:[Check Periodo Ref.]]="Dentro",DATOS_[Conc.Sal.18]))))),
0)</f>
        <v>0</v>
      </c>
      <c r="X52" s="178">
        <f t="array" ref="X52">IFERROR(
MEDIAN((IF(DATOS_[[Sexo]:[Sexo]]=$B52,IF(DATOS_[[AGRUP. VALOR. PTO.]:[AGRUP. VALOR. PTO.]]=$B51,IF(DATOS_[[Check Periodo Ref.]:[Check Periodo Ref.]]="Dentro",DATOS_[Conc.Sal.19]))))),
0)</f>
        <v>0</v>
      </c>
      <c r="Y52" s="178">
        <f t="array" ref="Y52">IFERROR(
MEDIAN((IF(DATOS_[[Sexo]:[Sexo]]=$B52,IF(DATOS_[[AGRUP. VALOR. PTO.]:[AGRUP. VALOR. PTO.]]=$B51,IF(DATOS_[[Check Periodo Ref.]:[Check Periodo Ref.]]="Dentro",DATOS_[Conc.Sal.20]))))),
0)</f>
        <v>0</v>
      </c>
      <c r="Z52" s="178">
        <f t="array" ref="Z52">IFERROR(
MEDIAN((IF(DATOS_[[Sexo]:[Sexo]]=$B52,IF(DATOS_[[AGRUP. VALOR. PTO.]:[AGRUP. VALOR. PTO.]]=$B51,IF(DATOS_[[Check Periodo Ref.]:[Check Periodo Ref.]]="Dentro",DATOS_[Conc.Sal.21]))))),
0)</f>
        <v>0</v>
      </c>
      <c r="AA52" s="178">
        <f t="array" ref="AA52">IFERROR(
MEDIAN((IF(DATOS_[[Sexo]:[Sexo]]=$B52,IF(DATOS_[[AGRUP. VALOR. PTO.]:[AGRUP. VALOR. PTO.]]=$B51,IF(DATOS_[[Check Periodo Ref.]:[Check Periodo Ref.]]="Dentro",DATOS_[Conc.Sal.22]))))),
0)</f>
        <v>0</v>
      </c>
      <c r="AB52" s="178">
        <f t="array" ref="AB52">IFERROR(
MEDIAN((IF(DATOS_[[Sexo]:[Sexo]]=$B52,IF(DATOS_[[AGRUP. VALOR. PTO.]:[AGRUP. VALOR. PTO.]]=$B51,IF(DATOS_[[Check Periodo Ref.]:[Check Periodo Ref.]]="Dentro",DATOS_[Conc.Sal.23]))))),
0)</f>
        <v>0</v>
      </c>
      <c r="AC52" s="178">
        <f t="array" ref="AC52">IFERROR(
MEDIAN((IF(DATOS_[[Sexo]:[Sexo]]=$B52,IF(DATOS_[[AGRUP. VALOR. PTO.]:[AGRUP. VALOR. PTO.]]=$B51,IF(DATOS_[[Check Periodo Ref.]:[Check Periodo Ref.]]="Dentro",DATOS_[Conc.Sal.24]))))),
0)</f>
        <v>0</v>
      </c>
      <c r="AD52" s="178">
        <f t="array" ref="AD52">IFERROR(
MEDIAN((IF(DATOS_[[Sexo]:[Sexo]]=$B52,IF(DATOS_[[AGRUP. VALOR. PTO.]:[AGRUP. VALOR. PTO.]]=$B51,IF(DATOS_[[Check Periodo Ref.]:[Check Periodo Ref.]]="Dentro",DATOS_[Conc.Sal.25]))))),
0)</f>
        <v>0</v>
      </c>
      <c r="AE52" s="178">
        <f t="array" ref="AE52">IFERROR(
MEDIAN((IF(DATOS_[[Sexo]:[Sexo]]=$B52,IF(DATOS_[[AGRUP. VALOR. PTO.]:[AGRUP. VALOR. PTO.]]=$B51,IF(DATOS_[[Check Periodo Ref.]:[Check Periodo Ref.]]="Dentro",DATOS_[Conc.Sal.26]))))),
0)</f>
        <v>0</v>
      </c>
      <c r="AF52" s="178">
        <f t="array" ref="AF52">IFERROR(
MEDIAN((IF(DATOS_[[Sexo]:[Sexo]]=$B52,IF(DATOS_[[AGRUP. VALOR. PTO.]:[AGRUP. VALOR. PTO.]]=$B51,IF(DATOS_[[Check Periodo Ref.]:[Check Periodo Ref.]]="Dentro",DATOS_[Conc.Sal.27]))))),
0)</f>
        <v>0</v>
      </c>
      <c r="AG52" s="178">
        <f t="array" ref="AG52">IFERROR(
MEDIAN((IF(DATOS_[[Sexo]:[Sexo]]=$B52,IF(DATOS_[[AGRUP. VALOR. PTO.]:[AGRUP. VALOR. PTO.]]=$B51,IF(DATOS_[[Check Periodo Ref.]:[Check Periodo Ref.]]="Dentro",DATOS_[Conc.Sal.28]))))),
0)</f>
        <v>0</v>
      </c>
      <c r="AH52" s="178">
        <f t="array" ref="AH52">IFERROR(
MEDIAN((IF(DATOS_[[Sexo]:[Sexo]]=$B52,IF(DATOS_[[AGRUP. VALOR. PTO.]:[AGRUP. VALOR. PTO.]]=$B51,IF(DATOS_[[Check Periodo Ref.]:[Check Periodo Ref.]]="Dentro",DATOS_[Conc.Sal.29]))))),
0)</f>
        <v>0</v>
      </c>
      <c r="AI52" s="178">
        <f t="array" ref="AI52">IFERROR(
MEDIAN((IF(DATOS_[[Sexo]:[Sexo]]=$B52,IF(DATOS_[[AGRUP. VALOR. PTO.]:[AGRUP. VALOR. PTO.]]=$B51,IF(DATOS_[[Check Periodo Ref.]:[Check Periodo Ref.]]="Dentro",DATOS_[Conc.Sal.30]))))),
0)</f>
        <v>0</v>
      </c>
      <c r="AJ52" s="179">
        <f t="array" ref="AJ52">IFERROR(
MEDIAN(IF(DATOS_[Sexo]=$B52,IF(DATOS_[AGRUP. VALOR. PTO.]=$B51,IF(DATOS_[Check Periodo Ref.]="Dentro",DATOS_[Tot COMPL.SAL Ef],FALSE)))),
0)</f>
        <v>0</v>
      </c>
      <c r="AK52" s="180">
        <f t="array" ref="AK52">IFERROR(
MEDIAN(IF(DATOS_[Sexo]=$B52,IF(DATOS_[AGRUP. VALOR. PTO.]=$B51,IF(DATOS_[Check Periodo Ref.]="Dentro",DATOS_[TOTAL SALARIO Ef],FALSE)))),
0)</f>
        <v>0</v>
      </c>
      <c r="AL52" s="181">
        <f t="array" ref="AL52">IFERROR(
MEDIAN((IF(DATOS_[[Sexo]:[Sexo]]=$B52,IF(DATOS_[[AGRUP. VALOR. PTO.]:[AGRUP. VALOR. PTO.]]=$B51,IF(DATOS_[[Check Periodo Ref.]:[Check Periodo Ref.]]="Dentro",DATOS_[C.Extra.01]))))),
0)</f>
        <v>0</v>
      </c>
      <c r="AM52" s="181">
        <f t="array" ref="AM52">IFERROR(
MEDIAN((IF(DATOS_[[Sexo]:[Sexo]]=$B52,IF(DATOS_[[AGRUP. VALOR. PTO.]:[AGRUP. VALOR. PTO.]]=$B51,IF(DATOS_[[Check Periodo Ref.]:[Check Periodo Ref.]]="Dentro",DATOS_[C.Extra.02]))))),
0)</f>
        <v>0</v>
      </c>
      <c r="AN52" s="181">
        <f t="array" ref="AN52">IFERROR(
MEDIAN((IF(DATOS_[[Sexo]:[Sexo]]=$B52,IF(DATOS_[[AGRUP. VALOR. PTO.]:[AGRUP. VALOR. PTO.]]=$B51,IF(DATOS_[[Check Periodo Ref.]:[Check Periodo Ref.]]="Dentro",DATOS_[C.Extra.03]))))),
0)</f>
        <v>0</v>
      </c>
      <c r="AO52" s="181">
        <f t="array" ref="AO52">IFERROR(
MEDIAN((IF(DATOS_[[Sexo]:[Sexo]]=$B52,IF(DATOS_[[AGRUP. VALOR. PTO.]:[AGRUP. VALOR. PTO.]]=$B51,IF(DATOS_[[Check Periodo Ref.]:[Check Periodo Ref.]]="Dentro",DATOS_[C.Extra.04]))))),
0)</f>
        <v>0</v>
      </c>
      <c r="AP52" s="181">
        <f t="array" ref="AP52">IFERROR(
MEDIAN((IF(DATOS_[[Sexo]:[Sexo]]=$B52,IF(DATOS_[[AGRUP. VALOR. PTO.]:[AGRUP. VALOR. PTO.]]=$B51,IF(DATOS_[[Check Periodo Ref.]:[Check Periodo Ref.]]="Dentro",DATOS_[C.Extra.05]))))),
0)</f>
        <v>0</v>
      </c>
      <c r="AQ52" s="182">
        <f t="array" ref="AQ52">IFERROR(
MEDIAN(IF(DATOS_[Sexo]=$B52,IF(DATOS_[AGRUP. VALOR. PTO.]=$B51,IF(DATOS_[Check Periodo Ref.]="Dentro",DATOS_[Tot Extrasalarial Ef],FALSE)))),
0)</f>
        <v>0</v>
      </c>
      <c r="AR52" s="183">
        <f t="array" ref="AR52">IFERROR(
MEDIAN(IF(DATOS_[Sexo]=$B52,IF(DATOS_[AGRUP. VALOR. PTO.]=$B51,IF(DATOS_[Check Periodo Ref.]="Dentro",DATOS_[TOTAL Retrib Ef],FALSE)))),
0)</f>
        <v>0</v>
      </c>
    </row>
    <row r="53" spans="1:44" x14ac:dyDescent="0.3">
      <c r="A53" s="107" t="str">
        <f t="shared" ref="A53" si="54">+A52</f>
        <v>[ocultar]</v>
      </c>
      <c r="B53" s="98"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77">
        <f t="array" ref="E53">IFERROR(
MEDIAN(IF(DATOS_[Sexo]=$B53,IF(DATOS_[AGRUP. VALOR. PTO.]=$B51,IF(DATOS_[Check Periodo Ref.]="Dentro",DATOS_[SALARIO BASE Ef],FALSE)))),
0)</f>
        <v>0</v>
      </c>
      <c r="F53" s="178">
        <f t="array" ref="F53">IFERROR(
MEDIAN((IF(DATOS_[[Sexo]:[Sexo]]=$B53,IF(DATOS_[[AGRUP. VALOR. PTO.]:[AGRUP. VALOR. PTO.]]=$B51,IF(DATOS_[[Check Periodo Ref.]:[Check Periodo Ref.]]="Dentro",DATOS_[Conc.Sal.01]))))),
0)</f>
        <v>0</v>
      </c>
      <c r="G53" s="178">
        <f t="array" ref="G53">IFERROR(
MEDIAN((IF(DATOS_[[Sexo]:[Sexo]]=$B53,IF(DATOS_[[AGRUP. VALOR. PTO.]:[AGRUP. VALOR. PTO.]]=$B51,IF(DATOS_[[Check Periodo Ref.]:[Check Periodo Ref.]]="Dentro",DATOS_[Conc.Sal.02]))))),
0)</f>
        <v>0</v>
      </c>
      <c r="H53" s="178">
        <f t="array" ref="H53">IFERROR(
MEDIAN((IF(DATOS_[[Sexo]:[Sexo]]=$B53,IF(DATOS_[[AGRUP. VALOR. PTO.]:[AGRUP. VALOR. PTO.]]=$B51,IF(DATOS_[[Check Periodo Ref.]:[Check Periodo Ref.]]="Dentro",DATOS_[Conc.Sal.03]))))),
0)</f>
        <v>0</v>
      </c>
      <c r="I53" s="178">
        <f t="array" ref="I53">IFERROR(
MEDIAN((IF(DATOS_[[Sexo]:[Sexo]]=$B53,IF(DATOS_[[AGRUP. VALOR. PTO.]:[AGRUP. VALOR. PTO.]]=$B51,IF(DATOS_[[Check Periodo Ref.]:[Check Periodo Ref.]]="Dentro",DATOS_[Conc.Sal.04]))))),
0)</f>
        <v>0</v>
      </c>
      <c r="J53" s="178">
        <f t="array" ref="J53">IFERROR(
MEDIAN((IF(DATOS_[[Sexo]:[Sexo]]=$B53,IF(DATOS_[[AGRUP. VALOR. PTO.]:[AGRUP. VALOR. PTO.]]=$B51,IF(DATOS_[[Check Periodo Ref.]:[Check Periodo Ref.]]="Dentro",DATOS_[Conc.Sal.05]))))),
0)</f>
        <v>0</v>
      </c>
      <c r="K53" s="178">
        <f t="array" ref="K53">IFERROR(
MEDIAN((IF(DATOS_[[Sexo]:[Sexo]]=$B53,IF(DATOS_[[AGRUP. VALOR. PTO.]:[AGRUP. VALOR. PTO.]]=$B51,IF(DATOS_[[Check Periodo Ref.]:[Check Periodo Ref.]]="Dentro",DATOS_[Conc.Sal.06]))))),
0)</f>
        <v>0</v>
      </c>
      <c r="L53" s="178">
        <f t="array" ref="L53">IFERROR(
MEDIAN((IF(DATOS_[[Sexo]:[Sexo]]=$B53,IF(DATOS_[[AGRUP. VALOR. PTO.]:[AGRUP. VALOR. PTO.]]=$B51,IF(DATOS_[[Check Periodo Ref.]:[Check Periodo Ref.]]="Dentro",DATOS_[Conc.Sal.07]))))),
0)</f>
        <v>0</v>
      </c>
      <c r="M53" s="178">
        <f t="array" ref="M53">IFERROR(
MEDIAN((IF(DATOS_[[Sexo]:[Sexo]]=$B53,IF(DATOS_[[AGRUP. VALOR. PTO.]:[AGRUP. VALOR. PTO.]]=$B51,IF(DATOS_[[Check Periodo Ref.]:[Check Periodo Ref.]]="Dentro",DATOS_[Conc.Sal.08]))))),
0)</f>
        <v>0</v>
      </c>
      <c r="N53" s="178">
        <f t="array" ref="N53">IFERROR(
MEDIAN((IF(DATOS_[[Sexo]:[Sexo]]=$B53,IF(DATOS_[[AGRUP. VALOR. PTO.]:[AGRUP. VALOR. PTO.]]=$B51,IF(DATOS_[[Check Periodo Ref.]:[Check Periodo Ref.]]="Dentro",DATOS_[Conc.Sal.09]))))),
0)</f>
        <v>0</v>
      </c>
      <c r="O53" s="178">
        <f t="array" ref="O53">IFERROR(
MEDIAN((IF(DATOS_[[Sexo]:[Sexo]]=$B53,IF(DATOS_[[AGRUP. VALOR. PTO.]:[AGRUP. VALOR. PTO.]]=$B51,IF(DATOS_[[Check Periodo Ref.]:[Check Periodo Ref.]]="Dentro",DATOS_[Conc.Sal.10]))))),
0)</f>
        <v>0</v>
      </c>
      <c r="P53" s="178">
        <f t="array" ref="P53">IFERROR(
MEDIAN((IF(DATOS_[[Sexo]:[Sexo]]=$B53,IF(DATOS_[[AGRUP. VALOR. PTO.]:[AGRUP. VALOR. PTO.]]=$B51,IF(DATOS_[[Check Periodo Ref.]:[Check Periodo Ref.]]="Dentro",DATOS_[Conc.Sal.11]))))),
0)</f>
        <v>0</v>
      </c>
      <c r="Q53" s="178">
        <f t="array" ref="Q53">IFERROR(
MEDIAN((IF(DATOS_[[Sexo]:[Sexo]]=$B53,IF(DATOS_[[AGRUP. VALOR. PTO.]:[AGRUP. VALOR. PTO.]]=$B51,IF(DATOS_[[Check Periodo Ref.]:[Check Periodo Ref.]]="Dentro",DATOS_[Conc.Sal.12]))))),
0)</f>
        <v>0</v>
      </c>
      <c r="R53" s="178">
        <f t="array" ref="R53">IFERROR(
MEDIAN((IF(DATOS_[[Sexo]:[Sexo]]=$B53,IF(DATOS_[[AGRUP. VALOR. PTO.]:[AGRUP. VALOR. PTO.]]=$B51,IF(DATOS_[[Check Periodo Ref.]:[Check Periodo Ref.]]="Dentro",DATOS_[Conc.Sal.13]))))),
0)</f>
        <v>0</v>
      </c>
      <c r="S53" s="178">
        <f t="array" ref="S53">IFERROR(
MEDIAN((IF(DATOS_[[Sexo]:[Sexo]]=$B53,IF(DATOS_[[AGRUP. VALOR. PTO.]:[AGRUP. VALOR. PTO.]]=$B51,IF(DATOS_[[Check Periodo Ref.]:[Check Periodo Ref.]]="Dentro",DATOS_[Conc.Sal.14]))))),
0)</f>
        <v>0</v>
      </c>
      <c r="T53" s="178">
        <f t="array" ref="T53">IFERROR(
MEDIAN((IF(DATOS_[[Sexo]:[Sexo]]=$B53,IF(DATOS_[[AGRUP. VALOR. PTO.]:[AGRUP. VALOR. PTO.]]=$B51,IF(DATOS_[[Check Periodo Ref.]:[Check Periodo Ref.]]="Dentro",DATOS_[Conc.Sal.15]))))),
0)</f>
        <v>0</v>
      </c>
      <c r="U53" s="178">
        <f t="array" ref="U53">IFERROR(
MEDIAN((IF(DATOS_[[Sexo]:[Sexo]]=$B53,IF(DATOS_[[AGRUP. VALOR. PTO.]:[AGRUP. VALOR. PTO.]]=$B51,IF(DATOS_[[Check Periodo Ref.]:[Check Periodo Ref.]]="Dentro",DATOS_[Conc.Sal.16]))))),
0)</f>
        <v>0</v>
      </c>
      <c r="V53" s="178">
        <f t="array" ref="V53">IFERROR(
MEDIAN((IF(DATOS_[[Sexo]:[Sexo]]=$B53,IF(DATOS_[[AGRUP. VALOR. PTO.]:[AGRUP. VALOR. PTO.]]=$B51,IF(DATOS_[[Check Periodo Ref.]:[Check Periodo Ref.]]="Dentro",DATOS_[Conc.Sal.17]))))),
0)</f>
        <v>0</v>
      </c>
      <c r="W53" s="178">
        <f t="array" ref="W53">IFERROR(
MEDIAN((IF(DATOS_[[Sexo]:[Sexo]]=$B53,IF(DATOS_[[AGRUP. VALOR. PTO.]:[AGRUP. VALOR. PTO.]]=$B51,IF(DATOS_[[Check Periodo Ref.]:[Check Periodo Ref.]]="Dentro",DATOS_[Conc.Sal.18]))))),
0)</f>
        <v>0</v>
      </c>
      <c r="X53" s="178">
        <f t="array" ref="X53">IFERROR(
MEDIAN((IF(DATOS_[[Sexo]:[Sexo]]=$B53,IF(DATOS_[[AGRUP. VALOR. PTO.]:[AGRUP. VALOR. PTO.]]=$B51,IF(DATOS_[[Check Periodo Ref.]:[Check Periodo Ref.]]="Dentro",DATOS_[Conc.Sal.19]))))),
0)</f>
        <v>0</v>
      </c>
      <c r="Y53" s="178">
        <f t="array" ref="Y53">IFERROR(
MEDIAN((IF(DATOS_[[Sexo]:[Sexo]]=$B53,IF(DATOS_[[AGRUP. VALOR. PTO.]:[AGRUP. VALOR. PTO.]]=$B51,IF(DATOS_[[Check Periodo Ref.]:[Check Periodo Ref.]]="Dentro",DATOS_[Conc.Sal.20]))))),
0)</f>
        <v>0</v>
      </c>
      <c r="Z53" s="178">
        <f t="array" ref="Z53">IFERROR(
MEDIAN((IF(DATOS_[[Sexo]:[Sexo]]=$B53,IF(DATOS_[[AGRUP. VALOR. PTO.]:[AGRUP. VALOR. PTO.]]=$B51,IF(DATOS_[[Check Periodo Ref.]:[Check Periodo Ref.]]="Dentro",DATOS_[Conc.Sal.21]))))),
0)</f>
        <v>0</v>
      </c>
      <c r="AA53" s="178">
        <f t="array" ref="AA53">IFERROR(
MEDIAN((IF(DATOS_[[Sexo]:[Sexo]]=$B53,IF(DATOS_[[AGRUP. VALOR. PTO.]:[AGRUP. VALOR. PTO.]]=$B51,IF(DATOS_[[Check Periodo Ref.]:[Check Periodo Ref.]]="Dentro",DATOS_[Conc.Sal.22]))))),
0)</f>
        <v>0</v>
      </c>
      <c r="AB53" s="178">
        <f t="array" ref="AB53">IFERROR(
MEDIAN((IF(DATOS_[[Sexo]:[Sexo]]=$B53,IF(DATOS_[[AGRUP. VALOR. PTO.]:[AGRUP. VALOR. PTO.]]=$B51,IF(DATOS_[[Check Periodo Ref.]:[Check Periodo Ref.]]="Dentro",DATOS_[Conc.Sal.23]))))),
0)</f>
        <v>0</v>
      </c>
      <c r="AC53" s="178">
        <f t="array" ref="AC53">IFERROR(
MEDIAN((IF(DATOS_[[Sexo]:[Sexo]]=$B53,IF(DATOS_[[AGRUP. VALOR. PTO.]:[AGRUP. VALOR. PTO.]]=$B51,IF(DATOS_[[Check Periodo Ref.]:[Check Periodo Ref.]]="Dentro",DATOS_[Conc.Sal.24]))))),
0)</f>
        <v>0</v>
      </c>
      <c r="AD53" s="178">
        <f t="array" ref="AD53">IFERROR(
MEDIAN((IF(DATOS_[[Sexo]:[Sexo]]=$B53,IF(DATOS_[[AGRUP. VALOR. PTO.]:[AGRUP. VALOR. PTO.]]=$B51,IF(DATOS_[[Check Periodo Ref.]:[Check Periodo Ref.]]="Dentro",DATOS_[Conc.Sal.25]))))),
0)</f>
        <v>0</v>
      </c>
      <c r="AE53" s="178">
        <f t="array" ref="AE53">IFERROR(
MEDIAN((IF(DATOS_[[Sexo]:[Sexo]]=$B53,IF(DATOS_[[AGRUP. VALOR. PTO.]:[AGRUP. VALOR. PTO.]]=$B51,IF(DATOS_[[Check Periodo Ref.]:[Check Periodo Ref.]]="Dentro",DATOS_[Conc.Sal.26]))))),
0)</f>
        <v>0</v>
      </c>
      <c r="AF53" s="178">
        <f t="array" ref="AF53">IFERROR(
MEDIAN((IF(DATOS_[[Sexo]:[Sexo]]=$B53,IF(DATOS_[[AGRUP. VALOR. PTO.]:[AGRUP. VALOR. PTO.]]=$B51,IF(DATOS_[[Check Periodo Ref.]:[Check Periodo Ref.]]="Dentro",DATOS_[Conc.Sal.27]))))),
0)</f>
        <v>0</v>
      </c>
      <c r="AG53" s="178">
        <f t="array" ref="AG53">IFERROR(
MEDIAN((IF(DATOS_[[Sexo]:[Sexo]]=$B53,IF(DATOS_[[AGRUP. VALOR. PTO.]:[AGRUP. VALOR. PTO.]]=$B51,IF(DATOS_[[Check Periodo Ref.]:[Check Periodo Ref.]]="Dentro",DATOS_[Conc.Sal.28]))))),
0)</f>
        <v>0</v>
      </c>
      <c r="AH53" s="178">
        <f t="array" ref="AH53">IFERROR(
MEDIAN((IF(DATOS_[[Sexo]:[Sexo]]=$B53,IF(DATOS_[[AGRUP. VALOR. PTO.]:[AGRUP. VALOR. PTO.]]=$B51,IF(DATOS_[[Check Periodo Ref.]:[Check Periodo Ref.]]="Dentro",DATOS_[Conc.Sal.29]))))),
0)</f>
        <v>0</v>
      </c>
      <c r="AI53" s="178">
        <f t="array" ref="AI53">IFERROR(
MEDIAN((IF(DATOS_[[Sexo]:[Sexo]]=$B53,IF(DATOS_[[AGRUP. VALOR. PTO.]:[AGRUP. VALOR. PTO.]]=$B51,IF(DATOS_[[Check Periodo Ref.]:[Check Periodo Ref.]]="Dentro",DATOS_[Conc.Sal.30]))))),
0)</f>
        <v>0</v>
      </c>
      <c r="AJ53" s="179">
        <f t="array" ref="AJ53">IFERROR(
MEDIAN(IF(DATOS_[Sexo]=$B53,IF(DATOS_[AGRUP. VALOR. PTO.]=$B51,IF(DATOS_[Check Periodo Ref.]="Dentro",DATOS_[Tot COMPL.SAL Ef],FALSE)))),
0)</f>
        <v>0</v>
      </c>
      <c r="AK53" s="180">
        <f t="array" ref="AK53">IFERROR(
MEDIAN(IF(DATOS_[Sexo]=$B53,IF(DATOS_[AGRUP. VALOR. PTO.]=$B51,IF(DATOS_[Check Periodo Ref.]="Dentro",DATOS_[TOTAL SALARIO Ef],FALSE)))),
0)</f>
        <v>0</v>
      </c>
      <c r="AL53" s="181">
        <f t="array" ref="AL53">IFERROR(
MEDIAN((IF(DATOS_[[Sexo]:[Sexo]]=$B53,IF(DATOS_[[AGRUP. VALOR. PTO.]:[AGRUP. VALOR. PTO.]]=$B51,IF(DATOS_[[Check Periodo Ref.]:[Check Periodo Ref.]]="Dentro",DATOS_[C.Extra.01]))))),
0)</f>
        <v>0</v>
      </c>
      <c r="AM53" s="181">
        <f t="array" ref="AM53">IFERROR(
MEDIAN((IF(DATOS_[[Sexo]:[Sexo]]=$B53,IF(DATOS_[[AGRUP. VALOR. PTO.]:[AGRUP. VALOR. PTO.]]=$B51,IF(DATOS_[[Check Periodo Ref.]:[Check Periodo Ref.]]="Dentro",DATOS_[C.Extra.02]))))),
0)</f>
        <v>0</v>
      </c>
      <c r="AN53" s="181">
        <f t="array" ref="AN53">IFERROR(
MEDIAN((IF(DATOS_[[Sexo]:[Sexo]]=$B53,IF(DATOS_[[AGRUP. VALOR. PTO.]:[AGRUP. VALOR. PTO.]]=$B51,IF(DATOS_[[Check Periodo Ref.]:[Check Periodo Ref.]]="Dentro",DATOS_[C.Extra.03]))))),
0)</f>
        <v>0</v>
      </c>
      <c r="AO53" s="181">
        <f t="array" ref="AO53">IFERROR(
MEDIAN((IF(DATOS_[[Sexo]:[Sexo]]=$B53,IF(DATOS_[[AGRUP. VALOR. PTO.]:[AGRUP. VALOR. PTO.]]=$B51,IF(DATOS_[[Check Periodo Ref.]:[Check Periodo Ref.]]="Dentro",DATOS_[C.Extra.04]))))),
0)</f>
        <v>0</v>
      </c>
      <c r="AP53" s="181">
        <f t="array" ref="AP53">IFERROR(
MEDIAN((IF(DATOS_[[Sexo]:[Sexo]]=$B53,IF(DATOS_[[AGRUP. VALOR. PTO.]:[AGRUP. VALOR. PTO.]]=$B51,IF(DATOS_[[Check Periodo Ref.]:[Check Periodo Ref.]]="Dentro",DATOS_[C.Extra.05]))))),
0)</f>
        <v>0</v>
      </c>
      <c r="AQ53" s="182">
        <f t="array" ref="AQ53">IFERROR(
MEDIAN(IF(DATOS_[Sexo]=$B53,IF(DATOS_[AGRUP. VALOR. PTO.]=$B51,IF(DATOS_[Check Periodo Ref.]="Dentro",DATOS_[Tot Extrasalarial Ef],FALSE)))),
0)</f>
        <v>0</v>
      </c>
      <c r="AR53" s="183">
        <f t="array" ref="AR53">IFERROR(
MEDIAN(IF(DATOS_[Sexo]=$B53,IF(DATOS_[AGRUP. VALOR. PTO.]=$B51,IF(DATOS_[Check Periodo Ref.]="Dentro",DATOS_[TOTAL Retrib Ef],FALSE)))),
0)</f>
        <v>0</v>
      </c>
    </row>
    <row r="54" spans="1:44" ht="17.25" thickBot="1" x14ac:dyDescent="0.35">
      <c r="A54" s="107" t="str">
        <f t="shared" ref="A54" si="55">+A55</f>
        <v>[ocultar]</v>
      </c>
      <c r="B54" s="105" t="s">
        <v>273</v>
      </c>
      <c r="C54" s="176"/>
      <c r="D54" s="106"/>
      <c r="E54" s="186" t="str">
        <f t="shared" ref="E54:AR54" si="56">IFERROR((E55-E56)/E55,"")</f>
        <v/>
      </c>
      <c r="F54" s="190" t="str">
        <f t="shared" si="56"/>
        <v/>
      </c>
      <c r="G54" s="190" t="str">
        <f t="shared" si="56"/>
        <v/>
      </c>
      <c r="H54" s="190" t="str">
        <f t="shared" si="56"/>
        <v/>
      </c>
      <c r="I54" s="190" t="str">
        <f t="shared" si="56"/>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89" t="str">
        <f t="shared" si="56"/>
        <v/>
      </c>
      <c r="W54" s="189" t="str">
        <f t="shared" si="56"/>
        <v/>
      </c>
      <c r="X54" s="189" t="str">
        <f t="shared" si="56"/>
        <v/>
      </c>
      <c r="Y54" s="189"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91" t="str">
        <f t="shared" si="56"/>
        <v/>
      </c>
      <c r="AK54" s="195" t="str">
        <f t="shared" si="56"/>
        <v/>
      </c>
      <c r="AL54" s="192" t="str">
        <f t="shared" si="56"/>
        <v/>
      </c>
      <c r="AM54" s="192" t="str">
        <f t="shared" si="56"/>
        <v/>
      </c>
      <c r="AN54" s="192" t="str">
        <f t="shared" si="56"/>
        <v/>
      </c>
      <c r="AO54" s="192" t="str">
        <f t="shared" si="56"/>
        <v/>
      </c>
      <c r="AP54" s="192" t="str">
        <f t="shared" si="56"/>
        <v/>
      </c>
      <c r="AQ54" s="193" t="str">
        <f t="shared" si="56"/>
        <v/>
      </c>
      <c r="AR54" s="194" t="str">
        <f t="shared" si="56"/>
        <v/>
      </c>
    </row>
    <row r="55" spans="1:44" x14ac:dyDescent="0.3">
      <c r="A55" s="107" t="str">
        <f t="shared" ref="A55" si="57">+IF(C55+C56=0,"[ocultar]","")</f>
        <v>[ocultar]</v>
      </c>
      <c r="B55" s="98"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77">
        <f t="array" ref="E55">IFERROR(
MEDIAN(IF(DATOS_[Sexo]=$B55,IF(DATOS_[AGRUP. VALOR. PTO.]=$B54,IF(DATOS_[Check Periodo Ref.]="Dentro",DATOS_[SALARIO BASE Ef],FALSE)))),
0)</f>
        <v>0</v>
      </c>
      <c r="F55" s="178">
        <f t="array" ref="F55">IFERROR(
MEDIAN((IF(DATOS_[[Sexo]:[Sexo]]=$B55,IF(DATOS_[[AGRUP. VALOR. PTO.]:[AGRUP. VALOR. PTO.]]=$B54,IF(DATOS_[[Check Periodo Ref.]:[Check Periodo Ref.]]="Dentro",DATOS_[Conc.Sal.01]))))),
0)</f>
        <v>0</v>
      </c>
      <c r="G55" s="178">
        <f t="array" ref="G55">IFERROR(
MEDIAN((IF(DATOS_[[Sexo]:[Sexo]]=$B55,IF(DATOS_[[AGRUP. VALOR. PTO.]:[AGRUP. VALOR. PTO.]]=$B54,IF(DATOS_[[Check Periodo Ref.]:[Check Periodo Ref.]]="Dentro",DATOS_[Conc.Sal.02]))))),
0)</f>
        <v>0</v>
      </c>
      <c r="H55" s="178">
        <f t="array" ref="H55">IFERROR(
MEDIAN((IF(DATOS_[[Sexo]:[Sexo]]=$B55,IF(DATOS_[[AGRUP. VALOR. PTO.]:[AGRUP. VALOR. PTO.]]=$B54,IF(DATOS_[[Check Periodo Ref.]:[Check Periodo Ref.]]="Dentro",DATOS_[Conc.Sal.03]))))),
0)</f>
        <v>0</v>
      </c>
      <c r="I55" s="178">
        <f t="array" ref="I55">IFERROR(
MEDIAN((IF(DATOS_[[Sexo]:[Sexo]]=$B55,IF(DATOS_[[AGRUP. VALOR. PTO.]:[AGRUP. VALOR. PTO.]]=$B54,IF(DATOS_[[Check Periodo Ref.]:[Check Periodo Ref.]]="Dentro",DATOS_[Conc.Sal.04]))))),
0)</f>
        <v>0</v>
      </c>
      <c r="J55" s="178">
        <f t="array" ref="J55">IFERROR(
MEDIAN((IF(DATOS_[[Sexo]:[Sexo]]=$B55,IF(DATOS_[[AGRUP. VALOR. PTO.]:[AGRUP. VALOR. PTO.]]=$B54,IF(DATOS_[[Check Periodo Ref.]:[Check Periodo Ref.]]="Dentro",DATOS_[Conc.Sal.05]))))),
0)</f>
        <v>0</v>
      </c>
      <c r="K55" s="178">
        <f t="array" ref="K55">IFERROR(
MEDIAN((IF(DATOS_[[Sexo]:[Sexo]]=$B55,IF(DATOS_[[AGRUP. VALOR. PTO.]:[AGRUP. VALOR. PTO.]]=$B54,IF(DATOS_[[Check Periodo Ref.]:[Check Periodo Ref.]]="Dentro",DATOS_[Conc.Sal.06]))))),
0)</f>
        <v>0</v>
      </c>
      <c r="L55" s="178">
        <f t="array" ref="L55">IFERROR(
MEDIAN((IF(DATOS_[[Sexo]:[Sexo]]=$B55,IF(DATOS_[[AGRUP. VALOR. PTO.]:[AGRUP. VALOR. PTO.]]=$B54,IF(DATOS_[[Check Periodo Ref.]:[Check Periodo Ref.]]="Dentro",DATOS_[Conc.Sal.07]))))),
0)</f>
        <v>0</v>
      </c>
      <c r="M55" s="178">
        <f t="array" ref="M55">IFERROR(
MEDIAN((IF(DATOS_[[Sexo]:[Sexo]]=$B55,IF(DATOS_[[AGRUP. VALOR. PTO.]:[AGRUP. VALOR. PTO.]]=$B54,IF(DATOS_[[Check Periodo Ref.]:[Check Periodo Ref.]]="Dentro",DATOS_[Conc.Sal.08]))))),
0)</f>
        <v>0</v>
      </c>
      <c r="N55" s="178">
        <f t="array" ref="N55">IFERROR(
MEDIAN((IF(DATOS_[[Sexo]:[Sexo]]=$B55,IF(DATOS_[[AGRUP. VALOR. PTO.]:[AGRUP. VALOR. PTO.]]=$B54,IF(DATOS_[[Check Periodo Ref.]:[Check Periodo Ref.]]="Dentro",DATOS_[Conc.Sal.09]))))),
0)</f>
        <v>0</v>
      </c>
      <c r="O55" s="178">
        <f t="array" ref="O55">IFERROR(
MEDIAN((IF(DATOS_[[Sexo]:[Sexo]]=$B55,IF(DATOS_[[AGRUP. VALOR. PTO.]:[AGRUP. VALOR. PTO.]]=$B54,IF(DATOS_[[Check Periodo Ref.]:[Check Periodo Ref.]]="Dentro",DATOS_[Conc.Sal.10]))))),
0)</f>
        <v>0</v>
      </c>
      <c r="P55" s="178">
        <f t="array" ref="P55">IFERROR(
MEDIAN((IF(DATOS_[[Sexo]:[Sexo]]=$B55,IF(DATOS_[[AGRUP. VALOR. PTO.]:[AGRUP. VALOR. PTO.]]=$B54,IF(DATOS_[[Check Periodo Ref.]:[Check Periodo Ref.]]="Dentro",DATOS_[Conc.Sal.11]))))),
0)</f>
        <v>0</v>
      </c>
      <c r="Q55" s="178">
        <f t="array" ref="Q55">IFERROR(
MEDIAN((IF(DATOS_[[Sexo]:[Sexo]]=$B55,IF(DATOS_[[AGRUP. VALOR. PTO.]:[AGRUP. VALOR. PTO.]]=$B54,IF(DATOS_[[Check Periodo Ref.]:[Check Periodo Ref.]]="Dentro",DATOS_[Conc.Sal.12]))))),
0)</f>
        <v>0</v>
      </c>
      <c r="R55" s="178">
        <f t="array" ref="R55">IFERROR(
MEDIAN((IF(DATOS_[[Sexo]:[Sexo]]=$B55,IF(DATOS_[[AGRUP. VALOR. PTO.]:[AGRUP. VALOR. PTO.]]=$B54,IF(DATOS_[[Check Periodo Ref.]:[Check Periodo Ref.]]="Dentro",DATOS_[Conc.Sal.13]))))),
0)</f>
        <v>0</v>
      </c>
      <c r="S55" s="178">
        <f t="array" ref="S55">IFERROR(
MEDIAN((IF(DATOS_[[Sexo]:[Sexo]]=$B55,IF(DATOS_[[AGRUP. VALOR. PTO.]:[AGRUP. VALOR. PTO.]]=$B54,IF(DATOS_[[Check Periodo Ref.]:[Check Periodo Ref.]]="Dentro",DATOS_[Conc.Sal.14]))))),
0)</f>
        <v>0</v>
      </c>
      <c r="T55" s="178">
        <f t="array" ref="T55">IFERROR(
MEDIAN((IF(DATOS_[[Sexo]:[Sexo]]=$B55,IF(DATOS_[[AGRUP. VALOR. PTO.]:[AGRUP. VALOR. PTO.]]=$B54,IF(DATOS_[[Check Periodo Ref.]:[Check Periodo Ref.]]="Dentro",DATOS_[Conc.Sal.15]))))),
0)</f>
        <v>0</v>
      </c>
      <c r="U55" s="178">
        <f t="array" ref="U55">IFERROR(
MEDIAN((IF(DATOS_[[Sexo]:[Sexo]]=$B55,IF(DATOS_[[AGRUP. VALOR. PTO.]:[AGRUP. VALOR. PTO.]]=$B54,IF(DATOS_[[Check Periodo Ref.]:[Check Periodo Ref.]]="Dentro",DATOS_[Conc.Sal.16]))))),
0)</f>
        <v>0</v>
      </c>
      <c r="V55" s="178">
        <f t="array" ref="V55">IFERROR(
MEDIAN((IF(DATOS_[[Sexo]:[Sexo]]=$B55,IF(DATOS_[[AGRUP. VALOR. PTO.]:[AGRUP. VALOR. PTO.]]=$B54,IF(DATOS_[[Check Periodo Ref.]:[Check Periodo Ref.]]="Dentro",DATOS_[Conc.Sal.17]))))),
0)</f>
        <v>0</v>
      </c>
      <c r="W55" s="178">
        <f t="array" ref="W55">IFERROR(
MEDIAN((IF(DATOS_[[Sexo]:[Sexo]]=$B55,IF(DATOS_[[AGRUP. VALOR. PTO.]:[AGRUP. VALOR. PTO.]]=$B54,IF(DATOS_[[Check Periodo Ref.]:[Check Periodo Ref.]]="Dentro",DATOS_[Conc.Sal.18]))))),
0)</f>
        <v>0</v>
      </c>
      <c r="X55" s="178">
        <f t="array" ref="X55">IFERROR(
MEDIAN((IF(DATOS_[[Sexo]:[Sexo]]=$B55,IF(DATOS_[[AGRUP. VALOR. PTO.]:[AGRUP. VALOR. PTO.]]=$B54,IF(DATOS_[[Check Periodo Ref.]:[Check Periodo Ref.]]="Dentro",DATOS_[Conc.Sal.19]))))),
0)</f>
        <v>0</v>
      </c>
      <c r="Y55" s="178">
        <f t="array" ref="Y55">IFERROR(
MEDIAN((IF(DATOS_[[Sexo]:[Sexo]]=$B55,IF(DATOS_[[AGRUP. VALOR. PTO.]:[AGRUP. VALOR. PTO.]]=$B54,IF(DATOS_[[Check Periodo Ref.]:[Check Periodo Ref.]]="Dentro",DATOS_[Conc.Sal.20]))))),
0)</f>
        <v>0</v>
      </c>
      <c r="Z55" s="178">
        <f t="array" ref="Z55">IFERROR(
MEDIAN((IF(DATOS_[[Sexo]:[Sexo]]=$B55,IF(DATOS_[[AGRUP. VALOR. PTO.]:[AGRUP. VALOR. PTO.]]=$B54,IF(DATOS_[[Check Periodo Ref.]:[Check Periodo Ref.]]="Dentro",DATOS_[Conc.Sal.21]))))),
0)</f>
        <v>0</v>
      </c>
      <c r="AA55" s="178">
        <f t="array" ref="AA55">IFERROR(
MEDIAN((IF(DATOS_[[Sexo]:[Sexo]]=$B55,IF(DATOS_[[AGRUP. VALOR. PTO.]:[AGRUP. VALOR. PTO.]]=$B54,IF(DATOS_[[Check Periodo Ref.]:[Check Periodo Ref.]]="Dentro",DATOS_[Conc.Sal.22]))))),
0)</f>
        <v>0</v>
      </c>
      <c r="AB55" s="178">
        <f t="array" ref="AB55">IFERROR(
MEDIAN((IF(DATOS_[[Sexo]:[Sexo]]=$B55,IF(DATOS_[[AGRUP. VALOR. PTO.]:[AGRUP. VALOR. PTO.]]=$B54,IF(DATOS_[[Check Periodo Ref.]:[Check Periodo Ref.]]="Dentro",DATOS_[Conc.Sal.23]))))),
0)</f>
        <v>0</v>
      </c>
      <c r="AC55" s="178">
        <f t="array" ref="AC55">IFERROR(
MEDIAN((IF(DATOS_[[Sexo]:[Sexo]]=$B55,IF(DATOS_[[AGRUP. VALOR. PTO.]:[AGRUP. VALOR. PTO.]]=$B54,IF(DATOS_[[Check Periodo Ref.]:[Check Periodo Ref.]]="Dentro",DATOS_[Conc.Sal.24]))))),
0)</f>
        <v>0</v>
      </c>
      <c r="AD55" s="178">
        <f t="array" ref="AD55">IFERROR(
MEDIAN((IF(DATOS_[[Sexo]:[Sexo]]=$B55,IF(DATOS_[[AGRUP. VALOR. PTO.]:[AGRUP. VALOR. PTO.]]=$B54,IF(DATOS_[[Check Periodo Ref.]:[Check Periodo Ref.]]="Dentro",DATOS_[Conc.Sal.25]))))),
0)</f>
        <v>0</v>
      </c>
      <c r="AE55" s="178">
        <f t="array" ref="AE55">IFERROR(
MEDIAN((IF(DATOS_[[Sexo]:[Sexo]]=$B55,IF(DATOS_[[AGRUP. VALOR. PTO.]:[AGRUP. VALOR. PTO.]]=$B54,IF(DATOS_[[Check Periodo Ref.]:[Check Periodo Ref.]]="Dentro",DATOS_[Conc.Sal.26]))))),
0)</f>
        <v>0</v>
      </c>
      <c r="AF55" s="178">
        <f t="array" ref="AF55">IFERROR(
MEDIAN((IF(DATOS_[[Sexo]:[Sexo]]=$B55,IF(DATOS_[[AGRUP. VALOR. PTO.]:[AGRUP. VALOR. PTO.]]=$B54,IF(DATOS_[[Check Periodo Ref.]:[Check Periodo Ref.]]="Dentro",DATOS_[Conc.Sal.27]))))),
0)</f>
        <v>0</v>
      </c>
      <c r="AG55" s="178">
        <f t="array" ref="AG55">IFERROR(
MEDIAN((IF(DATOS_[[Sexo]:[Sexo]]=$B55,IF(DATOS_[[AGRUP. VALOR. PTO.]:[AGRUP. VALOR. PTO.]]=$B54,IF(DATOS_[[Check Periodo Ref.]:[Check Periodo Ref.]]="Dentro",DATOS_[Conc.Sal.28]))))),
0)</f>
        <v>0</v>
      </c>
      <c r="AH55" s="178">
        <f t="array" ref="AH55">IFERROR(
MEDIAN((IF(DATOS_[[Sexo]:[Sexo]]=$B55,IF(DATOS_[[AGRUP. VALOR. PTO.]:[AGRUP. VALOR. PTO.]]=$B54,IF(DATOS_[[Check Periodo Ref.]:[Check Periodo Ref.]]="Dentro",DATOS_[Conc.Sal.29]))))),
0)</f>
        <v>0</v>
      </c>
      <c r="AI55" s="178">
        <f t="array" ref="AI55">IFERROR(
MEDIAN((IF(DATOS_[[Sexo]:[Sexo]]=$B55,IF(DATOS_[[AGRUP. VALOR. PTO.]:[AGRUP. VALOR. PTO.]]=$B54,IF(DATOS_[[Check Periodo Ref.]:[Check Periodo Ref.]]="Dentro",DATOS_[Conc.Sal.30]))))),
0)</f>
        <v>0</v>
      </c>
      <c r="AJ55" s="179">
        <f t="array" ref="AJ55">IFERROR(
MEDIAN(IF(DATOS_[Sexo]=$B55,IF(DATOS_[AGRUP. VALOR. PTO.]=$B54,IF(DATOS_[Check Periodo Ref.]="Dentro",DATOS_[Tot COMPL.SAL Ef],FALSE)))),
0)</f>
        <v>0</v>
      </c>
      <c r="AK55" s="180">
        <f t="array" ref="AK55">IFERROR(
MEDIAN(IF(DATOS_[Sexo]=$B55,IF(DATOS_[AGRUP. VALOR. PTO.]=$B54,IF(DATOS_[Check Periodo Ref.]="Dentro",DATOS_[TOTAL SALARIO Ef],FALSE)))),
0)</f>
        <v>0</v>
      </c>
      <c r="AL55" s="181">
        <f t="array" ref="AL55">IFERROR(
MEDIAN((IF(DATOS_[[Sexo]:[Sexo]]=$B55,IF(DATOS_[[AGRUP. VALOR. PTO.]:[AGRUP. VALOR. PTO.]]=$B54,IF(DATOS_[[Check Periodo Ref.]:[Check Periodo Ref.]]="Dentro",DATOS_[C.Extra.01]))))),
0)</f>
        <v>0</v>
      </c>
      <c r="AM55" s="181">
        <f t="array" ref="AM55">IFERROR(
MEDIAN((IF(DATOS_[[Sexo]:[Sexo]]=$B55,IF(DATOS_[[AGRUP. VALOR. PTO.]:[AGRUP. VALOR. PTO.]]=$B54,IF(DATOS_[[Check Periodo Ref.]:[Check Periodo Ref.]]="Dentro",DATOS_[C.Extra.02]))))),
0)</f>
        <v>0</v>
      </c>
      <c r="AN55" s="181">
        <f t="array" ref="AN55">IFERROR(
MEDIAN((IF(DATOS_[[Sexo]:[Sexo]]=$B55,IF(DATOS_[[AGRUP. VALOR. PTO.]:[AGRUP. VALOR. PTO.]]=$B54,IF(DATOS_[[Check Periodo Ref.]:[Check Periodo Ref.]]="Dentro",DATOS_[C.Extra.03]))))),
0)</f>
        <v>0</v>
      </c>
      <c r="AO55" s="181">
        <f t="array" ref="AO55">IFERROR(
MEDIAN((IF(DATOS_[[Sexo]:[Sexo]]=$B55,IF(DATOS_[[AGRUP. VALOR. PTO.]:[AGRUP. VALOR. PTO.]]=$B54,IF(DATOS_[[Check Periodo Ref.]:[Check Periodo Ref.]]="Dentro",DATOS_[C.Extra.04]))))),
0)</f>
        <v>0</v>
      </c>
      <c r="AP55" s="181">
        <f t="array" ref="AP55">IFERROR(
MEDIAN((IF(DATOS_[[Sexo]:[Sexo]]=$B55,IF(DATOS_[[AGRUP. VALOR. PTO.]:[AGRUP. VALOR. PTO.]]=$B54,IF(DATOS_[[Check Periodo Ref.]:[Check Periodo Ref.]]="Dentro",DATOS_[C.Extra.05]))))),
0)</f>
        <v>0</v>
      </c>
      <c r="AQ55" s="182">
        <f t="array" ref="AQ55">IFERROR(
MEDIAN(IF(DATOS_[Sexo]=$B55,IF(DATOS_[AGRUP. VALOR. PTO.]=$B54,IF(DATOS_[Check Periodo Ref.]="Dentro",DATOS_[Tot Extrasalarial Ef],FALSE)))),
0)</f>
        <v>0</v>
      </c>
      <c r="AR55" s="183">
        <f t="array" ref="AR55">IFERROR(
MEDIAN(IF(DATOS_[Sexo]=$B55,IF(DATOS_[AGRUP. VALOR. PTO.]=$B54,IF(DATOS_[Check Periodo Ref.]="Dentro",DATOS_[TOTAL Retrib Ef],FALSE)))),
0)</f>
        <v>0</v>
      </c>
    </row>
    <row r="56" spans="1:44" x14ac:dyDescent="0.3">
      <c r="A56" s="107" t="str">
        <f t="shared" ref="A56" si="58">+A55</f>
        <v>[ocultar]</v>
      </c>
      <c r="B56" s="98"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77">
        <f t="array" ref="E56">IFERROR(
MEDIAN(IF(DATOS_[Sexo]=$B56,IF(DATOS_[AGRUP. VALOR. PTO.]=$B54,IF(DATOS_[Check Periodo Ref.]="Dentro",DATOS_[SALARIO BASE Ef],FALSE)))),
0)</f>
        <v>0</v>
      </c>
      <c r="F56" s="178">
        <f t="array" ref="F56">IFERROR(
MEDIAN((IF(DATOS_[[Sexo]:[Sexo]]=$B56,IF(DATOS_[[AGRUP. VALOR. PTO.]:[AGRUP. VALOR. PTO.]]=$B54,IF(DATOS_[[Check Periodo Ref.]:[Check Periodo Ref.]]="Dentro",DATOS_[Conc.Sal.01]))))),
0)</f>
        <v>0</v>
      </c>
      <c r="G56" s="178">
        <f t="array" ref="G56">IFERROR(
MEDIAN((IF(DATOS_[[Sexo]:[Sexo]]=$B56,IF(DATOS_[[AGRUP. VALOR. PTO.]:[AGRUP. VALOR. PTO.]]=$B54,IF(DATOS_[[Check Periodo Ref.]:[Check Periodo Ref.]]="Dentro",DATOS_[Conc.Sal.02]))))),
0)</f>
        <v>0</v>
      </c>
      <c r="H56" s="178">
        <f t="array" ref="H56">IFERROR(
MEDIAN((IF(DATOS_[[Sexo]:[Sexo]]=$B56,IF(DATOS_[[AGRUP. VALOR. PTO.]:[AGRUP. VALOR. PTO.]]=$B54,IF(DATOS_[[Check Periodo Ref.]:[Check Periodo Ref.]]="Dentro",DATOS_[Conc.Sal.03]))))),
0)</f>
        <v>0</v>
      </c>
      <c r="I56" s="178">
        <f t="array" ref="I56">IFERROR(
MEDIAN((IF(DATOS_[[Sexo]:[Sexo]]=$B56,IF(DATOS_[[AGRUP. VALOR. PTO.]:[AGRUP. VALOR. PTO.]]=$B54,IF(DATOS_[[Check Periodo Ref.]:[Check Periodo Ref.]]="Dentro",DATOS_[Conc.Sal.04]))))),
0)</f>
        <v>0</v>
      </c>
      <c r="J56" s="178">
        <f t="array" ref="J56">IFERROR(
MEDIAN((IF(DATOS_[[Sexo]:[Sexo]]=$B56,IF(DATOS_[[AGRUP. VALOR. PTO.]:[AGRUP. VALOR. PTO.]]=$B54,IF(DATOS_[[Check Periodo Ref.]:[Check Periodo Ref.]]="Dentro",DATOS_[Conc.Sal.05]))))),
0)</f>
        <v>0</v>
      </c>
      <c r="K56" s="178">
        <f t="array" ref="K56">IFERROR(
MEDIAN((IF(DATOS_[[Sexo]:[Sexo]]=$B56,IF(DATOS_[[AGRUP. VALOR. PTO.]:[AGRUP. VALOR. PTO.]]=$B54,IF(DATOS_[[Check Periodo Ref.]:[Check Periodo Ref.]]="Dentro",DATOS_[Conc.Sal.06]))))),
0)</f>
        <v>0</v>
      </c>
      <c r="L56" s="178">
        <f t="array" ref="L56">IFERROR(
MEDIAN((IF(DATOS_[[Sexo]:[Sexo]]=$B56,IF(DATOS_[[AGRUP. VALOR. PTO.]:[AGRUP. VALOR. PTO.]]=$B54,IF(DATOS_[[Check Periodo Ref.]:[Check Periodo Ref.]]="Dentro",DATOS_[Conc.Sal.07]))))),
0)</f>
        <v>0</v>
      </c>
      <c r="M56" s="178">
        <f t="array" ref="M56">IFERROR(
MEDIAN((IF(DATOS_[[Sexo]:[Sexo]]=$B56,IF(DATOS_[[AGRUP. VALOR. PTO.]:[AGRUP. VALOR. PTO.]]=$B54,IF(DATOS_[[Check Periodo Ref.]:[Check Periodo Ref.]]="Dentro",DATOS_[Conc.Sal.08]))))),
0)</f>
        <v>0</v>
      </c>
      <c r="N56" s="178">
        <f t="array" ref="N56">IFERROR(
MEDIAN((IF(DATOS_[[Sexo]:[Sexo]]=$B56,IF(DATOS_[[AGRUP. VALOR. PTO.]:[AGRUP. VALOR. PTO.]]=$B54,IF(DATOS_[[Check Periodo Ref.]:[Check Periodo Ref.]]="Dentro",DATOS_[Conc.Sal.09]))))),
0)</f>
        <v>0</v>
      </c>
      <c r="O56" s="178">
        <f t="array" ref="O56">IFERROR(
MEDIAN((IF(DATOS_[[Sexo]:[Sexo]]=$B56,IF(DATOS_[[AGRUP. VALOR. PTO.]:[AGRUP. VALOR. PTO.]]=$B54,IF(DATOS_[[Check Periodo Ref.]:[Check Periodo Ref.]]="Dentro",DATOS_[Conc.Sal.10]))))),
0)</f>
        <v>0</v>
      </c>
      <c r="P56" s="178">
        <f t="array" ref="P56">IFERROR(
MEDIAN((IF(DATOS_[[Sexo]:[Sexo]]=$B56,IF(DATOS_[[AGRUP. VALOR. PTO.]:[AGRUP. VALOR. PTO.]]=$B54,IF(DATOS_[[Check Periodo Ref.]:[Check Periodo Ref.]]="Dentro",DATOS_[Conc.Sal.11]))))),
0)</f>
        <v>0</v>
      </c>
      <c r="Q56" s="178">
        <f t="array" ref="Q56">IFERROR(
MEDIAN((IF(DATOS_[[Sexo]:[Sexo]]=$B56,IF(DATOS_[[AGRUP. VALOR. PTO.]:[AGRUP. VALOR. PTO.]]=$B54,IF(DATOS_[[Check Periodo Ref.]:[Check Periodo Ref.]]="Dentro",DATOS_[Conc.Sal.12]))))),
0)</f>
        <v>0</v>
      </c>
      <c r="R56" s="178">
        <f t="array" ref="R56">IFERROR(
MEDIAN((IF(DATOS_[[Sexo]:[Sexo]]=$B56,IF(DATOS_[[AGRUP. VALOR. PTO.]:[AGRUP. VALOR. PTO.]]=$B54,IF(DATOS_[[Check Periodo Ref.]:[Check Periodo Ref.]]="Dentro",DATOS_[Conc.Sal.13]))))),
0)</f>
        <v>0</v>
      </c>
      <c r="S56" s="178">
        <f t="array" ref="S56">IFERROR(
MEDIAN((IF(DATOS_[[Sexo]:[Sexo]]=$B56,IF(DATOS_[[AGRUP. VALOR. PTO.]:[AGRUP. VALOR. PTO.]]=$B54,IF(DATOS_[[Check Periodo Ref.]:[Check Periodo Ref.]]="Dentro",DATOS_[Conc.Sal.14]))))),
0)</f>
        <v>0</v>
      </c>
      <c r="T56" s="178">
        <f t="array" ref="T56">IFERROR(
MEDIAN((IF(DATOS_[[Sexo]:[Sexo]]=$B56,IF(DATOS_[[AGRUP. VALOR. PTO.]:[AGRUP. VALOR. PTO.]]=$B54,IF(DATOS_[[Check Periodo Ref.]:[Check Periodo Ref.]]="Dentro",DATOS_[Conc.Sal.15]))))),
0)</f>
        <v>0</v>
      </c>
      <c r="U56" s="178">
        <f t="array" ref="U56">IFERROR(
MEDIAN((IF(DATOS_[[Sexo]:[Sexo]]=$B56,IF(DATOS_[[AGRUP. VALOR. PTO.]:[AGRUP. VALOR. PTO.]]=$B54,IF(DATOS_[[Check Periodo Ref.]:[Check Periodo Ref.]]="Dentro",DATOS_[Conc.Sal.16]))))),
0)</f>
        <v>0</v>
      </c>
      <c r="V56" s="178">
        <f t="array" ref="V56">IFERROR(
MEDIAN((IF(DATOS_[[Sexo]:[Sexo]]=$B56,IF(DATOS_[[AGRUP. VALOR. PTO.]:[AGRUP. VALOR. PTO.]]=$B54,IF(DATOS_[[Check Periodo Ref.]:[Check Periodo Ref.]]="Dentro",DATOS_[Conc.Sal.17]))))),
0)</f>
        <v>0</v>
      </c>
      <c r="W56" s="178">
        <f t="array" ref="W56">IFERROR(
MEDIAN((IF(DATOS_[[Sexo]:[Sexo]]=$B56,IF(DATOS_[[AGRUP. VALOR. PTO.]:[AGRUP. VALOR. PTO.]]=$B54,IF(DATOS_[[Check Periodo Ref.]:[Check Periodo Ref.]]="Dentro",DATOS_[Conc.Sal.18]))))),
0)</f>
        <v>0</v>
      </c>
      <c r="X56" s="178">
        <f t="array" ref="X56">IFERROR(
MEDIAN((IF(DATOS_[[Sexo]:[Sexo]]=$B56,IF(DATOS_[[AGRUP. VALOR. PTO.]:[AGRUP. VALOR. PTO.]]=$B54,IF(DATOS_[[Check Periodo Ref.]:[Check Periodo Ref.]]="Dentro",DATOS_[Conc.Sal.19]))))),
0)</f>
        <v>0</v>
      </c>
      <c r="Y56" s="178">
        <f t="array" ref="Y56">IFERROR(
MEDIAN((IF(DATOS_[[Sexo]:[Sexo]]=$B56,IF(DATOS_[[AGRUP. VALOR. PTO.]:[AGRUP. VALOR. PTO.]]=$B54,IF(DATOS_[[Check Periodo Ref.]:[Check Periodo Ref.]]="Dentro",DATOS_[Conc.Sal.20]))))),
0)</f>
        <v>0</v>
      </c>
      <c r="Z56" s="178">
        <f t="array" ref="Z56">IFERROR(
MEDIAN((IF(DATOS_[[Sexo]:[Sexo]]=$B56,IF(DATOS_[[AGRUP. VALOR. PTO.]:[AGRUP. VALOR. PTO.]]=$B54,IF(DATOS_[[Check Periodo Ref.]:[Check Periodo Ref.]]="Dentro",DATOS_[Conc.Sal.21]))))),
0)</f>
        <v>0</v>
      </c>
      <c r="AA56" s="178">
        <f t="array" ref="AA56">IFERROR(
MEDIAN((IF(DATOS_[[Sexo]:[Sexo]]=$B56,IF(DATOS_[[AGRUP. VALOR. PTO.]:[AGRUP. VALOR. PTO.]]=$B54,IF(DATOS_[[Check Periodo Ref.]:[Check Periodo Ref.]]="Dentro",DATOS_[Conc.Sal.22]))))),
0)</f>
        <v>0</v>
      </c>
      <c r="AB56" s="178">
        <f t="array" ref="AB56">IFERROR(
MEDIAN((IF(DATOS_[[Sexo]:[Sexo]]=$B56,IF(DATOS_[[AGRUP. VALOR. PTO.]:[AGRUP. VALOR. PTO.]]=$B54,IF(DATOS_[[Check Periodo Ref.]:[Check Periodo Ref.]]="Dentro",DATOS_[Conc.Sal.23]))))),
0)</f>
        <v>0</v>
      </c>
      <c r="AC56" s="178">
        <f t="array" ref="AC56">IFERROR(
MEDIAN((IF(DATOS_[[Sexo]:[Sexo]]=$B56,IF(DATOS_[[AGRUP. VALOR. PTO.]:[AGRUP. VALOR. PTO.]]=$B54,IF(DATOS_[[Check Periodo Ref.]:[Check Periodo Ref.]]="Dentro",DATOS_[Conc.Sal.24]))))),
0)</f>
        <v>0</v>
      </c>
      <c r="AD56" s="178">
        <f t="array" ref="AD56">IFERROR(
MEDIAN((IF(DATOS_[[Sexo]:[Sexo]]=$B56,IF(DATOS_[[AGRUP. VALOR. PTO.]:[AGRUP. VALOR. PTO.]]=$B54,IF(DATOS_[[Check Periodo Ref.]:[Check Periodo Ref.]]="Dentro",DATOS_[Conc.Sal.25]))))),
0)</f>
        <v>0</v>
      </c>
      <c r="AE56" s="178">
        <f t="array" ref="AE56">IFERROR(
MEDIAN((IF(DATOS_[[Sexo]:[Sexo]]=$B56,IF(DATOS_[[AGRUP. VALOR. PTO.]:[AGRUP. VALOR. PTO.]]=$B54,IF(DATOS_[[Check Periodo Ref.]:[Check Periodo Ref.]]="Dentro",DATOS_[Conc.Sal.26]))))),
0)</f>
        <v>0</v>
      </c>
      <c r="AF56" s="178">
        <f t="array" ref="AF56">IFERROR(
MEDIAN((IF(DATOS_[[Sexo]:[Sexo]]=$B56,IF(DATOS_[[AGRUP. VALOR. PTO.]:[AGRUP. VALOR. PTO.]]=$B54,IF(DATOS_[[Check Periodo Ref.]:[Check Periodo Ref.]]="Dentro",DATOS_[Conc.Sal.27]))))),
0)</f>
        <v>0</v>
      </c>
      <c r="AG56" s="178">
        <f t="array" ref="AG56">IFERROR(
MEDIAN((IF(DATOS_[[Sexo]:[Sexo]]=$B56,IF(DATOS_[[AGRUP. VALOR. PTO.]:[AGRUP. VALOR. PTO.]]=$B54,IF(DATOS_[[Check Periodo Ref.]:[Check Periodo Ref.]]="Dentro",DATOS_[Conc.Sal.28]))))),
0)</f>
        <v>0</v>
      </c>
      <c r="AH56" s="178">
        <f t="array" ref="AH56">IFERROR(
MEDIAN((IF(DATOS_[[Sexo]:[Sexo]]=$B56,IF(DATOS_[[AGRUP. VALOR. PTO.]:[AGRUP. VALOR. PTO.]]=$B54,IF(DATOS_[[Check Periodo Ref.]:[Check Periodo Ref.]]="Dentro",DATOS_[Conc.Sal.29]))))),
0)</f>
        <v>0</v>
      </c>
      <c r="AI56" s="178">
        <f t="array" ref="AI56">IFERROR(
MEDIAN((IF(DATOS_[[Sexo]:[Sexo]]=$B56,IF(DATOS_[[AGRUP. VALOR. PTO.]:[AGRUP. VALOR. PTO.]]=$B54,IF(DATOS_[[Check Periodo Ref.]:[Check Periodo Ref.]]="Dentro",DATOS_[Conc.Sal.30]))))),
0)</f>
        <v>0</v>
      </c>
      <c r="AJ56" s="179">
        <f t="array" ref="AJ56">IFERROR(
MEDIAN(IF(DATOS_[Sexo]=$B56,IF(DATOS_[AGRUP. VALOR. PTO.]=$B54,IF(DATOS_[Check Periodo Ref.]="Dentro",DATOS_[Tot COMPL.SAL Ef],FALSE)))),
0)</f>
        <v>0</v>
      </c>
      <c r="AK56" s="180">
        <f t="array" ref="AK56">IFERROR(
MEDIAN(IF(DATOS_[Sexo]=$B56,IF(DATOS_[AGRUP. VALOR. PTO.]=$B54,IF(DATOS_[Check Periodo Ref.]="Dentro",DATOS_[TOTAL SALARIO Ef],FALSE)))),
0)</f>
        <v>0</v>
      </c>
      <c r="AL56" s="181">
        <f t="array" ref="AL56">IFERROR(
MEDIAN((IF(DATOS_[[Sexo]:[Sexo]]=$B56,IF(DATOS_[[AGRUP. VALOR. PTO.]:[AGRUP. VALOR. PTO.]]=$B54,IF(DATOS_[[Check Periodo Ref.]:[Check Periodo Ref.]]="Dentro",DATOS_[C.Extra.01]))))),
0)</f>
        <v>0</v>
      </c>
      <c r="AM56" s="181">
        <f t="array" ref="AM56">IFERROR(
MEDIAN((IF(DATOS_[[Sexo]:[Sexo]]=$B56,IF(DATOS_[[AGRUP. VALOR. PTO.]:[AGRUP. VALOR. PTO.]]=$B54,IF(DATOS_[[Check Periodo Ref.]:[Check Periodo Ref.]]="Dentro",DATOS_[C.Extra.02]))))),
0)</f>
        <v>0</v>
      </c>
      <c r="AN56" s="181">
        <f t="array" ref="AN56">IFERROR(
MEDIAN((IF(DATOS_[[Sexo]:[Sexo]]=$B56,IF(DATOS_[[AGRUP. VALOR. PTO.]:[AGRUP. VALOR. PTO.]]=$B54,IF(DATOS_[[Check Periodo Ref.]:[Check Periodo Ref.]]="Dentro",DATOS_[C.Extra.03]))))),
0)</f>
        <v>0</v>
      </c>
      <c r="AO56" s="181">
        <f t="array" ref="AO56">IFERROR(
MEDIAN((IF(DATOS_[[Sexo]:[Sexo]]=$B56,IF(DATOS_[[AGRUP. VALOR. PTO.]:[AGRUP. VALOR. PTO.]]=$B54,IF(DATOS_[[Check Periodo Ref.]:[Check Periodo Ref.]]="Dentro",DATOS_[C.Extra.04]))))),
0)</f>
        <v>0</v>
      </c>
      <c r="AP56" s="181">
        <f t="array" ref="AP56">IFERROR(
MEDIAN((IF(DATOS_[[Sexo]:[Sexo]]=$B56,IF(DATOS_[[AGRUP. VALOR. PTO.]:[AGRUP. VALOR. PTO.]]=$B54,IF(DATOS_[[Check Periodo Ref.]:[Check Periodo Ref.]]="Dentro",DATOS_[C.Extra.05]))))),
0)</f>
        <v>0</v>
      </c>
      <c r="AQ56" s="182">
        <f t="array" ref="AQ56">IFERROR(
MEDIAN(IF(DATOS_[Sexo]=$B56,IF(DATOS_[AGRUP. VALOR. PTO.]=$B54,IF(DATOS_[Check Periodo Ref.]="Dentro",DATOS_[Tot Extrasalarial Ef],FALSE)))),
0)</f>
        <v>0</v>
      </c>
      <c r="AR56" s="183">
        <f t="array" ref="AR56">IFERROR(
MEDIAN(IF(DATOS_[Sexo]=$B56,IF(DATOS_[AGRUP. VALOR. PTO.]=$B54,IF(DATOS_[Check Periodo Ref.]="Dentro",DATOS_[TOTAL Retrib Ef],FALSE)))),
0)</f>
        <v>0</v>
      </c>
    </row>
    <row r="57" spans="1:44" ht="17.25" thickBot="1" x14ac:dyDescent="0.35">
      <c r="A57" s="107" t="str">
        <f t="shared" ref="A57" si="59">+A58</f>
        <v>[ocultar]</v>
      </c>
      <c r="B57" s="105" t="s">
        <v>274</v>
      </c>
      <c r="C57" s="176"/>
      <c r="D57" s="106"/>
      <c r="E57" s="186" t="str">
        <f t="shared" ref="E57:AR57" si="60">IFERROR((E58-E59)/E58,"")</f>
        <v/>
      </c>
      <c r="F57" s="190" t="str">
        <f t="shared" si="60"/>
        <v/>
      </c>
      <c r="G57" s="190" t="str">
        <f t="shared" si="60"/>
        <v/>
      </c>
      <c r="H57" s="190" t="str">
        <f t="shared" si="60"/>
        <v/>
      </c>
      <c r="I57" s="190" t="str">
        <f t="shared" si="60"/>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89" t="str">
        <f t="shared" si="60"/>
        <v/>
      </c>
      <c r="W57" s="189" t="str">
        <f t="shared" si="60"/>
        <v/>
      </c>
      <c r="X57" s="189" t="str">
        <f t="shared" si="60"/>
        <v/>
      </c>
      <c r="Y57" s="189"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91" t="str">
        <f t="shared" si="60"/>
        <v/>
      </c>
      <c r="AK57" s="195" t="str">
        <f t="shared" si="60"/>
        <v/>
      </c>
      <c r="AL57" s="192" t="str">
        <f t="shared" si="60"/>
        <v/>
      </c>
      <c r="AM57" s="192" t="str">
        <f t="shared" si="60"/>
        <v/>
      </c>
      <c r="AN57" s="192" t="str">
        <f t="shared" si="60"/>
        <v/>
      </c>
      <c r="AO57" s="192" t="str">
        <f t="shared" si="60"/>
        <v/>
      </c>
      <c r="AP57" s="192" t="str">
        <f t="shared" si="60"/>
        <v/>
      </c>
      <c r="AQ57" s="193" t="str">
        <f t="shared" si="60"/>
        <v/>
      </c>
      <c r="AR57" s="194" t="str">
        <f t="shared" si="60"/>
        <v/>
      </c>
    </row>
    <row r="58" spans="1:44" x14ac:dyDescent="0.3">
      <c r="A58" s="107" t="str">
        <f t="shared" ref="A58" si="61">+IF(C58+C59=0,"[ocultar]","")</f>
        <v>[ocultar]</v>
      </c>
      <c r="B58" s="98"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77">
        <f t="array" ref="E58">IFERROR(
MEDIAN(IF(DATOS_[Sexo]=$B58,IF(DATOS_[AGRUP. VALOR. PTO.]=$B57,IF(DATOS_[Check Periodo Ref.]="Dentro",DATOS_[SALARIO BASE Ef],FALSE)))),
0)</f>
        <v>0</v>
      </c>
      <c r="F58" s="178">
        <f t="array" ref="F58">IFERROR(
MEDIAN((IF(DATOS_[[Sexo]:[Sexo]]=$B58,IF(DATOS_[[AGRUP. VALOR. PTO.]:[AGRUP. VALOR. PTO.]]=$B57,IF(DATOS_[[Check Periodo Ref.]:[Check Periodo Ref.]]="Dentro",DATOS_[Conc.Sal.01]))))),
0)</f>
        <v>0</v>
      </c>
      <c r="G58" s="178">
        <f t="array" ref="G58">IFERROR(
MEDIAN((IF(DATOS_[[Sexo]:[Sexo]]=$B58,IF(DATOS_[[AGRUP. VALOR. PTO.]:[AGRUP. VALOR. PTO.]]=$B57,IF(DATOS_[[Check Periodo Ref.]:[Check Periodo Ref.]]="Dentro",DATOS_[Conc.Sal.02]))))),
0)</f>
        <v>0</v>
      </c>
      <c r="H58" s="178">
        <f t="array" ref="H58">IFERROR(
MEDIAN((IF(DATOS_[[Sexo]:[Sexo]]=$B58,IF(DATOS_[[AGRUP. VALOR. PTO.]:[AGRUP. VALOR. PTO.]]=$B57,IF(DATOS_[[Check Periodo Ref.]:[Check Periodo Ref.]]="Dentro",DATOS_[Conc.Sal.03]))))),
0)</f>
        <v>0</v>
      </c>
      <c r="I58" s="178">
        <f t="array" ref="I58">IFERROR(
MEDIAN((IF(DATOS_[[Sexo]:[Sexo]]=$B58,IF(DATOS_[[AGRUP. VALOR. PTO.]:[AGRUP. VALOR. PTO.]]=$B57,IF(DATOS_[[Check Periodo Ref.]:[Check Periodo Ref.]]="Dentro",DATOS_[Conc.Sal.04]))))),
0)</f>
        <v>0</v>
      </c>
      <c r="J58" s="178">
        <f t="array" ref="J58">IFERROR(
MEDIAN((IF(DATOS_[[Sexo]:[Sexo]]=$B58,IF(DATOS_[[AGRUP. VALOR. PTO.]:[AGRUP. VALOR. PTO.]]=$B57,IF(DATOS_[[Check Periodo Ref.]:[Check Periodo Ref.]]="Dentro",DATOS_[Conc.Sal.05]))))),
0)</f>
        <v>0</v>
      </c>
      <c r="K58" s="178">
        <f t="array" ref="K58">IFERROR(
MEDIAN((IF(DATOS_[[Sexo]:[Sexo]]=$B58,IF(DATOS_[[AGRUP. VALOR. PTO.]:[AGRUP. VALOR. PTO.]]=$B57,IF(DATOS_[[Check Periodo Ref.]:[Check Periodo Ref.]]="Dentro",DATOS_[Conc.Sal.06]))))),
0)</f>
        <v>0</v>
      </c>
      <c r="L58" s="178">
        <f t="array" ref="L58">IFERROR(
MEDIAN((IF(DATOS_[[Sexo]:[Sexo]]=$B58,IF(DATOS_[[AGRUP. VALOR. PTO.]:[AGRUP. VALOR. PTO.]]=$B57,IF(DATOS_[[Check Periodo Ref.]:[Check Periodo Ref.]]="Dentro",DATOS_[Conc.Sal.07]))))),
0)</f>
        <v>0</v>
      </c>
      <c r="M58" s="178">
        <f t="array" ref="M58">IFERROR(
MEDIAN((IF(DATOS_[[Sexo]:[Sexo]]=$B58,IF(DATOS_[[AGRUP. VALOR. PTO.]:[AGRUP. VALOR. PTO.]]=$B57,IF(DATOS_[[Check Periodo Ref.]:[Check Periodo Ref.]]="Dentro",DATOS_[Conc.Sal.08]))))),
0)</f>
        <v>0</v>
      </c>
      <c r="N58" s="178">
        <f t="array" ref="N58">IFERROR(
MEDIAN((IF(DATOS_[[Sexo]:[Sexo]]=$B58,IF(DATOS_[[AGRUP. VALOR. PTO.]:[AGRUP. VALOR. PTO.]]=$B57,IF(DATOS_[[Check Periodo Ref.]:[Check Periodo Ref.]]="Dentro",DATOS_[Conc.Sal.09]))))),
0)</f>
        <v>0</v>
      </c>
      <c r="O58" s="178">
        <f t="array" ref="O58">IFERROR(
MEDIAN((IF(DATOS_[[Sexo]:[Sexo]]=$B58,IF(DATOS_[[AGRUP. VALOR. PTO.]:[AGRUP. VALOR. PTO.]]=$B57,IF(DATOS_[[Check Periodo Ref.]:[Check Periodo Ref.]]="Dentro",DATOS_[Conc.Sal.10]))))),
0)</f>
        <v>0</v>
      </c>
      <c r="P58" s="178">
        <f t="array" ref="P58">IFERROR(
MEDIAN((IF(DATOS_[[Sexo]:[Sexo]]=$B58,IF(DATOS_[[AGRUP. VALOR. PTO.]:[AGRUP. VALOR. PTO.]]=$B57,IF(DATOS_[[Check Periodo Ref.]:[Check Periodo Ref.]]="Dentro",DATOS_[Conc.Sal.11]))))),
0)</f>
        <v>0</v>
      </c>
      <c r="Q58" s="178">
        <f t="array" ref="Q58">IFERROR(
MEDIAN((IF(DATOS_[[Sexo]:[Sexo]]=$B58,IF(DATOS_[[AGRUP. VALOR. PTO.]:[AGRUP. VALOR. PTO.]]=$B57,IF(DATOS_[[Check Periodo Ref.]:[Check Periodo Ref.]]="Dentro",DATOS_[Conc.Sal.12]))))),
0)</f>
        <v>0</v>
      </c>
      <c r="R58" s="178">
        <f t="array" ref="R58">IFERROR(
MEDIAN((IF(DATOS_[[Sexo]:[Sexo]]=$B58,IF(DATOS_[[AGRUP. VALOR. PTO.]:[AGRUP. VALOR. PTO.]]=$B57,IF(DATOS_[[Check Periodo Ref.]:[Check Periodo Ref.]]="Dentro",DATOS_[Conc.Sal.13]))))),
0)</f>
        <v>0</v>
      </c>
      <c r="S58" s="178">
        <f t="array" ref="S58">IFERROR(
MEDIAN((IF(DATOS_[[Sexo]:[Sexo]]=$B58,IF(DATOS_[[AGRUP. VALOR. PTO.]:[AGRUP. VALOR. PTO.]]=$B57,IF(DATOS_[[Check Periodo Ref.]:[Check Periodo Ref.]]="Dentro",DATOS_[Conc.Sal.14]))))),
0)</f>
        <v>0</v>
      </c>
      <c r="T58" s="178">
        <f t="array" ref="T58">IFERROR(
MEDIAN((IF(DATOS_[[Sexo]:[Sexo]]=$B58,IF(DATOS_[[AGRUP. VALOR. PTO.]:[AGRUP. VALOR. PTO.]]=$B57,IF(DATOS_[[Check Periodo Ref.]:[Check Periodo Ref.]]="Dentro",DATOS_[Conc.Sal.15]))))),
0)</f>
        <v>0</v>
      </c>
      <c r="U58" s="178">
        <f t="array" ref="U58">IFERROR(
MEDIAN((IF(DATOS_[[Sexo]:[Sexo]]=$B58,IF(DATOS_[[AGRUP. VALOR. PTO.]:[AGRUP. VALOR. PTO.]]=$B57,IF(DATOS_[[Check Periodo Ref.]:[Check Periodo Ref.]]="Dentro",DATOS_[Conc.Sal.16]))))),
0)</f>
        <v>0</v>
      </c>
      <c r="V58" s="178">
        <f t="array" ref="V58">IFERROR(
MEDIAN((IF(DATOS_[[Sexo]:[Sexo]]=$B58,IF(DATOS_[[AGRUP. VALOR. PTO.]:[AGRUP. VALOR. PTO.]]=$B57,IF(DATOS_[[Check Periodo Ref.]:[Check Periodo Ref.]]="Dentro",DATOS_[Conc.Sal.17]))))),
0)</f>
        <v>0</v>
      </c>
      <c r="W58" s="178">
        <f t="array" ref="W58">IFERROR(
MEDIAN((IF(DATOS_[[Sexo]:[Sexo]]=$B58,IF(DATOS_[[AGRUP. VALOR. PTO.]:[AGRUP. VALOR. PTO.]]=$B57,IF(DATOS_[[Check Periodo Ref.]:[Check Periodo Ref.]]="Dentro",DATOS_[Conc.Sal.18]))))),
0)</f>
        <v>0</v>
      </c>
      <c r="X58" s="178">
        <f t="array" ref="X58">IFERROR(
MEDIAN((IF(DATOS_[[Sexo]:[Sexo]]=$B58,IF(DATOS_[[AGRUP. VALOR. PTO.]:[AGRUP. VALOR. PTO.]]=$B57,IF(DATOS_[[Check Periodo Ref.]:[Check Periodo Ref.]]="Dentro",DATOS_[Conc.Sal.19]))))),
0)</f>
        <v>0</v>
      </c>
      <c r="Y58" s="178">
        <f t="array" ref="Y58">IFERROR(
MEDIAN((IF(DATOS_[[Sexo]:[Sexo]]=$B58,IF(DATOS_[[AGRUP. VALOR. PTO.]:[AGRUP. VALOR. PTO.]]=$B57,IF(DATOS_[[Check Periodo Ref.]:[Check Periodo Ref.]]="Dentro",DATOS_[Conc.Sal.20]))))),
0)</f>
        <v>0</v>
      </c>
      <c r="Z58" s="178">
        <f t="array" ref="Z58">IFERROR(
MEDIAN((IF(DATOS_[[Sexo]:[Sexo]]=$B58,IF(DATOS_[[AGRUP. VALOR. PTO.]:[AGRUP. VALOR. PTO.]]=$B57,IF(DATOS_[[Check Periodo Ref.]:[Check Periodo Ref.]]="Dentro",DATOS_[Conc.Sal.21]))))),
0)</f>
        <v>0</v>
      </c>
      <c r="AA58" s="178">
        <f t="array" ref="AA58">IFERROR(
MEDIAN((IF(DATOS_[[Sexo]:[Sexo]]=$B58,IF(DATOS_[[AGRUP. VALOR. PTO.]:[AGRUP. VALOR. PTO.]]=$B57,IF(DATOS_[[Check Periodo Ref.]:[Check Periodo Ref.]]="Dentro",DATOS_[Conc.Sal.22]))))),
0)</f>
        <v>0</v>
      </c>
      <c r="AB58" s="178">
        <f t="array" ref="AB58">IFERROR(
MEDIAN((IF(DATOS_[[Sexo]:[Sexo]]=$B58,IF(DATOS_[[AGRUP. VALOR. PTO.]:[AGRUP. VALOR. PTO.]]=$B57,IF(DATOS_[[Check Periodo Ref.]:[Check Periodo Ref.]]="Dentro",DATOS_[Conc.Sal.23]))))),
0)</f>
        <v>0</v>
      </c>
      <c r="AC58" s="178">
        <f t="array" ref="AC58">IFERROR(
MEDIAN((IF(DATOS_[[Sexo]:[Sexo]]=$B58,IF(DATOS_[[AGRUP. VALOR. PTO.]:[AGRUP. VALOR. PTO.]]=$B57,IF(DATOS_[[Check Periodo Ref.]:[Check Periodo Ref.]]="Dentro",DATOS_[Conc.Sal.24]))))),
0)</f>
        <v>0</v>
      </c>
      <c r="AD58" s="178">
        <f t="array" ref="AD58">IFERROR(
MEDIAN((IF(DATOS_[[Sexo]:[Sexo]]=$B58,IF(DATOS_[[AGRUP. VALOR. PTO.]:[AGRUP. VALOR. PTO.]]=$B57,IF(DATOS_[[Check Periodo Ref.]:[Check Periodo Ref.]]="Dentro",DATOS_[Conc.Sal.25]))))),
0)</f>
        <v>0</v>
      </c>
      <c r="AE58" s="178">
        <f t="array" ref="AE58">IFERROR(
MEDIAN((IF(DATOS_[[Sexo]:[Sexo]]=$B58,IF(DATOS_[[AGRUP. VALOR. PTO.]:[AGRUP. VALOR. PTO.]]=$B57,IF(DATOS_[[Check Periodo Ref.]:[Check Periodo Ref.]]="Dentro",DATOS_[Conc.Sal.26]))))),
0)</f>
        <v>0</v>
      </c>
      <c r="AF58" s="178">
        <f t="array" ref="AF58">IFERROR(
MEDIAN((IF(DATOS_[[Sexo]:[Sexo]]=$B58,IF(DATOS_[[AGRUP. VALOR. PTO.]:[AGRUP. VALOR. PTO.]]=$B57,IF(DATOS_[[Check Periodo Ref.]:[Check Periodo Ref.]]="Dentro",DATOS_[Conc.Sal.27]))))),
0)</f>
        <v>0</v>
      </c>
      <c r="AG58" s="178">
        <f t="array" ref="AG58">IFERROR(
MEDIAN((IF(DATOS_[[Sexo]:[Sexo]]=$B58,IF(DATOS_[[AGRUP. VALOR. PTO.]:[AGRUP. VALOR. PTO.]]=$B57,IF(DATOS_[[Check Periodo Ref.]:[Check Periodo Ref.]]="Dentro",DATOS_[Conc.Sal.28]))))),
0)</f>
        <v>0</v>
      </c>
      <c r="AH58" s="178">
        <f t="array" ref="AH58">IFERROR(
MEDIAN((IF(DATOS_[[Sexo]:[Sexo]]=$B58,IF(DATOS_[[AGRUP. VALOR. PTO.]:[AGRUP. VALOR. PTO.]]=$B57,IF(DATOS_[[Check Periodo Ref.]:[Check Periodo Ref.]]="Dentro",DATOS_[Conc.Sal.29]))))),
0)</f>
        <v>0</v>
      </c>
      <c r="AI58" s="178">
        <f t="array" ref="AI58">IFERROR(
MEDIAN((IF(DATOS_[[Sexo]:[Sexo]]=$B58,IF(DATOS_[[AGRUP. VALOR. PTO.]:[AGRUP. VALOR. PTO.]]=$B57,IF(DATOS_[[Check Periodo Ref.]:[Check Periodo Ref.]]="Dentro",DATOS_[Conc.Sal.30]))))),
0)</f>
        <v>0</v>
      </c>
      <c r="AJ58" s="179">
        <f t="array" ref="AJ58">IFERROR(
MEDIAN(IF(DATOS_[Sexo]=$B58,IF(DATOS_[AGRUP. VALOR. PTO.]=$B57,IF(DATOS_[Check Periodo Ref.]="Dentro",DATOS_[Tot COMPL.SAL Ef],FALSE)))),
0)</f>
        <v>0</v>
      </c>
      <c r="AK58" s="180">
        <f t="array" ref="AK58">IFERROR(
MEDIAN(IF(DATOS_[Sexo]=$B58,IF(DATOS_[AGRUP. VALOR. PTO.]=$B57,IF(DATOS_[Check Periodo Ref.]="Dentro",DATOS_[TOTAL SALARIO Ef],FALSE)))),
0)</f>
        <v>0</v>
      </c>
      <c r="AL58" s="181">
        <f t="array" ref="AL58">IFERROR(
MEDIAN((IF(DATOS_[[Sexo]:[Sexo]]=$B58,IF(DATOS_[[AGRUP. VALOR. PTO.]:[AGRUP. VALOR. PTO.]]=$B57,IF(DATOS_[[Check Periodo Ref.]:[Check Periodo Ref.]]="Dentro",DATOS_[C.Extra.01]))))),
0)</f>
        <v>0</v>
      </c>
      <c r="AM58" s="181">
        <f t="array" ref="AM58">IFERROR(
MEDIAN((IF(DATOS_[[Sexo]:[Sexo]]=$B58,IF(DATOS_[[AGRUP. VALOR. PTO.]:[AGRUP. VALOR. PTO.]]=$B57,IF(DATOS_[[Check Periodo Ref.]:[Check Periodo Ref.]]="Dentro",DATOS_[C.Extra.02]))))),
0)</f>
        <v>0</v>
      </c>
      <c r="AN58" s="181">
        <f t="array" ref="AN58">IFERROR(
MEDIAN((IF(DATOS_[[Sexo]:[Sexo]]=$B58,IF(DATOS_[[AGRUP. VALOR. PTO.]:[AGRUP. VALOR. PTO.]]=$B57,IF(DATOS_[[Check Periodo Ref.]:[Check Periodo Ref.]]="Dentro",DATOS_[C.Extra.03]))))),
0)</f>
        <v>0</v>
      </c>
      <c r="AO58" s="181">
        <f t="array" ref="AO58">IFERROR(
MEDIAN((IF(DATOS_[[Sexo]:[Sexo]]=$B58,IF(DATOS_[[AGRUP. VALOR. PTO.]:[AGRUP. VALOR. PTO.]]=$B57,IF(DATOS_[[Check Periodo Ref.]:[Check Periodo Ref.]]="Dentro",DATOS_[C.Extra.04]))))),
0)</f>
        <v>0</v>
      </c>
      <c r="AP58" s="181">
        <f t="array" ref="AP58">IFERROR(
MEDIAN((IF(DATOS_[[Sexo]:[Sexo]]=$B58,IF(DATOS_[[AGRUP. VALOR. PTO.]:[AGRUP. VALOR. PTO.]]=$B57,IF(DATOS_[[Check Periodo Ref.]:[Check Periodo Ref.]]="Dentro",DATOS_[C.Extra.05]))))),
0)</f>
        <v>0</v>
      </c>
      <c r="AQ58" s="182">
        <f t="array" ref="AQ58">IFERROR(
MEDIAN(IF(DATOS_[Sexo]=$B58,IF(DATOS_[AGRUP. VALOR. PTO.]=$B57,IF(DATOS_[Check Periodo Ref.]="Dentro",DATOS_[Tot Extrasalarial Ef],FALSE)))),
0)</f>
        <v>0</v>
      </c>
      <c r="AR58" s="183">
        <f t="array" ref="AR58">IFERROR(
MEDIAN(IF(DATOS_[Sexo]=$B58,IF(DATOS_[AGRUP. VALOR. PTO.]=$B57,IF(DATOS_[Check Periodo Ref.]="Dentro",DATOS_[TOTAL Retrib Ef],FALSE)))),
0)</f>
        <v>0</v>
      </c>
    </row>
    <row r="59" spans="1:44" x14ac:dyDescent="0.3">
      <c r="A59" s="107" t="str">
        <f t="shared" ref="A59" si="62">+A58</f>
        <v>[ocultar]</v>
      </c>
      <c r="B59" s="98"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77">
        <f t="array" ref="E59">IFERROR(
MEDIAN(IF(DATOS_[Sexo]=$B59,IF(DATOS_[AGRUP. VALOR. PTO.]=$B57,IF(DATOS_[Check Periodo Ref.]="Dentro",DATOS_[SALARIO BASE Ef],FALSE)))),
0)</f>
        <v>0</v>
      </c>
      <c r="F59" s="178">
        <f t="array" ref="F59">IFERROR(
MEDIAN((IF(DATOS_[[Sexo]:[Sexo]]=$B59,IF(DATOS_[[AGRUP. VALOR. PTO.]:[AGRUP. VALOR. PTO.]]=$B57,IF(DATOS_[[Check Periodo Ref.]:[Check Periodo Ref.]]="Dentro",DATOS_[Conc.Sal.01]))))),
0)</f>
        <v>0</v>
      </c>
      <c r="G59" s="178">
        <f t="array" ref="G59">IFERROR(
MEDIAN((IF(DATOS_[[Sexo]:[Sexo]]=$B59,IF(DATOS_[[AGRUP. VALOR. PTO.]:[AGRUP. VALOR. PTO.]]=$B57,IF(DATOS_[[Check Periodo Ref.]:[Check Periodo Ref.]]="Dentro",DATOS_[Conc.Sal.02]))))),
0)</f>
        <v>0</v>
      </c>
      <c r="H59" s="178">
        <f t="array" ref="H59">IFERROR(
MEDIAN((IF(DATOS_[[Sexo]:[Sexo]]=$B59,IF(DATOS_[[AGRUP. VALOR. PTO.]:[AGRUP. VALOR. PTO.]]=$B57,IF(DATOS_[[Check Periodo Ref.]:[Check Periodo Ref.]]="Dentro",DATOS_[Conc.Sal.03]))))),
0)</f>
        <v>0</v>
      </c>
      <c r="I59" s="178">
        <f t="array" ref="I59">IFERROR(
MEDIAN((IF(DATOS_[[Sexo]:[Sexo]]=$B59,IF(DATOS_[[AGRUP. VALOR. PTO.]:[AGRUP. VALOR. PTO.]]=$B57,IF(DATOS_[[Check Periodo Ref.]:[Check Periodo Ref.]]="Dentro",DATOS_[Conc.Sal.04]))))),
0)</f>
        <v>0</v>
      </c>
      <c r="J59" s="178">
        <f t="array" ref="J59">IFERROR(
MEDIAN((IF(DATOS_[[Sexo]:[Sexo]]=$B59,IF(DATOS_[[AGRUP. VALOR. PTO.]:[AGRUP. VALOR. PTO.]]=$B57,IF(DATOS_[[Check Periodo Ref.]:[Check Periodo Ref.]]="Dentro",DATOS_[Conc.Sal.05]))))),
0)</f>
        <v>0</v>
      </c>
      <c r="K59" s="178">
        <f t="array" ref="K59">IFERROR(
MEDIAN((IF(DATOS_[[Sexo]:[Sexo]]=$B59,IF(DATOS_[[AGRUP. VALOR. PTO.]:[AGRUP. VALOR. PTO.]]=$B57,IF(DATOS_[[Check Periodo Ref.]:[Check Periodo Ref.]]="Dentro",DATOS_[Conc.Sal.06]))))),
0)</f>
        <v>0</v>
      </c>
      <c r="L59" s="178">
        <f t="array" ref="L59">IFERROR(
MEDIAN((IF(DATOS_[[Sexo]:[Sexo]]=$B59,IF(DATOS_[[AGRUP. VALOR. PTO.]:[AGRUP. VALOR. PTO.]]=$B57,IF(DATOS_[[Check Periodo Ref.]:[Check Periodo Ref.]]="Dentro",DATOS_[Conc.Sal.07]))))),
0)</f>
        <v>0</v>
      </c>
      <c r="M59" s="178">
        <f t="array" ref="M59">IFERROR(
MEDIAN((IF(DATOS_[[Sexo]:[Sexo]]=$B59,IF(DATOS_[[AGRUP. VALOR. PTO.]:[AGRUP. VALOR. PTO.]]=$B57,IF(DATOS_[[Check Periodo Ref.]:[Check Periodo Ref.]]="Dentro",DATOS_[Conc.Sal.08]))))),
0)</f>
        <v>0</v>
      </c>
      <c r="N59" s="178">
        <f t="array" ref="N59">IFERROR(
MEDIAN((IF(DATOS_[[Sexo]:[Sexo]]=$B59,IF(DATOS_[[AGRUP. VALOR. PTO.]:[AGRUP. VALOR. PTO.]]=$B57,IF(DATOS_[[Check Periodo Ref.]:[Check Periodo Ref.]]="Dentro",DATOS_[Conc.Sal.09]))))),
0)</f>
        <v>0</v>
      </c>
      <c r="O59" s="178">
        <f t="array" ref="O59">IFERROR(
MEDIAN((IF(DATOS_[[Sexo]:[Sexo]]=$B59,IF(DATOS_[[AGRUP. VALOR. PTO.]:[AGRUP. VALOR. PTO.]]=$B57,IF(DATOS_[[Check Periodo Ref.]:[Check Periodo Ref.]]="Dentro",DATOS_[Conc.Sal.10]))))),
0)</f>
        <v>0</v>
      </c>
      <c r="P59" s="178">
        <f t="array" ref="P59">IFERROR(
MEDIAN((IF(DATOS_[[Sexo]:[Sexo]]=$B59,IF(DATOS_[[AGRUP. VALOR. PTO.]:[AGRUP. VALOR. PTO.]]=$B57,IF(DATOS_[[Check Periodo Ref.]:[Check Periodo Ref.]]="Dentro",DATOS_[Conc.Sal.11]))))),
0)</f>
        <v>0</v>
      </c>
      <c r="Q59" s="178">
        <f t="array" ref="Q59">IFERROR(
MEDIAN((IF(DATOS_[[Sexo]:[Sexo]]=$B59,IF(DATOS_[[AGRUP. VALOR. PTO.]:[AGRUP. VALOR. PTO.]]=$B57,IF(DATOS_[[Check Periodo Ref.]:[Check Periodo Ref.]]="Dentro",DATOS_[Conc.Sal.12]))))),
0)</f>
        <v>0</v>
      </c>
      <c r="R59" s="178">
        <f t="array" ref="R59">IFERROR(
MEDIAN((IF(DATOS_[[Sexo]:[Sexo]]=$B59,IF(DATOS_[[AGRUP. VALOR. PTO.]:[AGRUP. VALOR. PTO.]]=$B57,IF(DATOS_[[Check Periodo Ref.]:[Check Periodo Ref.]]="Dentro",DATOS_[Conc.Sal.13]))))),
0)</f>
        <v>0</v>
      </c>
      <c r="S59" s="178">
        <f t="array" ref="S59">IFERROR(
MEDIAN((IF(DATOS_[[Sexo]:[Sexo]]=$B59,IF(DATOS_[[AGRUP. VALOR. PTO.]:[AGRUP. VALOR. PTO.]]=$B57,IF(DATOS_[[Check Periodo Ref.]:[Check Periodo Ref.]]="Dentro",DATOS_[Conc.Sal.14]))))),
0)</f>
        <v>0</v>
      </c>
      <c r="T59" s="178">
        <f t="array" ref="T59">IFERROR(
MEDIAN((IF(DATOS_[[Sexo]:[Sexo]]=$B59,IF(DATOS_[[AGRUP. VALOR. PTO.]:[AGRUP. VALOR. PTO.]]=$B57,IF(DATOS_[[Check Periodo Ref.]:[Check Periodo Ref.]]="Dentro",DATOS_[Conc.Sal.15]))))),
0)</f>
        <v>0</v>
      </c>
      <c r="U59" s="178">
        <f t="array" ref="U59">IFERROR(
MEDIAN((IF(DATOS_[[Sexo]:[Sexo]]=$B59,IF(DATOS_[[AGRUP. VALOR. PTO.]:[AGRUP. VALOR. PTO.]]=$B57,IF(DATOS_[[Check Periodo Ref.]:[Check Periodo Ref.]]="Dentro",DATOS_[Conc.Sal.16]))))),
0)</f>
        <v>0</v>
      </c>
      <c r="V59" s="178">
        <f t="array" ref="V59">IFERROR(
MEDIAN((IF(DATOS_[[Sexo]:[Sexo]]=$B59,IF(DATOS_[[AGRUP. VALOR. PTO.]:[AGRUP. VALOR. PTO.]]=$B57,IF(DATOS_[[Check Periodo Ref.]:[Check Periodo Ref.]]="Dentro",DATOS_[Conc.Sal.17]))))),
0)</f>
        <v>0</v>
      </c>
      <c r="W59" s="178">
        <f t="array" ref="W59">IFERROR(
MEDIAN((IF(DATOS_[[Sexo]:[Sexo]]=$B59,IF(DATOS_[[AGRUP. VALOR. PTO.]:[AGRUP. VALOR. PTO.]]=$B57,IF(DATOS_[[Check Periodo Ref.]:[Check Periodo Ref.]]="Dentro",DATOS_[Conc.Sal.18]))))),
0)</f>
        <v>0</v>
      </c>
      <c r="X59" s="178">
        <f t="array" ref="X59">IFERROR(
MEDIAN((IF(DATOS_[[Sexo]:[Sexo]]=$B59,IF(DATOS_[[AGRUP. VALOR. PTO.]:[AGRUP. VALOR. PTO.]]=$B57,IF(DATOS_[[Check Periodo Ref.]:[Check Periodo Ref.]]="Dentro",DATOS_[Conc.Sal.19]))))),
0)</f>
        <v>0</v>
      </c>
      <c r="Y59" s="178">
        <f t="array" ref="Y59">IFERROR(
MEDIAN((IF(DATOS_[[Sexo]:[Sexo]]=$B59,IF(DATOS_[[AGRUP. VALOR. PTO.]:[AGRUP. VALOR. PTO.]]=$B57,IF(DATOS_[[Check Periodo Ref.]:[Check Periodo Ref.]]="Dentro",DATOS_[Conc.Sal.20]))))),
0)</f>
        <v>0</v>
      </c>
      <c r="Z59" s="178">
        <f t="array" ref="Z59">IFERROR(
MEDIAN((IF(DATOS_[[Sexo]:[Sexo]]=$B59,IF(DATOS_[[AGRUP. VALOR. PTO.]:[AGRUP. VALOR. PTO.]]=$B57,IF(DATOS_[[Check Periodo Ref.]:[Check Periodo Ref.]]="Dentro",DATOS_[Conc.Sal.21]))))),
0)</f>
        <v>0</v>
      </c>
      <c r="AA59" s="178">
        <f t="array" ref="AA59">IFERROR(
MEDIAN((IF(DATOS_[[Sexo]:[Sexo]]=$B59,IF(DATOS_[[AGRUP. VALOR. PTO.]:[AGRUP. VALOR. PTO.]]=$B57,IF(DATOS_[[Check Periodo Ref.]:[Check Periodo Ref.]]="Dentro",DATOS_[Conc.Sal.22]))))),
0)</f>
        <v>0</v>
      </c>
      <c r="AB59" s="178">
        <f t="array" ref="AB59">IFERROR(
MEDIAN((IF(DATOS_[[Sexo]:[Sexo]]=$B59,IF(DATOS_[[AGRUP. VALOR. PTO.]:[AGRUP. VALOR. PTO.]]=$B57,IF(DATOS_[[Check Periodo Ref.]:[Check Periodo Ref.]]="Dentro",DATOS_[Conc.Sal.23]))))),
0)</f>
        <v>0</v>
      </c>
      <c r="AC59" s="178">
        <f t="array" ref="AC59">IFERROR(
MEDIAN((IF(DATOS_[[Sexo]:[Sexo]]=$B59,IF(DATOS_[[AGRUP. VALOR. PTO.]:[AGRUP. VALOR. PTO.]]=$B57,IF(DATOS_[[Check Periodo Ref.]:[Check Periodo Ref.]]="Dentro",DATOS_[Conc.Sal.24]))))),
0)</f>
        <v>0</v>
      </c>
      <c r="AD59" s="178">
        <f t="array" ref="AD59">IFERROR(
MEDIAN((IF(DATOS_[[Sexo]:[Sexo]]=$B59,IF(DATOS_[[AGRUP. VALOR. PTO.]:[AGRUP. VALOR. PTO.]]=$B57,IF(DATOS_[[Check Periodo Ref.]:[Check Periodo Ref.]]="Dentro",DATOS_[Conc.Sal.25]))))),
0)</f>
        <v>0</v>
      </c>
      <c r="AE59" s="178">
        <f t="array" ref="AE59">IFERROR(
MEDIAN((IF(DATOS_[[Sexo]:[Sexo]]=$B59,IF(DATOS_[[AGRUP. VALOR. PTO.]:[AGRUP. VALOR. PTO.]]=$B57,IF(DATOS_[[Check Periodo Ref.]:[Check Periodo Ref.]]="Dentro",DATOS_[Conc.Sal.26]))))),
0)</f>
        <v>0</v>
      </c>
      <c r="AF59" s="178">
        <f t="array" ref="AF59">IFERROR(
MEDIAN((IF(DATOS_[[Sexo]:[Sexo]]=$B59,IF(DATOS_[[AGRUP. VALOR. PTO.]:[AGRUP. VALOR. PTO.]]=$B57,IF(DATOS_[[Check Periodo Ref.]:[Check Periodo Ref.]]="Dentro",DATOS_[Conc.Sal.27]))))),
0)</f>
        <v>0</v>
      </c>
      <c r="AG59" s="178">
        <f t="array" ref="AG59">IFERROR(
MEDIAN((IF(DATOS_[[Sexo]:[Sexo]]=$B59,IF(DATOS_[[AGRUP. VALOR. PTO.]:[AGRUP. VALOR. PTO.]]=$B57,IF(DATOS_[[Check Periodo Ref.]:[Check Periodo Ref.]]="Dentro",DATOS_[Conc.Sal.28]))))),
0)</f>
        <v>0</v>
      </c>
      <c r="AH59" s="178">
        <f t="array" ref="AH59">IFERROR(
MEDIAN((IF(DATOS_[[Sexo]:[Sexo]]=$B59,IF(DATOS_[[AGRUP. VALOR. PTO.]:[AGRUP. VALOR. PTO.]]=$B57,IF(DATOS_[[Check Periodo Ref.]:[Check Periodo Ref.]]="Dentro",DATOS_[Conc.Sal.29]))))),
0)</f>
        <v>0</v>
      </c>
      <c r="AI59" s="178">
        <f t="array" ref="AI59">IFERROR(
MEDIAN((IF(DATOS_[[Sexo]:[Sexo]]=$B59,IF(DATOS_[[AGRUP. VALOR. PTO.]:[AGRUP. VALOR. PTO.]]=$B57,IF(DATOS_[[Check Periodo Ref.]:[Check Periodo Ref.]]="Dentro",DATOS_[Conc.Sal.30]))))),
0)</f>
        <v>0</v>
      </c>
      <c r="AJ59" s="179">
        <f t="array" ref="AJ59">IFERROR(
MEDIAN(IF(DATOS_[Sexo]=$B59,IF(DATOS_[AGRUP. VALOR. PTO.]=$B57,IF(DATOS_[Check Periodo Ref.]="Dentro",DATOS_[Tot COMPL.SAL Ef],FALSE)))),
0)</f>
        <v>0</v>
      </c>
      <c r="AK59" s="180">
        <f t="array" ref="AK59">IFERROR(
MEDIAN(IF(DATOS_[Sexo]=$B59,IF(DATOS_[AGRUP. VALOR. PTO.]=$B57,IF(DATOS_[Check Periodo Ref.]="Dentro",DATOS_[TOTAL SALARIO Ef],FALSE)))),
0)</f>
        <v>0</v>
      </c>
      <c r="AL59" s="181">
        <f t="array" ref="AL59">IFERROR(
MEDIAN((IF(DATOS_[[Sexo]:[Sexo]]=$B59,IF(DATOS_[[AGRUP. VALOR. PTO.]:[AGRUP. VALOR. PTO.]]=$B57,IF(DATOS_[[Check Periodo Ref.]:[Check Periodo Ref.]]="Dentro",DATOS_[C.Extra.01]))))),
0)</f>
        <v>0</v>
      </c>
      <c r="AM59" s="181">
        <f t="array" ref="AM59">IFERROR(
MEDIAN((IF(DATOS_[[Sexo]:[Sexo]]=$B59,IF(DATOS_[[AGRUP. VALOR. PTO.]:[AGRUP. VALOR. PTO.]]=$B57,IF(DATOS_[[Check Periodo Ref.]:[Check Periodo Ref.]]="Dentro",DATOS_[C.Extra.02]))))),
0)</f>
        <v>0</v>
      </c>
      <c r="AN59" s="181">
        <f t="array" ref="AN59">IFERROR(
MEDIAN((IF(DATOS_[[Sexo]:[Sexo]]=$B59,IF(DATOS_[[AGRUP. VALOR. PTO.]:[AGRUP. VALOR. PTO.]]=$B57,IF(DATOS_[[Check Periodo Ref.]:[Check Periodo Ref.]]="Dentro",DATOS_[C.Extra.03]))))),
0)</f>
        <v>0</v>
      </c>
      <c r="AO59" s="181">
        <f t="array" ref="AO59">IFERROR(
MEDIAN((IF(DATOS_[[Sexo]:[Sexo]]=$B59,IF(DATOS_[[AGRUP. VALOR. PTO.]:[AGRUP. VALOR. PTO.]]=$B57,IF(DATOS_[[Check Periodo Ref.]:[Check Periodo Ref.]]="Dentro",DATOS_[C.Extra.04]))))),
0)</f>
        <v>0</v>
      </c>
      <c r="AP59" s="181">
        <f t="array" ref="AP59">IFERROR(
MEDIAN((IF(DATOS_[[Sexo]:[Sexo]]=$B59,IF(DATOS_[[AGRUP. VALOR. PTO.]:[AGRUP. VALOR. PTO.]]=$B57,IF(DATOS_[[Check Periodo Ref.]:[Check Periodo Ref.]]="Dentro",DATOS_[C.Extra.05]))))),
0)</f>
        <v>0</v>
      </c>
      <c r="AQ59" s="182">
        <f t="array" ref="AQ59">IFERROR(
MEDIAN(IF(DATOS_[Sexo]=$B59,IF(DATOS_[AGRUP. VALOR. PTO.]=$B57,IF(DATOS_[Check Periodo Ref.]="Dentro",DATOS_[Tot Extrasalarial Ef],FALSE)))),
0)</f>
        <v>0</v>
      </c>
      <c r="AR59" s="183">
        <f t="array" ref="AR59">IFERROR(
MEDIAN(IF(DATOS_[Sexo]=$B59,IF(DATOS_[AGRUP. VALOR. PTO.]=$B57,IF(DATOS_[Check Periodo Ref.]="Dentro",DATOS_[TOTAL Retrib Ef],FALSE)))),
0)</f>
        <v>0</v>
      </c>
    </row>
    <row r="60" spans="1:44" ht="17.25" thickBot="1" x14ac:dyDescent="0.35">
      <c r="A60" s="107" t="str">
        <f t="shared" ref="A60" si="63">+A61</f>
        <v>[ocultar]</v>
      </c>
      <c r="B60" s="105" t="s">
        <v>275</v>
      </c>
      <c r="C60" s="176"/>
      <c r="D60" s="106"/>
      <c r="E60" s="186" t="str">
        <f t="shared" ref="E60:AR60" si="64">IFERROR((E61-E62)/E61,"")</f>
        <v/>
      </c>
      <c r="F60" s="190" t="str">
        <f t="shared" si="64"/>
        <v/>
      </c>
      <c r="G60" s="190" t="str">
        <f t="shared" si="64"/>
        <v/>
      </c>
      <c r="H60" s="190" t="str">
        <f t="shared" si="64"/>
        <v/>
      </c>
      <c r="I60" s="190" t="str">
        <f t="shared" si="64"/>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89" t="str">
        <f t="shared" si="64"/>
        <v/>
      </c>
      <c r="W60" s="189" t="str">
        <f t="shared" si="64"/>
        <v/>
      </c>
      <c r="X60" s="189" t="str">
        <f t="shared" si="64"/>
        <v/>
      </c>
      <c r="Y60" s="189"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91" t="str">
        <f t="shared" si="64"/>
        <v/>
      </c>
      <c r="AK60" s="195" t="str">
        <f t="shared" si="64"/>
        <v/>
      </c>
      <c r="AL60" s="192" t="str">
        <f t="shared" si="64"/>
        <v/>
      </c>
      <c r="AM60" s="192" t="str">
        <f t="shared" si="64"/>
        <v/>
      </c>
      <c r="AN60" s="192" t="str">
        <f t="shared" si="64"/>
        <v/>
      </c>
      <c r="AO60" s="192" t="str">
        <f t="shared" si="64"/>
        <v/>
      </c>
      <c r="AP60" s="192" t="str">
        <f t="shared" si="64"/>
        <v/>
      </c>
      <c r="AQ60" s="193" t="str">
        <f t="shared" si="64"/>
        <v/>
      </c>
      <c r="AR60" s="194" t="str">
        <f t="shared" si="64"/>
        <v/>
      </c>
    </row>
    <row r="61" spans="1:44" x14ac:dyDescent="0.3">
      <c r="A61" s="107" t="str">
        <f t="shared" ref="A61" si="65">+IF(C61+C62=0,"[ocultar]","")</f>
        <v>[ocultar]</v>
      </c>
      <c r="B61" s="98"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77">
        <f t="array" ref="E61">IFERROR(
MEDIAN(IF(DATOS_[Sexo]=$B61,IF(DATOS_[AGRUP. VALOR. PTO.]=$B60,IF(DATOS_[Check Periodo Ref.]="Dentro",DATOS_[SALARIO BASE Ef],FALSE)))),
0)</f>
        <v>0</v>
      </c>
      <c r="F61" s="178">
        <f t="array" ref="F61">IFERROR(
MEDIAN((IF(DATOS_[[Sexo]:[Sexo]]=$B61,IF(DATOS_[[AGRUP. VALOR. PTO.]:[AGRUP. VALOR. PTO.]]=$B60,IF(DATOS_[[Check Periodo Ref.]:[Check Periodo Ref.]]="Dentro",DATOS_[Conc.Sal.01]))))),
0)</f>
        <v>0</v>
      </c>
      <c r="G61" s="178">
        <f t="array" ref="G61">IFERROR(
MEDIAN((IF(DATOS_[[Sexo]:[Sexo]]=$B61,IF(DATOS_[[AGRUP. VALOR. PTO.]:[AGRUP. VALOR. PTO.]]=$B60,IF(DATOS_[[Check Periodo Ref.]:[Check Periodo Ref.]]="Dentro",DATOS_[Conc.Sal.02]))))),
0)</f>
        <v>0</v>
      </c>
      <c r="H61" s="178">
        <f t="array" ref="H61">IFERROR(
MEDIAN((IF(DATOS_[[Sexo]:[Sexo]]=$B61,IF(DATOS_[[AGRUP. VALOR. PTO.]:[AGRUP. VALOR. PTO.]]=$B60,IF(DATOS_[[Check Periodo Ref.]:[Check Periodo Ref.]]="Dentro",DATOS_[Conc.Sal.03]))))),
0)</f>
        <v>0</v>
      </c>
      <c r="I61" s="178">
        <f t="array" ref="I61">IFERROR(
MEDIAN((IF(DATOS_[[Sexo]:[Sexo]]=$B61,IF(DATOS_[[AGRUP. VALOR. PTO.]:[AGRUP. VALOR. PTO.]]=$B60,IF(DATOS_[[Check Periodo Ref.]:[Check Periodo Ref.]]="Dentro",DATOS_[Conc.Sal.04]))))),
0)</f>
        <v>0</v>
      </c>
      <c r="J61" s="178">
        <f t="array" ref="J61">IFERROR(
MEDIAN((IF(DATOS_[[Sexo]:[Sexo]]=$B61,IF(DATOS_[[AGRUP. VALOR. PTO.]:[AGRUP. VALOR. PTO.]]=$B60,IF(DATOS_[[Check Periodo Ref.]:[Check Periodo Ref.]]="Dentro",DATOS_[Conc.Sal.05]))))),
0)</f>
        <v>0</v>
      </c>
      <c r="K61" s="178">
        <f t="array" ref="K61">IFERROR(
MEDIAN((IF(DATOS_[[Sexo]:[Sexo]]=$B61,IF(DATOS_[[AGRUP. VALOR. PTO.]:[AGRUP. VALOR. PTO.]]=$B60,IF(DATOS_[[Check Periodo Ref.]:[Check Periodo Ref.]]="Dentro",DATOS_[Conc.Sal.06]))))),
0)</f>
        <v>0</v>
      </c>
      <c r="L61" s="178">
        <f t="array" ref="L61">IFERROR(
MEDIAN((IF(DATOS_[[Sexo]:[Sexo]]=$B61,IF(DATOS_[[AGRUP. VALOR. PTO.]:[AGRUP. VALOR. PTO.]]=$B60,IF(DATOS_[[Check Periodo Ref.]:[Check Periodo Ref.]]="Dentro",DATOS_[Conc.Sal.07]))))),
0)</f>
        <v>0</v>
      </c>
      <c r="M61" s="178">
        <f t="array" ref="M61">IFERROR(
MEDIAN((IF(DATOS_[[Sexo]:[Sexo]]=$B61,IF(DATOS_[[AGRUP. VALOR. PTO.]:[AGRUP. VALOR. PTO.]]=$B60,IF(DATOS_[[Check Periodo Ref.]:[Check Periodo Ref.]]="Dentro",DATOS_[Conc.Sal.08]))))),
0)</f>
        <v>0</v>
      </c>
      <c r="N61" s="178">
        <f t="array" ref="N61">IFERROR(
MEDIAN((IF(DATOS_[[Sexo]:[Sexo]]=$B61,IF(DATOS_[[AGRUP. VALOR. PTO.]:[AGRUP. VALOR. PTO.]]=$B60,IF(DATOS_[[Check Periodo Ref.]:[Check Periodo Ref.]]="Dentro",DATOS_[Conc.Sal.09]))))),
0)</f>
        <v>0</v>
      </c>
      <c r="O61" s="178">
        <f t="array" ref="O61">IFERROR(
MEDIAN((IF(DATOS_[[Sexo]:[Sexo]]=$B61,IF(DATOS_[[AGRUP. VALOR. PTO.]:[AGRUP. VALOR. PTO.]]=$B60,IF(DATOS_[[Check Periodo Ref.]:[Check Periodo Ref.]]="Dentro",DATOS_[Conc.Sal.10]))))),
0)</f>
        <v>0</v>
      </c>
      <c r="P61" s="178">
        <f t="array" ref="P61">IFERROR(
MEDIAN((IF(DATOS_[[Sexo]:[Sexo]]=$B61,IF(DATOS_[[AGRUP. VALOR. PTO.]:[AGRUP. VALOR. PTO.]]=$B60,IF(DATOS_[[Check Periodo Ref.]:[Check Periodo Ref.]]="Dentro",DATOS_[Conc.Sal.11]))))),
0)</f>
        <v>0</v>
      </c>
      <c r="Q61" s="178">
        <f t="array" ref="Q61">IFERROR(
MEDIAN((IF(DATOS_[[Sexo]:[Sexo]]=$B61,IF(DATOS_[[AGRUP. VALOR. PTO.]:[AGRUP. VALOR. PTO.]]=$B60,IF(DATOS_[[Check Periodo Ref.]:[Check Periodo Ref.]]="Dentro",DATOS_[Conc.Sal.12]))))),
0)</f>
        <v>0</v>
      </c>
      <c r="R61" s="178">
        <f t="array" ref="R61">IFERROR(
MEDIAN((IF(DATOS_[[Sexo]:[Sexo]]=$B61,IF(DATOS_[[AGRUP. VALOR. PTO.]:[AGRUP. VALOR. PTO.]]=$B60,IF(DATOS_[[Check Periodo Ref.]:[Check Periodo Ref.]]="Dentro",DATOS_[Conc.Sal.13]))))),
0)</f>
        <v>0</v>
      </c>
      <c r="S61" s="178">
        <f t="array" ref="S61">IFERROR(
MEDIAN((IF(DATOS_[[Sexo]:[Sexo]]=$B61,IF(DATOS_[[AGRUP. VALOR. PTO.]:[AGRUP. VALOR. PTO.]]=$B60,IF(DATOS_[[Check Periodo Ref.]:[Check Periodo Ref.]]="Dentro",DATOS_[Conc.Sal.14]))))),
0)</f>
        <v>0</v>
      </c>
      <c r="T61" s="178">
        <f t="array" ref="T61">IFERROR(
MEDIAN((IF(DATOS_[[Sexo]:[Sexo]]=$B61,IF(DATOS_[[AGRUP. VALOR. PTO.]:[AGRUP. VALOR. PTO.]]=$B60,IF(DATOS_[[Check Periodo Ref.]:[Check Periodo Ref.]]="Dentro",DATOS_[Conc.Sal.15]))))),
0)</f>
        <v>0</v>
      </c>
      <c r="U61" s="178">
        <f t="array" ref="U61">IFERROR(
MEDIAN((IF(DATOS_[[Sexo]:[Sexo]]=$B61,IF(DATOS_[[AGRUP. VALOR. PTO.]:[AGRUP. VALOR. PTO.]]=$B60,IF(DATOS_[[Check Periodo Ref.]:[Check Periodo Ref.]]="Dentro",DATOS_[Conc.Sal.16]))))),
0)</f>
        <v>0</v>
      </c>
      <c r="V61" s="178">
        <f t="array" ref="V61">IFERROR(
MEDIAN((IF(DATOS_[[Sexo]:[Sexo]]=$B61,IF(DATOS_[[AGRUP. VALOR. PTO.]:[AGRUP. VALOR. PTO.]]=$B60,IF(DATOS_[[Check Periodo Ref.]:[Check Periodo Ref.]]="Dentro",DATOS_[Conc.Sal.17]))))),
0)</f>
        <v>0</v>
      </c>
      <c r="W61" s="178">
        <f t="array" ref="W61">IFERROR(
MEDIAN((IF(DATOS_[[Sexo]:[Sexo]]=$B61,IF(DATOS_[[AGRUP. VALOR. PTO.]:[AGRUP. VALOR. PTO.]]=$B60,IF(DATOS_[[Check Periodo Ref.]:[Check Periodo Ref.]]="Dentro",DATOS_[Conc.Sal.18]))))),
0)</f>
        <v>0</v>
      </c>
      <c r="X61" s="178">
        <f t="array" ref="X61">IFERROR(
MEDIAN((IF(DATOS_[[Sexo]:[Sexo]]=$B61,IF(DATOS_[[AGRUP. VALOR. PTO.]:[AGRUP. VALOR. PTO.]]=$B60,IF(DATOS_[[Check Periodo Ref.]:[Check Periodo Ref.]]="Dentro",DATOS_[Conc.Sal.19]))))),
0)</f>
        <v>0</v>
      </c>
      <c r="Y61" s="178">
        <f t="array" ref="Y61">IFERROR(
MEDIAN((IF(DATOS_[[Sexo]:[Sexo]]=$B61,IF(DATOS_[[AGRUP. VALOR. PTO.]:[AGRUP. VALOR. PTO.]]=$B60,IF(DATOS_[[Check Periodo Ref.]:[Check Periodo Ref.]]="Dentro",DATOS_[Conc.Sal.20]))))),
0)</f>
        <v>0</v>
      </c>
      <c r="Z61" s="178">
        <f t="array" ref="Z61">IFERROR(
MEDIAN((IF(DATOS_[[Sexo]:[Sexo]]=$B61,IF(DATOS_[[AGRUP. VALOR. PTO.]:[AGRUP. VALOR. PTO.]]=$B60,IF(DATOS_[[Check Periodo Ref.]:[Check Periodo Ref.]]="Dentro",DATOS_[Conc.Sal.21]))))),
0)</f>
        <v>0</v>
      </c>
      <c r="AA61" s="178">
        <f t="array" ref="AA61">IFERROR(
MEDIAN((IF(DATOS_[[Sexo]:[Sexo]]=$B61,IF(DATOS_[[AGRUP. VALOR. PTO.]:[AGRUP. VALOR. PTO.]]=$B60,IF(DATOS_[[Check Periodo Ref.]:[Check Periodo Ref.]]="Dentro",DATOS_[Conc.Sal.22]))))),
0)</f>
        <v>0</v>
      </c>
      <c r="AB61" s="178">
        <f t="array" ref="AB61">IFERROR(
MEDIAN((IF(DATOS_[[Sexo]:[Sexo]]=$B61,IF(DATOS_[[AGRUP. VALOR. PTO.]:[AGRUP. VALOR. PTO.]]=$B60,IF(DATOS_[[Check Periodo Ref.]:[Check Periodo Ref.]]="Dentro",DATOS_[Conc.Sal.23]))))),
0)</f>
        <v>0</v>
      </c>
      <c r="AC61" s="178">
        <f t="array" ref="AC61">IFERROR(
MEDIAN((IF(DATOS_[[Sexo]:[Sexo]]=$B61,IF(DATOS_[[AGRUP. VALOR. PTO.]:[AGRUP. VALOR. PTO.]]=$B60,IF(DATOS_[[Check Periodo Ref.]:[Check Periodo Ref.]]="Dentro",DATOS_[Conc.Sal.24]))))),
0)</f>
        <v>0</v>
      </c>
      <c r="AD61" s="178">
        <f t="array" ref="AD61">IFERROR(
MEDIAN((IF(DATOS_[[Sexo]:[Sexo]]=$B61,IF(DATOS_[[AGRUP. VALOR. PTO.]:[AGRUP. VALOR. PTO.]]=$B60,IF(DATOS_[[Check Periodo Ref.]:[Check Periodo Ref.]]="Dentro",DATOS_[Conc.Sal.25]))))),
0)</f>
        <v>0</v>
      </c>
      <c r="AE61" s="178">
        <f t="array" ref="AE61">IFERROR(
MEDIAN((IF(DATOS_[[Sexo]:[Sexo]]=$B61,IF(DATOS_[[AGRUP. VALOR. PTO.]:[AGRUP. VALOR. PTO.]]=$B60,IF(DATOS_[[Check Periodo Ref.]:[Check Periodo Ref.]]="Dentro",DATOS_[Conc.Sal.26]))))),
0)</f>
        <v>0</v>
      </c>
      <c r="AF61" s="178">
        <f t="array" ref="AF61">IFERROR(
MEDIAN((IF(DATOS_[[Sexo]:[Sexo]]=$B61,IF(DATOS_[[AGRUP. VALOR. PTO.]:[AGRUP. VALOR. PTO.]]=$B60,IF(DATOS_[[Check Periodo Ref.]:[Check Periodo Ref.]]="Dentro",DATOS_[Conc.Sal.27]))))),
0)</f>
        <v>0</v>
      </c>
      <c r="AG61" s="178">
        <f t="array" ref="AG61">IFERROR(
MEDIAN((IF(DATOS_[[Sexo]:[Sexo]]=$B61,IF(DATOS_[[AGRUP. VALOR. PTO.]:[AGRUP. VALOR. PTO.]]=$B60,IF(DATOS_[[Check Periodo Ref.]:[Check Periodo Ref.]]="Dentro",DATOS_[Conc.Sal.28]))))),
0)</f>
        <v>0</v>
      </c>
      <c r="AH61" s="178">
        <f t="array" ref="AH61">IFERROR(
MEDIAN((IF(DATOS_[[Sexo]:[Sexo]]=$B61,IF(DATOS_[[AGRUP. VALOR. PTO.]:[AGRUP. VALOR. PTO.]]=$B60,IF(DATOS_[[Check Periodo Ref.]:[Check Periodo Ref.]]="Dentro",DATOS_[Conc.Sal.29]))))),
0)</f>
        <v>0</v>
      </c>
      <c r="AI61" s="178">
        <f t="array" ref="AI61">IFERROR(
MEDIAN((IF(DATOS_[[Sexo]:[Sexo]]=$B61,IF(DATOS_[[AGRUP. VALOR. PTO.]:[AGRUP. VALOR. PTO.]]=$B60,IF(DATOS_[[Check Periodo Ref.]:[Check Periodo Ref.]]="Dentro",DATOS_[Conc.Sal.30]))))),
0)</f>
        <v>0</v>
      </c>
      <c r="AJ61" s="179">
        <f t="array" ref="AJ61">IFERROR(
MEDIAN(IF(DATOS_[Sexo]=$B61,IF(DATOS_[AGRUP. VALOR. PTO.]=$B60,IF(DATOS_[Check Periodo Ref.]="Dentro",DATOS_[Tot COMPL.SAL Ef],FALSE)))),
0)</f>
        <v>0</v>
      </c>
      <c r="AK61" s="180">
        <f t="array" ref="AK61">IFERROR(
MEDIAN(IF(DATOS_[Sexo]=$B61,IF(DATOS_[AGRUP. VALOR. PTO.]=$B60,IF(DATOS_[Check Periodo Ref.]="Dentro",DATOS_[TOTAL SALARIO Ef],FALSE)))),
0)</f>
        <v>0</v>
      </c>
      <c r="AL61" s="181">
        <f t="array" ref="AL61">IFERROR(
MEDIAN((IF(DATOS_[[Sexo]:[Sexo]]=$B61,IF(DATOS_[[AGRUP. VALOR. PTO.]:[AGRUP. VALOR. PTO.]]=$B60,IF(DATOS_[[Check Periodo Ref.]:[Check Periodo Ref.]]="Dentro",DATOS_[C.Extra.01]))))),
0)</f>
        <v>0</v>
      </c>
      <c r="AM61" s="181">
        <f t="array" ref="AM61">IFERROR(
MEDIAN((IF(DATOS_[[Sexo]:[Sexo]]=$B61,IF(DATOS_[[AGRUP. VALOR. PTO.]:[AGRUP. VALOR. PTO.]]=$B60,IF(DATOS_[[Check Periodo Ref.]:[Check Periodo Ref.]]="Dentro",DATOS_[C.Extra.02]))))),
0)</f>
        <v>0</v>
      </c>
      <c r="AN61" s="181">
        <f t="array" ref="AN61">IFERROR(
MEDIAN((IF(DATOS_[[Sexo]:[Sexo]]=$B61,IF(DATOS_[[AGRUP. VALOR. PTO.]:[AGRUP. VALOR. PTO.]]=$B60,IF(DATOS_[[Check Periodo Ref.]:[Check Periodo Ref.]]="Dentro",DATOS_[C.Extra.03]))))),
0)</f>
        <v>0</v>
      </c>
      <c r="AO61" s="181">
        <f t="array" ref="AO61">IFERROR(
MEDIAN((IF(DATOS_[[Sexo]:[Sexo]]=$B61,IF(DATOS_[[AGRUP. VALOR. PTO.]:[AGRUP. VALOR. PTO.]]=$B60,IF(DATOS_[[Check Periodo Ref.]:[Check Periodo Ref.]]="Dentro",DATOS_[C.Extra.04]))))),
0)</f>
        <v>0</v>
      </c>
      <c r="AP61" s="181">
        <f t="array" ref="AP61">IFERROR(
MEDIAN((IF(DATOS_[[Sexo]:[Sexo]]=$B61,IF(DATOS_[[AGRUP. VALOR. PTO.]:[AGRUP. VALOR. PTO.]]=$B60,IF(DATOS_[[Check Periodo Ref.]:[Check Periodo Ref.]]="Dentro",DATOS_[C.Extra.05]))))),
0)</f>
        <v>0</v>
      </c>
      <c r="AQ61" s="182">
        <f t="array" ref="AQ61">IFERROR(
MEDIAN(IF(DATOS_[Sexo]=$B61,IF(DATOS_[AGRUP. VALOR. PTO.]=$B60,IF(DATOS_[Check Periodo Ref.]="Dentro",DATOS_[Tot Extrasalarial Ef],FALSE)))),
0)</f>
        <v>0</v>
      </c>
      <c r="AR61" s="183">
        <f t="array" ref="AR61">IFERROR(
MEDIAN(IF(DATOS_[Sexo]=$B61,IF(DATOS_[AGRUP. VALOR. PTO.]=$B60,IF(DATOS_[Check Periodo Ref.]="Dentro",DATOS_[TOTAL Retrib Ef],FALSE)))),
0)</f>
        <v>0</v>
      </c>
    </row>
    <row r="62" spans="1:44" x14ac:dyDescent="0.3">
      <c r="A62" s="107" t="str">
        <f t="shared" ref="A62" si="66">+A61</f>
        <v>[ocultar]</v>
      </c>
      <c r="B62" s="98"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77">
        <f t="array" ref="E62">IFERROR(
MEDIAN(IF(DATOS_[Sexo]=$B62,IF(DATOS_[AGRUP. VALOR. PTO.]=$B60,IF(DATOS_[Check Periodo Ref.]="Dentro",DATOS_[SALARIO BASE Ef],FALSE)))),
0)</f>
        <v>0</v>
      </c>
      <c r="F62" s="178">
        <f t="array" ref="F62">IFERROR(
MEDIAN((IF(DATOS_[[Sexo]:[Sexo]]=$B62,IF(DATOS_[[AGRUP. VALOR. PTO.]:[AGRUP. VALOR. PTO.]]=$B60,IF(DATOS_[[Check Periodo Ref.]:[Check Periodo Ref.]]="Dentro",DATOS_[Conc.Sal.01]))))),
0)</f>
        <v>0</v>
      </c>
      <c r="G62" s="178">
        <f t="array" ref="G62">IFERROR(
MEDIAN((IF(DATOS_[[Sexo]:[Sexo]]=$B62,IF(DATOS_[[AGRUP. VALOR. PTO.]:[AGRUP. VALOR. PTO.]]=$B60,IF(DATOS_[[Check Periodo Ref.]:[Check Periodo Ref.]]="Dentro",DATOS_[Conc.Sal.02]))))),
0)</f>
        <v>0</v>
      </c>
      <c r="H62" s="178">
        <f t="array" ref="H62">IFERROR(
MEDIAN((IF(DATOS_[[Sexo]:[Sexo]]=$B62,IF(DATOS_[[AGRUP. VALOR. PTO.]:[AGRUP. VALOR. PTO.]]=$B60,IF(DATOS_[[Check Periodo Ref.]:[Check Periodo Ref.]]="Dentro",DATOS_[Conc.Sal.03]))))),
0)</f>
        <v>0</v>
      </c>
      <c r="I62" s="178">
        <f t="array" ref="I62">IFERROR(
MEDIAN((IF(DATOS_[[Sexo]:[Sexo]]=$B62,IF(DATOS_[[AGRUP. VALOR. PTO.]:[AGRUP. VALOR. PTO.]]=$B60,IF(DATOS_[[Check Periodo Ref.]:[Check Periodo Ref.]]="Dentro",DATOS_[Conc.Sal.04]))))),
0)</f>
        <v>0</v>
      </c>
      <c r="J62" s="178">
        <f t="array" ref="J62">IFERROR(
MEDIAN((IF(DATOS_[[Sexo]:[Sexo]]=$B62,IF(DATOS_[[AGRUP. VALOR. PTO.]:[AGRUP. VALOR. PTO.]]=$B60,IF(DATOS_[[Check Periodo Ref.]:[Check Periodo Ref.]]="Dentro",DATOS_[Conc.Sal.05]))))),
0)</f>
        <v>0</v>
      </c>
      <c r="K62" s="178">
        <f t="array" ref="K62">IFERROR(
MEDIAN((IF(DATOS_[[Sexo]:[Sexo]]=$B62,IF(DATOS_[[AGRUP. VALOR. PTO.]:[AGRUP. VALOR. PTO.]]=$B60,IF(DATOS_[[Check Periodo Ref.]:[Check Periodo Ref.]]="Dentro",DATOS_[Conc.Sal.06]))))),
0)</f>
        <v>0</v>
      </c>
      <c r="L62" s="178">
        <f t="array" ref="L62">IFERROR(
MEDIAN((IF(DATOS_[[Sexo]:[Sexo]]=$B62,IF(DATOS_[[AGRUP. VALOR. PTO.]:[AGRUP. VALOR. PTO.]]=$B60,IF(DATOS_[[Check Periodo Ref.]:[Check Periodo Ref.]]="Dentro",DATOS_[Conc.Sal.07]))))),
0)</f>
        <v>0</v>
      </c>
      <c r="M62" s="178">
        <f t="array" ref="M62">IFERROR(
MEDIAN((IF(DATOS_[[Sexo]:[Sexo]]=$B62,IF(DATOS_[[AGRUP. VALOR. PTO.]:[AGRUP. VALOR. PTO.]]=$B60,IF(DATOS_[[Check Periodo Ref.]:[Check Periodo Ref.]]="Dentro",DATOS_[Conc.Sal.08]))))),
0)</f>
        <v>0</v>
      </c>
      <c r="N62" s="178">
        <f t="array" ref="N62">IFERROR(
MEDIAN((IF(DATOS_[[Sexo]:[Sexo]]=$B62,IF(DATOS_[[AGRUP. VALOR. PTO.]:[AGRUP. VALOR. PTO.]]=$B60,IF(DATOS_[[Check Periodo Ref.]:[Check Periodo Ref.]]="Dentro",DATOS_[Conc.Sal.09]))))),
0)</f>
        <v>0</v>
      </c>
      <c r="O62" s="178">
        <f t="array" ref="O62">IFERROR(
MEDIAN((IF(DATOS_[[Sexo]:[Sexo]]=$B62,IF(DATOS_[[AGRUP. VALOR. PTO.]:[AGRUP. VALOR. PTO.]]=$B60,IF(DATOS_[[Check Periodo Ref.]:[Check Periodo Ref.]]="Dentro",DATOS_[Conc.Sal.10]))))),
0)</f>
        <v>0</v>
      </c>
      <c r="P62" s="178">
        <f t="array" ref="P62">IFERROR(
MEDIAN((IF(DATOS_[[Sexo]:[Sexo]]=$B62,IF(DATOS_[[AGRUP. VALOR. PTO.]:[AGRUP. VALOR. PTO.]]=$B60,IF(DATOS_[[Check Periodo Ref.]:[Check Periodo Ref.]]="Dentro",DATOS_[Conc.Sal.11]))))),
0)</f>
        <v>0</v>
      </c>
      <c r="Q62" s="178">
        <f t="array" ref="Q62">IFERROR(
MEDIAN((IF(DATOS_[[Sexo]:[Sexo]]=$B62,IF(DATOS_[[AGRUP. VALOR. PTO.]:[AGRUP. VALOR. PTO.]]=$B60,IF(DATOS_[[Check Periodo Ref.]:[Check Periodo Ref.]]="Dentro",DATOS_[Conc.Sal.12]))))),
0)</f>
        <v>0</v>
      </c>
      <c r="R62" s="178">
        <f t="array" ref="R62">IFERROR(
MEDIAN((IF(DATOS_[[Sexo]:[Sexo]]=$B62,IF(DATOS_[[AGRUP. VALOR. PTO.]:[AGRUP. VALOR. PTO.]]=$B60,IF(DATOS_[[Check Periodo Ref.]:[Check Periodo Ref.]]="Dentro",DATOS_[Conc.Sal.13]))))),
0)</f>
        <v>0</v>
      </c>
      <c r="S62" s="178">
        <f t="array" ref="S62">IFERROR(
MEDIAN((IF(DATOS_[[Sexo]:[Sexo]]=$B62,IF(DATOS_[[AGRUP. VALOR. PTO.]:[AGRUP. VALOR. PTO.]]=$B60,IF(DATOS_[[Check Periodo Ref.]:[Check Periodo Ref.]]="Dentro",DATOS_[Conc.Sal.14]))))),
0)</f>
        <v>0</v>
      </c>
      <c r="T62" s="178">
        <f t="array" ref="T62">IFERROR(
MEDIAN((IF(DATOS_[[Sexo]:[Sexo]]=$B62,IF(DATOS_[[AGRUP. VALOR. PTO.]:[AGRUP. VALOR. PTO.]]=$B60,IF(DATOS_[[Check Periodo Ref.]:[Check Periodo Ref.]]="Dentro",DATOS_[Conc.Sal.15]))))),
0)</f>
        <v>0</v>
      </c>
      <c r="U62" s="178">
        <f t="array" ref="U62">IFERROR(
MEDIAN((IF(DATOS_[[Sexo]:[Sexo]]=$B62,IF(DATOS_[[AGRUP. VALOR. PTO.]:[AGRUP. VALOR. PTO.]]=$B60,IF(DATOS_[[Check Periodo Ref.]:[Check Periodo Ref.]]="Dentro",DATOS_[Conc.Sal.16]))))),
0)</f>
        <v>0</v>
      </c>
      <c r="V62" s="178">
        <f t="array" ref="V62">IFERROR(
MEDIAN((IF(DATOS_[[Sexo]:[Sexo]]=$B62,IF(DATOS_[[AGRUP. VALOR. PTO.]:[AGRUP. VALOR. PTO.]]=$B60,IF(DATOS_[[Check Periodo Ref.]:[Check Periodo Ref.]]="Dentro",DATOS_[Conc.Sal.17]))))),
0)</f>
        <v>0</v>
      </c>
      <c r="W62" s="178">
        <f t="array" ref="W62">IFERROR(
MEDIAN((IF(DATOS_[[Sexo]:[Sexo]]=$B62,IF(DATOS_[[AGRUP. VALOR. PTO.]:[AGRUP. VALOR. PTO.]]=$B60,IF(DATOS_[[Check Periodo Ref.]:[Check Periodo Ref.]]="Dentro",DATOS_[Conc.Sal.18]))))),
0)</f>
        <v>0</v>
      </c>
      <c r="X62" s="178">
        <f t="array" ref="X62">IFERROR(
MEDIAN((IF(DATOS_[[Sexo]:[Sexo]]=$B62,IF(DATOS_[[AGRUP. VALOR. PTO.]:[AGRUP. VALOR. PTO.]]=$B60,IF(DATOS_[[Check Periodo Ref.]:[Check Periodo Ref.]]="Dentro",DATOS_[Conc.Sal.19]))))),
0)</f>
        <v>0</v>
      </c>
      <c r="Y62" s="178">
        <f t="array" ref="Y62">IFERROR(
MEDIAN((IF(DATOS_[[Sexo]:[Sexo]]=$B62,IF(DATOS_[[AGRUP. VALOR. PTO.]:[AGRUP. VALOR. PTO.]]=$B60,IF(DATOS_[[Check Periodo Ref.]:[Check Periodo Ref.]]="Dentro",DATOS_[Conc.Sal.20]))))),
0)</f>
        <v>0</v>
      </c>
      <c r="Z62" s="178">
        <f t="array" ref="Z62">IFERROR(
MEDIAN((IF(DATOS_[[Sexo]:[Sexo]]=$B62,IF(DATOS_[[AGRUP. VALOR. PTO.]:[AGRUP. VALOR. PTO.]]=$B60,IF(DATOS_[[Check Periodo Ref.]:[Check Periodo Ref.]]="Dentro",DATOS_[Conc.Sal.21]))))),
0)</f>
        <v>0</v>
      </c>
      <c r="AA62" s="178">
        <f t="array" ref="AA62">IFERROR(
MEDIAN((IF(DATOS_[[Sexo]:[Sexo]]=$B62,IF(DATOS_[[AGRUP. VALOR. PTO.]:[AGRUP. VALOR. PTO.]]=$B60,IF(DATOS_[[Check Periodo Ref.]:[Check Periodo Ref.]]="Dentro",DATOS_[Conc.Sal.22]))))),
0)</f>
        <v>0</v>
      </c>
      <c r="AB62" s="178">
        <f t="array" ref="AB62">IFERROR(
MEDIAN((IF(DATOS_[[Sexo]:[Sexo]]=$B62,IF(DATOS_[[AGRUP. VALOR. PTO.]:[AGRUP. VALOR. PTO.]]=$B60,IF(DATOS_[[Check Periodo Ref.]:[Check Periodo Ref.]]="Dentro",DATOS_[Conc.Sal.23]))))),
0)</f>
        <v>0</v>
      </c>
      <c r="AC62" s="178">
        <f t="array" ref="AC62">IFERROR(
MEDIAN((IF(DATOS_[[Sexo]:[Sexo]]=$B62,IF(DATOS_[[AGRUP. VALOR. PTO.]:[AGRUP. VALOR. PTO.]]=$B60,IF(DATOS_[[Check Periodo Ref.]:[Check Periodo Ref.]]="Dentro",DATOS_[Conc.Sal.24]))))),
0)</f>
        <v>0</v>
      </c>
      <c r="AD62" s="178">
        <f t="array" ref="AD62">IFERROR(
MEDIAN((IF(DATOS_[[Sexo]:[Sexo]]=$B62,IF(DATOS_[[AGRUP. VALOR. PTO.]:[AGRUP. VALOR. PTO.]]=$B60,IF(DATOS_[[Check Periodo Ref.]:[Check Periodo Ref.]]="Dentro",DATOS_[Conc.Sal.25]))))),
0)</f>
        <v>0</v>
      </c>
      <c r="AE62" s="178">
        <f t="array" ref="AE62">IFERROR(
MEDIAN((IF(DATOS_[[Sexo]:[Sexo]]=$B62,IF(DATOS_[[AGRUP. VALOR. PTO.]:[AGRUP. VALOR. PTO.]]=$B60,IF(DATOS_[[Check Periodo Ref.]:[Check Periodo Ref.]]="Dentro",DATOS_[Conc.Sal.26]))))),
0)</f>
        <v>0</v>
      </c>
      <c r="AF62" s="178">
        <f t="array" ref="AF62">IFERROR(
MEDIAN((IF(DATOS_[[Sexo]:[Sexo]]=$B62,IF(DATOS_[[AGRUP. VALOR. PTO.]:[AGRUP. VALOR. PTO.]]=$B60,IF(DATOS_[[Check Periodo Ref.]:[Check Periodo Ref.]]="Dentro",DATOS_[Conc.Sal.27]))))),
0)</f>
        <v>0</v>
      </c>
      <c r="AG62" s="178">
        <f t="array" ref="AG62">IFERROR(
MEDIAN((IF(DATOS_[[Sexo]:[Sexo]]=$B62,IF(DATOS_[[AGRUP. VALOR. PTO.]:[AGRUP. VALOR. PTO.]]=$B60,IF(DATOS_[[Check Periodo Ref.]:[Check Periodo Ref.]]="Dentro",DATOS_[Conc.Sal.28]))))),
0)</f>
        <v>0</v>
      </c>
      <c r="AH62" s="178">
        <f t="array" ref="AH62">IFERROR(
MEDIAN((IF(DATOS_[[Sexo]:[Sexo]]=$B62,IF(DATOS_[[AGRUP. VALOR. PTO.]:[AGRUP. VALOR. PTO.]]=$B60,IF(DATOS_[[Check Periodo Ref.]:[Check Periodo Ref.]]="Dentro",DATOS_[Conc.Sal.29]))))),
0)</f>
        <v>0</v>
      </c>
      <c r="AI62" s="178">
        <f t="array" ref="AI62">IFERROR(
MEDIAN((IF(DATOS_[[Sexo]:[Sexo]]=$B62,IF(DATOS_[[AGRUP. VALOR. PTO.]:[AGRUP. VALOR. PTO.]]=$B60,IF(DATOS_[[Check Periodo Ref.]:[Check Periodo Ref.]]="Dentro",DATOS_[Conc.Sal.30]))))),
0)</f>
        <v>0</v>
      </c>
      <c r="AJ62" s="179">
        <f t="array" ref="AJ62">IFERROR(
MEDIAN(IF(DATOS_[Sexo]=$B62,IF(DATOS_[AGRUP. VALOR. PTO.]=$B60,IF(DATOS_[Check Periodo Ref.]="Dentro",DATOS_[Tot COMPL.SAL Ef],FALSE)))),
0)</f>
        <v>0</v>
      </c>
      <c r="AK62" s="180">
        <f t="array" ref="AK62">IFERROR(
MEDIAN(IF(DATOS_[Sexo]=$B62,IF(DATOS_[AGRUP. VALOR. PTO.]=$B60,IF(DATOS_[Check Periodo Ref.]="Dentro",DATOS_[TOTAL SALARIO Ef],FALSE)))),
0)</f>
        <v>0</v>
      </c>
      <c r="AL62" s="181">
        <f t="array" ref="AL62">IFERROR(
MEDIAN((IF(DATOS_[[Sexo]:[Sexo]]=$B62,IF(DATOS_[[AGRUP. VALOR. PTO.]:[AGRUP. VALOR. PTO.]]=$B60,IF(DATOS_[[Check Periodo Ref.]:[Check Periodo Ref.]]="Dentro",DATOS_[C.Extra.01]))))),
0)</f>
        <v>0</v>
      </c>
      <c r="AM62" s="181">
        <f t="array" ref="AM62">IFERROR(
MEDIAN((IF(DATOS_[[Sexo]:[Sexo]]=$B62,IF(DATOS_[[AGRUP. VALOR. PTO.]:[AGRUP. VALOR. PTO.]]=$B60,IF(DATOS_[[Check Periodo Ref.]:[Check Periodo Ref.]]="Dentro",DATOS_[C.Extra.02]))))),
0)</f>
        <v>0</v>
      </c>
      <c r="AN62" s="181">
        <f t="array" ref="AN62">IFERROR(
MEDIAN((IF(DATOS_[[Sexo]:[Sexo]]=$B62,IF(DATOS_[[AGRUP. VALOR. PTO.]:[AGRUP. VALOR. PTO.]]=$B60,IF(DATOS_[[Check Periodo Ref.]:[Check Periodo Ref.]]="Dentro",DATOS_[C.Extra.03]))))),
0)</f>
        <v>0</v>
      </c>
      <c r="AO62" s="181">
        <f t="array" ref="AO62">IFERROR(
MEDIAN((IF(DATOS_[[Sexo]:[Sexo]]=$B62,IF(DATOS_[[AGRUP. VALOR. PTO.]:[AGRUP. VALOR. PTO.]]=$B60,IF(DATOS_[[Check Periodo Ref.]:[Check Periodo Ref.]]="Dentro",DATOS_[C.Extra.04]))))),
0)</f>
        <v>0</v>
      </c>
      <c r="AP62" s="181">
        <f t="array" ref="AP62">IFERROR(
MEDIAN((IF(DATOS_[[Sexo]:[Sexo]]=$B62,IF(DATOS_[[AGRUP. VALOR. PTO.]:[AGRUP. VALOR. PTO.]]=$B60,IF(DATOS_[[Check Periodo Ref.]:[Check Periodo Ref.]]="Dentro",DATOS_[C.Extra.05]))))),
0)</f>
        <v>0</v>
      </c>
      <c r="AQ62" s="182">
        <f t="array" ref="AQ62">IFERROR(
MEDIAN(IF(DATOS_[Sexo]=$B62,IF(DATOS_[AGRUP. VALOR. PTO.]=$B60,IF(DATOS_[Check Periodo Ref.]="Dentro",DATOS_[Tot Extrasalarial Ef],FALSE)))),
0)</f>
        <v>0</v>
      </c>
      <c r="AR62" s="183">
        <f t="array" ref="AR62">IFERROR(
MEDIAN(IF(DATOS_[Sexo]=$B62,IF(DATOS_[AGRUP. VALOR. PTO.]=$B60,IF(DATOS_[Check Periodo Ref.]="Dentro",DATOS_[TOTAL Retrib Ef],FALSE)))),
0)</f>
        <v>0</v>
      </c>
    </row>
    <row r="63" spans="1:44" ht="17.25" thickBot="1" x14ac:dyDescent="0.35">
      <c r="A63" s="107" t="str">
        <f t="shared" ref="A63" si="67">+A64</f>
        <v>[ocultar]</v>
      </c>
      <c r="B63" s="105" t="s">
        <v>276</v>
      </c>
      <c r="C63" s="176"/>
      <c r="D63" s="106"/>
      <c r="E63" s="186" t="str">
        <f t="shared" ref="E63:AR63" si="68">IFERROR((E64-E65)/E64,"")</f>
        <v/>
      </c>
      <c r="F63" s="190" t="str">
        <f t="shared" si="68"/>
        <v/>
      </c>
      <c r="G63" s="190" t="str">
        <f t="shared" si="68"/>
        <v/>
      </c>
      <c r="H63" s="190" t="str">
        <f t="shared" si="68"/>
        <v/>
      </c>
      <c r="I63" s="190" t="str">
        <f t="shared" si="68"/>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89" t="str">
        <f t="shared" si="68"/>
        <v/>
      </c>
      <c r="W63" s="189" t="str">
        <f t="shared" si="68"/>
        <v/>
      </c>
      <c r="X63" s="189" t="str">
        <f t="shared" si="68"/>
        <v/>
      </c>
      <c r="Y63" s="189"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91" t="str">
        <f t="shared" si="68"/>
        <v/>
      </c>
      <c r="AK63" s="195" t="str">
        <f t="shared" si="68"/>
        <v/>
      </c>
      <c r="AL63" s="192" t="str">
        <f t="shared" si="68"/>
        <v/>
      </c>
      <c r="AM63" s="192" t="str">
        <f t="shared" si="68"/>
        <v/>
      </c>
      <c r="AN63" s="192" t="str">
        <f t="shared" si="68"/>
        <v/>
      </c>
      <c r="AO63" s="192" t="str">
        <f t="shared" si="68"/>
        <v/>
      </c>
      <c r="AP63" s="192" t="str">
        <f t="shared" si="68"/>
        <v/>
      </c>
      <c r="AQ63" s="193" t="str">
        <f t="shared" si="68"/>
        <v/>
      </c>
      <c r="AR63" s="194" t="str">
        <f t="shared" si="68"/>
        <v/>
      </c>
    </row>
    <row r="64" spans="1:44" x14ac:dyDescent="0.3">
      <c r="A64" s="107" t="str">
        <f t="shared" ref="A64" si="69">+IF(C64+C65=0,"[ocultar]","")</f>
        <v>[ocultar]</v>
      </c>
      <c r="B64" s="98"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77">
        <f t="array" ref="E64">IFERROR(
MEDIAN(IF(DATOS_[Sexo]=$B64,IF(DATOS_[AGRUP. VALOR. PTO.]=$B63,IF(DATOS_[Check Periodo Ref.]="Dentro",DATOS_[SALARIO BASE Ef],FALSE)))),
0)</f>
        <v>0</v>
      </c>
      <c r="F64" s="178">
        <f t="array" ref="F64">IFERROR(
MEDIAN((IF(DATOS_[[Sexo]:[Sexo]]=$B64,IF(DATOS_[[AGRUP. VALOR. PTO.]:[AGRUP. VALOR. PTO.]]=$B63,IF(DATOS_[[Check Periodo Ref.]:[Check Periodo Ref.]]="Dentro",DATOS_[Conc.Sal.01]))))),
0)</f>
        <v>0</v>
      </c>
      <c r="G64" s="178">
        <f t="array" ref="G64">IFERROR(
MEDIAN((IF(DATOS_[[Sexo]:[Sexo]]=$B64,IF(DATOS_[[AGRUP. VALOR. PTO.]:[AGRUP. VALOR. PTO.]]=$B63,IF(DATOS_[[Check Periodo Ref.]:[Check Periodo Ref.]]="Dentro",DATOS_[Conc.Sal.02]))))),
0)</f>
        <v>0</v>
      </c>
      <c r="H64" s="178">
        <f t="array" ref="H64">IFERROR(
MEDIAN((IF(DATOS_[[Sexo]:[Sexo]]=$B64,IF(DATOS_[[AGRUP. VALOR. PTO.]:[AGRUP. VALOR. PTO.]]=$B63,IF(DATOS_[[Check Periodo Ref.]:[Check Periodo Ref.]]="Dentro",DATOS_[Conc.Sal.03]))))),
0)</f>
        <v>0</v>
      </c>
      <c r="I64" s="178">
        <f t="array" ref="I64">IFERROR(
MEDIAN((IF(DATOS_[[Sexo]:[Sexo]]=$B64,IF(DATOS_[[AGRUP. VALOR. PTO.]:[AGRUP. VALOR. PTO.]]=$B63,IF(DATOS_[[Check Periodo Ref.]:[Check Periodo Ref.]]="Dentro",DATOS_[Conc.Sal.04]))))),
0)</f>
        <v>0</v>
      </c>
      <c r="J64" s="178">
        <f t="array" ref="J64">IFERROR(
MEDIAN((IF(DATOS_[[Sexo]:[Sexo]]=$B64,IF(DATOS_[[AGRUP. VALOR. PTO.]:[AGRUP. VALOR. PTO.]]=$B63,IF(DATOS_[[Check Periodo Ref.]:[Check Periodo Ref.]]="Dentro",DATOS_[Conc.Sal.05]))))),
0)</f>
        <v>0</v>
      </c>
      <c r="K64" s="178">
        <f t="array" ref="K64">IFERROR(
MEDIAN((IF(DATOS_[[Sexo]:[Sexo]]=$B64,IF(DATOS_[[AGRUP. VALOR. PTO.]:[AGRUP. VALOR. PTO.]]=$B63,IF(DATOS_[[Check Periodo Ref.]:[Check Periodo Ref.]]="Dentro",DATOS_[Conc.Sal.06]))))),
0)</f>
        <v>0</v>
      </c>
      <c r="L64" s="178">
        <f t="array" ref="L64">IFERROR(
MEDIAN((IF(DATOS_[[Sexo]:[Sexo]]=$B64,IF(DATOS_[[AGRUP. VALOR. PTO.]:[AGRUP. VALOR. PTO.]]=$B63,IF(DATOS_[[Check Periodo Ref.]:[Check Periodo Ref.]]="Dentro",DATOS_[Conc.Sal.07]))))),
0)</f>
        <v>0</v>
      </c>
      <c r="M64" s="178">
        <f t="array" ref="M64">IFERROR(
MEDIAN((IF(DATOS_[[Sexo]:[Sexo]]=$B64,IF(DATOS_[[AGRUP. VALOR. PTO.]:[AGRUP. VALOR. PTO.]]=$B63,IF(DATOS_[[Check Periodo Ref.]:[Check Periodo Ref.]]="Dentro",DATOS_[Conc.Sal.08]))))),
0)</f>
        <v>0</v>
      </c>
      <c r="N64" s="178">
        <f t="array" ref="N64">IFERROR(
MEDIAN((IF(DATOS_[[Sexo]:[Sexo]]=$B64,IF(DATOS_[[AGRUP. VALOR. PTO.]:[AGRUP. VALOR. PTO.]]=$B63,IF(DATOS_[[Check Periodo Ref.]:[Check Periodo Ref.]]="Dentro",DATOS_[Conc.Sal.09]))))),
0)</f>
        <v>0</v>
      </c>
      <c r="O64" s="178">
        <f t="array" ref="O64">IFERROR(
MEDIAN((IF(DATOS_[[Sexo]:[Sexo]]=$B64,IF(DATOS_[[AGRUP. VALOR. PTO.]:[AGRUP. VALOR. PTO.]]=$B63,IF(DATOS_[[Check Periodo Ref.]:[Check Periodo Ref.]]="Dentro",DATOS_[Conc.Sal.10]))))),
0)</f>
        <v>0</v>
      </c>
      <c r="P64" s="178">
        <f t="array" ref="P64">IFERROR(
MEDIAN((IF(DATOS_[[Sexo]:[Sexo]]=$B64,IF(DATOS_[[AGRUP. VALOR. PTO.]:[AGRUP. VALOR. PTO.]]=$B63,IF(DATOS_[[Check Periodo Ref.]:[Check Periodo Ref.]]="Dentro",DATOS_[Conc.Sal.11]))))),
0)</f>
        <v>0</v>
      </c>
      <c r="Q64" s="178">
        <f t="array" ref="Q64">IFERROR(
MEDIAN((IF(DATOS_[[Sexo]:[Sexo]]=$B64,IF(DATOS_[[AGRUP. VALOR. PTO.]:[AGRUP. VALOR. PTO.]]=$B63,IF(DATOS_[[Check Periodo Ref.]:[Check Periodo Ref.]]="Dentro",DATOS_[Conc.Sal.12]))))),
0)</f>
        <v>0</v>
      </c>
      <c r="R64" s="178">
        <f t="array" ref="R64">IFERROR(
MEDIAN((IF(DATOS_[[Sexo]:[Sexo]]=$B64,IF(DATOS_[[AGRUP. VALOR. PTO.]:[AGRUP. VALOR. PTO.]]=$B63,IF(DATOS_[[Check Periodo Ref.]:[Check Periodo Ref.]]="Dentro",DATOS_[Conc.Sal.13]))))),
0)</f>
        <v>0</v>
      </c>
      <c r="S64" s="178">
        <f t="array" ref="S64">IFERROR(
MEDIAN((IF(DATOS_[[Sexo]:[Sexo]]=$B64,IF(DATOS_[[AGRUP. VALOR. PTO.]:[AGRUP. VALOR. PTO.]]=$B63,IF(DATOS_[[Check Periodo Ref.]:[Check Periodo Ref.]]="Dentro",DATOS_[Conc.Sal.14]))))),
0)</f>
        <v>0</v>
      </c>
      <c r="T64" s="178">
        <f t="array" ref="T64">IFERROR(
MEDIAN((IF(DATOS_[[Sexo]:[Sexo]]=$B64,IF(DATOS_[[AGRUP. VALOR. PTO.]:[AGRUP. VALOR. PTO.]]=$B63,IF(DATOS_[[Check Periodo Ref.]:[Check Periodo Ref.]]="Dentro",DATOS_[Conc.Sal.15]))))),
0)</f>
        <v>0</v>
      </c>
      <c r="U64" s="178">
        <f t="array" ref="U64">IFERROR(
MEDIAN((IF(DATOS_[[Sexo]:[Sexo]]=$B64,IF(DATOS_[[AGRUP. VALOR. PTO.]:[AGRUP. VALOR. PTO.]]=$B63,IF(DATOS_[[Check Periodo Ref.]:[Check Periodo Ref.]]="Dentro",DATOS_[Conc.Sal.16]))))),
0)</f>
        <v>0</v>
      </c>
      <c r="V64" s="178">
        <f t="array" ref="V64">IFERROR(
MEDIAN((IF(DATOS_[[Sexo]:[Sexo]]=$B64,IF(DATOS_[[AGRUP. VALOR. PTO.]:[AGRUP. VALOR. PTO.]]=$B63,IF(DATOS_[[Check Periodo Ref.]:[Check Periodo Ref.]]="Dentro",DATOS_[Conc.Sal.17]))))),
0)</f>
        <v>0</v>
      </c>
      <c r="W64" s="178">
        <f t="array" ref="W64">IFERROR(
MEDIAN((IF(DATOS_[[Sexo]:[Sexo]]=$B64,IF(DATOS_[[AGRUP. VALOR. PTO.]:[AGRUP. VALOR. PTO.]]=$B63,IF(DATOS_[[Check Periodo Ref.]:[Check Periodo Ref.]]="Dentro",DATOS_[Conc.Sal.18]))))),
0)</f>
        <v>0</v>
      </c>
      <c r="X64" s="178">
        <f t="array" ref="X64">IFERROR(
MEDIAN((IF(DATOS_[[Sexo]:[Sexo]]=$B64,IF(DATOS_[[AGRUP. VALOR. PTO.]:[AGRUP. VALOR. PTO.]]=$B63,IF(DATOS_[[Check Periodo Ref.]:[Check Periodo Ref.]]="Dentro",DATOS_[Conc.Sal.19]))))),
0)</f>
        <v>0</v>
      </c>
      <c r="Y64" s="178">
        <f t="array" ref="Y64">IFERROR(
MEDIAN((IF(DATOS_[[Sexo]:[Sexo]]=$B64,IF(DATOS_[[AGRUP. VALOR. PTO.]:[AGRUP. VALOR. PTO.]]=$B63,IF(DATOS_[[Check Periodo Ref.]:[Check Periodo Ref.]]="Dentro",DATOS_[Conc.Sal.20]))))),
0)</f>
        <v>0</v>
      </c>
      <c r="Z64" s="178">
        <f t="array" ref="Z64">IFERROR(
MEDIAN((IF(DATOS_[[Sexo]:[Sexo]]=$B64,IF(DATOS_[[AGRUP. VALOR. PTO.]:[AGRUP. VALOR. PTO.]]=$B63,IF(DATOS_[[Check Periodo Ref.]:[Check Periodo Ref.]]="Dentro",DATOS_[Conc.Sal.21]))))),
0)</f>
        <v>0</v>
      </c>
      <c r="AA64" s="178">
        <f t="array" ref="AA64">IFERROR(
MEDIAN((IF(DATOS_[[Sexo]:[Sexo]]=$B64,IF(DATOS_[[AGRUP. VALOR. PTO.]:[AGRUP. VALOR. PTO.]]=$B63,IF(DATOS_[[Check Periodo Ref.]:[Check Periodo Ref.]]="Dentro",DATOS_[Conc.Sal.22]))))),
0)</f>
        <v>0</v>
      </c>
      <c r="AB64" s="178">
        <f t="array" ref="AB64">IFERROR(
MEDIAN((IF(DATOS_[[Sexo]:[Sexo]]=$B64,IF(DATOS_[[AGRUP. VALOR. PTO.]:[AGRUP. VALOR. PTO.]]=$B63,IF(DATOS_[[Check Periodo Ref.]:[Check Periodo Ref.]]="Dentro",DATOS_[Conc.Sal.23]))))),
0)</f>
        <v>0</v>
      </c>
      <c r="AC64" s="178">
        <f t="array" ref="AC64">IFERROR(
MEDIAN((IF(DATOS_[[Sexo]:[Sexo]]=$B64,IF(DATOS_[[AGRUP. VALOR. PTO.]:[AGRUP. VALOR. PTO.]]=$B63,IF(DATOS_[[Check Periodo Ref.]:[Check Periodo Ref.]]="Dentro",DATOS_[Conc.Sal.24]))))),
0)</f>
        <v>0</v>
      </c>
      <c r="AD64" s="178">
        <f t="array" ref="AD64">IFERROR(
MEDIAN((IF(DATOS_[[Sexo]:[Sexo]]=$B64,IF(DATOS_[[AGRUP. VALOR. PTO.]:[AGRUP. VALOR. PTO.]]=$B63,IF(DATOS_[[Check Periodo Ref.]:[Check Periodo Ref.]]="Dentro",DATOS_[Conc.Sal.25]))))),
0)</f>
        <v>0</v>
      </c>
      <c r="AE64" s="178">
        <f t="array" ref="AE64">IFERROR(
MEDIAN((IF(DATOS_[[Sexo]:[Sexo]]=$B64,IF(DATOS_[[AGRUP. VALOR. PTO.]:[AGRUP. VALOR. PTO.]]=$B63,IF(DATOS_[[Check Periodo Ref.]:[Check Periodo Ref.]]="Dentro",DATOS_[Conc.Sal.26]))))),
0)</f>
        <v>0</v>
      </c>
      <c r="AF64" s="178">
        <f t="array" ref="AF64">IFERROR(
MEDIAN((IF(DATOS_[[Sexo]:[Sexo]]=$B64,IF(DATOS_[[AGRUP. VALOR. PTO.]:[AGRUP. VALOR. PTO.]]=$B63,IF(DATOS_[[Check Periodo Ref.]:[Check Periodo Ref.]]="Dentro",DATOS_[Conc.Sal.27]))))),
0)</f>
        <v>0</v>
      </c>
      <c r="AG64" s="178">
        <f t="array" ref="AG64">IFERROR(
MEDIAN((IF(DATOS_[[Sexo]:[Sexo]]=$B64,IF(DATOS_[[AGRUP. VALOR. PTO.]:[AGRUP. VALOR. PTO.]]=$B63,IF(DATOS_[[Check Periodo Ref.]:[Check Periodo Ref.]]="Dentro",DATOS_[Conc.Sal.28]))))),
0)</f>
        <v>0</v>
      </c>
      <c r="AH64" s="178">
        <f t="array" ref="AH64">IFERROR(
MEDIAN((IF(DATOS_[[Sexo]:[Sexo]]=$B64,IF(DATOS_[[AGRUP. VALOR. PTO.]:[AGRUP. VALOR. PTO.]]=$B63,IF(DATOS_[[Check Periodo Ref.]:[Check Periodo Ref.]]="Dentro",DATOS_[Conc.Sal.29]))))),
0)</f>
        <v>0</v>
      </c>
      <c r="AI64" s="178">
        <f t="array" ref="AI64">IFERROR(
MEDIAN((IF(DATOS_[[Sexo]:[Sexo]]=$B64,IF(DATOS_[[AGRUP. VALOR. PTO.]:[AGRUP. VALOR. PTO.]]=$B63,IF(DATOS_[[Check Periodo Ref.]:[Check Periodo Ref.]]="Dentro",DATOS_[Conc.Sal.30]))))),
0)</f>
        <v>0</v>
      </c>
      <c r="AJ64" s="179">
        <f t="array" ref="AJ64">IFERROR(
MEDIAN(IF(DATOS_[Sexo]=$B64,IF(DATOS_[AGRUP. VALOR. PTO.]=$B63,IF(DATOS_[Check Periodo Ref.]="Dentro",DATOS_[Tot COMPL.SAL Ef],FALSE)))),
0)</f>
        <v>0</v>
      </c>
      <c r="AK64" s="180">
        <f t="array" ref="AK64">IFERROR(
MEDIAN(IF(DATOS_[Sexo]=$B64,IF(DATOS_[AGRUP. VALOR. PTO.]=$B63,IF(DATOS_[Check Periodo Ref.]="Dentro",DATOS_[TOTAL SALARIO Ef],FALSE)))),
0)</f>
        <v>0</v>
      </c>
      <c r="AL64" s="181">
        <f t="array" ref="AL64">IFERROR(
MEDIAN((IF(DATOS_[[Sexo]:[Sexo]]=$B64,IF(DATOS_[[AGRUP. VALOR. PTO.]:[AGRUP. VALOR. PTO.]]=$B63,IF(DATOS_[[Check Periodo Ref.]:[Check Periodo Ref.]]="Dentro",DATOS_[C.Extra.01]))))),
0)</f>
        <v>0</v>
      </c>
      <c r="AM64" s="181">
        <f t="array" ref="AM64">IFERROR(
MEDIAN((IF(DATOS_[[Sexo]:[Sexo]]=$B64,IF(DATOS_[[AGRUP. VALOR. PTO.]:[AGRUP. VALOR. PTO.]]=$B63,IF(DATOS_[[Check Periodo Ref.]:[Check Periodo Ref.]]="Dentro",DATOS_[C.Extra.02]))))),
0)</f>
        <v>0</v>
      </c>
      <c r="AN64" s="181">
        <f t="array" ref="AN64">IFERROR(
MEDIAN((IF(DATOS_[[Sexo]:[Sexo]]=$B64,IF(DATOS_[[AGRUP. VALOR. PTO.]:[AGRUP. VALOR. PTO.]]=$B63,IF(DATOS_[[Check Periodo Ref.]:[Check Periodo Ref.]]="Dentro",DATOS_[C.Extra.03]))))),
0)</f>
        <v>0</v>
      </c>
      <c r="AO64" s="181">
        <f t="array" ref="AO64">IFERROR(
MEDIAN((IF(DATOS_[[Sexo]:[Sexo]]=$B64,IF(DATOS_[[AGRUP. VALOR. PTO.]:[AGRUP. VALOR. PTO.]]=$B63,IF(DATOS_[[Check Periodo Ref.]:[Check Periodo Ref.]]="Dentro",DATOS_[C.Extra.04]))))),
0)</f>
        <v>0</v>
      </c>
      <c r="AP64" s="181">
        <f t="array" ref="AP64">IFERROR(
MEDIAN((IF(DATOS_[[Sexo]:[Sexo]]=$B64,IF(DATOS_[[AGRUP. VALOR. PTO.]:[AGRUP. VALOR. PTO.]]=$B63,IF(DATOS_[[Check Periodo Ref.]:[Check Periodo Ref.]]="Dentro",DATOS_[C.Extra.05]))))),
0)</f>
        <v>0</v>
      </c>
      <c r="AQ64" s="182">
        <f t="array" ref="AQ64">IFERROR(
MEDIAN(IF(DATOS_[Sexo]=$B64,IF(DATOS_[AGRUP. VALOR. PTO.]=$B63,IF(DATOS_[Check Periodo Ref.]="Dentro",DATOS_[Tot Extrasalarial Ef],FALSE)))),
0)</f>
        <v>0</v>
      </c>
      <c r="AR64" s="183">
        <f t="array" ref="AR64">IFERROR(
MEDIAN(IF(DATOS_[Sexo]=$B64,IF(DATOS_[AGRUP. VALOR. PTO.]=$B63,IF(DATOS_[Check Periodo Ref.]="Dentro",DATOS_[TOTAL Retrib Ef],FALSE)))),
0)</f>
        <v>0</v>
      </c>
    </row>
    <row r="65" spans="1:44" x14ac:dyDescent="0.3">
      <c r="A65" s="107" t="str">
        <f t="shared" ref="A65" si="70">+A64</f>
        <v>[ocultar]</v>
      </c>
      <c r="B65" s="98"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77">
        <f t="array" ref="E65">IFERROR(
MEDIAN(IF(DATOS_[Sexo]=$B65,IF(DATOS_[AGRUP. VALOR. PTO.]=$B63,IF(DATOS_[Check Periodo Ref.]="Dentro",DATOS_[SALARIO BASE Ef],FALSE)))),
0)</f>
        <v>0</v>
      </c>
      <c r="F65" s="178">
        <f t="array" ref="F65">IFERROR(
MEDIAN((IF(DATOS_[[Sexo]:[Sexo]]=$B65,IF(DATOS_[[AGRUP. VALOR. PTO.]:[AGRUP. VALOR. PTO.]]=$B63,IF(DATOS_[[Check Periodo Ref.]:[Check Periodo Ref.]]="Dentro",DATOS_[Conc.Sal.01]))))),
0)</f>
        <v>0</v>
      </c>
      <c r="G65" s="178">
        <f t="array" ref="G65">IFERROR(
MEDIAN((IF(DATOS_[[Sexo]:[Sexo]]=$B65,IF(DATOS_[[AGRUP. VALOR. PTO.]:[AGRUP. VALOR. PTO.]]=$B63,IF(DATOS_[[Check Periodo Ref.]:[Check Periodo Ref.]]="Dentro",DATOS_[Conc.Sal.02]))))),
0)</f>
        <v>0</v>
      </c>
      <c r="H65" s="178">
        <f t="array" ref="H65">IFERROR(
MEDIAN((IF(DATOS_[[Sexo]:[Sexo]]=$B65,IF(DATOS_[[AGRUP. VALOR. PTO.]:[AGRUP. VALOR. PTO.]]=$B63,IF(DATOS_[[Check Periodo Ref.]:[Check Periodo Ref.]]="Dentro",DATOS_[Conc.Sal.03]))))),
0)</f>
        <v>0</v>
      </c>
      <c r="I65" s="178">
        <f t="array" ref="I65">IFERROR(
MEDIAN((IF(DATOS_[[Sexo]:[Sexo]]=$B65,IF(DATOS_[[AGRUP. VALOR. PTO.]:[AGRUP. VALOR. PTO.]]=$B63,IF(DATOS_[[Check Periodo Ref.]:[Check Periodo Ref.]]="Dentro",DATOS_[Conc.Sal.04]))))),
0)</f>
        <v>0</v>
      </c>
      <c r="J65" s="178">
        <f t="array" ref="J65">IFERROR(
MEDIAN((IF(DATOS_[[Sexo]:[Sexo]]=$B65,IF(DATOS_[[AGRUP. VALOR. PTO.]:[AGRUP. VALOR. PTO.]]=$B63,IF(DATOS_[[Check Periodo Ref.]:[Check Periodo Ref.]]="Dentro",DATOS_[Conc.Sal.05]))))),
0)</f>
        <v>0</v>
      </c>
      <c r="K65" s="178">
        <f t="array" ref="K65">IFERROR(
MEDIAN((IF(DATOS_[[Sexo]:[Sexo]]=$B65,IF(DATOS_[[AGRUP. VALOR. PTO.]:[AGRUP. VALOR. PTO.]]=$B63,IF(DATOS_[[Check Periodo Ref.]:[Check Periodo Ref.]]="Dentro",DATOS_[Conc.Sal.06]))))),
0)</f>
        <v>0</v>
      </c>
      <c r="L65" s="178">
        <f t="array" ref="L65">IFERROR(
MEDIAN((IF(DATOS_[[Sexo]:[Sexo]]=$B65,IF(DATOS_[[AGRUP. VALOR. PTO.]:[AGRUP. VALOR. PTO.]]=$B63,IF(DATOS_[[Check Periodo Ref.]:[Check Periodo Ref.]]="Dentro",DATOS_[Conc.Sal.07]))))),
0)</f>
        <v>0</v>
      </c>
      <c r="M65" s="178">
        <f t="array" ref="M65">IFERROR(
MEDIAN((IF(DATOS_[[Sexo]:[Sexo]]=$B65,IF(DATOS_[[AGRUP. VALOR. PTO.]:[AGRUP. VALOR. PTO.]]=$B63,IF(DATOS_[[Check Periodo Ref.]:[Check Periodo Ref.]]="Dentro",DATOS_[Conc.Sal.08]))))),
0)</f>
        <v>0</v>
      </c>
      <c r="N65" s="178">
        <f t="array" ref="N65">IFERROR(
MEDIAN((IF(DATOS_[[Sexo]:[Sexo]]=$B65,IF(DATOS_[[AGRUP. VALOR. PTO.]:[AGRUP. VALOR. PTO.]]=$B63,IF(DATOS_[[Check Periodo Ref.]:[Check Periodo Ref.]]="Dentro",DATOS_[Conc.Sal.09]))))),
0)</f>
        <v>0</v>
      </c>
      <c r="O65" s="178">
        <f t="array" ref="O65">IFERROR(
MEDIAN((IF(DATOS_[[Sexo]:[Sexo]]=$B65,IF(DATOS_[[AGRUP. VALOR. PTO.]:[AGRUP. VALOR. PTO.]]=$B63,IF(DATOS_[[Check Periodo Ref.]:[Check Periodo Ref.]]="Dentro",DATOS_[Conc.Sal.10]))))),
0)</f>
        <v>0</v>
      </c>
      <c r="P65" s="178">
        <f t="array" ref="P65">IFERROR(
MEDIAN((IF(DATOS_[[Sexo]:[Sexo]]=$B65,IF(DATOS_[[AGRUP. VALOR. PTO.]:[AGRUP. VALOR. PTO.]]=$B63,IF(DATOS_[[Check Periodo Ref.]:[Check Periodo Ref.]]="Dentro",DATOS_[Conc.Sal.11]))))),
0)</f>
        <v>0</v>
      </c>
      <c r="Q65" s="178">
        <f t="array" ref="Q65">IFERROR(
MEDIAN((IF(DATOS_[[Sexo]:[Sexo]]=$B65,IF(DATOS_[[AGRUP. VALOR. PTO.]:[AGRUP. VALOR. PTO.]]=$B63,IF(DATOS_[[Check Periodo Ref.]:[Check Periodo Ref.]]="Dentro",DATOS_[Conc.Sal.12]))))),
0)</f>
        <v>0</v>
      </c>
      <c r="R65" s="178">
        <f t="array" ref="R65">IFERROR(
MEDIAN((IF(DATOS_[[Sexo]:[Sexo]]=$B65,IF(DATOS_[[AGRUP. VALOR. PTO.]:[AGRUP. VALOR. PTO.]]=$B63,IF(DATOS_[[Check Periodo Ref.]:[Check Periodo Ref.]]="Dentro",DATOS_[Conc.Sal.13]))))),
0)</f>
        <v>0</v>
      </c>
      <c r="S65" s="178">
        <f t="array" ref="S65">IFERROR(
MEDIAN((IF(DATOS_[[Sexo]:[Sexo]]=$B65,IF(DATOS_[[AGRUP. VALOR. PTO.]:[AGRUP. VALOR. PTO.]]=$B63,IF(DATOS_[[Check Periodo Ref.]:[Check Periodo Ref.]]="Dentro",DATOS_[Conc.Sal.14]))))),
0)</f>
        <v>0</v>
      </c>
      <c r="T65" s="178">
        <f t="array" ref="T65">IFERROR(
MEDIAN((IF(DATOS_[[Sexo]:[Sexo]]=$B65,IF(DATOS_[[AGRUP. VALOR. PTO.]:[AGRUP. VALOR. PTO.]]=$B63,IF(DATOS_[[Check Periodo Ref.]:[Check Periodo Ref.]]="Dentro",DATOS_[Conc.Sal.15]))))),
0)</f>
        <v>0</v>
      </c>
      <c r="U65" s="178">
        <f t="array" ref="U65">IFERROR(
MEDIAN((IF(DATOS_[[Sexo]:[Sexo]]=$B65,IF(DATOS_[[AGRUP. VALOR. PTO.]:[AGRUP. VALOR. PTO.]]=$B63,IF(DATOS_[[Check Periodo Ref.]:[Check Periodo Ref.]]="Dentro",DATOS_[Conc.Sal.16]))))),
0)</f>
        <v>0</v>
      </c>
      <c r="V65" s="178">
        <f t="array" ref="V65">IFERROR(
MEDIAN((IF(DATOS_[[Sexo]:[Sexo]]=$B65,IF(DATOS_[[AGRUP. VALOR. PTO.]:[AGRUP. VALOR. PTO.]]=$B63,IF(DATOS_[[Check Periodo Ref.]:[Check Periodo Ref.]]="Dentro",DATOS_[Conc.Sal.17]))))),
0)</f>
        <v>0</v>
      </c>
      <c r="W65" s="178">
        <f t="array" ref="W65">IFERROR(
MEDIAN((IF(DATOS_[[Sexo]:[Sexo]]=$B65,IF(DATOS_[[AGRUP. VALOR. PTO.]:[AGRUP. VALOR. PTO.]]=$B63,IF(DATOS_[[Check Periodo Ref.]:[Check Periodo Ref.]]="Dentro",DATOS_[Conc.Sal.18]))))),
0)</f>
        <v>0</v>
      </c>
      <c r="X65" s="178">
        <f t="array" ref="X65">IFERROR(
MEDIAN((IF(DATOS_[[Sexo]:[Sexo]]=$B65,IF(DATOS_[[AGRUP. VALOR. PTO.]:[AGRUP. VALOR. PTO.]]=$B63,IF(DATOS_[[Check Periodo Ref.]:[Check Periodo Ref.]]="Dentro",DATOS_[Conc.Sal.19]))))),
0)</f>
        <v>0</v>
      </c>
      <c r="Y65" s="178">
        <f t="array" ref="Y65">IFERROR(
MEDIAN((IF(DATOS_[[Sexo]:[Sexo]]=$B65,IF(DATOS_[[AGRUP. VALOR. PTO.]:[AGRUP. VALOR. PTO.]]=$B63,IF(DATOS_[[Check Periodo Ref.]:[Check Periodo Ref.]]="Dentro",DATOS_[Conc.Sal.20]))))),
0)</f>
        <v>0</v>
      </c>
      <c r="Z65" s="178">
        <f t="array" ref="Z65">IFERROR(
MEDIAN((IF(DATOS_[[Sexo]:[Sexo]]=$B65,IF(DATOS_[[AGRUP. VALOR. PTO.]:[AGRUP. VALOR. PTO.]]=$B63,IF(DATOS_[[Check Periodo Ref.]:[Check Periodo Ref.]]="Dentro",DATOS_[Conc.Sal.21]))))),
0)</f>
        <v>0</v>
      </c>
      <c r="AA65" s="178">
        <f t="array" ref="AA65">IFERROR(
MEDIAN((IF(DATOS_[[Sexo]:[Sexo]]=$B65,IF(DATOS_[[AGRUP. VALOR. PTO.]:[AGRUP. VALOR. PTO.]]=$B63,IF(DATOS_[[Check Periodo Ref.]:[Check Periodo Ref.]]="Dentro",DATOS_[Conc.Sal.22]))))),
0)</f>
        <v>0</v>
      </c>
      <c r="AB65" s="178">
        <f t="array" ref="AB65">IFERROR(
MEDIAN((IF(DATOS_[[Sexo]:[Sexo]]=$B65,IF(DATOS_[[AGRUP. VALOR. PTO.]:[AGRUP. VALOR. PTO.]]=$B63,IF(DATOS_[[Check Periodo Ref.]:[Check Periodo Ref.]]="Dentro",DATOS_[Conc.Sal.23]))))),
0)</f>
        <v>0</v>
      </c>
      <c r="AC65" s="178">
        <f t="array" ref="AC65">IFERROR(
MEDIAN((IF(DATOS_[[Sexo]:[Sexo]]=$B65,IF(DATOS_[[AGRUP. VALOR. PTO.]:[AGRUP. VALOR. PTO.]]=$B63,IF(DATOS_[[Check Periodo Ref.]:[Check Periodo Ref.]]="Dentro",DATOS_[Conc.Sal.24]))))),
0)</f>
        <v>0</v>
      </c>
      <c r="AD65" s="178">
        <f t="array" ref="AD65">IFERROR(
MEDIAN((IF(DATOS_[[Sexo]:[Sexo]]=$B65,IF(DATOS_[[AGRUP. VALOR. PTO.]:[AGRUP. VALOR. PTO.]]=$B63,IF(DATOS_[[Check Periodo Ref.]:[Check Periodo Ref.]]="Dentro",DATOS_[Conc.Sal.25]))))),
0)</f>
        <v>0</v>
      </c>
      <c r="AE65" s="178">
        <f t="array" ref="AE65">IFERROR(
MEDIAN((IF(DATOS_[[Sexo]:[Sexo]]=$B65,IF(DATOS_[[AGRUP. VALOR. PTO.]:[AGRUP. VALOR. PTO.]]=$B63,IF(DATOS_[[Check Periodo Ref.]:[Check Periodo Ref.]]="Dentro",DATOS_[Conc.Sal.26]))))),
0)</f>
        <v>0</v>
      </c>
      <c r="AF65" s="178">
        <f t="array" ref="AF65">IFERROR(
MEDIAN((IF(DATOS_[[Sexo]:[Sexo]]=$B65,IF(DATOS_[[AGRUP. VALOR. PTO.]:[AGRUP. VALOR. PTO.]]=$B63,IF(DATOS_[[Check Periodo Ref.]:[Check Periodo Ref.]]="Dentro",DATOS_[Conc.Sal.27]))))),
0)</f>
        <v>0</v>
      </c>
      <c r="AG65" s="178">
        <f t="array" ref="AG65">IFERROR(
MEDIAN((IF(DATOS_[[Sexo]:[Sexo]]=$B65,IF(DATOS_[[AGRUP. VALOR. PTO.]:[AGRUP. VALOR. PTO.]]=$B63,IF(DATOS_[[Check Periodo Ref.]:[Check Periodo Ref.]]="Dentro",DATOS_[Conc.Sal.28]))))),
0)</f>
        <v>0</v>
      </c>
      <c r="AH65" s="178">
        <f t="array" ref="AH65">IFERROR(
MEDIAN((IF(DATOS_[[Sexo]:[Sexo]]=$B65,IF(DATOS_[[AGRUP. VALOR. PTO.]:[AGRUP. VALOR. PTO.]]=$B63,IF(DATOS_[[Check Periodo Ref.]:[Check Periodo Ref.]]="Dentro",DATOS_[Conc.Sal.29]))))),
0)</f>
        <v>0</v>
      </c>
      <c r="AI65" s="178">
        <f t="array" ref="AI65">IFERROR(
MEDIAN((IF(DATOS_[[Sexo]:[Sexo]]=$B65,IF(DATOS_[[AGRUP. VALOR. PTO.]:[AGRUP. VALOR. PTO.]]=$B63,IF(DATOS_[[Check Periodo Ref.]:[Check Periodo Ref.]]="Dentro",DATOS_[Conc.Sal.30]))))),
0)</f>
        <v>0</v>
      </c>
      <c r="AJ65" s="179">
        <f t="array" ref="AJ65">IFERROR(
MEDIAN(IF(DATOS_[Sexo]=$B65,IF(DATOS_[AGRUP. VALOR. PTO.]=$B63,IF(DATOS_[Check Periodo Ref.]="Dentro",DATOS_[Tot COMPL.SAL Ef],FALSE)))),
0)</f>
        <v>0</v>
      </c>
      <c r="AK65" s="180">
        <f t="array" ref="AK65">IFERROR(
MEDIAN(IF(DATOS_[Sexo]=$B65,IF(DATOS_[AGRUP. VALOR. PTO.]=$B63,IF(DATOS_[Check Periodo Ref.]="Dentro",DATOS_[TOTAL SALARIO Ef],FALSE)))),
0)</f>
        <v>0</v>
      </c>
      <c r="AL65" s="181">
        <f t="array" ref="AL65">IFERROR(
MEDIAN((IF(DATOS_[[Sexo]:[Sexo]]=$B65,IF(DATOS_[[AGRUP. VALOR. PTO.]:[AGRUP. VALOR. PTO.]]=$B63,IF(DATOS_[[Check Periodo Ref.]:[Check Periodo Ref.]]="Dentro",DATOS_[C.Extra.01]))))),
0)</f>
        <v>0</v>
      </c>
      <c r="AM65" s="181">
        <f t="array" ref="AM65">IFERROR(
MEDIAN((IF(DATOS_[[Sexo]:[Sexo]]=$B65,IF(DATOS_[[AGRUP. VALOR. PTO.]:[AGRUP. VALOR. PTO.]]=$B63,IF(DATOS_[[Check Periodo Ref.]:[Check Periodo Ref.]]="Dentro",DATOS_[C.Extra.02]))))),
0)</f>
        <v>0</v>
      </c>
      <c r="AN65" s="181">
        <f t="array" ref="AN65">IFERROR(
MEDIAN((IF(DATOS_[[Sexo]:[Sexo]]=$B65,IF(DATOS_[[AGRUP. VALOR. PTO.]:[AGRUP. VALOR. PTO.]]=$B63,IF(DATOS_[[Check Periodo Ref.]:[Check Periodo Ref.]]="Dentro",DATOS_[C.Extra.03]))))),
0)</f>
        <v>0</v>
      </c>
      <c r="AO65" s="181">
        <f t="array" ref="AO65">IFERROR(
MEDIAN((IF(DATOS_[[Sexo]:[Sexo]]=$B65,IF(DATOS_[[AGRUP. VALOR. PTO.]:[AGRUP. VALOR. PTO.]]=$B63,IF(DATOS_[[Check Periodo Ref.]:[Check Periodo Ref.]]="Dentro",DATOS_[C.Extra.04]))))),
0)</f>
        <v>0</v>
      </c>
      <c r="AP65" s="181">
        <f t="array" ref="AP65">IFERROR(
MEDIAN((IF(DATOS_[[Sexo]:[Sexo]]=$B65,IF(DATOS_[[AGRUP. VALOR. PTO.]:[AGRUP. VALOR. PTO.]]=$B63,IF(DATOS_[[Check Periodo Ref.]:[Check Periodo Ref.]]="Dentro",DATOS_[C.Extra.05]))))),
0)</f>
        <v>0</v>
      </c>
      <c r="AQ65" s="182">
        <f t="array" ref="AQ65">IFERROR(
MEDIAN(IF(DATOS_[Sexo]=$B65,IF(DATOS_[AGRUP. VALOR. PTO.]=$B63,IF(DATOS_[Check Periodo Ref.]="Dentro",DATOS_[Tot Extrasalarial Ef],FALSE)))),
0)</f>
        <v>0</v>
      </c>
      <c r="AR65" s="183">
        <f t="array" ref="AR65">IFERROR(
MEDIAN(IF(DATOS_[Sexo]=$B65,IF(DATOS_[AGRUP. VALOR. PTO.]=$B63,IF(DATOS_[Check Periodo Ref.]="Dentro",DATOS_[TOTAL Retrib Ef],FALSE)))),
0)</f>
        <v>0</v>
      </c>
    </row>
    <row r="66" spans="1:44" ht="17.25" thickBot="1" x14ac:dyDescent="0.35">
      <c r="A66" s="107" t="str">
        <f t="shared" ref="A66" si="71">+A67</f>
        <v>[ocultar]</v>
      </c>
      <c r="B66" s="105" t="s">
        <v>277</v>
      </c>
      <c r="C66" s="176"/>
      <c r="D66" s="106"/>
      <c r="E66" s="186" t="str">
        <f t="shared" ref="E66:AR66" si="72">IFERROR((E67-E68)/E67,"")</f>
        <v/>
      </c>
      <c r="F66" s="190" t="str">
        <f t="shared" si="72"/>
        <v/>
      </c>
      <c r="G66" s="190" t="str">
        <f t="shared" si="72"/>
        <v/>
      </c>
      <c r="H66" s="190" t="str">
        <f t="shared" si="72"/>
        <v/>
      </c>
      <c r="I66" s="190" t="str">
        <f t="shared" si="72"/>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89" t="str">
        <f t="shared" si="72"/>
        <v/>
      </c>
      <c r="W66" s="189" t="str">
        <f t="shared" si="72"/>
        <v/>
      </c>
      <c r="X66" s="189" t="str">
        <f t="shared" si="72"/>
        <v/>
      </c>
      <c r="Y66" s="189"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91" t="str">
        <f t="shared" si="72"/>
        <v/>
      </c>
      <c r="AK66" s="195" t="str">
        <f t="shared" si="72"/>
        <v/>
      </c>
      <c r="AL66" s="192" t="str">
        <f t="shared" si="72"/>
        <v/>
      </c>
      <c r="AM66" s="192" t="str">
        <f t="shared" si="72"/>
        <v/>
      </c>
      <c r="AN66" s="192" t="str">
        <f t="shared" si="72"/>
        <v/>
      </c>
      <c r="AO66" s="192" t="str">
        <f t="shared" si="72"/>
        <v/>
      </c>
      <c r="AP66" s="192" t="str">
        <f t="shared" si="72"/>
        <v/>
      </c>
      <c r="AQ66" s="193" t="str">
        <f t="shared" si="72"/>
        <v/>
      </c>
      <c r="AR66" s="194" t="str">
        <f t="shared" si="72"/>
        <v/>
      </c>
    </row>
    <row r="67" spans="1:44" x14ac:dyDescent="0.3">
      <c r="A67" s="107" t="str">
        <f t="shared" ref="A67" si="73">+IF(C67+C68=0,"[ocultar]","")</f>
        <v>[ocultar]</v>
      </c>
      <c r="B67" s="98"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77">
        <f t="array" ref="E67">IFERROR(
MEDIAN(IF(DATOS_[Sexo]=$B67,IF(DATOS_[AGRUP. VALOR. PTO.]=$B66,IF(DATOS_[Check Periodo Ref.]="Dentro",DATOS_[SALARIO BASE Ef],FALSE)))),
0)</f>
        <v>0</v>
      </c>
      <c r="F67" s="178">
        <f t="array" ref="F67">IFERROR(
MEDIAN((IF(DATOS_[[Sexo]:[Sexo]]=$B67,IF(DATOS_[[AGRUP. VALOR. PTO.]:[AGRUP. VALOR. PTO.]]=$B66,IF(DATOS_[[Check Periodo Ref.]:[Check Periodo Ref.]]="Dentro",DATOS_[Conc.Sal.01]))))),
0)</f>
        <v>0</v>
      </c>
      <c r="G67" s="178">
        <f t="array" ref="G67">IFERROR(
MEDIAN((IF(DATOS_[[Sexo]:[Sexo]]=$B67,IF(DATOS_[[AGRUP. VALOR. PTO.]:[AGRUP. VALOR. PTO.]]=$B66,IF(DATOS_[[Check Periodo Ref.]:[Check Periodo Ref.]]="Dentro",DATOS_[Conc.Sal.02]))))),
0)</f>
        <v>0</v>
      </c>
      <c r="H67" s="178">
        <f t="array" ref="H67">IFERROR(
MEDIAN((IF(DATOS_[[Sexo]:[Sexo]]=$B67,IF(DATOS_[[AGRUP. VALOR. PTO.]:[AGRUP. VALOR. PTO.]]=$B66,IF(DATOS_[[Check Periodo Ref.]:[Check Periodo Ref.]]="Dentro",DATOS_[Conc.Sal.03]))))),
0)</f>
        <v>0</v>
      </c>
      <c r="I67" s="178">
        <f t="array" ref="I67">IFERROR(
MEDIAN((IF(DATOS_[[Sexo]:[Sexo]]=$B67,IF(DATOS_[[AGRUP. VALOR. PTO.]:[AGRUP. VALOR. PTO.]]=$B66,IF(DATOS_[[Check Periodo Ref.]:[Check Periodo Ref.]]="Dentro",DATOS_[Conc.Sal.04]))))),
0)</f>
        <v>0</v>
      </c>
      <c r="J67" s="178">
        <f t="array" ref="J67">IFERROR(
MEDIAN((IF(DATOS_[[Sexo]:[Sexo]]=$B67,IF(DATOS_[[AGRUP. VALOR. PTO.]:[AGRUP. VALOR. PTO.]]=$B66,IF(DATOS_[[Check Periodo Ref.]:[Check Periodo Ref.]]="Dentro",DATOS_[Conc.Sal.05]))))),
0)</f>
        <v>0</v>
      </c>
      <c r="K67" s="178">
        <f t="array" ref="K67">IFERROR(
MEDIAN((IF(DATOS_[[Sexo]:[Sexo]]=$B67,IF(DATOS_[[AGRUP. VALOR. PTO.]:[AGRUP. VALOR. PTO.]]=$B66,IF(DATOS_[[Check Periodo Ref.]:[Check Periodo Ref.]]="Dentro",DATOS_[Conc.Sal.06]))))),
0)</f>
        <v>0</v>
      </c>
      <c r="L67" s="178">
        <f t="array" ref="L67">IFERROR(
MEDIAN((IF(DATOS_[[Sexo]:[Sexo]]=$B67,IF(DATOS_[[AGRUP. VALOR. PTO.]:[AGRUP. VALOR. PTO.]]=$B66,IF(DATOS_[[Check Periodo Ref.]:[Check Periodo Ref.]]="Dentro",DATOS_[Conc.Sal.07]))))),
0)</f>
        <v>0</v>
      </c>
      <c r="M67" s="178">
        <f t="array" ref="M67">IFERROR(
MEDIAN((IF(DATOS_[[Sexo]:[Sexo]]=$B67,IF(DATOS_[[AGRUP. VALOR. PTO.]:[AGRUP. VALOR. PTO.]]=$B66,IF(DATOS_[[Check Periodo Ref.]:[Check Periodo Ref.]]="Dentro",DATOS_[Conc.Sal.08]))))),
0)</f>
        <v>0</v>
      </c>
      <c r="N67" s="178">
        <f t="array" ref="N67">IFERROR(
MEDIAN((IF(DATOS_[[Sexo]:[Sexo]]=$B67,IF(DATOS_[[AGRUP. VALOR. PTO.]:[AGRUP. VALOR. PTO.]]=$B66,IF(DATOS_[[Check Periodo Ref.]:[Check Periodo Ref.]]="Dentro",DATOS_[Conc.Sal.09]))))),
0)</f>
        <v>0</v>
      </c>
      <c r="O67" s="178">
        <f t="array" ref="O67">IFERROR(
MEDIAN((IF(DATOS_[[Sexo]:[Sexo]]=$B67,IF(DATOS_[[AGRUP. VALOR. PTO.]:[AGRUP. VALOR. PTO.]]=$B66,IF(DATOS_[[Check Periodo Ref.]:[Check Periodo Ref.]]="Dentro",DATOS_[Conc.Sal.10]))))),
0)</f>
        <v>0</v>
      </c>
      <c r="P67" s="178">
        <f t="array" ref="P67">IFERROR(
MEDIAN((IF(DATOS_[[Sexo]:[Sexo]]=$B67,IF(DATOS_[[AGRUP. VALOR. PTO.]:[AGRUP. VALOR. PTO.]]=$B66,IF(DATOS_[[Check Periodo Ref.]:[Check Periodo Ref.]]="Dentro",DATOS_[Conc.Sal.11]))))),
0)</f>
        <v>0</v>
      </c>
      <c r="Q67" s="178">
        <f t="array" ref="Q67">IFERROR(
MEDIAN((IF(DATOS_[[Sexo]:[Sexo]]=$B67,IF(DATOS_[[AGRUP. VALOR. PTO.]:[AGRUP. VALOR. PTO.]]=$B66,IF(DATOS_[[Check Periodo Ref.]:[Check Periodo Ref.]]="Dentro",DATOS_[Conc.Sal.12]))))),
0)</f>
        <v>0</v>
      </c>
      <c r="R67" s="178">
        <f t="array" ref="R67">IFERROR(
MEDIAN((IF(DATOS_[[Sexo]:[Sexo]]=$B67,IF(DATOS_[[AGRUP. VALOR. PTO.]:[AGRUP. VALOR. PTO.]]=$B66,IF(DATOS_[[Check Periodo Ref.]:[Check Periodo Ref.]]="Dentro",DATOS_[Conc.Sal.13]))))),
0)</f>
        <v>0</v>
      </c>
      <c r="S67" s="178">
        <f t="array" ref="S67">IFERROR(
MEDIAN((IF(DATOS_[[Sexo]:[Sexo]]=$B67,IF(DATOS_[[AGRUP. VALOR. PTO.]:[AGRUP. VALOR. PTO.]]=$B66,IF(DATOS_[[Check Periodo Ref.]:[Check Periodo Ref.]]="Dentro",DATOS_[Conc.Sal.14]))))),
0)</f>
        <v>0</v>
      </c>
      <c r="T67" s="178">
        <f t="array" ref="T67">IFERROR(
MEDIAN((IF(DATOS_[[Sexo]:[Sexo]]=$B67,IF(DATOS_[[AGRUP. VALOR. PTO.]:[AGRUP. VALOR. PTO.]]=$B66,IF(DATOS_[[Check Periodo Ref.]:[Check Periodo Ref.]]="Dentro",DATOS_[Conc.Sal.15]))))),
0)</f>
        <v>0</v>
      </c>
      <c r="U67" s="178">
        <f t="array" ref="U67">IFERROR(
MEDIAN((IF(DATOS_[[Sexo]:[Sexo]]=$B67,IF(DATOS_[[AGRUP. VALOR. PTO.]:[AGRUP. VALOR. PTO.]]=$B66,IF(DATOS_[[Check Periodo Ref.]:[Check Periodo Ref.]]="Dentro",DATOS_[Conc.Sal.16]))))),
0)</f>
        <v>0</v>
      </c>
      <c r="V67" s="178">
        <f t="array" ref="V67">IFERROR(
MEDIAN((IF(DATOS_[[Sexo]:[Sexo]]=$B67,IF(DATOS_[[AGRUP. VALOR. PTO.]:[AGRUP. VALOR. PTO.]]=$B66,IF(DATOS_[[Check Periodo Ref.]:[Check Periodo Ref.]]="Dentro",DATOS_[Conc.Sal.17]))))),
0)</f>
        <v>0</v>
      </c>
      <c r="W67" s="178">
        <f t="array" ref="W67">IFERROR(
MEDIAN((IF(DATOS_[[Sexo]:[Sexo]]=$B67,IF(DATOS_[[AGRUP. VALOR. PTO.]:[AGRUP. VALOR. PTO.]]=$B66,IF(DATOS_[[Check Periodo Ref.]:[Check Periodo Ref.]]="Dentro",DATOS_[Conc.Sal.18]))))),
0)</f>
        <v>0</v>
      </c>
      <c r="X67" s="178">
        <f t="array" ref="X67">IFERROR(
MEDIAN((IF(DATOS_[[Sexo]:[Sexo]]=$B67,IF(DATOS_[[AGRUP. VALOR. PTO.]:[AGRUP. VALOR. PTO.]]=$B66,IF(DATOS_[[Check Periodo Ref.]:[Check Periodo Ref.]]="Dentro",DATOS_[Conc.Sal.19]))))),
0)</f>
        <v>0</v>
      </c>
      <c r="Y67" s="178">
        <f t="array" ref="Y67">IFERROR(
MEDIAN((IF(DATOS_[[Sexo]:[Sexo]]=$B67,IF(DATOS_[[AGRUP. VALOR. PTO.]:[AGRUP. VALOR. PTO.]]=$B66,IF(DATOS_[[Check Periodo Ref.]:[Check Periodo Ref.]]="Dentro",DATOS_[Conc.Sal.20]))))),
0)</f>
        <v>0</v>
      </c>
      <c r="Z67" s="178">
        <f t="array" ref="Z67">IFERROR(
MEDIAN((IF(DATOS_[[Sexo]:[Sexo]]=$B67,IF(DATOS_[[AGRUP. VALOR. PTO.]:[AGRUP. VALOR. PTO.]]=$B66,IF(DATOS_[[Check Periodo Ref.]:[Check Periodo Ref.]]="Dentro",DATOS_[Conc.Sal.21]))))),
0)</f>
        <v>0</v>
      </c>
      <c r="AA67" s="178">
        <f t="array" ref="AA67">IFERROR(
MEDIAN((IF(DATOS_[[Sexo]:[Sexo]]=$B67,IF(DATOS_[[AGRUP. VALOR. PTO.]:[AGRUP. VALOR. PTO.]]=$B66,IF(DATOS_[[Check Periodo Ref.]:[Check Periodo Ref.]]="Dentro",DATOS_[Conc.Sal.22]))))),
0)</f>
        <v>0</v>
      </c>
      <c r="AB67" s="178">
        <f t="array" ref="AB67">IFERROR(
MEDIAN((IF(DATOS_[[Sexo]:[Sexo]]=$B67,IF(DATOS_[[AGRUP. VALOR. PTO.]:[AGRUP. VALOR. PTO.]]=$B66,IF(DATOS_[[Check Periodo Ref.]:[Check Periodo Ref.]]="Dentro",DATOS_[Conc.Sal.23]))))),
0)</f>
        <v>0</v>
      </c>
      <c r="AC67" s="178">
        <f t="array" ref="AC67">IFERROR(
MEDIAN((IF(DATOS_[[Sexo]:[Sexo]]=$B67,IF(DATOS_[[AGRUP. VALOR. PTO.]:[AGRUP. VALOR. PTO.]]=$B66,IF(DATOS_[[Check Periodo Ref.]:[Check Periodo Ref.]]="Dentro",DATOS_[Conc.Sal.24]))))),
0)</f>
        <v>0</v>
      </c>
      <c r="AD67" s="178">
        <f t="array" ref="AD67">IFERROR(
MEDIAN((IF(DATOS_[[Sexo]:[Sexo]]=$B67,IF(DATOS_[[AGRUP. VALOR. PTO.]:[AGRUP. VALOR. PTO.]]=$B66,IF(DATOS_[[Check Periodo Ref.]:[Check Periodo Ref.]]="Dentro",DATOS_[Conc.Sal.25]))))),
0)</f>
        <v>0</v>
      </c>
      <c r="AE67" s="178">
        <f t="array" ref="AE67">IFERROR(
MEDIAN((IF(DATOS_[[Sexo]:[Sexo]]=$B67,IF(DATOS_[[AGRUP. VALOR. PTO.]:[AGRUP. VALOR. PTO.]]=$B66,IF(DATOS_[[Check Periodo Ref.]:[Check Periodo Ref.]]="Dentro",DATOS_[Conc.Sal.26]))))),
0)</f>
        <v>0</v>
      </c>
      <c r="AF67" s="178">
        <f t="array" ref="AF67">IFERROR(
MEDIAN((IF(DATOS_[[Sexo]:[Sexo]]=$B67,IF(DATOS_[[AGRUP. VALOR. PTO.]:[AGRUP. VALOR. PTO.]]=$B66,IF(DATOS_[[Check Periodo Ref.]:[Check Periodo Ref.]]="Dentro",DATOS_[Conc.Sal.27]))))),
0)</f>
        <v>0</v>
      </c>
      <c r="AG67" s="178">
        <f t="array" ref="AG67">IFERROR(
MEDIAN((IF(DATOS_[[Sexo]:[Sexo]]=$B67,IF(DATOS_[[AGRUP. VALOR. PTO.]:[AGRUP. VALOR. PTO.]]=$B66,IF(DATOS_[[Check Periodo Ref.]:[Check Periodo Ref.]]="Dentro",DATOS_[Conc.Sal.28]))))),
0)</f>
        <v>0</v>
      </c>
      <c r="AH67" s="178">
        <f t="array" ref="AH67">IFERROR(
MEDIAN((IF(DATOS_[[Sexo]:[Sexo]]=$B67,IF(DATOS_[[AGRUP. VALOR. PTO.]:[AGRUP. VALOR. PTO.]]=$B66,IF(DATOS_[[Check Periodo Ref.]:[Check Periodo Ref.]]="Dentro",DATOS_[Conc.Sal.29]))))),
0)</f>
        <v>0</v>
      </c>
      <c r="AI67" s="178">
        <f t="array" ref="AI67">IFERROR(
MEDIAN((IF(DATOS_[[Sexo]:[Sexo]]=$B67,IF(DATOS_[[AGRUP. VALOR. PTO.]:[AGRUP. VALOR. PTO.]]=$B66,IF(DATOS_[[Check Periodo Ref.]:[Check Periodo Ref.]]="Dentro",DATOS_[Conc.Sal.30]))))),
0)</f>
        <v>0</v>
      </c>
      <c r="AJ67" s="179">
        <f t="array" ref="AJ67">IFERROR(
MEDIAN(IF(DATOS_[Sexo]=$B67,IF(DATOS_[AGRUP. VALOR. PTO.]=$B66,IF(DATOS_[Check Periodo Ref.]="Dentro",DATOS_[Tot COMPL.SAL Ef],FALSE)))),
0)</f>
        <v>0</v>
      </c>
      <c r="AK67" s="180">
        <f t="array" ref="AK67">IFERROR(
MEDIAN(IF(DATOS_[Sexo]=$B67,IF(DATOS_[AGRUP. VALOR. PTO.]=$B66,IF(DATOS_[Check Periodo Ref.]="Dentro",DATOS_[TOTAL SALARIO Ef],FALSE)))),
0)</f>
        <v>0</v>
      </c>
      <c r="AL67" s="181">
        <f t="array" ref="AL67">IFERROR(
MEDIAN((IF(DATOS_[[Sexo]:[Sexo]]=$B67,IF(DATOS_[[AGRUP. VALOR. PTO.]:[AGRUP. VALOR. PTO.]]=$B66,IF(DATOS_[[Check Periodo Ref.]:[Check Periodo Ref.]]="Dentro",DATOS_[C.Extra.01]))))),
0)</f>
        <v>0</v>
      </c>
      <c r="AM67" s="181">
        <f t="array" ref="AM67">IFERROR(
MEDIAN((IF(DATOS_[[Sexo]:[Sexo]]=$B67,IF(DATOS_[[AGRUP. VALOR. PTO.]:[AGRUP. VALOR. PTO.]]=$B66,IF(DATOS_[[Check Periodo Ref.]:[Check Periodo Ref.]]="Dentro",DATOS_[C.Extra.02]))))),
0)</f>
        <v>0</v>
      </c>
      <c r="AN67" s="181">
        <f t="array" ref="AN67">IFERROR(
MEDIAN((IF(DATOS_[[Sexo]:[Sexo]]=$B67,IF(DATOS_[[AGRUP. VALOR. PTO.]:[AGRUP. VALOR. PTO.]]=$B66,IF(DATOS_[[Check Periodo Ref.]:[Check Periodo Ref.]]="Dentro",DATOS_[C.Extra.03]))))),
0)</f>
        <v>0</v>
      </c>
      <c r="AO67" s="181">
        <f t="array" ref="AO67">IFERROR(
MEDIAN((IF(DATOS_[[Sexo]:[Sexo]]=$B67,IF(DATOS_[[AGRUP. VALOR. PTO.]:[AGRUP. VALOR. PTO.]]=$B66,IF(DATOS_[[Check Periodo Ref.]:[Check Periodo Ref.]]="Dentro",DATOS_[C.Extra.04]))))),
0)</f>
        <v>0</v>
      </c>
      <c r="AP67" s="181">
        <f t="array" ref="AP67">IFERROR(
MEDIAN((IF(DATOS_[[Sexo]:[Sexo]]=$B67,IF(DATOS_[[AGRUP. VALOR. PTO.]:[AGRUP. VALOR. PTO.]]=$B66,IF(DATOS_[[Check Periodo Ref.]:[Check Periodo Ref.]]="Dentro",DATOS_[C.Extra.05]))))),
0)</f>
        <v>0</v>
      </c>
      <c r="AQ67" s="182">
        <f t="array" ref="AQ67">IFERROR(
MEDIAN(IF(DATOS_[Sexo]=$B67,IF(DATOS_[AGRUP. VALOR. PTO.]=$B66,IF(DATOS_[Check Periodo Ref.]="Dentro",DATOS_[Tot Extrasalarial Ef],FALSE)))),
0)</f>
        <v>0</v>
      </c>
      <c r="AR67" s="183">
        <f t="array" ref="AR67">IFERROR(
MEDIAN(IF(DATOS_[Sexo]=$B67,IF(DATOS_[AGRUP. VALOR. PTO.]=$B66,IF(DATOS_[Check Periodo Ref.]="Dentro",DATOS_[TOTAL Retrib Ef],FALSE)))),
0)</f>
        <v>0</v>
      </c>
    </row>
    <row r="68" spans="1:44" x14ac:dyDescent="0.3">
      <c r="A68" s="107" t="str">
        <f t="shared" ref="A68" si="74">+A67</f>
        <v>[ocultar]</v>
      </c>
      <c r="B68" s="98"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77">
        <f t="array" ref="E68">IFERROR(
MEDIAN(IF(DATOS_[Sexo]=$B68,IF(DATOS_[AGRUP. VALOR. PTO.]=$B66,IF(DATOS_[Check Periodo Ref.]="Dentro",DATOS_[SALARIO BASE Ef],FALSE)))),
0)</f>
        <v>0</v>
      </c>
      <c r="F68" s="178">
        <f t="array" ref="F68">IFERROR(
MEDIAN((IF(DATOS_[[Sexo]:[Sexo]]=$B68,IF(DATOS_[[AGRUP. VALOR. PTO.]:[AGRUP. VALOR. PTO.]]=$B66,IF(DATOS_[[Check Periodo Ref.]:[Check Periodo Ref.]]="Dentro",DATOS_[Conc.Sal.01]))))),
0)</f>
        <v>0</v>
      </c>
      <c r="G68" s="178">
        <f t="array" ref="G68">IFERROR(
MEDIAN((IF(DATOS_[[Sexo]:[Sexo]]=$B68,IF(DATOS_[[AGRUP. VALOR. PTO.]:[AGRUP. VALOR. PTO.]]=$B66,IF(DATOS_[[Check Periodo Ref.]:[Check Periodo Ref.]]="Dentro",DATOS_[Conc.Sal.02]))))),
0)</f>
        <v>0</v>
      </c>
      <c r="H68" s="178">
        <f t="array" ref="H68">IFERROR(
MEDIAN((IF(DATOS_[[Sexo]:[Sexo]]=$B68,IF(DATOS_[[AGRUP. VALOR. PTO.]:[AGRUP. VALOR. PTO.]]=$B66,IF(DATOS_[[Check Periodo Ref.]:[Check Periodo Ref.]]="Dentro",DATOS_[Conc.Sal.03]))))),
0)</f>
        <v>0</v>
      </c>
      <c r="I68" s="178">
        <f t="array" ref="I68">IFERROR(
MEDIAN((IF(DATOS_[[Sexo]:[Sexo]]=$B68,IF(DATOS_[[AGRUP. VALOR. PTO.]:[AGRUP. VALOR. PTO.]]=$B66,IF(DATOS_[[Check Periodo Ref.]:[Check Periodo Ref.]]="Dentro",DATOS_[Conc.Sal.04]))))),
0)</f>
        <v>0</v>
      </c>
      <c r="J68" s="178">
        <f t="array" ref="J68">IFERROR(
MEDIAN((IF(DATOS_[[Sexo]:[Sexo]]=$B68,IF(DATOS_[[AGRUP. VALOR. PTO.]:[AGRUP. VALOR. PTO.]]=$B66,IF(DATOS_[[Check Periodo Ref.]:[Check Periodo Ref.]]="Dentro",DATOS_[Conc.Sal.05]))))),
0)</f>
        <v>0</v>
      </c>
      <c r="K68" s="178">
        <f t="array" ref="K68">IFERROR(
MEDIAN((IF(DATOS_[[Sexo]:[Sexo]]=$B68,IF(DATOS_[[AGRUP. VALOR. PTO.]:[AGRUP. VALOR. PTO.]]=$B66,IF(DATOS_[[Check Periodo Ref.]:[Check Periodo Ref.]]="Dentro",DATOS_[Conc.Sal.06]))))),
0)</f>
        <v>0</v>
      </c>
      <c r="L68" s="178">
        <f t="array" ref="L68">IFERROR(
MEDIAN((IF(DATOS_[[Sexo]:[Sexo]]=$B68,IF(DATOS_[[AGRUP. VALOR. PTO.]:[AGRUP. VALOR. PTO.]]=$B66,IF(DATOS_[[Check Periodo Ref.]:[Check Periodo Ref.]]="Dentro",DATOS_[Conc.Sal.07]))))),
0)</f>
        <v>0</v>
      </c>
      <c r="M68" s="178">
        <f t="array" ref="M68">IFERROR(
MEDIAN((IF(DATOS_[[Sexo]:[Sexo]]=$B68,IF(DATOS_[[AGRUP. VALOR. PTO.]:[AGRUP. VALOR. PTO.]]=$B66,IF(DATOS_[[Check Periodo Ref.]:[Check Periodo Ref.]]="Dentro",DATOS_[Conc.Sal.08]))))),
0)</f>
        <v>0</v>
      </c>
      <c r="N68" s="178">
        <f t="array" ref="N68">IFERROR(
MEDIAN((IF(DATOS_[[Sexo]:[Sexo]]=$B68,IF(DATOS_[[AGRUP. VALOR. PTO.]:[AGRUP. VALOR. PTO.]]=$B66,IF(DATOS_[[Check Periodo Ref.]:[Check Periodo Ref.]]="Dentro",DATOS_[Conc.Sal.09]))))),
0)</f>
        <v>0</v>
      </c>
      <c r="O68" s="178">
        <f t="array" ref="O68">IFERROR(
MEDIAN((IF(DATOS_[[Sexo]:[Sexo]]=$B68,IF(DATOS_[[AGRUP. VALOR. PTO.]:[AGRUP. VALOR. PTO.]]=$B66,IF(DATOS_[[Check Periodo Ref.]:[Check Periodo Ref.]]="Dentro",DATOS_[Conc.Sal.10]))))),
0)</f>
        <v>0</v>
      </c>
      <c r="P68" s="178">
        <f t="array" ref="P68">IFERROR(
MEDIAN((IF(DATOS_[[Sexo]:[Sexo]]=$B68,IF(DATOS_[[AGRUP. VALOR. PTO.]:[AGRUP. VALOR. PTO.]]=$B66,IF(DATOS_[[Check Periodo Ref.]:[Check Periodo Ref.]]="Dentro",DATOS_[Conc.Sal.11]))))),
0)</f>
        <v>0</v>
      </c>
      <c r="Q68" s="178">
        <f t="array" ref="Q68">IFERROR(
MEDIAN((IF(DATOS_[[Sexo]:[Sexo]]=$B68,IF(DATOS_[[AGRUP. VALOR. PTO.]:[AGRUP. VALOR. PTO.]]=$B66,IF(DATOS_[[Check Periodo Ref.]:[Check Periodo Ref.]]="Dentro",DATOS_[Conc.Sal.12]))))),
0)</f>
        <v>0</v>
      </c>
      <c r="R68" s="178">
        <f t="array" ref="R68">IFERROR(
MEDIAN((IF(DATOS_[[Sexo]:[Sexo]]=$B68,IF(DATOS_[[AGRUP. VALOR. PTO.]:[AGRUP. VALOR. PTO.]]=$B66,IF(DATOS_[[Check Periodo Ref.]:[Check Periodo Ref.]]="Dentro",DATOS_[Conc.Sal.13]))))),
0)</f>
        <v>0</v>
      </c>
      <c r="S68" s="178">
        <f t="array" ref="S68">IFERROR(
MEDIAN((IF(DATOS_[[Sexo]:[Sexo]]=$B68,IF(DATOS_[[AGRUP. VALOR. PTO.]:[AGRUP. VALOR. PTO.]]=$B66,IF(DATOS_[[Check Periodo Ref.]:[Check Periodo Ref.]]="Dentro",DATOS_[Conc.Sal.14]))))),
0)</f>
        <v>0</v>
      </c>
      <c r="T68" s="178">
        <f t="array" ref="T68">IFERROR(
MEDIAN((IF(DATOS_[[Sexo]:[Sexo]]=$B68,IF(DATOS_[[AGRUP. VALOR. PTO.]:[AGRUP. VALOR. PTO.]]=$B66,IF(DATOS_[[Check Periodo Ref.]:[Check Periodo Ref.]]="Dentro",DATOS_[Conc.Sal.15]))))),
0)</f>
        <v>0</v>
      </c>
      <c r="U68" s="178">
        <f t="array" ref="U68">IFERROR(
MEDIAN((IF(DATOS_[[Sexo]:[Sexo]]=$B68,IF(DATOS_[[AGRUP. VALOR. PTO.]:[AGRUP. VALOR. PTO.]]=$B66,IF(DATOS_[[Check Periodo Ref.]:[Check Periodo Ref.]]="Dentro",DATOS_[Conc.Sal.16]))))),
0)</f>
        <v>0</v>
      </c>
      <c r="V68" s="178">
        <f t="array" ref="V68">IFERROR(
MEDIAN((IF(DATOS_[[Sexo]:[Sexo]]=$B68,IF(DATOS_[[AGRUP. VALOR. PTO.]:[AGRUP. VALOR. PTO.]]=$B66,IF(DATOS_[[Check Periodo Ref.]:[Check Periodo Ref.]]="Dentro",DATOS_[Conc.Sal.17]))))),
0)</f>
        <v>0</v>
      </c>
      <c r="W68" s="178">
        <f t="array" ref="W68">IFERROR(
MEDIAN((IF(DATOS_[[Sexo]:[Sexo]]=$B68,IF(DATOS_[[AGRUP. VALOR. PTO.]:[AGRUP. VALOR. PTO.]]=$B66,IF(DATOS_[[Check Periodo Ref.]:[Check Periodo Ref.]]="Dentro",DATOS_[Conc.Sal.18]))))),
0)</f>
        <v>0</v>
      </c>
      <c r="X68" s="178">
        <f t="array" ref="X68">IFERROR(
MEDIAN((IF(DATOS_[[Sexo]:[Sexo]]=$B68,IF(DATOS_[[AGRUP. VALOR. PTO.]:[AGRUP. VALOR. PTO.]]=$B66,IF(DATOS_[[Check Periodo Ref.]:[Check Periodo Ref.]]="Dentro",DATOS_[Conc.Sal.19]))))),
0)</f>
        <v>0</v>
      </c>
      <c r="Y68" s="178">
        <f t="array" ref="Y68">IFERROR(
MEDIAN((IF(DATOS_[[Sexo]:[Sexo]]=$B68,IF(DATOS_[[AGRUP. VALOR. PTO.]:[AGRUP. VALOR. PTO.]]=$B66,IF(DATOS_[[Check Periodo Ref.]:[Check Periodo Ref.]]="Dentro",DATOS_[Conc.Sal.20]))))),
0)</f>
        <v>0</v>
      </c>
      <c r="Z68" s="178">
        <f t="array" ref="Z68">IFERROR(
MEDIAN((IF(DATOS_[[Sexo]:[Sexo]]=$B68,IF(DATOS_[[AGRUP. VALOR. PTO.]:[AGRUP. VALOR. PTO.]]=$B66,IF(DATOS_[[Check Periodo Ref.]:[Check Periodo Ref.]]="Dentro",DATOS_[Conc.Sal.21]))))),
0)</f>
        <v>0</v>
      </c>
      <c r="AA68" s="178">
        <f t="array" ref="AA68">IFERROR(
MEDIAN((IF(DATOS_[[Sexo]:[Sexo]]=$B68,IF(DATOS_[[AGRUP. VALOR. PTO.]:[AGRUP. VALOR. PTO.]]=$B66,IF(DATOS_[[Check Periodo Ref.]:[Check Periodo Ref.]]="Dentro",DATOS_[Conc.Sal.22]))))),
0)</f>
        <v>0</v>
      </c>
      <c r="AB68" s="178">
        <f t="array" ref="AB68">IFERROR(
MEDIAN((IF(DATOS_[[Sexo]:[Sexo]]=$B68,IF(DATOS_[[AGRUP. VALOR. PTO.]:[AGRUP. VALOR. PTO.]]=$B66,IF(DATOS_[[Check Periodo Ref.]:[Check Periodo Ref.]]="Dentro",DATOS_[Conc.Sal.23]))))),
0)</f>
        <v>0</v>
      </c>
      <c r="AC68" s="178">
        <f t="array" ref="AC68">IFERROR(
MEDIAN((IF(DATOS_[[Sexo]:[Sexo]]=$B68,IF(DATOS_[[AGRUP. VALOR. PTO.]:[AGRUP. VALOR. PTO.]]=$B66,IF(DATOS_[[Check Periodo Ref.]:[Check Periodo Ref.]]="Dentro",DATOS_[Conc.Sal.24]))))),
0)</f>
        <v>0</v>
      </c>
      <c r="AD68" s="178">
        <f t="array" ref="AD68">IFERROR(
MEDIAN((IF(DATOS_[[Sexo]:[Sexo]]=$B68,IF(DATOS_[[AGRUP. VALOR. PTO.]:[AGRUP. VALOR. PTO.]]=$B66,IF(DATOS_[[Check Periodo Ref.]:[Check Periodo Ref.]]="Dentro",DATOS_[Conc.Sal.25]))))),
0)</f>
        <v>0</v>
      </c>
      <c r="AE68" s="178">
        <f t="array" ref="AE68">IFERROR(
MEDIAN((IF(DATOS_[[Sexo]:[Sexo]]=$B68,IF(DATOS_[[AGRUP. VALOR. PTO.]:[AGRUP. VALOR. PTO.]]=$B66,IF(DATOS_[[Check Periodo Ref.]:[Check Periodo Ref.]]="Dentro",DATOS_[Conc.Sal.26]))))),
0)</f>
        <v>0</v>
      </c>
      <c r="AF68" s="178">
        <f t="array" ref="AF68">IFERROR(
MEDIAN((IF(DATOS_[[Sexo]:[Sexo]]=$B68,IF(DATOS_[[AGRUP. VALOR. PTO.]:[AGRUP. VALOR. PTO.]]=$B66,IF(DATOS_[[Check Periodo Ref.]:[Check Periodo Ref.]]="Dentro",DATOS_[Conc.Sal.27]))))),
0)</f>
        <v>0</v>
      </c>
      <c r="AG68" s="178">
        <f t="array" ref="AG68">IFERROR(
MEDIAN((IF(DATOS_[[Sexo]:[Sexo]]=$B68,IF(DATOS_[[AGRUP. VALOR. PTO.]:[AGRUP. VALOR. PTO.]]=$B66,IF(DATOS_[[Check Periodo Ref.]:[Check Periodo Ref.]]="Dentro",DATOS_[Conc.Sal.28]))))),
0)</f>
        <v>0</v>
      </c>
      <c r="AH68" s="178">
        <f t="array" ref="AH68">IFERROR(
MEDIAN((IF(DATOS_[[Sexo]:[Sexo]]=$B68,IF(DATOS_[[AGRUP. VALOR. PTO.]:[AGRUP. VALOR. PTO.]]=$B66,IF(DATOS_[[Check Periodo Ref.]:[Check Periodo Ref.]]="Dentro",DATOS_[Conc.Sal.29]))))),
0)</f>
        <v>0</v>
      </c>
      <c r="AI68" s="178">
        <f t="array" ref="AI68">IFERROR(
MEDIAN((IF(DATOS_[[Sexo]:[Sexo]]=$B68,IF(DATOS_[[AGRUP. VALOR. PTO.]:[AGRUP. VALOR. PTO.]]=$B66,IF(DATOS_[[Check Periodo Ref.]:[Check Periodo Ref.]]="Dentro",DATOS_[Conc.Sal.30]))))),
0)</f>
        <v>0</v>
      </c>
      <c r="AJ68" s="179">
        <f t="array" ref="AJ68">IFERROR(
MEDIAN(IF(DATOS_[Sexo]=$B68,IF(DATOS_[AGRUP. VALOR. PTO.]=$B66,IF(DATOS_[Check Periodo Ref.]="Dentro",DATOS_[Tot COMPL.SAL Ef],FALSE)))),
0)</f>
        <v>0</v>
      </c>
      <c r="AK68" s="180">
        <f t="array" ref="AK68">IFERROR(
MEDIAN(IF(DATOS_[Sexo]=$B68,IF(DATOS_[AGRUP. VALOR. PTO.]=$B66,IF(DATOS_[Check Periodo Ref.]="Dentro",DATOS_[TOTAL SALARIO Ef],FALSE)))),
0)</f>
        <v>0</v>
      </c>
      <c r="AL68" s="181">
        <f t="array" ref="AL68">IFERROR(
MEDIAN((IF(DATOS_[[Sexo]:[Sexo]]=$B68,IF(DATOS_[[AGRUP. VALOR. PTO.]:[AGRUP. VALOR. PTO.]]=$B66,IF(DATOS_[[Check Periodo Ref.]:[Check Periodo Ref.]]="Dentro",DATOS_[C.Extra.01]))))),
0)</f>
        <v>0</v>
      </c>
      <c r="AM68" s="181">
        <f t="array" ref="AM68">IFERROR(
MEDIAN((IF(DATOS_[[Sexo]:[Sexo]]=$B68,IF(DATOS_[[AGRUP. VALOR. PTO.]:[AGRUP. VALOR. PTO.]]=$B66,IF(DATOS_[[Check Periodo Ref.]:[Check Periodo Ref.]]="Dentro",DATOS_[C.Extra.02]))))),
0)</f>
        <v>0</v>
      </c>
      <c r="AN68" s="181">
        <f t="array" ref="AN68">IFERROR(
MEDIAN((IF(DATOS_[[Sexo]:[Sexo]]=$B68,IF(DATOS_[[AGRUP. VALOR. PTO.]:[AGRUP. VALOR. PTO.]]=$B66,IF(DATOS_[[Check Periodo Ref.]:[Check Periodo Ref.]]="Dentro",DATOS_[C.Extra.03]))))),
0)</f>
        <v>0</v>
      </c>
      <c r="AO68" s="181">
        <f t="array" ref="AO68">IFERROR(
MEDIAN((IF(DATOS_[[Sexo]:[Sexo]]=$B68,IF(DATOS_[[AGRUP. VALOR. PTO.]:[AGRUP. VALOR. PTO.]]=$B66,IF(DATOS_[[Check Periodo Ref.]:[Check Periodo Ref.]]="Dentro",DATOS_[C.Extra.04]))))),
0)</f>
        <v>0</v>
      </c>
      <c r="AP68" s="181">
        <f t="array" ref="AP68">IFERROR(
MEDIAN((IF(DATOS_[[Sexo]:[Sexo]]=$B68,IF(DATOS_[[AGRUP. VALOR. PTO.]:[AGRUP. VALOR. PTO.]]=$B66,IF(DATOS_[[Check Periodo Ref.]:[Check Periodo Ref.]]="Dentro",DATOS_[C.Extra.05]))))),
0)</f>
        <v>0</v>
      </c>
      <c r="AQ68" s="182">
        <f t="array" ref="AQ68">IFERROR(
MEDIAN(IF(DATOS_[Sexo]=$B68,IF(DATOS_[AGRUP. VALOR. PTO.]=$B66,IF(DATOS_[Check Periodo Ref.]="Dentro",DATOS_[Tot Extrasalarial Ef],FALSE)))),
0)</f>
        <v>0</v>
      </c>
      <c r="AR68" s="183">
        <f t="array" ref="AR68">IFERROR(
MEDIAN(IF(DATOS_[Sexo]=$B68,IF(DATOS_[AGRUP. VALOR. PTO.]=$B66,IF(DATOS_[Check Periodo Ref.]="Dentro",DATOS_[TOTAL Retrib Ef],FALSE)))),
0)</f>
        <v>0</v>
      </c>
    </row>
    <row r="69" spans="1:44" ht="17.25" thickBot="1" x14ac:dyDescent="0.35">
      <c r="A69" s="107" t="str">
        <f t="shared" ref="A69" si="75">+A70</f>
        <v>[ocultar]</v>
      </c>
      <c r="B69" s="105" t="s">
        <v>278</v>
      </c>
      <c r="C69" s="176"/>
      <c r="D69" s="106"/>
      <c r="E69" s="186" t="str">
        <f t="shared" ref="E69:AR69" si="76">IFERROR((E70-E71)/E70,"")</f>
        <v/>
      </c>
      <c r="F69" s="190" t="str">
        <f t="shared" si="76"/>
        <v/>
      </c>
      <c r="G69" s="190" t="str">
        <f t="shared" si="76"/>
        <v/>
      </c>
      <c r="H69" s="190" t="str">
        <f t="shared" si="76"/>
        <v/>
      </c>
      <c r="I69" s="190" t="str">
        <f t="shared" si="76"/>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89" t="str">
        <f t="shared" si="76"/>
        <v/>
      </c>
      <c r="W69" s="189" t="str">
        <f t="shared" si="76"/>
        <v/>
      </c>
      <c r="X69" s="189" t="str">
        <f t="shared" si="76"/>
        <v/>
      </c>
      <c r="Y69" s="189"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91" t="str">
        <f t="shared" si="76"/>
        <v/>
      </c>
      <c r="AK69" s="195" t="str">
        <f t="shared" si="76"/>
        <v/>
      </c>
      <c r="AL69" s="192" t="str">
        <f t="shared" si="76"/>
        <v/>
      </c>
      <c r="AM69" s="192" t="str">
        <f t="shared" si="76"/>
        <v/>
      </c>
      <c r="AN69" s="192" t="str">
        <f t="shared" si="76"/>
        <v/>
      </c>
      <c r="AO69" s="192" t="str">
        <f t="shared" si="76"/>
        <v/>
      </c>
      <c r="AP69" s="192" t="str">
        <f t="shared" si="76"/>
        <v/>
      </c>
      <c r="AQ69" s="193" t="str">
        <f t="shared" si="76"/>
        <v/>
      </c>
      <c r="AR69" s="194" t="str">
        <f t="shared" si="76"/>
        <v/>
      </c>
    </row>
    <row r="70" spans="1:44" x14ac:dyDescent="0.3">
      <c r="A70" s="107" t="str">
        <f t="shared" ref="A70" si="77">+IF(C70+C71=0,"[ocultar]","")</f>
        <v>[ocultar]</v>
      </c>
      <c r="B70" s="98"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77">
        <f t="array" ref="E70">IFERROR(
MEDIAN(IF(DATOS_[Sexo]=$B70,IF(DATOS_[AGRUP. VALOR. PTO.]=$B69,IF(DATOS_[Check Periodo Ref.]="Dentro",DATOS_[SALARIO BASE Ef],FALSE)))),
0)</f>
        <v>0</v>
      </c>
      <c r="F70" s="178">
        <f t="array" ref="F70">IFERROR(
MEDIAN((IF(DATOS_[[Sexo]:[Sexo]]=$B70,IF(DATOS_[[AGRUP. VALOR. PTO.]:[AGRUP. VALOR. PTO.]]=$B69,IF(DATOS_[[Check Periodo Ref.]:[Check Periodo Ref.]]="Dentro",DATOS_[Conc.Sal.01]))))),
0)</f>
        <v>0</v>
      </c>
      <c r="G70" s="178">
        <f t="array" ref="G70">IFERROR(
MEDIAN((IF(DATOS_[[Sexo]:[Sexo]]=$B70,IF(DATOS_[[AGRUP. VALOR. PTO.]:[AGRUP. VALOR. PTO.]]=$B69,IF(DATOS_[[Check Periodo Ref.]:[Check Periodo Ref.]]="Dentro",DATOS_[Conc.Sal.02]))))),
0)</f>
        <v>0</v>
      </c>
      <c r="H70" s="178">
        <f t="array" ref="H70">IFERROR(
MEDIAN((IF(DATOS_[[Sexo]:[Sexo]]=$B70,IF(DATOS_[[AGRUP. VALOR. PTO.]:[AGRUP. VALOR. PTO.]]=$B69,IF(DATOS_[[Check Periodo Ref.]:[Check Periodo Ref.]]="Dentro",DATOS_[Conc.Sal.03]))))),
0)</f>
        <v>0</v>
      </c>
      <c r="I70" s="178">
        <f t="array" ref="I70">IFERROR(
MEDIAN((IF(DATOS_[[Sexo]:[Sexo]]=$B70,IF(DATOS_[[AGRUP. VALOR. PTO.]:[AGRUP. VALOR. PTO.]]=$B69,IF(DATOS_[[Check Periodo Ref.]:[Check Periodo Ref.]]="Dentro",DATOS_[Conc.Sal.04]))))),
0)</f>
        <v>0</v>
      </c>
      <c r="J70" s="178">
        <f t="array" ref="J70">IFERROR(
MEDIAN((IF(DATOS_[[Sexo]:[Sexo]]=$B70,IF(DATOS_[[AGRUP. VALOR. PTO.]:[AGRUP. VALOR. PTO.]]=$B69,IF(DATOS_[[Check Periodo Ref.]:[Check Periodo Ref.]]="Dentro",DATOS_[Conc.Sal.05]))))),
0)</f>
        <v>0</v>
      </c>
      <c r="K70" s="178">
        <f t="array" ref="K70">IFERROR(
MEDIAN((IF(DATOS_[[Sexo]:[Sexo]]=$B70,IF(DATOS_[[AGRUP. VALOR. PTO.]:[AGRUP. VALOR. PTO.]]=$B69,IF(DATOS_[[Check Periodo Ref.]:[Check Periodo Ref.]]="Dentro",DATOS_[Conc.Sal.06]))))),
0)</f>
        <v>0</v>
      </c>
      <c r="L70" s="178">
        <f t="array" ref="L70">IFERROR(
MEDIAN((IF(DATOS_[[Sexo]:[Sexo]]=$B70,IF(DATOS_[[AGRUP. VALOR. PTO.]:[AGRUP. VALOR. PTO.]]=$B69,IF(DATOS_[[Check Periodo Ref.]:[Check Periodo Ref.]]="Dentro",DATOS_[Conc.Sal.07]))))),
0)</f>
        <v>0</v>
      </c>
      <c r="M70" s="178">
        <f t="array" ref="M70">IFERROR(
MEDIAN((IF(DATOS_[[Sexo]:[Sexo]]=$B70,IF(DATOS_[[AGRUP. VALOR. PTO.]:[AGRUP. VALOR. PTO.]]=$B69,IF(DATOS_[[Check Periodo Ref.]:[Check Periodo Ref.]]="Dentro",DATOS_[Conc.Sal.08]))))),
0)</f>
        <v>0</v>
      </c>
      <c r="N70" s="178">
        <f t="array" ref="N70">IFERROR(
MEDIAN((IF(DATOS_[[Sexo]:[Sexo]]=$B70,IF(DATOS_[[AGRUP. VALOR. PTO.]:[AGRUP. VALOR. PTO.]]=$B69,IF(DATOS_[[Check Periodo Ref.]:[Check Periodo Ref.]]="Dentro",DATOS_[Conc.Sal.09]))))),
0)</f>
        <v>0</v>
      </c>
      <c r="O70" s="178">
        <f t="array" ref="O70">IFERROR(
MEDIAN((IF(DATOS_[[Sexo]:[Sexo]]=$B70,IF(DATOS_[[AGRUP. VALOR. PTO.]:[AGRUP. VALOR. PTO.]]=$B69,IF(DATOS_[[Check Periodo Ref.]:[Check Periodo Ref.]]="Dentro",DATOS_[Conc.Sal.10]))))),
0)</f>
        <v>0</v>
      </c>
      <c r="P70" s="178">
        <f t="array" ref="P70">IFERROR(
MEDIAN((IF(DATOS_[[Sexo]:[Sexo]]=$B70,IF(DATOS_[[AGRUP. VALOR. PTO.]:[AGRUP. VALOR. PTO.]]=$B69,IF(DATOS_[[Check Periodo Ref.]:[Check Periodo Ref.]]="Dentro",DATOS_[Conc.Sal.11]))))),
0)</f>
        <v>0</v>
      </c>
      <c r="Q70" s="178">
        <f t="array" ref="Q70">IFERROR(
MEDIAN((IF(DATOS_[[Sexo]:[Sexo]]=$B70,IF(DATOS_[[AGRUP. VALOR. PTO.]:[AGRUP. VALOR. PTO.]]=$B69,IF(DATOS_[[Check Periodo Ref.]:[Check Periodo Ref.]]="Dentro",DATOS_[Conc.Sal.12]))))),
0)</f>
        <v>0</v>
      </c>
      <c r="R70" s="178">
        <f t="array" ref="R70">IFERROR(
MEDIAN((IF(DATOS_[[Sexo]:[Sexo]]=$B70,IF(DATOS_[[AGRUP. VALOR. PTO.]:[AGRUP. VALOR. PTO.]]=$B69,IF(DATOS_[[Check Periodo Ref.]:[Check Periodo Ref.]]="Dentro",DATOS_[Conc.Sal.13]))))),
0)</f>
        <v>0</v>
      </c>
      <c r="S70" s="178">
        <f t="array" ref="S70">IFERROR(
MEDIAN((IF(DATOS_[[Sexo]:[Sexo]]=$B70,IF(DATOS_[[AGRUP. VALOR. PTO.]:[AGRUP. VALOR. PTO.]]=$B69,IF(DATOS_[[Check Periodo Ref.]:[Check Periodo Ref.]]="Dentro",DATOS_[Conc.Sal.14]))))),
0)</f>
        <v>0</v>
      </c>
      <c r="T70" s="178">
        <f t="array" ref="T70">IFERROR(
MEDIAN((IF(DATOS_[[Sexo]:[Sexo]]=$B70,IF(DATOS_[[AGRUP. VALOR. PTO.]:[AGRUP. VALOR. PTO.]]=$B69,IF(DATOS_[[Check Periodo Ref.]:[Check Periodo Ref.]]="Dentro",DATOS_[Conc.Sal.15]))))),
0)</f>
        <v>0</v>
      </c>
      <c r="U70" s="178">
        <f t="array" ref="U70">IFERROR(
MEDIAN((IF(DATOS_[[Sexo]:[Sexo]]=$B70,IF(DATOS_[[AGRUP. VALOR. PTO.]:[AGRUP. VALOR. PTO.]]=$B69,IF(DATOS_[[Check Periodo Ref.]:[Check Periodo Ref.]]="Dentro",DATOS_[Conc.Sal.16]))))),
0)</f>
        <v>0</v>
      </c>
      <c r="V70" s="178">
        <f t="array" ref="V70">IFERROR(
MEDIAN((IF(DATOS_[[Sexo]:[Sexo]]=$B70,IF(DATOS_[[AGRUP. VALOR. PTO.]:[AGRUP. VALOR. PTO.]]=$B69,IF(DATOS_[[Check Periodo Ref.]:[Check Periodo Ref.]]="Dentro",DATOS_[Conc.Sal.17]))))),
0)</f>
        <v>0</v>
      </c>
      <c r="W70" s="178">
        <f t="array" ref="W70">IFERROR(
MEDIAN((IF(DATOS_[[Sexo]:[Sexo]]=$B70,IF(DATOS_[[AGRUP. VALOR. PTO.]:[AGRUP. VALOR. PTO.]]=$B69,IF(DATOS_[[Check Periodo Ref.]:[Check Periodo Ref.]]="Dentro",DATOS_[Conc.Sal.18]))))),
0)</f>
        <v>0</v>
      </c>
      <c r="X70" s="178">
        <f t="array" ref="X70">IFERROR(
MEDIAN((IF(DATOS_[[Sexo]:[Sexo]]=$B70,IF(DATOS_[[AGRUP. VALOR. PTO.]:[AGRUP. VALOR. PTO.]]=$B69,IF(DATOS_[[Check Periodo Ref.]:[Check Periodo Ref.]]="Dentro",DATOS_[Conc.Sal.19]))))),
0)</f>
        <v>0</v>
      </c>
      <c r="Y70" s="178">
        <f t="array" ref="Y70">IFERROR(
MEDIAN((IF(DATOS_[[Sexo]:[Sexo]]=$B70,IF(DATOS_[[AGRUP. VALOR. PTO.]:[AGRUP. VALOR. PTO.]]=$B69,IF(DATOS_[[Check Periodo Ref.]:[Check Periodo Ref.]]="Dentro",DATOS_[Conc.Sal.20]))))),
0)</f>
        <v>0</v>
      </c>
      <c r="Z70" s="178">
        <f t="array" ref="Z70">IFERROR(
MEDIAN((IF(DATOS_[[Sexo]:[Sexo]]=$B70,IF(DATOS_[[AGRUP. VALOR. PTO.]:[AGRUP. VALOR. PTO.]]=$B69,IF(DATOS_[[Check Periodo Ref.]:[Check Periodo Ref.]]="Dentro",DATOS_[Conc.Sal.21]))))),
0)</f>
        <v>0</v>
      </c>
      <c r="AA70" s="178">
        <f t="array" ref="AA70">IFERROR(
MEDIAN((IF(DATOS_[[Sexo]:[Sexo]]=$B70,IF(DATOS_[[AGRUP. VALOR. PTO.]:[AGRUP. VALOR. PTO.]]=$B69,IF(DATOS_[[Check Periodo Ref.]:[Check Periodo Ref.]]="Dentro",DATOS_[Conc.Sal.22]))))),
0)</f>
        <v>0</v>
      </c>
      <c r="AB70" s="178">
        <f t="array" ref="AB70">IFERROR(
MEDIAN((IF(DATOS_[[Sexo]:[Sexo]]=$B70,IF(DATOS_[[AGRUP. VALOR. PTO.]:[AGRUP. VALOR. PTO.]]=$B69,IF(DATOS_[[Check Periodo Ref.]:[Check Periodo Ref.]]="Dentro",DATOS_[Conc.Sal.23]))))),
0)</f>
        <v>0</v>
      </c>
      <c r="AC70" s="178">
        <f t="array" ref="AC70">IFERROR(
MEDIAN((IF(DATOS_[[Sexo]:[Sexo]]=$B70,IF(DATOS_[[AGRUP. VALOR. PTO.]:[AGRUP. VALOR. PTO.]]=$B69,IF(DATOS_[[Check Periodo Ref.]:[Check Periodo Ref.]]="Dentro",DATOS_[Conc.Sal.24]))))),
0)</f>
        <v>0</v>
      </c>
      <c r="AD70" s="178">
        <f t="array" ref="AD70">IFERROR(
MEDIAN((IF(DATOS_[[Sexo]:[Sexo]]=$B70,IF(DATOS_[[AGRUP. VALOR. PTO.]:[AGRUP. VALOR. PTO.]]=$B69,IF(DATOS_[[Check Periodo Ref.]:[Check Periodo Ref.]]="Dentro",DATOS_[Conc.Sal.25]))))),
0)</f>
        <v>0</v>
      </c>
      <c r="AE70" s="178">
        <f t="array" ref="AE70">IFERROR(
MEDIAN((IF(DATOS_[[Sexo]:[Sexo]]=$B70,IF(DATOS_[[AGRUP. VALOR. PTO.]:[AGRUP. VALOR. PTO.]]=$B69,IF(DATOS_[[Check Periodo Ref.]:[Check Periodo Ref.]]="Dentro",DATOS_[Conc.Sal.26]))))),
0)</f>
        <v>0</v>
      </c>
      <c r="AF70" s="178">
        <f t="array" ref="AF70">IFERROR(
MEDIAN((IF(DATOS_[[Sexo]:[Sexo]]=$B70,IF(DATOS_[[AGRUP. VALOR. PTO.]:[AGRUP. VALOR. PTO.]]=$B69,IF(DATOS_[[Check Periodo Ref.]:[Check Periodo Ref.]]="Dentro",DATOS_[Conc.Sal.27]))))),
0)</f>
        <v>0</v>
      </c>
      <c r="AG70" s="178">
        <f t="array" ref="AG70">IFERROR(
MEDIAN((IF(DATOS_[[Sexo]:[Sexo]]=$B70,IF(DATOS_[[AGRUP. VALOR. PTO.]:[AGRUP. VALOR. PTO.]]=$B69,IF(DATOS_[[Check Periodo Ref.]:[Check Periodo Ref.]]="Dentro",DATOS_[Conc.Sal.28]))))),
0)</f>
        <v>0</v>
      </c>
      <c r="AH70" s="178">
        <f t="array" ref="AH70">IFERROR(
MEDIAN((IF(DATOS_[[Sexo]:[Sexo]]=$B70,IF(DATOS_[[AGRUP. VALOR. PTO.]:[AGRUP. VALOR. PTO.]]=$B69,IF(DATOS_[[Check Periodo Ref.]:[Check Periodo Ref.]]="Dentro",DATOS_[Conc.Sal.29]))))),
0)</f>
        <v>0</v>
      </c>
      <c r="AI70" s="178">
        <f t="array" ref="AI70">IFERROR(
MEDIAN((IF(DATOS_[[Sexo]:[Sexo]]=$B70,IF(DATOS_[[AGRUP. VALOR. PTO.]:[AGRUP. VALOR. PTO.]]=$B69,IF(DATOS_[[Check Periodo Ref.]:[Check Periodo Ref.]]="Dentro",DATOS_[Conc.Sal.30]))))),
0)</f>
        <v>0</v>
      </c>
      <c r="AJ70" s="179">
        <f t="array" ref="AJ70">IFERROR(
MEDIAN(IF(DATOS_[Sexo]=$B70,IF(DATOS_[AGRUP. VALOR. PTO.]=$B69,IF(DATOS_[Check Periodo Ref.]="Dentro",DATOS_[Tot COMPL.SAL Ef],FALSE)))),
0)</f>
        <v>0</v>
      </c>
      <c r="AK70" s="180">
        <f t="array" ref="AK70">IFERROR(
MEDIAN(IF(DATOS_[Sexo]=$B70,IF(DATOS_[AGRUP. VALOR. PTO.]=$B69,IF(DATOS_[Check Periodo Ref.]="Dentro",DATOS_[TOTAL SALARIO Ef],FALSE)))),
0)</f>
        <v>0</v>
      </c>
      <c r="AL70" s="181">
        <f t="array" ref="AL70">IFERROR(
MEDIAN((IF(DATOS_[[Sexo]:[Sexo]]=$B70,IF(DATOS_[[AGRUP. VALOR. PTO.]:[AGRUP. VALOR. PTO.]]=$B69,IF(DATOS_[[Check Periodo Ref.]:[Check Periodo Ref.]]="Dentro",DATOS_[C.Extra.01]))))),
0)</f>
        <v>0</v>
      </c>
      <c r="AM70" s="181">
        <f t="array" ref="AM70">IFERROR(
MEDIAN((IF(DATOS_[[Sexo]:[Sexo]]=$B70,IF(DATOS_[[AGRUP. VALOR. PTO.]:[AGRUP. VALOR. PTO.]]=$B69,IF(DATOS_[[Check Periodo Ref.]:[Check Periodo Ref.]]="Dentro",DATOS_[C.Extra.02]))))),
0)</f>
        <v>0</v>
      </c>
      <c r="AN70" s="181">
        <f t="array" ref="AN70">IFERROR(
MEDIAN((IF(DATOS_[[Sexo]:[Sexo]]=$B70,IF(DATOS_[[AGRUP. VALOR. PTO.]:[AGRUP. VALOR. PTO.]]=$B69,IF(DATOS_[[Check Periodo Ref.]:[Check Periodo Ref.]]="Dentro",DATOS_[C.Extra.03]))))),
0)</f>
        <v>0</v>
      </c>
      <c r="AO70" s="181">
        <f t="array" ref="AO70">IFERROR(
MEDIAN((IF(DATOS_[[Sexo]:[Sexo]]=$B70,IF(DATOS_[[AGRUP. VALOR. PTO.]:[AGRUP. VALOR. PTO.]]=$B69,IF(DATOS_[[Check Periodo Ref.]:[Check Periodo Ref.]]="Dentro",DATOS_[C.Extra.04]))))),
0)</f>
        <v>0</v>
      </c>
      <c r="AP70" s="181">
        <f t="array" ref="AP70">IFERROR(
MEDIAN((IF(DATOS_[[Sexo]:[Sexo]]=$B70,IF(DATOS_[[AGRUP. VALOR. PTO.]:[AGRUP. VALOR. PTO.]]=$B69,IF(DATOS_[[Check Periodo Ref.]:[Check Periodo Ref.]]="Dentro",DATOS_[C.Extra.05]))))),
0)</f>
        <v>0</v>
      </c>
      <c r="AQ70" s="182">
        <f t="array" ref="AQ70">IFERROR(
MEDIAN(IF(DATOS_[Sexo]=$B70,IF(DATOS_[AGRUP. VALOR. PTO.]=$B69,IF(DATOS_[Check Periodo Ref.]="Dentro",DATOS_[Tot Extrasalarial Ef],FALSE)))),
0)</f>
        <v>0</v>
      </c>
      <c r="AR70" s="183">
        <f t="array" ref="AR70">IFERROR(
MEDIAN(IF(DATOS_[Sexo]=$B70,IF(DATOS_[AGRUP. VALOR. PTO.]=$B69,IF(DATOS_[Check Periodo Ref.]="Dentro",DATOS_[TOTAL Retrib Ef],FALSE)))),
0)</f>
        <v>0</v>
      </c>
    </row>
    <row r="71" spans="1:44" x14ac:dyDescent="0.3">
      <c r="A71" s="107" t="str">
        <f t="shared" ref="A71" si="78">+A70</f>
        <v>[ocultar]</v>
      </c>
      <c r="B71" s="98"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77">
        <f t="array" ref="E71">IFERROR(
MEDIAN(IF(DATOS_[Sexo]=$B71,IF(DATOS_[AGRUP. VALOR. PTO.]=$B69,IF(DATOS_[Check Periodo Ref.]="Dentro",DATOS_[SALARIO BASE Ef],FALSE)))),
0)</f>
        <v>0</v>
      </c>
      <c r="F71" s="178">
        <f t="array" ref="F71">IFERROR(
MEDIAN((IF(DATOS_[[Sexo]:[Sexo]]=$B71,IF(DATOS_[[AGRUP. VALOR. PTO.]:[AGRUP. VALOR. PTO.]]=$B69,IF(DATOS_[[Check Periodo Ref.]:[Check Periodo Ref.]]="Dentro",DATOS_[Conc.Sal.01]))))),
0)</f>
        <v>0</v>
      </c>
      <c r="G71" s="178">
        <f t="array" ref="G71">IFERROR(
MEDIAN((IF(DATOS_[[Sexo]:[Sexo]]=$B71,IF(DATOS_[[AGRUP. VALOR. PTO.]:[AGRUP. VALOR. PTO.]]=$B69,IF(DATOS_[[Check Periodo Ref.]:[Check Periodo Ref.]]="Dentro",DATOS_[Conc.Sal.02]))))),
0)</f>
        <v>0</v>
      </c>
      <c r="H71" s="178">
        <f t="array" ref="H71">IFERROR(
MEDIAN((IF(DATOS_[[Sexo]:[Sexo]]=$B71,IF(DATOS_[[AGRUP. VALOR. PTO.]:[AGRUP. VALOR. PTO.]]=$B69,IF(DATOS_[[Check Periodo Ref.]:[Check Periodo Ref.]]="Dentro",DATOS_[Conc.Sal.03]))))),
0)</f>
        <v>0</v>
      </c>
      <c r="I71" s="178">
        <f t="array" ref="I71">IFERROR(
MEDIAN((IF(DATOS_[[Sexo]:[Sexo]]=$B71,IF(DATOS_[[AGRUP. VALOR. PTO.]:[AGRUP. VALOR. PTO.]]=$B69,IF(DATOS_[[Check Periodo Ref.]:[Check Periodo Ref.]]="Dentro",DATOS_[Conc.Sal.04]))))),
0)</f>
        <v>0</v>
      </c>
      <c r="J71" s="178">
        <f t="array" ref="J71">IFERROR(
MEDIAN((IF(DATOS_[[Sexo]:[Sexo]]=$B71,IF(DATOS_[[AGRUP. VALOR. PTO.]:[AGRUP. VALOR. PTO.]]=$B69,IF(DATOS_[[Check Periodo Ref.]:[Check Periodo Ref.]]="Dentro",DATOS_[Conc.Sal.05]))))),
0)</f>
        <v>0</v>
      </c>
      <c r="K71" s="178">
        <f t="array" ref="K71">IFERROR(
MEDIAN((IF(DATOS_[[Sexo]:[Sexo]]=$B71,IF(DATOS_[[AGRUP. VALOR. PTO.]:[AGRUP. VALOR. PTO.]]=$B69,IF(DATOS_[[Check Periodo Ref.]:[Check Periodo Ref.]]="Dentro",DATOS_[Conc.Sal.06]))))),
0)</f>
        <v>0</v>
      </c>
      <c r="L71" s="178">
        <f t="array" ref="L71">IFERROR(
MEDIAN((IF(DATOS_[[Sexo]:[Sexo]]=$B71,IF(DATOS_[[AGRUP. VALOR. PTO.]:[AGRUP. VALOR. PTO.]]=$B69,IF(DATOS_[[Check Periodo Ref.]:[Check Periodo Ref.]]="Dentro",DATOS_[Conc.Sal.07]))))),
0)</f>
        <v>0</v>
      </c>
      <c r="M71" s="178">
        <f t="array" ref="M71">IFERROR(
MEDIAN((IF(DATOS_[[Sexo]:[Sexo]]=$B71,IF(DATOS_[[AGRUP. VALOR. PTO.]:[AGRUP. VALOR. PTO.]]=$B69,IF(DATOS_[[Check Periodo Ref.]:[Check Periodo Ref.]]="Dentro",DATOS_[Conc.Sal.08]))))),
0)</f>
        <v>0</v>
      </c>
      <c r="N71" s="178">
        <f t="array" ref="N71">IFERROR(
MEDIAN((IF(DATOS_[[Sexo]:[Sexo]]=$B71,IF(DATOS_[[AGRUP. VALOR. PTO.]:[AGRUP. VALOR. PTO.]]=$B69,IF(DATOS_[[Check Periodo Ref.]:[Check Periodo Ref.]]="Dentro",DATOS_[Conc.Sal.09]))))),
0)</f>
        <v>0</v>
      </c>
      <c r="O71" s="178">
        <f t="array" ref="O71">IFERROR(
MEDIAN((IF(DATOS_[[Sexo]:[Sexo]]=$B71,IF(DATOS_[[AGRUP. VALOR. PTO.]:[AGRUP. VALOR. PTO.]]=$B69,IF(DATOS_[[Check Periodo Ref.]:[Check Periodo Ref.]]="Dentro",DATOS_[Conc.Sal.10]))))),
0)</f>
        <v>0</v>
      </c>
      <c r="P71" s="178">
        <f t="array" ref="P71">IFERROR(
MEDIAN((IF(DATOS_[[Sexo]:[Sexo]]=$B71,IF(DATOS_[[AGRUP. VALOR. PTO.]:[AGRUP. VALOR. PTO.]]=$B69,IF(DATOS_[[Check Periodo Ref.]:[Check Periodo Ref.]]="Dentro",DATOS_[Conc.Sal.11]))))),
0)</f>
        <v>0</v>
      </c>
      <c r="Q71" s="178">
        <f t="array" ref="Q71">IFERROR(
MEDIAN((IF(DATOS_[[Sexo]:[Sexo]]=$B71,IF(DATOS_[[AGRUP. VALOR. PTO.]:[AGRUP. VALOR. PTO.]]=$B69,IF(DATOS_[[Check Periodo Ref.]:[Check Periodo Ref.]]="Dentro",DATOS_[Conc.Sal.12]))))),
0)</f>
        <v>0</v>
      </c>
      <c r="R71" s="178">
        <f t="array" ref="R71">IFERROR(
MEDIAN((IF(DATOS_[[Sexo]:[Sexo]]=$B71,IF(DATOS_[[AGRUP. VALOR. PTO.]:[AGRUP. VALOR. PTO.]]=$B69,IF(DATOS_[[Check Periodo Ref.]:[Check Periodo Ref.]]="Dentro",DATOS_[Conc.Sal.13]))))),
0)</f>
        <v>0</v>
      </c>
      <c r="S71" s="178">
        <f t="array" ref="S71">IFERROR(
MEDIAN((IF(DATOS_[[Sexo]:[Sexo]]=$B71,IF(DATOS_[[AGRUP. VALOR. PTO.]:[AGRUP. VALOR. PTO.]]=$B69,IF(DATOS_[[Check Periodo Ref.]:[Check Periodo Ref.]]="Dentro",DATOS_[Conc.Sal.14]))))),
0)</f>
        <v>0</v>
      </c>
      <c r="T71" s="178">
        <f t="array" ref="T71">IFERROR(
MEDIAN((IF(DATOS_[[Sexo]:[Sexo]]=$B71,IF(DATOS_[[AGRUP. VALOR. PTO.]:[AGRUP. VALOR. PTO.]]=$B69,IF(DATOS_[[Check Periodo Ref.]:[Check Periodo Ref.]]="Dentro",DATOS_[Conc.Sal.15]))))),
0)</f>
        <v>0</v>
      </c>
      <c r="U71" s="178">
        <f t="array" ref="U71">IFERROR(
MEDIAN((IF(DATOS_[[Sexo]:[Sexo]]=$B71,IF(DATOS_[[AGRUP. VALOR. PTO.]:[AGRUP. VALOR. PTO.]]=$B69,IF(DATOS_[[Check Periodo Ref.]:[Check Periodo Ref.]]="Dentro",DATOS_[Conc.Sal.16]))))),
0)</f>
        <v>0</v>
      </c>
      <c r="V71" s="178">
        <f t="array" ref="V71">IFERROR(
MEDIAN((IF(DATOS_[[Sexo]:[Sexo]]=$B71,IF(DATOS_[[AGRUP. VALOR. PTO.]:[AGRUP. VALOR. PTO.]]=$B69,IF(DATOS_[[Check Periodo Ref.]:[Check Periodo Ref.]]="Dentro",DATOS_[Conc.Sal.17]))))),
0)</f>
        <v>0</v>
      </c>
      <c r="W71" s="178">
        <f t="array" ref="W71">IFERROR(
MEDIAN((IF(DATOS_[[Sexo]:[Sexo]]=$B71,IF(DATOS_[[AGRUP. VALOR. PTO.]:[AGRUP. VALOR. PTO.]]=$B69,IF(DATOS_[[Check Periodo Ref.]:[Check Periodo Ref.]]="Dentro",DATOS_[Conc.Sal.18]))))),
0)</f>
        <v>0</v>
      </c>
      <c r="X71" s="178">
        <f t="array" ref="X71">IFERROR(
MEDIAN((IF(DATOS_[[Sexo]:[Sexo]]=$B71,IF(DATOS_[[AGRUP. VALOR. PTO.]:[AGRUP. VALOR. PTO.]]=$B69,IF(DATOS_[[Check Periodo Ref.]:[Check Periodo Ref.]]="Dentro",DATOS_[Conc.Sal.19]))))),
0)</f>
        <v>0</v>
      </c>
      <c r="Y71" s="178">
        <f t="array" ref="Y71">IFERROR(
MEDIAN((IF(DATOS_[[Sexo]:[Sexo]]=$B71,IF(DATOS_[[AGRUP. VALOR. PTO.]:[AGRUP. VALOR. PTO.]]=$B69,IF(DATOS_[[Check Periodo Ref.]:[Check Periodo Ref.]]="Dentro",DATOS_[Conc.Sal.20]))))),
0)</f>
        <v>0</v>
      </c>
      <c r="Z71" s="178">
        <f t="array" ref="Z71">IFERROR(
MEDIAN((IF(DATOS_[[Sexo]:[Sexo]]=$B71,IF(DATOS_[[AGRUP. VALOR. PTO.]:[AGRUP. VALOR. PTO.]]=$B69,IF(DATOS_[[Check Periodo Ref.]:[Check Periodo Ref.]]="Dentro",DATOS_[Conc.Sal.21]))))),
0)</f>
        <v>0</v>
      </c>
      <c r="AA71" s="178">
        <f t="array" ref="AA71">IFERROR(
MEDIAN((IF(DATOS_[[Sexo]:[Sexo]]=$B71,IF(DATOS_[[AGRUP. VALOR. PTO.]:[AGRUP. VALOR. PTO.]]=$B69,IF(DATOS_[[Check Periodo Ref.]:[Check Periodo Ref.]]="Dentro",DATOS_[Conc.Sal.22]))))),
0)</f>
        <v>0</v>
      </c>
      <c r="AB71" s="178">
        <f t="array" ref="AB71">IFERROR(
MEDIAN((IF(DATOS_[[Sexo]:[Sexo]]=$B71,IF(DATOS_[[AGRUP. VALOR. PTO.]:[AGRUP. VALOR. PTO.]]=$B69,IF(DATOS_[[Check Periodo Ref.]:[Check Periodo Ref.]]="Dentro",DATOS_[Conc.Sal.23]))))),
0)</f>
        <v>0</v>
      </c>
      <c r="AC71" s="178">
        <f t="array" ref="AC71">IFERROR(
MEDIAN((IF(DATOS_[[Sexo]:[Sexo]]=$B71,IF(DATOS_[[AGRUP. VALOR. PTO.]:[AGRUP. VALOR. PTO.]]=$B69,IF(DATOS_[[Check Periodo Ref.]:[Check Periodo Ref.]]="Dentro",DATOS_[Conc.Sal.24]))))),
0)</f>
        <v>0</v>
      </c>
      <c r="AD71" s="178">
        <f t="array" ref="AD71">IFERROR(
MEDIAN((IF(DATOS_[[Sexo]:[Sexo]]=$B71,IF(DATOS_[[AGRUP. VALOR. PTO.]:[AGRUP. VALOR. PTO.]]=$B69,IF(DATOS_[[Check Periodo Ref.]:[Check Periodo Ref.]]="Dentro",DATOS_[Conc.Sal.25]))))),
0)</f>
        <v>0</v>
      </c>
      <c r="AE71" s="178">
        <f t="array" ref="AE71">IFERROR(
MEDIAN((IF(DATOS_[[Sexo]:[Sexo]]=$B71,IF(DATOS_[[AGRUP. VALOR. PTO.]:[AGRUP. VALOR. PTO.]]=$B69,IF(DATOS_[[Check Periodo Ref.]:[Check Periodo Ref.]]="Dentro",DATOS_[Conc.Sal.26]))))),
0)</f>
        <v>0</v>
      </c>
      <c r="AF71" s="178">
        <f t="array" ref="AF71">IFERROR(
MEDIAN((IF(DATOS_[[Sexo]:[Sexo]]=$B71,IF(DATOS_[[AGRUP. VALOR. PTO.]:[AGRUP. VALOR. PTO.]]=$B69,IF(DATOS_[[Check Periodo Ref.]:[Check Periodo Ref.]]="Dentro",DATOS_[Conc.Sal.27]))))),
0)</f>
        <v>0</v>
      </c>
      <c r="AG71" s="178">
        <f t="array" ref="AG71">IFERROR(
MEDIAN((IF(DATOS_[[Sexo]:[Sexo]]=$B71,IF(DATOS_[[AGRUP. VALOR. PTO.]:[AGRUP. VALOR. PTO.]]=$B69,IF(DATOS_[[Check Periodo Ref.]:[Check Periodo Ref.]]="Dentro",DATOS_[Conc.Sal.28]))))),
0)</f>
        <v>0</v>
      </c>
      <c r="AH71" s="178">
        <f t="array" ref="AH71">IFERROR(
MEDIAN((IF(DATOS_[[Sexo]:[Sexo]]=$B71,IF(DATOS_[[AGRUP. VALOR. PTO.]:[AGRUP. VALOR. PTO.]]=$B69,IF(DATOS_[[Check Periodo Ref.]:[Check Periodo Ref.]]="Dentro",DATOS_[Conc.Sal.29]))))),
0)</f>
        <v>0</v>
      </c>
      <c r="AI71" s="178">
        <f t="array" ref="AI71">IFERROR(
MEDIAN((IF(DATOS_[[Sexo]:[Sexo]]=$B71,IF(DATOS_[[AGRUP. VALOR. PTO.]:[AGRUP. VALOR. PTO.]]=$B69,IF(DATOS_[[Check Periodo Ref.]:[Check Periodo Ref.]]="Dentro",DATOS_[Conc.Sal.30]))))),
0)</f>
        <v>0</v>
      </c>
      <c r="AJ71" s="179">
        <f t="array" ref="AJ71">IFERROR(
MEDIAN(IF(DATOS_[Sexo]=$B71,IF(DATOS_[AGRUP. VALOR. PTO.]=$B69,IF(DATOS_[Check Periodo Ref.]="Dentro",DATOS_[Tot COMPL.SAL Ef],FALSE)))),
0)</f>
        <v>0</v>
      </c>
      <c r="AK71" s="180">
        <f t="array" ref="AK71">IFERROR(
MEDIAN(IF(DATOS_[Sexo]=$B71,IF(DATOS_[AGRUP. VALOR. PTO.]=$B69,IF(DATOS_[Check Periodo Ref.]="Dentro",DATOS_[TOTAL SALARIO Ef],FALSE)))),
0)</f>
        <v>0</v>
      </c>
      <c r="AL71" s="181">
        <f t="array" ref="AL71">IFERROR(
MEDIAN((IF(DATOS_[[Sexo]:[Sexo]]=$B71,IF(DATOS_[[AGRUP. VALOR. PTO.]:[AGRUP. VALOR. PTO.]]=$B69,IF(DATOS_[[Check Periodo Ref.]:[Check Periodo Ref.]]="Dentro",DATOS_[C.Extra.01]))))),
0)</f>
        <v>0</v>
      </c>
      <c r="AM71" s="181">
        <f t="array" ref="AM71">IFERROR(
MEDIAN((IF(DATOS_[[Sexo]:[Sexo]]=$B71,IF(DATOS_[[AGRUP. VALOR. PTO.]:[AGRUP. VALOR. PTO.]]=$B69,IF(DATOS_[[Check Periodo Ref.]:[Check Periodo Ref.]]="Dentro",DATOS_[C.Extra.02]))))),
0)</f>
        <v>0</v>
      </c>
      <c r="AN71" s="181">
        <f t="array" ref="AN71">IFERROR(
MEDIAN((IF(DATOS_[[Sexo]:[Sexo]]=$B71,IF(DATOS_[[AGRUP. VALOR. PTO.]:[AGRUP. VALOR. PTO.]]=$B69,IF(DATOS_[[Check Periodo Ref.]:[Check Periodo Ref.]]="Dentro",DATOS_[C.Extra.03]))))),
0)</f>
        <v>0</v>
      </c>
      <c r="AO71" s="181">
        <f t="array" ref="AO71">IFERROR(
MEDIAN((IF(DATOS_[[Sexo]:[Sexo]]=$B71,IF(DATOS_[[AGRUP. VALOR. PTO.]:[AGRUP. VALOR. PTO.]]=$B69,IF(DATOS_[[Check Periodo Ref.]:[Check Periodo Ref.]]="Dentro",DATOS_[C.Extra.04]))))),
0)</f>
        <v>0</v>
      </c>
      <c r="AP71" s="181">
        <f t="array" ref="AP71">IFERROR(
MEDIAN((IF(DATOS_[[Sexo]:[Sexo]]=$B71,IF(DATOS_[[AGRUP. VALOR. PTO.]:[AGRUP. VALOR. PTO.]]=$B69,IF(DATOS_[[Check Periodo Ref.]:[Check Periodo Ref.]]="Dentro",DATOS_[C.Extra.05]))))),
0)</f>
        <v>0</v>
      </c>
      <c r="AQ71" s="182">
        <f t="array" ref="AQ71">IFERROR(
MEDIAN(IF(DATOS_[Sexo]=$B71,IF(DATOS_[AGRUP. VALOR. PTO.]=$B69,IF(DATOS_[Check Periodo Ref.]="Dentro",DATOS_[Tot Extrasalarial Ef],FALSE)))),
0)</f>
        <v>0</v>
      </c>
      <c r="AR71" s="183">
        <f t="array" ref="AR71">IFERROR(
MEDIAN(IF(DATOS_[Sexo]=$B71,IF(DATOS_[AGRUP. VALOR. PTO.]=$B69,IF(DATOS_[Check Periodo Ref.]="Dentro",DATOS_[TOTAL Retrib Ef],FALSE)))),
0)</f>
        <v>0</v>
      </c>
    </row>
    <row r="72" spans="1:44" ht="17.25" thickBot="1" x14ac:dyDescent="0.35">
      <c r="A72" s="107" t="str">
        <f t="shared" ref="A72" si="79">+A73</f>
        <v>[ocultar]</v>
      </c>
      <c r="B72" s="105" t="s">
        <v>279</v>
      </c>
      <c r="C72" s="176"/>
      <c r="D72" s="106"/>
      <c r="E72" s="186" t="str">
        <f t="shared" ref="E72:AR72" si="80">IFERROR((E73-E74)/E73,"")</f>
        <v/>
      </c>
      <c r="F72" s="190" t="str">
        <f t="shared" si="80"/>
        <v/>
      </c>
      <c r="G72" s="190" t="str">
        <f t="shared" si="80"/>
        <v/>
      </c>
      <c r="H72" s="190" t="str">
        <f t="shared" si="80"/>
        <v/>
      </c>
      <c r="I72" s="190" t="str">
        <f t="shared" si="80"/>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89" t="str">
        <f t="shared" si="80"/>
        <v/>
      </c>
      <c r="W72" s="189" t="str">
        <f t="shared" si="80"/>
        <v/>
      </c>
      <c r="X72" s="189" t="str">
        <f t="shared" si="80"/>
        <v/>
      </c>
      <c r="Y72" s="189"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91" t="str">
        <f t="shared" si="80"/>
        <v/>
      </c>
      <c r="AK72" s="195" t="str">
        <f t="shared" si="80"/>
        <v/>
      </c>
      <c r="AL72" s="192" t="str">
        <f t="shared" si="80"/>
        <v/>
      </c>
      <c r="AM72" s="192" t="str">
        <f t="shared" si="80"/>
        <v/>
      </c>
      <c r="AN72" s="192" t="str">
        <f t="shared" si="80"/>
        <v/>
      </c>
      <c r="AO72" s="192" t="str">
        <f t="shared" si="80"/>
        <v/>
      </c>
      <c r="AP72" s="192" t="str">
        <f t="shared" si="80"/>
        <v/>
      </c>
      <c r="AQ72" s="193" t="str">
        <f t="shared" si="80"/>
        <v/>
      </c>
      <c r="AR72" s="194" t="str">
        <f t="shared" si="80"/>
        <v/>
      </c>
    </row>
    <row r="73" spans="1:44" x14ac:dyDescent="0.3">
      <c r="A73" s="107" t="str">
        <f t="shared" ref="A73" si="81">+IF(C73+C74=0,"[ocultar]","")</f>
        <v>[ocultar]</v>
      </c>
      <c r="B73" s="98"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77">
        <f t="array" ref="E73">IFERROR(
MEDIAN(IF(DATOS_[Sexo]=$B73,IF(DATOS_[AGRUP. VALOR. PTO.]=$B72,IF(DATOS_[Check Periodo Ref.]="Dentro",DATOS_[SALARIO BASE Ef],FALSE)))),
0)</f>
        <v>0</v>
      </c>
      <c r="F73" s="178">
        <f t="array" ref="F73">IFERROR(
MEDIAN((IF(DATOS_[[Sexo]:[Sexo]]=$B73,IF(DATOS_[[AGRUP. VALOR. PTO.]:[AGRUP. VALOR. PTO.]]=$B72,IF(DATOS_[[Check Periodo Ref.]:[Check Periodo Ref.]]="Dentro",DATOS_[Conc.Sal.01]))))),
0)</f>
        <v>0</v>
      </c>
      <c r="G73" s="178">
        <f t="array" ref="G73">IFERROR(
MEDIAN((IF(DATOS_[[Sexo]:[Sexo]]=$B73,IF(DATOS_[[AGRUP. VALOR. PTO.]:[AGRUP. VALOR. PTO.]]=$B72,IF(DATOS_[[Check Periodo Ref.]:[Check Periodo Ref.]]="Dentro",DATOS_[Conc.Sal.02]))))),
0)</f>
        <v>0</v>
      </c>
      <c r="H73" s="178">
        <f t="array" ref="H73">IFERROR(
MEDIAN((IF(DATOS_[[Sexo]:[Sexo]]=$B73,IF(DATOS_[[AGRUP. VALOR. PTO.]:[AGRUP. VALOR. PTO.]]=$B72,IF(DATOS_[[Check Periodo Ref.]:[Check Periodo Ref.]]="Dentro",DATOS_[Conc.Sal.03]))))),
0)</f>
        <v>0</v>
      </c>
      <c r="I73" s="178">
        <f t="array" ref="I73">IFERROR(
MEDIAN((IF(DATOS_[[Sexo]:[Sexo]]=$B73,IF(DATOS_[[AGRUP. VALOR. PTO.]:[AGRUP. VALOR. PTO.]]=$B72,IF(DATOS_[[Check Periodo Ref.]:[Check Periodo Ref.]]="Dentro",DATOS_[Conc.Sal.04]))))),
0)</f>
        <v>0</v>
      </c>
      <c r="J73" s="178">
        <f t="array" ref="J73">IFERROR(
MEDIAN((IF(DATOS_[[Sexo]:[Sexo]]=$B73,IF(DATOS_[[AGRUP. VALOR. PTO.]:[AGRUP. VALOR. PTO.]]=$B72,IF(DATOS_[[Check Periodo Ref.]:[Check Periodo Ref.]]="Dentro",DATOS_[Conc.Sal.05]))))),
0)</f>
        <v>0</v>
      </c>
      <c r="K73" s="178">
        <f t="array" ref="K73">IFERROR(
MEDIAN((IF(DATOS_[[Sexo]:[Sexo]]=$B73,IF(DATOS_[[AGRUP. VALOR. PTO.]:[AGRUP. VALOR. PTO.]]=$B72,IF(DATOS_[[Check Periodo Ref.]:[Check Periodo Ref.]]="Dentro",DATOS_[Conc.Sal.06]))))),
0)</f>
        <v>0</v>
      </c>
      <c r="L73" s="178">
        <f t="array" ref="L73">IFERROR(
MEDIAN((IF(DATOS_[[Sexo]:[Sexo]]=$B73,IF(DATOS_[[AGRUP. VALOR. PTO.]:[AGRUP. VALOR. PTO.]]=$B72,IF(DATOS_[[Check Periodo Ref.]:[Check Periodo Ref.]]="Dentro",DATOS_[Conc.Sal.07]))))),
0)</f>
        <v>0</v>
      </c>
      <c r="M73" s="178">
        <f t="array" ref="M73">IFERROR(
MEDIAN((IF(DATOS_[[Sexo]:[Sexo]]=$B73,IF(DATOS_[[AGRUP. VALOR. PTO.]:[AGRUP. VALOR. PTO.]]=$B72,IF(DATOS_[[Check Periodo Ref.]:[Check Periodo Ref.]]="Dentro",DATOS_[Conc.Sal.08]))))),
0)</f>
        <v>0</v>
      </c>
      <c r="N73" s="178">
        <f t="array" ref="N73">IFERROR(
MEDIAN((IF(DATOS_[[Sexo]:[Sexo]]=$B73,IF(DATOS_[[AGRUP. VALOR. PTO.]:[AGRUP. VALOR. PTO.]]=$B72,IF(DATOS_[[Check Periodo Ref.]:[Check Periodo Ref.]]="Dentro",DATOS_[Conc.Sal.09]))))),
0)</f>
        <v>0</v>
      </c>
      <c r="O73" s="178">
        <f t="array" ref="O73">IFERROR(
MEDIAN((IF(DATOS_[[Sexo]:[Sexo]]=$B73,IF(DATOS_[[AGRUP. VALOR. PTO.]:[AGRUP. VALOR. PTO.]]=$B72,IF(DATOS_[[Check Periodo Ref.]:[Check Periodo Ref.]]="Dentro",DATOS_[Conc.Sal.10]))))),
0)</f>
        <v>0</v>
      </c>
      <c r="P73" s="178">
        <f t="array" ref="P73">IFERROR(
MEDIAN((IF(DATOS_[[Sexo]:[Sexo]]=$B73,IF(DATOS_[[AGRUP. VALOR. PTO.]:[AGRUP. VALOR. PTO.]]=$B72,IF(DATOS_[[Check Periodo Ref.]:[Check Periodo Ref.]]="Dentro",DATOS_[Conc.Sal.11]))))),
0)</f>
        <v>0</v>
      </c>
      <c r="Q73" s="178">
        <f t="array" ref="Q73">IFERROR(
MEDIAN((IF(DATOS_[[Sexo]:[Sexo]]=$B73,IF(DATOS_[[AGRUP. VALOR. PTO.]:[AGRUP. VALOR. PTO.]]=$B72,IF(DATOS_[[Check Periodo Ref.]:[Check Periodo Ref.]]="Dentro",DATOS_[Conc.Sal.12]))))),
0)</f>
        <v>0</v>
      </c>
      <c r="R73" s="178">
        <f t="array" ref="R73">IFERROR(
MEDIAN((IF(DATOS_[[Sexo]:[Sexo]]=$B73,IF(DATOS_[[AGRUP. VALOR. PTO.]:[AGRUP. VALOR. PTO.]]=$B72,IF(DATOS_[[Check Periodo Ref.]:[Check Periodo Ref.]]="Dentro",DATOS_[Conc.Sal.13]))))),
0)</f>
        <v>0</v>
      </c>
      <c r="S73" s="178">
        <f t="array" ref="S73">IFERROR(
MEDIAN((IF(DATOS_[[Sexo]:[Sexo]]=$B73,IF(DATOS_[[AGRUP. VALOR. PTO.]:[AGRUP. VALOR. PTO.]]=$B72,IF(DATOS_[[Check Periodo Ref.]:[Check Periodo Ref.]]="Dentro",DATOS_[Conc.Sal.14]))))),
0)</f>
        <v>0</v>
      </c>
      <c r="T73" s="178">
        <f t="array" ref="T73">IFERROR(
MEDIAN((IF(DATOS_[[Sexo]:[Sexo]]=$B73,IF(DATOS_[[AGRUP. VALOR. PTO.]:[AGRUP. VALOR. PTO.]]=$B72,IF(DATOS_[[Check Periodo Ref.]:[Check Periodo Ref.]]="Dentro",DATOS_[Conc.Sal.15]))))),
0)</f>
        <v>0</v>
      </c>
      <c r="U73" s="178">
        <f t="array" ref="U73">IFERROR(
MEDIAN((IF(DATOS_[[Sexo]:[Sexo]]=$B73,IF(DATOS_[[AGRUP. VALOR. PTO.]:[AGRUP. VALOR. PTO.]]=$B72,IF(DATOS_[[Check Periodo Ref.]:[Check Periodo Ref.]]="Dentro",DATOS_[Conc.Sal.16]))))),
0)</f>
        <v>0</v>
      </c>
      <c r="V73" s="178">
        <f t="array" ref="V73">IFERROR(
MEDIAN((IF(DATOS_[[Sexo]:[Sexo]]=$B73,IF(DATOS_[[AGRUP. VALOR. PTO.]:[AGRUP. VALOR. PTO.]]=$B72,IF(DATOS_[[Check Periodo Ref.]:[Check Periodo Ref.]]="Dentro",DATOS_[Conc.Sal.17]))))),
0)</f>
        <v>0</v>
      </c>
      <c r="W73" s="178">
        <f t="array" ref="W73">IFERROR(
MEDIAN((IF(DATOS_[[Sexo]:[Sexo]]=$B73,IF(DATOS_[[AGRUP. VALOR. PTO.]:[AGRUP. VALOR. PTO.]]=$B72,IF(DATOS_[[Check Periodo Ref.]:[Check Periodo Ref.]]="Dentro",DATOS_[Conc.Sal.18]))))),
0)</f>
        <v>0</v>
      </c>
      <c r="X73" s="178">
        <f t="array" ref="X73">IFERROR(
MEDIAN((IF(DATOS_[[Sexo]:[Sexo]]=$B73,IF(DATOS_[[AGRUP. VALOR. PTO.]:[AGRUP. VALOR. PTO.]]=$B72,IF(DATOS_[[Check Periodo Ref.]:[Check Periodo Ref.]]="Dentro",DATOS_[Conc.Sal.19]))))),
0)</f>
        <v>0</v>
      </c>
      <c r="Y73" s="178">
        <f t="array" ref="Y73">IFERROR(
MEDIAN((IF(DATOS_[[Sexo]:[Sexo]]=$B73,IF(DATOS_[[AGRUP. VALOR. PTO.]:[AGRUP. VALOR. PTO.]]=$B72,IF(DATOS_[[Check Periodo Ref.]:[Check Periodo Ref.]]="Dentro",DATOS_[Conc.Sal.20]))))),
0)</f>
        <v>0</v>
      </c>
      <c r="Z73" s="178">
        <f t="array" ref="Z73">IFERROR(
MEDIAN((IF(DATOS_[[Sexo]:[Sexo]]=$B73,IF(DATOS_[[AGRUP. VALOR. PTO.]:[AGRUP. VALOR. PTO.]]=$B72,IF(DATOS_[[Check Periodo Ref.]:[Check Periodo Ref.]]="Dentro",DATOS_[Conc.Sal.21]))))),
0)</f>
        <v>0</v>
      </c>
      <c r="AA73" s="178">
        <f t="array" ref="AA73">IFERROR(
MEDIAN((IF(DATOS_[[Sexo]:[Sexo]]=$B73,IF(DATOS_[[AGRUP. VALOR. PTO.]:[AGRUP. VALOR. PTO.]]=$B72,IF(DATOS_[[Check Periodo Ref.]:[Check Periodo Ref.]]="Dentro",DATOS_[Conc.Sal.22]))))),
0)</f>
        <v>0</v>
      </c>
      <c r="AB73" s="178">
        <f t="array" ref="AB73">IFERROR(
MEDIAN((IF(DATOS_[[Sexo]:[Sexo]]=$B73,IF(DATOS_[[AGRUP. VALOR. PTO.]:[AGRUP. VALOR. PTO.]]=$B72,IF(DATOS_[[Check Periodo Ref.]:[Check Periodo Ref.]]="Dentro",DATOS_[Conc.Sal.23]))))),
0)</f>
        <v>0</v>
      </c>
      <c r="AC73" s="178">
        <f t="array" ref="AC73">IFERROR(
MEDIAN((IF(DATOS_[[Sexo]:[Sexo]]=$B73,IF(DATOS_[[AGRUP. VALOR. PTO.]:[AGRUP. VALOR. PTO.]]=$B72,IF(DATOS_[[Check Periodo Ref.]:[Check Periodo Ref.]]="Dentro",DATOS_[Conc.Sal.24]))))),
0)</f>
        <v>0</v>
      </c>
      <c r="AD73" s="178">
        <f t="array" ref="AD73">IFERROR(
MEDIAN((IF(DATOS_[[Sexo]:[Sexo]]=$B73,IF(DATOS_[[AGRUP. VALOR. PTO.]:[AGRUP. VALOR. PTO.]]=$B72,IF(DATOS_[[Check Periodo Ref.]:[Check Periodo Ref.]]="Dentro",DATOS_[Conc.Sal.25]))))),
0)</f>
        <v>0</v>
      </c>
      <c r="AE73" s="178">
        <f t="array" ref="AE73">IFERROR(
MEDIAN((IF(DATOS_[[Sexo]:[Sexo]]=$B73,IF(DATOS_[[AGRUP. VALOR. PTO.]:[AGRUP. VALOR. PTO.]]=$B72,IF(DATOS_[[Check Periodo Ref.]:[Check Periodo Ref.]]="Dentro",DATOS_[Conc.Sal.26]))))),
0)</f>
        <v>0</v>
      </c>
      <c r="AF73" s="178">
        <f t="array" ref="AF73">IFERROR(
MEDIAN((IF(DATOS_[[Sexo]:[Sexo]]=$B73,IF(DATOS_[[AGRUP. VALOR. PTO.]:[AGRUP. VALOR. PTO.]]=$B72,IF(DATOS_[[Check Periodo Ref.]:[Check Periodo Ref.]]="Dentro",DATOS_[Conc.Sal.27]))))),
0)</f>
        <v>0</v>
      </c>
      <c r="AG73" s="178">
        <f t="array" ref="AG73">IFERROR(
MEDIAN((IF(DATOS_[[Sexo]:[Sexo]]=$B73,IF(DATOS_[[AGRUP. VALOR. PTO.]:[AGRUP. VALOR. PTO.]]=$B72,IF(DATOS_[[Check Periodo Ref.]:[Check Periodo Ref.]]="Dentro",DATOS_[Conc.Sal.28]))))),
0)</f>
        <v>0</v>
      </c>
      <c r="AH73" s="178">
        <f t="array" ref="AH73">IFERROR(
MEDIAN((IF(DATOS_[[Sexo]:[Sexo]]=$B73,IF(DATOS_[[AGRUP. VALOR. PTO.]:[AGRUP. VALOR. PTO.]]=$B72,IF(DATOS_[[Check Periodo Ref.]:[Check Periodo Ref.]]="Dentro",DATOS_[Conc.Sal.29]))))),
0)</f>
        <v>0</v>
      </c>
      <c r="AI73" s="178">
        <f t="array" ref="AI73">IFERROR(
MEDIAN((IF(DATOS_[[Sexo]:[Sexo]]=$B73,IF(DATOS_[[AGRUP. VALOR. PTO.]:[AGRUP. VALOR. PTO.]]=$B72,IF(DATOS_[[Check Periodo Ref.]:[Check Periodo Ref.]]="Dentro",DATOS_[Conc.Sal.30]))))),
0)</f>
        <v>0</v>
      </c>
      <c r="AJ73" s="179">
        <f t="array" ref="AJ73">IFERROR(
MEDIAN(IF(DATOS_[Sexo]=$B73,IF(DATOS_[AGRUP. VALOR. PTO.]=$B72,IF(DATOS_[Check Periodo Ref.]="Dentro",DATOS_[Tot COMPL.SAL Ef],FALSE)))),
0)</f>
        <v>0</v>
      </c>
      <c r="AK73" s="180">
        <f t="array" ref="AK73">IFERROR(
MEDIAN(IF(DATOS_[Sexo]=$B73,IF(DATOS_[AGRUP. VALOR. PTO.]=$B72,IF(DATOS_[Check Periodo Ref.]="Dentro",DATOS_[TOTAL SALARIO Ef],FALSE)))),
0)</f>
        <v>0</v>
      </c>
      <c r="AL73" s="181">
        <f t="array" ref="AL73">IFERROR(
MEDIAN((IF(DATOS_[[Sexo]:[Sexo]]=$B73,IF(DATOS_[[AGRUP. VALOR. PTO.]:[AGRUP. VALOR. PTO.]]=$B72,IF(DATOS_[[Check Periodo Ref.]:[Check Periodo Ref.]]="Dentro",DATOS_[C.Extra.01]))))),
0)</f>
        <v>0</v>
      </c>
      <c r="AM73" s="181">
        <f t="array" ref="AM73">IFERROR(
MEDIAN((IF(DATOS_[[Sexo]:[Sexo]]=$B73,IF(DATOS_[[AGRUP. VALOR. PTO.]:[AGRUP. VALOR. PTO.]]=$B72,IF(DATOS_[[Check Periodo Ref.]:[Check Periodo Ref.]]="Dentro",DATOS_[C.Extra.02]))))),
0)</f>
        <v>0</v>
      </c>
      <c r="AN73" s="181">
        <f t="array" ref="AN73">IFERROR(
MEDIAN((IF(DATOS_[[Sexo]:[Sexo]]=$B73,IF(DATOS_[[AGRUP. VALOR. PTO.]:[AGRUP. VALOR. PTO.]]=$B72,IF(DATOS_[[Check Periodo Ref.]:[Check Periodo Ref.]]="Dentro",DATOS_[C.Extra.03]))))),
0)</f>
        <v>0</v>
      </c>
      <c r="AO73" s="181">
        <f t="array" ref="AO73">IFERROR(
MEDIAN((IF(DATOS_[[Sexo]:[Sexo]]=$B73,IF(DATOS_[[AGRUP. VALOR. PTO.]:[AGRUP. VALOR. PTO.]]=$B72,IF(DATOS_[[Check Periodo Ref.]:[Check Periodo Ref.]]="Dentro",DATOS_[C.Extra.04]))))),
0)</f>
        <v>0</v>
      </c>
      <c r="AP73" s="181">
        <f t="array" ref="AP73">IFERROR(
MEDIAN((IF(DATOS_[[Sexo]:[Sexo]]=$B73,IF(DATOS_[[AGRUP. VALOR. PTO.]:[AGRUP. VALOR. PTO.]]=$B72,IF(DATOS_[[Check Periodo Ref.]:[Check Periodo Ref.]]="Dentro",DATOS_[C.Extra.05]))))),
0)</f>
        <v>0</v>
      </c>
      <c r="AQ73" s="182">
        <f t="array" ref="AQ73">IFERROR(
MEDIAN(IF(DATOS_[Sexo]=$B73,IF(DATOS_[AGRUP. VALOR. PTO.]=$B72,IF(DATOS_[Check Periodo Ref.]="Dentro",DATOS_[Tot Extrasalarial Ef],FALSE)))),
0)</f>
        <v>0</v>
      </c>
      <c r="AR73" s="183">
        <f t="array" ref="AR73">IFERROR(
MEDIAN(IF(DATOS_[Sexo]=$B73,IF(DATOS_[AGRUP. VALOR. PTO.]=$B72,IF(DATOS_[Check Periodo Ref.]="Dentro",DATOS_[TOTAL Retrib Ef],FALSE)))),
0)</f>
        <v>0</v>
      </c>
    </row>
    <row r="74" spans="1:44" x14ac:dyDescent="0.3">
      <c r="A74" s="107" t="str">
        <f t="shared" ref="A74" si="82">+A73</f>
        <v>[ocultar]</v>
      </c>
      <c r="B74" s="98"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77">
        <f t="array" ref="E74">IFERROR(
MEDIAN(IF(DATOS_[Sexo]=$B74,IF(DATOS_[AGRUP. VALOR. PTO.]=$B72,IF(DATOS_[Check Periodo Ref.]="Dentro",DATOS_[SALARIO BASE Ef],FALSE)))),
0)</f>
        <v>0</v>
      </c>
      <c r="F74" s="178">
        <f t="array" ref="F74">IFERROR(
MEDIAN((IF(DATOS_[[Sexo]:[Sexo]]=$B74,IF(DATOS_[[AGRUP. VALOR. PTO.]:[AGRUP. VALOR. PTO.]]=$B72,IF(DATOS_[[Check Periodo Ref.]:[Check Periodo Ref.]]="Dentro",DATOS_[Conc.Sal.01]))))),
0)</f>
        <v>0</v>
      </c>
      <c r="G74" s="178">
        <f t="array" ref="G74">IFERROR(
MEDIAN((IF(DATOS_[[Sexo]:[Sexo]]=$B74,IF(DATOS_[[AGRUP. VALOR. PTO.]:[AGRUP. VALOR. PTO.]]=$B72,IF(DATOS_[[Check Periodo Ref.]:[Check Periodo Ref.]]="Dentro",DATOS_[Conc.Sal.02]))))),
0)</f>
        <v>0</v>
      </c>
      <c r="H74" s="178">
        <f t="array" ref="H74">IFERROR(
MEDIAN((IF(DATOS_[[Sexo]:[Sexo]]=$B74,IF(DATOS_[[AGRUP. VALOR. PTO.]:[AGRUP. VALOR. PTO.]]=$B72,IF(DATOS_[[Check Periodo Ref.]:[Check Periodo Ref.]]="Dentro",DATOS_[Conc.Sal.03]))))),
0)</f>
        <v>0</v>
      </c>
      <c r="I74" s="178">
        <f t="array" ref="I74">IFERROR(
MEDIAN((IF(DATOS_[[Sexo]:[Sexo]]=$B74,IF(DATOS_[[AGRUP. VALOR. PTO.]:[AGRUP. VALOR. PTO.]]=$B72,IF(DATOS_[[Check Periodo Ref.]:[Check Periodo Ref.]]="Dentro",DATOS_[Conc.Sal.04]))))),
0)</f>
        <v>0</v>
      </c>
      <c r="J74" s="178">
        <f t="array" ref="J74">IFERROR(
MEDIAN((IF(DATOS_[[Sexo]:[Sexo]]=$B74,IF(DATOS_[[AGRUP. VALOR. PTO.]:[AGRUP. VALOR. PTO.]]=$B72,IF(DATOS_[[Check Periodo Ref.]:[Check Periodo Ref.]]="Dentro",DATOS_[Conc.Sal.05]))))),
0)</f>
        <v>0</v>
      </c>
      <c r="K74" s="178">
        <f t="array" ref="K74">IFERROR(
MEDIAN((IF(DATOS_[[Sexo]:[Sexo]]=$B74,IF(DATOS_[[AGRUP. VALOR. PTO.]:[AGRUP. VALOR. PTO.]]=$B72,IF(DATOS_[[Check Periodo Ref.]:[Check Periodo Ref.]]="Dentro",DATOS_[Conc.Sal.06]))))),
0)</f>
        <v>0</v>
      </c>
      <c r="L74" s="178">
        <f t="array" ref="L74">IFERROR(
MEDIAN((IF(DATOS_[[Sexo]:[Sexo]]=$B74,IF(DATOS_[[AGRUP. VALOR. PTO.]:[AGRUP. VALOR. PTO.]]=$B72,IF(DATOS_[[Check Periodo Ref.]:[Check Periodo Ref.]]="Dentro",DATOS_[Conc.Sal.07]))))),
0)</f>
        <v>0</v>
      </c>
      <c r="M74" s="178">
        <f t="array" ref="M74">IFERROR(
MEDIAN((IF(DATOS_[[Sexo]:[Sexo]]=$B74,IF(DATOS_[[AGRUP. VALOR. PTO.]:[AGRUP. VALOR. PTO.]]=$B72,IF(DATOS_[[Check Periodo Ref.]:[Check Periodo Ref.]]="Dentro",DATOS_[Conc.Sal.08]))))),
0)</f>
        <v>0</v>
      </c>
      <c r="N74" s="178">
        <f t="array" ref="N74">IFERROR(
MEDIAN((IF(DATOS_[[Sexo]:[Sexo]]=$B74,IF(DATOS_[[AGRUP. VALOR. PTO.]:[AGRUP. VALOR. PTO.]]=$B72,IF(DATOS_[[Check Periodo Ref.]:[Check Periodo Ref.]]="Dentro",DATOS_[Conc.Sal.09]))))),
0)</f>
        <v>0</v>
      </c>
      <c r="O74" s="178">
        <f t="array" ref="O74">IFERROR(
MEDIAN((IF(DATOS_[[Sexo]:[Sexo]]=$B74,IF(DATOS_[[AGRUP. VALOR. PTO.]:[AGRUP. VALOR. PTO.]]=$B72,IF(DATOS_[[Check Periodo Ref.]:[Check Periodo Ref.]]="Dentro",DATOS_[Conc.Sal.10]))))),
0)</f>
        <v>0</v>
      </c>
      <c r="P74" s="178">
        <f t="array" ref="P74">IFERROR(
MEDIAN((IF(DATOS_[[Sexo]:[Sexo]]=$B74,IF(DATOS_[[AGRUP. VALOR. PTO.]:[AGRUP. VALOR. PTO.]]=$B72,IF(DATOS_[[Check Periodo Ref.]:[Check Periodo Ref.]]="Dentro",DATOS_[Conc.Sal.11]))))),
0)</f>
        <v>0</v>
      </c>
      <c r="Q74" s="178">
        <f t="array" ref="Q74">IFERROR(
MEDIAN((IF(DATOS_[[Sexo]:[Sexo]]=$B74,IF(DATOS_[[AGRUP. VALOR. PTO.]:[AGRUP. VALOR. PTO.]]=$B72,IF(DATOS_[[Check Periodo Ref.]:[Check Periodo Ref.]]="Dentro",DATOS_[Conc.Sal.12]))))),
0)</f>
        <v>0</v>
      </c>
      <c r="R74" s="178">
        <f t="array" ref="R74">IFERROR(
MEDIAN((IF(DATOS_[[Sexo]:[Sexo]]=$B74,IF(DATOS_[[AGRUP. VALOR. PTO.]:[AGRUP. VALOR. PTO.]]=$B72,IF(DATOS_[[Check Periodo Ref.]:[Check Periodo Ref.]]="Dentro",DATOS_[Conc.Sal.13]))))),
0)</f>
        <v>0</v>
      </c>
      <c r="S74" s="178">
        <f t="array" ref="S74">IFERROR(
MEDIAN((IF(DATOS_[[Sexo]:[Sexo]]=$B74,IF(DATOS_[[AGRUP. VALOR. PTO.]:[AGRUP. VALOR. PTO.]]=$B72,IF(DATOS_[[Check Periodo Ref.]:[Check Periodo Ref.]]="Dentro",DATOS_[Conc.Sal.14]))))),
0)</f>
        <v>0</v>
      </c>
      <c r="T74" s="178">
        <f t="array" ref="T74">IFERROR(
MEDIAN((IF(DATOS_[[Sexo]:[Sexo]]=$B74,IF(DATOS_[[AGRUP. VALOR. PTO.]:[AGRUP. VALOR. PTO.]]=$B72,IF(DATOS_[[Check Periodo Ref.]:[Check Periodo Ref.]]="Dentro",DATOS_[Conc.Sal.15]))))),
0)</f>
        <v>0</v>
      </c>
      <c r="U74" s="178">
        <f t="array" ref="U74">IFERROR(
MEDIAN((IF(DATOS_[[Sexo]:[Sexo]]=$B74,IF(DATOS_[[AGRUP. VALOR. PTO.]:[AGRUP. VALOR. PTO.]]=$B72,IF(DATOS_[[Check Periodo Ref.]:[Check Periodo Ref.]]="Dentro",DATOS_[Conc.Sal.16]))))),
0)</f>
        <v>0</v>
      </c>
      <c r="V74" s="178">
        <f t="array" ref="V74">IFERROR(
MEDIAN((IF(DATOS_[[Sexo]:[Sexo]]=$B74,IF(DATOS_[[AGRUP. VALOR. PTO.]:[AGRUP. VALOR. PTO.]]=$B72,IF(DATOS_[[Check Periodo Ref.]:[Check Periodo Ref.]]="Dentro",DATOS_[Conc.Sal.17]))))),
0)</f>
        <v>0</v>
      </c>
      <c r="W74" s="178">
        <f t="array" ref="W74">IFERROR(
MEDIAN((IF(DATOS_[[Sexo]:[Sexo]]=$B74,IF(DATOS_[[AGRUP. VALOR. PTO.]:[AGRUP. VALOR. PTO.]]=$B72,IF(DATOS_[[Check Periodo Ref.]:[Check Periodo Ref.]]="Dentro",DATOS_[Conc.Sal.18]))))),
0)</f>
        <v>0</v>
      </c>
      <c r="X74" s="178">
        <f t="array" ref="X74">IFERROR(
MEDIAN((IF(DATOS_[[Sexo]:[Sexo]]=$B74,IF(DATOS_[[AGRUP. VALOR. PTO.]:[AGRUP. VALOR. PTO.]]=$B72,IF(DATOS_[[Check Periodo Ref.]:[Check Periodo Ref.]]="Dentro",DATOS_[Conc.Sal.19]))))),
0)</f>
        <v>0</v>
      </c>
      <c r="Y74" s="178">
        <f t="array" ref="Y74">IFERROR(
MEDIAN((IF(DATOS_[[Sexo]:[Sexo]]=$B74,IF(DATOS_[[AGRUP. VALOR. PTO.]:[AGRUP. VALOR. PTO.]]=$B72,IF(DATOS_[[Check Periodo Ref.]:[Check Periodo Ref.]]="Dentro",DATOS_[Conc.Sal.20]))))),
0)</f>
        <v>0</v>
      </c>
      <c r="Z74" s="178">
        <f t="array" ref="Z74">IFERROR(
MEDIAN((IF(DATOS_[[Sexo]:[Sexo]]=$B74,IF(DATOS_[[AGRUP. VALOR. PTO.]:[AGRUP. VALOR. PTO.]]=$B72,IF(DATOS_[[Check Periodo Ref.]:[Check Periodo Ref.]]="Dentro",DATOS_[Conc.Sal.21]))))),
0)</f>
        <v>0</v>
      </c>
      <c r="AA74" s="178">
        <f t="array" ref="AA74">IFERROR(
MEDIAN((IF(DATOS_[[Sexo]:[Sexo]]=$B74,IF(DATOS_[[AGRUP. VALOR. PTO.]:[AGRUP. VALOR. PTO.]]=$B72,IF(DATOS_[[Check Periodo Ref.]:[Check Periodo Ref.]]="Dentro",DATOS_[Conc.Sal.22]))))),
0)</f>
        <v>0</v>
      </c>
      <c r="AB74" s="178">
        <f t="array" ref="AB74">IFERROR(
MEDIAN((IF(DATOS_[[Sexo]:[Sexo]]=$B74,IF(DATOS_[[AGRUP. VALOR. PTO.]:[AGRUP. VALOR. PTO.]]=$B72,IF(DATOS_[[Check Periodo Ref.]:[Check Periodo Ref.]]="Dentro",DATOS_[Conc.Sal.23]))))),
0)</f>
        <v>0</v>
      </c>
      <c r="AC74" s="178">
        <f t="array" ref="AC74">IFERROR(
MEDIAN((IF(DATOS_[[Sexo]:[Sexo]]=$B74,IF(DATOS_[[AGRUP. VALOR. PTO.]:[AGRUP. VALOR. PTO.]]=$B72,IF(DATOS_[[Check Periodo Ref.]:[Check Periodo Ref.]]="Dentro",DATOS_[Conc.Sal.24]))))),
0)</f>
        <v>0</v>
      </c>
      <c r="AD74" s="178">
        <f t="array" ref="AD74">IFERROR(
MEDIAN((IF(DATOS_[[Sexo]:[Sexo]]=$B74,IF(DATOS_[[AGRUP. VALOR. PTO.]:[AGRUP. VALOR. PTO.]]=$B72,IF(DATOS_[[Check Periodo Ref.]:[Check Periodo Ref.]]="Dentro",DATOS_[Conc.Sal.25]))))),
0)</f>
        <v>0</v>
      </c>
      <c r="AE74" s="178">
        <f t="array" ref="AE74">IFERROR(
MEDIAN((IF(DATOS_[[Sexo]:[Sexo]]=$B74,IF(DATOS_[[AGRUP. VALOR. PTO.]:[AGRUP. VALOR. PTO.]]=$B72,IF(DATOS_[[Check Periodo Ref.]:[Check Periodo Ref.]]="Dentro",DATOS_[Conc.Sal.26]))))),
0)</f>
        <v>0</v>
      </c>
      <c r="AF74" s="178">
        <f t="array" ref="AF74">IFERROR(
MEDIAN((IF(DATOS_[[Sexo]:[Sexo]]=$B74,IF(DATOS_[[AGRUP. VALOR. PTO.]:[AGRUP. VALOR. PTO.]]=$B72,IF(DATOS_[[Check Periodo Ref.]:[Check Periodo Ref.]]="Dentro",DATOS_[Conc.Sal.27]))))),
0)</f>
        <v>0</v>
      </c>
      <c r="AG74" s="178">
        <f t="array" ref="AG74">IFERROR(
MEDIAN((IF(DATOS_[[Sexo]:[Sexo]]=$B74,IF(DATOS_[[AGRUP. VALOR. PTO.]:[AGRUP. VALOR. PTO.]]=$B72,IF(DATOS_[[Check Periodo Ref.]:[Check Periodo Ref.]]="Dentro",DATOS_[Conc.Sal.28]))))),
0)</f>
        <v>0</v>
      </c>
      <c r="AH74" s="178">
        <f t="array" ref="AH74">IFERROR(
MEDIAN((IF(DATOS_[[Sexo]:[Sexo]]=$B74,IF(DATOS_[[AGRUP. VALOR. PTO.]:[AGRUP. VALOR. PTO.]]=$B72,IF(DATOS_[[Check Periodo Ref.]:[Check Periodo Ref.]]="Dentro",DATOS_[Conc.Sal.29]))))),
0)</f>
        <v>0</v>
      </c>
      <c r="AI74" s="178">
        <f t="array" ref="AI74">IFERROR(
MEDIAN((IF(DATOS_[[Sexo]:[Sexo]]=$B74,IF(DATOS_[[AGRUP. VALOR. PTO.]:[AGRUP. VALOR. PTO.]]=$B72,IF(DATOS_[[Check Periodo Ref.]:[Check Periodo Ref.]]="Dentro",DATOS_[Conc.Sal.30]))))),
0)</f>
        <v>0</v>
      </c>
      <c r="AJ74" s="179">
        <f t="array" ref="AJ74">IFERROR(
MEDIAN(IF(DATOS_[Sexo]=$B74,IF(DATOS_[AGRUP. VALOR. PTO.]=$B72,IF(DATOS_[Check Periodo Ref.]="Dentro",DATOS_[Tot COMPL.SAL Ef],FALSE)))),
0)</f>
        <v>0</v>
      </c>
      <c r="AK74" s="180">
        <f t="array" ref="AK74">IFERROR(
MEDIAN(IF(DATOS_[Sexo]=$B74,IF(DATOS_[AGRUP. VALOR. PTO.]=$B72,IF(DATOS_[Check Periodo Ref.]="Dentro",DATOS_[TOTAL SALARIO Ef],FALSE)))),
0)</f>
        <v>0</v>
      </c>
      <c r="AL74" s="181">
        <f t="array" ref="AL74">IFERROR(
MEDIAN((IF(DATOS_[[Sexo]:[Sexo]]=$B74,IF(DATOS_[[AGRUP. VALOR. PTO.]:[AGRUP. VALOR. PTO.]]=$B72,IF(DATOS_[[Check Periodo Ref.]:[Check Periodo Ref.]]="Dentro",DATOS_[C.Extra.01]))))),
0)</f>
        <v>0</v>
      </c>
      <c r="AM74" s="181">
        <f t="array" ref="AM74">IFERROR(
MEDIAN((IF(DATOS_[[Sexo]:[Sexo]]=$B74,IF(DATOS_[[AGRUP. VALOR. PTO.]:[AGRUP. VALOR. PTO.]]=$B72,IF(DATOS_[[Check Periodo Ref.]:[Check Periodo Ref.]]="Dentro",DATOS_[C.Extra.02]))))),
0)</f>
        <v>0</v>
      </c>
      <c r="AN74" s="181">
        <f t="array" ref="AN74">IFERROR(
MEDIAN((IF(DATOS_[[Sexo]:[Sexo]]=$B74,IF(DATOS_[[AGRUP. VALOR. PTO.]:[AGRUP. VALOR. PTO.]]=$B72,IF(DATOS_[[Check Periodo Ref.]:[Check Periodo Ref.]]="Dentro",DATOS_[C.Extra.03]))))),
0)</f>
        <v>0</v>
      </c>
      <c r="AO74" s="181">
        <f t="array" ref="AO74">IFERROR(
MEDIAN((IF(DATOS_[[Sexo]:[Sexo]]=$B74,IF(DATOS_[[AGRUP. VALOR. PTO.]:[AGRUP. VALOR. PTO.]]=$B72,IF(DATOS_[[Check Periodo Ref.]:[Check Periodo Ref.]]="Dentro",DATOS_[C.Extra.04]))))),
0)</f>
        <v>0</v>
      </c>
      <c r="AP74" s="181">
        <f t="array" ref="AP74">IFERROR(
MEDIAN((IF(DATOS_[[Sexo]:[Sexo]]=$B74,IF(DATOS_[[AGRUP. VALOR. PTO.]:[AGRUP. VALOR. PTO.]]=$B72,IF(DATOS_[[Check Periodo Ref.]:[Check Periodo Ref.]]="Dentro",DATOS_[C.Extra.05]))))),
0)</f>
        <v>0</v>
      </c>
      <c r="AQ74" s="182">
        <f t="array" ref="AQ74">IFERROR(
MEDIAN(IF(DATOS_[Sexo]=$B74,IF(DATOS_[AGRUP. VALOR. PTO.]=$B72,IF(DATOS_[Check Periodo Ref.]="Dentro",DATOS_[Tot Extrasalarial Ef],FALSE)))),
0)</f>
        <v>0</v>
      </c>
      <c r="AR74" s="183">
        <f t="array" ref="AR74">IFERROR(
MEDIAN(IF(DATOS_[Sexo]=$B74,IF(DATOS_[AGRUP. VALOR. PTO.]=$B72,IF(DATOS_[Check Periodo Ref.]="Dentro",DATOS_[TOTAL Retrib Ef],FALSE)))),
0)</f>
        <v>0</v>
      </c>
    </row>
    <row r="75" spans="1:44" ht="17.25" thickBot="1" x14ac:dyDescent="0.35">
      <c r="A75" s="107" t="str">
        <f t="shared" ref="A75" si="83">+A76</f>
        <v>[ocultar]</v>
      </c>
      <c r="B75" s="105" t="s">
        <v>280</v>
      </c>
      <c r="C75" s="176"/>
      <c r="D75" s="106"/>
      <c r="E75" s="186" t="str">
        <f t="shared" ref="E75:AR75" si="84">IFERROR((E76-E77)/E76,"")</f>
        <v/>
      </c>
      <c r="F75" s="190" t="str">
        <f t="shared" si="84"/>
        <v/>
      </c>
      <c r="G75" s="190" t="str">
        <f t="shared" si="84"/>
        <v/>
      </c>
      <c r="H75" s="190" t="str">
        <f t="shared" si="84"/>
        <v/>
      </c>
      <c r="I75" s="190" t="str">
        <f t="shared" si="84"/>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89" t="str">
        <f t="shared" si="84"/>
        <v/>
      </c>
      <c r="W75" s="189" t="str">
        <f t="shared" si="84"/>
        <v/>
      </c>
      <c r="X75" s="189" t="str">
        <f t="shared" si="84"/>
        <v/>
      </c>
      <c r="Y75" s="189"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91" t="str">
        <f t="shared" si="84"/>
        <v/>
      </c>
      <c r="AK75" s="195" t="str">
        <f t="shared" si="84"/>
        <v/>
      </c>
      <c r="AL75" s="192" t="str">
        <f t="shared" si="84"/>
        <v/>
      </c>
      <c r="AM75" s="192" t="str">
        <f t="shared" si="84"/>
        <v/>
      </c>
      <c r="AN75" s="192" t="str">
        <f t="shared" si="84"/>
        <v/>
      </c>
      <c r="AO75" s="192" t="str">
        <f t="shared" si="84"/>
        <v/>
      </c>
      <c r="AP75" s="192" t="str">
        <f t="shared" si="84"/>
        <v/>
      </c>
      <c r="AQ75" s="193" t="str">
        <f t="shared" si="84"/>
        <v/>
      </c>
      <c r="AR75" s="194" t="str">
        <f t="shared" si="84"/>
        <v/>
      </c>
    </row>
    <row r="76" spans="1:44" x14ac:dyDescent="0.3">
      <c r="A76" s="107" t="str">
        <f t="shared" ref="A76" si="85">+IF(C76+C77=0,"[ocultar]","")</f>
        <v>[ocultar]</v>
      </c>
      <c r="B76" s="98"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77">
        <f t="array" ref="E76">IFERROR(
MEDIAN(IF(DATOS_[Sexo]=$B76,IF(DATOS_[AGRUP. VALOR. PTO.]=$B75,IF(DATOS_[Check Periodo Ref.]="Dentro",DATOS_[SALARIO BASE Ef],FALSE)))),
0)</f>
        <v>0</v>
      </c>
      <c r="F76" s="178">
        <f t="array" ref="F76">IFERROR(
MEDIAN((IF(DATOS_[[Sexo]:[Sexo]]=$B76,IF(DATOS_[[AGRUP. VALOR. PTO.]:[AGRUP. VALOR. PTO.]]=$B75,IF(DATOS_[[Check Periodo Ref.]:[Check Periodo Ref.]]="Dentro",DATOS_[Conc.Sal.01]))))),
0)</f>
        <v>0</v>
      </c>
      <c r="G76" s="178">
        <f t="array" ref="G76">IFERROR(
MEDIAN((IF(DATOS_[[Sexo]:[Sexo]]=$B76,IF(DATOS_[[AGRUP. VALOR. PTO.]:[AGRUP. VALOR. PTO.]]=$B75,IF(DATOS_[[Check Periodo Ref.]:[Check Periodo Ref.]]="Dentro",DATOS_[Conc.Sal.02]))))),
0)</f>
        <v>0</v>
      </c>
      <c r="H76" s="178">
        <f t="array" ref="H76">IFERROR(
MEDIAN((IF(DATOS_[[Sexo]:[Sexo]]=$B76,IF(DATOS_[[AGRUP. VALOR. PTO.]:[AGRUP. VALOR. PTO.]]=$B75,IF(DATOS_[[Check Periodo Ref.]:[Check Periodo Ref.]]="Dentro",DATOS_[Conc.Sal.03]))))),
0)</f>
        <v>0</v>
      </c>
      <c r="I76" s="178">
        <f t="array" ref="I76">IFERROR(
MEDIAN((IF(DATOS_[[Sexo]:[Sexo]]=$B76,IF(DATOS_[[AGRUP. VALOR. PTO.]:[AGRUP. VALOR. PTO.]]=$B75,IF(DATOS_[[Check Periodo Ref.]:[Check Periodo Ref.]]="Dentro",DATOS_[Conc.Sal.04]))))),
0)</f>
        <v>0</v>
      </c>
      <c r="J76" s="178">
        <f t="array" ref="J76">IFERROR(
MEDIAN((IF(DATOS_[[Sexo]:[Sexo]]=$B76,IF(DATOS_[[AGRUP. VALOR. PTO.]:[AGRUP. VALOR. PTO.]]=$B75,IF(DATOS_[[Check Periodo Ref.]:[Check Periodo Ref.]]="Dentro",DATOS_[Conc.Sal.05]))))),
0)</f>
        <v>0</v>
      </c>
      <c r="K76" s="178">
        <f t="array" ref="K76">IFERROR(
MEDIAN((IF(DATOS_[[Sexo]:[Sexo]]=$B76,IF(DATOS_[[AGRUP. VALOR. PTO.]:[AGRUP. VALOR. PTO.]]=$B75,IF(DATOS_[[Check Periodo Ref.]:[Check Periodo Ref.]]="Dentro",DATOS_[Conc.Sal.06]))))),
0)</f>
        <v>0</v>
      </c>
      <c r="L76" s="178">
        <f t="array" ref="L76">IFERROR(
MEDIAN((IF(DATOS_[[Sexo]:[Sexo]]=$B76,IF(DATOS_[[AGRUP. VALOR. PTO.]:[AGRUP. VALOR. PTO.]]=$B75,IF(DATOS_[[Check Periodo Ref.]:[Check Periodo Ref.]]="Dentro",DATOS_[Conc.Sal.07]))))),
0)</f>
        <v>0</v>
      </c>
      <c r="M76" s="178">
        <f t="array" ref="M76">IFERROR(
MEDIAN((IF(DATOS_[[Sexo]:[Sexo]]=$B76,IF(DATOS_[[AGRUP. VALOR. PTO.]:[AGRUP. VALOR. PTO.]]=$B75,IF(DATOS_[[Check Periodo Ref.]:[Check Periodo Ref.]]="Dentro",DATOS_[Conc.Sal.08]))))),
0)</f>
        <v>0</v>
      </c>
      <c r="N76" s="178">
        <f t="array" ref="N76">IFERROR(
MEDIAN((IF(DATOS_[[Sexo]:[Sexo]]=$B76,IF(DATOS_[[AGRUP. VALOR. PTO.]:[AGRUP. VALOR. PTO.]]=$B75,IF(DATOS_[[Check Periodo Ref.]:[Check Periodo Ref.]]="Dentro",DATOS_[Conc.Sal.09]))))),
0)</f>
        <v>0</v>
      </c>
      <c r="O76" s="178">
        <f t="array" ref="O76">IFERROR(
MEDIAN((IF(DATOS_[[Sexo]:[Sexo]]=$B76,IF(DATOS_[[AGRUP. VALOR. PTO.]:[AGRUP. VALOR. PTO.]]=$B75,IF(DATOS_[[Check Periodo Ref.]:[Check Periodo Ref.]]="Dentro",DATOS_[Conc.Sal.10]))))),
0)</f>
        <v>0</v>
      </c>
      <c r="P76" s="178">
        <f t="array" ref="P76">IFERROR(
MEDIAN((IF(DATOS_[[Sexo]:[Sexo]]=$B76,IF(DATOS_[[AGRUP. VALOR. PTO.]:[AGRUP. VALOR. PTO.]]=$B75,IF(DATOS_[[Check Periodo Ref.]:[Check Periodo Ref.]]="Dentro",DATOS_[Conc.Sal.11]))))),
0)</f>
        <v>0</v>
      </c>
      <c r="Q76" s="178">
        <f t="array" ref="Q76">IFERROR(
MEDIAN((IF(DATOS_[[Sexo]:[Sexo]]=$B76,IF(DATOS_[[AGRUP. VALOR. PTO.]:[AGRUP. VALOR. PTO.]]=$B75,IF(DATOS_[[Check Periodo Ref.]:[Check Periodo Ref.]]="Dentro",DATOS_[Conc.Sal.12]))))),
0)</f>
        <v>0</v>
      </c>
      <c r="R76" s="178">
        <f t="array" ref="R76">IFERROR(
MEDIAN((IF(DATOS_[[Sexo]:[Sexo]]=$B76,IF(DATOS_[[AGRUP. VALOR. PTO.]:[AGRUP. VALOR. PTO.]]=$B75,IF(DATOS_[[Check Periodo Ref.]:[Check Periodo Ref.]]="Dentro",DATOS_[Conc.Sal.13]))))),
0)</f>
        <v>0</v>
      </c>
      <c r="S76" s="178">
        <f t="array" ref="S76">IFERROR(
MEDIAN((IF(DATOS_[[Sexo]:[Sexo]]=$B76,IF(DATOS_[[AGRUP. VALOR. PTO.]:[AGRUP. VALOR. PTO.]]=$B75,IF(DATOS_[[Check Periodo Ref.]:[Check Periodo Ref.]]="Dentro",DATOS_[Conc.Sal.14]))))),
0)</f>
        <v>0</v>
      </c>
      <c r="T76" s="178">
        <f t="array" ref="T76">IFERROR(
MEDIAN((IF(DATOS_[[Sexo]:[Sexo]]=$B76,IF(DATOS_[[AGRUP. VALOR. PTO.]:[AGRUP. VALOR. PTO.]]=$B75,IF(DATOS_[[Check Periodo Ref.]:[Check Periodo Ref.]]="Dentro",DATOS_[Conc.Sal.15]))))),
0)</f>
        <v>0</v>
      </c>
      <c r="U76" s="178">
        <f t="array" ref="U76">IFERROR(
MEDIAN((IF(DATOS_[[Sexo]:[Sexo]]=$B76,IF(DATOS_[[AGRUP. VALOR. PTO.]:[AGRUP. VALOR. PTO.]]=$B75,IF(DATOS_[[Check Periodo Ref.]:[Check Periodo Ref.]]="Dentro",DATOS_[Conc.Sal.16]))))),
0)</f>
        <v>0</v>
      </c>
      <c r="V76" s="178">
        <f t="array" ref="V76">IFERROR(
MEDIAN((IF(DATOS_[[Sexo]:[Sexo]]=$B76,IF(DATOS_[[AGRUP. VALOR. PTO.]:[AGRUP. VALOR. PTO.]]=$B75,IF(DATOS_[[Check Periodo Ref.]:[Check Periodo Ref.]]="Dentro",DATOS_[Conc.Sal.17]))))),
0)</f>
        <v>0</v>
      </c>
      <c r="W76" s="178">
        <f t="array" ref="W76">IFERROR(
MEDIAN((IF(DATOS_[[Sexo]:[Sexo]]=$B76,IF(DATOS_[[AGRUP. VALOR. PTO.]:[AGRUP. VALOR. PTO.]]=$B75,IF(DATOS_[[Check Periodo Ref.]:[Check Periodo Ref.]]="Dentro",DATOS_[Conc.Sal.18]))))),
0)</f>
        <v>0</v>
      </c>
      <c r="X76" s="178">
        <f t="array" ref="X76">IFERROR(
MEDIAN((IF(DATOS_[[Sexo]:[Sexo]]=$B76,IF(DATOS_[[AGRUP. VALOR. PTO.]:[AGRUP. VALOR. PTO.]]=$B75,IF(DATOS_[[Check Periodo Ref.]:[Check Periodo Ref.]]="Dentro",DATOS_[Conc.Sal.19]))))),
0)</f>
        <v>0</v>
      </c>
      <c r="Y76" s="178">
        <f t="array" ref="Y76">IFERROR(
MEDIAN((IF(DATOS_[[Sexo]:[Sexo]]=$B76,IF(DATOS_[[AGRUP. VALOR. PTO.]:[AGRUP. VALOR. PTO.]]=$B75,IF(DATOS_[[Check Periodo Ref.]:[Check Periodo Ref.]]="Dentro",DATOS_[Conc.Sal.20]))))),
0)</f>
        <v>0</v>
      </c>
      <c r="Z76" s="178">
        <f t="array" ref="Z76">IFERROR(
MEDIAN((IF(DATOS_[[Sexo]:[Sexo]]=$B76,IF(DATOS_[[AGRUP. VALOR. PTO.]:[AGRUP. VALOR. PTO.]]=$B75,IF(DATOS_[[Check Periodo Ref.]:[Check Periodo Ref.]]="Dentro",DATOS_[Conc.Sal.21]))))),
0)</f>
        <v>0</v>
      </c>
      <c r="AA76" s="178">
        <f t="array" ref="AA76">IFERROR(
MEDIAN((IF(DATOS_[[Sexo]:[Sexo]]=$B76,IF(DATOS_[[AGRUP. VALOR. PTO.]:[AGRUP. VALOR. PTO.]]=$B75,IF(DATOS_[[Check Periodo Ref.]:[Check Periodo Ref.]]="Dentro",DATOS_[Conc.Sal.22]))))),
0)</f>
        <v>0</v>
      </c>
      <c r="AB76" s="178">
        <f t="array" ref="AB76">IFERROR(
MEDIAN((IF(DATOS_[[Sexo]:[Sexo]]=$B76,IF(DATOS_[[AGRUP. VALOR. PTO.]:[AGRUP. VALOR. PTO.]]=$B75,IF(DATOS_[[Check Periodo Ref.]:[Check Periodo Ref.]]="Dentro",DATOS_[Conc.Sal.23]))))),
0)</f>
        <v>0</v>
      </c>
      <c r="AC76" s="178">
        <f t="array" ref="AC76">IFERROR(
MEDIAN((IF(DATOS_[[Sexo]:[Sexo]]=$B76,IF(DATOS_[[AGRUP. VALOR. PTO.]:[AGRUP. VALOR. PTO.]]=$B75,IF(DATOS_[[Check Periodo Ref.]:[Check Periodo Ref.]]="Dentro",DATOS_[Conc.Sal.24]))))),
0)</f>
        <v>0</v>
      </c>
      <c r="AD76" s="178">
        <f t="array" ref="AD76">IFERROR(
MEDIAN((IF(DATOS_[[Sexo]:[Sexo]]=$B76,IF(DATOS_[[AGRUP. VALOR. PTO.]:[AGRUP. VALOR. PTO.]]=$B75,IF(DATOS_[[Check Periodo Ref.]:[Check Periodo Ref.]]="Dentro",DATOS_[Conc.Sal.25]))))),
0)</f>
        <v>0</v>
      </c>
      <c r="AE76" s="178">
        <f t="array" ref="AE76">IFERROR(
MEDIAN((IF(DATOS_[[Sexo]:[Sexo]]=$B76,IF(DATOS_[[AGRUP. VALOR. PTO.]:[AGRUP. VALOR. PTO.]]=$B75,IF(DATOS_[[Check Periodo Ref.]:[Check Periodo Ref.]]="Dentro",DATOS_[Conc.Sal.26]))))),
0)</f>
        <v>0</v>
      </c>
      <c r="AF76" s="178">
        <f t="array" ref="AF76">IFERROR(
MEDIAN((IF(DATOS_[[Sexo]:[Sexo]]=$B76,IF(DATOS_[[AGRUP. VALOR. PTO.]:[AGRUP. VALOR. PTO.]]=$B75,IF(DATOS_[[Check Periodo Ref.]:[Check Periodo Ref.]]="Dentro",DATOS_[Conc.Sal.27]))))),
0)</f>
        <v>0</v>
      </c>
      <c r="AG76" s="178">
        <f t="array" ref="AG76">IFERROR(
MEDIAN((IF(DATOS_[[Sexo]:[Sexo]]=$B76,IF(DATOS_[[AGRUP. VALOR. PTO.]:[AGRUP. VALOR. PTO.]]=$B75,IF(DATOS_[[Check Periodo Ref.]:[Check Periodo Ref.]]="Dentro",DATOS_[Conc.Sal.28]))))),
0)</f>
        <v>0</v>
      </c>
      <c r="AH76" s="178">
        <f t="array" ref="AH76">IFERROR(
MEDIAN((IF(DATOS_[[Sexo]:[Sexo]]=$B76,IF(DATOS_[[AGRUP. VALOR. PTO.]:[AGRUP. VALOR. PTO.]]=$B75,IF(DATOS_[[Check Periodo Ref.]:[Check Periodo Ref.]]="Dentro",DATOS_[Conc.Sal.29]))))),
0)</f>
        <v>0</v>
      </c>
      <c r="AI76" s="178">
        <f t="array" ref="AI76">IFERROR(
MEDIAN((IF(DATOS_[[Sexo]:[Sexo]]=$B76,IF(DATOS_[[AGRUP. VALOR. PTO.]:[AGRUP. VALOR. PTO.]]=$B75,IF(DATOS_[[Check Periodo Ref.]:[Check Periodo Ref.]]="Dentro",DATOS_[Conc.Sal.30]))))),
0)</f>
        <v>0</v>
      </c>
      <c r="AJ76" s="179">
        <f t="array" ref="AJ76">IFERROR(
MEDIAN(IF(DATOS_[Sexo]=$B76,IF(DATOS_[AGRUP. VALOR. PTO.]=$B75,IF(DATOS_[Check Periodo Ref.]="Dentro",DATOS_[Tot COMPL.SAL Ef],FALSE)))),
0)</f>
        <v>0</v>
      </c>
      <c r="AK76" s="180">
        <f t="array" ref="AK76">IFERROR(
MEDIAN(IF(DATOS_[Sexo]=$B76,IF(DATOS_[AGRUP. VALOR. PTO.]=$B75,IF(DATOS_[Check Periodo Ref.]="Dentro",DATOS_[TOTAL SALARIO Ef],FALSE)))),
0)</f>
        <v>0</v>
      </c>
      <c r="AL76" s="181">
        <f t="array" ref="AL76">IFERROR(
MEDIAN((IF(DATOS_[[Sexo]:[Sexo]]=$B76,IF(DATOS_[[AGRUP. VALOR. PTO.]:[AGRUP. VALOR. PTO.]]=$B75,IF(DATOS_[[Check Periodo Ref.]:[Check Periodo Ref.]]="Dentro",DATOS_[C.Extra.01]))))),
0)</f>
        <v>0</v>
      </c>
      <c r="AM76" s="181">
        <f t="array" ref="AM76">IFERROR(
MEDIAN((IF(DATOS_[[Sexo]:[Sexo]]=$B76,IF(DATOS_[[AGRUP. VALOR. PTO.]:[AGRUP. VALOR. PTO.]]=$B75,IF(DATOS_[[Check Periodo Ref.]:[Check Periodo Ref.]]="Dentro",DATOS_[C.Extra.02]))))),
0)</f>
        <v>0</v>
      </c>
      <c r="AN76" s="181">
        <f t="array" ref="AN76">IFERROR(
MEDIAN((IF(DATOS_[[Sexo]:[Sexo]]=$B76,IF(DATOS_[[AGRUP. VALOR. PTO.]:[AGRUP. VALOR. PTO.]]=$B75,IF(DATOS_[[Check Periodo Ref.]:[Check Periodo Ref.]]="Dentro",DATOS_[C.Extra.03]))))),
0)</f>
        <v>0</v>
      </c>
      <c r="AO76" s="181">
        <f t="array" ref="AO76">IFERROR(
MEDIAN((IF(DATOS_[[Sexo]:[Sexo]]=$B76,IF(DATOS_[[AGRUP. VALOR. PTO.]:[AGRUP. VALOR. PTO.]]=$B75,IF(DATOS_[[Check Periodo Ref.]:[Check Periodo Ref.]]="Dentro",DATOS_[C.Extra.04]))))),
0)</f>
        <v>0</v>
      </c>
      <c r="AP76" s="181">
        <f t="array" ref="AP76">IFERROR(
MEDIAN((IF(DATOS_[[Sexo]:[Sexo]]=$B76,IF(DATOS_[[AGRUP. VALOR. PTO.]:[AGRUP. VALOR. PTO.]]=$B75,IF(DATOS_[[Check Periodo Ref.]:[Check Periodo Ref.]]="Dentro",DATOS_[C.Extra.05]))))),
0)</f>
        <v>0</v>
      </c>
      <c r="AQ76" s="182">
        <f t="array" ref="AQ76">IFERROR(
MEDIAN(IF(DATOS_[Sexo]=$B76,IF(DATOS_[AGRUP. VALOR. PTO.]=$B75,IF(DATOS_[Check Periodo Ref.]="Dentro",DATOS_[Tot Extrasalarial Ef],FALSE)))),
0)</f>
        <v>0</v>
      </c>
      <c r="AR76" s="183">
        <f t="array" ref="AR76">IFERROR(
MEDIAN(IF(DATOS_[Sexo]=$B76,IF(DATOS_[AGRUP. VALOR. PTO.]=$B75,IF(DATOS_[Check Periodo Ref.]="Dentro",DATOS_[TOTAL Retrib Ef],FALSE)))),
0)</f>
        <v>0</v>
      </c>
    </row>
    <row r="77" spans="1:44" x14ac:dyDescent="0.3">
      <c r="A77" s="107" t="str">
        <f t="shared" ref="A77" si="86">+A76</f>
        <v>[ocultar]</v>
      </c>
      <c r="B77" s="98"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77">
        <f t="array" ref="E77">IFERROR(
MEDIAN(IF(DATOS_[Sexo]=$B77,IF(DATOS_[AGRUP. VALOR. PTO.]=$B75,IF(DATOS_[Check Periodo Ref.]="Dentro",DATOS_[SALARIO BASE Ef],FALSE)))),
0)</f>
        <v>0</v>
      </c>
      <c r="F77" s="178">
        <f t="array" ref="F77">IFERROR(
MEDIAN((IF(DATOS_[[Sexo]:[Sexo]]=$B77,IF(DATOS_[[AGRUP. VALOR. PTO.]:[AGRUP. VALOR. PTO.]]=$B75,IF(DATOS_[[Check Periodo Ref.]:[Check Periodo Ref.]]="Dentro",DATOS_[Conc.Sal.01]))))),
0)</f>
        <v>0</v>
      </c>
      <c r="G77" s="178">
        <f t="array" ref="G77">IFERROR(
MEDIAN((IF(DATOS_[[Sexo]:[Sexo]]=$B77,IF(DATOS_[[AGRUP. VALOR. PTO.]:[AGRUP. VALOR. PTO.]]=$B75,IF(DATOS_[[Check Periodo Ref.]:[Check Periodo Ref.]]="Dentro",DATOS_[Conc.Sal.02]))))),
0)</f>
        <v>0</v>
      </c>
      <c r="H77" s="178">
        <f t="array" ref="H77">IFERROR(
MEDIAN((IF(DATOS_[[Sexo]:[Sexo]]=$B77,IF(DATOS_[[AGRUP. VALOR. PTO.]:[AGRUP. VALOR. PTO.]]=$B75,IF(DATOS_[[Check Periodo Ref.]:[Check Periodo Ref.]]="Dentro",DATOS_[Conc.Sal.03]))))),
0)</f>
        <v>0</v>
      </c>
      <c r="I77" s="178">
        <f t="array" ref="I77">IFERROR(
MEDIAN((IF(DATOS_[[Sexo]:[Sexo]]=$B77,IF(DATOS_[[AGRUP. VALOR. PTO.]:[AGRUP. VALOR. PTO.]]=$B75,IF(DATOS_[[Check Periodo Ref.]:[Check Periodo Ref.]]="Dentro",DATOS_[Conc.Sal.04]))))),
0)</f>
        <v>0</v>
      </c>
      <c r="J77" s="178">
        <f t="array" ref="J77">IFERROR(
MEDIAN((IF(DATOS_[[Sexo]:[Sexo]]=$B77,IF(DATOS_[[AGRUP. VALOR. PTO.]:[AGRUP. VALOR. PTO.]]=$B75,IF(DATOS_[[Check Periodo Ref.]:[Check Periodo Ref.]]="Dentro",DATOS_[Conc.Sal.05]))))),
0)</f>
        <v>0</v>
      </c>
      <c r="K77" s="178">
        <f t="array" ref="K77">IFERROR(
MEDIAN((IF(DATOS_[[Sexo]:[Sexo]]=$B77,IF(DATOS_[[AGRUP. VALOR. PTO.]:[AGRUP. VALOR. PTO.]]=$B75,IF(DATOS_[[Check Periodo Ref.]:[Check Periodo Ref.]]="Dentro",DATOS_[Conc.Sal.06]))))),
0)</f>
        <v>0</v>
      </c>
      <c r="L77" s="178">
        <f t="array" ref="L77">IFERROR(
MEDIAN((IF(DATOS_[[Sexo]:[Sexo]]=$B77,IF(DATOS_[[AGRUP. VALOR. PTO.]:[AGRUP. VALOR. PTO.]]=$B75,IF(DATOS_[[Check Periodo Ref.]:[Check Periodo Ref.]]="Dentro",DATOS_[Conc.Sal.07]))))),
0)</f>
        <v>0</v>
      </c>
      <c r="M77" s="178">
        <f t="array" ref="M77">IFERROR(
MEDIAN((IF(DATOS_[[Sexo]:[Sexo]]=$B77,IF(DATOS_[[AGRUP. VALOR. PTO.]:[AGRUP. VALOR. PTO.]]=$B75,IF(DATOS_[[Check Periodo Ref.]:[Check Periodo Ref.]]="Dentro",DATOS_[Conc.Sal.08]))))),
0)</f>
        <v>0</v>
      </c>
      <c r="N77" s="178">
        <f t="array" ref="N77">IFERROR(
MEDIAN((IF(DATOS_[[Sexo]:[Sexo]]=$B77,IF(DATOS_[[AGRUP. VALOR. PTO.]:[AGRUP. VALOR. PTO.]]=$B75,IF(DATOS_[[Check Periodo Ref.]:[Check Periodo Ref.]]="Dentro",DATOS_[Conc.Sal.09]))))),
0)</f>
        <v>0</v>
      </c>
      <c r="O77" s="178">
        <f t="array" ref="O77">IFERROR(
MEDIAN((IF(DATOS_[[Sexo]:[Sexo]]=$B77,IF(DATOS_[[AGRUP. VALOR. PTO.]:[AGRUP. VALOR. PTO.]]=$B75,IF(DATOS_[[Check Periodo Ref.]:[Check Periodo Ref.]]="Dentro",DATOS_[Conc.Sal.10]))))),
0)</f>
        <v>0</v>
      </c>
      <c r="P77" s="178">
        <f t="array" ref="P77">IFERROR(
MEDIAN((IF(DATOS_[[Sexo]:[Sexo]]=$B77,IF(DATOS_[[AGRUP. VALOR. PTO.]:[AGRUP. VALOR. PTO.]]=$B75,IF(DATOS_[[Check Periodo Ref.]:[Check Periodo Ref.]]="Dentro",DATOS_[Conc.Sal.11]))))),
0)</f>
        <v>0</v>
      </c>
      <c r="Q77" s="178">
        <f t="array" ref="Q77">IFERROR(
MEDIAN((IF(DATOS_[[Sexo]:[Sexo]]=$B77,IF(DATOS_[[AGRUP. VALOR. PTO.]:[AGRUP. VALOR. PTO.]]=$B75,IF(DATOS_[[Check Periodo Ref.]:[Check Periodo Ref.]]="Dentro",DATOS_[Conc.Sal.12]))))),
0)</f>
        <v>0</v>
      </c>
      <c r="R77" s="178">
        <f t="array" ref="R77">IFERROR(
MEDIAN((IF(DATOS_[[Sexo]:[Sexo]]=$B77,IF(DATOS_[[AGRUP. VALOR. PTO.]:[AGRUP. VALOR. PTO.]]=$B75,IF(DATOS_[[Check Periodo Ref.]:[Check Periodo Ref.]]="Dentro",DATOS_[Conc.Sal.13]))))),
0)</f>
        <v>0</v>
      </c>
      <c r="S77" s="178">
        <f t="array" ref="S77">IFERROR(
MEDIAN((IF(DATOS_[[Sexo]:[Sexo]]=$B77,IF(DATOS_[[AGRUP. VALOR. PTO.]:[AGRUP. VALOR. PTO.]]=$B75,IF(DATOS_[[Check Periodo Ref.]:[Check Periodo Ref.]]="Dentro",DATOS_[Conc.Sal.14]))))),
0)</f>
        <v>0</v>
      </c>
      <c r="T77" s="178">
        <f t="array" ref="T77">IFERROR(
MEDIAN((IF(DATOS_[[Sexo]:[Sexo]]=$B77,IF(DATOS_[[AGRUP. VALOR. PTO.]:[AGRUP. VALOR. PTO.]]=$B75,IF(DATOS_[[Check Periodo Ref.]:[Check Periodo Ref.]]="Dentro",DATOS_[Conc.Sal.15]))))),
0)</f>
        <v>0</v>
      </c>
      <c r="U77" s="178">
        <f t="array" ref="U77">IFERROR(
MEDIAN((IF(DATOS_[[Sexo]:[Sexo]]=$B77,IF(DATOS_[[AGRUP. VALOR. PTO.]:[AGRUP. VALOR. PTO.]]=$B75,IF(DATOS_[[Check Periodo Ref.]:[Check Periodo Ref.]]="Dentro",DATOS_[Conc.Sal.16]))))),
0)</f>
        <v>0</v>
      </c>
      <c r="V77" s="178">
        <f t="array" ref="V77">IFERROR(
MEDIAN((IF(DATOS_[[Sexo]:[Sexo]]=$B77,IF(DATOS_[[AGRUP. VALOR. PTO.]:[AGRUP. VALOR. PTO.]]=$B75,IF(DATOS_[[Check Periodo Ref.]:[Check Periodo Ref.]]="Dentro",DATOS_[Conc.Sal.17]))))),
0)</f>
        <v>0</v>
      </c>
      <c r="W77" s="178">
        <f t="array" ref="W77">IFERROR(
MEDIAN((IF(DATOS_[[Sexo]:[Sexo]]=$B77,IF(DATOS_[[AGRUP. VALOR. PTO.]:[AGRUP. VALOR. PTO.]]=$B75,IF(DATOS_[[Check Periodo Ref.]:[Check Periodo Ref.]]="Dentro",DATOS_[Conc.Sal.18]))))),
0)</f>
        <v>0</v>
      </c>
      <c r="X77" s="178">
        <f t="array" ref="X77">IFERROR(
MEDIAN((IF(DATOS_[[Sexo]:[Sexo]]=$B77,IF(DATOS_[[AGRUP. VALOR. PTO.]:[AGRUP. VALOR. PTO.]]=$B75,IF(DATOS_[[Check Periodo Ref.]:[Check Periodo Ref.]]="Dentro",DATOS_[Conc.Sal.19]))))),
0)</f>
        <v>0</v>
      </c>
      <c r="Y77" s="178">
        <f t="array" ref="Y77">IFERROR(
MEDIAN((IF(DATOS_[[Sexo]:[Sexo]]=$B77,IF(DATOS_[[AGRUP. VALOR. PTO.]:[AGRUP. VALOR. PTO.]]=$B75,IF(DATOS_[[Check Periodo Ref.]:[Check Periodo Ref.]]="Dentro",DATOS_[Conc.Sal.20]))))),
0)</f>
        <v>0</v>
      </c>
      <c r="Z77" s="178">
        <f t="array" ref="Z77">IFERROR(
MEDIAN((IF(DATOS_[[Sexo]:[Sexo]]=$B77,IF(DATOS_[[AGRUP. VALOR. PTO.]:[AGRUP. VALOR. PTO.]]=$B75,IF(DATOS_[[Check Periodo Ref.]:[Check Periodo Ref.]]="Dentro",DATOS_[Conc.Sal.21]))))),
0)</f>
        <v>0</v>
      </c>
      <c r="AA77" s="178">
        <f t="array" ref="AA77">IFERROR(
MEDIAN((IF(DATOS_[[Sexo]:[Sexo]]=$B77,IF(DATOS_[[AGRUP. VALOR. PTO.]:[AGRUP. VALOR. PTO.]]=$B75,IF(DATOS_[[Check Periodo Ref.]:[Check Periodo Ref.]]="Dentro",DATOS_[Conc.Sal.22]))))),
0)</f>
        <v>0</v>
      </c>
      <c r="AB77" s="178">
        <f t="array" ref="AB77">IFERROR(
MEDIAN((IF(DATOS_[[Sexo]:[Sexo]]=$B77,IF(DATOS_[[AGRUP. VALOR. PTO.]:[AGRUP. VALOR. PTO.]]=$B75,IF(DATOS_[[Check Periodo Ref.]:[Check Periodo Ref.]]="Dentro",DATOS_[Conc.Sal.23]))))),
0)</f>
        <v>0</v>
      </c>
      <c r="AC77" s="178">
        <f t="array" ref="AC77">IFERROR(
MEDIAN((IF(DATOS_[[Sexo]:[Sexo]]=$B77,IF(DATOS_[[AGRUP. VALOR. PTO.]:[AGRUP. VALOR. PTO.]]=$B75,IF(DATOS_[[Check Periodo Ref.]:[Check Periodo Ref.]]="Dentro",DATOS_[Conc.Sal.24]))))),
0)</f>
        <v>0</v>
      </c>
      <c r="AD77" s="178">
        <f t="array" ref="AD77">IFERROR(
MEDIAN((IF(DATOS_[[Sexo]:[Sexo]]=$B77,IF(DATOS_[[AGRUP. VALOR. PTO.]:[AGRUP. VALOR. PTO.]]=$B75,IF(DATOS_[[Check Periodo Ref.]:[Check Periodo Ref.]]="Dentro",DATOS_[Conc.Sal.25]))))),
0)</f>
        <v>0</v>
      </c>
      <c r="AE77" s="178">
        <f t="array" ref="AE77">IFERROR(
MEDIAN((IF(DATOS_[[Sexo]:[Sexo]]=$B77,IF(DATOS_[[AGRUP. VALOR. PTO.]:[AGRUP. VALOR. PTO.]]=$B75,IF(DATOS_[[Check Periodo Ref.]:[Check Periodo Ref.]]="Dentro",DATOS_[Conc.Sal.26]))))),
0)</f>
        <v>0</v>
      </c>
      <c r="AF77" s="178">
        <f t="array" ref="AF77">IFERROR(
MEDIAN((IF(DATOS_[[Sexo]:[Sexo]]=$B77,IF(DATOS_[[AGRUP. VALOR. PTO.]:[AGRUP. VALOR. PTO.]]=$B75,IF(DATOS_[[Check Periodo Ref.]:[Check Periodo Ref.]]="Dentro",DATOS_[Conc.Sal.27]))))),
0)</f>
        <v>0</v>
      </c>
      <c r="AG77" s="178">
        <f t="array" ref="AG77">IFERROR(
MEDIAN((IF(DATOS_[[Sexo]:[Sexo]]=$B77,IF(DATOS_[[AGRUP. VALOR. PTO.]:[AGRUP. VALOR. PTO.]]=$B75,IF(DATOS_[[Check Periodo Ref.]:[Check Periodo Ref.]]="Dentro",DATOS_[Conc.Sal.28]))))),
0)</f>
        <v>0</v>
      </c>
      <c r="AH77" s="178">
        <f t="array" ref="AH77">IFERROR(
MEDIAN((IF(DATOS_[[Sexo]:[Sexo]]=$B77,IF(DATOS_[[AGRUP. VALOR. PTO.]:[AGRUP. VALOR. PTO.]]=$B75,IF(DATOS_[[Check Periodo Ref.]:[Check Periodo Ref.]]="Dentro",DATOS_[Conc.Sal.29]))))),
0)</f>
        <v>0</v>
      </c>
      <c r="AI77" s="178">
        <f t="array" ref="AI77">IFERROR(
MEDIAN((IF(DATOS_[[Sexo]:[Sexo]]=$B77,IF(DATOS_[[AGRUP. VALOR. PTO.]:[AGRUP. VALOR. PTO.]]=$B75,IF(DATOS_[[Check Periodo Ref.]:[Check Periodo Ref.]]="Dentro",DATOS_[Conc.Sal.30]))))),
0)</f>
        <v>0</v>
      </c>
      <c r="AJ77" s="179">
        <f t="array" ref="AJ77">IFERROR(
MEDIAN(IF(DATOS_[Sexo]=$B77,IF(DATOS_[AGRUP. VALOR. PTO.]=$B75,IF(DATOS_[Check Periodo Ref.]="Dentro",DATOS_[Tot COMPL.SAL Ef],FALSE)))),
0)</f>
        <v>0</v>
      </c>
      <c r="AK77" s="180">
        <f t="array" ref="AK77">IFERROR(
MEDIAN(IF(DATOS_[Sexo]=$B77,IF(DATOS_[AGRUP. VALOR. PTO.]=$B75,IF(DATOS_[Check Periodo Ref.]="Dentro",DATOS_[TOTAL SALARIO Ef],FALSE)))),
0)</f>
        <v>0</v>
      </c>
      <c r="AL77" s="181">
        <f t="array" ref="AL77">IFERROR(
MEDIAN((IF(DATOS_[[Sexo]:[Sexo]]=$B77,IF(DATOS_[[AGRUP. VALOR. PTO.]:[AGRUP. VALOR. PTO.]]=$B75,IF(DATOS_[[Check Periodo Ref.]:[Check Periodo Ref.]]="Dentro",DATOS_[C.Extra.01]))))),
0)</f>
        <v>0</v>
      </c>
      <c r="AM77" s="181">
        <f t="array" ref="AM77">IFERROR(
MEDIAN((IF(DATOS_[[Sexo]:[Sexo]]=$B77,IF(DATOS_[[AGRUP. VALOR. PTO.]:[AGRUP. VALOR. PTO.]]=$B75,IF(DATOS_[[Check Periodo Ref.]:[Check Periodo Ref.]]="Dentro",DATOS_[C.Extra.02]))))),
0)</f>
        <v>0</v>
      </c>
      <c r="AN77" s="181">
        <f t="array" ref="AN77">IFERROR(
MEDIAN((IF(DATOS_[[Sexo]:[Sexo]]=$B77,IF(DATOS_[[AGRUP. VALOR. PTO.]:[AGRUP. VALOR. PTO.]]=$B75,IF(DATOS_[[Check Periodo Ref.]:[Check Periodo Ref.]]="Dentro",DATOS_[C.Extra.03]))))),
0)</f>
        <v>0</v>
      </c>
      <c r="AO77" s="181">
        <f t="array" ref="AO77">IFERROR(
MEDIAN((IF(DATOS_[[Sexo]:[Sexo]]=$B77,IF(DATOS_[[AGRUP. VALOR. PTO.]:[AGRUP. VALOR. PTO.]]=$B75,IF(DATOS_[[Check Periodo Ref.]:[Check Periodo Ref.]]="Dentro",DATOS_[C.Extra.04]))))),
0)</f>
        <v>0</v>
      </c>
      <c r="AP77" s="181">
        <f t="array" ref="AP77">IFERROR(
MEDIAN((IF(DATOS_[[Sexo]:[Sexo]]=$B77,IF(DATOS_[[AGRUP. VALOR. PTO.]:[AGRUP. VALOR. PTO.]]=$B75,IF(DATOS_[[Check Periodo Ref.]:[Check Periodo Ref.]]="Dentro",DATOS_[C.Extra.05]))))),
0)</f>
        <v>0</v>
      </c>
      <c r="AQ77" s="182">
        <f t="array" ref="AQ77">IFERROR(
MEDIAN(IF(DATOS_[Sexo]=$B77,IF(DATOS_[AGRUP. VALOR. PTO.]=$B75,IF(DATOS_[Check Periodo Ref.]="Dentro",DATOS_[Tot Extrasalarial Ef],FALSE)))),
0)</f>
        <v>0</v>
      </c>
      <c r="AR77" s="183">
        <f t="array" ref="AR77">IFERROR(
MEDIAN(IF(DATOS_[Sexo]=$B77,IF(DATOS_[AGRUP. VALOR. PTO.]=$B75,IF(DATOS_[Check Periodo Ref.]="Dentro",DATOS_[TOTAL Retrib Ef],FALSE)))),
0)</f>
        <v>0</v>
      </c>
    </row>
    <row r="78" spans="1:44" ht="17.25" thickBot="1" x14ac:dyDescent="0.35">
      <c r="A78" s="107" t="str">
        <f t="shared" ref="A78" si="87">+A79</f>
        <v>[ocultar]</v>
      </c>
      <c r="B78" s="105" t="s">
        <v>281</v>
      </c>
      <c r="C78" s="176"/>
      <c r="D78" s="106"/>
      <c r="E78" s="186" t="str">
        <f t="shared" ref="E78:AR78" si="88">IFERROR((E79-E80)/E79,"")</f>
        <v/>
      </c>
      <c r="F78" s="190" t="str">
        <f t="shared" si="88"/>
        <v/>
      </c>
      <c r="G78" s="190" t="str">
        <f t="shared" si="88"/>
        <v/>
      </c>
      <c r="H78" s="190" t="str">
        <f t="shared" si="88"/>
        <v/>
      </c>
      <c r="I78" s="190" t="str">
        <f t="shared" si="88"/>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89" t="str">
        <f t="shared" si="88"/>
        <v/>
      </c>
      <c r="W78" s="189" t="str">
        <f t="shared" si="88"/>
        <v/>
      </c>
      <c r="X78" s="189" t="str">
        <f t="shared" si="88"/>
        <v/>
      </c>
      <c r="Y78" s="189"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91" t="str">
        <f t="shared" si="88"/>
        <v/>
      </c>
      <c r="AK78" s="195" t="str">
        <f t="shared" si="88"/>
        <v/>
      </c>
      <c r="AL78" s="192" t="str">
        <f t="shared" si="88"/>
        <v/>
      </c>
      <c r="AM78" s="192" t="str">
        <f t="shared" si="88"/>
        <v/>
      </c>
      <c r="AN78" s="192" t="str">
        <f t="shared" si="88"/>
        <v/>
      </c>
      <c r="AO78" s="192" t="str">
        <f t="shared" si="88"/>
        <v/>
      </c>
      <c r="AP78" s="192" t="str">
        <f t="shared" si="88"/>
        <v/>
      </c>
      <c r="AQ78" s="193" t="str">
        <f t="shared" si="88"/>
        <v/>
      </c>
      <c r="AR78" s="194" t="str">
        <f t="shared" si="88"/>
        <v/>
      </c>
    </row>
    <row r="79" spans="1:44" x14ac:dyDescent="0.3">
      <c r="A79" s="107" t="str">
        <f t="shared" ref="A79" si="89">+IF(C79+C80=0,"[ocultar]","")</f>
        <v>[ocultar]</v>
      </c>
      <c r="B79" s="98"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77">
        <f t="array" ref="E79">IFERROR(
MEDIAN(IF(DATOS_[Sexo]=$B79,IF(DATOS_[AGRUP. VALOR. PTO.]=$B78,IF(DATOS_[Check Periodo Ref.]="Dentro",DATOS_[SALARIO BASE Ef],FALSE)))),
0)</f>
        <v>0</v>
      </c>
      <c r="F79" s="178">
        <f t="array" ref="F79">IFERROR(
MEDIAN((IF(DATOS_[[Sexo]:[Sexo]]=$B79,IF(DATOS_[[AGRUP. VALOR. PTO.]:[AGRUP. VALOR. PTO.]]=$B78,IF(DATOS_[[Check Periodo Ref.]:[Check Periodo Ref.]]="Dentro",DATOS_[Conc.Sal.01]))))),
0)</f>
        <v>0</v>
      </c>
      <c r="G79" s="178">
        <f t="array" ref="G79">IFERROR(
MEDIAN((IF(DATOS_[[Sexo]:[Sexo]]=$B79,IF(DATOS_[[AGRUP. VALOR. PTO.]:[AGRUP. VALOR. PTO.]]=$B78,IF(DATOS_[[Check Periodo Ref.]:[Check Periodo Ref.]]="Dentro",DATOS_[Conc.Sal.02]))))),
0)</f>
        <v>0</v>
      </c>
      <c r="H79" s="178">
        <f t="array" ref="H79">IFERROR(
MEDIAN((IF(DATOS_[[Sexo]:[Sexo]]=$B79,IF(DATOS_[[AGRUP. VALOR. PTO.]:[AGRUP. VALOR. PTO.]]=$B78,IF(DATOS_[[Check Periodo Ref.]:[Check Periodo Ref.]]="Dentro",DATOS_[Conc.Sal.03]))))),
0)</f>
        <v>0</v>
      </c>
      <c r="I79" s="178">
        <f t="array" ref="I79">IFERROR(
MEDIAN((IF(DATOS_[[Sexo]:[Sexo]]=$B79,IF(DATOS_[[AGRUP. VALOR. PTO.]:[AGRUP. VALOR. PTO.]]=$B78,IF(DATOS_[[Check Periodo Ref.]:[Check Periodo Ref.]]="Dentro",DATOS_[Conc.Sal.04]))))),
0)</f>
        <v>0</v>
      </c>
      <c r="J79" s="178">
        <f t="array" ref="J79">IFERROR(
MEDIAN((IF(DATOS_[[Sexo]:[Sexo]]=$B79,IF(DATOS_[[AGRUP. VALOR. PTO.]:[AGRUP. VALOR. PTO.]]=$B78,IF(DATOS_[[Check Periodo Ref.]:[Check Periodo Ref.]]="Dentro",DATOS_[Conc.Sal.05]))))),
0)</f>
        <v>0</v>
      </c>
      <c r="K79" s="178">
        <f t="array" ref="K79">IFERROR(
MEDIAN((IF(DATOS_[[Sexo]:[Sexo]]=$B79,IF(DATOS_[[AGRUP. VALOR. PTO.]:[AGRUP. VALOR. PTO.]]=$B78,IF(DATOS_[[Check Periodo Ref.]:[Check Periodo Ref.]]="Dentro",DATOS_[Conc.Sal.06]))))),
0)</f>
        <v>0</v>
      </c>
      <c r="L79" s="178">
        <f t="array" ref="L79">IFERROR(
MEDIAN((IF(DATOS_[[Sexo]:[Sexo]]=$B79,IF(DATOS_[[AGRUP. VALOR. PTO.]:[AGRUP. VALOR. PTO.]]=$B78,IF(DATOS_[[Check Periodo Ref.]:[Check Periodo Ref.]]="Dentro",DATOS_[Conc.Sal.07]))))),
0)</f>
        <v>0</v>
      </c>
      <c r="M79" s="178">
        <f t="array" ref="M79">IFERROR(
MEDIAN((IF(DATOS_[[Sexo]:[Sexo]]=$B79,IF(DATOS_[[AGRUP. VALOR. PTO.]:[AGRUP. VALOR. PTO.]]=$B78,IF(DATOS_[[Check Periodo Ref.]:[Check Periodo Ref.]]="Dentro",DATOS_[Conc.Sal.08]))))),
0)</f>
        <v>0</v>
      </c>
      <c r="N79" s="178">
        <f t="array" ref="N79">IFERROR(
MEDIAN((IF(DATOS_[[Sexo]:[Sexo]]=$B79,IF(DATOS_[[AGRUP. VALOR. PTO.]:[AGRUP. VALOR. PTO.]]=$B78,IF(DATOS_[[Check Periodo Ref.]:[Check Periodo Ref.]]="Dentro",DATOS_[Conc.Sal.09]))))),
0)</f>
        <v>0</v>
      </c>
      <c r="O79" s="178">
        <f t="array" ref="O79">IFERROR(
MEDIAN((IF(DATOS_[[Sexo]:[Sexo]]=$B79,IF(DATOS_[[AGRUP. VALOR. PTO.]:[AGRUP. VALOR. PTO.]]=$B78,IF(DATOS_[[Check Periodo Ref.]:[Check Periodo Ref.]]="Dentro",DATOS_[Conc.Sal.10]))))),
0)</f>
        <v>0</v>
      </c>
      <c r="P79" s="178">
        <f t="array" ref="P79">IFERROR(
MEDIAN((IF(DATOS_[[Sexo]:[Sexo]]=$B79,IF(DATOS_[[AGRUP. VALOR. PTO.]:[AGRUP. VALOR. PTO.]]=$B78,IF(DATOS_[[Check Periodo Ref.]:[Check Periodo Ref.]]="Dentro",DATOS_[Conc.Sal.11]))))),
0)</f>
        <v>0</v>
      </c>
      <c r="Q79" s="178">
        <f t="array" ref="Q79">IFERROR(
MEDIAN((IF(DATOS_[[Sexo]:[Sexo]]=$B79,IF(DATOS_[[AGRUP. VALOR. PTO.]:[AGRUP. VALOR. PTO.]]=$B78,IF(DATOS_[[Check Periodo Ref.]:[Check Periodo Ref.]]="Dentro",DATOS_[Conc.Sal.12]))))),
0)</f>
        <v>0</v>
      </c>
      <c r="R79" s="178">
        <f t="array" ref="R79">IFERROR(
MEDIAN((IF(DATOS_[[Sexo]:[Sexo]]=$B79,IF(DATOS_[[AGRUP. VALOR. PTO.]:[AGRUP. VALOR. PTO.]]=$B78,IF(DATOS_[[Check Periodo Ref.]:[Check Periodo Ref.]]="Dentro",DATOS_[Conc.Sal.13]))))),
0)</f>
        <v>0</v>
      </c>
      <c r="S79" s="178">
        <f t="array" ref="S79">IFERROR(
MEDIAN((IF(DATOS_[[Sexo]:[Sexo]]=$B79,IF(DATOS_[[AGRUP. VALOR. PTO.]:[AGRUP. VALOR. PTO.]]=$B78,IF(DATOS_[[Check Periodo Ref.]:[Check Periodo Ref.]]="Dentro",DATOS_[Conc.Sal.14]))))),
0)</f>
        <v>0</v>
      </c>
      <c r="T79" s="178">
        <f t="array" ref="T79">IFERROR(
MEDIAN((IF(DATOS_[[Sexo]:[Sexo]]=$B79,IF(DATOS_[[AGRUP. VALOR. PTO.]:[AGRUP. VALOR. PTO.]]=$B78,IF(DATOS_[[Check Periodo Ref.]:[Check Periodo Ref.]]="Dentro",DATOS_[Conc.Sal.15]))))),
0)</f>
        <v>0</v>
      </c>
      <c r="U79" s="178">
        <f t="array" ref="U79">IFERROR(
MEDIAN((IF(DATOS_[[Sexo]:[Sexo]]=$B79,IF(DATOS_[[AGRUP. VALOR. PTO.]:[AGRUP. VALOR. PTO.]]=$B78,IF(DATOS_[[Check Periodo Ref.]:[Check Periodo Ref.]]="Dentro",DATOS_[Conc.Sal.16]))))),
0)</f>
        <v>0</v>
      </c>
      <c r="V79" s="178">
        <f t="array" ref="V79">IFERROR(
MEDIAN((IF(DATOS_[[Sexo]:[Sexo]]=$B79,IF(DATOS_[[AGRUP. VALOR. PTO.]:[AGRUP. VALOR. PTO.]]=$B78,IF(DATOS_[[Check Periodo Ref.]:[Check Periodo Ref.]]="Dentro",DATOS_[Conc.Sal.17]))))),
0)</f>
        <v>0</v>
      </c>
      <c r="W79" s="178">
        <f t="array" ref="W79">IFERROR(
MEDIAN((IF(DATOS_[[Sexo]:[Sexo]]=$B79,IF(DATOS_[[AGRUP. VALOR. PTO.]:[AGRUP. VALOR. PTO.]]=$B78,IF(DATOS_[[Check Periodo Ref.]:[Check Periodo Ref.]]="Dentro",DATOS_[Conc.Sal.18]))))),
0)</f>
        <v>0</v>
      </c>
      <c r="X79" s="178">
        <f t="array" ref="X79">IFERROR(
MEDIAN((IF(DATOS_[[Sexo]:[Sexo]]=$B79,IF(DATOS_[[AGRUP. VALOR. PTO.]:[AGRUP. VALOR. PTO.]]=$B78,IF(DATOS_[[Check Periodo Ref.]:[Check Periodo Ref.]]="Dentro",DATOS_[Conc.Sal.19]))))),
0)</f>
        <v>0</v>
      </c>
      <c r="Y79" s="178">
        <f t="array" ref="Y79">IFERROR(
MEDIAN((IF(DATOS_[[Sexo]:[Sexo]]=$B79,IF(DATOS_[[AGRUP. VALOR. PTO.]:[AGRUP. VALOR. PTO.]]=$B78,IF(DATOS_[[Check Periodo Ref.]:[Check Periodo Ref.]]="Dentro",DATOS_[Conc.Sal.20]))))),
0)</f>
        <v>0</v>
      </c>
      <c r="Z79" s="178">
        <f t="array" ref="Z79">IFERROR(
MEDIAN((IF(DATOS_[[Sexo]:[Sexo]]=$B79,IF(DATOS_[[AGRUP. VALOR. PTO.]:[AGRUP. VALOR. PTO.]]=$B78,IF(DATOS_[[Check Periodo Ref.]:[Check Periodo Ref.]]="Dentro",DATOS_[Conc.Sal.21]))))),
0)</f>
        <v>0</v>
      </c>
      <c r="AA79" s="178">
        <f t="array" ref="AA79">IFERROR(
MEDIAN((IF(DATOS_[[Sexo]:[Sexo]]=$B79,IF(DATOS_[[AGRUP. VALOR. PTO.]:[AGRUP. VALOR. PTO.]]=$B78,IF(DATOS_[[Check Periodo Ref.]:[Check Periodo Ref.]]="Dentro",DATOS_[Conc.Sal.22]))))),
0)</f>
        <v>0</v>
      </c>
      <c r="AB79" s="178">
        <f t="array" ref="AB79">IFERROR(
MEDIAN((IF(DATOS_[[Sexo]:[Sexo]]=$B79,IF(DATOS_[[AGRUP. VALOR. PTO.]:[AGRUP. VALOR. PTO.]]=$B78,IF(DATOS_[[Check Periodo Ref.]:[Check Periodo Ref.]]="Dentro",DATOS_[Conc.Sal.23]))))),
0)</f>
        <v>0</v>
      </c>
      <c r="AC79" s="178">
        <f t="array" ref="AC79">IFERROR(
MEDIAN((IF(DATOS_[[Sexo]:[Sexo]]=$B79,IF(DATOS_[[AGRUP. VALOR. PTO.]:[AGRUP. VALOR. PTO.]]=$B78,IF(DATOS_[[Check Periodo Ref.]:[Check Periodo Ref.]]="Dentro",DATOS_[Conc.Sal.24]))))),
0)</f>
        <v>0</v>
      </c>
      <c r="AD79" s="178">
        <f t="array" ref="AD79">IFERROR(
MEDIAN((IF(DATOS_[[Sexo]:[Sexo]]=$B79,IF(DATOS_[[AGRUP. VALOR. PTO.]:[AGRUP. VALOR. PTO.]]=$B78,IF(DATOS_[[Check Periodo Ref.]:[Check Periodo Ref.]]="Dentro",DATOS_[Conc.Sal.25]))))),
0)</f>
        <v>0</v>
      </c>
      <c r="AE79" s="178">
        <f t="array" ref="AE79">IFERROR(
MEDIAN((IF(DATOS_[[Sexo]:[Sexo]]=$B79,IF(DATOS_[[AGRUP. VALOR. PTO.]:[AGRUP. VALOR. PTO.]]=$B78,IF(DATOS_[[Check Periodo Ref.]:[Check Periodo Ref.]]="Dentro",DATOS_[Conc.Sal.26]))))),
0)</f>
        <v>0</v>
      </c>
      <c r="AF79" s="178">
        <f t="array" ref="AF79">IFERROR(
MEDIAN((IF(DATOS_[[Sexo]:[Sexo]]=$B79,IF(DATOS_[[AGRUP. VALOR. PTO.]:[AGRUP. VALOR. PTO.]]=$B78,IF(DATOS_[[Check Periodo Ref.]:[Check Periodo Ref.]]="Dentro",DATOS_[Conc.Sal.27]))))),
0)</f>
        <v>0</v>
      </c>
      <c r="AG79" s="178">
        <f t="array" ref="AG79">IFERROR(
MEDIAN((IF(DATOS_[[Sexo]:[Sexo]]=$B79,IF(DATOS_[[AGRUP. VALOR. PTO.]:[AGRUP. VALOR. PTO.]]=$B78,IF(DATOS_[[Check Periodo Ref.]:[Check Periodo Ref.]]="Dentro",DATOS_[Conc.Sal.28]))))),
0)</f>
        <v>0</v>
      </c>
      <c r="AH79" s="178">
        <f t="array" ref="AH79">IFERROR(
MEDIAN((IF(DATOS_[[Sexo]:[Sexo]]=$B79,IF(DATOS_[[AGRUP. VALOR. PTO.]:[AGRUP. VALOR. PTO.]]=$B78,IF(DATOS_[[Check Periodo Ref.]:[Check Periodo Ref.]]="Dentro",DATOS_[Conc.Sal.29]))))),
0)</f>
        <v>0</v>
      </c>
      <c r="AI79" s="178">
        <f t="array" ref="AI79">IFERROR(
MEDIAN((IF(DATOS_[[Sexo]:[Sexo]]=$B79,IF(DATOS_[[AGRUP. VALOR. PTO.]:[AGRUP. VALOR. PTO.]]=$B78,IF(DATOS_[[Check Periodo Ref.]:[Check Periodo Ref.]]="Dentro",DATOS_[Conc.Sal.30]))))),
0)</f>
        <v>0</v>
      </c>
      <c r="AJ79" s="179">
        <f t="array" ref="AJ79">IFERROR(
MEDIAN(IF(DATOS_[Sexo]=$B79,IF(DATOS_[AGRUP. VALOR. PTO.]=$B78,IF(DATOS_[Check Periodo Ref.]="Dentro",DATOS_[Tot COMPL.SAL Ef],FALSE)))),
0)</f>
        <v>0</v>
      </c>
      <c r="AK79" s="180">
        <f t="array" ref="AK79">IFERROR(
MEDIAN(IF(DATOS_[Sexo]=$B79,IF(DATOS_[AGRUP. VALOR. PTO.]=$B78,IF(DATOS_[Check Periodo Ref.]="Dentro",DATOS_[TOTAL SALARIO Ef],FALSE)))),
0)</f>
        <v>0</v>
      </c>
      <c r="AL79" s="181">
        <f t="array" ref="AL79">IFERROR(
MEDIAN((IF(DATOS_[[Sexo]:[Sexo]]=$B79,IF(DATOS_[[AGRUP. VALOR. PTO.]:[AGRUP. VALOR. PTO.]]=$B78,IF(DATOS_[[Check Periodo Ref.]:[Check Periodo Ref.]]="Dentro",DATOS_[C.Extra.01]))))),
0)</f>
        <v>0</v>
      </c>
      <c r="AM79" s="181">
        <f t="array" ref="AM79">IFERROR(
MEDIAN((IF(DATOS_[[Sexo]:[Sexo]]=$B79,IF(DATOS_[[AGRUP. VALOR. PTO.]:[AGRUP. VALOR. PTO.]]=$B78,IF(DATOS_[[Check Periodo Ref.]:[Check Periodo Ref.]]="Dentro",DATOS_[C.Extra.02]))))),
0)</f>
        <v>0</v>
      </c>
      <c r="AN79" s="181">
        <f t="array" ref="AN79">IFERROR(
MEDIAN((IF(DATOS_[[Sexo]:[Sexo]]=$B79,IF(DATOS_[[AGRUP. VALOR. PTO.]:[AGRUP. VALOR. PTO.]]=$B78,IF(DATOS_[[Check Periodo Ref.]:[Check Periodo Ref.]]="Dentro",DATOS_[C.Extra.03]))))),
0)</f>
        <v>0</v>
      </c>
      <c r="AO79" s="181">
        <f t="array" ref="AO79">IFERROR(
MEDIAN((IF(DATOS_[[Sexo]:[Sexo]]=$B79,IF(DATOS_[[AGRUP. VALOR. PTO.]:[AGRUP. VALOR. PTO.]]=$B78,IF(DATOS_[[Check Periodo Ref.]:[Check Periodo Ref.]]="Dentro",DATOS_[C.Extra.04]))))),
0)</f>
        <v>0</v>
      </c>
      <c r="AP79" s="181">
        <f t="array" ref="AP79">IFERROR(
MEDIAN((IF(DATOS_[[Sexo]:[Sexo]]=$B79,IF(DATOS_[[AGRUP. VALOR. PTO.]:[AGRUP. VALOR. PTO.]]=$B78,IF(DATOS_[[Check Periodo Ref.]:[Check Periodo Ref.]]="Dentro",DATOS_[C.Extra.05]))))),
0)</f>
        <v>0</v>
      </c>
      <c r="AQ79" s="182">
        <f t="array" ref="AQ79">IFERROR(
MEDIAN(IF(DATOS_[Sexo]=$B79,IF(DATOS_[AGRUP. VALOR. PTO.]=$B78,IF(DATOS_[Check Periodo Ref.]="Dentro",DATOS_[Tot Extrasalarial Ef],FALSE)))),
0)</f>
        <v>0</v>
      </c>
      <c r="AR79" s="183">
        <f t="array" ref="AR79">IFERROR(
MEDIAN(IF(DATOS_[Sexo]=$B79,IF(DATOS_[AGRUP. VALOR. PTO.]=$B78,IF(DATOS_[Check Periodo Ref.]="Dentro",DATOS_[TOTAL Retrib Ef],FALSE)))),
0)</f>
        <v>0</v>
      </c>
    </row>
    <row r="80" spans="1:44" x14ac:dyDescent="0.3">
      <c r="A80" s="107" t="str">
        <f t="shared" ref="A80" si="90">+A79</f>
        <v>[ocultar]</v>
      </c>
      <c r="B80" s="98"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77">
        <f t="array" ref="E80">IFERROR(
MEDIAN(IF(DATOS_[Sexo]=$B80,IF(DATOS_[AGRUP. VALOR. PTO.]=$B78,IF(DATOS_[Check Periodo Ref.]="Dentro",DATOS_[SALARIO BASE Ef],FALSE)))),
0)</f>
        <v>0</v>
      </c>
      <c r="F80" s="178">
        <f t="array" ref="F80">IFERROR(
MEDIAN((IF(DATOS_[[Sexo]:[Sexo]]=$B80,IF(DATOS_[[AGRUP. VALOR. PTO.]:[AGRUP. VALOR. PTO.]]=$B78,IF(DATOS_[[Check Periodo Ref.]:[Check Periodo Ref.]]="Dentro",DATOS_[Conc.Sal.01]))))),
0)</f>
        <v>0</v>
      </c>
      <c r="G80" s="178">
        <f t="array" ref="G80">IFERROR(
MEDIAN((IF(DATOS_[[Sexo]:[Sexo]]=$B80,IF(DATOS_[[AGRUP. VALOR. PTO.]:[AGRUP. VALOR. PTO.]]=$B78,IF(DATOS_[[Check Periodo Ref.]:[Check Periodo Ref.]]="Dentro",DATOS_[Conc.Sal.02]))))),
0)</f>
        <v>0</v>
      </c>
      <c r="H80" s="178">
        <f t="array" ref="H80">IFERROR(
MEDIAN((IF(DATOS_[[Sexo]:[Sexo]]=$B80,IF(DATOS_[[AGRUP. VALOR. PTO.]:[AGRUP. VALOR. PTO.]]=$B78,IF(DATOS_[[Check Periodo Ref.]:[Check Periodo Ref.]]="Dentro",DATOS_[Conc.Sal.03]))))),
0)</f>
        <v>0</v>
      </c>
      <c r="I80" s="178">
        <f t="array" ref="I80">IFERROR(
MEDIAN((IF(DATOS_[[Sexo]:[Sexo]]=$B80,IF(DATOS_[[AGRUP. VALOR. PTO.]:[AGRUP. VALOR. PTO.]]=$B78,IF(DATOS_[[Check Periodo Ref.]:[Check Periodo Ref.]]="Dentro",DATOS_[Conc.Sal.04]))))),
0)</f>
        <v>0</v>
      </c>
      <c r="J80" s="178">
        <f t="array" ref="J80">IFERROR(
MEDIAN((IF(DATOS_[[Sexo]:[Sexo]]=$B80,IF(DATOS_[[AGRUP. VALOR. PTO.]:[AGRUP. VALOR. PTO.]]=$B78,IF(DATOS_[[Check Periodo Ref.]:[Check Periodo Ref.]]="Dentro",DATOS_[Conc.Sal.05]))))),
0)</f>
        <v>0</v>
      </c>
      <c r="K80" s="178">
        <f t="array" ref="K80">IFERROR(
MEDIAN((IF(DATOS_[[Sexo]:[Sexo]]=$B80,IF(DATOS_[[AGRUP. VALOR. PTO.]:[AGRUP. VALOR. PTO.]]=$B78,IF(DATOS_[[Check Periodo Ref.]:[Check Periodo Ref.]]="Dentro",DATOS_[Conc.Sal.06]))))),
0)</f>
        <v>0</v>
      </c>
      <c r="L80" s="178">
        <f t="array" ref="L80">IFERROR(
MEDIAN((IF(DATOS_[[Sexo]:[Sexo]]=$B80,IF(DATOS_[[AGRUP. VALOR. PTO.]:[AGRUP. VALOR. PTO.]]=$B78,IF(DATOS_[[Check Periodo Ref.]:[Check Periodo Ref.]]="Dentro",DATOS_[Conc.Sal.07]))))),
0)</f>
        <v>0</v>
      </c>
      <c r="M80" s="178">
        <f t="array" ref="M80">IFERROR(
MEDIAN((IF(DATOS_[[Sexo]:[Sexo]]=$B80,IF(DATOS_[[AGRUP. VALOR. PTO.]:[AGRUP. VALOR. PTO.]]=$B78,IF(DATOS_[[Check Periodo Ref.]:[Check Periodo Ref.]]="Dentro",DATOS_[Conc.Sal.08]))))),
0)</f>
        <v>0</v>
      </c>
      <c r="N80" s="178">
        <f t="array" ref="N80">IFERROR(
MEDIAN((IF(DATOS_[[Sexo]:[Sexo]]=$B80,IF(DATOS_[[AGRUP. VALOR. PTO.]:[AGRUP. VALOR. PTO.]]=$B78,IF(DATOS_[[Check Periodo Ref.]:[Check Periodo Ref.]]="Dentro",DATOS_[Conc.Sal.09]))))),
0)</f>
        <v>0</v>
      </c>
      <c r="O80" s="178">
        <f t="array" ref="O80">IFERROR(
MEDIAN((IF(DATOS_[[Sexo]:[Sexo]]=$B80,IF(DATOS_[[AGRUP. VALOR. PTO.]:[AGRUP. VALOR. PTO.]]=$B78,IF(DATOS_[[Check Periodo Ref.]:[Check Periodo Ref.]]="Dentro",DATOS_[Conc.Sal.10]))))),
0)</f>
        <v>0</v>
      </c>
      <c r="P80" s="178">
        <f t="array" ref="P80">IFERROR(
MEDIAN((IF(DATOS_[[Sexo]:[Sexo]]=$B80,IF(DATOS_[[AGRUP. VALOR. PTO.]:[AGRUP. VALOR. PTO.]]=$B78,IF(DATOS_[[Check Periodo Ref.]:[Check Periodo Ref.]]="Dentro",DATOS_[Conc.Sal.11]))))),
0)</f>
        <v>0</v>
      </c>
      <c r="Q80" s="178">
        <f t="array" ref="Q80">IFERROR(
MEDIAN((IF(DATOS_[[Sexo]:[Sexo]]=$B80,IF(DATOS_[[AGRUP. VALOR. PTO.]:[AGRUP. VALOR. PTO.]]=$B78,IF(DATOS_[[Check Periodo Ref.]:[Check Periodo Ref.]]="Dentro",DATOS_[Conc.Sal.12]))))),
0)</f>
        <v>0</v>
      </c>
      <c r="R80" s="178">
        <f t="array" ref="R80">IFERROR(
MEDIAN((IF(DATOS_[[Sexo]:[Sexo]]=$B80,IF(DATOS_[[AGRUP. VALOR. PTO.]:[AGRUP. VALOR. PTO.]]=$B78,IF(DATOS_[[Check Periodo Ref.]:[Check Periodo Ref.]]="Dentro",DATOS_[Conc.Sal.13]))))),
0)</f>
        <v>0</v>
      </c>
      <c r="S80" s="178">
        <f t="array" ref="S80">IFERROR(
MEDIAN((IF(DATOS_[[Sexo]:[Sexo]]=$B80,IF(DATOS_[[AGRUP. VALOR. PTO.]:[AGRUP. VALOR. PTO.]]=$B78,IF(DATOS_[[Check Periodo Ref.]:[Check Periodo Ref.]]="Dentro",DATOS_[Conc.Sal.14]))))),
0)</f>
        <v>0</v>
      </c>
      <c r="T80" s="178">
        <f t="array" ref="T80">IFERROR(
MEDIAN((IF(DATOS_[[Sexo]:[Sexo]]=$B80,IF(DATOS_[[AGRUP. VALOR. PTO.]:[AGRUP. VALOR. PTO.]]=$B78,IF(DATOS_[[Check Periodo Ref.]:[Check Periodo Ref.]]="Dentro",DATOS_[Conc.Sal.15]))))),
0)</f>
        <v>0</v>
      </c>
      <c r="U80" s="178">
        <f t="array" ref="U80">IFERROR(
MEDIAN((IF(DATOS_[[Sexo]:[Sexo]]=$B80,IF(DATOS_[[AGRUP. VALOR. PTO.]:[AGRUP. VALOR. PTO.]]=$B78,IF(DATOS_[[Check Periodo Ref.]:[Check Periodo Ref.]]="Dentro",DATOS_[Conc.Sal.16]))))),
0)</f>
        <v>0</v>
      </c>
      <c r="V80" s="178">
        <f t="array" ref="V80">IFERROR(
MEDIAN((IF(DATOS_[[Sexo]:[Sexo]]=$B80,IF(DATOS_[[AGRUP. VALOR. PTO.]:[AGRUP. VALOR. PTO.]]=$B78,IF(DATOS_[[Check Periodo Ref.]:[Check Periodo Ref.]]="Dentro",DATOS_[Conc.Sal.17]))))),
0)</f>
        <v>0</v>
      </c>
      <c r="W80" s="178">
        <f t="array" ref="W80">IFERROR(
MEDIAN((IF(DATOS_[[Sexo]:[Sexo]]=$B80,IF(DATOS_[[AGRUP. VALOR. PTO.]:[AGRUP. VALOR. PTO.]]=$B78,IF(DATOS_[[Check Periodo Ref.]:[Check Periodo Ref.]]="Dentro",DATOS_[Conc.Sal.18]))))),
0)</f>
        <v>0</v>
      </c>
      <c r="X80" s="178">
        <f t="array" ref="X80">IFERROR(
MEDIAN((IF(DATOS_[[Sexo]:[Sexo]]=$B80,IF(DATOS_[[AGRUP. VALOR. PTO.]:[AGRUP. VALOR. PTO.]]=$B78,IF(DATOS_[[Check Periodo Ref.]:[Check Periodo Ref.]]="Dentro",DATOS_[Conc.Sal.19]))))),
0)</f>
        <v>0</v>
      </c>
      <c r="Y80" s="178">
        <f t="array" ref="Y80">IFERROR(
MEDIAN((IF(DATOS_[[Sexo]:[Sexo]]=$B80,IF(DATOS_[[AGRUP. VALOR. PTO.]:[AGRUP. VALOR. PTO.]]=$B78,IF(DATOS_[[Check Periodo Ref.]:[Check Periodo Ref.]]="Dentro",DATOS_[Conc.Sal.20]))))),
0)</f>
        <v>0</v>
      </c>
      <c r="Z80" s="178">
        <f t="array" ref="Z80">IFERROR(
MEDIAN((IF(DATOS_[[Sexo]:[Sexo]]=$B80,IF(DATOS_[[AGRUP. VALOR. PTO.]:[AGRUP. VALOR. PTO.]]=$B78,IF(DATOS_[[Check Periodo Ref.]:[Check Periodo Ref.]]="Dentro",DATOS_[Conc.Sal.21]))))),
0)</f>
        <v>0</v>
      </c>
      <c r="AA80" s="178">
        <f t="array" ref="AA80">IFERROR(
MEDIAN((IF(DATOS_[[Sexo]:[Sexo]]=$B80,IF(DATOS_[[AGRUP. VALOR. PTO.]:[AGRUP. VALOR. PTO.]]=$B78,IF(DATOS_[[Check Periodo Ref.]:[Check Periodo Ref.]]="Dentro",DATOS_[Conc.Sal.22]))))),
0)</f>
        <v>0</v>
      </c>
      <c r="AB80" s="178">
        <f t="array" ref="AB80">IFERROR(
MEDIAN((IF(DATOS_[[Sexo]:[Sexo]]=$B80,IF(DATOS_[[AGRUP. VALOR. PTO.]:[AGRUP. VALOR. PTO.]]=$B78,IF(DATOS_[[Check Periodo Ref.]:[Check Periodo Ref.]]="Dentro",DATOS_[Conc.Sal.23]))))),
0)</f>
        <v>0</v>
      </c>
      <c r="AC80" s="178">
        <f t="array" ref="AC80">IFERROR(
MEDIAN((IF(DATOS_[[Sexo]:[Sexo]]=$B80,IF(DATOS_[[AGRUP. VALOR. PTO.]:[AGRUP. VALOR. PTO.]]=$B78,IF(DATOS_[[Check Periodo Ref.]:[Check Periodo Ref.]]="Dentro",DATOS_[Conc.Sal.24]))))),
0)</f>
        <v>0</v>
      </c>
      <c r="AD80" s="178">
        <f t="array" ref="AD80">IFERROR(
MEDIAN((IF(DATOS_[[Sexo]:[Sexo]]=$B80,IF(DATOS_[[AGRUP. VALOR. PTO.]:[AGRUP. VALOR. PTO.]]=$B78,IF(DATOS_[[Check Periodo Ref.]:[Check Periodo Ref.]]="Dentro",DATOS_[Conc.Sal.25]))))),
0)</f>
        <v>0</v>
      </c>
      <c r="AE80" s="178">
        <f t="array" ref="AE80">IFERROR(
MEDIAN((IF(DATOS_[[Sexo]:[Sexo]]=$B80,IF(DATOS_[[AGRUP. VALOR. PTO.]:[AGRUP. VALOR. PTO.]]=$B78,IF(DATOS_[[Check Periodo Ref.]:[Check Periodo Ref.]]="Dentro",DATOS_[Conc.Sal.26]))))),
0)</f>
        <v>0</v>
      </c>
      <c r="AF80" s="178">
        <f t="array" ref="AF80">IFERROR(
MEDIAN((IF(DATOS_[[Sexo]:[Sexo]]=$B80,IF(DATOS_[[AGRUP. VALOR. PTO.]:[AGRUP. VALOR. PTO.]]=$B78,IF(DATOS_[[Check Periodo Ref.]:[Check Periodo Ref.]]="Dentro",DATOS_[Conc.Sal.27]))))),
0)</f>
        <v>0</v>
      </c>
      <c r="AG80" s="178">
        <f t="array" ref="AG80">IFERROR(
MEDIAN((IF(DATOS_[[Sexo]:[Sexo]]=$B80,IF(DATOS_[[AGRUP. VALOR. PTO.]:[AGRUP. VALOR. PTO.]]=$B78,IF(DATOS_[[Check Periodo Ref.]:[Check Periodo Ref.]]="Dentro",DATOS_[Conc.Sal.28]))))),
0)</f>
        <v>0</v>
      </c>
      <c r="AH80" s="178">
        <f t="array" ref="AH80">IFERROR(
MEDIAN((IF(DATOS_[[Sexo]:[Sexo]]=$B80,IF(DATOS_[[AGRUP. VALOR. PTO.]:[AGRUP. VALOR. PTO.]]=$B78,IF(DATOS_[[Check Periodo Ref.]:[Check Periodo Ref.]]="Dentro",DATOS_[Conc.Sal.29]))))),
0)</f>
        <v>0</v>
      </c>
      <c r="AI80" s="178">
        <f t="array" ref="AI80">IFERROR(
MEDIAN((IF(DATOS_[[Sexo]:[Sexo]]=$B80,IF(DATOS_[[AGRUP. VALOR. PTO.]:[AGRUP. VALOR. PTO.]]=$B78,IF(DATOS_[[Check Periodo Ref.]:[Check Periodo Ref.]]="Dentro",DATOS_[Conc.Sal.30]))))),
0)</f>
        <v>0</v>
      </c>
      <c r="AJ80" s="179">
        <f t="array" ref="AJ80">IFERROR(
MEDIAN(IF(DATOS_[Sexo]=$B80,IF(DATOS_[AGRUP. VALOR. PTO.]=$B78,IF(DATOS_[Check Periodo Ref.]="Dentro",DATOS_[Tot COMPL.SAL Ef],FALSE)))),
0)</f>
        <v>0</v>
      </c>
      <c r="AK80" s="180">
        <f t="array" ref="AK80">IFERROR(
MEDIAN(IF(DATOS_[Sexo]=$B80,IF(DATOS_[AGRUP. VALOR. PTO.]=$B78,IF(DATOS_[Check Periodo Ref.]="Dentro",DATOS_[TOTAL SALARIO Ef],FALSE)))),
0)</f>
        <v>0</v>
      </c>
      <c r="AL80" s="181">
        <f t="array" ref="AL80">IFERROR(
MEDIAN((IF(DATOS_[[Sexo]:[Sexo]]=$B80,IF(DATOS_[[AGRUP. VALOR. PTO.]:[AGRUP. VALOR. PTO.]]=$B78,IF(DATOS_[[Check Periodo Ref.]:[Check Periodo Ref.]]="Dentro",DATOS_[C.Extra.01]))))),
0)</f>
        <v>0</v>
      </c>
      <c r="AM80" s="181">
        <f t="array" ref="AM80">IFERROR(
MEDIAN((IF(DATOS_[[Sexo]:[Sexo]]=$B80,IF(DATOS_[[AGRUP. VALOR. PTO.]:[AGRUP. VALOR. PTO.]]=$B78,IF(DATOS_[[Check Periodo Ref.]:[Check Periodo Ref.]]="Dentro",DATOS_[C.Extra.02]))))),
0)</f>
        <v>0</v>
      </c>
      <c r="AN80" s="181">
        <f t="array" ref="AN80">IFERROR(
MEDIAN((IF(DATOS_[[Sexo]:[Sexo]]=$B80,IF(DATOS_[[AGRUP. VALOR. PTO.]:[AGRUP. VALOR. PTO.]]=$B78,IF(DATOS_[[Check Periodo Ref.]:[Check Periodo Ref.]]="Dentro",DATOS_[C.Extra.03]))))),
0)</f>
        <v>0</v>
      </c>
      <c r="AO80" s="181">
        <f t="array" ref="AO80">IFERROR(
MEDIAN((IF(DATOS_[[Sexo]:[Sexo]]=$B80,IF(DATOS_[[AGRUP. VALOR. PTO.]:[AGRUP. VALOR. PTO.]]=$B78,IF(DATOS_[[Check Periodo Ref.]:[Check Periodo Ref.]]="Dentro",DATOS_[C.Extra.04]))))),
0)</f>
        <v>0</v>
      </c>
      <c r="AP80" s="181">
        <f t="array" ref="AP80">IFERROR(
MEDIAN((IF(DATOS_[[Sexo]:[Sexo]]=$B80,IF(DATOS_[[AGRUP. VALOR. PTO.]:[AGRUP. VALOR. PTO.]]=$B78,IF(DATOS_[[Check Periodo Ref.]:[Check Periodo Ref.]]="Dentro",DATOS_[C.Extra.05]))))),
0)</f>
        <v>0</v>
      </c>
      <c r="AQ80" s="182">
        <f t="array" ref="AQ80">IFERROR(
MEDIAN(IF(DATOS_[Sexo]=$B80,IF(DATOS_[AGRUP. VALOR. PTO.]=$B78,IF(DATOS_[Check Periodo Ref.]="Dentro",DATOS_[Tot Extrasalarial Ef],FALSE)))),
0)</f>
        <v>0</v>
      </c>
      <c r="AR80" s="183">
        <f t="array" ref="AR80">IFERROR(
MEDIAN(IF(DATOS_[Sexo]=$B80,IF(DATOS_[AGRUP. VALOR. PTO.]=$B78,IF(DATOS_[Check Periodo Ref.]="Dentro",DATOS_[TOTAL Retrib Ef],FALSE)))),
0)</f>
        <v>0</v>
      </c>
    </row>
    <row r="81" spans="1:44" ht="17.25" thickBot="1" x14ac:dyDescent="0.35">
      <c r="A81" s="107" t="str">
        <f t="shared" ref="A81" si="91">+A82</f>
        <v>[ocultar]</v>
      </c>
      <c r="B81" s="105" t="s">
        <v>282</v>
      </c>
      <c r="C81" s="176"/>
      <c r="D81" s="106"/>
      <c r="E81" s="186" t="str">
        <f t="shared" ref="E81:AR81" si="92">IFERROR((E82-E83)/E82,"")</f>
        <v/>
      </c>
      <c r="F81" s="190" t="str">
        <f t="shared" si="92"/>
        <v/>
      </c>
      <c r="G81" s="190" t="str">
        <f t="shared" si="92"/>
        <v/>
      </c>
      <c r="H81" s="190" t="str">
        <f t="shared" si="92"/>
        <v/>
      </c>
      <c r="I81" s="190" t="str">
        <f t="shared" si="92"/>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89" t="str">
        <f t="shared" si="92"/>
        <v/>
      </c>
      <c r="W81" s="189" t="str">
        <f t="shared" si="92"/>
        <v/>
      </c>
      <c r="X81" s="189" t="str">
        <f t="shared" si="92"/>
        <v/>
      </c>
      <c r="Y81" s="189"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91" t="str">
        <f t="shared" si="92"/>
        <v/>
      </c>
      <c r="AK81" s="195" t="str">
        <f t="shared" si="92"/>
        <v/>
      </c>
      <c r="AL81" s="192" t="str">
        <f t="shared" si="92"/>
        <v/>
      </c>
      <c r="AM81" s="192" t="str">
        <f t="shared" si="92"/>
        <v/>
      </c>
      <c r="AN81" s="192" t="str">
        <f t="shared" si="92"/>
        <v/>
      </c>
      <c r="AO81" s="192" t="str">
        <f t="shared" si="92"/>
        <v/>
      </c>
      <c r="AP81" s="192" t="str">
        <f t="shared" si="92"/>
        <v/>
      </c>
      <c r="AQ81" s="193" t="str">
        <f t="shared" si="92"/>
        <v/>
      </c>
      <c r="AR81" s="194" t="str">
        <f t="shared" si="92"/>
        <v/>
      </c>
    </row>
    <row r="82" spans="1:44" x14ac:dyDescent="0.3">
      <c r="A82" s="107" t="str">
        <f t="shared" ref="A82" si="93">+IF(C82+C83=0,"[ocultar]","")</f>
        <v>[ocultar]</v>
      </c>
      <c r="B82" s="98"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77">
        <f t="array" ref="E82">IFERROR(
MEDIAN(IF(DATOS_[Sexo]=$B82,IF(DATOS_[AGRUP. VALOR. PTO.]=$B81,IF(DATOS_[Check Periodo Ref.]="Dentro",DATOS_[SALARIO BASE Ef],FALSE)))),
0)</f>
        <v>0</v>
      </c>
      <c r="F82" s="178">
        <f t="array" ref="F82">IFERROR(
MEDIAN((IF(DATOS_[[Sexo]:[Sexo]]=$B82,IF(DATOS_[[AGRUP. VALOR. PTO.]:[AGRUP. VALOR. PTO.]]=$B81,IF(DATOS_[[Check Periodo Ref.]:[Check Periodo Ref.]]="Dentro",DATOS_[Conc.Sal.01]))))),
0)</f>
        <v>0</v>
      </c>
      <c r="G82" s="178">
        <f t="array" ref="G82">IFERROR(
MEDIAN((IF(DATOS_[[Sexo]:[Sexo]]=$B82,IF(DATOS_[[AGRUP. VALOR. PTO.]:[AGRUP. VALOR. PTO.]]=$B81,IF(DATOS_[[Check Periodo Ref.]:[Check Periodo Ref.]]="Dentro",DATOS_[Conc.Sal.02]))))),
0)</f>
        <v>0</v>
      </c>
      <c r="H82" s="178">
        <f t="array" ref="H82">IFERROR(
MEDIAN((IF(DATOS_[[Sexo]:[Sexo]]=$B82,IF(DATOS_[[AGRUP. VALOR. PTO.]:[AGRUP. VALOR. PTO.]]=$B81,IF(DATOS_[[Check Periodo Ref.]:[Check Periodo Ref.]]="Dentro",DATOS_[Conc.Sal.03]))))),
0)</f>
        <v>0</v>
      </c>
      <c r="I82" s="178">
        <f t="array" ref="I82">IFERROR(
MEDIAN((IF(DATOS_[[Sexo]:[Sexo]]=$B82,IF(DATOS_[[AGRUP. VALOR. PTO.]:[AGRUP. VALOR. PTO.]]=$B81,IF(DATOS_[[Check Periodo Ref.]:[Check Periodo Ref.]]="Dentro",DATOS_[Conc.Sal.04]))))),
0)</f>
        <v>0</v>
      </c>
      <c r="J82" s="178">
        <f t="array" ref="J82">IFERROR(
MEDIAN((IF(DATOS_[[Sexo]:[Sexo]]=$B82,IF(DATOS_[[AGRUP. VALOR. PTO.]:[AGRUP. VALOR. PTO.]]=$B81,IF(DATOS_[[Check Periodo Ref.]:[Check Periodo Ref.]]="Dentro",DATOS_[Conc.Sal.05]))))),
0)</f>
        <v>0</v>
      </c>
      <c r="K82" s="178">
        <f t="array" ref="K82">IFERROR(
MEDIAN((IF(DATOS_[[Sexo]:[Sexo]]=$B82,IF(DATOS_[[AGRUP. VALOR. PTO.]:[AGRUP. VALOR. PTO.]]=$B81,IF(DATOS_[[Check Periodo Ref.]:[Check Periodo Ref.]]="Dentro",DATOS_[Conc.Sal.06]))))),
0)</f>
        <v>0</v>
      </c>
      <c r="L82" s="178">
        <f t="array" ref="L82">IFERROR(
MEDIAN((IF(DATOS_[[Sexo]:[Sexo]]=$B82,IF(DATOS_[[AGRUP. VALOR. PTO.]:[AGRUP. VALOR. PTO.]]=$B81,IF(DATOS_[[Check Periodo Ref.]:[Check Periodo Ref.]]="Dentro",DATOS_[Conc.Sal.07]))))),
0)</f>
        <v>0</v>
      </c>
      <c r="M82" s="178">
        <f t="array" ref="M82">IFERROR(
MEDIAN((IF(DATOS_[[Sexo]:[Sexo]]=$B82,IF(DATOS_[[AGRUP. VALOR. PTO.]:[AGRUP. VALOR. PTO.]]=$B81,IF(DATOS_[[Check Periodo Ref.]:[Check Periodo Ref.]]="Dentro",DATOS_[Conc.Sal.08]))))),
0)</f>
        <v>0</v>
      </c>
      <c r="N82" s="178">
        <f t="array" ref="N82">IFERROR(
MEDIAN((IF(DATOS_[[Sexo]:[Sexo]]=$B82,IF(DATOS_[[AGRUP. VALOR. PTO.]:[AGRUP. VALOR. PTO.]]=$B81,IF(DATOS_[[Check Periodo Ref.]:[Check Periodo Ref.]]="Dentro",DATOS_[Conc.Sal.09]))))),
0)</f>
        <v>0</v>
      </c>
      <c r="O82" s="178">
        <f t="array" ref="O82">IFERROR(
MEDIAN((IF(DATOS_[[Sexo]:[Sexo]]=$B82,IF(DATOS_[[AGRUP. VALOR. PTO.]:[AGRUP. VALOR. PTO.]]=$B81,IF(DATOS_[[Check Periodo Ref.]:[Check Periodo Ref.]]="Dentro",DATOS_[Conc.Sal.10]))))),
0)</f>
        <v>0</v>
      </c>
      <c r="P82" s="178">
        <f t="array" ref="P82">IFERROR(
MEDIAN((IF(DATOS_[[Sexo]:[Sexo]]=$B82,IF(DATOS_[[AGRUP. VALOR. PTO.]:[AGRUP. VALOR. PTO.]]=$B81,IF(DATOS_[[Check Periodo Ref.]:[Check Periodo Ref.]]="Dentro",DATOS_[Conc.Sal.11]))))),
0)</f>
        <v>0</v>
      </c>
      <c r="Q82" s="178">
        <f t="array" ref="Q82">IFERROR(
MEDIAN((IF(DATOS_[[Sexo]:[Sexo]]=$B82,IF(DATOS_[[AGRUP. VALOR. PTO.]:[AGRUP. VALOR. PTO.]]=$B81,IF(DATOS_[[Check Periodo Ref.]:[Check Periodo Ref.]]="Dentro",DATOS_[Conc.Sal.12]))))),
0)</f>
        <v>0</v>
      </c>
      <c r="R82" s="178">
        <f t="array" ref="R82">IFERROR(
MEDIAN((IF(DATOS_[[Sexo]:[Sexo]]=$B82,IF(DATOS_[[AGRUP. VALOR. PTO.]:[AGRUP. VALOR. PTO.]]=$B81,IF(DATOS_[[Check Periodo Ref.]:[Check Periodo Ref.]]="Dentro",DATOS_[Conc.Sal.13]))))),
0)</f>
        <v>0</v>
      </c>
      <c r="S82" s="178">
        <f t="array" ref="S82">IFERROR(
MEDIAN((IF(DATOS_[[Sexo]:[Sexo]]=$B82,IF(DATOS_[[AGRUP. VALOR. PTO.]:[AGRUP. VALOR. PTO.]]=$B81,IF(DATOS_[[Check Periodo Ref.]:[Check Periodo Ref.]]="Dentro",DATOS_[Conc.Sal.14]))))),
0)</f>
        <v>0</v>
      </c>
      <c r="T82" s="178">
        <f t="array" ref="T82">IFERROR(
MEDIAN((IF(DATOS_[[Sexo]:[Sexo]]=$B82,IF(DATOS_[[AGRUP. VALOR. PTO.]:[AGRUP. VALOR. PTO.]]=$B81,IF(DATOS_[[Check Periodo Ref.]:[Check Periodo Ref.]]="Dentro",DATOS_[Conc.Sal.15]))))),
0)</f>
        <v>0</v>
      </c>
      <c r="U82" s="178">
        <f t="array" ref="U82">IFERROR(
MEDIAN((IF(DATOS_[[Sexo]:[Sexo]]=$B82,IF(DATOS_[[AGRUP. VALOR. PTO.]:[AGRUP. VALOR. PTO.]]=$B81,IF(DATOS_[[Check Periodo Ref.]:[Check Periodo Ref.]]="Dentro",DATOS_[Conc.Sal.16]))))),
0)</f>
        <v>0</v>
      </c>
      <c r="V82" s="178">
        <f t="array" ref="V82">IFERROR(
MEDIAN((IF(DATOS_[[Sexo]:[Sexo]]=$B82,IF(DATOS_[[AGRUP. VALOR. PTO.]:[AGRUP. VALOR. PTO.]]=$B81,IF(DATOS_[[Check Periodo Ref.]:[Check Periodo Ref.]]="Dentro",DATOS_[Conc.Sal.17]))))),
0)</f>
        <v>0</v>
      </c>
      <c r="W82" s="178">
        <f t="array" ref="W82">IFERROR(
MEDIAN((IF(DATOS_[[Sexo]:[Sexo]]=$B82,IF(DATOS_[[AGRUP. VALOR. PTO.]:[AGRUP. VALOR. PTO.]]=$B81,IF(DATOS_[[Check Periodo Ref.]:[Check Periodo Ref.]]="Dentro",DATOS_[Conc.Sal.18]))))),
0)</f>
        <v>0</v>
      </c>
      <c r="X82" s="178">
        <f t="array" ref="X82">IFERROR(
MEDIAN((IF(DATOS_[[Sexo]:[Sexo]]=$B82,IF(DATOS_[[AGRUP. VALOR. PTO.]:[AGRUP. VALOR. PTO.]]=$B81,IF(DATOS_[[Check Periodo Ref.]:[Check Periodo Ref.]]="Dentro",DATOS_[Conc.Sal.19]))))),
0)</f>
        <v>0</v>
      </c>
      <c r="Y82" s="178">
        <f t="array" ref="Y82">IFERROR(
MEDIAN((IF(DATOS_[[Sexo]:[Sexo]]=$B82,IF(DATOS_[[AGRUP. VALOR. PTO.]:[AGRUP. VALOR. PTO.]]=$B81,IF(DATOS_[[Check Periodo Ref.]:[Check Periodo Ref.]]="Dentro",DATOS_[Conc.Sal.20]))))),
0)</f>
        <v>0</v>
      </c>
      <c r="Z82" s="178">
        <f t="array" ref="Z82">IFERROR(
MEDIAN((IF(DATOS_[[Sexo]:[Sexo]]=$B82,IF(DATOS_[[AGRUP. VALOR. PTO.]:[AGRUP. VALOR. PTO.]]=$B81,IF(DATOS_[[Check Periodo Ref.]:[Check Periodo Ref.]]="Dentro",DATOS_[Conc.Sal.21]))))),
0)</f>
        <v>0</v>
      </c>
      <c r="AA82" s="178">
        <f t="array" ref="AA82">IFERROR(
MEDIAN((IF(DATOS_[[Sexo]:[Sexo]]=$B82,IF(DATOS_[[AGRUP. VALOR. PTO.]:[AGRUP. VALOR. PTO.]]=$B81,IF(DATOS_[[Check Periodo Ref.]:[Check Periodo Ref.]]="Dentro",DATOS_[Conc.Sal.22]))))),
0)</f>
        <v>0</v>
      </c>
      <c r="AB82" s="178">
        <f t="array" ref="AB82">IFERROR(
MEDIAN((IF(DATOS_[[Sexo]:[Sexo]]=$B82,IF(DATOS_[[AGRUP. VALOR. PTO.]:[AGRUP. VALOR. PTO.]]=$B81,IF(DATOS_[[Check Periodo Ref.]:[Check Periodo Ref.]]="Dentro",DATOS_[Conc.Sal.23]))))),
0)</f>
        <v>0</v>
      </c>
      <c r="AC82" s="178">
        <f t="array" ref="AC82">IFERROR(
MEDIAN((IF(DATOS_[[Sexo]:[Sexo]]=$B82,IF(DATOS_[[AGRUP. VALOR. PTO.]:[AGRUP. VALOR. PTO.]]=$B81,IF(DATOS_[[Check Periodo Ref.]:[Check Periodo Ref.]]="Dentro",DATOS_[Conc.Sal.24]))))),
0)</f>
        <v>0</v>
      </c>
      <c r="AD82" s="178">
        <f t="array" ref="AD82">IFERROR(
MEDIAN((IF(DATOS_[[Sexo]:[Sexo]]=$B82,IF(DATOS_[[AGRUP. VALOR. PTO.]:[AGRUP. VALOR. PTO.]]=$B81,IF(DATOS_[[Check Periodo Ref.]:[Check Periodo Ref.]]="Dentro",DATOS_[Conc.Sal.25]))))),
0)</f>
        <v>0</v>
      </c>
      <c r="AE82" s="178">
        <f t="array" ref="AE82">IFERROR(
MEDIAN((IF(DATOS_[[Sexo]:[Sexo]]=$B82,IF(DATOS_[[AGRUP. VALOR. PTO.]:[AGRUP. VALOR. PTO.]]=$B81,IF(DATOS_[[Check Periodo Ref.]:[Check Periodo Ref.]]="Dentro",DATOS_[Conc.Sal.26]))))),
0)</f>
        <v>0</v>
      </c>
      <c r="AF82" s="178">
        <f t="array" ref="AF82">IFERROR(
MEDIAN((IF(DATOS_[[Sexo]:[Sexo]]=$B82,IF(DATOS_[[AGRUP. VALOR. PTO.]:[AGRUP. VALOR. PTO.]]=$B81,IF(DATOS_[[Check Periodo Ref.]:[Check Periodo Ref.]]="Dentro",DATOS_[Conc.Sal.27]))))),
0)</f>
        <v>0</v>
      </c>
      <c r="AG82" s="178">
        <f t="array" ref="AG82">IFERROR(
MEDIAN((IF(DATOS_[[Sexo]:[Sexo]]=$B82,IF(DATOS_[[AGRUP. VALOR. PTO.]:[AGRUP. VALOR. PTO.]]=$B81,IF(DATOS_[[Check Periodo Ref.]:[Check Periodo Ref.]]="Dentro",DATOS_[Conc.Sal.28]))))),
0)</f>
        <v>0</v>
      </c>
      <c r="AH82" s="178">
        <f t="array" ref="AH82">IFERROR(
MEDIAN((IF(DATOS_[[Sexo]:[Sexo]]=$B82,IF(DATOS_[[AGRUP. VALOR. PTO.]:[AGRUP. VALOR. PTO.]]=$B81,IF(DATOS_[[Check Periodo Ref.]:[Check Periodo Ref.]]="Dentro",DATOS_[Conc.Sal.29]))))),
0)</f>
        <v>0</v>
      </c>
      <c r="AI82" s="178">
        <f t="array" ref="AI82">IFERROR(
MEDIAN((IF(DATOS_[[Sexo]:[Sexo]]=$B82,IF(DATOS_[[AGRUP. VALOR. PTO.]:[AGRUP. VALOR. PTO.]]=$B81,IF(DATOS_[[Check Periodo Ref.]:[Check Periodo Ref.]]="Dentro",DATOS_[Conc.Sal.30]))))),
0)</f>
        <v>0</v>
      </c>
      <c r="AJ82" s="179">
        <f t="array" ref="AJ82">IFERROR(
MEDIAN(IF(DATOS_[Sexo]=$B82,IF(DATOS_[AGRUP. VALOR. PTO.]=$B81,IF(DATOS_[Check Periodo Ref.]="Dentro",DATOS_[Tot COMPL.SAL Ef],FALSE)))),
0)</f>
        <v>0</v>
      </c>
      <c r="AK82" s="180">
        <f t="array" ref="AK82">IFERROR(
MEDIAN(IF(DATOS_[Sexo]=$B82,IF(DATOS_[AGRUP. VALOR. PTO.]=$B81,IF(DATOS_[Check Periodo Ref.]="Dentro",DATOS_[TOTAL SALARIO Ef],FALSE)))),
0)</f>
        <v>0</v>
      </c>
      <c r="AL82" s="181">
        <f t="array" ref="AL82">IFERROR(
MEDIAN((IF(DATOS_[[Sexo]:[Sexo]]=$B82,IF(DATOS_[[AGRUP. VALOR. PTO.]:[AGRUP. VALOR. PTO.]]=$B81,IF(DATOS_[[Check Periodo Ref.]:[Check Periodo Ref.]]="Dentro",DATOS_[C.Extra.01]))))),
0)</f>
        <v>0</v>
      </c>
      <c r="AM82" s="181">
        <f t="array" ref="AM82">IFERROR(
MEDIAN((IF(DATOS_[[Sexo]:[Sexo]]=$B82,IF(DATOS_[[AGRUP. VALOR. PTO.]:[AGRUP. VALOR. PTO.]]=$B81,IF(DATOS_[[Check Periodo Ref.]:[Check Periodo Ref.]]="Dentro",DATOS_[C.Extra.02]))))),
0)</f>
        <v>0</v>
      </c>
      <c r="AN82" s="181">
        <f t="array" ref="AN82">IFERROR(
MEDIAN((IF(DATOS_[[Sexo]:[Sexo]]=$B82,IF(DATOS_[[AGRUP. VALOR. PTO.]:[AGRUP. VALOR. PTO.]]=$B81,IF(DATOS_[[Check Periodo Ref.]:[Check Periodo Ref.]]="Dentro",DATOS_[C.Extra.03]))))),
0)</f>
        <v>0</v>
      </c>
      <c r="AO82" s="181">
        <f t="array" ref="AO82">IFERROR(
MEDIAN((IF(DATOS_[[Sexo]:[Sexo]]=$B82,IF(DATOS_[[AGRUP. VALOR. PTO.]:[AGRUP. VALOR. PTO.]]=$B81,IF(DATOS_[[Check Periodo Ref.]:[Check Periodo Ref.]]="Dentro",DATOS_[C.Extra.04]))))),
0)</f>
        <v>0</v>
      </c>
      <c r="AP82" s="181">
        <f t="array" ref="AP82">IFERROR(
MEDIAN((IF(DATOS_[[Sexo]:[Sexo]]=$B82,IF(DATOS_[[AGRUP. VALOR. PTO.]:[AGRUP. VALOR. PTO.]]=$B81,IF(DATOS_[[Check Periodo Ref.]:[Check Periodo Ref.]]="Dentro",DATOS_[C.Extra.05]))))),
0)</f>
        <v>0</v>
      </c>
      <c r="AQ82" s="182">
        <f t="array" ref="AQ82">IFERROR(
MEDIAN(IF(DATOS_[Sexo]=$B82,IF(DATOS_[AGRUP. VALOR. PTO.]=$B81,IF(DATOS_[Check Periodo Ref.]="Dentro",DATOS_[Tot Extrasalarial Ef],FALSE)))),
0)</f>
        <v>0</v>
      </c>
      <c r="AR82" s="183">
        <f t="array" ref="AR82">IFERROR(
MEDIAN(IF(DATOS_[Sexo]=$B82,IF(DATOS_[AGRUP. VALOR. PTO.]=$B81,IF(DATOS_[Check Periodo Ref.]="Dentro",DATOS_[TOTAL Retrib Ef],FALSE)))),
0)</f>
        <v>0</v>
      </c>
    </row>
    <row r="83" spans="1:44" x14ac:dyDescent="0.3">
      <c r="A83" s="107" t="str">
        <f t="shared" ref="A83" si="94">+A82</f>
        <v>[ocultar]</v>
      </c>
      <c r="B83" s="98"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77">
        <f t="array" ref="E83">IFERROR(
MEDIAN(IF(DATOS_[Sexo]=$B83,IF(DATOS_[AGRUP. VALOR. PTO.]=$B81,IF(DATOS_[Check Periodo Ref.]="Dentro",DATOS_[SALARIO BASE Ef],FALSE)))),
0)</f>
        <v>0</v>
      </c>
      <c r="F83" s="178">
        <f t="array" ref="F83">IFERROR(
MEDIAN((IF(DATOS_[[Sexo]:[Sexo]]=$B83,IF(DATOS_[[AGRUP. VALOR. PTO.]:[AGRUP. VALOR. PTO.]]=$B81,IF(DATOS_[[Check Periodo Ref.]:[Check Periodo Ref.]]="Dentro",DATOS_[Conc.Sal.01]))))),
0)</f>
        <v>0</v>
      </c>
      <c r="G83" s="178">
        <f t="array" ref="G83">IFERROR(
MEDIAN((IF(DATOS_[[Sexo]:[Sexo]]=$B83,IF(DATOS_[[AGRUP. VALOR. PTO.]:[AGRUP. VALOR. PTO.]]=$B81,IF(DATOS_[[Check Periodo Ref.]:[Check Periodo Ref.]]="Dentro",DATOS_[Conc.Sal.02]))))),
0)</f>
        <v>0</v>
      </c>
      <c r="H83" s="178">
        <f t="array" ref="H83">IFERROR(
MEDIAN((IF(DATOS_[[Sexo]:[Sexo]]=$B83,IF(DATOS_[[AGRUP. VALOR. PTO.]:[AGRUP. VALOR. PTO.]]=$B81,IF(DATOS_[[Check Periodo Ref.]:[Check Periodo Ref.]]="Dentro",DATOS_[Conc.Sal.03]))))),
0)</f>
        <v>0</v>
      </c>
      <c r="I83" s="178">
        <f t="array" ref="I83">IFERROR(
MEDIAN((IF(DATOS_[[Sexo]:[Sexo]]=$B83,IF(DATOS_[[AGRUP. VALOR. PTO.]:[AGRUP. VALOR. PTO.]]=$B81,IF(DATOS_[[Check Periodo Ref.]:[Check Periodo Ref.]]="Dentro",DATOS_[Conc.Sal.04]))))),
0)</f>
        <v>0</v>
      </c>
      <c r="J83" s="178">
        <f t="array" ref="J83">IFERROR(
MEDIAN((IF(DATOS_[[Sexo]:[Sexo]]=$B83,IF(DATOS_[[AGRUP. VALOR. PTO.]:[AGRUP. VALOR. PTO.]]=$B81,IF(DATOS_[[Check Periodo Ref.]:[Check Periodo Ref.]]="Dentro",DATOS_[Conc.Sal.05]))))),
0)</f>
        <v>0</v>
      </c>
      <c r="K83" s="178">
        <f t="array" ref="K83">IFERROR(
MEDIAN((IF(DATOS_[[Sexo]:[Sexo]]=$B83,IF(DATOS_[[AGRUP. VALOR. PTO.]:[AGRUP. VALOR. PTO.]]=$B81,IF(DATOS_[[Check Periodo Ref.]:[Check Periodo Ref.]]="Dentro",DATOS_[Conc.Sal.06]))))),
0)</f>
        <v>0</v>
      </c>
      <c r="L83" s="178">
        <f t="array" ref="L83">IFERROR(
MEDIAN((IF(DATOS_[[Sexo]:[Sexo]]=$B83,IF(DATOS_[[AGRUP. VALOR. PTO.]:[AGRUP. VALOR. PTO.]]=$B81,IF(DATOS_[[Check Periodo Ref.]:[Check Periodo Ref.]]="Dentro",DATOS_[Conc.Sal.07]))))),
0)</f>
        <v>0</v>
      </c>
      <c r="M83" s="178">
        <f t="array" ref="M83">IFERROR(
MEDIAN((IF(DATOS_[[Sexo]:[Sexo]]=$B83,IF(DATOS_[[AGRUP. VALOR. PTO.]:[AGRUP. VALOR. PTO.]]=$B81,IF(DATOS_[[Check Periodo Ref.]:[Check Periodo Ref.]]="Dentro",DATOS_[Conc.Sal.08]))))),
0)</f>
        <v>0</v>
      </c>
      <c r="N83" s="178">
        <f t="array" ref="N83">IFERROR(
MEDIAN((IF(DATOS_[[Sexo]:[Sexo]]=$B83,IF(DATOS_[[AGRUP. VALOR. PTO.]:[AGRUP. VALOR. PTO.]]=$B81,IF(DATOS_[[Check Periodo Ref.]:[Check Periodo Ref.]]="Dentro",DATOS_[Conc.Sal.09]))))),
0)</f>
        <v>0</v>
      </c>
      <c r="O83" s="178">
        <f t="array" ref="O83">IFERROR(
MEDIAN((IF(DATOS_[[Sexo]:[Sexo]]=$B83,IF(DATOS_[[AGRUP. VALOR. PTO.]:[AGRUP. VALOR. PTO.]]=$B81,IF(DATOS_[[Check Periodo Ref.]:[Check Periodo Ref.]]="Dentro",DATOS_[Conc.Sal.10]))))),
0)</f>
        <v>0</v>
      </c>
      <c r="P83" s="178">
        <f t="array" ref="P83">IFERROR(
MEDIAN((IF(DATOS_[[Sexo]:[Sexo]]=$B83,IF(DATOS_[[AGRUP. VALOR. PTO.]:[AGRUP. VALOR. PTO.]]=$B81,IF(DATOS_[[Check Periodo Ref.]:[Check Periodo Ref.]]="Dentro",DATOS_[Conc.Sal.11]))))),
0)</f>
        <v>0</v>
      </c>
      <c r="Q83" s="178">
        <f t="array" ref="Q83">IFERROR(
MEDIAN((IF(DATOS_[[Sexo]:[Sexo]]=$B83,IF(DATOS_[[AGRUP. VALOR. PTO.]:[AGRUP. VALOR. PTO.]]=$B81,IF(DATOS_[[Check Periodo Ref.]:[Check Periodo Ref.]]="Dentro",DATOS_[Conc.Sal.12]))))),
0)</f>
        <v>0</v>
      </c>
      <c r="R83" s="178">
        <f t="array" ref="R83">IFERROR(
MEDIAN((IF(DATOS_[[Sexo]:[Sexo]]=$B83,IF(DATOS_[[AGRUP. VALOR. PTO.]:[AGRUP. VALOR. PTO.]]=$B81,IF(DATOS_[[Check Periodo Ref.]:[Check Periodo Ref.]]="Dentro",DATOS_[Conc.Sal.13]))))),
0)</f>
        <v>0</v>
      </c>
      <c r="S83" s="178">
        <f t="array" ref="S83">IFERROR(
MEDIAN((IF(DATOS_[[Sexo]:[Sexo]]=$B83,IF(DATOS_[[AGRUP. VALOR. PTO.]:[AGRUP. VALOR. PTO.]]=$B81,IF(DATOS_[[Check Periodo Ref.]:[Check Periodo Ref.]]="Dentro",DATOS_[Conc.Sal.14]))))),
0)</f>
        <v>0</v>
      </c>
      <c r="T83" s="178">
        <f t="array" ref="T83">IFERROR(
MEDIAN((IF(DATOS_[[Sexo]:[Sexo]]=$B83,IF(DATOS_[[AGRUP. VALOR. PTO.]:[AGRUP. VALOR. PTO.]]=$B81,IF(DATOS_[[Check Periodo Ref.]:[Check Periodo Ref.]]="Dentro",DATOS_[Conc.Sal.15]))))),
0)</f>
        <v>0</v>
      </c>
      <c r="U83" s="178">
        <f t="array" ref="U83">IFERROR(
MEDIAN((IF(DATOS_[[Sexo]:[Sexo]]=$B83,IF(DATOS_[[AGRUP. VALOR. PTO.]:[AGRUP. VALOR. PTO.]]=$B81,IF(DATOS_[[Check Periodo Ref.]:[Check Periodo Ref.]]="Dentro",DATOS_[Conc.Sal.16]))))),
0)</f>
        <v>0</v>
      </c>
      <c r="V83" s="178">
        <f t="array" ref="V83">IFERROR(
MEDIAN((IF(DATOS_[[Sexo]:[Sexo]]=$B83,IF(DATOS_[[AGRUP. VALOR. PTO.]:[AGRUP. VALOR. PTO.]]=$B81,IF(DATOS_[[Check Periodo Ref.]:[Check Periodo Ref.]]="Dentro",DATOS_[Conc.Sal.17]))))),
0)</f>
        <v>0</v>
      </c>
      <c r="W83" s="178">
        <f t="array" ref="W83">IFERROR(
MEDIAN((IF(DATOS_[[Sexo]:[Sexo]]=$B83,IF(DATOS_[[AGRUP. VALOR. PTO.]:[AGRUP. VALOR. PTO.]]=$B81,IF(DATOS_[[Check Periodo Ref.]:[Check Periodo Ref.]]="Dentro",DATOS_[Conc.Sal.18]))))),
0)</f>
        <v>0</v>
      </c>
      <c r="X83" s="178">
        <f t="array" ref="X83">IFERROR(
MEDIAN((IF(DATOS_[[Sexo]:[Sexo]]=$B83,IF(DATOS_[[AGRUP. VALOR. PTO.]:[AGRUP. VALOR. PTO.]]=$B81,IF(DATOS_[[Check Periodo Ref.]:[Check Periodo Ref.]]="Dentro",DATOS_[Conc.Sal.19]))))),
0)</f>
        <v>0</v>
      </c>
      <c r="Y83" s="178">
        <f t="array" ref="Y83">IFERROR(
MEDIAN((IF(DATOS_[[Sexo]:[Sexo]]=$B83,IF(DATOS_[[AGRUP. VALOR. PTO.]:[AGRUP. VALOR. PTO.]]=$B81,IF(DATOS_[[Check Periodo Ref.]:[Check Periodo Ref.]]="Dentro",DATOS_[Conc.Sal.20]))))),
0)</f>
        <v>0</v>
      </c>
      <c r="Z83" s="178">
        <f t="array" ref="Z83">IFERROR(
MEDIAN((IF(DATOS_[[Sexo]:[Sexo]]=$B83,IF(DATOS_[[AGRUP. VALOR. PTO.]:[AGRUP. VALOR. PTO.]]=$B81,IF(DATOS_[[Check Periodo Ref.]:[Check Periodo Ref.]]="Dentro",DATOS_[Conc.Sal.21]))))),
0)</f>
        <v>0</v>
      </c>
      <c r="AA83" s="178">
        <f t="array" ref="AA83">IFERROR(
MEDIAN((IF(DATOS_[[Sexo]:[Sexo]]=$B83,IF(DATOS_[[AGRUP. VALOR. PTO.]:[AGRUP. VALOR. PTO.]]=$B81,IF(DATOS_[[Check Periodo Ref.]:[Check Periodo Ref.]]="Dentro",DATOS_[Conc.Sal.22]))))),
0)</f>
        <v>0</v>
      </c>
      <c r="AB83" s="178">
        <f t="array" ref="AB83">IFERROR(
MEDIAN((IF(DATOS_[[Sexo]:[Sexo]]=$B83,IF(DATOS_[[AGRUP. VALOR. PTO.]:[AGRUP. VALOR. PTO.]]=$B81,IF(DATOS_[[Check Periodo Ref.]:[Check Periodo Ref.]]="Dentro",DATOS_[Conc.Sal.23]))))),
0)</f>
        <v>0</v>
      </c>
      <c r="AC83" s="178">
        <f t="array" ref="AC83">IFERROR(
MEDIAN((IF(DATOS_[[Sexo]:[Sexo]]=$B83,IF(DATOS_[[AGRUP. VALOR. PTO.]:[AGRUP. VALOR. PTO.]]=$B81,IF(DATOS_[[Check Periodo Ref.]:[Check Periodo Ref.]]="Dentro",DATOS_[Conc.Sal.24]))))),
0)</f>
        <v>0</v>
      </c>
      <c r="AD83" s="178">
        <f t="array" ref="AD83">IFERROR(
MEDIAN((IF(DATOS_[[Sexo]:[Sexo]]=$B83,IF(DATOS_[[AGRUP. VALOR. PTO.]:[AGRUP. VALOR. PTO.]]=$B81,IF(DATOS_[[Check Periodo Ref.]:[Check Periodo Ref.]]="Dentro",DATOS_[Conc.Sal.25]))))),
0)</f>
        <v>0</v>
      </c>
      <c r="AE83" s="178">
        <f t="array" ref="AE83">IFERROR(
MEDIAN((IF(DATOS_[[Sexo]:[Sexo]]=$B83,IF(DATOS_[[AGRUP. VALOR. PTO.]:[AGRUP. VALOR. PTO.]]=$B81,IF(DATOS_[[Check Periodo Ref.]:[Check Periodo Ref.]]="Dentro",DATOS_[Conc.Sal.26]))))),
0)</f>
        <v>0</v>
      </c>
      <c r="AF83" s="178">
        <f t="array" ref="AF83">IFERROR(
MEDIAN((IF(DATOS_[[Sexo]:[Sexo]]=$B83,IF(DATOS_[[AGRUP. VALOR. PTO.]:[AGRUP. VALOR. PTO.]]=$B81,IF(DATOS_[[Check Periodo Ref.]:[Check Periodo Ref.]]="Dentro",DATOS_[Conc.Sal.27]))))),
0)</f>
        <v>0</v>
      </c>
      <c r="AG83" s="178">
        <f t="array" ref="AG83">IFERROR(
MEDIAN((IF(DATOS_[[Sexo]:[Sexo]]=$B83,IF(DATOS_[[AGRUP. VALOR. PTO.]:[AGRUP. VALOR. PTO.]]=$B81,IF(DATOS_[[Check Periodo Ref.]:[Check Periodo Ref.]]="Dentro",DATOS_[Conc.Sal.28]))))),
0)</f>
        <v>0</v>
      </c>
      <c r="AH83" s="178">
        <f t="array" ref="AH83">IFERROR(
MEDIAN((IF(DATOS_[[Sexo]:[Sexo]]=$B83,IF(DATOS_[[AGRUP. VALOR. PTO.]:[AGRUP. VALOR. PTO.]]=$B81,IF(DATOS_[[Check Periodo Ref.]:[Check Periodo Ref.]]="Dentro",DATOS_[Conc.Sal.29]))))),
0)</f>
        <v>0</v>
      </c>
      <c r="AI83" s="178">
        <f t="array" ref="AI83">IFERROR(
MEDIAN((IF(DATOS_[[Sexo]:[Sexo]]=$B83,IF(DATOS_[[AGRUP. VALOR. PTO.]:[AGRUP. VALOR. PTO.]]=$B81,IF(DATOS_[[Check Periodo Ref.]:[Check Periodo Ref.]]="Dentro",DATOS_[Conc.Sal.30]))))),
0)</f>
        <v>0</v>
      </c>
      <c r="AJ83" s="179">
        <f t="array" ref="AJ83">IFERROR(
MEDIAN(IF(DATOS_[Sexo]=$B83,IF(DATOS_[AGRUP. VALOR. PTO.]=$B81,IF(DATOS_[Check Periodo Ref.]="Dentro",DATOS_[Tot COMPL.SAL Ef],FALSE)))),
0)</f>
        <v>0</v>
      </c>
      <c r="AK83" s="180">
        <f t="array" ref="AK83">IFERROR(
MEDIAN(IF(DATOS_[Sexo]=$B83,IF(DATOS_[AGRUP. VALOR. PTO.]=$B81,IF(DATOS_[Check Periodo Ref.]="Dentro",DATOS_[TOTAL SALARIO Ef],FALSE)))),
0)</f>
        <v>0</v>
      </c>
      <c r="AL83" s="181">
        <f t="array" ref="AL83">IFERROR(
MEDIAN((IF(DATOS_[[Sexo]:[Sexo]]=$B83,IF(DATOS_[[AGRUP. VALOR. PTO.]:[AGRUP. VALOR. PTO.]]=$B81,IF(DATOS_[[Check Periodo Ref.]:[Check Periodo Ref.]]="Dentro",DATOS_[C.Extra.01]))))),
0)</f>
        <v>0</v>
      </c>
      <c r="AM83" s="181">
        <f t="array" ref="AM83">IFERROR(
MEDIAN((IF(DATOS_[[Sexo]:[Sexo]]=$B83,IF(DATOS_[[AGRUP. VALOR. PTO.]:[AGRUP. VALOR. PTO.]]=$B81,IF(DATOS_[[Check Periodo Ref.]:[Check Periodo Ref.]]="Dentro",DATOS_[C.Extra.02]))))),
0)</f>
        <v>0</v>
      </c>
      <c r="AN83" s="181">
        <f t="array" ref="AN83">IFERROR(
MEDIAN((IF(DATOS_[[Sexo]:[Sexo]]=$B83,IF(DATOS_[[AGRUP. VALOR. PTO.]:[AGRUP. VALOR. PTO.]]=$B81,IF(DATOS_[[Check Periodo Ref.]:[Check Periodo Ref.]]="Dentro",DATOS_[C.Extra.03]))))),
0)</f>
        <v>0</v>
      </c>
      <c r="AO83" s="181">
        <f t="array" ref="AO83">IFERROR(
MEDIAN((IF(DATOS_[[Sexo]:[Sexo]]=$B83,IF(DATOS_[[AGRUP. VALOR. PTO.]:[AGRUP. VALOR. PTO.]]=$B81,IF(DATOS_[[Check Periodo Ref.]:[Check Periodo Ref.]]="Dentro",DATOS_[C.Extra.04]))))),
0)</f>
        <v>0</v>
      </c>
      <c r="AP83" s="181">
        <f t="array" ref="AP83">IFERROR(
MEDIAN((IF(DATOS_[[Sexo]:[Sexo]]=$B83,IF(DATOS_[[AGRUP. VALOR. PTO.]:[AGRUP. VALOR. PTO.]]=$B81,IF(DATOS_[[Check Periodo Ref.]:[Check Periodo Ref.]]="Dentro",DATOS_[C.Extra.05]))))),
0)</f>
        <v>0</v>
      </c>
      <c r="AQ83" s="182">
        <f t="array" ref="AQ83">IFERROR(
MEDIAN(IF(DATOS_[Sexo]=$B83,IF(DATOS_[AGRUP. VALOR. PTO.]=$B81,IF(DATOS_[Check Periodo Ref.]="Dentro",DATOS_[Tot Extrasalarial Ef],FALSE)))),
0)</f>
        <v>0</v>
      </c>
      <c r="AR83" s="183">
        <f t="array" ref="AR83">IFERROR(
MEDIAN(IF(DATOS_[Sexo]=$B83,IF(DATOS_[AGRUP. VALOR. PTO.]=$B81,IF(DATOS_[Check Periodo Ref.]="Dentro",DATOS_[TOTAL Retrib Ef],FALSE)))),
0)</f>
        <v>0</v>
      </c>
    </row>
    <row r="84" spans="1:44" ht="17.25" thickBot="1" x14ac:dyDescent="0.35">
      <c r="A84" s="107" t="str">
        <f t="shared" ref="A84" si="95">+A85</f>
        <v>[ocultar]</v>
      </c>
      <c r="B84" s="105" t="s">
        <v>283</v>
      </c>
      <c r="C84" s="176"/>
      <c r="D84" s="106"/>
      <c r="E84" s="186" t="str">
        <f t="shared" ref="E84:AR84" si="96">IFERROR((E85-E86)/E85,"")</f>
        <v/>
      </c>
      <c r="F84" s="190" t="str">
        <f t="shared" si="96"/>
        <v/>
      </c>
      <c r="G84" s="190" t="str">
        <f t="shared" si="96"/>
        <v/>
      </c>
      <c r="H84" s="190" t="str">
        <f t="shared" si="96"/>
        <v/>
      </c>
      <c r="I84" s="190" t="str">
        <f t="shared" si="96"/>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89" t="str">
        <f t="shared" si="96"/>
        <v/>
      </c>
      <c r="W84" s="189" t="str">
        <f t="shared" si="96"/>
        <v/>
      </c>
      <c r="X84" s="189" t="str">
        <f t="shared" si="96"/>
        <v/>
      </c>
      <c r="Y84" s="189"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91" t="str">
        <f t="shared" si="96"/>
        <v/>
      </c>
      <c r="AK84" s="195" t="str">
        <f t="shared" si="96"/>
        <v/>
      </c>
      <c r="AL84" s="192" t="str">
        <f t="shared" si="96"/>
        <v/>
      </c>
      <c r="AM84" s="192" t="str">
        <f t="shared" si="96"/>
        <v/>
      </c>
      <c r="AN84" s="192" t="str">
        <f t="shared" si="96"/>
        <v/>
      </c>
      <c r="AO84" s="192" t="str">
        <f t="shared" si="96"/>
        <v/>
      </c>
      <c r="AP84" s="192" t="str">
        <f t="shared" si="96"/>
        <v/>
      </c>
      <c r="AQ84" s="193" t="str">
        <f t="shared" si="96"/>
        <v/>
      </c>
      <c r="AR84" s="194" t="str">
        <f t="shared" si="96"/>
        <v/>
      </c>
    </row>
    <row r="85" spans="1:44" x14ac:dyDescent="0.3">
      <c r="A85" s="107" t="str">
        <f t="shared" ref="A85" si="97">+IF(C85+C86=0,"[ocultar]","")</f>
        <v>[ocultar]</v>
      </c>
      <c r="B85" s="98"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77">
        <f t="array" ref="E85">IFERROR(
MEDIAN(IF(DATOS_[Sexo]=$B85,IF(DATOS_[AGRUP. VALOR. PTO.]=$B84,IF(DATOS_[Check Periodo Ref.]="Dentro",DATOS_[SALARIO BASE Ef],FALSE)))),
0)</f>
        <v>0</v>
      </c>
      <c r="F85" s="178">
        <f t="array" ref="F85">IFERROR(
MEDIAN((IF(DATOS_[[Sexo]:[Sexo]]=$B85,IF(DATOS_[[AGRUP. VALOR. PTO.]:[AGRUP. VALOR. PTO.]]=$B84,IF(DATOS_[[Check Periodo Ref.]:[Check Periodo Ref.]]="Dentro",DATOS_[Conc.Sal.01]))))),
0)</f>
        <v>0</v>
      </c>
      <c r="G85" s="178">
        <f t="array" ref="G85">IFERROR(
MEDIAN((IF(DATOS_[[Sexo]:[Sexo]]=$B85,IF(DATOS_[[AGRUP. VALOR. PTO.]:[AGRUP. VALOR. PTO.]]=$B84,IF(DATOS_[[Check Periodo Ref.]:[Check Periodo Ref.]]="Dentro",DATOS_[Conc.Sal.02]))))),
0)</f>
        <v>0</v>
      </c>
      <c r="H85" s="178">
        <f t="array" ref="H85">IFERROR(
MEDIAN((IF(DATOS_[[Sexo]:[Sexo]]=$B85,IF(DATOS_[[AGRUP. VALOR. PTO.]:[AGRUP. VALOR. PTO.]]=$B84,IF(DATOS_[[Check Periodo Ref.]:[Check Periodo Ref.]]="Dentro",DATOS_[Conc.Sal.03]))))),
0)</f>
        <v>0</v>
      </c>
      <c r="I85" s="178">
        <f t="array" ref="I85">IFERROR(
MEDIAN((IF(DATOS_[[Sexo]:[Sexo]]=$B85,IF(DATOS_[[AGRUP. VALOR. PTO.]:[AGRUP. VALOR. PTO.]]=$B84,IF(DATOS_[[Check Periodo Ref.]:[Check Periodo Ref.]]="Dentro",DATOS_[Conc.Sal.04]))))),
0)</f>
        <v>0</v>
      </c>
      <c r="J85" s="178">
        <f t="array" ref="J85">IFERROR(
MEDIAN((IF(DATOS_[[Sexo]:[Sexo]]=$B85,IF(DATOS_[[AGRUP. VALOR. PTO.]:[AGRUP. VALOR. PTO.]]=$B84,IF(DATOS_[[Check Periodo Ref.]:[Check Periodo Ref.]]="Dentro",DATOS_[Conc.Sal.05]))))),
0)</f>
        <v>0</v>
      </c>
      <c r="K85" s="178">
        <f t="array" ref="K85">IFERROR(
MEDIAN((IF(DATOS_[[Sexo]:[Sexo]]=$B85,IF(DATOS_[[AGRUP. VALOR. PTO.]:[AGRUP. VALOR. PTO.]]=$B84,IF(DATOS_[[Check Periodo Ref.]:[Check Periodo Ref.]]="Dentro",DATOS_[Conc.Sal.06]))))),
0)</f>
        <v>0</v>
      </c>
      <c r="L85" s="178">
        <f t="array" ref="L85">IFERROR(
MEDIAN((IF(DATOS_[[Sexo]:[Sexo]]=$B85,IF(DATOS_[[AGRUP. VALOR. PTO.]:[AGRUP. VALOR. PTO.]]=$B84,IF(DATOS_[[Check Periodo Ref.]:[Check Periodo Ref.]]="Dentro",DATOS_[Conc.Sal.07]))))),
0)</f>
        <v>0</v>
      </c>
      <c r="M85" s="178">
        <f t="array" ref="M85">IFERROR(
MEDIAN((IF(DATOS_[[Sexo]:[Sexo]]=$B85,IF(DATOS_[[AGRUP. VALOR. PTO.]:[AGRUP. VALOR. PTO.]]=$B84,IF(DATOS_[[Check Periodo Ref.]:[Check Periodo Ref.]]="Dentro",DATOS_[Conc.Sal.08]))))),
0)</f>
        <v>0</v>
      </c>
      <c r="N85" s="178">
        <f t="array" ref="N85">IFERROR(
MEDIAN((IF(DATOS_[[Sexo]:[Sexo]]=$B85,IF(DATOS_[[AGRUP. VALOR. PTO.]:[AGRUP. VALOR. PTO.]]=$B84,IF(DATOS_[[Check Periodo Ref.]:[Check Periodo Ref.]]="Dentro",DATOS_[Conc.Sal.09]))))),
0)</f>
        <v>0</v>
      </c>
      <c r="O85" s="178">
        <f t="array" ref="O85">IFERROR(
MEDIAN((IF(DATOS_[[Sexo]:[Sexo]]=$B85,IF(DATOS_[[AGRUP. VALOR. PTO.]:[AGRUP. VALOR. PTO.]]=$B84,IF(DATOS_[[Check Periodo Ref.]:[Check Periodo Ref.]]="Dentro",DATOS_[Conc.Sal.10]))))),
0)</f>
        <v>0</v>
      </c>
      <c r="P85" s="178">
        <f t="array" ref="P85">IFERROR(
MEDIAN((IF(DATOS_[[Sexo]:[Sexo]]=$B85,IF(DATOS_[[AGRUP. VALOR. PTO.]:[AGRUP. VALOR. PTO.]]=$B84,IF(DATOS_[[Check Periodo Ref.]:[Check Periodo Ref.]]="Dentro",DATOS_[Conc.Sal.11]))))),
0)</f>
        <v>0</v>
      </c>
      <c r="Q85" s="178">
        <f t="array" ref="Q85">IFERROR(
MEDIAN((IF(DATOS_[[Sexo]:[Sexo]]=$B85,IF(DATOS_[[AGRUP. VALOR. PTO.]:[AGRUP. VALOR. PTO.]]=$B84,IF(DATOS_[[Check Periodo Ref.]:[Check Periodo Ref.]]="Dentro",DATOS_[Conc.Sal.12]))))),
0)</f>
        <v>0</v>
      </c>
      <c r="R85" s="178">
        <f t="array" ref="R85">IFERROR(
MEDIAN((IF(DATOS_[[Sexo]:[Sexo]]=$B85,IF(DATOS_[[AGRUP. VALOR. PTO.]:[AGRUP. VALOR. PTO.]]=$B84,IF(DATOS_[[Check Periodo Ref.]:[Check Periodo Ref.]]="Dentro",DATOS_[Conc.Sal.13]))))),
0)</f>
        <v>0</v>
      </c>
      <c r="S85" s="178">
        <f t="array" ref="S85">IFERROR(
MEDIAN((IF(DATOS_[[Sexo]:[Sexo]]=$B85,IF(DATOS_[[AGRUP. VALOR. PTO.]:[AGRUP. VALOR. PTO.]]=$B84,IF(DATOS_[[Check Periodo Ref.]:[Check Periodo Ref.]]="Dentro",DATOS_[Conc.Sal.14]))))),
0)</f>
        <v>0</v>
      </c>
      <c r="T85" s="178">
        <f t="array" ref="T85">IFERROR(
MEDIAN((IF(DATOS_[[Sexo]:[Sexo]]=$B85,IF(DATOS_[[AGRUP. VALOR. PTO.]:[AGRUP. VALOR. PTO.]]=$B84,IF(DATOS_[[Check Periodo Ref.]:[Check Periodo Ref.]]="Dentro",DATOS_[Conc.Sal.15]))))),
0)</f>
        <v>0</v>
      </c>
      <c r="U85" s="178">
        <f t="array" ref="U85">IFERROR(
MEDIAN((IF(DATOS_[[Sexo]:[Sexo]]=$B85,IF(DATOS_[[AGRUP. VALOR. PTO.]:[AGRUP. VALOR. PTO.]]=$B84,IF(DATOS_[[Check Periodo Ref.]:[Check Periodo Ref.]]="Dentro",DATOS_[Conc.Sal.16]))))),
0)</f>
        <v>0</v>
      </c>
      <c r="V85" s="178">
        <f t="array" ref="V85">IFERROR(
MEDIAN((IF(DATOS_[[Sexo]:[Sexo]]=$B85,IF(DATOS_[[AGRUP. VALOR. PTO.]:[AGRUP. VALOR. PTO.]]=$B84,IF(DATOS_[[Check Periodo Ref.]:[Check Periodo Ref.]]="Dentro",DATOS_[Conc.Sal.17]))))),
0)</f>
        <v>0</v>
      </c>
      <c r="W85" s="178">
        <f t="array" ref="W85">IFERROR(
MEDIAN((IF(DATOS_[[Sexo]:[Sexo]]=$B85,IF(DATOS_[[AGRUP. VALOR. PTO.]:[AGRUP. VALOR. PTO.]]=$B84,IF(DATOS_[[Check Periodo Ref.]:[Check Periodo Ref.]]="Dentro",DATOS_[Conc.Sal.18]))))),
0)</f>
        <v>0</v>
      </c>
      <c r="X85" s="178">
        <f t="array" ref="X85">IFERROR(
MEDIAN((IF(DATOS_[[Sexo]:[Sexo]]=$B85,IF(DATOS_[[AGRUP. VALOR. PTO.]:[AGRUP. VALOR. PTO.]]=$B84,IF(DATOS_[[Check Periodo Ref.]:[Check Periodo Ref.]]="Dentro",DATOS_[Conc.Sal.19]))))),
0)</f>
        <v>0</v>
      </c>
      <c r="Y85" s="178">
        <f t="array" ref="Y85">IFERROR(
MEDIAN((IF(DATOS_[[Sexo]:[Sexo]]=$B85,IF(DATOS_[[AGRUP. VALOR. PTO.]:[AGRUP. VALOR. PTO.]]=$B84,IF(DATOS_[[Check Periodo Ref.]:[Check Periodo Ref.]]="Dentro",DATOS_[Conc.Sal.20]))))),
0)</f>
        <v>0</v>
      </c>
      <c r="Z85" s="178">
        <f t="array" ref="Z85">IFERROR(
MEDIAN((IF(DATOS_[[Sexo]:[Sexo]]=$B85,IF(DATOS_[[AGRUP. VALOR. PTO.]:[AGRUP. VALOR. PTO.]]=$B84,IF(DATOS_[[Check Periodo Ref.]:[Check Periodo Ref.]]="Dentro",DATOS_[Conc.Sal.21]))))),
0)</f>
        <v>0</v>
      </c>
      <c r="AA85" s="178">
        <f t="array" ref="AA85">IFERROR(
MEDIAN((IF(DATOS_[[Sexo]:[Sexo]]=$B85,IF(DATOS_[[AGRUP. VALOR. PTO.]:[AGRUP. VALOR. PTO.]]=$B84,IF(DATOS_[[Check Periodo Ref.]:[Check Periodo Ref.]]="Dentro",DATOS_[Conc.Sal.22]))))),
0)</f>
        <v>0</v>
      </c>
      <c r="AB85" s="178">
        <f t="array" ref="AB85">IFERROR(
MEDIAN((IF(DATOS_[[Sexo]:[Sexo]]=$B85,IF(DATOS_[[AGRUP. VALOR. PTO.]:[AGRUP. VALOR. PTO.]]=$B84,IF(DATOS_[[Check Periodo Ref.]:[Check Periodo Ref.]]="Dentro",DATOS_[Conc.Sal.23]))))),
0)</f>
        <v>0</v>
      </c>
      <c r="AC85" s="178">
        <f t="array" ref="AC85">IFERROR(
MEDIAN((IF(DATOS_[[Sexo]:[Sexo]]=$B85,IF(DATOS_[[AGRUP. VALOR. PTO.]:[AGRUP. VALOR. PTO.]]=$B84,IF(DATOS_[[Check Periodo Ref.]:[Check Periodo Ref.]]="Dentro",DATOS_[Conc.Sal.24]))))),
0)</f>
        <v>0</v>
      </c>
      <c r="AD85" s="178">
        <f t="array" ref="AD85">IFERROR(
MEDIAN((IF(DATOS_[[Sexo]:[Sexo]]=$B85,IF(DATOS_[[AGRUP. VALOR. PTO.]:[AGRUP. VALOR. PTO.]]=$B84,IF(DATOS_[[Check Periodo Ref.]:[Check Periodo Ref.]]="Dentro",DATOS_[Conc.Sal.25]))))),
0)</f>
        <v>0</v>
      </c>
      <c r="AE85" s="178">
        <f t="array" ref="AE85">IFERROR(
MEDIAN((IF(DATOS_[[Sexo]:[Sexo]]=$B85,IF(DATOS_[[AGRUP. VALOR. PTO.]:[AGRUP. VALOR. PTO.]]=$B84,IF(DATOS_[[Check Periodo Ref.]:[Check Periodo Ref.]]="Dentro",DATOS_[Conc.Sal.26]))))),
0)</f>
        <v>0</v>
      </c>
      <c r="AF85" s="178">
        <f t="array" ref="AF85">IFERROR(
MEDIAN((IF(DATOS_[[Sexo]:[Sexo]]=$B85,IF(DATOS_[[AGRUP. VALOR. PTO.]:[AGRUP. VALOR. PTO.]]=$B84,IF(DATOS_[[Check Periodo Ref.]:[Check Periodo Ref.]]="Dentro",DATOS_[Conc.Sal.27]))))),
0)</f>
        <v>0</v>
      </c>
      <c r="AG85" s="178">
        <f t="array" ref="AG85">IFERROR(
MEDIAN((IF(DATOS_[[Sexo]:[Sexo]]=$B85,IF(DATOS_[[AGRUP. VALOR. PTO.]:[AGRUP. VALOR. PTO.]]=$B84,IF(DATOS_[[Check Periodo Ref.]:[Check Periodo Ref.]]="Dentro",DATOS_[Conc.Sal.28]))))),
0)</f>
        <v>0</v>
      </c>
      <c r="AH85" s="178">
        <f t="array" ref="AH85">IFERROR(
MEDIAN((IF(DATOS_[[Sexo]:[Sexo]]=$B85,IF(DATOS_[[AGRUP. VALOR. PTO.]:[AGRUP. VALOR. PTO.]]=$B84,IF(DATOS_[[Check Periodo Ref.]:[Check Periodo Ref.]]="Dentro",DATOS_[Conc.Sal.29]))))),
0)</f>
        <v>0</v>
      </c>
      <c r="AI85" s="178">
        <f t="array" ref="AI85">IFERROR(
MEDIAN((IF(DATOS_[[Sexo]:[Sexo]]=$B85,IF(DATOS_[[AGRUP. VALOR. PTO.]:[AGRUP. VALOR. PTO.]]=$B84,IF(DATOS_[[Check Periodo Ref.]:[Check Periodo Ref.]]="Dentro",DATOS_[Conc.Sal.30]))))),
0)</f>
        <v>0</v>
      </c>
      <c r="AJ85" s="179">
        <f t="array" ref="AJ85">IFERROR(
MEDIAN(IF(DATOS_[Sexo]=$B85,IF(DATOS_[AGRUP. VALOR. PTO.]=$B84,IF(DATOS_[Check Periodo Ref.]="Dentro",DATOS_[Tot COMPL.SAL Ef],FALSE)))),
0)</f>
        <v>0</v>
      </c>
      <c r="AK85" s="180">
        <f t="array" ref="AK85">IFERROR(
MEDIAN(IF(DATOS_[Sexo]=$B85,IF(DATOS_[AGRUP. VALOR. PTO.]=$B84,IF(DATOS_[Check Periodo Ref.]="Dentro",DATOS_[TOTAL SALARIO Ef],FALSE)))),
0)</f>
        <v>0</v>
      </c>
      <c r="AL85" s="181">
        <f t="array" ref="AL85">IFERROR(
MEDIAN((IF(DATOS_[[Sexo]:[Sexo]]=$B85,IF(DATOS_[[AGRUP. VALOR. PTO.]:[AGRUP. VALOR. PTO.]]=$B84,IF(DATOS_[[Check Periodo Ref.]:[Check Periodo Ref.]]="Dentro",DATOS_[C.Extra.01]))))),
0)</f>
        <v>0</v>
      </c>
      <c r="AM85" s="181">
        <f t="array" ref="AM85">IFERROR(
MEDIAN((IF(DATOS_[[Sexo]:[Sexo]]=$B85,IF(DATOS_[[AGRUP. VALOR. PTO.]:[AGRUP. VALOR. PTO.]]=$B84,IF(DATOS_[[Check Periodo Ref.]:[Check Periodo Ref.]]="Dentro",DATOS_[C.Extra.02]))))),
0)</f>
        <v>0</v>
      </c>
      <c r="AN85" s="181">
        <f t="array" ref="AN85">IFERROR(
MEDIAN((IF(DATOS_[[Sexo]:[Sexo]]=$B85,IF(DATOS_[[AGRUP. VALOR. PTO.]:[AGRUP. VALOR. PTO.]]=$B84,IF(DATOS_[[Check Periodo Ref.]:[Check Periodo Ref.]]="Dentro",DATOS_[C.Extra.03]))))),
0)</f>
        <v>0</v>
      </c>
      <c r="AO85" s="181">
        <f t="array" ref="AO85">IFERROR(
MEDIAN((IF(DATOS_[[Sexo]:[Sexo]]=$B85,IF(DATOS_[[AGRUP. VALOR. PTO.]:[AGRUP. VALOR. PTO.]]=$B84,IF(DATOS_[[Check Periodo Ref.]:[Check Periodo Ref.]]="Dentro",DATOS_[C.Extra.04]))))),
0)</f>
        <v>0</v>
      </c>
      <c r="AP85" s="181">
        <f t="array" ref="AP85">IFERROR(
MEDIAN((IF(DATOS_[[Sexo]:[Sexo]]=$B85,IF(DATOS_[[AGRUP. VALOR. PTO.]:[AGRUP. VALOR. PTO.]]=$B84,IF(DATOS_[[Check Periodo Ref.]:[Check Periodo Ref.]]="Dentro",DATOS_[C.Extra.05]))))),
0)</f>
        <v>0</v>
      </c>
      <c r="AQ85" s="182">
        <f t="array" ref="AQ85">IFERROR(
MEDIAN(IF(DATOS_[Sexo]=$B85,IF(DATOS_[AGRUP. VALOR. PTO.]=$B84,IF(DATOS_[Check Periodo Ref.]="Dentro",DATOS_[Tot Extrasalarial Ef],FALSE)))),
0)</f>
        <v>0</v>
      </c>
      <c r="AR85" s="183">
        <f t="array" ref="AR85">IFERROR(
MEDIAN(IF(DATOS_[Sexo]=$B85,IF(DATOS_[AGRUP. VALOR. PTO.]=$B84,IF(DATOS_[Check Periodo Ref.]="Dentro",DATOS_[TOTAL Retrib Ef],FALSE)))),
0)</f>
        <v>0</v>
      </c>
    </row>
    <row r="86" spans="1:44" x14ac:dyDescent="0.3">
      <c r="A86" s="107" t="str">
        <f t="shared" ref="A86" si="98">+A85</f>
        <v>[ocultar]</v>
      </c>
      <c r="B86" s="98"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77">
        <f t="array" ref="E86">IFERROR(
MEDIAN(IF(DATOS_[Sexo]=$B86,IF(DATOS_[AGRUP. VALOR. PTO.]=$B84,IF(DATOS_[Check Periodo Ref.]="Dentro",DATOS_[SALARIO BASE Ef],FALSE)))),
0)</f>
        <v>0</v>
      </c>
      <c r="F86" s="178">
        <f t="array" ref="F86">IFERROR(
MEDIAN((IF(DATOS_[[Sexo]:[Sexo]]=$B86,IF(DATOS_[[AGRUP. VALOR. PTO.]:[AGRUP. VALOR. PTO.]]=$B84,IF(DATOS_[[Check Periodo Ref.]:[Check Periodo Ref.]]="Dentro",DATOS_[Conc.Sal.01]))))),
0)</f>
        <v>0</v>
      </c>
      <c r="G86" s="178">
        <f t="array" ref="G86">IFERROR(
MEDIAN((IF(DATOS_[[Sexo]:[Sexo]]=$B86,IF(DATOS_[[AGRUP. VALOR. PTO.]:[AGRUP. VALOR. PTO.]]=$B84,IF(DATOS_[[Check Periodo Ref.]:[Check Periodo Ref.]]="Dentro",DATOS_[Conc.Sal.02]))))),
0)</f>
        <v>0</v>
      </c>
      <c r="H86" s="178">
        <f t="array" ref="H86">IFERROR(
MEDIAN((IF(DATOS_[[Sexo]:[Sexo]]=$B86,IF(DATOS_[[AGRUP. VALOR. PTO.]:[AGRUP. VALOR. PTO.]]=$B84,IF(DATOS_[[Check Periodo Ref.]:[Check Periodo Ref.]]="Dentro",DATOS_[Conc.Sal.03]))))),
0)</f>
        <v>0</v>
      </c>
      <c r="I86" s="178">
        <f t="array" ref="I86">IFERROR(
MEDIAN((IF(DATOS_[[Sexo]:[Sexo]]=$B86,IF(DATOS_[[AGRUP. VALOR. PTO.]:[AGRUP. VALOR. PTO.]]=$B84,IF(DATOS_[[Check Periodo Ref.]:[Check Periodo Ref.]]="Dentro",DATOS_[Conc.Sal.04]))))),
0)</f>
        <v>0</v>
      </c>
      <c r="J86" s="178">
        <f t="array" ref="J86">IFERROR(
MEDIAN((IF(DATOS_[[Sexo]:[Sexo]]=$B86,IF(DATOS_[[AGRUP. VALOR. PTO.]:[AGRUP. VALOR. PTO.]]=$B84,IF(DATOS_[[Check Periodo Ref.]:[Check Periodo Ref.]]="Dentro",DATOS_[Conc.Sal.05]))))),
0)</f>
        <v>0</v>
      </c>
      <c r="K86" s="178">
        <f t="array" ref="K86">IFERROR(
MEDIAN((IF(DATOS_[[Sexo]:[Sexo]]=$B86,IF(DATOS_[[AGRUP. VALOR. PTO.]:[AGRUP. VALOR. PTO.]]=$B84,IF(DATOS_[[Check Periodo Ref.]:[Check Periodo Ref.]]="Dentro",DATOS_[Conc.Sal.06]))))),
0)</f>
        <v>0</v>
      </c>
      <c r="L86" s="178">
        <f t="array" ref="L86">IFERROR(
MEDIAN((IF(DATOS_[[Sexo]:[Sexo]]=$B86,IF(DATOS_[[AGRUP. VALOR. PTO.]:[AGRUP. VALOR. PTO.]]=$B84,IF(DATOS_[[Check Periodo Ref.]:[Check Periodo Ref.]]="Dentro",DATOS_[Conc.Sal.07]))))),
0)</f>
        <v>0</v>
      </c>
      <c r="M86" s="178">
        <f t="array" ref="M86">IFERROR(
MEDIAN((IF(DATOS_[[Sexo]:[Sexo]]=$B86,IF(DATOS_[[AGRUP. VALOR. PTO.]:[AGRUP. VALOR. PTO.]]=$B84,IF(DATOS_[[Check Periodo Ref.]:[Check Periodo Ref.]]="Dentro",DATOS_[Conc.Sal.08]))))),
0)</f>
        <v>0</v>
      </c>
      <c r="N86" s="178">
        <f t="array" ref="N86">IFERROR(
MEDIAN((IF(DATOS_[[Sexo]:[Sexo]]=$B86,IF(DATOS_[[AGRUP. VALOR. PTO.]:[AGRUP. VALOR. PTO.]]=$B84,IF(DATOS_[[Check Periodo Ref.]:[Check Periodo Ref.]]="Dentro",DATOS_[Conc.Sal.09]))))),
0)</f>
        <v>0</v>
      </c>
      <c r="O86" s="178">
        <f t="array" ref="O86">IFERROR(
MEDIAN((IF(DATOS_[[Sexo]:[Sexo]]=$B86,IF(DATOS_[[AGRUP. VALOR. PTO.]:[AGRUP. VALOR. PTO.]]=$B84,IF(DATOS_[[Check Periodo Ref.]:[Check Periodo Ref.]]="Dentro",DATOS_[Conc.Sal.10]))))),
0)</f>
        <v>0</v>
      </c>
      <c r="P86" s="178">
        <f t="array" ref="P86">IFERROR(
MEDIAN((IF(DATOS_[[Sexo]:[Sexo]]=$B86,IF(DATOS_[[AGRUP. VALOR. PTO.]:[AGRUP. VALOR. PTO.]]=$B84,IF(DATOS_[[Check Periodo Ref.]:[Check Periodo Ref.]]="Dentro",DATOS_[Conc.Sal.11]))))),
0)</f>
        <v>0</v>
      </c>
      <c r="Q86" s="178">
        <f t="array" ref="Q86">IFERROR(
MEDIAN((IF(DATOS_[[Sexo]:[Sexo]]=$B86,IF(DATOS_[[AGRUP. VALOR. PTO.]:[AGRUP. VALOR. PTO.]]=$B84,IF(DATOS_[[Check Periodo Ref.]:[Check Periodo Ref.]]="Dentro",DATOS_[Conc.Sal.12]))))),
0)</f>
        <v>0</v>
      </c>
      <c r="R86" s="178">
        <f t="array" ref="R86">IFERROR(
MEDIAN((IF(DATOS_[[Sexo]:[Sexo]]=$B86,IF(DATOS_[[AGRUP. VALOR. PTO.]:[AGRUP. VALOR. PTO.]]=$B84,IF(DATOS_[[Check Periodo Ref.]:[Check Periodo Ref.]]="Dentro",DATOS_[Conc.Sal.13]))))),
0)</f>
        <v>0</v>
      </c>
      <c r="S86" s="178">
        <f t="array" ref="S86">IFERROR(
MEDIAN((IF(DATOS_[[Sexo]:[Sexo]]=$B86,IF(DATOS_[[AGRUP. VALOR. PTO.]:[AGRUP. VALOR. PTO.]]=$B84,IF(DATOS_[[Check Periodo Ref.]:[Check Periodo Ref.]]="Dentro",DATOS_[Conc.Sal.14]))))),
0)</f>
        <v>0</v>
      </c>
      <c r="T86" s="178">
        <f t="array" ref="T86">IFERROR(
MEDIAN((IF(DATOS_[[Sexo]:[Sexo]]=$B86,IF(DATOS_[[AGRUP. VALOR. PTO.]:[AGRUP. VALOR. PTO.]]=$B84,IF(DATOS_[[Check Periodo Ref.]:[Check Periodo Ref.]]="Dentro",DATOS_[Conc.Sal.15]))))),
0)</f>
        <v>0</v>
      </c>
      <c r="U86" s="178">
        <f t="array" ref="U86">IFERROR(
MEDIAN((IF(DATOS_[[Sexo]:[Sexo]]=$B86,IF(DATOS_[[AGRUP. VALOR. PTO.]:[AGRUP. VALOR. PTO.]]=$B84,IF(DATOS_[[Check Periodo Ref.]:[Check Periodo Ref.]]="Dentro",DATOS_[Conc.Sal.16]))))),
0)</f>
        <v>0</v>
      </c>
      <c r="V86" s="178">
        <f t="array" ref="V86">IFERROR(
MEDIAN((IF(DATOS_[[Sexo]:[Sexo]]=$B86,IF(DATOS_[[AGRUP. VALOR. PTO.]:[AGRUP. VALOR. PTO.]]=$B84,IF(DATOS_[[Check Periodo Ref.]:[Check Periodo Ref.]]="Dentro",DATOS_[Conc.Sal.17]))))),
0)</f>
        <v>0</v>
      </c>
      <c r="W86" s="178">
        <f t="array" ref="W86">IFERROR(
MEDIAN((IF(DATOS_[[Sexo]:[Sexo]]=$B86,IF(DATOS_[[AGRUP. VALOR. PTO.]:[AGRUP. VALOR. PTO.]]=$B84,IF(DATOS_[[Check Periodo Ref.]:[Check Periodo Ref.]]="Dentro",DATOS_[Conc.Sal.18]))))),
0)</f>
        <v>0</v>
      </c>
      <c r="X86" s="178">
        <f t="array" ref="X86">IFERROR(
MEDIAN((IF(DATOS_[[Sexo]:[Sexo]]=$B86,IF(DATOS_[[AGRUP. VALOR. PTO.]:[AGRUP. VALOR. PTO.]]=$B84,IF(DATOS_[[Check Periodo Ref.]:[Check Periodo Ref.]]="Dentro",DATOS_[Conc.Sal.19]))))),
0)</f>
        <v>0</v>
      </c>
      <c r="Y86" s="178">
        <f t="array" ref="Y86">IFERROR(
MEDIAN((IF(DATOS_[[Sexo]:[Sexo]]=$B86,IF(DATOS_[[AGRUP. VALOR. PTO.]:[AGRUP. VALOR. PTO.]]=$B84,IF(DATOS_[[Check Periodo Ref.]:[Check Periodo Ref.]]="Dentro",DATOS_[Conc.Sal.20]))))),
0)</f>
        <v>0</v>
      </c>
      <c r="Z86" s="178">
        <f t="array" ref="Z86">IFERROR(
MEDIAN((IF(DATOS_[[Sexo]:[Sexo]]=$B86,IF(DATOS_[[AGRUP. VALOR. PTO.]:[AGRUP. VALOR. PTO.]]=$B84,IF(DATOS_[[Check Periodo Ref.]:[Check Periodo Ref.]]="Dentro",DATOS_[Conc.Sal.21]))))),
0)</f>
        <v>0</v>
      </c>
      <c r="AA86" s="178">
        <f t="array" ref="AA86">IFERROR(
MEDIAN((IF(DATOS_[[Sexo]:[Sexo]]=$B86,IF(DATOS_[[AGRUP. VALOR. PTO.]:[AGRUP. VALOR. PTO.]]=$B84,IF(DATOS_[[Check Periodo Ref.]:[Check Periodo Ref.]]="Dentro",DATOS_[Conc.Sal.22]))))),
0)</f>
        <v>0</v>
      </c>
      <c r="AB86" s="178">
        <f t="array" ref="AB86">IFERROR(
MEDIAN((IF(DATOS_[[Sexo]:[Sexo]]=$B86,IF(DATOS_[[AGRUP. VALOR. PTO.]:[AGRUP. VALOR. PTO.]]=$B84,IF(DATOS_[[Check Periodo Ref.]:[Check Periodo Ref.]]="Dentro",DATOS_[Conc.Sal.23]))))),
0)</f>
        <v>0</v>
      </c>
      <c r="AC86" s="178">
        <f t="array" ref="AC86">IFERROR(
MEDIAN((IF(DATOS_[[Sexo]:[Sexo]]=$B86,IF(DATOS_[[AGRUP. VALOR. PTO.]:[AGRUP. VALOR. PTO.]]=$B84,IF(DATOS_[[Check Periodo Ref.]:[Check Periodo Ref.]]="Dentro",DATOS_[Conc.Sal.24]))))),
0)</f>
        <v>0</v>
      </c>
      <c r="AD86" s="178">
        <f t="array" ref="AD86">IFERROR(
MEDIAN((IF(DATOS_[[Sexo]:[Sexo]]=$B86,IF(DATOS_[[AGRUP. VALOR. PTO.]:[AGRUP. VALOR. PTO.]]=$B84,IF(DATOS_[[Check Periodo Ref.]:[Check Periodo Ref.]]="Dentro",DATOS_[Conc.Sal.25]))))),
0)</f>
        <v>0</v>
      </c>
      <c r="AE86" s="178">
        <f t="array" ref="AE86">IFERROR(
MEDIAN((IF(DATOS_[[Sexo]:[Sexo]]=$B86,IF(DATOS_[[AGRUP. VALOR. PTO.]:[AGRUP. VALOR. PTO.]]=$B84,IF(DATOS_[[Check Periodo Ref.]:[Check Periodo Ref.]]="Dentro",DATOS_[Conc.Sal.26]))))),
0)</f>
        <v>0</v>
      </c>
      <c r="AF86" s="178">
        <f t="array" ref="AF86">IFERROR(
MEDIAN((IF(DATOS_[[Sexo]:[Sexo]]=$B86,IF(DATOS_[[AGRUP. VALOR. PTO.]:[AGRUP. VALOR. PTO.]]=$B84,IF(DATOS_[[Check Periodo Ref.]:[Check Periodo Ref.]]="Dentro",DATOS_[Conc.Sal.27]))))),
0)</f>
        <v>0</v>
      </c>
      <c r="AG86" s="178">
        <f t="array" ref="AG86">IFERROR(
MEDIAN((IF(DATOS_[[Sexo]:[Sexo]]=$B86,IF(DATOS_[[AGRUP. VALOR. PTO.]:[AGRUP. VALOR. PTO.]]=$B84,IF(DATOS_[[Check Periodo Ref.]:[Check Periodo Ref.]]="Dentro",DATOS_[Conc.Sal.28]))))),
0)</f>
        <v>0</v>
      </c>
      <c r="AH86" s="178">
        <f t="array" ref="AH86">IFERROR(
MEDIAN((IF(DATOS_[[Sexo]:[Sexo]]=$B86,IF(DATOS_[[AGRUP. VALOR. PTO.]:[AGRUP. VALOR. PTO.]]=$B84,IF(DATOS_[[Check Periodo Ref.]:[Check Periodo Ref.]]="Dentro",DATOS_[Conc.Sal.29]))))),
0)</f>
        <v>0</v>
      </c>
      <c r="AI86" s="178">
        <f t="array" ref="AI86">IFERROR(
MEDIAN((IF(DATOS_[[Sexo]:[Sexo]]=$B86,IF(DATOS_[[AGRUP. VALOR. PTO.]:[AGRUP. VALOR. PTO.]]=$B84,IF(DATOS_[[Check Periodo Ref.]:[Check Periodo Ref.]]="Dentro",DATOS_[Conc.Sal.30]))))),
0)</f>
        <v>0</v>
      </c>
      <c r="AJ86" s="179">
        <f t="array" ref="AJ86">IFERROR(
MEDIAN(IF(DATOS_[Sexo]=$B86,IF(DATOS_[AGRUP. VALOR. PTO.]=$B84,IF(DATOS_[Check Periodo Ref.]="Dentro",DATOS_[Tot COMPL.SAL Ef],FALSE)))),
0)</f>
        <v>0</v>
      </c>
      <c r="AK86" s="180">
        <f t="array" ref="AK86">IFERROR(
MEDIAN(IF(DATOS_[Sexo]=$B86,IF(DATOS_[AGRUP. VALOR. PTO.]=$B84,IF(DATOS_[Check Periodo Ref.]="Dentro",DATOS_[TOTAL SALARIO Ef],FALSE)))),
0)</f>
        <v>0</v>
      </c>
      <c r="AL86" s="181">
        <f t="array" ref="AL86">IFERROR(
MEDIAN((IF(DATOS_[[Sexo]:[Sexo]]=$B86,IF(DATOS_[[AGRUP. VALOR. PTO.]:[AGRUP. VALOR. PTO.]]=$B84,IF(DATOS_[[Check Periodo Ref.]:[Check Periodo Ref.]]="Dentro",DATOS_[C.Extra.01]))))),
0)</f>
        <v>0</v>
      </c>
      <c r="AM86" s="181">
        <f t="array" ref="AM86">IFERROR(
MEDIAN((IF(DATOS_[[Sexo]:[Sexo]]=$B86,IF(DATOS_[[AGRUP. VALOR. PTO.]:[AGRUP. VALOR. PTO.]]=$B84,IF(DATOS_[[Check Periodo Ref.]:[Check Periodo Ref.]]="Dentro",DATOS_[C.Extra.02]))))),
0)</f>
        <v>0</v>
      </c>
      <c r="AN86" s="181">
        <f t="array" ref="AN86">IFERROR(
MEDIAN((IF(DATOS_[[Sexo]:[Sexo]]=$B86,IF(DATOS_[[AGRUP. VALOR. PTO.]:[AGRUP. VALOR. PTO.]]=$B84,IF(DATOS_[[Check Periodo Ref.]:[Check Periodo Ref.]]="Dentro",DATOS_[C.Extra.03]))))),
0)</f>
        <v>0</v>
      </c>
      <c r="AO86" s="181">
        <f t="array" ref="AO86">IFERROR(
MEDIAN((IF(DATOS_[[Sexo]:[Sexo]]=$B86,IF(DATOS_[[AGRUP. VALOR. PTO.]:[AGRUP. VALOR. PTO.]]=$B84,IF(DATOS_[[Check Periodo Ref.]:[Check Periodo Ref.]]="Dentro",DATOS_[C.Extra.04]))))),
0)</f>
        <v>0</v>
      </c>
      <c r="AP86" s="181">
        <f t="array" ref="AP86">IFERROR(
MEDIAN((IF(DATOS_[[Sexo]:[Sexo]]=$B86,IF(DATOS_[[AGRUP. VALOR. PTO.]:[AGRUP. VALOR. PTO.]]=$B84,IF(DATOS_[[Check Periodo Ref.]:[Check Periodo Ref.]]="Dentro",DATOS_[C.Extra.05]))))),
0)</f>
        <v>0</v>
      </c>
      <c r="AQ86" s="182">
        <f t="array" ref="AQ86">IFERROR(
MEDIAN(IF(DATOS_[Sexo]=$B86,IF(DATOS_[AGRUP. VALOR. PTO.]=$B84,IF(DATOS_[Check Periodo Ref.]="Dentro",DATOS_[Tot Extrasalarial Ef],FALSE)))),
0)</f>
        <v>0</v>
      </c>
      <c r="AR86" s="183">
        <f t="array" ref="AR86">IFERROR(
MEDIAN(IF(DATOS_[Sexo]=$B86,IF(DATOS_[AGRUP. VALOR. PTO.]=$B84,IF(DATOS_[Check Periodo Ref.]="Dentro",DATOS_[TOTAL Retrib Ef],FALSE)))),
0)</f>
        <v>0</v>
      </c>
    </row>
    <row r="87" spans="1:44" ht="17.25" thickBot="1" x14ac:dyDescent="0.35">
      <c r="A87" s="107" t="str">
        <f t="shared" ref="A87" si="99">+A88</f>
        <v>[ocultar]</v>
      </c>
      <c r="B87" s="105" t="s">
        <v>284</v>
      </c>
      <c r="C87" s="176"/>
      <c r="D87" s="106"/>
      <c r="E87" s="186" t="str">
        <f t="shared" ref="E87:AR87" si="100">IFERROR((E88-E89)/E88,"")</f>
        <v/>
      </c>
      <c r="F87" s="190" t="str">
        <f t="shared" si="100"/>
        <v/>
      </c>
      <c r="G87" s="190" t="str">
        <f t="shared" si="100"/>
        <v/>
      </c>
      <c r="H87" s="190" t="str">
        <f t="shared" si="100"/>
        <v/>
      </c>
      <c r="I87" s="190" t="str">
        <f t="shared" si="100"/>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89" t="str">
        <f t="shared" si="100"/>
        <v/>
      </c>
      <c r="W87" s="189" t="str">
        <f t="shared" si="100"/>
        <v/>
      </c>
      <c r="X87" s="189" t="str">
        <f t="shared" si="100"/>
        <v/>
      </c>
      <c r="Y87" s="189"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91" t="str">
        <f t="shared" si="100"/>
        <v/>
      </c>
      <c r="AK87" s="195" t="str">
        <f t="shared" si="100"/>
        <v/>
      </c>
      <c r="AL87" s="192" t="str">
        <f t="shared" si="100"/>
        <v/>
      </c>
      <c r="AM87" s="192" t="str">
        <f t="shared" si="100"/>
        <v/>
      </c>
      <c r="AN87" s="192" t="str">
        <f t="shared" si="100"/>
        <v/>
      </c>
      <c r="AO87" s="192" t="str">
        <f t="shared" si="100"/>
        <v/>
      </c>
      <c r="AP87" s="192" t="str">
        <f t="shared" si="100"/>
        <v/>
      </c>
      <c r="AQ87" s="193" t="str">
        <f t="shared" si="100"/>
        <v/>
      </c>
      <c r="AR87" s="194" t="str">
        <f t="shared" si="100"/>
        <v/>
      </c>
    </row>
    <row r="88" spans="1:44" x14ac:dyDescent="0.3">
      <c r="A88" s="107" t="str">
        <f t="shared" ref="A88" si="101">+IF(C88+C89=0,"[ocultar]","")</f>
        <v>[ocultar]</v>
      </c>
      <c r="B88" s="98"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77">
        <f t="array" ref="E88">IFERROR(
MEDIAN(IF(DATOS_[Sexo]=$B88,IF(DATOS_[AGRUP. VALOR. PTO.]=$B87,IF(DATOS_[Check Periodo Ref.]="Dentro",DATOS_[SALARIO BASE Ef],FALSE)))),
0)</f>
        <v>0</v>
      </c>
      <c r="F88" s="178">
        <f t="array" ref="F88">IFERROR(
MEDIAN((IF(DATOS_[[Sexo]:[Sexo]]=$B88,IF(DATOS_[[AGRUP. VALOR. PTO.]:[AGRUP. VALOR. PTO.]]=$B87,IF(DATOS_[[Check Periodo Ref.]:[Check Periodo Ref.]]="Dentro",DATOS_[Conc.Sal.01]))))),
0)</f>
        <v>0</v>
      </c>
      <c r="G88" s="178">
        <f t="array" ref="G88">IFERROR(
MEDIAN((IF(DATOS_[[Sexo]:[Sexo]]=$B88,IF(DATOS_[[AGRUP. VALOR. PTO.]:[AGRUP. VALOR. PTO.]]=$B87,IF(DATOS_[[Check Periodo Ref.]:[Check Periodo Ref.]]="Dentro",DATOS_[Conc.Sal.02]))))),
0)</f>
        <v>0</v>
      </c>
      <c r="H88" s="178">
        <f t="array" ref="H88">IFERROR(
MEDIAN((IF(DATOS_[[Sexo]:[Sexo]]=$B88,IF(DATOS_[[AGRUP. VALOR. PTO.]:[AGRUP. VALOR. PTO.]]=$B87,IF(DATOS_[[Check Periodo Ref.]:[Check Periodo Ref.]]="Dentro",DATOS_[Conc.Sal.03]))))),
0)</f>
        <v>0</v>
      </c>
      <c r="I88" s="178">
        <f t="array" ref="I88">IFERROR(
MEDIAN((IF(DATOS_[[Sexo]:[Sexo]]=$B88,IF(DATOS_[[AGRUP. VALOR. PTO.]:[AGRUP. VALOR. PTO.]]=$B87,IF(DATOS_[[Check Periodo Ref.]:[Check Periodo Ref.]]="Dentro",DATOS_[Conc.Sal.04]))))),
0)</f>
        <v>0</v>
      </c>
      <c r="J88" s="178">
        <f t="array" ref="J88">IFERROR(
MEDIAN((IF(DATOS_[[Sexo]:[Sexo]]=$B88,IF(DATOS_[[AGRUP. VALOR. PTO.]:[AGRUP. VALOR. PTO.]]=$B87,IF(DATOS_[[Check Periodo Ref.]:[Check Periodo Ref.]]="Dentro",DATOS_[Conc.Sal.05]))))),
0)</f>
        <v>0</v>
      </c>
      <c r="K88" s="178">
        <f t="array" ref="K88">IFERROR(
MEDIAN((IF(DATOS_[[Sexo]:[Sexo]]=$B88,IF(DATOS_[[AGRUP. VALOR. PTO.]:[AGRUP. VALOR. PTO.]]=$B87,IF(DATOS_[[Check Periodo Ref.]:[Check Periodo Ref.]]="Dentro",DATOS_[Conc.Sal.06]))))),
0)</f>
        <v>0</v>
      </c>
      <c r="L88" s="178">
        <f t="array" ref="L88">IFERROR(
MEDIAN((IF(DATOS_[[Sexo]:[Sexo]]=$B88,IF(DATOS_[[AGRUP. VALOR. PTO.]:[AGRUP. VALOR. PTO.]]=$B87,IF(DATOS_[[Check Periodo Ref.]:[Check Periodo Ref.]]="Dentro",DATOS_[Conc.Sal.07]))))),
0)</f>
        <v>0</v>
      </c>
      <c r="M88" s="178">
        <f t="array" ref="M88">IFERROR(
MEDIAN((IF(DATOS_[[Sexo]:[Sexo]]=$B88,IF(DATOS_[[AGRUP. VALOR. PTO.]:[AGRUP. VALOR. PTO.]]=$B87,IF(DATOS_[[Check Periodo Ref.]:[Check Periodo Ref.]]="Dentro",DATOS_[Conc.Sal.08]))))),
0)</f>
        <v>0</v>
      </c>
      <c r="N88" s="178">
        <f t="array" ref="N88">IFERROR(
MEDIAN((IF(DATOS_[[Sexo]:[Sexo]]=$B88,IF(DATOS_[[AGRUP. VALOR. PTO.]:[AGRUP. VALOR. PTO.]]=$B87,IF(DATOS_[[Check Periodo Ref.]:[Check Periodo Ref.]]="Dentro",DATOS_[Conc.Sal.09]))))),
0)</f>
        <v>0</v>
      </c>
      <c r="O88" s="178">
        <f t="array" ref="O88">IFERROR(
MEDIAN((IF(DATOS_[[Sexo]:[Sexo]]=$B88,IF(DATOS_[[AGRUP. VALOR. PTO.]:[AGRUP. VALOR. PTO.]]=$B87,IF(DATOS_[[Check Periodo Ref.]:[Check Periodo Ref.]]="Dentro",DATOS_[Conc.Sal.10]))))),
0)</f>
        <v>0</v>
      </c>
      <c r="P88" s="178">
        <f t="array" ref="P88">IFERROR(
MEDIAN((IF(DATOS_[[Sexo]:[Sexo]]=$B88,IF(DATOS_[[AGRUP. VALOR. PTO.]:[AGRUP. VALOR. PTO.]]=$B87,IF(DATOS_[[Check Periodo Ref.]:[Check Periodo Ref.]]="Dentro",DATOS_[Conc.Sal.11]))))),
0)</f>
        <v>0</v>
      </c>
      <c r="Q88" s="178">
        <f t="array" ref="Q88">IFERROR(
MEDIAN((IF(DATOS_[[Sexo]:[Sexo]]=$B88,IF(DATOS_[[AGRUP. VALOR. PTO.]:[AGRUP. VALOR. PTO.]]=$B87,IF(DATOS_[[Check Periodo Ref.]:[Check Periodo Ref.]]="Dentro",DATOS_[Conc.Sal.12]))))),
0)</f>
        <v>0</v>
      </c>
      <c r="R88" s="178">
        <f t="array" ref="R88">IFERROR(
MEDIAN((IF(DATOS_[[Sexo]:[Sexo]]=$B88,IF(DATOS_[[AGRUP. VALOR. PTO.]:[AGRUP. VALOR. PTO.]]=$B87,IF(DATOS_[[Check Periodo Ref.]:[Check Periodo Ref.]]="Dentro",DATOS_[Conc.Sal.13]))))),
0)</f>
        <v>0</v>
      </c>
      <c r="S88" s="178">
        <f t="array" ref="S88">IFERROR(
MEDIAN((IF(DATOS_[[Sexo]:[Sexo]]=$B88,IF(DATOS_[[AGRUP. VALOR. PTO.]:[AGRUP. VALOR. PTO.]]=$B87,IF(DATOS_[[Check Periodo Ref.]:[Check Periodo Ref.]]="Dentro",DATOS_[Conc.Sal.14]))))),
0)</f>
        <v>0</v>
      </c>
      <c r="T88" s="178">
        <f t="array" ref="T88">IFERROR(
MEDIAN((IF(DATOS_[[Sexo]:[Sexo]]=$B88,IF(DATOS_[[AGRUP. VALOR. PTO.]:[AGRUP. VALOR. PTO.]]=$B87,IF(DATOS_[[Check Periodo Ref.]:[Check Periodo Ref.]]="Dentro",DATOS_[Conc.Sal.15]))))),
0)</f>
        <v>0</v>
      </c>
      <c r="U88" s="178">
        <f t="array" ref="U88">IFERROR(
MEDIAN((IF(DATOS_[[Sexo]:[Sexo]]=$B88,IF(DATOS_[[AGRUP. VALOR. PTO.]:[AGRUP. VALOR. PTO.]]=$B87,IF(DATOS_[[Check Periodo Ref.]:[Check Periodo Ref.]]="Dentro",DATOS_[Conc.Sal.16]))))),
0)</f>
        <v>0</v>
      </c>
      <c r="V88" s="178">
        <f t="array" ref="V88">IFERROR(
MEDIAN((IF(DATOS_[[Sexo]:[Sexo]]=$B88,IF(DATOS_[[AGRUP. VALOR. PTO.]:[AGRUP. VALOR. PTO.]]=$B87,IF(DATOS_[[Check Periodo Ref.]:[Check Periodo Ref.]]="Dentro",DATOS_[Conc.Sal.17]))))),
0)</f>
        <v>0</v>
      </c>
      <c r="W88" s="178">
        <f t="array" ref="W88">IFERROR(
MEDIAN((IF(DATOS_[[Sexo]:[Sexo]]=$B88,IF(DATOS_[[AGRUP. VALOR. PTO.]:[AGRUP. VALOR. PTO.]]=$B87,IF(DATOS_[[Check Periodo Ref.]:[Check Periodo Ref.]]="Dentro",DATOS_[Conc.Sal.18]))))),
0)</f>
        <v>0</v>
      </c>
      <c r="X88" s="178">
        <f t="array" ref="X88">IFERROR(
MEDIAN((IF(DATOS_[[Sexo]:[Sexo]]=$B88,IF(DATOS_[[AGRUP. VALOR. PTO.]:[AGRUP. VALOR. PTO.]]=$B87,IF(DATOS_[[Check Periodo Ref.]:[Check Periodo Ref.]]="Dentro",DATOS_[Conc.Sal.19]))))),
0)</f>
        <v>0</v>
      </c>
      <c r="Y88" s="178">
        <f t="array" ref="Y88">IFERROR(
MEDIAN((IF(DATOS_[[Sexo]:[Sexo]]=$B88,IF(DATOS_[[AGRUP. VALOR. PTO.]:[AGRUP. VALOR. PTO.]]=$B87,IF(DATOS_[[Check Periodo Ref.]:[Check Periodo Ref.]]="Dentro",DATOS_[Conc.Sal.20]))))),
0)</f>
        <v>0</v>
      </c>
      <c r="Z88" s="178">
        <f t="array" ref="Z88">IFERROR(
MEDIAN((IF(DATOS_[[Sexo]:[Sexo]]=$B88,IF(DATOS_[[AGRUP. VALOR. PTO.]:[AGRUP. VALOR. PTO.]]=$B87,IF(DATOS_[[Check Periodo Ref.]:[Check Periodo Ref.]]="Dentro",DATOS_[Conc.Sal.21]))))),
0)</f>
        <v>0</v>
      </c>
      <c r="AA88" s="178">
        <f t="array" ref="AA88">IFERROR(
MEDIAN((IF(DATOS_[[Sexo]:[Sexo]]=$B88,IF(DATOS_[[AGRUP. VALOR. PTO.]:[AGRUP. VALOR. PTO.]]=$B87,IF(DATOS_[[Check Periodo Ref.]:[Check Periodo Ref.]]="Dentro",DATOS_[Conc.Sal.22]))))),
0)</f>
        <v>0</v>
      </c>
      <c r="AB88" s="178">
        <f t="array" ref="AB88">IFERROR(
MEDIAN((IF(DATOS_[[Sexo]:[Sexo]]=$B88,IF(DATOS_[[AGRUP. VALOR. PTO.]:[AGRUP. VALOR. PTO.]]=$B87,IF(DATOS_[[Check Periodo Ref.]:[Check Periodo Ref.]]="Dentro",DATOS_[Conc.Sal.23]))))),
0)</f>
        <v>0</v>
      </c>
      <c r="AC88" s="178">
        <f t="array" ref="AC88">IFERROR(
MEDIAN((IF(DATOS_[[Sexo]:[Sexo]]=$B88,IF(DATOS_[[AGRUP. VALOR. PTO.]:[AGRUP. VALOR. PTO.]]=$B87,IF(DATOS_[[Check Periodo Ref.]:[Check Periodo Ref.]]="Dentro",DATOS_[Conc.Sal.24]))))),
0)</f>
        <v>0</v>
      </c>
      <c r="AD88" s="178">
        <f t="array" ref="AD88">IFERROR(
MEDIAN((IF(DATOS_[[Sexo]:[Sexo]]=$B88,IF(DATOS_[[AGRUP. VALOR. PTO.]:[AGRUP. VALOR. PTO.]]=$B87,IF(DATOS_[[Check Periodo Ref.]:[Check Periodo Ref.]]="Dentro",DATOS_[Conc.Sal.25]))))),
0)</f>
        <v>0</v>
      </c>
      <c r="AE88" s="178">
        <f t="array" ref="AE88">IFERROR(
MEDIAN((IF(DATOS_[[Sexo]:[Sexo]]=$B88,IF(DATOS_[[AGRUP. VALOR. PTO.]:[AGRUP. VALOR. PTO.]]=$B87,IF(DATOS_[[Check Periodo Ref.]:[Check Periodo Ref.]]="Dentro",DATOS_[Conc.Sal.26]))))),
0)</f>
        <v>0</v>
      </c>
      <c r="AF88" s="178">
        <f t="array" ref="AF88">IFERROR(
MEDIAN((IF(DATOS_[[Sexo]:[Sexo]]=$B88,IF(DATOS_[[AGRUP. VALOR. PTO.]:[AGRUP. VALOR. PTO.]]=$B87,IF(DATOS_[[Check Periodo Ref.]:[Check Periodo Ref.]]="Dentro",DATOS_[Conc.Sal.27]))))),
0)</f>
        <v>0</v>
      </c>
      <c r="AG88" s="178">
        <f t="array" ref="AG88">IFERROR(
MEDIAN((IF(DATOS_[[Sexo]:[Sexo]]=$B88,IF(DATOS_[[AGRUP. VALOR. PTO.]:[AGRUP. VALOR. PTO.]]=$B87,IF(DATOS_[[Check Periodo Ref.]:[Check Periodo Ref.]]="Dentro",DATOS_[Conc.Sal.28]))))),
0)</f>
        <v>0</v>
      </c>
      <c r="AH88" s="178">
        <f t="array" ref="AH88">IFERROR(
MEDIAN((IF(DATOS_[[Sexo]:[Sexo]]=$B88,IF(DATOS_[[AGRUP. VALOR. PTO.]:[AGRUP. VALOR. PTO.]]=$B87,IF(DATOS_[[Check Periodo Ref.]:[Check Periodo Ref.]]="Dentro",DATOS_[Conc.Sal.29]))))),
0)</f>
        <v>0</v>
      </c>
      <c r="AI88" s="178">
        <f t="array" ref="AI88">IFERROR(
MEDIAN((IF(DATOS_[[Sexo]:[Sexo]]=$B88,IF(DATOS_[[AGRUP. VALOR. PTO.]:[AGRUP. VALOR. PTO.]]=$B87,IF(DATOS_[[Check Periodo Ref.]:[Check Periodo Ref.]]="Dentro",DATOS_[Conc.Sal.30]))))),
0)</f>
        <v>0</v>
      </c>
      <c r="AJ88" s="179">
        <f t="array" ref="AJ88">IFERROR(
MEDIAN(IF(DATOS_[Sexo]=$B88,IF(DATOS_[AGRUP. VALOR. PTO.]=$B87,IF(DATOS_[Check Periodo Ref.]="Dentro",DATOS_[Tot COMPL.SAL Ef],FALSE)))),
0)</f>
        <v>0</v>
      </c>
      <c r="AK88" s="180">
        <f t="array" ref="AK88">IFERROR(
MEDIAN(IF(DATOS_[Sexo]=$B88,IF(DATOS_[AGRUP. VALOR. PTO.]=$B87,IF(DATOS_[Check Periodo Ref.]="Dentro",DATOS_[TOTAL SALARIO Ef],FALSE)))),
0)</f>
        <v>0</v>
      </c>
      <c r="AL88" s="181">
        <f t="array" ref="AL88">IFERROR(
MEDIAN((IF(DATOS_[[Sexo]:[Sexo]]=$B88,IF(DATOS_[[AGRUP. VALOR. PTO.]:[AGRUP. VALOR. PTO.]]=$B87,IF(DATOS_[[Check Periodo Ref.]:[Check Periodo Ref.]]="Dentro",DATOS_[C.Extra.01]))))),
0)</f>
        <v>0</v>
      </c>
      <c r="AM88" s="181">
        <f t="array" ref="AM88">IFERROR(
MEDIAN((IF(DATOS_[[Sexo]:[Sexo]]=$B88,IF(DATOS_[[AGRUP. VALOR. PTO.]:[AGRUP. VALOR. PTO.]]=$B87,IF(DATOS_[[Check Periodo Ref.]:[Check Periodo Ref.]]="Dentro",DATOS_[C.Extra.02]))))),
0)</f>
        <v>0</v>
      </c>
      <c r="AN88" s="181">
        <f t="array" ref="AN88">IFERROR(
MEDIAN((IF(DATOS_[[Sexo]:[Sexo]]=$B88,IF(DATOS_[[AGRUP. VALOR. PTO.]:[AGRUP. VALOR. PTO.]]=$B87,IF(DATOS_[[Check Periodo Ref.]:[Check Periodo Ref.]]="Dentro",DATOS_[C.Extra.03]))))),
0)</f>
        <v>0</v>
      </c>
      <c r="AO88" s="181">
        <f t="array" ref="AO88">IFERROR(
MEDIAN((IF(DATOS_[[Sexo]:[Sexo]]=$B88,IF(DATOS_[[AGRUP. VALOR. PTO.]:[AGRUP. VALOR. PTO.]]=$B87,IF(DATOS_[[Check Periodo Ref.]:[Check Periodo Ref.]]="Dentro",DATOS_[C.Extra.04]))))),
0)</f>
        <v>0</v>
      </c>
      <c r="AP88" s="181">
        <f t="array" ref="AP88">IFERROR(
MEDIAN((IF(DATOS_[[Sexo]:[Sexo]]=$B88,IF(DATOS_[[AGRUP. VALOR. PTO.]:[AGRUP. VALOR. PTO.]]=$B87,IF(DATOS_[[Check Periodo Ref.]:[Check Periodo Ref.]]="Dentro",DATOS_[C.Extra.05]))))),
0)</f>
        <v>0</v>
      </c>
      <c r="AQ88" s="182">
        <f t="array" ref="AQ88">IFERROR(
MEDIAN(IF(DATOS_[Sexo]=$B88,IF(DATOS_[AGRUP. VALOR. PTO.]=$B87,IF(DATOS_[Check Periodo Ref.]="Dentro",DATOS_[Tot Extrasalarial Ef],FALSE)))),
0)</f>
        <v>0</v>
      </c>
      <c r="AR88" s="183">
        <f t="array" ref="AR88">IFERROR(
MEDIAN(IF(DATOS_[Sexo]=$B88,IF(DATOS_[AGRUP. VALOR. PTO.]=$B87,IF(DATOS_[Check Periodo Ref.]="Dentro",DATOS_[TOTAL Retrib Ef],FALSE)))),
0)</f>
        <v>0</v>
      </c>
    </row>
    <row r="89" spans="1:44" x14ac:dyDescent="0.3">
      <c r="A89" s="107" t="str">
        <f t="shared" ref="A89" si="102">+A88</f>
        <v>[ocultar]</v>
      </c>
      <c r="B89" s="98"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77">
        <f t="array" ref="E89">IFERROR(
MEDIAN(IF(DATOS_[Sexo]=$B89,IF(DATOS_[AGRUP. VALOR. PTO.]=$B87,IF(DATOS_[Check Periodo Ref.]="Dentro",DATOS_[SALARIO BASE Ef],FALSE)))),
0)</f>
        <v>0</v>
      </c>
      <c r="F89" s="178">
        <f t="array" ref="F89">IFERROR(
MEDIAN((IF(DATOS_[[Sexo]:[Sexo]]=$B89,IF(DATOS_[[AGRUP. VALOR. PTO.]:[AGRUP. VALOR. PTO.]]=$B87,IF(DATOS_[[Check Periodo Ref.]:[Check Periodo Ref.]]="Dentro",DATOS_[Conc.Sal.01]))))),
0)</f>
        <v>0</v>
      </c>
      <c r="G89" s="178">
        <f t="array" ref="G89">IFERROR(
MEDIAN((IF(DATOS_[[Sexo]:[Sexo]]=$B89,IF(DATOS_[[AGRUP. VALOR. PTO.]:[AGRUP. VALOR. PTO.]]=$B87,IF(DATOS_[[Check Periodo Ref.]:[Check Periodo Ref.]]="Dentro",DATOS_[Conc.Sal.02]))))),
0)</f>
        <v>0</v>
      </c>
      <c r="H89" s="178">
        <f t="array" ref="H89">IFERROR(
MEDIAN((IF(DATOS_[[Sexo]:[Sexo]]=$B89,IF(DATOS_[[AGRUP. VALOR. PTO.]:[AGRUP. VALOR. PTO.]]=$B87,IF(DATOS_[[Check Periodo Ref.]:[Check Periodo Ref.]]="Dentro",DATOS_[Conc.Sal.03]))))),
0)</f>
        <v>0</v>
      </c>
      <c r="I89" s="178">
        <f t="array" ref="I89">IFERROR(
MEDIAN((IF(DATOS_[[Sexo]:[Sexo]]=$B89,IF(DATOS_[[AGRUP. VALOR. PTO.]:[AGRUP. VALOR. PTO.]]=$B87,IF(DATOS_[[Check Periodo Ref.]:[Check Periodo Ref.]]="Dentro",DATOS_[Conc.Sal.04]))))),
0)</f>
        <v>0</v>
      </c>
      <c r="J89" s="178">
        <f t="array" ref="J89">IFERROR(
MEDIAN((IF(DATOS_[[Sexo]:[Sexo]]=$B89,IF(DATOS_[[AGRUP. VALOR. PTO.]:[AGRUP. VALOR. PTO.]]=$B87,IF(DATOS_[[Check Periodo Ref.]:[Check Periodo Ref.]]="Dentro",DATOS_[Conc.Sal.05]))))),
0)</f>
        <v>0</v>
      </c>
      <c r="K89" s="178">
        <f t="array" ref="K89">IFERROR(
MEDIAN((IF(DATOS_[[Sexo]:[Sexo]]=$B89,IF(DATOS_[[AGRUP. VALOR. PTO.]:[AGRUP. VALOR. PTO.]]=$B87,IF(DATOS_[[Check Periodo Ref.]:[Check Periodo Ref.]]="Dentro",DATOS_[Conc.Sal.06]))))),
0)</f>
        <v>0</v>
      </c>
      <c r="L89" s="178">
        <f t="array" ref="L89">IFERROR(
MEDIAN((IF(DATOS_[[Sexo]:[Sexo]]=$B89,IF(DATOS_[[AGRUP. VALOR. PTO.]:[AGRUP. VALOR. PTO.]]=$B87,IF(DATOS_[[Check Periodo Ref.]:[Check Periodo Ref.]]="Dentro",DATOS_[Conc.Sal.07]))))),
0)</f>
        <v>0</v>
      </c>
      <c r="M89" s="178">
        <f t="array" ref="M89">IFERROR(
MEDIAN((IF(DATOS_[[Sexo]:[Sexo]]=$B89,IF(DATOS_[[AGRUP. VALOR. PTO.]:[AGRUP. VALOR. PTO.]]=$B87,IF(DATOS_[[Check Periodo Ref.]:[Check Periodo Ref.]]="Dentro",DATOS_[Conc.Sal.08]))))),
0)</f>
        <v>0</v>
      </c>
      <c r="N89" s="178">
        <f t="array" ref="N89">IFERROR(
MEDIAN((IF(DATOS_[[Sexo]:[Sexo]]=$B89,IF(DATOS_[[AGRUP. VALOR. PTO.]:[AGRUP. VALOR. PTO.]]=$B87,IF(DATOS_[[Check Periodo Ref.]:[Check Periodo Ref.]]="Dentro",DATOS_[Conc.Sal.09]))))),
0)</f>
        <v>0</v>
      </c>
      <c r="O89" s="178">
        <f t="array" ref="O89">IFERROR(
MEDIAN((IF(DATOS_[[Sexo]:[Sexo]]=$B89,IF(DATOS_[[AGRUP. VALOR. PTO.]:[AGRUP. VALOR. PTO.]]=$B87,IF(DATOS_[[Check Periodo Ref.]:[Check Periodo Ref.]]="Dentro",DATOS_[Conc.Sal.10]))))),
0)</f>
        <v>0</v>
      </c>
      <c r="P89" s="178">
        <f t="array" ref="P89">IFERROR(
MEDIAN((IF(DATOS_[[Sexo]:[Sexo]]=$B89,IF(DATOS_[[AGRUP. VALOR. PTO.]:[AGRUP. VALOR. PTO.]]=$B87,IF(DATOS_[[Check Periodo Ref.]:[Check Periodo Ref.]]="Dentro",DATOS_[Conc.Sal.11]))))),
0)</f>
        <v>0</v>
      </c>
      <c r="Q89" s="178">
        <f t="array" ref="Q89">IFERROR(
MEDIAN((IF(DATOS_[[Sexo]:[Sexo]]=$B89,IF(DATOS_[[AGRUP. VALOR. PTO.]:[AGRUP. VALOR. PTO.]]=$B87,IF(DATOS_[[Check Periodo Ref.]:[Check Periodo Ref.]]="Dentro",DATOS_[Conc.Sal.12]))))),
0)</f>
        <v>0</v>
      </c>
      <c r="R89" s="178">
        <f t="array" ref="R89">IFERROR(
MEDIAN((IF(DATOS_[[Sexo]:[Sexo]]=$B89,IF(DATOS_[[AGRUP. VALOR. PTO.]:[AGRUP. VALOR. PTO.]]=$B87,IF(DATOS_[[Check Periodo Ref.]:[Check Periodo Ref.]]="Dentro",DATOS_[Conc.Sal.13]))))),
0)</f>
        <v>0</v>
      </c>
      <c r="S89" s="178">
        <f t="array" ref="S89">IFERROR(
MEDIAN((IF(DATOS_[[Sexo]:[Sexo]]=$B89,IF(DATOS_[[AGRUP. VALOR. PTO.]:[AGRUP. VALOR. PTO.]]=$B87,IF(DATOS_[[Check Periodo Ref.]:[Check Periodo Ref.]]="Dentro",DATOS_[Conc.Sal.14]))))),
0)</f>
        <v>0</v>
      </c>
      <c r="T89" s="178">
        <f t="array" ref="T89">IFERROR(
MEDIAN((IF(DATOS_[[Sexo]:[Sexo]]=$B89,IF(DATOS_[[AGRUP. VALOR. PTO.]:[AGRUP. VALOR. PTO.]]=$B87,IF(DATOS_[[Check Periodo Ref.]:[Check Periodo Ref.]]="Dentro",DATOS_[Conc.Sal.15]))))),
0)</f>
        <v>0</v>
      </c>
      <c r="U89" s="178">
        <f t="array" ref="U89">IFERROR(
MEDIAN((IF(DATOS_[[Sexo]:[Sexo]]=$B89,IF(DATOS_[[AGRUP. VALOR. PTO.]:[AGRUP. VALOR. PTO.]]=$B87,IF(DATOS_[[Check Periodo Ref.]:[Check Periodo Ref.]]="Dentro",DATOS_[Conc.Sal.16]))))),
0)</f>
        <v>0</v>
      </c>
      <c r="V89" s="178">
        <f t="array" ref="V89">IFERROR(
MEDIAN((IF(DATOS_[[Sexo]:[Sexo]]=$B89,IF(DATOS_[[AGRUP. VALOR. PTO.]:[AGRUP. VALOR. PTO.]]=$B87,IF(DATOS_[[Check Periodo Ref.]:[Check Periodo Ref.]]="Dentro",DATOS_[Conc.Sal.17]))))),
0)</f>
        <v>0</v>
      </c>
      <c r="W89" s="178">
        <f t="array" ref="W89">IFERROR(
MEDIAN((IF(DATOS_[[Sexo]:[Sexo]]=$B89,IF(DATOS_[[AGRUP. VALOR. PTO.]:[AGRUP. VALOR. PTO.]]=$B87,IF(DATOS_[[Check Periodo Ref.]:[Check Periodo Ref.]]="Dentro",DATOS_[Conc.Sal.18]))))),
0)</f>
        <v>0</v>
      </c>
      <c r="X89" s="178">
        <f t="array" ref="X89">IFERROR(
MEDIAN((IF(DATOS_[[Sexo]:[Sexo]]=$B89,IF(DATOS_[[AGRUP. VALOR. PTO.]:[AGRUP. VALOR. PTO.]]=$B87,IF(DATOS_[[Check Periodo Ref.]:[Check Periodo Ref.]]="Dentro",DATOS_[Conc.Sal.19]))))),
0)</f>
        <v>0</v>
      </c>
      <c r="Y89" s="178">
        <f t="array" ref="Y89">IFERROR(
MEDIAN((IF(DATOS_[[Sexo]:[Sexo]]=$B89,IF(DATOS_[[AGRUP. VALOR. PTO.]:[AGRUP. VALOR. PTO.]]=$B87,IF(DATOS_[[Check Periodo Ref.]:[Check Periodo Ref.]]="Dentro",DATOS_[Conc.Sal.20]))))),
0)</f>
        <v>0</v>
      </c>
      <c r="Z89" s="178">
        <f t="array" ref="Z89">IFERROR(
MEDIAN((IF(DATOS_[[Sexo]:[Sexo]]=$B89,IF(DATOS_[[AGRUP. VALOR. PTO.]:[AGRUP. VALOR. PTO.]]=$B87,IF(DATOS_[[Check Periodo Ref.]:[Check Periodo Ref.]]="Dentro",DATOS_[Conc.Sal.21]))))),
0)</f>
        <v>0</v>
      </c>
      <c r="AA89" s="178">
        <f t="array" ref="AA89">IFERROR(
MEDIAN((IF(DATOS_[[Sexo]:[Sexo]]=$B89,IF(DATOS_[[AGRUP. VALOR. PTO.]:[AGRUP. VALOR. PTO.]]=$B87,IF(DATOS_[[Check Periodo Ref.]:[Check Periodo Ref.]]="Dentro",DATOS_[Conc.Sal.22]))))),
0)</f>
        <v>0</v>
      </c>
      <c r="AB89" s="178">
        <f t="array" ref="AB89">IFERROR(
MEDIAN((IF(DATOS_[[Sexo]:[Sexo]]=$B89,IF(DATOS_[[AGRUP. VALOR. PTO.]:[AGRUP. VALOR. PTO.]]=$B87,IF(DATOS_[[Check Periodo Ref.]:[Check Periodo Ref.]]="Dentro",DATOS_[Conc.Sal.23]))))),
0)</f>
        <v>0</v>
      </c>
      <c r="AC89" s="178">
        <f t="array" ref="AC89">IFERROR(
MEDIAN((IF(DATOS_[[Sexo]:[Sexo]]=$B89,IF(DATOS_[[AGRUP. VALOR. PTO.]:[AGRUP. VALOR. PTO.]]=$B87,IF(DATOS_[[Check Periodo Ref.]:[Check Periodo Ref.]]="Dentro",DATOS_[Conc.Sal.24]))))),
0)</f>
        <v>0</v>
      </c>
      <c r="AD89" s="178">
        <f t="array" ref="AD89">IFERROR(
MEDIAN((IF(DATOS_[[Sexo]:[Sexo]]=$B89,IF(DATOS_[[AGRUP. VALOR. PTO.]:[AGRUP. VALOR. PTO.]]=$B87,IF(DATOS_[[Check Periodo Ref.]:[Check Periodo Ref.]]="Dentro",DATOS_[Conc.Sal.25]))))),
0)</f>
        <v>0</v>
      </c>
      <c r="AE89" s="178">
        <f t="array" ref="AE89">IFERROR(
MEDIAN((IF(DATOS_[[Sexo]:[Sexo]]=$B89,IF(DATOS_[[AGRUP. VALOR. PTO.]:[AGRUP. VALOR. PTO.]]=$B87,IF(DATOS_[[Check Periodo Ref.]:[Check Periodo Ref.]]="Dentro",DATOS_[Conc.Sal.26]))))),
0)</f>
        <v>0</v>
      </c>
      <c r="AF89" s="178">
        <f t="array" ref="AF89">IFERROR(
MEDIAN((IF(DATOS_[[Sexo]:[Sexo]]=$B89,IF(DATOS_[[AGRUP. VALOR. PTO.]:[AGRUP. VALOR. PTO.]]=$B87,IF(DATOS_[[Check Periodo Ref.]:[Check Periodo Ref.]]="Dentro",DATOS_[Conc.Sal.27]))))),
0)</f>
        <v>0</v>
      </c>
      <c r="AG89" s="178">
        <f t="array" ref="AG89">IFERROR(
MEDIAN((IF(DATOS_[[Sexo]:[Sexo]]=$B89,IF(DATOS_[[AGRUP. VALOR. PTO.]:[AGRUP. VALOR. PTO.]]=$B87,IF(DATOS_[[Check Periodo Ref.]:[Check Periodo Ref.]]="Dentro",DATOS_[Conc.Sal.28]))))),
0)</f>
        <v>0</v>
      </c>
      <c r="AH89" s="178">
        <f t="array" ref="AH89">IFERROR(
MEDIAN((IF(DATOS_[[Sexo]:[Sexo]]=$B89,IF(DATOS_[[AGRUP. VALOR. PTO.]:[AGRUP. VALOR. PTO.]]=$B87,IF(DATOS_[[Check Periodo Ref.]:[Check Periodo Ref.]]="Dentro",DATOS_[Conc.Sal.29]))))),
0)</f>
        <v>0</v>
      </c>
      <c r="AI89" s="178">
        <f t="array" ref="AI89">IFERROR(
MEDIAN((IF(DATOS_[[Sexo]:[Sexo]]=$B89,IF(DATOS_[[AGRUP. VALOR. PTO.]:[AGRUP. VALOR. PTO.]]=$B87,IF(DATOS_[[Check Periodo Ref.]:[Check Periodo Ref.]]="Dentro",DATOS_[Conc.Sal.30]))))),
0)</f>
        <v>0</v>
      </c>
      <c r="AJ89" s="179">
        <f t="array" ref="AJ89">IFERROR(
MEDIAN(IF(DATOS_[Sexo]=$B89,IF(DATOS_[AGRUP. VALOR. PTO.]=$B87,IF(DATOS_[Check Periodo Ref.]="Dentro",DATOS_[Tot COMPL.SAL Ef],FALSE)))),
0)</f>
        <v>0</v>
      </c>
      <c r="AK89" s="180">
        <f t="array" ref="AK89">IFERROR(
MEDIAN(IF(DATOS_[Sexo]=$B89,IF(DATOS_[AGRUP. VALOR. PTO.]=$B87,IF(DATOS_[Check Periodo Ref.]="Dentro",DATOS_[TOTAL SALARIO Ef],FALSE)))),
0)</f>
        <v>0</v>
      </c>
      <c r="AL89" s="181">
        <f t="array" ref="AL89">IFERROR(
MEDIAN((IF(DATOS_[[Sexo]:[Sexo]]=$B89,IF(DATOS_[[AGRUP. VALOR. PTO.]:[AGRUP. VALOR. PTO.]]=$B87,IF(DATOS_[[Check Periodo Ref.]:[Check Periodo Ref.]]="Dentro",DATOS_[C.Extra.01]))))),
0)</f>
        <v>0</v>
      </c>
      <c r="AM89" s="181">
        <f t="array" ref="AM89">IFERROR(
MEDIAN((IF(DATOS_[[Sexo]:[Sexo]]=$B89,IF(DATOS_[[AGRUP. VALOR. PTO.]:[AGRUP. VALOR. PTO.]]=$B87,IF(DATOS_[[Check Periodo Ref.]:[Check Periodo Ref.]]="Dentro",DATOS_[C.Extra.02]))))),
0)</f>
        <v>0</v>
      </c>
      <c r="AN89" s="181">
        <f t="array" ref="AN89">IFERROR(
MEDIAN((IF(DATOS_[[Sexo]:[Sexo]]=$B89,IF(DATOS_[[AGRUP. VALOR. PTO.]:[AGRUP. VALOR. PTO.]]=$B87,IF(DATOS_[[Check Periodo Ref.]:[Check Periodo Ref.]]="Dentro",DATOS_[C.Extra.03]))))),
0)</f>
        <v>0</v>
      </c>
      <c r="AO89" s="181">
        <f t="array" ref="AO89">IFERROR(
MEDIAN((IF(DATOS_[[Sexo]:[Sexo]]=$B89,IF(DATOS_[[AGRUP. VALOR. PTO.]:[AGRUP. VALOR. PTO.]]=$B87,IF(DATOS_[[Check Periodo Ref.]:[Check Periodo Ref.]]="Dentro",DATOS_[C.Extra.04]))))),
0)</f>
        <v>0</v>
      </c>
      <c r="AP89" s="181">
        <f t="array" ref="AP89">IFERROR(
MEDIAN((IF(DATOS_[[Sexo]:[Sexo]]=$B89,IF(DATOS_[[AGRUP. VALOR. PTO.]:[AGRUP. VALOR. PTO.]]=$B87,IF(DATOS_[[Check Periodo Ref.]:[Check Periodo Ref.]]="Dentro",DATOS_[C.Extra.05]))))),
0)</f>
        <v>0</v>
      </c>
      <c r="AQ89" s="182">
        <f t="array" ref="AQ89">IFERROR(
MEDIAN(IF(DATOS_[Sexo]=$B89,IF(DATOS_[AGRUP. VALOR. PTO.]=$B87,IF(DATOS_[Check Periodo Ref.]="Dentro",DATOS_[Tot Extrasalarial Ef],FALSE)))),
0)</f>
        <v>0</v>
      </c>
      <c r="AR89" s="183">
        <f t="array" ref="AR89">IFERROR(
MEDIAN(IF(DATOS_[Sexo]=$B89,IF(DATOS_[AGRUP. VALOR. PTO.]=$B87,IF(DATOS_[Check Periodo Ref.]="Dentro",DATOS_[TOTAL Retrib Ef],FALSE)))),
0)</f>
        <v>0</v>
      </c>
    </row>
    <row r="90" spans="1:44" ht="17.25" thickBot="1" x14ac:dyDescent="0.35">
      <c r="A90" s="107" t="str">
        <f t="shared" ref="A90" si="103">+A91</f>
        <v>[ocultar]</v>
      </c>
      <c r="B90" s="105" t="s">
        <v>285</v>
      </c>
      <c r="C90" s="176"/>
      <c r="D90" s="106"/>
      <c r="E90" s="186" t="str">
        <f t="shared" ref="E90:AR90" si="104">IFERROR((E91-E92)/E91,"")</f>
        <v/>
      </c>
      <c r="F90" s="190" t="str">
        <f t="shared" si="104"/>
        <v/>
      </c>
      <c r="G90" s="190" t="str">
        <f t="shared" si="104"/>
        <v/>
      </c>
      <c r="H90" s="190" t="str">
        <f t="shared" si="104"/>
        <v/>
      </c>
      <c r="I90" s="190" t="str">
        <f t="shared" si="104"/>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89" t="str">
        <f t="shared" si="104"/>
        <v/>
      </c>
      <c r="W90" s="189" t="str">
        <f t="shared" si="104"/>
        <v/>
      </c>
      <c r="X90" s="189" t="str">
        <f t="shared" si="104"/>
        <v/>
      </c>
      <c r="Y90" s="189"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91" t="str">
        <f t="shared" si="104"/>
        <v/>
      </c>
      <c r="AK90" s="195" t="str">
        <f t="shared" si="104"/>
        <v/>
      </c>
      <c r="AL90" s="192" t="str">
        <f t="shared" si="104"/>
        <v/>
      </c>
      <c r="AM90" s="192" t="str">
        <f t="shared" si="104"/>
        <v/>
      </c>
      <c r="AN90" s="192" t="str">
        <f t="shared" si="104"/>
        <v/>
      </c>
      <c r="AO90" s="192" t="str">
        <f t="shared" si="104"/>
        <v/>
      </c>
      <c r="AP90" s="192" t="str">
        <f t="shared" si="104"/>
        <v/>
      </c>
      <c r="AQ90" s="193" t="str">
        <f t="shared" si="104"/>
        <v/>
      </c>
      <c r="AR90" s="194" t="str">
        <f t="shared" si="104"/>
        <v/>
      </c>
    </row>
    <row r="91" spans="1:44" x14ac:dyDescent="0.3">
      <c r="A91" s="107" t="str">
        <f t="shared" ref="A91" si="105">+IF(C91+C92=0,"[ocultar]","")</f>
        <v>[ocultar]</v>
      </c>
      <c r="B91" s="98"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77">
        <f t="array" ref="E91">IFERROR(
MEDIAN(IF(DATOS_[Sexo]=$B91,IF(DATOS_[AGRUP. VALOR. PTO.]=$B90,IF(DATOS_[Check Periodo Ref.]="Dentro",DATOS_[SALARIO BASE Ef],FALSE)))),
0)</f>
        <v>0</v>
      </c>
      <c r="F91" s="178">
        <f t="array" ref="F91">IFERROR(
MEDIAN((IF(DATOS_[[Sexo]:[Sexo]]=$B91,IF(DATOS_[[AGRUP. VALOR. PTO.]:[AGRUP. VALOR. PTO.]]=$B90,IF(DATOS_[[Check Periodo Ref.]:[Check Periodo Ref.]]="Dentro",DATOS_[Conc.Sal.01]))))),
0)</f>
        <v>0</v>
      </c>
      <c r="G91" s="178">
        <f t="array" ref="G91">IFERROR(
MEDIAN((IF(DATOS_[[Sexo]:[Sexo]]=$B91,IF(DATOS_[[AGRUP. VALOR. PTO.]:[AGRUP. VALOR. PTO.]]=$B90,IF(DATOS_[[Check Periodo Ref.]:[Check Periodo Ref.]]="Dentro",DATOS_[Conc.Sal.02]))))),
0)</f>
        <v>0</v>
      </c>
      <c r="H91" s="178">
        <f t="array" ref="H91">IFERROR(
MEDIAN((IF(DATOS_[[Sexo]:[Sexo]]=$B91,IF(DATOS_[[AGRUP. VALOR. PTO.]:[AGRUP. VALOR. PTO.]]=$B90,IF(DATOS_[[Check Periodo Ref.]:[Check Periodo Ref.]]="Dentro",DATOS_[Conc.Sal.03]))))),
0)</f>
        <v>0</v>
      </c>
      <c r="I91" s="178">
        <f t="array" ref="I91">IFERROR(
MEDIAN((IF(DATOS_[[Sexo]:[Sexo]]=$B91,IF(DATOS_[[AGRUP. VALOR. PTO.]:[AGRUP. VALOR. PTO.]]=$B90,IF(DATOS_[[Check Periodo Ref.]:[Check Periodo Ref.]]="Dentro",DATOS_[Conc.Sal.04]))))),
0)</f>
        <v>0</v>
      </c>
      <c r="J91" s="178">
        <f t="array" ref="J91">IFERROR(
MEDIAN((IF(DATOS_[[Sexo]:[Sexo]]=$B91,IF(DATOS_[[AGRUP. VALOR. PTO.]:[AGRUP. VALOR. PTO.]]=$B90,IF(DATOS_[[Check Periodo Ref.]:[Check Periodo Ref.]]="Dentro",DATOS_[Conc.Sal.05]))))),
0)</f>
        <v>0</v>
      </c>
      <c r="K91" s="178">
        <f t="array" ref="K91">IFERROR(
MEDIAN((IF(DATOS_[[Sexo]:[Sexo]]=$B91,IF(DATOS_[[AGRUP. VALOR. PTO.]:[AGRUP. VALOR. PTO.]]=$B90,IF(DATOS_[[Check Periodo Ref.]:[Check Periodo Ref.]]="Dentro",DATOS_[Conc.Sal.06]))))),
0)</f>
        <v>0</v>
      </c>
      <c r="L91" s="178">
        <f t="array" ref="L91">IFERROR(
MEDIAN((IF(DATOS_[[Sexo]:[Sexo]]=$B91,IF(DATOS_[[AGRUP. VALOR. PTO.]:[AGRUP. VALOR. PTO.]]=$B90,IF(DATOS_[[Check Periodo Ref.]:[Check Periodo Ref.]]="Dentro",DATOS_[Conc.Sal.07]))))),
0)</f>
        <v>0</v>
      </c>
      <c r="M91" s="178">
        <f t="array" ref="M91">IFERROR(
MEDIAN((IF(DATOS_[[Sexo]:[Sexo]]=$B91,IF(DATOS_[[AGRUP. VALOR. PTO.]:[AGRUP. VALOR. PTO.]]=$B90,IF(DATOS_[[Check Periodo Ref.]:[Check Periodo Ref.]]="Dentro",DATOS_[Conc.Sal.08]))))),
0)</f>
        <v>0</v>
      </c>
      <c r="N91" s="178">
        <f t="array" ref="N91">IFERROR(
MEDIAN((IF(DATOS_[[Sexo]:[Sexo]]=$B91,IF(DATOS_[[AGRUP. VALOR. PTO.]:[AGRUP. VALOR. PTO.]]=$B90,IF(DATOS_[[Check Periodo Ref.]:[Check Periodo Ref.]]="Dentro",DATOS_[Conc.Sal.09]))))),
0)</f>
        <v>0</v>
      </c>
      <c r="O91" s="178">
        <f t="array" ref="O91">IFERROR(
MEDIAN((IF(DATOS_[[Sexo]:[Sexo]]=$B91,IF(DATOS_[[AGRUP. VALOR. PTO.]:[AGRUP. VALOR. PTO.]]=$B90,IF(DATOS_[[Check Periodo Ref.]:[Check Periodo Ref.]]="Dentro",DATOS_[Conc.Sal.10]))))),
0)</f>
        <v>0</v>
      </c>
      <c r="P91" s="178">
        <f t="array" ref="P91">IFERROR(
MEDIAN((IF(DATOS_[[Sexo]:[Sexo]]=$B91,IF(DATOS_[[AGRUP. VALOR. PTO.]:[AGRUP. VALOR. PTO.]]=$B90,IF(DATOS_[[Check Periodo Ref.]:[Check Periodo Ref.]]="Dentro",DATOS_[Conc.Sal.11]))))),
0)</f>
        <v>0</v>
      </c>
      <c r="Q91" s="178">
        <f t="array" ref="Q91">IFERROR(
MEDIAN((IF(DATOS_[[Sexo]:[Sexo]]=$B91,IF(DATOS_[[AGRUP. VALOR. PTO.]:[AGRUP. VALOR. PTO.]]=$B90,IF(DATOS_[[Check Periodo Ref.]:[Check Periodo Ref.]]="Dentro",DATOS_[Conc.Sal.12]))))),
0)</f>
        <v>0</v>
      </c>
      <c r="R91" s="178">
        <f t="array" ref="R91">IFERROR(
MEDIAN((IF(DATOS_[[Sexo]:[Sexo]]=$B91,IF(DATOS_[[AGRUP. VALOR. PTO.]:[AGRUP. VALOR. PTO.]]=$B90,IF(DATOS_[[Check Periodo Ref.]:[Check Periodo Ref.]]="Dentro",DATOS_[Conc.Sal.13]))))),
0)</f>
        <v>0</v>
      </c>
      <c r="S91" s="178">
        <f t="array" ref="S91">IFERROR(
MEDIAN((IF(DATOS_[[Sexo]:[Sexo]]=$B91,IF(DATOS_[[AGRUP. VALOR. PTO.]:[AGRUP. VALOR. PTO.]]=$B90,IF(DATOS_[[Check Periodo Ref.]:[Check Periodo Ref.]]="Dentro",DATOS_[Conc.Sal.14]))))),
0)</f>
        <v>0</v>
      </c>
      <c r="T91" s="178">
        <f t="array" ref="T91">IFERROR(
MEDIAN((IF(DATOS_[[Sexo]:[Sexo]]=$B91,IF(DATOS_[[AGRUP. VALOR. PTO.]:[AGRUP. VALOR. PTO.]]=$B90,IF(DATOS_[[Check Periodo Ref.]:[Check Periodo Ref.]]="Dentro",DATOS_[Conc.Sal.15]))))),
0)</f>
        <v>0</v>
      </c>
      <c r="U91" s="178">
        <f t="array" ref="U91">IFERROR(
MEDIAN((IF(DATOS_[[Sexo]:[Sexo]]=$B91,IF(DATOS_[[AGRUP. VALOR. PTO.]:[AGRUP. VALOR. PTO.]]=$B90,IF(DATOS_[[Check Periodo Ref.]:[Check Periodo Ref.]]="Dentro",DATOS_[Conc.Sal.16]))))),
0)</f>
        <v>0</v>
      </c>
      <c r="V91" s="178">
        <f t="array" ref="V91">IFERROR(
MEDIAN((IF(DATOS_[[Sexo]:[Sexo]]=$B91,IF(DATOS_[[AGRUP. VALOR. PTO.]:[AGRUP. VALOR. PTO.]]=$B90,IF(DATOS_[[Check Periodo Ref.]:[Check Periodo Ref.]]="Dentro",DATOS_[Conc.Sal.17]))))),
0)</f>
        <v>0</v>
      </c>
      <c r="W91" s="178">
        <f t="array" ref="W91">IFERROR(
MEDIAN((IF(DATOS_[[Sexo]:[Sexo]]=$B91,IF(DATOS_[[AGRUP. VALOR. PTO.]:[AGRUP. VALOR. PTO.]]=$B90,IF(DATOS_[[Check Periodo Ref.]:[Check Periodo Ref.]]="Dentro",DATOS_[Conc.Sal.18]))))),
0)</f>
        <v>0</v>
      </c>
      <c r="X91" s="178">
        <f t="array" ref="X91">IFERROR(
MEDIAN((IF(DATOS_[[Sexo]:[Sexo]]=$B91,IF(DATOS_[[AGRUP. VALOR. PTO.]:[AGRUP. VALOR. PTO.]]=$B90,IF(DATOS_[[Check Periodo Ref.]:[Check Periodo Ref.]]="Dentro",DATOS_[Conc.Sal.19]))))),
0)</f>
        <v>0</v>
      </c>
      <c r="Y91" s="178">
        <f t="array" ref="Y91">IFERROR(
MEDIAN((IF(DATOS_[[Sexo]:[Sexo]]=$B91,IF(DATOS_[[AGRUP. VALOR. PTO.]:[AGRUP. VALOR. PTO.]]=$B90,IF(DATOS_[[Check Periodo Ref.]:[Check Periodo Ref.]]="Dentro",DATOS_[Conc.Sal.20]))))),
0)</f>
        <v>0</v>
      </c>
      <c r="Z91" s="178">
        <f t="array" ref="Z91">IFERROR(
MEDIAN((IF(DATOS_[[Sexo]:[Sexo]]=$B91,IF(DATOS_[[AGRUP. VALOR. PTO.]:[AGRUP. VALOR. PTO.]]=$B90,IF(DATOS_[[Check Periodo Ref.]:[Check Periodo Ref.]]="Dentro",DATOS_[Conc.Sal.21]))))),
0)</f>
        <v>0</v>
      </c>
      <c r="AA91" s="178">
        <f t="array" ref="AA91">IFERROR(
MEDIAN((IF(DATOS_[[Sexo]:[Sexo]]=$B91,IF(DATOS_[[AGRUP. VALOR. PTO.]:[AGRUP. VALOR. PTO.]]=$B90,IF(DATOS_[[Check Periodo Ref.]:[Check Periodo Ref.]]="Dentro",DATOS_[Conc.Sal.22]))))),
0)</f>
        <v>0</v>
      </c>
      <c r="AB91" s="178">
        <f t="array" ref="AB91">IFERROR(
MEDIAN((IF(DATOS_[[Sexo]:[Sexo]]=$B91,IF(DATOS_[[AGRUP. VALOR. PTO.]:[AGRUP. VALOR. PTO.]]=$B90,IF(DATOS_[[Check Periodo Ref.]:[Check Periodo Ref.]]="Dentro",DATOS_[Conc.Sal.23]))))),
0)</f>
        <v>0</v>
      </c>
      <c r="AC91" s="178">
        <f t="array" ref="AC91">IFERROR(
MEDIAN((IF(DATOS_[[Sexo]:[Sexo]]=$B91,IF(DATOS_[[AGRUP. VALOR. PTO.]:[AGRUP. VALOR. PTO.]]=$B90,IF(DATOS_[[Check Periodo Ref.]:[Check Periodo Ref.]]="Dentro",DATOS_[Conc.Sal.24]))))),
0)</f>
        <v>0</v>
      </c>
      <c r="AD91" s="178">
        <f t="array" ref="AD91">IFERROR(
MEDIAN((IF(DATOS_[[Sexo]:[Sexo]]=$B91,IF(DATOS_[[AGRUP. VALOR. PTO.]:[AGRUP. VALOR. PTO.]]=$B90,IF(DATOS_[[Check Periodo Ref.]:[Check Periodo Ref.]]="Dentro",DATOS_[Conc.Sal.25]))))),
0)</f>
        <v>0</v>
      </c>
      <c r="AE91" s="178">
        <f t="array" ref="AE91">IFERROR(
MEDIAN((IF(DATOS_[[Sexo]:[Sexo]]=$B91,IF(DATOS_[[AGRUP. VALOR. PTO.]:[AGRUP. VALOR. PTO.]]=$B90,IF(DATOS_[[Check Periodo Ref.]:[Check Periodo Ref.]]="Dentro",DATOS_[Conc.Sal.26]))))),
0)</f>
        <v>0</v>
      </c>
      <c r="AF91" s="178">
        <f t="array" ref="AF91">IFERROR(
MEDIAN((IF(DATOS_[[Sexo]:[Sexo]]=$B91,IF(DATOS_[[AGRUP. VALOR. PTO.]:[AGRUP. VALOR. PTO.]]=$B90,IF(DATOS_[[Check Periodo Ref.]:[Check Periodo Ref.]]="Dentro",DATOS_[Conc.Sal.27]))))),
0)</f>
        <v>0</v>
      </c>
      <c r="AG91" s="178">
        <f t="array" ref="AG91">IFERROR(
MEDIAN((IF(DATOS_[[Sexo]:[Sexo]]=$B91,IF(DATOS_[[AGRUP. VALOR. PTO.]:[AGRUP. VALOR. PTO.]]=$B90,IF(DATOS_[[Check Periodo Ref.]:[Check Periodo Ref.]]="Dentro",DATOS_[Conc.Sal.28]))))),
0)</f>
        <v>0</v>
      </c>
      <c r="AH91" s="178">
        <f t="array" ref="AH91">IFERROR(
MEDIAN((IF(DATOS_[[Sexo]:[Sexo]]=$B91,IF(DATOS_[[AGRUP. VALOR. PTO.]:[AGRUP. VALOR. PTO.]]=$B90,IF(DATOS_[[Check Periodo Ref.]:[Check Periodo Ref.]]="Dentro",DATOS_[Conc.Sal.29]))))),
0)</f>
        <v>0</v>
      </c>
      <c r="AI91" s="178">
        <f t="array" ref="AI91">IFERROR(
MEDIAN((IF(DATOS_[[Sexo]:[Sexo]]=$B91,IF(DATOS_[[AGRUP. VALOR. PTO.]:[AGRUP. VALOR. PTO.]]=$B90,IF(DATOS_[[Check Periodo Ref.]:[Check Periodo Ref.]]="Dentro",DATOS_[Conc.Sal.30]))))),
0)</f>
        <v>0</v>
      </c>
      <c r="AJ91" s="179">
        <f t="array" ref="AJ91">IFERROR(
MEDIAN(IF(DATOS_[Sexo]=$B91,IF(DATOS_[AGRUP. VALOR. PTO.]=$B90,IF(DATOS_[Check Periodo Ref.]="Dentro",DATOS_[Tot COMPL.SAL Ef],FALSE)))),
0)</f>
        <v>0</v>
      </c>
      <c r="AK91" s="180">
        <f t="array" ref="AK91">IFERROR(
MEDIAN(IF(DATOS_[Sexo]=$B91,IF(DATOS_[AGRUP. VALOR. PTO.]=$B90,IF(DATOS_[Check Periodo Ref.]="Dentro",DATOS_[TOTAL SALARIO Ef],FALSE)))),
0)</f>
        <v>0</v>
      </c>
      <c r="AL91" s="181">
        <f t="array" ref="AL91">IFERROR(
MEDIAN((IF(DATOS_[[Sexo]:[Sexo]]=$B91,IF(DATOS_[[AGRUP. VALOR. PTO.]:[AGRUP. VALOR. PTO.]]=$B90,IF(DATOS_[[Check Periodo Ref.]:[Check Periodo Ref.]]="Dentro",DATOS_[C.Extra.01]))))),
0)</f>
        <v>0</v>
      </c>
      <c r="AM91" s="181">
        <f t="array" ref="AM91">IFERROR(
MEDIAN((IF(DATOS_[[Sexo]:[Sexo]]=$B91,IF(DATOS_[[AGRUP. VALOR. PTO.]:[AGRUP. VALOR. PTO.]]=$B90,IF(DATOS_[[Check Periodo Ref.]:[Check Periodo Ref.]]="Dentro",DATOS_[C.Extra.02]))))),
0)</f>
        <v>0</v>
      </c>
      <c r="AN91" s="181">
        <f t="array" ref="AN91">IFERROR(
MEDIAN((IF(DATOS_[[Sexo]:[Sexo]]=$B91,IF(DATOS_[[AGRUP. VALOR. PTO.]:[AGRUP. VALOR. PTO.]]=$B90,IF(DATOS_[[Check Periodo Ref.]:[Check Periodo Ref.]]="Dentro",DATOS_[C.Extra.03]))))),
0)</f>
        <v>0</v>
      </c>
      <c r="AO91" s="181">
        <f t="array" ref="AO91">IFERROR(
MEDIAN((IF(DATOS_[[Sexo]:[Sexo]]=$B91,IF(DATOS_[[AGRUP. VALOR. PTO.]:[AGRUP. VALOR. PTO.]]=$B90,IF(DATOS_[[Check Periodo Ref.]:[Check Periodo Ref.]]="Dentro",DATOS_[C.Extra.04]))))),
0)</f>
        <v>0</v>
      </c>
      <c r="AP91" s="181">
        <f t="array" ref="AP91">IFERROR(
MEDIAN((IF(DATOS_[[Sexo]:[Sexo]]=$B91,IF(DATOS_[[AGRUP. VALOR. PTO.]:[AGRUP. VALOR. PTO.]]=$B90,IF(DATOS_[[Check Periodo Ref.]:[Check Periodo Ref.]]="Dentro",DATOS_[C.Extra.05]))))),
0)</f>
        <v>0</v>
      </c>
      <c r="AQ91" s="182">
        <f t="array" ref="AQ91">IFERROR(
MEDIAN(IF(DATOS_[Sexo]=$B91,IF(DATOS_[AGRUP. VALOR. PTO.]=$B90,IF(DATOS_[Check Periodo Ref.]="Dentro",DATOS_[Tot Extrasalarial Ef],FALSE)))),
0)</f>
        <v>0</v>
      </c>
      <c r="AR91" s="183">
        <f t="array" ref="AR91">IFERROR(
MEDIAN(IF(DATOS_[Sexo]=$B91,IF(DATOS_[AGRUP. VALOR. PTO.]=$B90,IF(DATOS_[Check Periodo Ref.]="Dentro",DATOS_[TOTAL Retrib Ef],FALSE)))),
0)</f>
        <v>0</v>
      </c>
    </row>
    <row r="92" spans="1:44" x14ac:dyDescent="0.3">
      <c r="A92" s="107" t="str">
        <f t="shared" ref="A92" si="106">+A91</f>
        <v>[ocultar]</v>
      </c>
      <c r="B92" s="98"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77">
        <f t="array" ref="E92">IFERROR(
MEDIAN(IF(DATOS_[Sexo]=$B92,IF(DATOS_[AGRUP. VALOR. PTO.]=$B90,IF(DATOS_[Check Periodo Ref.]="Dentro",DATOS_[SALARIO BASE Ef],FALSE)))),
0)</f>
        <v>0</v>
      </c>
      <c r="F92" s="178">
        <f t="array" ref="F92">IFERROR(
MEDIAN((IF(DATOS_[[Sexo]:[Sexo]]=$B92,IF(DATOS_[[AGRUP. VALOR. PTO.]:[AGRUP. VALOR. PTO.]]=$B90,IF(DATOS_[[Check Periodo Ref.]:[Check Periodo Ref.]]="Dentro",DATOS_[Conc.Sal.01]))))),
0)</f>
        <v>0</v>
      </c>
      <c r="G92" s="178">
        <f t="array" ref="G92">IFERROR(
MEDIAN((IF(DATOS_[[Sexo]:[Sexo]]=$B92,IF(DATOS_[[AGRUP. VALOR. PTO.]:[AGRUP. VALOR. PTO.]]=$B90,IF(DATOS_[[Check Periodo Ref.]:[Check Periodo Ref.]]="Dentro",DATOS_[Conc.Sal.02]))))),
0)</f>
        <v>0</v>
      </c>
      <c r="H92" s="178">
        <f t="array" ref="H92">IFERROR(
MEDIAN((IF(DATOS_[[Sexo]:[Sexo]]=$B92,IF(DATOS_[[AGRUP. VALOR. PTO.]:[AGRUP. VALOR. PTO.]]=$B90,IF(DATOS_[[Check Periodo Ref.]:[Check Periodo Ref.]]="Dentro",DATOS_[Conc.Sal.03]))))),
0)</f>
        <v>0</v>
      </c>
      <c r="I92" s="178">
        <f t="array" ref="I92">IFERROR(
MEDIAN((IF(DATOS_[[Sexo]:[Sexo]]=$B92,IF(DATOS_[[AGRUP. VALOR. PTO.]:[AGRUP. VALOR. PTO.]]=$B90,IF(DATOS_[[Check Periodo Ref.]:[Check Periodo Ref.]]="Dentro",DATOS_[Conc.Sal.04]))))),
0)</f>
        <v>0</v>
      </c>
      <c r="J92" s="178">
        <f t="array" ref="J92">IFERROR(
MEDIAN((IF(DATOS_[[Sexo]:[Sexo]]=$B92,IF(DATOS_[[AGRUP. VALOR. PTO.]:[AGRUP. VALOR. PTO.]]=$B90,IF(DATOS_[[Check Periodo Ref.]:[Check Periodo Ref.]]="Dentro",DATOS_[Conc.Sal.05]))))),
0)</f>
        <v>0</v>
      </c>
      <c r="K92" s="178">
        <f t="array" ref="K92">IFERROR(
MEDIAN((IF(DATOS_[[Sexo]:[Sexo]]=$B92,IF(DATOS_[[AGRUP. VALOR. PTO.]:[AGRUP. VALOR. PTO.]]=$B90,IF(DATOS_[[Check Periodo Ref.]:[Check Periodo Ref.]]="Dentro",DATOS_[Conc.Sal.06]))))),
0)</f>
        <v>0</v>
      </c>
      <c r="L92" s="178">
        <f t="array" ref="L92">IFERROR(
MEDIAN((IF(DATOS_[[Sexo]:[Sexo]]=$B92,IF(DATOS_[[AGRUP. VALOR. PTO.]:[AGRUP. VALOR. PTO.]]=$B90,IF(DATOS_[[Check Periodo Ref.]:[Check Periodo Ref.]]="Dentro",DATOS_[Conc.Sal.07]))))),
0)</f>
        <v>0</v>
      </c>
      <c r="M92" s="178">
        <f t="array" ref="M92">IFERROR(
MEDIAN((IF(DATOS_[[Sexo]:[Sexo]]=$B92,IF(DATOS_[[AGRUP. VALOR. PTO.]:[AGRUP. VALOR. PTO.]]=$B90,IF(DATOS_[[Check Periodo Ref.]:[Check Periodo Ref.]]="Dentro",DATOS_[Conc.Sal.08]))))),
0)</f>
        <v>0</v>
      </c>
      <c r="N92" s="178">
        <f t="array" ref="N92">IFERROR(
MEDIAN((IF(DATOS_[[Sexo]:[Sexo]]=$B92,IF(DATOS_[[AGRUP. VALOR. PTO.]:[AGRUP. VALOR. PTO.]]=$B90,IF(DATOS_[[Check Periodo Ref.]:[Check Periodo Ref.]]="Dentro",DATOS_[Conc.Sal.09]))))),
0)</f>
        <v>0</v>
      </c>
      <c r="O92" s="178">
        <f t="array" ref="O92">IFERROR(
MEDIAN((IF(DATOS_[[Sexo]:[Sexo]]=$B92,IF(DATOS_[[AGRUP. VALOR. PTO.]:[AGRUP. VALOR. PTO.]]=$B90,IF(DATOS_[[Check Periodo Ref.]:[Check Periodo Ref.]]="Dentro",DATOS_[Conc.Sal.10]))))),
0)</f>
        <v>0</v>
      </c>
      <c r="P92" s="178">
        <f t="array" ref="P92">IFERROR(
MEDIAN((IF(DATOS_[[Sexo]:[Sexo]]=$B92,IF(DATOS_[[AGRUP. VALOR. PTO.]:[AGRUP. VALOR. PTO.]]=$B90,IF(DATOS_[[Check Periodo Ref.]:[Check Periodo Ref.]]="Dentro",DATOS_[Conc.Sal.11]))))),
0)</f>
        <v>0</v>
      </c>
      <c r="Q92" s="178">
        <f t="array" ref="Q92">IFERROR(
MEDIAN((IF(DATOS_[[Sexo]:[Sexo]]=$B92,IF(DATOS_[[AGRUP. VALOR. PTO.]:[AGRUP. VALOR. PTO.]]=$B90,IF(DATOS_[[Check Periodo Ref.]:[Check Periodo Ref.]]="Dentro",DATOS_[Conc.Sal.12]))))),
0)</f>
        <v>0</v>
      </c>
      <c r="R92" s="178">
        <f t="array" ref="R92">IFERROR(
MEDIAN((IF(DATOS_[[Sexo]:[Sexo]]=$B92,IF(DATOS_[[AGRUP. VALOR. PTO.]:[AGRUP. VALOR. PTO.]]=$B90,IF(DATOS_[[Check Periodo Ref.]:[Check Periodo Ref.]]="Dentro",DATOS_[Conc.Sal.13]))))),
0)</f>
        <v>0</v>
      </c>
      <c r="S92" s="178">
        <f t="array" ref="S92">IFERROR(
MEDIAN((IF(DATOS_[[Sexo]:[Sexo]]=$B92,IF(DATOS_[[AGRUP. VALOR. PTO.]:[AGRUP. VALOR. PTO.]]=$B90,IF(DATOS_[[Check Periodo Ref.]:[Check Periodo Ref.]]="Dentro",DATOS_[Conc.Sal.14]))))),
0)</f>
        <v>0</v>
      </c>
      <c r="T92" s="178">
        <f t="array" ref="T92">IFERROR(
MEDIAN((IF(DATOS_[[Sexo]:[Sexo]]=$B92,IF(DATOS_[[AGRUP. VALOR. PTO.]:[AGRUP. VALOR. PTO.]]=$B90,IF(DATOS_[[Check Periodo Ref.]:[Check Periodo Ref.]]="Dentro",DATOS_[Conc.Sal.15]))))),
0)</f>
        <v>0</v>
      </c>
      <c r="U92" s="178">
        <f t="array" ref="U92">IFERROR(
MEDIAN((IF(DATOS_[[Sexo]:[Sexo]]=$B92,IF(DATOS_[[AGRUP. VALOR. PTO.]:[AGRUP. VALOR. PTO.]]=$B90,IF(DATOS_[[Check Periodo Ref.]:[Check Periodo Ref.]]="Dentro",DATOS_[Conc.Sal.16]))))),
0)</f>
        <v>0</v>
      </c>
      <c r="V92" s="178">
        <f t="array" ref="V92">IFERROR(
MEDIAN((IF(DATOS_[[Sexo]:[Sexo]]=$B92,IF(DATOS_[[AGRUP. VALOR. PTO.]:[AGRUP. VALOR. PTO.]]=$B90,IF(DATOS_[[Check Periodo Ref.]:[Check Periodo Ref.]]="Dentro",DATOS_[Conc.Sal.17]))))),
0)</f>
        <v>0</v>
      </c>
      <c r="W92" s="178">
        <f t="array" ref="W92">IFERROR(
MEDIAN((IF(DATOS_[[Sexo]:[Sexo]]=$B92,IF(DATOS_[[AGRUP. VALOR. PTO.]:[AGRUP. VALOR. PTO.]]=$B90,IF(DATOS_[[Check Periodo Ref.]:[Check Periodo Ref.]]="Dentro",DATOS_[Conc.Sal.18]))))),
0)</f>
        <v>0</v>
      </c>
      <c r="X92" s="178">
        <f t="array" ref="X92">IFERROR(
MEDIAN((IF(DATOS_[[Sexo]:[Sexo]]=$B92,IF(DATOS_[[AGRUP. VALOR. PTO.]:[AGRUP. VALOR. PTO.]]=$B90,IF(DATOS_[[Check Periodo Ref.]:[Check Periodo Ref.]]="Dentro",DATOS_[Conc.Sal.19]))))),
0)</f>
        <v>0</v>
      </c>
      <c r="Y92" s="178">
        <f t="array" ref="Y92">IFERROR(
MEDIAN((IF(DATOS_[[Sexo]:[Sexo]]=$B92,IF(DATOS_[[AGRUP. VALOR. PTO.]:[AGRUP. VALOR. PTO.]]=$B90,IF(DATOS_[[Check Periodo Ref.]:[Check Periodo Ref.]]="Dentro",DATOS_[Conc.Sal.20]))))),
0)</f>
        <v>0</v>
      </c>
      <c r="Z92" s="178">
        <f t="array" ref="Z92">IFERROR(
MEDIAN((IF(DATOS_[[Sexo]:[Sexo]]=$B92,IF(DATOS_[[AGRUP. VALOR. PTO.]:[AGRUP. VALOR. PTO.]]=$B90,IF(DATOS_[[Check Periodo Ref.]:[Check Periodo Ref.]]="Dentro",DATOS_[Conc.Sal.21]))))),
0)</f>
        <v>0</v>
      </c>
      <c r="AA92" s="178">
        <f t="array" ref="AA92">IFERROR(
MEDIAN((IF(DATOS_[[Sexo]:[Sexo]]=$B92,IF(DATOS_[[AGRUP. VALOR. PTO.]:[AGRUP. VALOR. PTO.]]=$B90,IF(DATOS_[[Check Periodo Ref.]:[Check Periodo Ref.]]="Dentro",DATOS_[Conc.Sal.22]))))),
0)</f>
        <v>0</v>
      </c>
      <c r="AB92" s="178">
        <f t="array" ref="AB92">IFERROR(
MEDIAN((IF(DATOS_[[Sexo]:[Sexo]]=$B92,IF(DATOS_[[AGRUP. VALOR. PTO.]:[AGRUP. VALOR. PTO.]]=$B90,IF(DATOS_[[Check Periodo Ref.]:[Check Periodo Ref.]]="Dentro",DATOS_[Conc.Sal.23]))))),
0)</f>
        <v>0</v>
      </c>
      <c r="AC92" s="178">
        <f t="array" ref="AC92">IFERROR(
MEDIAN((IF(DATOS_[[Sexo]:[Sexo]]=$B92,IF(DATOS_[[AGRUP. VALOR. PTO.]:[AGRUP. VALOR. PTO.]]=$B90,IF(DATOS_[[Check Periodo Ref.]:[Check Periodo Ref.]]="Dentro",DATOS_[Conc.Sal.24]))))),
0)</f>
        <v>0</v>
      </c>
      <c r="AD92" s="178">
        <f t="array" ref="AD92">IFERROR(
MEDIAN((IF(DATOS_[[Sexo]:[Sexo]]=$B92,IF(DATOS_[[AGRUP. VALOR. PTO.]:[AGRUP. VALOR. PTO.]]=$B90,IF(DATOS_[[Check Periodo Ref.]:[Check Periodo Ref.]]="Dentro",DATOS_[Conc.Sal.25]))))),
0)</f>
        <v>0</v>
      </c>
      <c r="AE92" s="178">
        <f t="array" ref="AE92">IFERROR(
MEDIAN((IF(DATOS_[[Sexo]:[Sexo]]=$B92,IF(DATOS_[[AGRUP. VALOR. PTO.]:[AGRUP. VALOR. PTO.]]=$B90,IF(DATOS_[[Check Periodo Ref.]:[Check Periodo Ref.]]="Dentro",DATOS_[Conc.Sal.26]))))),
0)</f>
        <v>0</v>
      </c>
      <c r="AF92" s="178">
        <f t="array" ref="AF92">IFERROR(
MEDIAN((IF(DATOS_[[Sexo]:[Sexo]]=$B92,IF(DATOS_[[AGRUP. VALOR. PTO.]:[AGRUP. VALOR. PTO.]]=$B90,IF(DATOS_[[Check Periodo Ref.]:[Check Periodo Ref.]]="Dentro",DATOS_[Conc.Sal.27]))))),
0)</f>
        <v>0</v>
      </c>
      <c r="AG92" s="178">
        <f t="array" ref="AG92">IFERROR(
MEDIAN((IF(DATOS_[[Sexo]:[Sexo]]=$B92,IF(DATOS_[[AGRUP. VALOR. PTO.]:[AGRUP. VALOR. PTO.]]=$B90,IF(DATOS_[[Check Periodo Ref.]:[Check Periodo Ref.]]="Dentro",DATOS_[Conc.Sal.28]))))),
0)</f>
        <v>0</v>
      </c>
      <c r="AH92" s="178">
        <f t="array" ref="AH92">IFERROR(
MEDIAN((IF(DATOS_[[Sexo]:[Sexo]]=$B92,IF(DATOS_[[AGRUP. VALOR. PTO.]:[AGRUP. VALOR. PTO.]]=$B90,IF(DATOS_[[Check Periodo Ref.]:[Check Periodo Ref.]]="Dentro",DATOS_[Conc.Sal.29]))))),
0)</f>
        <v>0</v>
      </c>
      <c r="AI92" s="178">
        <f t="array" ref="AI92">IFERROR(
MEDIAN((IF(DATOS_[[Sexo]:[Sexo]]=$B92,IF(DATOS_[[AGRUP. VALOR. PTO.]:[AGRUP. VALOR. PTO.]]=$B90,IF(DATOS_[[Check Periodo Ref.]:[Check Periodo Ref.]]="Dentro",DATOS_[Conc.Sal.30]))))),
0)</f>
        <v>0</v>
      </c>
      <c r="AJ92" s="179">
        <f t="array" ref="AJ92">IFERROR(
MEDIAN(IF(DATOS_[Sexo]=$B92,IF(DATOS_[AGRUP. VALOR. PTO.]=$B90,IF(DATOS_[Check Periodo Ref.]="Dentro",DATOS_[Tot COMPL.SAL Ef],FALSE)))),
0)</f>
        <v>0</v>
      </c>
      <c r="AK92" s="180">
        <f t="array" ref="AK92">IFERROR(
MEDIAN(IF(DATOS_[Sexo]=$B92,IF(DATOS_[AGRUP. VALOR. PTO.]=$B90,IF(DATOS_[Check Periodo Ref.]="Dentro",DATOS_[TOTAL SALARIO Ef],FALSE)))),
0)</f>
        <v>0</v>
      </c>
      <c r="AL92" s="181">
        <f t="array" ref="AL92">IFERROR(
MEDIAN((IF(DATOS_[[Sexo]:[Sexo]]=$B92,IF(DATOS_[[AGRUP. VALOR. PTO.]:[AGRUP. VALOR. PTO.]]=$B90,IF(DATOS_[[Check Periodo Ref.]:[Check Periodo Ref.]]="Dentro",DATOS_[C.Extra.01]))))),
0)</f>
        <v>0</v>
      </c>
      <c r="AM92" s="181">
        <f t="array" ref="AM92">IFERROR(
MEDIAN((IF(DATOS_[[Sexo]:[Sexo]]=$B92,IF(DATOS_[[AGRUP. VALOR. PTO.]:[AGRUP. VALOR. PTO.]]=$B90,IF(DATOS_[[Check Periodo Ref.]:[Check Periodo Ref.]]="Dentro",DATOS_[C.Extra.02]))))),
0)</f>
        <v>0</v>
      </c>
      <c r="AN92" s="181">
        <f t="array" ref="AN92">IFERROR(
MEDIAN((IF(DATOS_[[Sexo]:[Sexo]]=$B92,IF(DATOS_[[AGRUP. VALOR. PTO.]:[AGRUP. VALOR. PTO.]]=$B90,IF(DATOS_[[Check Periodo Ref.]:[Check Periodo Ref.]]="Dentro",DATOS_[C.Extra.03]))))),
0)</f>
        <v>0</v>
      </c>
      <c r="AO92" s="181">
        <f t="array" ref="AO92">IFERROR(
MEDIAN((IF(DATOS_[[Sexo]:[Sexo]]=$B92,IF(DATOS_[[AGRUP. VALOR. PTO.]:[AGRUP. VALOR. PTO.]]=$B90,IF(DATOS_[[Check Periodo Ref.]:[Check Periodo Ref.]]="Dentro",DATOS_[C.Extra.04]))))),
0)</f>
        <v>0</v>
      </c>
      <c r="AP92" s="181">
        <f t="array" ref="AP92">IFERROR(
MEDIAN((IF(DATOS_[[Sexo]:[Sexo]]=$B92,IF(DATOS_[[AGRUP. VALOR. PTO.]:[AGRUP. VALOR. PTO.]]=$B90,IF(DATOS_[[Check Periodo Ref.]:[Check Periodo Ref.]]="Dentro",DATOS_[C.Extra.05]))))),
0)</f>
        <v>0</v>
      </c>
      <c r="AQ92" s="182">
        <f t="array" ref="AQ92">IFERROR(
MEDIAN(IF(DATOS_[Sexo]=$B92,IF(DATOS_[AGRUP. VALOR. PTO.]=$B90,IF(DATOS_[Check Periodo Ref.]="Dentro",DATOS_[Tot Extrasalarial Ef],FALSE)))),
0)</f>
        <v>0</v>
      </c>
      <c r="AR92" s="183">
        <f t="array" ref="AR92">IFERROR(
MEDIAN(IF(DATOS_[Sexo]=$B92,IF(DATOS_[AGRUP. VALOR. PTO.]=$B90,IF(DATOS_[Check Periodo Ref.]="Dentro",DATOS_[TOTAL Retrib Ef],FALSE)))),
0)</f>
        <v>0</v>
      </c>
    </row>
    <row r="93" spans="1:44" ht="17.25" thickBot="1" x14ac:dyDescent="0.35">
      <c r="A93" s="107" t="str">
        <f t="shared" ref="A93" si="107">+A94</f>
        <v>[ocultar]</v>
      </c>
      <c r="B93" s="105" t="s">
        <v>286</v>
      </c>
      <c r="C93" s="176"/>
      <c r="D93" s="106"/>
      <c r="E93" s="186" t="str">
        <f t="shared" ref="E93:AR93" si="108">IFERROR((E94-E95)/E94,"")</f>
        <v/>
      </c>
      <c r="F93" s="190" t="str">
        <f t="shared" si="108"/>
        <v/>
      </c>
      <c r="G93" s="190" t="str">
        <f t="shared" si="108"/>
        <v/>
      </c>
      <c r="H93" s="190" t="str">
        <f t="shared" si="108"/>
        <v/>
      </c>
      <c r="I93" s="190" t="str">
        <f t="shared" si="108"/>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89" t="str">
        <f t="shared" si="108"/>
        <v/>
      </c>
      <c r="W93" s="189" t="str">
        <f t="shared" si="108"/>
        <v/>
      </c>
      <c r="X93" s="189" t="str">
        <f t="shared" si="108"/>
        <v/>
      </c>
      <c r="Y93" s="189"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91" t="str">
        <f t="shared" si="108"/>
        <v/>
      </c>
      <c r="AK93" s="195" t="str">
        <f t="shared" si="108"/>
        <v/>
      </c>
      <c r="AL93" s="192" t="str">
        <f t="shared" si="108"/>
        <v/>
      </c>
      <c r="AM93" s="192" t="str">
        <f t="shared" si="108"/>
        <v/>
      </c>
      <c r="AN93" s="192" t="str">
        <f t="shared" si="108"/>
        <v/>
      </c>
      <c r="AO93" s="192" t="str">
        <f t="shared" si="108"/>
        <v/>
      </c>
      <c r="AP93" s="192" t="str">
        <f t="shared" si="108"/>
        <v/>
      </c>
      <c r="AQ93" s="193" t="str">
        <f t="shared" si="108"/>
        <v/>
      </c>
      <c r="AR93" s="194" t="str">
        <f t="shared" si="108"/>
        <v/>
      </c>
    </row>
    <row r="94" spans="1:44" x14ac:dyDescent="0.3">
      <c r="A94" s="107" t="str">
        <f t="shared" ref="A94" si="109">+IF(C94+C95=0,"[ocultar]","")</f>
        <v>[ocultar]</v>
      </c>
      <c r="B94" s="98"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77">
        <f t="array" ref="E94">IFERROR(
MEDIAN(IF(DATOS_[Sexo]=$B94,IF(DATOS_[AGRUP. VALOR. PTO.]=$B93,IF(DATOS_[Check Periodo Ref.]="Dentro",DATOS_[SALARIO BASE Ef],FALSE)))),
0)</f>
        <v>0</v>
      </c>
      <c r="F94" s="178">
        <f t="array" ref="F94">IFERROR(
MEDIAN((IF(DATOS_[[Sexo]:[Sexo]]=$B94,IF(DATOS_[[AGRUP. VALOR. PTO.]:[AGRUP. VALOR. PTO.]]=$B93,IF(DATOS_[[Check Periodo Ref.]:[Check Periodo Ref.]]="Dentro",DATOS_[Conc.Sal.01]))))),
0)</f>
        <v>0</v>
      </c>
      <c r="G94" s="178">
        <f t="array" ref="G94">IFERROR(
MEDIAN((IF(DATOS_[[Sexo]:[Sexo]]=$B94,IF(DATOS_[[AGRUP. VALOR. PTO.]:[AGRUP. VALOR. PTO.]]=$B93,IF(DATOS_[[Check Periodo Ref.]:[Check Periodo Ref.]]="Dentro",DATOS_[Conc.Sal.02]))))),
0)</f>
        <v>0</v>
      </c>
      <c r="H94" s="178">
        <f t="array" ref="H94">IFERROR(
MEDIAN((IF(DATOS_[[Sexo]:[Sexo]]=$B94,IF(DATOS_[[AGRUP. VALOR. PTO.]:[AGRUP. VALOR. PTO.]]=$B93,IF(DATOS_[[Check Periodo Ref.]:[Check Periodo Ref.]]="Dentro",DATOS_[Conc.Sal.03]))))),
0)</f>
        <v>0</v>
      </c>
      <c r="I94" s="178">
        <f t="array" ref="I94">IFERROR(
MEDIAN((IF(DATOS_[[Sexo]:[Sexo]]=$B94,IF(DATOS_[[AGRUP. VALOR. PTO.]:[AGRUP. VALOR. PTO.]]=$B93,IF(DATOS_[[Check Periodo Ref.]:[Check Periodo Ref.]]="Dentro",DATOS_[Conc.Sal.04]))))),
0)</f>
        <v>0</v>
      </c>
      <c r="J94" s="178">
        <f t="array" ref="J94">IFERROR(
MEDIAN((IF(DATOS_[[Sexo]:[Sexo]]=$B94,IF(DATOS_[[AGRUP. VALOR. PTO.]:[AGRUP. VALOR. PTO.]]=$B93,IF(DATOS_[[Check Periodo Ref.]:[Check Periodo Ref.]]="Dentro",DATOS_[Conc.Sal.05]))))),
0)</f>
        <v>0</v>
      </c>
      <c r="K94" s="178">
        <f t="array" ref="K94">IFERROR(
MEDIAN((IF(DATOS_[[Sexo]:[Sexo]]=$B94,IF(DATOS_[[AGRUP. VALOR. PTO.]:[AGRUP. VALOR. PTO.]]=$B93,IF(DATOS_[[Check Periodo Ref.]:[Check Periodo Ref.]]="Dentro",DATOS_[Conc.Sal.06]))))),
0)</f>
        <v>0</v>
      </c>
      <c r="L94" s="178">
        <f t="array" ref="L94">IFERROR(
MEDIAN((IF(DATOS_[[Sexo]:[Sexo]]=$B94,IF(DATOS_[[AGRUP. VALOR. PTO.]:[AGRUP. VALOR. PTO.]]=$B93,IF(DATOS_[[Check Periodo Ref.]:[Check Periodo Ref.]]="Dentro",DATOS_[Conc.Sal.07]))))),
0)</f>
        <v>0</v>
      </c>
      <c r="M94" s="178">
        <f t="array" ref="M94">IFERROR(
MEDIAN((IF(DATOS_[[Sexo]:[Sexo]]=$B94,IF(DATOS_[[AGRUP. VALOR. PTO.]:[AGRUP. VALOR. PTO.]]=$B93,IF(DATOS_[[Check Periodo Ref.]:[Check Periodo Ref.]]="Dentro",DATOS_[Conc.Sal.08]))))),
0)</f>
        <v>0</v>
      </c>
      <c r="N94" s="178">
        <f t="array" ref="N94">IFERROR(
MEDIAN((IF(DATOS_[[Sexo]:[Sexo]]=$B94,IF(DATOS_[[AGRUP. VALOR. PTO.]:[AGRUP. VALOR. PTO.]]=$B93,IF(DATOS_[[Check Periodo Ref.]:[Check Periodo Ref.]]="Dentro",DATOS_[Conc.Sal.09]))))),
0)</f>
        <v>0</v>
      </c>
      <c r="O94" s="178">
        <f t="array" ref="O94">IFERROR(
MEDIAN((IF(DATOS_[[Sexo]:[Sexo]]=$B94,IF(DATOS_[[AGRUP. VALOR. PTO.]:[AGRUP. VALOR. PTO.]]=$B93,IF(DATOS_[[Check Periodo Ref.]:[Check Periodo Ref.]]="Dentro",DATOS_[Conc.Sal.10]))))),
0)</f>
        <v>0</v>
      </c>
      <c r="P94" s="178">
        <f t="array" ref="P94">IFERROR(
MEDIAN((IF(DATOS_[[Sexo]:[Sexo]]=$B94,IF(DATOS_[[AGRUP. VALOR. PTO.]:[AGRUP. VALOR. PTO.]]=$B93,IF(DATOS_[[Check Periodo Ref.]:[Check Periodo Ref.]]="Dentro",DATOS_[Conc.Sal.11]))))),
0)</f>
        <v>0</v>
      </c>
      <c r="Q94" s="178">
        <f t="array" ref="Q94">IFERROR(
MEDIAN((IF(DATOS_[[Sexo]:[Sexo]]=$B94,IF(DATOS_[[AGRUP. VALOR. PTO.]:[AGRUP. VALOR. PTO.]]=$B93,IF(DATOS_[[Check Periodo Ref.]:[Check Periodo Ref.]]="Dentro",DATOS_[Conc.Sal.12]))))),
0)</f>
        <v>0</v>
      </c>
      <c r="R94" s="178">
        <f t="array" ref="R94">IFERROR(
MEDIAN((IF(DATOS_[[Sexo]:[Sexo]]=$B94,IF(DATOS_[[AGRUP. VALOR. PTO.]:[AGRUP. VALOR. PTO.]]=$B93,IF(DATOS_[[Check Periodo Ref.]:[Check Periodo Ref.]]="Dentro",DATOS_[Conc.Sal.13]))))),
0)</f>
        <v>0</v>
      </c>
      <c r="S94" s="178">
        <f t="array" ref="S94">IFERROR(
MEDIAN((IF(DATOS_[[Sexo]:[Sexo]]=$B94,IF(DATOS_[[AGRUP. VALOR. PTO.]:[AGRUP. VALOR. PTO.]]=$B93,IF(DATOS_[[Check Periodo Ref.]:[Check Periodo Ref.]]="Dentro",DATOS_[Conc.Sal.14]))))),
0)</f>
        <v>0</v>
      </c>
      <c r="T94" s="178">
        <f t="array" ref="T94">IFERROR(
MEDIAN((IF(DATOS_[[Sexo]:[Sexo]]=$B94,IF(DATOS_[[AGRUP. VALOR. PTO.]:[AGRUP. VALOR. PTO.]]=$B93,IF(DATOS_[[Check Periodo Ref.]:[Check Periodo Ref.]]="Dentro",DATOS_[Conc.Sal.15]))))),
0)</f>
        <v>0</v>
      </c>
      <c r="U94" s="178">
        <f t="array" ref="U94">IFERROR(
MEDIAN((IF(DATOS_[[Sexo]:[Sexo]]=$B94,IF(DATOS_[[AGRUP. VALOR. PTO.]:[AGRUP. VALOR. PTO.]]=$B93,IF(DATOS_[[Check Periodo Ref.]:[Check Periodo Ref.]]="Dentro",DATOS_[Conc.Sal.16]))))),
0)</f>
        <v>0</v>
      </c>
      <c r="V94" s="178">
        <f t="array" ref="V94">IFERROR(
MEDIAN((IF(DATOS_[[Sexo]:[Sexo]]=$B94,IF(DATOS_[[AGRUP. VALOR. PTO.]:[AGRUP. VALOR. PTO.]]=$B93,IF(DATOS_[[Check Periodo Ref.]:[Check Periodo Ref.]]="Dentro",DATOS_[Conc.Sal.17]))))),
0)</f>
        <v>0</v>
      </c>
      <c r="W94" s="178">
        <f t="array" ref="W94">IFERROR(
MEDIAN((IF(DATOS_[[Sexo]:[Sexo]]=$B94,IF(DATOS_[[AGRUP. VALOR. PTO.]:[AGRUP. VALOR. PTO.]]=$B93,IF(DATOS_[[Check Periodo Ref.]:[Check Periodo Ref.]]="Dentro",DATOS_[Conc.Sal.18]))))),
0)</f>
        <v>0</v>
      </c>
      <c r="X94" s="178">
        <f t="array" ref="X94">IFERROR(
MEDIAN((IF(DATOS_[[Sexo]:[Sexo]]=$B94,IF(DATOS_[[AGRUP. VALOR. PTO.]:[AGRUP. VALOR. PTO.]]=$B93,IF(DATOS_[[Check Periodo Ref.]:[Check Periodo Ref.]]="Dentro",DATOS_[Conc.Sal.19]))))),
0)</f>
        <v>0</v>
      </c>
      <c r="Y94" s="178">
        <f t="array" ref="Y94">IFERROR(
MEDIAN((IF(DATOS_[[Sexo]:[Sexo]]=$B94,IF(DATOS_[[AGRUP. VALOR. PTO.]:[AGRUP. VALOR. PTO.]]=$B93,IF(DATOS_[[Check Periodo Ref.]:[Check Periodo Ref.]]="Dentro",DATOS_[Conc.Sal.20]))))),
0)</f>
        <v>0</v>
      </c>
      <c r="Z94" s="178">
        <f t="array" ref="Z94">IFERROR(
MEDIAN((IF(DATOS_[[Sexo]:[Sexo]]=$B94,IF(DATOS_[[AGRUP. VALOR. PTO.]:[AGRUP. VALOR. PTO.]]=$B93,IF(DATOS_[[Check Periodo Ref.]:[Check Periodo Ref.]]="Dentro",DATOS_[Conc.Sal.21]))))),
0)</f>
        <v>0</v>
      </c>
      <c r="AA94" s="178">
        <f t="array" ref="AA94">IFERROR(
MEDIAN((IF(DATOS_[[Sexo]:[Sexo]]=$B94,IF(DATOS_[[AGRUP. VALOR. PTO.]:[AGRUP. VALOR. PTO.]]=$B93,IF(DATOS_[[Check Periodo Ref.]:[Check Periodo Ref.]]="Dentro",DATOS_[Conc.Sal.22]))))),
0)</f>
        <v>0</v>
      </c>
      <c r="AB94" s="178">
        <f t="array" ref="AB94">IFERROR(
MEDIAN((IF(DATOS_[[Sexo]:[Sexo]]=$B94,IF(DATOS_[[AGRUP. VALOR. PTO.]:[AGRUP. VALOR. PTO.]]=$B93,IF(DATOS_[[Check Periodo Ref.]:[Check Periodo Ref.]]="Dentro",DATOS_[Conc.Sal.23]))))),
0)</f>
        <v>0</v>
      </c>
      <c r="AC94" s="178">
        <f t="array" ref="AC94">IFERROR(
MEDIAN((IF(DATOS_[[Sexo]:[Sexo]]=$B94,IF(DATOS_[[AGRUP. VALOR. PTO.]:[AGRUP. VALOR. PTO.]]=$B93,IF(DATOS_[[Check Periodo Ref.]:[Check Periodo Ref.]]="Dentro",DATOS_[Conc.Sal.24]))))),
0)</f>
        <v>0</v>
      </c>
      <c r="AD94" s="178">
        <f t="array" ref="AD94">IFERROR(
MEDIAN((IF(DATOS_[[Sexo]:[Sexo]]=$B94,IF(DATOS_[[AGRUP. VALOR. PTO.]:[AGRUP. VALOR. PTO.]]=$B93,IF(DATOS_[[Check Periodo Ref.]:[Check Periodo Ref.]]="Dentro",DATOS_[Conc.Sal.25]))))),
0)</f>
        <v>0</v>
      </c>
      <c r="AE94" s="178">
        <f t="array" ref="AE94">IFERROR(
MEDIAN((IF(DATOS_[[Sexo]:[Sexo]]=$B94,IF(DATOS_[[AGRUP. VALOR. PTO.]:[AGRUP. VALOR. PTO.]]=$B93,IF(DATOS_[[Check Periodo Ref.]:[Check Periodo Ref.]]="Dentro",DATOS_[Conc.Sal.26]))))),
0)</f>
        <v>0</v>
      </c>
      <c r="AF94" s="178">
        <f t="array" ref="AF94">IFERROR(
MEDIAN((IF(DATOS_[[Sexo]:[Sexo]]=$B94,IF(DATOS_[[AGRUP. VALOR. PTO.]:[AGRUP. VALOR. PTO.]]=$B93,IF(DATOS_[[Check Periodo Ref.]:[Check Periodo Ref.]]="Dentro",DATOS_[Conc.Sal.27]))))),
0)</f>
        <v>0</v>
      </c>
      <c r="AG94" s="178">
        <f t="array" ref="AG94">IFERROR(
MEDIAN((IF(DATOS_[[Sexo]:[Sexo]]=$B94,IF(DATOS_[[AGRUP. VALOR. PTO.]:[AGRUP. VALOR. PTO.]]=$B93,IF(DATOS_[[Check Periodo Ref.]:[Check Periodo Ref.]]="Dentro",DATOS_[Conc.Sal.28]))))),
0)</f>
        <v>0</v>
      </c>
      <c r="AH94" s="178">
        <f t="array" ref="AH94">IFERROR(
MEDIAN((IF(DATOS_[[Sexo]:[Sexo]]=$B94,IF(DATOS_[[AGRUP. VALOR. PTO.]:[AGRUP. VALOR. PTO.]]=$B93,IF(DATOS_[[Check Periodo Ref.]:[Check Periodo Ref.]]="Dentro",DATOS_[Conc.Sal.29]))))),
0)</f>
        <v>0</v>
      </c>
      <c r="AI94" s="178">
        <f t="array" ref="AI94">IFERROR(
MEDIAN((IF(DATOS_[[Sexo]:[Sexo]]=$B94,IF(DATOS_[[AGRUP. VALOR. PTO.]:[AGRUP. VALOR. PTO.]]=$B93,IF(DATOS_[[Check Periodo Ref.]:[Check Periodo Ref.]]="Dentro",DATOS_[Conc.Sal.30]))))),
0)</f>
        <v>0</v>
      </c>
      <c r="AJ94" s="179">
        <f t="array" ref="AJ94">IFERROR(
MEDIAN(IF(DATOS_[Sexo]=$B94,IF(DATOS_[AGRUP. VALOR. PTO.]=$B93,IF(DATOS_[Check Periodo Ref.]="Dentro",DATOS_[Tot COMPL.SAL Ef],FALSE)))),
0)</f>
        <v>0</v>
      </c>
      <c r="AK94" s="180">
        <f t="array" ref="AK94">IFERROR(
MEDIAN(IF(DATOS_[Sexo]=$B94,IF(DATOS_[AGRUP. VALOR. PTO.]=$B93,IF(DATOS_[Check Periodo Ref.]="Dentro",DATOS_[TOTAL SALARIO Ef],FALSE)))),
0)</f>
        <v>0</v>
      </c>
      <c r="AL94" s="181">
        <f t="array" ref="AL94">IFERROR(
MEDIAN((IF(DATOS_[[Sexo]:[Sexo]]=$B94,IF(DATOS_[[AGRUP. VALOR. PTO.]:[AGRUP. VALOR. PTO.]]=$B93,IF(DATOS_[[Check Periodo Ref.]:[Check Periodo Ref.]]="Dentro",DATOS_[C.Extra.01]))))),
0)</f>
        <v>0</v>
      </c>
      <c r="AM94" s="181">
        <f t="array" ref="AM94">IFERROR(
MEDIAN((IF(DATOS_[[Sexo]:[Sexo]]=$B94,IF(DATOS_[[AGRUP. VALOR. PTO.]:[AGRUP. VALOR. PTO.]]=$B93,IF(DATOS_[[Check Periodo Ref.]:[Check Periodo Ref.]]="Dentro",DATOS_[C.Extra.02]))))),
0)</f>
        <v>0</v>
      </c>
      <c r="AN94" s="181">
        <f t="array" ref="AN94">IFERROR(
MEDIAN((IF(DATOS_[[Sexo]:[Sexo]]=$B94,IF(DATOS_[[AGRUP. VALOR. PTO.]:[AGRUP. VALOR. PTO.]]=$B93,IF(DATOS_[[Check Periodo Ref.]:[Check Periodo Ref.]]="Dentro",DATOS_[C.Extra.03]))))),
0)</f>
        <v>0</v>
      </c>
      <c r="AO94" s="181">
        <f t="array" ref="AO94">IFERROR(
MEDIAN((IF(DATOS_[[Sexo]:[Sexo]]=$B94,IF(DATOS_[[AGRUP. VALOR. PTO.]:[AGRUP. VALOR. PTO.]]=$B93,IF(DATOS_[[Check Periodo Ref.]:[Check Periodo Ref.]]="Dentro",DATOS_[C.Extra.04]))))),
0)</f>
        <v>0</v>
      </c>
      <c r="AP94" s="181">
        <f t="array" ref="AP94">IFERROR(
MEDIAN((IF(DATOS_[[Sexo]:[Sexo]]=$B94,IF(DATOS_[[AGRUP. VALOR. PTO.]:[AGRUP. VALOR. PTO.]]=$B93,IF(DATOS_[[Check Periodo Ref.]:[Check Periodo Ref.]]="Dentro",DATOS_[C.Extra.05]))))),
0)</f>
        <v>0</v>
      </c>
      <c r="AQ94" s="182">
        <f t="array" ref="AQ94">IFERROR(
MEDIAN(IF(DATOS_[Sexo]=$B94,IF(DATOS_[AGRUP. VALOR. PTO.]=$B93,IF(DATOS_[Check Periodo Ref.]="Dentro",DATOS_[Tot Extrasalarial Ef],FALSE)))),
0)</f>
        <v>0</v>
      </c>
      <c r="AR94" s="183">
        <f t="array" ref="AR94">IFERROR(
MEDIAN(IF(DATOS_[Sexo]=$B94,IF(DATOS_[AGRUP. VALOR. PTO.]=$B93,IF(DATOS_[Check Periodo Ref.]="Dentro",DATOS_[TOTAL Retrib Ef],FALSE)))),
0)</f>
        <v>0</v>
      </c>
    </row>
    <row r="95" spans="1:44" x14ac:dyDescent="0.3">
      <c r="A95" s="107" t="str">
        <f t="shared" ref="A95" si="110">+A94</f>
        <v>[ocultar]</v>
      </c>
      <c r="B95" s="98"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77">
        <f t="array" ref="E95">IFERROR(
MEDIAN(IF(DATOS_[Sexo]=$B95,IF(DATOS_[AGRUP. VALOR. PTO.]=$B93,IF(DATOS_[Check Periodo Ref.]="Dentro",DATOS_[SALARIO BASE Ef],FALSE)))),
0)</f>
        <v>0</v>
      </c>
      <c r="F95" s="178">
        <f t="array" ref="F95">IFERROR(
MEDIAN((IF(DATOS_[[Sexo]:[Sexo]]=$B95,IF(DATOS_[[AGRUP. VALOR. PTO.]:[AGRUP. VALOR. PTO.]]=$B93,IF(DATOS_[[Check Periodo Ref.]:[Check Periodo Ref.]]="Dentro",DATOS_[Conc.Sal.01]))))),
0)</f>
        <v>0</v>
      </c>
      <c r="G95" s="178">
        <f t="array" ref="G95">IFERROR(
MEDIAN((IF(DATOS_[[Sexo]:[Sexo]]=$B95,IF(DATOS_[[AGRUP. VALOR. PTO.]:[AGRUP. VALOR. PTO.]]=$B93,IF(DATOS_[[Check Periodo Ref.]:[Check Periodo Ref.]]="Dentro",DATOS_[Conc.Sal.02]))))),
0)</f>
        <v>0</v>
      </c>
      <c r="H95" s="178">
        <f t="array" ref="H95">IFERROR(
MEDIAN((IF(DATOS_[[Sexo]:[Sexo]]=$B95,IF(DATOS_[[AGRUP. VALOR. PTO.]:[AGRUP. VALOR. PTO.]]=$B93,IF(DATOS_[[Check Periodo Ref.]:[Check Periodo Ref.]]="Dentro",DATOS_[Conc.Sal.03]))))),
0)</f>
        <v>0</v>
      </c>
      <c r="I95" s="178">
        <f t="array" ref="I95">IFERROR(
MEDIAN((IF(DATOS_[[Sexo]:[Sexo]]=$B95,IF(DATOS_[[AGRUP. VALOR. PTO.]:[AGRUP. VALOR. PTO.]]=$B93,IF(DATOS_[[Check Periodo Ref.]:[Check Periodo Ref.]]="Dentro",DATOS_[Conc.Sal.04]))))),
0)</f>
        <v>0</v>
      </c>
      <c r="J95" s="178">
        <f t="array" ref="J95">IFERROR(
MEDIAN((IF(DATOS_[[Sexo]:[Sexo]]=$B95,IF(DATOS_[[AGRUP. VALOR. PTO.]:[AGRUP. VALOR. PTO.]]=$B93,IF(DATOS_[[Check Periodo Ref.]:[Check Periodo Ref.]]="Dentro",DATOS_[Conc.Sal.05]))))),
0)</f>
        <v>0</v>
      </c>
      <c r="K95" s="178">
        <f t="array" ref="K95">IFERROR(
MEDIAN((IF(DATOS_[[Sexo]:[Sexo]]=$B95,IF(DATOS_[[AGRUP. VALOR. PTO.]:[AGRUP. VALOR. PTO.]]=$B93,IF(DATOS_[[Check Periodo Ref.]:[Check Periodo Ref.]]="Dentro",DATOS_[Conc.Sal.06]))))),
0)</f>
        <v>0</v>
      </c>
      <c r="L95" s="178">
        <f t="array" ref="L95">IFERROR(
MEDIAN((IF(DATOS_[[Sexo]:[Sexo]]=$B95,IF(DATOS_[[AGRUP. VALOR. PTO.]:[AGRUP. VALOR. PTO.]]=$B93,IF(DATOS_[[Check Periodo Ref.]:[Check Periodo Ref.]]="Dentro",DATOS_[Conc.Sal.07]))))),
0)</f>
        <v>0</v>
      </c>
      <c r="M95" s="178">
        <f t="array" ref="M95">IFERROR(
MEDIAN((IF(DATOS_[[Sexo]:[Sexo]]=$B95,IF(DATOS_[[AGRUP. VALOR. PTO.]:[AGRUP. VALOR. PTO.]]=$B93,IF(DATOS_[[Check Periodo Ref.]:[Check Periodo Ref.]]="Dentro",DATOS_[Conc.Sal.08]))))),
0)</f>
        <v>0</v>
      </c>
      <c r="N95" s="178">
        <f t="array" ref="N95">IFERROR(
MEDIAN((IF(DATOS_[[Sexo]:[Sexo]]=$B95,IF(DATOS_[[AGRUP. VALOR. PTO.]:[AGRUP. VALOR. PTO.]]=$B93,IF(DATOS_[[Check Periodo Ref.]:[Check Periodo Ref.]]="Dentro",DATOS_[Conc.Sal.09]))))),
0)</f>
        <v>0</v>
      </c>
      <c r="O95" s="178">
        <f t="array" ref="O95">IFERROR(
MEDIAN((IF(DATOS_[[Sexo]:[Sexo]]=$B95,IF(DATOS_[[AGRUP. VALOR. PTO.]:[AGRUP. VALOR. PTO.]]=$B93,IF(DATOS_[[Check Periodo Ref.]:[Check Periodo Ref.]]="Dentro",DATOS_[Conc.Sal.10]))))),
0)</f>
        <v>0</v>
      </c>
      <c r="P95" s="178">
        <f t="array" ref="P95">IFERROR(
MEDIAN((IF(DATOS_[[Sexo]:[Sexo]]=$B95,IF(DATOS_[[AGRUP. VALOR. PTO.]:[AGRUP. VALOR. PTO.]]=$B93,IF(DATOS_[[Check Periodo Ref.]:[Check Periodo Ref.]]="Dentro",DATOS_[Conc.Sal.11]))))),
0)</f>
        <v>0</v>
      </c>
      <c r="Q95" s="178">
        <f t="array" ref="Q95">IFERROR(
MEDIAN((IF(DATOS_[[Sexo]:[Sexo]]=$B95,IF(DATOS_[[AGRUP. VALOR. PTO.]:[AGRUP. VALOR. PTO.]]=$B93,IF(DATOS_[[Check Periodo Ref.]:[Check Periodo Ref.]]="Dentro",DATOS_[Conc.Sal.12]))))),
0)</f>
        <v>0</v>
      </c>
      <c r="R95" s="178">
        <f t="array" ref="R95">IFERROR(
MEDIAN((IF(DATOS_[[Sexo]:[Sexo]]=$B95,IF(DATOS_[[AGRUP. VALOR. PTO.]:[AGRUP. VALOR. PTO.]]=$B93,IF(DATOS_[[Check Periodo Ref.]:[Check Periodo Ref.]]="Dentro",DATOS_[Conc.Sal.13]))))),
0)</f>
        <v>0</v>
      </c>
      <c r="S95" s="178">
        <f t="array" ref="S95">IFERROR(
MEDIAN((IF(DATOS_[[Sexo]:[Sexo]]=$B95,IF(DATOS_[[AGRUP. VALOR. PTO.]:[AGRUP. VALOR. PTO.]]=$B93,IF(DATOS_[[Check Periodo Ref.]:[Check Periodo Ref.]]="Dentro",DATOS_[Conc.Sal.14]))))),
0)</f>
        <v>0</v>
      </c>
      <c r="T95" s="178">
        <f t="array" ref="T95">IFERROR(
MEDIAN((IF(DATOS_[[Sexo]:[Sexo]]=$B95,IF(DATOS_[[AGRUP. VALOR. PTO.]:[AGRUP. VALOR. PTO.]]=$B93,IF(DATOS_[[Check Periodo Ref.]:[Check Periodo Ref.]]="Dentro",DATOS_[Conc.Sal.15]))))),
0)</f>
        <v>0</v>
      </c>
      <c r="U95" s="178">
        <f t="array" ref="U95">IFERROR(
MEDIAN((IF(DATOS_[[Sexo]:[Sexo]]=$B95,IF(DATOS_[[AGRUP. VALOR. PTO.]:[AGRUP. VALOR. PTO.]]=$B93,IF(DATOS_[[Check Periodo Ref.]:[Check Periodo Ref.]]="Dentro",DATOS_[Conc.Sal.16]))))),
0)</f>
        <v>0</v>
      </c>
      <c r="V95" s="178">
        <f t="array" ref="V95">IFERROR(
MEDIAN((IF(DATOS_[[Sexo]:[Sexo]]=$B95,IF(DATOS_[[AGRUP. VALOR. PTO.]:[AGRUP. VALOR. PTO.]]=$B93,IF(DATOS_[[Check Periodo Ref.]:[Check Periodo Ref.]]="Dentro",DATOS_[Conc.Sal.17]))))),
0)</f>
        <v>0</v>
      </c>
      <c r="W95" s="178">
        <f t="array" ref="W95">IFERROR(
MEDIAN((IF(DATOS_[[Sexo]:[Sexo]]=$B95,IF(DATOS_[[AGRUP. VALOR. PTO.]:[AGRUP. VALOR. PTO.]]=$B93,IF(DATOS_[[Check Periodo Ref.]:[Check Periodo Ref.]]="Dentro",DATOS_[Conc.Sal.18]))))),
0)</f>
        <v>0</v>
      </c>
      <c r="X95" s="178">
        <f t="array" ref="X95">IFERROR(
MEDIAN((IF(DATOS_[[Sexo]:[Sexo]]=$B95,IF(DATOS_[[AGRUP. VALOR. PTO.]:[AGRUP. VALOR. PTO.]]=$B93,IF(DATOS_[[Check Periodo Ref.]:[Check Periodo Ref.]]="Dentro",DATOS_[Conc.Sal.19]))))),
0)</f>
        <v>0</v>
      </c>
      <c r="Y95" s="178">
        <f t="array" ref="Y95">IFERROR(
MEDIAN((IF(DATOS_[[Sexo]:[Sexo]]=$B95,IF(DATOS_[[AGRUP. VALOR. PTO.]:[AGRUP. VALOR. PTO.]]=$B93,IF(DATOS_[[Check Periodo Ref.]:[Check Periodo Ref.]]="Dentro",DATOS_[Conc.Sal.20]))))),
0)</f>
        <v>0</v>
      </c>
      <c r="Z95" s="178">
        <f t="array" ref="Z95">IFERROR(
MEDIAN((IF(DATOS_[[Sexo]:[Sexo]]=$B95,IF(DATOS_[[AGRUP. VALOR. PTO.]:[AGRUP. VALOR. PTO.]]=$B93,IF(DATOS_[[Check Periodo Ref.]:[Check Periodo Ref.]]="Dentro",DATOS_[Conc.Sal.21]))))),
0)</f>
        <v>0</v>
      </c>
      <c r="AA95" s="178">
        <f t="array" ref="AA95">IFERROR(
MEDIAN((IF(DATOS_[[Sexo]:[Sexo]]=$B95,IF(DATOS_[[AGRUP. VALOR. PTO.]:[AGRUP. VALOR. PTO.]]=$B93,IF(DATOS_[[Check Periodo Ref.]:[Check Periodo Ref.]]="Dentro",DATOS_[Conc.Sal.22]))))),
0)</f>
        <v>0</v>
      </c>
      <c r="AB95" s="178">
        <f t="array" ref="AB95">IFERROR(
MEDIAN((IF(DATOS_[[Sexo]:[Sexo]]=$B95,IF(DATOS_[[AGRUP. VALOR. PTO.]:[AGRUP. VALOR. PTO.]]=$B93,IF(DATOS_[[Check Periodo Ref.]:[Check Periodo Ref.]]="Dentro",DATOS_[Conc.Sal.23]))))),
0)</f>
        <v>0</v>
      </c>
      <c r="AC95" s="178">
        <f t="array" ref="AC95">IFERROR(
MEDIAN((IF(DATOS_[[Sexo]:[Sexo]]=$B95,IF(DATOS_[[AGRUP. VALOR. PTO.]:[AGRUP. VALOR. PTO.]]=$B93,IF(DATOS_[[Check Periodo Ref.]:[Check Periodo Ref.]]="Dentro",DATOS_[Conc.Sal.24]))))),
0)</f>
        <v>0</v>
      </c>
      <c r="AD95" s="178">
        <f t="array" ref="AD95">IFERROR(
MEDIAN((IF(DATOS_[[Sexo]:[Sexo]]=$B95,IF(DATOS_[[AGRUP. VALOR. PTO.]:[AGRUP. VALOR. PTO.]]=$B93,IF(DATOS_[[Check Periodo Ref.]:[Check Periodo Ref.]]="Dentro",DATOS_[Conc.Sal.25]))))),
0)</f>
        <v>0</v>
      </c>
      <c r="AE95" s="178">
        <f t="array" ref="AE95">IFERROR(
MEDIAN((IF(DATOS_[[Sexo]:[Sexo]]=$B95,IF(DATOS_[[AGRUP. VALOR. PTO.]:[AGRUP. VALOR. PTO.]]=$B93,IF(DATOS_[[Check Periodo Ref.]:[Check Periodo Ref.]]="Dentro",DATOS_[Conc.Sal.26]))))),
0)</f>
        <v>0</v>
      </c>
      <c r="AF95" s="178">
        <f t="array" ref="AF95">IFERROR(
MEDIAN((IF(DATOS_[[Sexo]:[Sexo]]=$B95,IF(DATOS_[[AGRUP. VALOR. PTO.]:[AGRUP. VALOR. PTO.]]=$B93,IF(DATOS_[[Check Periodo Ref.]:[Check Periodo Ref.]]="Dentro",DATOS_[Conc.Sal.27]))))),
0)</f>
        <v>0</v>
      </c>
      <c r="AG95" s="178">
        <f t="array" ref="AG95">IFERROR(
MEDIAN((IF(DATOS_[[Sexo]:[Sexo]]=$B95,IF(DATOS_[[AGRUP. VALOR. PTO.]:[AGRUP. VALOR. PTO.]]=$B93,IF(DATOS_[[Check Periodo Ref.]:[Check Periodo Ref.]]="Dentro",DATOS_[Conc.Sal.28]))))),
0)</f>
        <v>0</v>
      </c>
      <c r="AH95" s="178">
        <f t="array" ref="AH95">IFERROR(
MEDIAN((IF(DATOS_[[Sexo]:[Sexo]]=$B95,IF(DATOS_[[AGRUP. VALOR. PTO.]:[AGRUP. VALOR. PTO.]]=$B93,IF(DATOS_[[Check Periodo Ref.]:[Check Periodo Ref.]]="Dentro",DATOS_[Conc.Sal.29]))))),
0)</f>
        <v>0</v>
      </c>
      <c r="AI95" s="178">
        <f t="array" ref="AI95">IFERROR(
MEDIAN((IF(DATOS_[[Sexo]:[Sexo]]=$B95,IF(DATOS_[[AGRUP. VALOR. PTO.]:[AGRUP. VALOR. PTO.]]=$B93,IF(DATOS_[[Check Periodo Ref.]:[Check Periodo Ref.]]="Dentro",DATOS_[Conc.Sal.30]))))),
0)</f>
        <v>0</v>
      </c>
      <c r="AJ95" s="179">
        <f t="array" ref="AJ95">IFERROR(
MEDIAN(IF(DATOS_[Sexo]=$B95,IF(DATOS_[AGRUP. VALOR. PTO.]=$B93,IF(DATOS_[Check Periodo Ref.]="Dentro",DATOS_[Tot COMPL.SAL Ef],FALSE)))),
0)</f>
        <v>0</v>
      </c>
      <c r="AK95" s="180">
        <f t="array" ref="AK95">IFERROR(
MEDIAN(IF(DATOS_[Sexo]=$B95,IF(DATOS_[AGRUP. VALOR. PTO.]=$B93,IF(DATOS_[Check Periodo Ref.]="Dentro",DATOS_[TOTAL SALARIO Ef],FALSE)))),
0)</f>
        <v>0</v>
      </c>
      <c r="AL95" s="181">
        <f t="array" ref="AL95">IFERROR(
MEDIAN((IF(DATOS_[[Sexo]:[Sexo]]=$B95,IF(DATOS_[[AGRUP. VALOR. PTO.]:[AGRUP. VALOR. PTO.]]=$B93,IF(DATOS_[[Check Periodo Ref.]:[Check Periodo Ref.]]="Dentro",DATOS_[C.Extra.01]))))),
0)</f>
        <v>0</v>
      </c>
      <c r="AM95" s="181">
        <f t="array" ref="AM95">IFERROR(
MEDIAN((IF(DATOS_[[Sexo]:[Sexo]]=$B95,IF(DATOS_[[AGRUP. VALOR. PTO.]:[AGRUP. VALOR. PTO.]]=$B93,IF(DATOS_[[Check Periodo Ref.]:[Check Periodo Ref.]]="Dentro",DATOS_[C.Extra.02]))))),
0)</f>
        <v>0</v>
      </c>
      <c r="AN95" s="181">
        <f t="array" ref="AN95">IFERROR(
MEDIAN((IF(DATOS_[[Sexo]:[Sexo]]=$B95,IF(DATOS_[[AGRUP. VALOR. PTO.]:[AGRUP. VALOR. PTO.]]=$B93,IF(DATOS_[[Check Periodo Ref.]:[Check Periodo Ref.]]="Dentro",DATOS_[C.Extra.03]))))),
0)</f>
        <v>0</v>
      </c>
      <c r="AO95" s="181">
        <f t="array" ref="AO95">IFERROR(
MEDIAN((IF(DATOS_[[Sexo]:[Sexo]]=$B95,IF(DATOS_[[AGRUP. VALOR. PTO.]:[AGRUP. VALOR. PTO.]]=$B93,IF(DATOS_[[Check Periodo Ref.]:[Check Periodo Ref.]]="Dentro",DATOS_[C.Extra.04]))))),
0)</f>
        <v>0</v>
      </c>
      <c r="AP95" s="181">
        <f t="array" ref="AP95">IFERROR(
MEDIAN((IF(DATOS_[[Sexo]:[Sexo]]=$B95,IF(DATOS_[[AGRUP. VALOR. PTO.]:[AGRUP. VALOR. PTO.]]=$B93,IF(DATOS_[[Check Periodo Ref.]:[Check Periodo Ref.]]="Dentro",DATOS_[C.Extra.05]))))),
0)</f>
        <v>0</v>
      </c>
      <c r="AQ95" s="182">
        <f t="array" ref="AQ95">IFERROR(
MEDIAN(IF(DATOS_[Sexo]=$B95,IF(DATOS_[AGRUP. VALOR. PTO.]=$B93,IF(DATOS_[Check Periodo Ref.]="Dentro",DATOS_[Tot Extrasalarial Ef],FALSE)))),
0)</f>
        <v>0</v>
      </c>
      <c r="AR95" s="183">
        <f t="array" ref="AR95">IFERROR(
MEDIAN(IF(DATOS_[Sexo]=$B95,IF(DATOS_[AGRUP. VALOR. PTO.]=$B93,IF(DATOS_[Check Periodo Ref.]="Dentro",DATOS_[TOTAL Retrib Ef],FALSE)))),
0)</f>
        <v>0</v>
      </c>
    </row>
    <row r="96" spans="1:44" ht="17.25" thickBot="1" x14ac:dyDescent="0.35">
      <c r="A96" s="107" t="str">
        <f t="shared" ref="A96" si="111">+A97</f>
        <v>[ocultar]</v>
      </c>
      <c r="B96" s="105" t="s">
        <v>287</v>
      </c>
      <c r="C96" s="176"/>
      <c r="D96" s="106"/>
      <c r="E96" s="186" t="str">
        <f t="shared" ref="E96:AR96" si="112">IFERROR((E97-E98)/E97,"")</f>
        <v/>
      </c>
      <c r="F96" s="190" t="str">
        <f t="shared" si="112"/>
        <v/>
      </c>
      <c r="G96" s="190" t="str">
        <f t="shared" si="112"/>
        <v/>
      </c>
      <c r="H96" s="190" t="str">
        <f t="shared" si="112"/>
        <v/>
      </c>
      <c r="I96" s="190" t="str">
        <f t="shared" si="112"/>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89" t="str">
        <f t="shared" si="112"/>
        <v/>
      </c>
      <c r="W96" s="189" t="str">
        <f t="shared" si="112"/>
        <v/>
      </c>
      <c r="X96" s="189" t="str">
        <f t="shared" si="112"/>
        <v/>
      </c>
      <c r="Y96" s="189"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91" t="str">
        <f t="shared" si="112"/>
        <v/>
      </c>
      <c r="AK96" s="195" t="str">
        <f t="shared" si="112"/>
        <v/>
      </c>
      <c r="AL96" s="192" t="str">
        <f t="shared" si="112"/>
        <v/>
      </c>
      <c r="AM96" s="192" t="str">
        <f t="shared" si="112"/>
        <v/>
      </c>
      <c r="AN96" s="192" t="str">
        <f t="shared" si="112"/>
        <v/>
      </c>
      <c r="AO96" s="192" t="str">
        <f t="shared" si="112"/>
        <v/>
      </c>
      <c r="AP96" s="192" t="str">
        <f t="shared" si="112"/>
        <v/>
      </c>
      <c r="AQ96" s="193" t="str">
        <f t="shared" si="112"/>
        <v/>
      </c>
      <c r="AR96" s="194" t="str">
        <f t="shared" si="112"/>
        <v/>
      </c>
    </row>
    <row r="97" spans="1:44" x14ac:dyDescent="0.3">
      <c r="A97" s="107" t="str">
        <f t="shared" ref="A97" si="113">+IF(C97+C98=0,"[ocultar]","")</f>
        <v>[ocultar]</v>
      </c>
      <c r="B97" s="98"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77">
        <f t="array" ref="E97">IFERROR(
MEDIAN(IF(DATOS_[Sexo]=$B97,IF(DATOS_[AGRUP. VALOR. PTO.]=$B96,IF(DATOS_[Check Periodo Ref.]="Dentro",DATOS_[SALARIO BASE Ef],FALSE)))),
0)</f>
        <v>0</v>
      </c>
      <c r="F97" s="178">
        <f t="array" ref="F97">IFERROR(
MEDIAN((IF(DATOS_[[Sexo]:[Sexo]]=$B97,IF(DATOS_[[AGRUP. VALOR. PTO.]:[AGRUP. VALOR. PTO.]]=$B96,IF(DATOS_[[Check Periodo Ref.]:[Check Periodo Ref.]]="Dentro",DATOS_[Conc.Sal.01]))))),
0)</f>
        <v>0</v>
      </c>
      <c r="G97" s="178">
        <f t="array" ref="G97">IFERROR(
MEDIAN((IF(DATOS_[[Sexo]:[Sexo]]=$B97,IF(DATOS_[[AGRUP. VALOR. PTO.]:[AGRUP. VALOR. PTO.]]=$B96,IF(DATOS_[[Check Periodo Ref.]:[Check Periodo Ref.]]="Dentro",DATOS_[Conc.Sal.02]))))),
0)</f>
        <v>0</v>
      </c>
      <c r="H97" s="178">
        <f t="array" ref="H97">IFERROR(
MEDIAN((IF(DATOS_[[Sexo]:[Sexo]]=$B97,IF(DATOS_[[AGRUP. VALOR. PTO.]:[AGRUP. VALOR. PTO.]]=$B96,IF(DATOS_[[Check Periodo Ref.]:[Check Periodo Ref.]]="Dentro",DATOS_[Conc.Sal.03]))))),
0)</f>
        <v>0</v>
      </c>
      <c r="I97" s="178">
        <f t="array" ref="I97">IFERROR(
MEDIAN((IF(DATOS_[[Sexo]:[Sexo]]=$B97,IF(DATOS_[[AGRUP. VALOR. PTO.]:[AGRUP. VALOR. PTO.]]=$B96,IF(DATOS_[[Check Periodo Ref.]:[Check Periodo Ref.]]="Dentro",DATOS_[Conc.Sal.04]))))),
0)</f>
        <v>0</v>
      </c>
      <c r="J97" s="178">
        <f t="array" ref="J97">IFERROR(
MEDIAN((IF(DATOS_[[Sexo]:[Sexo]]=$B97,IF(DATOS_[[AGRUP. VALOR. PTO.]:[AGRUP. VALOR. PTO.]]=$B96,IF(DATOS_[[Check Periodo Ref.]:[Check Periodo Ref.]]="Dentro",DATOS_[Conc.Sal.05]))))),
0)</f>
        <v>0</v>
      </c>
      <c r="K97" s="178">
        <f t="array" ref="K97">IFERROR(
MEDIAN((IF(DATOS_[[Sexo]:[Sexo]]=$B97,IF(DATOS_[[AGRUP. VALOR. PTO.]:[AGRUP. VALOR. PTO.]]=$B96,IF(DATOS_[[Check Periodo Ref.]:[Check Periodo Ref.]]="Dentro",DATOS_[Conc.Sal.06]))))),
0)</f>
        <v>0</v>
      </c>
      <c r="L97" s="178">
        <f t="array" ref="L97">IFERROR(
MEDIAN((IF(DATOS_[[Sexo]:[Sexo]]=$B97,IF(DATOS_[[AGRUP. VALOR. PTO.]:[AGRUP. VALOR. PTO.]]=$B96,IF(DATOS_[[Check Periodo Ref.]:[Check Periodo Ref.]]="Dentro",DATOS_[Conc.Sal.07]))))),
0)</f>
        <v>0</v>
      </c>
      <c r="M97" s="178">
        <f t="array" ref="M97">IFERROR(
MEDIAN((IF(DATOS_[[Sexo]:[Sexo]]=$B97,IF(DATOS_[[AGRUP. VALOR. PTO.]:[AGRUP. VALOR. PTO.]]=$B96,IF(DATOS_[[Check Periodo Ref.]:[Check Periodo Ref.]]="Dentro",DATOS_[Conc.Sal.08]))))),
0)</f>
        <v>0</v>
      </c>
      <c r="N97" s="178">
        <f t="array" ref="N97">IFERROR(
MEDIAN((IF(DATOS_[[Sexo]:[Sexo]]=$B97,IF(DATOS_[[AGRUP. VALOR. PTO.]:[AGRUP. VALOR. PTO.]]=$B96,IF(DATOS_[[Check Periodo Ref.]:[Check Periodo Ref.]]="Dentro",DATOS_[Conc.Sal.09]))))),
0)</f>
        <v>0</v>
      </c>
      <c r="O97" s="178">
        <f t="array" ref="O97">IFERROR(
MEDIAN((IF(DATOS_[[Sexo]:[Sexo]]=$B97,IF(DATOS_[[AGRUP. VALOR. PTO.]:[AGRUP. VALOR. PTO.]]=$B96,IF(DATOS_[[Check Periodo Ref.]:[Check Periodo Ref.]]="Dentro",DATOS_[Conc.Sal.10]))))),
0)</f>
        <v>0</v>
      </c>
      <c r="P97" s="178">
        <f t="array" ref="P97">IFERROR(
MEDIAN((IF(DATOS_[[Sexo]:[Sexo]]=$B97,IF(DATOS_[[AGRUP. VALOR. PTO.]:[AGRUP. VALOR. PTO.]]=$B96,IF(DATOS_[[Check Periodo Ref.]:[Check Periodo Ref.]]="Dentro",DATOS_[Conc.Sal.11]))))),
0)</f>
        <v>0</v>
      </c>
      <c r="Q97" s="178">
        <f t="array" ref="Q97">IFERROR(
MEDIAN((IF(DATOS_[[Sexo]:[Sexo]]=$B97,IF(DATOS_[[AGRUP. VALOR. PTO.]:[AGRUP. VALOR. PTO.]]=$B96,IF(DATOS_[[Check Periodo Ref.]:[Check Periodo Ref.]]="Dentro",DATOS_[Conc.Sal.12]))))),
0)</f>
        <v>0</v>
      </c>
      <c r="R97" s="178">
        <f t="array" ref="R97">IFERROR(
MEDIAN((IF(DATOS_[[Sexo]:[Sexo]]=$B97,IF(DATOS_[[AGRUP. VALOR. PTO.]:[AGRUP. VALOR. PTO.]]=$B96,IF(DATOS_[[Check Periodo Ref.]:[Check Periodo Ref.]]="Dentro",DATOS_[Conc.Sal.13]))))),
0)</f>
        <v>0</v>
      </c>
      <c r="S97" s="178">
        <f t="array" ref="S97">IFERROR(
MEDIAN((IF(DATOS_[[Sexo]:[Sexo]]=$B97,IF(DATOS_[[AGRUP. VALOR. PTO.]:[AGRUP. VALOR. PTO.]]=$B96,IF(DATOS_[[Check Periodo Ref.]:[Check Periodo Ref.]]="Dentro",DATOS_[Conc.Sal.14]))))),
0)</f>
        <v>0</v>
      </c>
      <c r="T97" s="178">
        <f t="array" ref="T97">IFERROR(
MEDIAN((IF(DATOS_[[Sexo]:[Sexo]]=$B97,IF(DATOS_[[AGRUP. VALOR. PTO.]:[AGRUP. VALOR. PTO.]]=$B96,IF(DATOS_[[Check Periodo Ref.]:[Check Periodo Ref.]]="Dentro",DATOS_[Conc.Sal.15]))))),
0)</f>
        <v>0</v>
      </c>
      <c r="U97" s="178">
        <f t="array" ref="U97">IFERROR(
MEDIAN((IF(DATOS_[[Sexo]:[Sexo]]=$B97,IF(DATOS_[[AGRUP. VALOR. PTO.]:[AGRUP. VALOR. PTO.]]=$B96,IF(DATOS_[[Check Periodo Ref.]:[Check Periodo Ref.]]="Dentro",DATOS_[Conc.Sal.16]))))),
0)</f>
        <v>0</v>
      </c>
      <c r="V97" s="178">
        <f t="array" ref="V97">IFERROR(
MEDIAN((IF(DATOS_[[Sexo]:[Sexo]]=$B97,IF(DATOS_[[AGRUP. VALOR. PTO.]:[AGRUP. VALOR. PTO.]]=$B96,IF(DATOS_[[Check Periodo Ref.]:[Check Periodo Ref.]]="Dentro",DATOS_[Conc.Sal.17]))))),
0)</f>
        <v>0</v>
      </c>
      <c r="W97" s="178">
        <f t="array" ref="W97">IFERROR(
MEDIAN((IF(DATOS_[[Sexo]:[Sexo]]=$B97,IF(DATOS_[[AGRUP. VALOR. PTO.]:[AGRUP. VALOR. PTO.]]=$B96,IF(DATOS_[[Check Periodo Ref.]:[Check Periodo Ref.]]="Dentro",DATOS_[Conc.Sal.18]))))),
0)</f>
        <v>0</v>
      </c>
      <c r="X97" s="178">
        <f t="array" ref="X97">IFERROR(
MEDIAN((IF(DATOS_[[Sexo]:[Sexo]]=$B97,IF(DATOS_[[AGRUP. VALOR. PTO.]:[AGRUP. VALOR. PTO.]]=$B96,IF(DATOS_[[Check Periodo Ref.]:[Check Periodo Ref.]]="Dentro",DATOS_[Conc.Sal.19]))))),
0)</f>
        <v>0</v>
      </c>
      <c r="Y97" s="178">
        <f t="array" ref="Y97">IFERROR(
MEDIAN((IF(DATOS_[[Sexo]:[Sexo]]=$B97,IF(DATOS_[[AGRUP. VALOR. PTO.]:[AGRUP. VALOR. PTO.]]=$B96,IF(DATOS_[[Check Periodo Ref.]:[Check Periodo Ref.]]="Dentro",DATOS_[Conc.Sal.20]))))),
0)</f>
        <v>0</v>
      </c>
      <c r="Z97" s="178">
        <f t="array" ref="Z97">IFERROR(
MEDIAN((IF(DATOS_[[Sexo]:[Sexo]]=$B97,IF(DATOS_[[AGRUP. VALOR. PTO.]:[AGRUP. VALOR. PTO.]]=$B96,IF(DATOS_[[Check Periodo Ref.]:[Check Periodo Ref.]]="Dentro",DATOS_[Conc.Sal.21]))))),
0)</f>
        <v>0</v>
      </c>
      <c r="AA97" s="178">
        <f t="array" ref="AA97">IFERROR(
MEDIAN((IF(DATOS_[[Sexo]:[Sexo]]=$B97,IF(DATOS_[[AGRUP. VALOR. PTO.]:[AGRUP. VALOR. PTO.]]=$B96,IF(DATOS_[[Check Periodo Ref.]:[Check Periodo Ref.]]="Dentro",DATOS_[Conc.Sal.22]))))),
0)</f>
        <v>0</v>
      </c>
      <c r="AB97" s="178">
        <f t="array" ref="AB97">IFERROR(
MEDIAN((IF(DATOS_[[Sexo]:[Sexo]]=$B97,IF(DATOS_[[AGRUP. VALOR. PTO.]:[AGRUP. VALOR. PTO.]]=$B96,IF(DATOS_[[Check Periodo Ref.]:[Check Periodo Ref.]]="Dentro",DATOS_[Conc.Sal.23]))))),
0)</f>
        <v>0</v>
      </c>
      <c r="AC97" s="178">
        <f t="array" ref="AC97">IFERROR(
MEDIAN((IF(DATOS_[[Sexo]:[Sexo]]=$B97,IF(DATOS_[[AGRUP. VALOR. PTO.]:[AGRUP. VALOR. PTO.]]=$B96,IF(DATOS_[[Check Periodo Ref.]:[Check Periodo Ref.]]="Dentro",DATOS_[Conc.Sal.24]))))),
0)</f>
        <v>0</v>
      </c>
      <c r="AD97" s="178">
        <f t="array" ref="AD97">IFERROR(
MEDIAN((IF(DATOS_[[Sexo]:[Sexo]]=$B97,IF(DATOS_[[AGRUP. VALOR. PTO.]:[AGRUP. VALOR. PTO.]]=$B96,IF(DATOS_[[Check Periodo Ref.]:[Check Periodo Ref.]]="Dentro",DATOS_[Conc.Sal.25]))))),
0)</f>
        <v>0</v>
      </c>
      <c r="AE97" s="178">
        <f t="array" ref="AE97">IFERROR(
MEDIAN((IF(DATOS_[[Sexo]:[Sexo]]=$B97,IF(DATOS_[[AGRUP. VALOR. PTO.]:[AGRUP. VALOR. PTO.]]=$B96,IF(DATOS_[[Check Periodo Ref.]:[Check Periodo Ref.]]="Dentro",DATOS_[Conc.Sal.26]))))),
0)</f>
        <v>0</v>
      </c>
      <c r="AF97" s="178">
        <f t="array" ref="AF97">IFERROR(
MEDIAN((IF(DATOS_[[Sexo]:[Sexo]]=$B97,IF(DATOS_[[AGRUP. VALOR. PTO.]:[AGRUP. VALOR. PTO.]]=$B96,IF(DATOS_[[Check Periodo Ref.]:[Check Periodo Ref.]]="Dentro",DATOS_[Conc.Sal.27]))))),
0)</f>
        <v>0</v>
      </c>
      <c r="AG97" s="178">
        <f t="array" ref="AG97">IFERROR(
MEDIAN((IF(DATOS_[[Sexo]:[Sexo]]=$B97,IF(DATOS_[[AGRUP. VALOR. PTO.]:[AGRUP. VALOR. PTO.]]=$B96,IF(DATOS_[[Check Periodo Ref.]:[Check Periodo Ref.]]="Dentro",DATOS_[Conc.Sal.28]))))),
0)</f>
        <v>0</v>
      </c>
      <c r="AH97" s="178">
        <f t="array" ref="AH97">IFERROR(
MEDIAN((IF(DATOS_[[Sexo]:[Sexo]]=$B97,IF(DATOS_[[AGRUP. VALOR. PTO.]:[AGRUP. VALOR. PTO.]]=$B96,IF(DATOS_[[Check Periodo Ref.]:[Check Periodo Ref.]]="Dentro",DATOS_[Conc.Sal.29]))))),
0)</f>
        <v>0</v>
      </c>
      <c r="AI97" s="178">
        <f t="array" ref="AI97">IFERROR(
MEDIAN((IF(DATOS_[[Sexo]:[Sexo]]=$B97,IF(DATOS_[[AGRUP. VALOR. PTO.]:[AGRUP. VALOR. PTO.]]=$B96,IF(DATOS_[[Check Periodo Ref.]:[Check Periodo Ref.]]="Dentro",DATOS_[Conc.Sal.30]))))),
0)</f>
        <v>0</v>
      </c>
      <c r="AJ97" s="179">
        <f t="array" ref="AJ97">IFERROR(
MEDIAN(IF(DATOS_[Sexo]=$B97,IF(DATOS_[AGRUP. VALOR. PTO.]=$B96,IF(DATOS_[Check Periodo Ref.]="Dentro",DATOS_[Tot COMPL.SAL Ef],FALSE)))),
0)</f>
        <v>0</v>
      </c>
      <c r="AK97" s="180">
        <f t="array" ref="AK97">IFERROR(
MEDIAN(IF(DATOS_[Sexo]=$B97,IF(DATOS_[AGRUP. VALOR. PTO.]=$B96,IF(DATOS_[Check Periodo Ref.]="Dentro",DATOS_[TOTAL SALARIO Ef],FALSE)))),
0)</f>
        <v>0</v>
      </c>
      <c r="AL97" s="181">
        <f t="array" ref="AL97">IFERROR(
MEDIAN((IF(DATOS_[[Sexo]:[Sexo]]=$B97,IF(DATOS_[[AGRUP. VALOR. PTO.]:[AGRUP. VALOR. PTO.]]=$B96,IF(DATOS_[[Check Periodo Ref.]:[Check Periodo Ref.]]="Dentro",DATOS_[C.Extra.01]))))),
0)</f>
        <v>0</v>
      </c>
      <c r="AM97" s="181">
        <f t="array" ref="AM97">IFERROR(
MEDIAN((IF(DATOS_[[Sexo]:[Sexo]]=$B97,IF(DATOS_[[AGRUP. VALOR. PTO.]:[AGRUP. VALOR. PTO.]]=$B96,IF(DATOS_[[Check Periodo Ref.]:[Check Periodo Ref.]]="Dentro",DATOS_[C.Extra.02]))))),
0)</f>
        <v>0</v>
      </c>
      <c r="AN97" s="181">
        <f t="array" ref="AN97">IFERROR(
MEDIAN((IF(DATOS_[[Sexo]:[Sexo]]=$B97,IF(DATOS_[[AGRUP. VALOR. PTO.]:[AGRUP. VALOR. PTO.]]=$B96,IF(DATOS_[[Check Periodo Ref.]:[Check Periodo Ref.]]="Dentro",DATOS_[C.Extra.03]))))),
0)</f>
        <v>0</v>
      </c>
      <c r="AO97" s="181">
        <f t="array" ref="AO97">IFERROR(
MEDIAN((IF(DATOS_[[Sexo]:[Sexo]]=$B97,IF(DATOS_[[AGRUP. VALOR. PTO.]:[AGRUP. VALOR. PTO.]]=$B96,IF(DATOS_[[Check Periodo Ref.]:[Check Periodo Ref.]]="Dentro",DATOS_[C.Extra.04]))))),
0)</f>
        <v>0</v>
      </c>
      <c r="AP97" s="181">
        <f t="array" ref="AP97">IFERROR(
MEDIAN((IF(DATOS_[[Sexo]:[Sexo]]=$B97,IF(DATOS_[[AGRUP. VALOR. PTO.]:[AGRUP. VALOR. PTO.]]=$B96,IF(DATOS_[[Check Periodo Ref.]:[Check Periodo Ref.]]="Dentro",DATOS_[C.Extra.05]))))),
0)</f>
        <v>0</v>
      </c>
      <c r="AQ97" s="182">
        <f t="array" ref="AQ97">IFERROR(
MEDIAN(IF(DATOS_[Sexo]=$B97,IF(DATOS_[AGRUP. VALOR. PTO.]=$B96,IF(DATOS_[Check Periodo Ref.]="Dentro",DATOS_[Tot Extrasalarial Ef],FALSE)))),
0)</f>
        <v>0</v>
      </c>
      <c r="AR97" s="183">
        <f t="array" ref="AR97">IFERROR(
MEDIAN(IF(DATOS_[Sexo]=$B97,IF(DATOS_[AGRUP. VALOR. PTO.]=$B96,IF(DATOS_[Check Periodo Ref.]="Dentro",DATOS_[TOTAL Retrib Ef],FALSE)))),
0)</f>
        <v>0</v>
      </c>
    </row>
    <row r="98" spans="1:44" x14ac:dyDescent="0.3">
      <c r="A98" s="107" t="str">
        <f t="shared" ref="A98" si="114">+A97</f>
        <v>[ocultar]</v>
      </c>
      <c r="B98" s="98"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77">
        <f t="array" ref="E98">IFERROR(
MEDIAN(IF(DATOS_[Sexo]=$B98,IF(DATOS_[AGRUP. VALOR. PTO.]=$B96,IF(DATOS_[Check Periodo Ref.]="Dentro",DATOS_[SALARIO BASE Ef],FALSE)))),
0)</f>
        <v>0</v>
      </c>
      <c r="F98" s="178">
        <f t="array" ref="F98">IFERROR(
MEDIAN((IF(DATOS_[[Sexo]:[Sexo]]=$B98,IF(DATOS_[[AGRUP. VALOR. PTO.]:[AGRUP. VALOR. PTO.]]=$B96,IF(DATOS_[[Check Periodo Ref.]:[Check Periodo Ref.]]="Dentro",DATOS_[Conc.Sal.01]))))),
0)</f>
        <v>0</v>
      </c>
      <c r="G98" s="178">
        <f t="array" ref="G98">IFERROR(
MEDIAN((IF(DATOS_[[Sexo]:[Sexo]]=$B98,IF(DATOS_[[AGRUP. VALOR. PTO.]:[AGRUP. VALOR. PTO.]]=$B96,IF(DATOS_[[Check Periodo Ref.]:[Check Periodo Ref.]]="Dentro",DATOS_[Conc.Sal.02]))))),
0)</f>
        <v>0</v>
      </c>
      <c r="H98" s="178">
        <f t="array" ref="H98">IFERROR(
MEDIAN((IF(DATOS_[[Sexo]:[Sexo]]=$B98,IF(DATOS_[[AGRUP. VALOR. PTO.]:[AGRUP. VALOR. PTO.]]=$B96,IF(DATOS_[[Check Periodo Ref.]:[Check Periodo Ref.]]="Dentro",DATOS_[Conc.Sal.03]))))),
0)</f>
        <v>0</v>
      </c>
      <c r="I98" s="178">
        <f t="array" ref="I98">IFERROR(
MEDIAN((IF(DATOS_[[Sexo]:[Sexo]]=$B98,IF(DATOS_[[AGRUP. VALOR. PTO.]:[AGRUP. VALOR. PTO.]]=$B96,IF(DATOS_[[Check Periodo Ref.]:[Check Periodo Ref.]]="Dentro",DATOS_[Conc.Sal.04]))))),
0)</f>
        <v>0</v>
      </c>
      <c r="J98" s="178">
        <f t="array" ref="J98">IFERROR(
MEDIAN((IF(DATOS_[[Sexo]:[Sexo]]=$B98,IF(DATOS_[[AGRUP. VALOR. PTO.]:[AGRUP. VALOR. PTO.]]=$B96,IF(DATOS_[[Check Periodo Ref.]:[Check Periodo Ref.]]="Dentro",DATOS_[Conc.Sal.05]))))),
0)</f>
        <v>0</v>
      </c>
      <c r="K98" s="178">
        <f t="array" ref="K98">IFERROR(
MEDIAN((IF(DATOS_[[Sexo]:[Sexo]]=$B98,IF(DATOS_[[AGRUP. VALOR. PTO.]:[AGRUP. VALOR. PTO.]]=$B96,IF(DATOS_[[Check Periodo Ref.]:[Check Periodo Ref.]]="Dentro",DATOS_[Conc.Sal.06]))))),
0)</f>
        <v>0</v>
      </c>
      <c r="L98" s="178">
        <f t="array" ref="L98">IFERROR(
MEDIAN((IF(DATOS_[[Sexo]:[Sexo]]=$B98,IF(DATOS_[[AGRUP. VALOR. PTO.]:[AGRUP. VALOR. PTO.]]=$B96,IF(DATOS_[[Check Periodo Ref.]:[Check Periodo Ref.]]="Dentro",DATOS_[Conc.Sal.07]))))),
0)</f>
        <v>0</v>
      </c>
      <c r="M98" s="178">
        <f t="array" ref="M98">IFERROR(
MEDIAN((IF(DATOS_[[Sexo]:[Sexo]]=$B98,IF(DATOS_[[AGRUP. VALOR. PTO.]:[AGRUP. VALOR. PTO.]]=$B96,IF(DATOS_[[Check Periodo Ref.]:[Check Periodo Ref.]]="Dentro",DATOS_[Conc.Sal.08]))))),
0)</f>
        <v>0</v>
      </c>
      <c r="N98" s="178">
        <f t="array" ref="N98">IFERROR(
MEDIAN((IF(DATOS_[[Sexo]:[Sexo]]=$B98,IF(DATOS_[[AGRUP. VALOR. PTO.]:[AGRUP. VALOR. PTO.]]=$B96,IF(DATOS_[[Check Periodo Ref.]:[Check Periodo Ref.]]="Dentro",DATOS_[Conc.Sal.09]))))),
0)</f>
        <v>0</v>
      </c>
      <c r="O98" s="178">
        <f t="array" ref="O98">IFERROR(
MEDIAN((IF(DATOS_[[Sexo]:[Sexo]]=$B98,IF(DATOS_[[AGRUP. VALOR. PTO.]:[AGRUP. VALOR. PTO.]]=$B96,IF(DATOS_[[Check Periodo Ref.]:[Check Periodo Ref.]]="Dentro",DATOS_[Conc.Sal.10]))))),
0)</f>
        <v>0</v>
      </c>
      <c r="P98" s="178">
        <f t="array" ref="P98">IFERROR(
MEDIAN((IF(DATOS_[[Sexo]:[Sexo]]=$B98,IF(DATOS_[[AGRUP. VALOR. PTO.]:[AGRUP. VALOR. PTO.]]=$B96,IF(DATOS_[[Check Periodo Ref.]:[Check Periodo Ref.]]="Dentro",DATOS_[Conc.Sal.11]))))),
0)</f>
        <v>0</v>
      </c>
      <c r="Q98" s="178">
        <f t="array" ref="Q98">IFERROR(
MEDIAN((IF(DATOS_[[Sexo]:[Sexo]]=$B98,IF(DATOS_[[AGRUP. VALOR. PTO.]:[AGRUP. VALOR. PTO.]]=$B96,IF(DATOS_[[Check Periodo Ref.]:[Check Periodo Ref.]]="Dentro",DATOS_[Conc.Sal.12]))))),
0)</f>
        <v>0</v>
      </c>
      <c r="R98" s="178">
        <f t="array" ref="R98">IFERROR(
MEDIAN((IF(DATOS_[[Sexo]:[Sexo]]=$B98,IF(DATOS_[[AGRUP. VALOR. PTO.]:[AGRUP. VALOR. PTO.]]=$B96,IF(DATOS_[[Check Periodo Ref.]:[Check Periodo Ref.]]="Dentro",DATOS_[Conc.Sal.13]))))),
0)</f>
        <v>0</v>
      </c>
      <c r="S98" s="178">
        <f t="array" ref="S98">IFERROR(
MEDIAN((IF(DATOS_[[Sexo]:[Sexo]]=$B98,IF(DATOS_[[AGRUP. VALOR. PTO.]:[AGRUP. VALOR. PTO.]]=$B96,IF(DATOS_[[Check Periodo Ref.]:[Check Periodo Ref.]]="Dentro",DATOS_[Conc.Sal.14]))))),
0)</f>
        <v>0</v>
      </c>
      <c r="T98" s="178">
        <f t="array" ref="T98">IFERROR(
MEDIAN((IF(DATOS_[[Sexo]:[Sexo]]=$B98,IF(DATOS_[[AGRUP. VALOR. PTO.]:[AGRUP. VALOR. PTO.]]=$B96,IF(DATOS_[[Check Periodo Ref.]:[Check Periodo Ref.]]="Dentro",DATOS_[Conc.Sal.15]))))),
0)</f>
        <v>0</v>
      </c>
      <c r="U98" s="178">
        <f t="array" ref="U98">IFERROR(
MEDIAN((IF(DATOS_[[Sexo]:[Sexo]]=$B98,IF(DATOS_[[AGRUP. VALOR. PTO.]:[AGRUP. VALOR. PTO.]]=$B96,IF(DATOS_[[Check Periodo Ref.]:[Check Periodo Ref.]]="Dentro",DATOS_[Conc.Sal.16]))))),
0)</f>
        <v>0</v>
      </c>
      <c r="V98" s="178">
        <f t="array" ref="V98">IFERROR(
MEDIAN((IF(DATOS_[[Sexo]:[Sexo]]=$B98,IF(DATOS_[[AGRUP. VALOR. PTO.]:[AGRUP. VALOR. PTO.]]=$B96,IF(DATOS_[[Check Periodo Ref.]:[Check Periodo Ref.]]="Dentro",DATOS_[Conc.Sal.17]))))),
0)</f>
        <v>0</v>
      </c>
      <c r="W98" s="178">
        <f t="array" ref="W98">IFERROR(
MEDIAN((IF(DATOS_[[Sexo]:[Sexo]]=$B98,IF(DATOS_[[AGRUP. VALOR. PTO.]:[AGRUP. VALOR. PTO.]]=$B96,IF(DATOS_[[Check Periodo Ref.]:[Check Periodo Ref.]]="Dentro",DATOS_[Conc.Sal.18]))))),
0)</f>
        <v>0</v>
      </c>
      <c r="X98" s="178">
        <f t="array" ref="X98">IFERROR(
MEDIAN((IF(DATOS_[[Sexo]:[Sexo]]=$B98,IF(DATOS_[[AGRUP. VALOR. PTO.]:[AGRUP. VALOR. PTO.]]=$B96,IF(DATOS_[[Check Periodo Ref.]:[Check Periodo Ref.]]="Dentro",DATOS_[Conc.Sal.19]))))),
0)</f>
        <v>0</v>
      </c>
      <c r="Y98" s="178">
        <f t="array" ref="Y98">IFERROR(
MEDIAN((IF(DATOS_[[Sexo]:[Sexo]]=$B98,IF(DATOS_[[AGRUP. VALOR. PTO.]:[AGRUP. VALOR. PTO.]]=$B96,IF(DATOS_[[Check Periodo Ref.]:[Check Periodo Ref.]]="Dentro",DATOS_[Conc.Sal.20]))))),
0)</f>
        <v>0</v>
      </c>
      <c r="Z98" s="178">
        <f t="array" ref="Z98">IFERROR(
MEDIAN((IF(DATOS_[[Sexo]:[Sexo]]=$B98,IF(DATOS_[[AGRUP. VALOR. PTO.]:[AGRUP. VALOR. PTO.]]=$B96,IF(DATOS_[[Check Periodo Ref.]:[Check Periodo Ref.]]="Dentro",DATOS_[Conc.Sal.21]))))),
0)</f>
        <v>0</v>
      </c>
      <c r="AA98" s="178">
        <f t="array" ref="AA98">IFERROR(
MEDIAN((IF(DATOS_[[Sexo]:[Sexo]]=$B98,IF(DATOS_[[AGRUP. VALOR. PTO.]:[AGRUP. VALOR. PTO.]]=$B96,IF(DATOS_[[Check Periodo Ref.]:[Check Periodo Ref.]]="Dentro",DATOS_[Conc.Sal.22]))))),
0)</f>
        <v>0</v>
      </c>
      <c r="AB98" s="178">
        <f t="array" ref="AB98">IFERROR(
MEDIAN((IF(DATOS_[[Sexo]:[Sexo]]=$B98,IF(DATOS_[[AGRUP. VALOR. PTO.]:[AGRUP. VALOR. PTO.]]=$B96,IF(DATOS_[[Check Periodo Ref.]:[Check Periodo Ref.]]="Dentro",DATOS_[Conc.Sal.23]))))),
0)</f>
        <v>0</v>
      </c>
      <c r="AC98" s="178">
        <f t="array" ref="AC98">IFERROR(
MEDIAN((IF(DATOS_[[Sexo]:[Sexo]]=$B98,IF(DATOS_[[AGRUP. VALOR. PTO.]:[AGRUP. VALOR. PTO.]]=$B96,IF(DATOS_[[Check Periodo Ref.]:[Check Periodo Ref.]]="Dentro",DATOS_[Conc.Sal.24]))))),
0)</f>
        <v>0</v>
      </c>
      <c r="AD98" s="178">
        <f t="array" ref="AD98">IFERROR(
MEDIAN((IF(DATOS_[[Sexo]:[Sexo]]=$B98,IF(DATOS_[[AGRUP. VALOR. PTO.]:[AGRUP. VALOR. PTO.]]=$B96,IF(DATOS_[[Check Periodo Ref.]:[Check Periodo Ref.]]="Dentro",DATOS_[Conc.Sal.25]))))),
0)</f>
        <v>0</v>
      </c>
      <c r="AE98" s="178">
        <f t="array" ref="AE98">IFERROR(
MEDIAN((IF(DATOS_[[Sexo]:[Sexo]]=$B98,IF(DATOS_[[AGRUP. VALOR. PTO.]:[AGRUP. VALOR. PTO.]]=$B96,IF(DATOS_[[Check Periodo Ref.]:[Check Periodo Ref.]]="Dentro",DATOS_[Conc.Sal.26]))))),
0)</f>
        <v>0</v>
      </c>
      <c r="AF98" s="178">
        <f t="array" ref="AF98">IFERROR(
MEDIAN((IF(DATOS_[[Sexo]:[Sexo]]=$B98,IF(DATOS_[[AGRUP. VALOR. PTO.]:[AGRUP. VALOR. PTO.]]=$B96,IF(DATOS_[[Check Periodo Ref.]:[Check Periodo Ref.]]="Dentro",DATOS_[Conc.Sal.27]))))),
0)</f>
        <v>0</v>
      </c>
      <c r="AG98" s="178">
        <f t="array" ref="AG98">IFERROR(
MEDIAN((IF(DATOS_[[Sexo]:[Sexo]]=$B98,IF(DATOS_[[AGRUP. VALOR. PTO.]:[AGRUP. VALOR. PTO.]]=$B96,IF(DATOS_[[Check Periodo Ref.]:[Check Periodo Ref.]]="Dentro",DATOS_[Conc.Sal.28]))))),
0)</f>
        <v>0</v>
      </c>
      <c r="AH98" s="178">
        <f t="array" ref="AH98">IFERROR(
MEDIAN((IF(DATOS_[[Sexo]:[Sexo]]=$B98,IF(DATOS_[[AGRUP. VALOR. PTO.]:[AGRUP. VALOR. PTO.]]=$B96,IF(DATOS_[[Check Periodo Ref.]:[Check Periodo Ref.]]="Dentro",DATOS_[Conc.Sal.29]))))),
0)</f>
        <v>0</v>
      </c>
      <c r="AI98" s="178">
        <f t="array" ref="AI98">IFERROR(
MEDIAN((IF(DATOS_[[Sexo]:[Sexo]]=$B98,IF(DATOS_[[AGRUP. VALOR. PTO.]:[AGRUP. VALOR. PTO.]]=$B96,IF(DATOS_[[Check Periodo Ref.]:[Check Periodo Ref.]]="Dentro",DATOS_[Conc.Sal.30]))))),
0)</f>
        <v>0</v>
      </c>
      <c r="AJ98" s="179">
        <f t="array" ref="AJ98">IFERROR(
MEDIAN(IF(DATOS_[Sexo]=$B98,IF(DATOS_[AGRUP. VALOR. PTO.]=$B96,IF(DATOS_[Check Periodo Ref.]="Dentro",DATOS_[Tot COMPL.SAL Ef],FALSE)))),
0)</f>
        <v>0</v>
      </c>
      <c r="AK98" s="180">
        <f t="array" ref="AK98">IFERROR(
MEDIAN(IF(DATOS_[Sexo]=$B98,IF(DATOS_[AGRUP. VALOR. PTO.]=$B96,IF(DATOS_[Check Periodo Ref.]="Dentro",DATOS_[TOTAL SALARIO Ef],FALSE)))),
0)</f>
        <v>0</v>
      </c>
      <c r="AL98" s="181">
        <f t="array" ref="AL98">IFERROR(
MEDIAN((IF(DATOS_[[Sexo]:[Sexo]]=$B98,IF(DATOS_[[AGRUP. VALOR. PTO.]:[AGRUP. VALOR. PTO.]]=$B96,IF(DATOS_[[Check Periodo Ref.]:[Check Periodo Ref.]]="Dentro",DATOS_[C.Extra.01]))))),
0)</f>
        <v>0</v>
      </c>
      <c r="AM98" s="181">
        <f t="array" ref="AM98">IFERROR(
MEDIAN((IF(DATOS_[[Sexo]:[Sexo]]=$B98,IF(DATOS_[[AGRUP. VALOR. PTO.]:[AGRUP. VALOR. PTO.]]=$B96,IF(DATOS_[[Check Periodo Ref.]:[Check Periodo Ref.]]="Dentro",DATOS_[C.Extra.02]))))),
0)</f>
        <v>0</v>
      </c>
      <c r="AN98" s="181">
        <f t="array" ref="AN98">IFERROR(
MEDIAN((IF(DATOS_[[Sexo]:[Sexo]]=$B98,IF(DATOS_[[AGRUP. VALOR. PTO.]:[AGRUP. VALOR. PTO.]]=$B96,IF(DATOS_[[Check Periodo Ref.]:[Check Periodo Ref.]]="Dentro",DATOS_[C.Extra.03]))))),
0)</f>
        <v>0</v>
      </c>
      <c r="AO98" s="181">
        <f t="array" ref="AO98">IFERROR(
MEDIAN((IF(DATOS_[[Sexo]:[Sexo]]=$B98,IF(DATOS_[[AGRUP. VALOR. PTO.]:[AGRUP. VALOR. PTO.]]=$B96,IF(DATOS_[[Check Periodo Ref.]:[Check Periodo Ref.]]="Dentro",DATOS_[C.Extra.04]))))),
0)</f>
        <v>0</v>
      </c>
      <c r="AP98" s="181">
        <f t="array" ref="AP98">IFERROR(
MEDIAN((IF(DATOS_[[Sexo]:[Sexo]]=$B98,IF(DATOS_[[AGRUP. VALOR. PTO.]:[AGRUP. VALOR. PTO.]]=$B96,IF(DATOS_[[Check Periodo Ref.]:[Check Periodo Ref.]]="Dentro",DATOS_[C.Extra.05]))))),
0)</f>
        <v>0</v>
      </c>
      <c r="AQ98" s="182">
        <f t="array" ref="AQ98">IFERROR(
MEDIAN(IF(DATOS_[Sexo]=$B98,IF(DATOS_[AGRUP. VALOR. PTO.]=$B96,IF(DATOS_[Check Periodo Ref.]="Dentro",DATOS_[Tot Extrasalarial Ef],FALSE)))),
0)</f>
        <v>0</v>
      </c>
      <c r="AR98" s="183">
        <f t="array" ref="AR98">IFERROR(
MEDIAN(IF(DATOS_[Sexo]=$B98,IF(DATOS_[AGRUP. VALOR. PTO.]=$B96,IF(DATOS_[Check Periodo Ref.]="Dentro",DATOS_[TOTAL Retrib Ef],FALSE)))),
0)</f>
        <v>0</v>
      </c>
    </row>
    <row r="99" spans="1:44" ht="17.25" thickBot="1" x14ac:dyDescent="0.35">
      <c r="A99" s="107" t="str">
        <f t="shared" ref="A99" si="115">+A100</f>
        <v>[ocultar]</v>
      </c>
      <c r="B99" s="105" t="s">
        <v>288</v>
      </c>
      <c r="C99" s="176"/>
      <c r="D99" s="106"/>
      <c r="E99" s="186" t="str">
        <f t="shared" ref="E99:AR99" si="116">IFERROR((E100-E101)/E100,"")</f>
        <v/>
      </c>
      <c r="F99" s="190" t="str">
        <f t="shared" si="116"/>
        <v/>
      </c>
      <c r="G99" s="190" t="str">
        <f t="shared" si="116"/>
        <v/>
      </c>
      <c r="H99" s="190" t="str">
        <f t="shared" si="116"/>
        <v/>
      </c>
      <c r="I99" s="190" t="str">
        <f t="shared" si="116"/>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89" t="str">
        <f t="shared" si="116"/>
        <v/>
      </c>
      <c r="W99" s="189" t="str">
        <f t="shared" si="116"/>
        <v/>
      </c>
      <c r="X99" s="189" t="str">
        <f t="shared" si="116"/>
        <v/>
      </c>
      <c r="Y99" s="189"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91" t="str">
        <f t="shared" si="116"/>
        <v/>
      </c>
      <c r="AK99" s="195" t="str">
        <f t="shared" si="116"/>
        <v/>
      </c>
      <c r="AL99" s="192" t="str">
        <f t="shared" si="116"/>
        <v/>
      </c>
      <c r="AM99" s="192" t="str">
        <f t="shared" si="116"/>
        <v/>
      </c>
      <c r="AN99" s="192" t="str">
        <f t="shared" si="116"/>
        <v/>
      </c>
      <c r="AO99" s="192" t="str">
        <f t="shared" si="116"/>
        <v/>
      </c>
      <c r="AP99" s="192" t="str">
        <f t="shared" si="116"/>
        <v/>
      </c>
      <c r="AQ99" s="193" t="str">
        <f t="shared" si="116"/>
        <v/>
      </c>
      <c r="AR99" s="194" t="str">
        <f t="shared" si="116"/>
        <v/>
      </c>
    </row>
    <row r="100" spans="1:44" x14ac:dyDescent="0.3">
      <c r="A100" s="107" t="str">
        <f t="shared" ref="A100" si="117">+IF(C100+C101=0,"[ocultar]","")</f>
        <v>[ocultar]</v>
      </c>
      <c r="B100" s="98"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77">
        <f t="array" ref="E100">IFERROR(
MEDIAN(IF(DATOS_[Sexo]=$B100,IF(DATOS_[AGRUP. VALOR. PTO.]=$B99,IF(DATOS_[Check Periodo Ref.]="Dentro",DATOS_[SALARIO BASE Ef],FALSE)))),
0)</f>
        <v>0</v>
      </c>
      <c r="F100" s="178">
        <f t="array" ref="F100">IFERROR(
MEDIAN((IF(DATOS_[[Sexo]:[Sexo]]=$B100,IF(DATOS_[[AGRUP. VALOR. PTO.]:[AGRUP. VALOR. PTO.]]=$B99,IF(DATOS_[[Check Periodo Ref.]:[Check Periodo Ref.]]="Dentro",DATOS_[Conc.Sal.01]))))),
0)</f>
        <v>0</v>
      </c>
      <c r="G100" s="178">
        <f t="array" ref="G100">IFERROR(
MEDIAN((IF(DATOS_[[Sexo]:[Sexo]]=$B100,IF(DATOS_[[AGRUP. VALOR. PTO.]:[AGRUP. VALOR. PTO.]]=$B99,IF(DATOS_[[Check Periodo Ref.]:[Check Periodo Ref.]]="Dentro",DATOS_[Conc.Sal.02]))))),
0)</f>
        <v>0</v>
      </c>
      <c r="H100" s="178">
        <f t="array" ref="H100">IFERROR(
MEDIAN((IF(DATOS_[[Sexo]:[Sexo]]=$B100,IF(DATOS_[[AGRUP. VALOR. PTO.]:[AGRUP. VALOR. PTO.]]=$B99,IF(DATOS_[[Check Periodo Ref.]:[Check Periodo Ref.]]="Dentro",DATOS_[Conc.Sal.03]))))),
0)</f>
        <v>0</v>
      </c>
      <c r="I100" s="178">
        <f t="array" ref="I100">IFERROR(
MEDIAN((IF(DATOS_[[Sexo]:[Sexo]]=$B100,IF(DATOS_[[AGRUP. VALOR. PTO.]:[AGRUP. VALOR. PTO.]]=$B99,IF(DATOS_[[Check Periodo Ref.]:[Check Periodo Ref.]]="Dentro",DATOS_[Conc.Sal.04]))))),
0)</f>
        <v>0</v>
      </c>
      <c r="J100" s="178">
        <f t="array" ref="J100">IFERROR(
MEDIAN((IF(DATOS_[[Sexo]:[Sexo]]=$B100,IF(DATOS_[[AGRUP. VALOR. PTO.]:[AGRUP. VALOR. PTO.]]=$B99,IF(DATOS_[[Check Periodo Ref.]:[Check Periodo Ref.]]="Dentro",DATOS_[Conc.Sal.05]))))),
0)</f>
        <v>0</v>
      </c>
      <c r="K100" s="178">
        <f t="array" ref="K100">IFERROR(
MEDIAN((IF(DATOS_[[Sexo]:[Sexo]]=$B100,IF(DATOS_[[AGRUP. VALOR. PTO.]:[AGRUP. VALOR. PTO.]]=$B99,IF(DATOS_[[Check Periodo Ref.]:[Check Periodo Ref.]]="Dentro",DATOS_[Conc.Sal.06]))))),
0)</f>
        <v>0</v>
      </c>
      <c r="L100" s="178">
        <f t="array" ref="L100">IFERROR(
MEDIAN((IF(DATOS_[[Sexo]:[Sexo]]=$B100,IF(DATOS_[[AGRUP. VALOR. PTO.]:[AGRUP. VALOR. PTO.]]=$B99,IF(DATOS_[[Check Periodo Ref.]:[Check Periodo Ref.]]="Dentro",DATOS_[Conc.Sal.07]))))),
0)</f>
        <v>0</v>
      </c>
      <c r="M100" s="178">
        <f t="array" ref="M100">IFERROR(
MEDIAN((IF(DATOS_[[Sexo]:[Sexo]]=$B100,IF(DATOS_[[AGRUP. VALOR. PTO.]:[AGRUP. VALOR. PTO.]]=$B99,IF(DATOS_[[Check Periodo Ref.]:[Check Periodo Ref.]]="Dentro",DATOS_[Conc.Sal.08]))))),
0)</f>
        <v>0</v>
      </c>
      <c r="N100" s="178">
        <f t="array" ref="N100">IFERROR(
MEDIAN((IF(DATOS_[[Sexo]:[Sexo]]=$B100,IF(DATOS_[[AGRUP. VALOR. PTO.]:[AGRUP. VALOR. PTO.]]=$B99,IF(DATOS_[[Check Periodo Ref.]:[Check Periodo Ref.]]="Dentro",DATOS_[Conc.Sal.09]))))),
0)</f>
        <v>0</v>
      </c>
      <c r="O100" s="178">
        <f t="array" ref="O100">IFERROR(
MEDIAN((IF(DATOS_[[Sexo]:[Sexo]]=$B100,IF(DATOS_[[AGRUP. VALOR. PTO.]:[AGRUP. VALOR. PTO.]]=$B99,IF(DATOS_[[Check Periodo Ref.]:[Check Periodo Ref.]]="Dentro",DATOS_[Conc.Sal.10]))))),
0)</f>
        <v>0</v>
      </c>
      <c r="P100" s="178">
        <f t="array" ref="P100">IFERROR(
MEDIAN((IF(DATOS_[[Sexo]:[Sexo]]=$B100,IF(DATOS_[[AGRUP. VALOR. PTO.]:[AGRUP. VALOR. PTO.]]=$B99,IF(DATOS_[[Check Periodo Ref.]:[Check Periodo Ref.]]="Dentro",DATOS_[Conc.Sal.11]))))),
0)</f>
        <v>0</v>
      </c>
      <c r="Q100" s="178">
        <f t="array" ref="Q100">IFERROR(
MEDIAN((IF(DATOS_[[Sexo]:[Sexo]]=$B100,IF(DATOS_[[AGRUP. VALOR. PTO.]:[AGRUP. VALOR. PTO.]]=$B99,IF(DATOS_[[Check Periodo Ref.]:[Check Periodo Ref.]]="Dentro",DATOS_[Conc.Sal.12]))))),
0)</f>
        <v>0</v>
      </c>
      <c r="R100" s="178">
        <f t="array" ref="R100">IFERROR(
MEDIAN((IF(DATOS_[[Sexo]:[Sexo]]=$B100,IF(DATOS_[[AGRUP. VALOR. PTO.]:[AGRUP. VALOR. PTO.]]=$B99,IF(DATOS_[[Check Periodo Ref.]:[Check Periodo Ref.]]="Dentro",DATOS_[Conc.Sal.13]))))),
0)</f>
        <v>0</v>
      </c>
      <c r="S100" s="178">
        <f t="array" ref="S100">IFERROR(
MEDIAN((IF(DATOS_[[Sexo]:[Sexo]]=$B100,IF(DATOS_[[AGRUP. VALOR. PTO.]:[AGRUP. VALOR. PTO.]]=$B99,IF(DATOS_[[Check Periodo Ref.]:[Check Periodo Ref.]]="Dentro",DATOS_[Conc.Sal.14]))))),
0)</f>
        <v>0</v>
      </c>
      <c r="T100" s="178">
        <f t="array" ref="T100">IFERROR(
MEDIAN((IF(DATOS_[[Sexo]:[Sexo]]=$B100,IF(DATOS_[[AGRUP. VALOR. PTO.]:[AGRUP. VALOR. PTO.]]=$B99,IF(DATOS_[[Check Periodo Ref.]:[Check Periodo Ref.]]="Dentro",DATOS_[Conc.Sal.15]))))),
0)</f>
        <v>0</v>
      </c>
      <c r="U100" s="178">
        <f t="array" ref="U100">IFERROR(
MEDIAN((IF(DATOS_[[Sexo]:[Sexo]]=$B100,IF(DATOS_[[AGRUP. VALOR. PTO.]:[AGRUP. VALOR. PTO.]]=$B99,IF(DATOS_[[Check Periodo Ref.]:[Check Periodo Ref.]]="Dentro",DATOS_[Conc.Sal.16]))))),
0)</f>
        <v>0</v>
      </c>
      <c r="V100" s="178">
        <f t="array" ref="V100">IFERROR(
MEDIAN((IF(DATOS_[[Sexo]:[Sexo]]=$B100,IF(DATOS_[[AGRUP. VALOR. PTO.]:[AGRUP. VALOR. PTO.]]=$B99,IF(DATOS_[[Check Periodo Ref.]:[Check Periodo Ref.]]="Dentro",DATOS_[Conc.Sal.17]))))),
0)</f>
        <v>0</v>
      </c>
      <c r="W100" s="178">
        <f t="array" ref="W100">IFERROR(
MEDIAN((IF(DATOS_[[Sexo]:[Sexo]]=$B100,IF(DATOS_[[AGRUP. VALOR. PTO.]:[AGRUP. VALOR. PTO.]]=$B99,IF(DATOS_[[Check Periodo Ref.]:[Check Periodo Ref.]]="Dentro",DATOS_[Conc.Sal.18]))))),
0)</f>
        <v>0</v>
      </c>
      <c r="X100" s="178">
        <f t="array" ref="X100">IFERROR(
MEDIAN((IF(DATOS_[[Sexo]:[Sexo]]=$B100,IF(DATOS_[[AGRUP. VALOR. PTO.]:[AGRUP. VALOR. PTO.]]=$B99,IF(DATOS_[[Check Periodo Ref.]:[Check Periodo Ref.]]="Dentro",DATOS_[Conc.Sal.19]))))),
0)</f>
        <v>0</v>
      </c>
      <c r="Y100" s="178">
        <f t="array" ref="Y100">IFERROR(
MEDIAN((IF(DATOS_[[Sexo]:[Sexo]]=$B100,IF(DATOS_[[AGRUP. VALOR. PTO.]:[AGRUP. VALOR. PTO.]]=$B99,IF(DATOS_[[Check Periodo Ref.]:[Check Periodo Ref.]]="Dentro",DATOS_[Conc.Sal.20]))))),
0)</f>
        <v>0</v>
      </c>
      <c r="Z100" s="178">
        <f t="array" ref="Z100">IFERROR(
MEDIAN((IF(DATOS_[[Sexo]:[Sexo]]=$B100,IF(DATOS_[[AGRUP. VALOR. PTO.]:[AGRUP. VALOR. PTO.]]=$B99,IF(DATOS_[[Check Periodo Ref.]:[Check Periodo Ref.]]="Dentro",DATOS_[Conc.Sal.21]))))),
0)</f>
        <v>0</v>
      </c>
      <c r="AA100" s="178">
        <f t="array" ref="AA100">IFERROR(
MEDIAN((IF(DATOS_[[Sexo]:[Sexo]]=$B100,IF(DATOS_[[AGRUP. VALOR. PTO.]:[AGRUP. VALOR. PTO.]]=$B99,IF(DATOS_[[Check Periodo Ref.]:[Check Periodo Ref.]]="Dentro",DATOS_[Conc.Sal.22]))))),
0)</f>
        <v>0</v>
      </c>
      <c r="AB100" s="178">
        <f t="array" ref="AB100">IFERROR(
MEDIAN((IF(DATOS_[[Sexo]:[Sexo]]=$B100,IF(DATOS_[[AGRUP. VALOR. PTO.]:[AGRUP. VALOR. PTO.]]=$B99,IF(DATOS_[[Check Periodo Ref.]:[Check Periodo Ref.]]="Dentro",DATOS_[Conc.Sal.23]))))),
0)</f>
        <v>0</v>
      </c>
      <c r="AC100" s="178">
        <f t="array" ref="AC100">IFERROR(
MEDIAN((IF(DATOS_[[Sexo]:[Sexo]]=$B100,IF(DATOS_[[AGRUP. VALOR. PTO.]:[AGRUP. VALOR. PTO.]]=$B99,IF(DATOS_[[Check Periodo Ref.]:[Check Periodo Ref.]]="Dentro",DATOS_[Conc.Sal.24]))))),
0)</f>
        <v>0</v>
      </c>
      <c r="AD100" s="178">
        <f t="array" ref="AD100">IFERROR(
MEDIAN((IF(DATOS_[[Sexo]:[Sexo]]=$B100,IF(DATOS_[[AGRUP. VALOR. PTO.]:[AGRUP. VALOR. PTO.]]=$B99,IF(DATOS_[[Check Periodo Ref.]:[Check Periodo Ref.]]="Dentro",DATOS_[Conc.Sal.25]))))),
0)</f>
        <v>0</v>
      </c>
      <c r="AE100" s="178">
        <f t="array" ref="AE100">IFERROR(
MEDIAN((IF(DATOS_[[Sexo]:[Sexo]]=$B100,IF(DATOS_[[AGRUP. VALOR. PTO.]:[AGRUP. VALOR. PTO.]]=$B99,IF(DATOS_[[Check Periodo Ref.]:[Check Periodo Ref.]]="Dentro",DATOS_[Conc.Sal.26]))))),
0)</f>
        <v>0</v>
      </c>
      <c r="AF100" s="178">
        <f t="array" ref="AF100">IFERROR(
MEDIAN((IF(DATOS_[[Sexo]:[Sexo]]=$B100,IF(DATOS_[[AGRUP. VALOR. PTO.]:[AGRUP. VALOR. PTO.]]=$B99,IF(DATOS_[[Check Periodo Ref.]:[Check Periodo Ref.]]="Dentro",DATOS_[Conc.Sal.27]))))),
0)</f>
        <v>0</v>
      </c>
      <c r="AG100" s="178">
        <f t="array" ref="AG100">IFERROR(
MEDIAN((IF(DATOS_[[Sexo]:[Sexo]]=$B100,IF(DATOS_[[AGRUP. VALOR. PTO.]:[AGRUP. VALOR. PTO.]]=$B99,IF(DATOS_[[Check Periodo Ref.]:[Check Periodo Ref.]]="Dentro",DATOS_[Conc.Sal.28]))))),
0)</f>
        <v>0</v>
      </c>
      <c r="AH100" s="178">
        <f t="array" ref="AH100">IFERROR(
MEDIAN((IF(DATOS_[[Sexo]:[Sexo]]=$B100,IF(DATOS_[[AGRUP. VALOR. PTO.]:[AGRUP. VALOR. PTO.]]=$B99,IF(DATOS_[[Check Periodo Ref.]:[Check Periodo Ref.]]="Dentro",DATOS_[Conc.Sal.29]))))),
0)</f>
        <v>0</v>
      </c>
      <c r="AI100" s="178">
        <f t="array" ref="AI100">IFERROR(
MEDIAN((IF(DATOS_[[Sexo]:[Sexo]]=$B100,IF(DATOS_[[AGRUP. VALOR. PTO.]:[AGRUP. VALOR. PTO.]]=$B99,IF(DATOS_[[Check Periodo Ref.]:[Check Periodo Ref.]]="Dentro",DATOS_[Conc.Sal.30]))))),
0)</f>
        <v>0</v>
      </c>
      <c r="AJ100" s="179">
        <f t="array" ref="AJ100">IFERROR(
MEDIAN(IF(DATOS_[Sexo]=$B100,IF(DATOS_[AGRUP. VALOR. PTO.]=$B99,IF(DATOS_[Check Periodo Ref.]="Dentro",DATOS_[Tot COMPL.SAL Ef],FALSE)))),
0)</f>
        <v>0</v>
      </c>
      <c r="AK100" s="180">
        <f t="array" ref="AK100">IFERROR(
MEDIAN(IF(DATOS_[Sexo]=$B100,IF(DATOS_[AGRUP. VALOR. PTO.]=$B99,IF(DATOS_[Check Periodo Ref.]="Dentro",DATOS_[TOTAL SALARIO Ef],FALSE)))),
0)</f>
        <v>0</v>
      </c>
      <c r="AL100" s="181">
        <f t="array" ref="AL100">IFERROR(
MEDIAN((IF(DATOS_[[Sexo]:[Sexo]]=$B100,IF(DATOS_[[AGRUP. VALOR. PTO.]:[AGRUP. VALOR. PTO.]]=$B99,IF(DATOS_[[Check Periodo Ref.]:[Check Periodo Ref.]]="Dentro",DATOS_[C.Extra.01]))))),
0)</f>
        <v>0</v>
      </c>
      <c r="AM100" s="181">
        <f t="array" ref="AM100">IFERROR(
MEDIAN((IF(DATOS_[[Sexo]:[Sexo]]=$B100,IF(DATOS_[[AGRUP. VALOR. PTO.]:[AGRUP. VALOR. PTO.]]=$B99,IF(DATOS_[[Check Periodo Ref.]:[Check Periodo Ref.]]="Dentro",DATOS_[C.Extra.02]))))),
0)</f>
        <v>0</v>
      </c>
      <c r="AN100" s="181">
        <f t="array" ref="AN100">IFERROR(
MEDIAN((IF(DATOS_[[Sexo]:[Sexo]]=$B100,IF(DATOS_[[AGRUP. VALOR. PTO.]:[AGRUP. VALOR. PTO.]]=$B99,IF(DATOS_[[Check Periodo Ref.]:[Check Periodo Ref.]]="Dentro",DATOS_[C.Extra.03]))))),
0)</f>
        <v>0</v>
      </c>
      <c r="AO100" s="181">
        <f t="array" ref="AO100">IFERROR(
MEDIAN((IF(DATOS_[[Sexo]:[Sexo]]=$B100,IF(DATOS_[[AGRUP. VALOR. PTO.]:[AGRUP. VALOR. PTO.]]=$B99,IF(DATOS_[[Check Periodo Ref.]:[Check Periodo Ref.]]="Dentro",DATOS_[C.Extra.04]))))),
0)</f>
        <v>0</v>
      </c>
      <c r="AP100" s="181">
        <f t="array" ref="AP100">IFERROR(
MEDIAN((IF(DATOS_[[Sexo]:[Sexo]]=$B100,IF(DATOS_[[AGRUP. VALOR. PTO.]:[AGRUP. VALOR. PTO.]]=$B99,IF(DATOS_[[Check Periodo Ref.]:[Check Periodo Ref.]]="Dentro",DATOS_[C.Extra.05]))))),
0)</f>
        <v>0</v>
      </c>
      <c r="AQ100" s="182">
        <f t="array" ref="AQ100">IFERROR(
MEDIAN(IF(DATOS_[Sexo]=$B100,IF(DATOS_[AGRUP. VALOR. PTO.]=$B99,IF(DATOS_[Check Periodo Ref.]="Dentro",DATOS_[Tot Extrasalarial Ef],FALSE)))),
0)</f>
        <v>0</v>
      </c>
      <c r="AR100" s="183">
        <f t="array" ref="AR100">IFERROR(
MEDIAN(IF(DATOS_[Sexo]=$B100,IF(DATOS_[AGRUP. VALOR. PTO.]=$B99,IF(DATOS_[Check Periodo Ref.]="Dentro",DATOS_[TOTAL Retrib Ef],FALSE)))),
0)</f>
        <v>0</v>
      </c>
    </row>
    <row r="101" spans="1:44" x14ac:dyDescent="0.3">
      <c r="A101" s="107" t="str">
        <f t="shared" ref="A101" si="118">+A100</f>
        <v>[ocultar]</v>
      </c>
      <c r="B101" s="98"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77">
        <f t="array" ref="E101">IFERROR(
MEDIAN(IF(DATOS_[Sexo]=$B101,IF(DATOS_[AGRUP. VALOR. PTO.]=$B99,IF(DATOS_[Check Periodo Ref.]="Dentro",DATOS_[SALARIO BASE Ef],FALSE)))),
0)</f>
        <v>0</v>
      </c>
      <c r="F101" s="178">
        <f t="array" ref="F101">IFERROR(
MEDIAN((IF(DATOS_[[Sexo]:[Sexo]]=$B101,IF(DATOS_[[AGRUP. VALOR. PTO.]:[AGRUP. VALOR. PTO.]]=$B99,IF(DATOS_[[Check Periodo Ref.]:[Check Periodo Ref.]]="Dentro",DATOS_[Conc.Sal.01]))))),
0)</f>
        <v>0</v>
      </c>
      <c r="G101" s="178">
        <f t="array" ref="G101">IFERROR(
MEDIAN((IF(DATOS_[[Sexo]:[Sexo]]=$B101,IF(DATOS_[[AGRUP. VALOR. PTO.]:[AGRUP. VALOR. PTO.]]=$B99,IF(DATOS_[[Check Periodo Ref.]:[Check Periodo Ref.]]="Dentro",DATOS_[Conc.Sal.02]))))),
0)</f>
        <v>0</v>
      </c>
      <c r="H101" s="178">
        <f t="array" ref="H101">IFERROR(
MEDIAN((IF(DATOS_[[Sexo]:[Sexo]]=$B101,IF(DATOS_[[AGRUP. VALOR. PTO.]:[AGRUP. VALOR. PTO.]]=$B99,IF(DATOS_[[Check Periodo Ref.]:[Check Periodo Ref.]]="Dentro",DATOS_[Conc.Sal.03]))))),
0)</f>
        <v>0</v>
      </c>
      <c r="I101" s="178">
        <f t="array" ref="I101">IFERROR(
MEDIAN((IF(DATOS_[[Sexo]:[Sexo]]=$B101,IF(DATOS_[[AGRUP. VALOR. PTO.]:[AGRUP. VALOR. PTO.]]=$B99,IF(DATOS_[[Check Periodo Ref.]:[Check Periodo Ref.]]="Dentro",DATOS_[Conc.Sal.04]))))),
0)</f>
        <v>0</v>
      </c>
      <c r="J101" s="178">
        <f t="array" ref="J101">IFERROR(
MEDIAN((IF(DATOS_[[Sexo]:[Sexo]]=$B101,IF(DATOS_[[AGRUP. VALOR. PTO.]:[AGRUP. VALOR. PTO.]]=$B99,IF(DATOS_[[Check Periodo Ref.]:[Check Periodo Ref.]]="Dentro",DATOS_[Conc.Sal.05]))))),
0)</f>
        <v>0</v>
      </c>
      <c r="K101" s="178">
        <f t="array" ref="K101">IFERROR(
MEDIAN((IF(DATOS_[[Sexo]:[Sexo]]=$B101,IF(DATOS_[[AGRUP. VALOR. PTO.]:[AGRUP. VALOR. PTO.]]=$B99,IF(DATOS_[[Check Periodo Ref.]:[Check Periodo Ref.]]="Dentro",DATOS_[Conc.Sal.06]))))),
0)</f>
        <v>0</v>
      </c>
      <c r="L101" s="178">
        <f t="array" ref="L101">IFERROR(
MEDIAN((IF(DATOS_[[Sexo]:[Sexo]]=$B101,IF(DATOS_[[AGRUP. VALOR. PTO.]:[AGRUP. VALOR. PTO.]]=$B99,IF(DATOS_[[Check Periodo Ref.]:[Check Periodo Ref.]]="Dentro",DATOS_[Conc.Sal.07]))))),
0)</f>
        <v>0</v>
      </c>
      <c r="M101" s="178">
        <f t="array" ref="M101">IFERROR(
MEDIAN((IF(DATOS_[[Sexo]:[Sexo]]=$B101,IF(DATOS_[[AGRUP. VALOR. PTO.]:[AGRUP. VALOR. PTO.]]=$B99,IF(DATOS_[[Check Periodo Ref.]:[Check Periodo Ref.]]="Dentro",DATOS_[Conc.Sal.08]))))),
0)</f>
        <v>0</v>
      </c>
      <c r="N101" s="178">
        <f t="array" ref="N101">IFERROR(
MEDIAN((IF(DATOS_[[Sexo]:[Sexo]]=$B101,IF(DATOS_[[AGRUP. VALOR. PTO.]:[AGRUP. VALOR. PTO.]]=$B99,IF(DATOS_[[Check Periodo Ref.]:[Check Periodo Ref.]]="Dentro",DATOS_[Conc.Sal.09]))))),
0)</f>
        <v>0</v>
      </c>
      <c r="O101" s="178">
        <f t="array" ref="O101">IFERROR(
MEDIAN((IF(DATOS_[[Sexo]:[Sexo]]=$B101,IF(DATOS_[[AGRUP. VALOR. PTO.]:[AGRUP. VALOR. PTO.]]=$B99,IF(DATOS_[[Check Periodo Ref.]:[Check Periodo Ref.]]="Dentro",DATOS_[Conc.Sal.10]))))),
0)</f>
        <v>0</v>
      </c>
      <c r="P101" s="178">
        <f t="array" ref="P101">IFERROR(
MEDIAN((IF(DATOS_[[Sexo]:[Sexo]]=$B101,IF(DATOS_[[AGRUP. VALOR. PTO.]:[AGRUP. VALOR. PTO.]]=$B99,IF(DATOS_[[Check Periodo Ref.]:[Check Periodo Ref.]]="Dentro",DATOS_[Conc.Sal.11]))))),
0)</f>
        <v>0</v>
      </c>
      <c r="Q101" s="178">
        <f t="array" ref="Q101">IFERROR(
MEDIAN((IF(DATOS_[[Sexo]:[Sexo]]=$B101,IF(DATOS_[[AGRUP. VALOR. PTO.]:[AGRUP. VALOR. PTO.]]=$B99,IF(DATOS_[[Check Periodo Ref.]:[Check Periodo Ref.]]="Dentro",DATOS_[Conc.Sal.12]))))),
0)</f>
        <v>0</v>
      </c>
      <c r="R101" s="178">
        <f t="array" ref="R101">IFERROR(
MEDIAN((IF(DATOS_[[Sexo]:[Sexo]]=$B101,IF(DATOS_[[AGRUP. VALOR. PTO.]:[AGRUP. VALOR. PTO.]]=$B99,IF(DATOS_[[Check Periodo Ref.]:[Check Periodo Ref.]]="Dentro",DATOS_[Conc.Sal.13]))))),
0)</f>
        <v>0</v>
      </c>
      <c r="S101" s="178">
        <f t="array" ref="S101">IFERROR(
MEDIAN((IF(DATOS_[[Sexo]:[Sexo]]=$B101,IF(DATOS_[[AGRUP. VALOR. PTO.]:[AGRUP. VALOR. PTO.]]=$B99,IF(DATOS_[[Check Periodo Ref.]:[Check Periodo Ref.]]="Dentro",DATOS_[Conc.Sal.14]))))),
0)</f>
        <v>0</v>
      </c>
      <c r="T101" s="178">
        <f t="array" ref="T101">IFERROR(
MEDIAN((IF(DATOS_[[Sexo]:[Sexo]]=$B101,IF(DATOS_[[AGRUP. VALOR. PTO.]:[AGRUP. VALOR. PTO.]]=$B99,IF(DATOS_[[Check Periodo Ref.]:[Check Periodo Ref.]]="Dentro",DATOS_[Conc.Sal.15]))))),
0)</f>
        <v>0</v>
      </c>
      <c r="U101" s="178">
        <f t="array" ref="U101">IFERROR(
MEDIAN((IF(DATOS_[[Sexo]:[Sexo]]=$B101,IF(DATOS_[[AGRUP. VALOR. PTO.]:[AGRUP. VALOR. PTO.]]=$B99,IF(DATOS_[[Check Periodo Ref.]:[Check Periodo Ref.]]="Dentro",DATOS_[Conc.Sal.16]))))),
0)</f>
        <v>0</v>
      </c>
      <c r="V101" s="178">
        <f t="array" ref="V101">IFERROR(
MEDIAN((IF(DATOS_[[Sexo]:[Sexo]]=$B101,IF(DATOS_[[AGRUP. VALOR. PTO.]:[AGRUP. VALOR. PTO.]]=$B99,IF(DATOS_[[Check Periodo Ref.]:[Check Periodo Ref.]]="Dentro",DATOS_[Conc.Sal.17]))))),
0)</f>
        <v>0</v>
      </c>
      <c r="W101" s="178">
        <f t="array" ref="W101">IFERROR(
MEDIAN((IF(DATOS_[[Sexo]:[Sexo]]=$B101,IF(DATOS_[[AGRUP. VALOR. PTO.]:[AGRUP. VALOR. PTO.]]=$B99,IF(DATOS_[[Check Periodo Ref.]:[Check Periodo Ref.]]="Dentro",DATOS_[Conc.Sal.18]))))),
0)</f>
        <v>0</v>
      </c>
      <c r="X101" s="178">
        <f t="array" ref="X101">IFERROR(
MEDIAN((IF(DATOS_[[Sexo]:[Sexo]]=$B101,IF(DATOS_[[AGRUP. VALOR. PTO.]:[AGRUP. VALOR. PTO.]]=$B99,IF(DATOS_[[Check Periodo Ref.]:[Check Periodo Ref.]]="Dentro",DATOS_[Conc.Sal.19]))))),
0)</f>
        <v>0</v>
      </c>
      <c r="Y101" s="178">
        <f t="array" ref="Y101">IFERROR(
MEDIAN((IF(DATOS_[[Sexo]:[Sexo]]=$B101,IF(DATOS_[[AGRUP. VALOR. PTO.]:[AGRUP. VALOR. PTO.]]=$B99,IF(DATOS_[[Check Periodo Ref.]:[Check Periodo Ref.]]="Dentro",DATOS_[Conc.Sal.20]))))),
0)</f>
        <v>0</v>
      </c>
      <c r="Z101" s="178">
        <f t="array" ref="Z101">IFERROR(
MEDIAN((IF(DATOS_[[Sexo]:[Sexo]]=$B101,IF(DATOS_[[AGRUP. VALOR. PTO.]:[AGRUP. VALOR. PTO.]]=$B99,IF(DATOS_[[Check Periodo Ref.]:[Check Periodo Ref.]]="Dentro",DATOS_[Conc.Sal.21]))))),
0)</f>
        <v>0</v>
      </c>
      <c r="AA101" s="178">
        <f t="array" ref="AA101">IFERROR(
MEDIAN((IF(DATOS_[[Sexo]:[Sexo]]=$B101,IF(DATOS_[[AGRUP. VALOR. PTO.]:[AGRUP. VALOR. PTO.]]=$B99,IF(DATOS_[[Check Periodo Ref.]:[Check Periodo Ref.]]="Dentro",DATOS_[Conc.Sal.22]))))),
0)</f>
        <v>0</v>
      </c>
      <c r="AB101" s="178">
        <f t="array" ref="AB101">IFERROR(
MEDIAN((IF(DATOS_[[Sexo]:[Sexo]]=$B101,IF(DATOS_[[AGRUP. VALOR. PTO.]:[AGRUP. VALOR. PTO.]]=$B99,IF(DATOS_[[Check Periodo Ref.]:[Check Periodo Ref.]]="Dentro",DATOS_[Conc.Sal.23]))))),
0)</f>
        <v>0</v>
      </c>
      <c r="AC101" s="178">
        <f t="array" ref="AC101">IFERROR(
MEDIAN((IF(DATOS_[[Sexo]:[Sexo]]=$B101,IF(DATOS_[[AGRUP. VALOR. PTO.]:[AGRUP. VALOR. PTO.]]=$B99,IF(DATOS_[[Check Periodo Ref.]:[Check Periodo Ref.]]="Dentro",DATOS_[Conc.Sal.24]))))),
0)</f>
        <v>0</v>
      </c>
      <c r="AD101" s="178">
        <f t="array" ref="AD101">IFERROR(
MEDIAN((IF(DATOS_[[Sexo]:[Sexo]]=$B101,IF(DATOS_[[AGRUP. VALOR. PTO.]:[AGRUP. VALOR. PTO.]]=$B99,IF(DATOS_[[Check Periodo Ref.]:[Check Periodo Ref.]]="Dentro",DATOS_[Conc.Sal.25]))))),
0)</f>
        <v>0</v>
      </c>
      <c r="AE101" s="178">
        <f t="array" ref="AE101">IFERROR(
MEDIAN((IF(DATOS_[[Sexo]:[Sexo]]=$B101,IF(DATOS_[[AGRUP. VALOR. PTO.]:[AGRUP. VALOR. PTO.]]=$B99,IF(DATOS_[[Check Periodo Ref.]:[Check Periodo Ref.]]="Dentro",DATOS_[Conc.Sal.26]))))),
0)</f>
        <v>0</v>
      </c>
      <c r="AF101" s="178">
        <f t="array" ref="AF101">IFERROR(
MEDIAN((IF(DATOS_[[Sexo]:[Sexo]]=$B101,IF(DATOS_[[AGRUP. VALOR. PTO.]:[AGRUP. VALOR. PTO.]]=$B99,IF(DATOS_[[Check Periodo Ref.]:[Check Periodo Ref.]]="Dentro",DATOS_[Conc.Sal.27]))))),
0)</f>
        <v>0</v>
      </c>
      <c r="AG101" s="178">
        <f t="array" ref="AG101">IFERROR(
MEDIAN((IF(DATOS_[[Sexo]:[Sexo]]=$B101,IF(DATOS_[[AGRUP. VALOR. PTO.]:[AGRUP. VALOR. PTO.]]=$B99,IF(DATOS_[[Check Periodo Ref.]:[Check Periodo Ref.]]="Dentro",DATOS_[Conc.Sal.28]))))),
0)</f>
        <v>0</v>
      </c>
      <c r="AH101" s="178">
        <f t="array" ref="AH101">IFERROR(
MEDIAN((IF(DATOS_[[Sexo]:[Sexo]]=$B101,IF(DATOS_[[AGRUP. VALOR. PTO.]:[AGRUP. VALOR. PTO.]]=$B99,IF(DATOS_[[Check Periodo Ref.]:[Check Periodo Ref.]]="Dentro",DATOS_[Conc.Sal.29]))))),
0)</f>
        <v>0</v>
      </c>
      <c r="AI101" s="178">
        <f t="array" ref="AI101">IFERROR(
MEDIAN((IF(DATOS_[[Sexo]:[Sexo]]=$B101,IF(DATOS_[[AGRUP. VALOR. PTO.]:[AGRUP. VALOR. PTO.]]=$B99,IF(DATOS_[[Check Periodo Ref.]:[Check Periodo Ref.]]="Dentro",DATOS_[Conc.Sal.30]))))),
0)</f>
        <v>0</v>
      </c>
      <c r="AJ101" s="179">
        <f t="array" ref="AJ101">IFERROR(
MEDIAN(IF(DATOS_[Sexo]=$B101,IF(DATOS_[AGRUP. VALOR. PTO.]=$B99,IF(DATOS_[Check Periodo Ref.]="Dentro",DATOS_[Tot COMPL.SAL Ef],FALSE)))),
0)</f>
        <v>0</v>
      </c>
      <c r="AK101" s="180">
        <f t="array" ref="AK101">IFERROR(
MEDIAN(IF(DATOS_[Sexo]=$B101,IF(DATOS_[AGRUP. VALOR. PTO.]=$B99,IF(DATOS_[Check Periodo Ref.]="Dentro",DATOS_[TOTAL SALARIO Ef],FALSE)))),
0)</f>
        <v>0</v>
      </c>
      <c r="AL101" s="181">
        <f t="array" ref="AL101">IFERROR(
MEDIAN((IF(DATOS_[[Sexo]:[Sexo]]=$B101,IF(DATOS_[[AGRUP. VALOR. PTO.]:[AGRUP. VALOR. PTO.]]=$B99,IF(DATOS_[[Check Periodo Ref.]:[Check Periodo Ref.]]="Dentro",DATOS_[C.Extra.01]))))),
0)</f>
        <v>0</v>
      </c>
      <c r="AM101" s="181">
        <f t="array" ref="AM101">IFERROR(
MEDIAN((IF(DATOS_[[Sexo]:[Sexo]]=$B101,IF(DATOS_[[AGRUP. VALOR. PTO.]:[AGRUP. VALOR. PTO.]]=$B99,IF(DATOS_[[Check Periodo Ref.]:[Check Periodo Ref.]]="Dentro",DATOS_[C.Extra.02]))))),
0)</f>
        <v>0</v>
      </c>
      <c r="AN101" s="181">
        <f t="array" ref="AN101">IFERROR(
MEDIAN((IF(DATOS_[[Sexo]:[Sexo]]=$B101,IF(DATOS_[[AGRUP. VALOR. PTO.]:[AGRUP. VALOR. PTO.]]=$B99,IF(DATOS_[[Check Periodo Ref.]:[Check Periodo Ref.]]="Dentro",DATOS_[C.Extra.03]))))),
0)</f>
        <v>0</v>
      </c>
      <c r="AO101" s="181">
        <f t="array" ref="AO101">IFERROR(
MEDIAN((IF(DATOS_[[Sexo]:[Sexo]]=$B101,IF(DATOS_[[AGRUP. VALOR. PTO.]:[AGRUP. VALOR. PTO.]]=$B99,IF(DATOS_[[Check Periodo Ref.]:[Check Periodo Ref.]]="Dentro",DATOS_[C.Extra.04]))))),
0)</f>
        <v>0</v>
      </c>
      <c r="AP101" s="181">
        <f t="array" ref="AP101">IFERROR(
MEDIAN((IF(DATOS_[[Sexo]:[Sexo]]=$B101,IF(DATOS_[[AGRUP. VALOR. PTO.]:[AGRUP. VALOR. PTO.]]=$B99,IF(DATOS_[[Check Periodo Ref.]:[Check Periodo Ref.]]="Dentro",DATOS_[C.Extra.05]))))),
0)</f>
        <v>0</v>
      </c>
      <c r="AQ101" s="182">
        <f t="array" ref="AQ101">IFERROR(
MEDIAN(IF(DATOS_[Sexo]=$B101,IF(DATOS_[AGRUP. VALOR. PTO.]=$B99,IF(DATOS_[Check Periodo Ref.]="Dentro",DATOS_[Tot Extrasalarial Ef],FALSE)))),
0)</f>
        <v>0</v>
      </c>
      <c r="AR101" s="183">
        <f t="array" ref="AR101">IFERROR(
MEDIAN(IF(DATOS_[Sexo]=$B101,IF(DATOS_[AGRUP. VALOR. PTO.]=$B99,IF(DATOS_[Check Periodo Ref.]="Dentro",DATOS_[TOTAL Retrib Ef],FALSE)))),
0)</f>
        <v>0</v>
      </c>
    </row>
    <row r="102" spans="1:44" ht="17.25" thickBot="1" x14ac:dyDescent="0.35">
      <c r="A102" s="107" t="str">
        <f t="shared" ref="A102" si="119">+A103</f>
        <v>[ocultar]</v>
      </c>
      <c r="B102" s="105" t="s">
        <v>289</v>
      </c>
      <c r="C102" s="176"/>
      <c r="D102" s="106"/>
      <c r="E102" s="186" t="str">
        <f t="shared" ref="E102:AR102" si="120">IFERROR((E103-E104)/E103,"")</f>
        <v/>
      </c>
      <c r="F102" s="190" t="str">
        <f t="shared" si="120"/>
        <v/>
      </c>
      <c r="G102" s="190" t="str">
        <f t="shared" si="120"/>
        <v/>
      </c>
      <c r="H102" s="190" t="str">
        <f t="shared" si="120"/>
        <v/>
      </c>
      <c r="I102" s="190" t="str">
        <f t="shared" si="120"/>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89" t="str">
        <f t="shared" si="120"/>
        <v/>
      </c>
      <c r="W102" s="189" t="str">
        <f t="shared" si="120"/>
        <v/>
      </c>
      <c r="X102" s="189" t="str">
        <f t="shared" si="120"/>
        <v/>
      </c>
      <c r="Y102" s="189"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91" t="str">
        <f t="shared" si="120"/>
        <v/>
      </c>
      <c r="AK102" s="195" t="str">
        <f t="shared" si="120"/>
        <v/>
      </c>
      <c r="AL102" s="192" t="str">
        <f t="shared" si="120"/>
        <v/>
      </c>
      <c r="AM102" s="192" t="str">
        <f t="shared" si="120"/>
        <v/>
      </c>
      <c r="AN102" s="192" t="str">
        <f t="shared" si="120"/>
        <v/>
      </c>
      <c r="AO102" s="192" t="str">
        <f t="shared" si="120"/>
        <v/>
      </c>
      <c r="AP102" s="192" t="str">
        <f t="shared" si="120"/>
        <v/>
      </c>
      <c r="AQ102" s="193" t="str">
        <f t="shared" si="120"/>
        <v/>
      </c>
      <c r="AR102" s="194" t="str">
        <f t="shared" si="120"/>
        <v/>
      </c>
    </row>
    <row r="103" spans="1:44" x14ac:dyDescent="0.3">
      <c r="A103" s="107" t="str">
        <f t="shared" ref="A103" si="121">+IF(C103+C104=0,"[ocultar]","")</f>
        <v>[ocultar]</v>
      </c>
      <c r="B103" s="98"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77">
        <f t="array" ref="E103">IFERROR(
MEDIAN(IF(DATOS_[Sexo]=$B103,IF(DATOS_[AGRUP. VALOR. PTO.]=$B102,IF(DATOS_[Check Periodo Ref.]="Dentro",DATOS_[SALARIO BASE Ef],FALSE)))),
0)</f>
        <v>0</v>
      </c>
      <c r="F103" s="178">
        <f t="array" ref="F103">IFERROR(
MEDIAN((IF(DATOS_[[Sexo]:[Sexo]]=$B103,IF(DATOS_[[AGRUP. VALOR. PTO.]:[AGRUP. VALOR. PTO.]]=$B102,IF(DATOS_[[Check Periodo Ref.]:[Check Periodo Ref.]]="Dentro",DATOS_[Conc.Sal.01]))))),
0)</f>
        <v>0</v>
      </c>
      <c r="G103" s="178">
        <f t="array" ref="G103">IFERROR(
MEDIAN((IF(DATOS_[[Sexo]:[Sexo]]=$B103,IF(DATOS_[[AGRUP. VALOR. PTO.]:[AGRUP. VALOR. PTO.]]=$B102,IF(DATOS_[[Check Periodo Ref.]:[Check Periodo Ref.]]="Dentro",DATOS_[Conc.Sal.02]))))),
0)</f>
        <v>0</v>
      </c>
      <c r="H103" s="178">
        <f t="array" ref="H103">IFERROR(
MEDIAN((IF(DATOS_[[Sexo]:[Sexo]]=$B103,IF(DATOS_[[AGRUP. VALOR. PTO.]:[AGRUP. VALOR. PTO.]]=$B102,IF(DATOS_[[Check Periodo Ref.]:[Check Periodo Ref.]]="Dentro",DATOS_[Conc.Sal.03]))))),
0)</f>
        <v>0</v>
      </c>
      <c r="I103" s="178">
        <f t="array" ref="I103">IFERROR(
MEDIAN((IF(DATOS_[[Sexo]:[Sexo]]=$B103,IF(DATOS_[[AGRUP. VALOR. PTO.]:[AGRUP. VALOR. PTO.]]=$B102,IF(DATOS_[[Check Periodo Ref.]:[Check Periodo Ref.]]="Dentro",DATOS_[Conc.Sal.04]))))),
0)</f>
        <v>0</v>
      </c>
      <c r="J103" s="178">
        <f t="array" ref="J103">IFERROR(
MEDIAN((IF(DATOS_[[Sexo]:[Sexo]]=$B103,IF(DATOS_[[AGRUP. VALOR. PTO.]:[AGRUP. VALOR. PTO.]]=$B102,IF(DATOS_[[Check Periodo Ref.]:[Check Periodo Ref.]]="Dentro",DATOS_[Conc.Sal.05]))))),
0)</f>
        <v>0</v>
      </c>
      <c r="K103" s="178">
        <f t="array" ref="K103">IFERROR(
MEDIAN((IF(DATOS_[[Sexo]:[Sexo]]=$B103,IF(DATOS_[[AGRUP. VALOR. PTO.]:[AGRUP. VALOR. PTO.]]=$B102,IF(DATOS_[[Check Periodo Ref.]:[Check Periodo Ref.]]="Dentro",DATOS_[Conc.Sal.06]))))),
0)</f>
        <v>0</v>
      </c>
      <c r="L103" s="178">
        <f t="array" ref="L103">IFERROR(
MEDIAN((IF(DATOS_[[Sexo]:[Sexo]]=$B103,IF(DATOS_[[AGRUP. VALOR. PTO.]:[AGRUP. VALOR. PTO.]]=$B102,IF(DATOS_[[Check Periodo Ref.]:[Check Periodo Ref.]]="Dentro",DATOS_[Conc.Sal.07]))))),
0)</f>
        <v>0</v>
      </c>
      <c r="M103" s="178">
        <f t="array" ref="M103">IFERROR(
MEDIAN((IF(DATOS_[[Sexo]:[Sexo]]=$B103,IF(DATOS_[[AGRUP. VALOR. PTO.]:[AGRUP. VALOR. PTO.]]=$B102,IF(DATOS_[[Check Periodo Ref.]:[Check Periodo Ref.]]="Dentro",DATOS_[Conc.Sal.08]))))),
0)</f>
        <v>0</v>
      </c>
      <c r="N103" s="178">
        <f t="array" ref="N103">IFERROR(
MEDIAN((IF(DATOS_[[Sexo]:[Sexo]]=$B103,IF(DATOS_[[AGRUP. VALOR. PTO.]:[AGRUP. VALOR. PTO.]]=$B102,IF(DATOS_[[Check Periodo Ref.]:[Check Periodo Ref.]]="Dentro",DATOS_[Conc.Sal.09]))))),
0)</f>
        <v>0</v>
      </c>
      <c r="O103" s="178">
        <f t="array" ref="O103">IFERROR(
MEDIAN((IF(DATOS_[[Sexo]:[Sexo]]=$B103,IF(DATOS_[[AGRUP. VALOR. PTO.]:[AGRUP. VALOR. PTO.]]=$B102,IF(DATOS_[[Check Periodo Ref.]:[Check Periodo Ref.]]="Dentro",DATOS_[Conc.Sal.10]))))),
0)</f>
        <v>0</v>
      </c>
      <c r="P103" s="178">
        <f t="array" ref="P103">IFERROR(
MEDIAN((IF(DATOS_[[Sexo]:[Sexo]]=$B103,IF(DATOS_[[AGRUP. VALOR. PTO.]:[AGRUP. VALOR. PTO.]]=$B102,IF(DATOS_[[Check Periodo Ref.]:[Check Periodo Ref.]]="Dentro",DATOS_[Conc.Sal.11]))))),
0)</f>
        <v>0</v>
      </c>
      <c r="Q103" s="178">
        <f t="array" ref="Q103">IFERROR(
MEDIAN((IF(DATOS_[[Sexo]:[Sexo]]=$B103,IF(DATOS_[[AGRUP. VALOR. PTO.]:[AGRUP. VALOR. PTO.]]=$B102,IF(DATOS_[[Check Periodo Ref.]:[Check Periodo Ref.]]="Dentro",DATOS_[Conc.Sal.12]))))),
0)</f>
        <v>0</v>
      </c>
      <c r="R103" s="178">
        <f t="array" ref="R103">IFERROR(
MEDIAN((IF(DATOS_[[Sexo]:[Sexo]]=$B103,IF(DATOS_[[AGRUP. VALOR. PTO.]:[AGRUP. VALOR. PTO.]]=$B102,IF(DATOS_[[Check Periodo Ref.]:[Check Periodo Ref.]]="Dentro",DATOS_[Conc.Sal.13]))))),
0)</f>
        <v>0</v>
      </c>
      <c r="S103" s="178">
        <f t="array" ref="S103">IFERROR(
MEDIAN((IF(DATOS_[[Sexo]:[Sexo]]=$B103,IF(DATOS_[[AGRUP. VALOR. PTO.]:[AGRUP. VALOR. PTO.]]=$B102,IF(DATOS_[[Check Periodo Ref.]:[Check Periodo Ref.]]="Dentro",DATOS_[Conc.Sal.14]))))),
0)</f>
        <v>0</v>
      </c>
      <c r="T103" s="178">
        <f t="array" ref="T103">IFERROR(
MEDIAN((IF(DATOS_[[Sexo]:[Sexo]]=$B103,IF(DATOS_[[AGRUP. VALOR. PTO.]:[AGRUP. VALOR. PTO.]]=$B102,IF(DATOS_[[Check Periodo Ref.]:[Check Periodo Ref.]]="Dentro",DATOS_[Conc.Sal.15]))))),
0)</f>
        <v>0</v>
      </c>
      <c r="U103" s="178">
        <f t="array" ref="U103">IFERROR(
MEDIAN((IF(DATOS_[[Sexo]:[Sexo]]=$B103,IF(DATOS_[[AGRUP. VALOR. PTO.]:[AGRUP. VALOR. PTO.]]=$B102,IF(DATOS_[[Check Periodo Ref.]:[Check Periodo Ref.]]="Dentro",DATOS_[Conc.Sal.16]))))),
0)</f>
        <v>0</v>
      </c>
      <c r="V103" s="178">
        <f t="array" ref="V103">IFERROR(
MEDIAN((IF(DATOS_[[Sexo]:[Sexo]]=$B103,IF(DATOS_[[AGRUP. VALOR. PTO.]:[AGRUP. VALOR. PTO.]]=$B102,IF(DATOS_[[Check Periodo Ref.]:[Check Periodo Ref.]]="Dentro",DATOS_[Conc.Sal.17]))))),
0)</f>
        <v>0</v>
      </c>
      <c r="W103" s="178">
        <f t="array" ref="W103">IFERROR(
MEDIAN((IF(DATOS_[[Sexo]:[Sexo]]=$B103,IF(DATOS_[[AGRUP. VALOR. PTO.]:[AGRUP. VALOR. PTO.]]=$B102,IF(DATOS_[[Check Periodo Ref.]:[Check Periodo Ref.]]="Dentro",DATOS_[Conc.Sal.18]))))),
0)</f>
        <v>0</v>
      </c>
      <c r="X103" s="178">
        <f t="array" ref="X103">IFERROR(
MEDIAN((IF(DATOS_[[Sexo]:[Sexo]]=$B103,IF(DATOS_[[AGRUP. VALOR. PTO.]:[AGRUP. VALOR. PTO.]]=$B102,IF(DATOS_[[Check Periodo Ref.]:[Check Periodo Ref.]]="Dentro",DATOS_[Conc.Sal.19]))))),
0)</f>
        <v>0</v>
      </c>
      <c r="Y103" s="178">
        <f t="array" ref="Y103">IFERROR(
MEDIAN((IF(DATOS_[[Sexo]:[Sexo]]=$B103,IF(DATOS_[[AGRUP. VALOR. PTO.]:[AGRUP. VALOR. PTO.]]=$B102,IF(DATOS_[[Check Periodo Ref.]:[Check Periodo Ref.]]="Dentro",DATOS_[Conc.Sal.20]))))),
0)</f>
        <v>0</v>
      </c>
      <c r="Z103" s="178">
        <f t="array" ref="Z103">IFERROR(
MEDIAN((IF(DATOS_[[Sexo]:[Sexo]]=$B103,IF(DATOS_[[AGRUP. VALOR. PTO.]:[AGRUP. VALOR. PTO.]]=$B102,IF(DATOS_[[Check Periodo Ref.]:[Check Periodo Ref.]]="Dentro",DATOS_[Conc.Sal.21]))))),
0)</f>
        <v>0</v>
      </c>
      <c r="AA103" s="178">
        <f t="array" ref="AA103">IFERROR(
MEDIAN((IF(DATOS_[[Sexo]:[Sexo]]=$B103,IF(DATOS_[[AGRUP. VALOR. PTO.]:[AGRUP. VALOR. PTO.]]=$B102,IF(DATOS_[[Check Periodo Ref.]:[Check Periodo Ref.]]="Dentro",DATOS_[Conc.Sal.22]))))),
0)</f>
        <v>0</v>
      </c>
      <c r="AB103" s="178">
        <f t="array" ref="AB103">IFERROR(
MEDIAN((IF(DATOS_[[Sexo]:[Sexo]]=$B103,IF(DATOS_[[AGRUP. VALOR. PTO.]:[AGRUP. VALOR. PTO.]]=$B102,IF(DATOS_[[Check Periodo Ref.]:[Check Periodo Ref.]]="Dentro",DATOS_[Conc.Sal.23]))))),
0)</f>
        <v>0</v>
      </c>
      <c r="AC103" s="178">
        <f t="array" ref="AC103">IFERROR(
MEDIAN((IF(DATOS_[[Sexo]:[Sexo]]=$B103,IF(DATOS_[[AGRUP. VALOR. PTO.]:[AGRUP. VALOR. PTO.]]=$B102,IF(DATOS_[[Check Periodo Ref.]:[Check Periodo Ref.]]="Dentro",DATOS_[Conc.Sal.24]))))),
0)</f>
        <v>0</v>
      </c>
      <c r="AD103" s="178">
        <f t="array" ref="AD103">IFERROR(
MEDIAN((IF(DATOS_[[Sexo]:[Sexo]]=$B103,IF(DATOS_[[AGRUP. VALOR. PTO.]:[AGRUP. VALOR. PTO.]]=$B102,IF(DATOS_[[Check Periodo Ref.]:[Check Periodo Ref.]]="Dentro",DATOS_[Conc.Sal.25]))))),
0)</f>
        <v>0</v>
      </c>
      <c r="AE103" s="178">
        <f t="array" ref="AE103">IFERROR(
MEDIAN((IF(DATOS_[[Sexo]:[Sexo]]=$B103,IF(DATOS_[[AGRUP. VALOR. PTO.]:[AGRUP. VALOR. PTO.]]=$B102,IF(DATOS_[[Check Periodo Ref.]:[Check Periodo Ref.]]="Dentro",DATOS_[Conc.Sal.26]))))),
0)</f>
        <v>0</v>
      </c>
      <c r="AF103" s="178">
        <f t="array" ref="AF103">IFERROR(
MEDIAN((IF(DATOS_[[Sexo]:[Sexo]]=$B103,IF(DATOS_[[AGRUP. VALOR. PTO.]:[AGRUP. VALOR. PTO.]]=$B102,IF(DATOS_[[Check Periodo Ref.]:[Check Periodo Ref.]]="Dentro",DATOS_[Conc.Sal.27]))))),
0)</f>
        <v>0</v>
      </c>
      <c r="AG103" s="178">
        <f t="array" ref="AG103">IFERROR(
MEDIAN((IF(DATOS_[[Sexo]:[Sexo]]=$B103,IF(DATOS_[[AGRUP. VALOR. PTO.]:[AGRUP. VALOR. PTO.]]=$B102,IF(DATOS_[[Check Periodo Ref.]:[Check Periodo Ref.]]="Dentro",DATOS_[Conc.Sal.28]))))),
0)</f>
        <v>0</v>
      </c>
      <c r="AH103" s="178">
        <f t="array" ref="AH103">IFERROR(
MEDIAN((IF(DATOS_[[Sexo]:[Sexo]]=$B103,IF(DATOS_[[AGRUP. VALOR. PTO.]:[AGRUP. VALOR. PTO.]]=$B102,IF(DATOS_[[Check Periodo Ref.]:[Check Periodo Ref.]]="Dentro",DATOS_[Conc.Sal.29]))))),
0)</f>
        <v>0</v>
      </c>
      <c r="AI103" s="178">
        <f t="array" ref="AI103">IFERROR(
MEDIAN((IF(DATOS_[[Sexo]:[Sexo]]=$B103,IF(DATOS_[[AGRUP. VALOR. PTO.]:[AGRUP. VALOR. PTO.]]=$B102,IF(DATOS_[[Check Periodo Ref.]:[Check Periodo Ref.]]="Dentro",DATOS_[Conc.Sal.30]))))),
0)</f>
        <v>0</v>
      </c>
      <c r="AJ103" s="179">
        <f t="array" ref="AJ103">IFERROR(
MEDIAN(IF(DATOS_[Sexo]=$B103,IF(DATOS_[AGRUP. VALOR. PTO.]=$B102,IF(DATOS_[Check Periodo Ref.]="Dentro",DATOS_[Tot COMPL.SAL Ef],FALSE)))),
0)</f>
        <v>0</v>
      </c>
      <c r="AK103" s="180">
        <f t="array" ref="AK103">IFERROR(
MEDIAN(IF(DATOS_[Sexo]=$B103,IF(DATOS_[AGRUP. VALOR. PTO.]=$B102,IF(DATOS_[Check Periodo Ref.]="Dentro",DATOS_[TOTAL SALARIO Ef],FALSE)))),
0)</f>
        <v>0</v>
      </c>
      <c r="AL103" s="181">
        <f t="array" ref="AL103">IFERROR(
MEDIAN((IF(DATOS_[[Sexo]:[Sexo]]=$B103,IF(DATOS_[[AGRUP. VALOR. PTO.]:[AGRUP. VALOR. PTO.]]=$B102,IF(DATOS_[[Check Periodo Ref.]:[Check Periodo Ref.]]="Dentro",DATOS_[C.Extra.01]))))),
0)</f>
        <v>0</v>
      </c>
      <c r="AM103" s="181">
        <f t="array" ref="AM103">IFERROR(
MEDIAN((IF(DATOS_[[Sexo]:[Sexo]]=$B103,IF(DATOS_[[AGRUP. VALOR. PTO.]:[AGRUP. VALOR. PTO.]]=$B102,IF(DATOS_[[Check Periodo Ref.]:[Check Periodo Ref.]]="Dentro",DATOS_[C.Extra.02]))))),
0)</f>
        <v>0</v>
      </c>
      <c r="AN103" s="181">
        <f t="array" ref="AN103">IFERROR(
MEDIAN((IF(DATOS_[[Sexo]:[Sexo]]=$B103,IF(DATOS_[[AGRUP. VALOR. PTO.]:[AGRUP. VALOR. PTO.]]=$B102,IF(DATOS_[[Check Periodo Ref.]:[Check Periodo Ref.]]="Dentro",DATOS_[C.Extra.03]))))),
0)</f>
        <v>0</v>
      </c>
      <c r="AO103" s="181">
        <f t="array" ref="AO103">IFERROR(
MEDIAN((IF(DATOS_[[Sexo]:[Sexo]]=$B103,IF(DATOS_[[AGRUP. VALOR. PTO.]:[AGRUP. VALOR. PTO.]]=$B102,IF(DATOS_[[Check Periodo Ref.]:[Check Periodo Ref.]]="Dentro",DATOS_[C.Extra.04]))))),
0)</f>
        <v>0</v>
      </c>
      <c r="AP103" s="181">
        <f t="array" ref="AP103">IFERROR(
MEDIAN((IF(DATOS_[[Sexo]:[Sexo]]=$B103,IF(DATOS_[[AGRUP. VALOR. PTO.]:[AGRUP. VALOR. PTO.]]=$B102,IF(DATOS_[[Check Periodo Ref.]:[Check Periodo Ref.]]="Dentro",DATOS_[C.Extra.05]))))),
0)</f>
        <v>0</v>
      </c>
      <c r="AQ103" s="182">
        <f t="array" ref="AQ103">IFERROR(
MEDIAN(IF(DATOS_[Sexo]=$B103,IF(DATOS_[AGRUP. VALOR. PTO.]=$B102,IF(DATOS_[Check Periodo Ref.]="Dentro",DATOS_[Tot Extrasalarial Ef],FALSE)))),
0)</f>
        <v>0</v>
      </c>
      <c r="AR103" s="183">
        <f t="array" ref="AR103">IFERROR(
MEDIAN(IF(DATOS_[Sexo]=$B103,IF(DATOS_[AGRUP. VALOR. PTO.]=$B102,IF(DATOS_[Check Periodo Ref.]="Dentro",DATOS_[TOTAL Retrib Ef],FALSE)))),
0)</f>
        <v>0</v>
      </c>
    </row>
    <row r="104" spans="1:44" x14ac:dyDescent="0.3">
      <c r="A104" s="107" t="str">
        <f t="shared" ref="A104" si="122">+A103</f>
        <v>[ocultar]</v>
      </c>
      <c r="B104" s="98"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77">
        <f t="array" ref="E104">IFERROR(
MEDIAN(IF(DATOS_[Sexo]=$B104,IF(DATOS_[AGRUP. VALOR. PTO.]=$B102,IF(DATOS_[Check Periodo Ref.]="Dentro",DATOS_[SALARIO BASE Ef],FALSE)))),
0)</f>
        <v>0</v>
      </c>
      <c r="F104" s="178">
        <f t="array" ref="F104">IFERROR(
MEDIAN((IF(DATOS_[[Sexo]:[Sexo]]=$B104,IF(DATOS_[[AGRUP. VALOR. PTO.]:[AGRUP. VALOR. PTO.]]=$B102,IF(DATOS_[[Check Periodo Ref.]:[Check Periodo Ref.]]="Dentro",DATOS_[Conc.Sal.01]))))),
0)</f>
        <v>0</v>
      </c>
      <c r="G104" s="178">
        <f t="array" ref="G104">IFERROR(
MEDIAN((IF(DATOS_[[Sexo]:[Sexo]]=$B104,IF(DATOS_[[AGRUP. VALOR. PTO.]:[AGRUP. VALOR. PTO.]]=$B102,IF(DATOS_[[Check Periodo Ref.]:[Check Periodo Ref.]]="Dentro",DATOS_[Conc.Sal.02]))))),
0)</f>
        <v>0</v>
      </c>
      <c r="H104" s="178">
        <f t="array" ref="H104">IFERROR(
MEDIAN((IF(DATOS_[[Sexo]:[Sexo]]=$B104,IF(DATOS_[[AGRUP. VALOR. PTO.]:[AGRUP. VALOR. PTO.]]=$B102,IF(DATOS_[[Check Periodo Ref.]:[Check Periodo Ref.]]="Dentro",DATOS_[Conc.Sal.03]))))),
0)</f>
        <v>0</v>
      </c>
      <c r="I104" s="178">
        <f t="array" ref="I104">IFERROR(
MEDIAN((IF(DATOS_[[Sexo]:[Sexo]]=$B104,IF(DATOS_[[AGRUP. VALOR. PTO.]:[AGRUP. VALOR. PTO.]]=$B102,IF(DATOS_[[Check Periodo Ref.]:[Check Periodo Ref.]]="Dentro",DATOS_[Conc.Sal.04]))))),
0)</f>
        <v>0</v>
      </c>
      <c r="J104" s="178">
        <f t="array" ref="J104">IFERROR(
MEDIAN((IF(DATOS_[[Sexo]:[Sexo]]=$B104,IF(DATOS_[[AGRUP. VALOR. PTO.]:[AGRUP. VALOR. PTO.]]=$B102,IF(DATOS_[[Check Periodo Ref.]:[Check Periodo Ref.]]="Dentro",DATOS_[Conc.Sal.05]))))),
0)</f>
        <v>0</v>
      </c>
      <c r="K104" s="178">
        <f t="array" ref="K104">IFERROR(
MEDIAN((IF(DATOS_[[Sexo]:[Sexo]]=$B104,IF(DATOS_[[AGRUP. VALOR. PTO.]:[AGRUP. VALOR. PTO.]]=$B102,IF(DATOS_[[Check Periodo Ref.]:[Check Periodo Ref.]]="Dentro",DATOS_[Conc.Sal.06]))))),
0)</f>
        <v>0</v>
      </c>
      <c r="L104" s="178">
        <f t="array" ref="L104">IFERROR(
MEDIAN((IF(DATOS_[[Sexo]:[Sexo]]=$B104,IF(DATOS_[[AGRUP. VALOR. PTO.]:[AGRUP. VALOR. PTO.]]=$B102,IF(DATOS_[[Check Periodo Ref.]:[Check Periodo Ref.]]="Dentro",DATOS_[Conc.Sal.07]))))),
0)</f>
        <v>0</v>
      </c>
      <c r="M104" s="178">
        <f t="array" ref="M104">IFERROR(
MEDIAN((IF(DATOS_[[Sexo]:[Sexo]]=$B104,IF(DATOS_[[AGRUP. VALOR. PTO.]:[AGRUP. VALOR. PTO.]]=$B102,IF(DATOS_[[Check Periodo Ref.]:[Check Periodo Ref.]]="Dentro",DATOS_[Conc.Sal.08]))))),
0)</f>
        <v>0</v>
      </c>
      <c r="N104" s="178">
        <f t="array" ref="N104">IFERROR(
MEDIAN((IF(DATOS_[[Sexo]:[Sexo]]=$B104,IF(DATOS_[[AGRUP. VALOR. PTO.]:[AGRUP. VALOR. PTO.]]=$B102,IF(DATOS_[[Check Periodo Ref.]:[Check Periodo Ref.]]="Dentro",DATOS_[Conc.Sal.09]))))),
0)</f>
        <v>0</v>
      </c>
      <c r="O104" s="178">
        <f t="array" ref="O104">IFERROR(
MEDIAN((IF(DATOS_[[Sexo]:[Sexo]]=$B104,IF(DATOS_[[AGRUP. VALOR. PTO.]:[AGRUP. VALOR. PTO.]]=$B102,IF(DATOS_[[Check Periodo Ref.]:[Check Periodo Ref.]]="Dentro",DATOS_[Conc.Sal.10]))))),
0)</f>
        <v>0</v>
      </c>
      <c r="P104" s="178">
        <f t="array" ref="P104">IFERROR(
MEDIAN((IF(DATOS_[[Sexo]:[Sexo]]=$B104,IF(DATOS_[[AGRUP. VALOR. PTO.]:[AGRUP. VALOR. PTO.]]=$B102,IF(DATOS_[[Check Periodo Ref.]:[Check Periodo Ref.]]="Dentro",DATOS_[Conc.Sal.11]))))),
0)</f>
        <v>0</v>
      </c>
      <c r="Q104" s="178">
        <f t="array" ref="Q104">IFERROR(
MEDIAN((IF(DATOS_[[Sexo]:[Sexo]]=$B104,IF(DATOS_[[AGRUP. VALOR. PTO.]:[AGRUP. VALOR. PTO.]]=$B102,IF(DATOS_[[Check Periodo Ref.]:[Check Periodo Ref.]]="Dentro",DATOS_[Conc.Sal.12]))))),
0)</f>
        <v>0</v>
      </c>
      <c r="R104" s="178">
        <f t="array" ref="R104">IFERROR(
MEDIAN((IF(DATOS_[[Sexo]:[Sexo]]=$B104,IF(DATOS_[[AGRUP. VALOR. PTO.]:[AGRUP. VALOR. PTO.]]=$B102,IF(DATOS_[[Check Periodo Ref.]:[Check Periodo Ref.]]="Dentro",DATOS_[Conc.Sal.13]))))),
0)</f>
        <v>0</v>
      </c>
      <c r="S104" s="178">
        <f t="array" ref="S104">IFERROR(
MEDIAN((IF(DATOS_[[Sexo]:[Sexo]]=$B104,IF(DATOS_[[AGRUP. VALOR. PTO.]:[AGRUP. VALOR. PTO.]]=$B102,IF(DATOS_[[Check Periodo Ref.]:[Check Periodo Ref.]]="Dentro",DATOS_[Conc.Sal.14]))))),
0)</f>
        <v>0</v>
      </c>
      <c r="T104" s="178">
        <f t="array" ref="T104">IFERROR(
MEDIAN((IF(DATOS_[[Sexo]:[Sexo]]=$B104,IF(DATOS_[[AGRUP. VALOR. PTO.]:[AGRUP. VALOR. PTO.]]=$B102,IF(DATOS_[[Check Periodo Ref.]:[Check Periodo Ref.]]="Dentro",DATOS_[Conc.Sal.15]))))),
0)</f>
        <v>0</v>
      </c>
      <c r="U104" s="178">
        <f t="array" ref="U104">IFERROR(
MEDIAN((IF(DATOS_[[Sexo]:[Sexo]]=$B104,IF(DATOS_[[AGRUP. VALOR. PTO.]:[AGRUP. VALOR. PTO.]]=$B102,IF(DATOS_[[Check Periodo Ref.]:[Check Periodo Ref.]]="Dentro",DATOS_[Conc.Sal.16]))))),
0)</f>
        <v>0</v>
      </c>
      <c r="V104" s="178">
        <f t="array" ref="V104">IFERROR(
MEDIAN((IF(DATOS_[[Sexo]:[Sexo]]=$B104,IF(DATOS_[[AGRUP. VALOR. PTO.]:[AGRUP. VALOR. PTO.]]=$B102,IF(DATOS_[[Check Periodo Ref.]:[Check Periodo Ref.]]="Dentro",DATOS_[Conc.Sal.17]))))),
0)</f>
        <v>0</v>
      </c>
      <c r="W104" s="178">
        <f t="array" ref="W104">IFERROR(
MEDIAN((IF(DATOS_[[Sexo]:[Sexo]]=$B104,IF(DATOS_[[AGRUP. VALOR. PTO.]:[AGRUP. VALOR. PTO.]]=$B102,IF(DATOS_[[Check Periodo Ref.]:[Check Periodo Ref.]]="Dentro",DATOS_[Conc.Sal.18]))))),
0)</f>
        <v>0</v>
      </c>
      <c r="X104" s="178">
        <f t="array" ref="X104">IFERROR(
MEDIAN((IF(DATOS_[[Sexo]:[Sexo]]=$B104,IF(DATOS_[[AGRUP. VALOR. PTO.]:[AGRUP. VALOR. PTO.]]=$B102,IF(DATOS_[[Check Periodo Ref.]:[Check Periodo Ref.]]="Dentro",DATOS_[Conc.Sal.19]))))),
0)</f>
        <v>0</v>
      </c>
      <c r="Y104" s="178">
        <f t="array" ref="Y104">IFERROR(
MEDIAN((IF(DATOS_[[Sexo]:[Sexo]]=$B104,IF(DATOS_[[AGRUP. VALOR. PTO.]:[AGRUP. VALOR. PTO.]]=$B102,IF(DATOS_[[Check Periodo Ref.]:[Check Periodo Ref.]]="Dentro",DATOS_[Conc.Sal.20]))))),
0)</f>
        <v>0</v>
      </c>
      <c r="Z104" s="178">
        <f t="array" ref="Z104">IFERROR(
MEDIAN((IF(DATOS_[[Sexo]:[Sexo]]=$B104,IF(DATOS_[[AGRUP. VALOR. PTO.]:[AGRUP. VALOR. PTO.]]=$B102,IF(DATOS_[[Check Periodo Ref.]:[Check Periodo Ref.]]="Dentro",DATOS_[Conc.Sal.21]))))),
0)</f>
        <v>0</v>
      </c>
      <c r="AA104" s="178">
        <f t="array" ref="AA104">IFERROR(
MEDIAN((IF(DATOS_[[Sexo]:[Sexo]]=$B104,IF(DATOS_[[AGRUP. VALOR. PTO.]:[AGRUP. VALOR. PTO.]]=$B102,IF(DATOS_[[Check Periodo Ref.]:[Check Periodo Ref.]]="Dentro",DATOS_[Conc.Sal.22]))))),
0)</f>
        <v>0</v>
      </c>
      <c r="AB104" s="178">
        <f t="array" ref="AB104">IFERROR(
MEDIAN((IF(DATOS_[[Sexo]:[Sexo]]=$B104,IF(DATOS_[[AGRUP. VALOR. PTO.]:[AGRUP. VALOR. PTO.]]=$B102,IF(DATOS_[[Check Periodo Ref.]:[Check Periodo Ref.]]="Dentro",DATOS_[Conc.Sal.23]))))),
0)</f>
        <v>0</v>
      </c>
      <c r="AC104" s="178">
        <f t="array" ref="AC104">IFERROR(
MEDIAN((IF(DATOS_[[Sexo]:[Sexo]]=$B104,IF(DATOS_[[AGRUP. VALOR. PTO.]:[AGRUP. VALOR. PTO.]]=$B102,IF(DATOS_[[Check Periodo Ref.]:[Check Periodo Ref.]]="Dentro",DATOS_[Conc.Sal.24]))))),
0)</f>
        <v>0</v>
      </c>
      <c r="AD104" s="178">
        <f t="array" ref="AD104">IFERROR(
MEDIAN((IF(DATOS_[[Sexo]:[Sexo]]=$B104,IF(DATOS_[[AGRUP. VALOR. PTO.]:[AGRUP. VALOR. PTO.]]=$B102,IF(DATOS_[[Check Periodo Ref.]:[Check Periodo Ref.]]="Dentro",DATOS_[Conc.Sal.25]))))),
0)</f>
        <v>0</v>
      </c>
      <c r="AE104" s="178">
        <f t="array" ref="AE104">IFERROR(
MEDIAN((IF(DATOS_[[Sexo]:[Sexo]]=$B104,IF(DATOS_[[AGRUP. VALOR. PTO.]:[AGRUP. VALOR. PTO.]]=$B102,IF(DATOS_[[Check Periodo Ref.]:[Check Periodo Ref.]]="Dentro",DATOS_[Conc.Sal.26]))))),
0)</f>
        <v>0</v>
      </c>
      <c r="AF104" s="178">
        <f t="array" ref="AF104">IFERROR(
MEDIAN((IF(DATOS_[[Sexo]:[Sexo]]=$B104,IF(DATOS_[[AGRUP. VALOR. PTO.]:[AGRUP. VALOR. PTO.]]=$B102,IF(DATOS_[[Check Periodo Ref.]:[Check Periodo Ref.]]="Dentro",DATOS_[Conc.Sal.27]))))),
0)</f>
        <v>0</v>
      </c>
      <c r="AG104" s="178">
        <f t="array" ref="AG104">IFERROR(
MEDIAN((IF(DATOS_[[Sexo]:[Sexo]]=$B104,IF(DATOS_[[AGRUP. VALOR. PTO.]:[AGRUP. VALOR. PTO.]]=$B102,IF(DATOS_[[Check Periodo Ref.]:[Check Periodo Ref.]]="Dentro",DATOS_[Conc.Sal.28]))))),
0)</f>
        <v>0</v>
      </c>
      <c r="AH104" s="178">
        <f t="array" ref="AH104">IFERROR(
MEDIAN((IF(DATOS_[[Sexo]:[Sexo]]=$B104,IF(DATOS_[[AGRUP. VALOR. PTO.]:[AGRUP. VALOR. PTO.]]=$B102,IF(DATOS_[[Check Periodo Ref.]:[Check Periodo Ref.]]="Dentro",DATOS_[Conc.Sal.29]))))),
0)</f>
        <v>0</v>
      </c>
      <c r="AI104" s="178">
        <f t="array" ref="AI104">IFERROR(
MEDIAN((IF(DATOS_[[Sexo]:[Sexo]]=$B104,IF(DATOS_[[AGRUP. VALOR. PTO.]:[AGRUP. VALOR. PTO.]]=$B102,IF(DATOS_[[Check Periodo Ref.]:[Check Periodo Ref.]]="Dentro",DATOS_[Conc.Sal.30]))))),
0)</f>
        <v>0</v>
      </c>
      <c r="AJ104" s="179">
        <f t="array" ref="AJ104">IFERROR(
MEDIAN(IF(DATOS_[Sexo]=$B104,IF(DATOS_[AGRUP. VALOR. PTO.]=$B102,IF(DATOS_[Check Periodo Ref.]="Dentro",DATOS_[Tot COMPL.SAL Ef],FALSE)))),
0)</f>
        <v>0</v>
      </c>
      <c r="AK104" s="180">
        <f t="array" ref="AK104">IFERROR(
MEDIAN(IF(DATOS_[Sexo]=$B104,IF(DATOS_[AGRUP. VALOR. PTO.]=$B102,IF(DATOS_[Check Periodo Ref.]="Dentro",DATOS_[TOTAL SALARIO Ef],FALSE)))),
0)</f>
        <v>0</v>
      </c>
      <c r="AL104" s="181">
        <f t="array" ref="AL104">IFERROR(
MEDIAN((IF(DATOS_[[Sexo]:[Sexo]]=$B104,IF(DATOS_[[AGRUP. VALOR. PTO.]:[AGRUP. VALOR. PTO.]]=$B102,IF(DATOS_[[Check Periodo Ref.]:[Check Periodo Ref.]]="Dentro",DATOS_[C.Extra.01]))))),
0)</f>
        <v>0</v>
      </c>
      <c r="AM104" s="181">
        <f t="array" ref="AM104">IFERROR(
MEDIAN((IF(DATOS_[[Sexo]:[Sexo]]=$B104,IF(DATOS_[[AGRUP. VALOR. PTO.]:[AGRUP. VALOR. PTO.]]=$B102,IF(DATOS_[[Check Periodo Ref.]:[Check Periodo Ref.]]="Dentro",DATOS_[C.Extra.02]))))),
0)</f>
        <v>0</v>
      </c>
      <c r="AN104" s="181">
        <f t="array" ref="AN104">IFERROR(
MEDIAN((IF(DATOS_[[Sexo]:[Sexo]]=$B104,IF(DATOS_[[AGRUP. VALOR. PTO.]:[AGRUP. VALOR. PTO.]]=$B102,IF(DATOS_[[Check Periodo Ref.]:[Check Periodo Ref.]]="Dentro",DATOS_[C.Extra.03]))))),
0)</f>
        <v>0</v>
      </c>
      <c r="AO104" s="181">
        <f t="array" ref="AO104">IFERROR(
MEDIAN((IF(DATOS_[[Sexo]:[Sexo]]=$B104,IF(DATOS_[[AGRUP. VALOR. PTO.]:[AGRUP. VALOR. PTO.]]=$B102,IF(DATOS_[[Check Periodo Ref.]:[Check Periodo Ref.]]="Dentro",DATOS_[C.Extra.04]))))),
0)</f>
        <v>0</v>
      </c>
      <c r="AP104" s="181">
        <f t="array" ref="AP104">IFERROR(
MEDIAN((IF(DATOS_[[Sexo]:[Sexo]]=$B104,IF(DATOS_[[AGRUP. VALOR. PTO.]:[AGRUP. VALOR. PTO.]]=$B102,IF(DATOS_[[Check Periodo Ref.]:[Check Periodo Ref.]]="Dentro",DATOS_[C.Extra.05]))))),
0)</f>
        <v>0</v>
      </c>
      <c r="AQ104" s="182">
        <f t="array" ref="AQ104">IFERROR(
MEDIAN(IF(DATOS_[Sexo]=$B104,IF(DATOS_[AGRUP. VALOR. PTO.]=$B102,IF(DATOS_[Check Periodo Ref.]="Dentro",DATOS_[Tot Extrasalarial Ef],FALSE)))),
0)</f>
        <v>0</v>
      </c>
      <c r="AR104" s="183">
        <f t="array" ref="AR104">IFERROR(
MEDIAN(IF(DATOS_[Sexo]=$B104,IF(DATOS_[AGRUP. VALOR. PTO.]=$B102,IF(DATOS_[Check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V104"/>
  <sheetViews>
    <sheetView workbookViewId="0">
      <selection sqref="A1:XFD1"/>
    </sheetView>
  </sheetViews>
  <sheetFormatPr baseColWidth="10" defaultColWidth="7.28515625" defaultRowHeight="16.5" outlineLevelCol="1" x14ac:dyDescent="0.3"/>
  <cols>
    <col min="1" max="1" width="8.85546875" style="119" customWidth="1"/>
    <col min="2" max="2" width="10.7109375" style="119" customWidth="1"/>
    <col min="3" max="8" width="7.28515625" style="119"/>
    <col min="9" max="9" width="10.42578125" style="119" customWidth="1"/>
    <col min="10" max="10" width="7.28515625" style="119" customWidth="1"/>
    <col min="11" max="11" width="7.42578125" style="119" bestFit="1" customWidth="1"/>
    <col min="12" max="12" width="7.7109375" style="119" bestFit="1" customWidth="1"/>
    <col min="13" max="13" width="7.42578125" style="119" bestFit="1" customWidth="1"/>
    <col min="14" max="14" width="7.28515625" style="119"/>
    <col min="15" max="15" width="7.42578125" style="119" bestFit="1" customWidth="1"/>
    <col min="16" max="16" width="7.7109375" style="119" bestFit="1" customWidth="1"/>
    <col min="17" max="18" width="7.42578125" style="119" bestFit="1" customWidth="1"/>
    <col min="19" max="19" width="0" style="119" hidden="1" customWidth="1"/>
    <col min="20" max="39" width="7.28515625" style="119" hidden="1" customWidth="1" outlineLevel="1"/>
    <col min="40" max="40" width="8.85546875" style="119" customWidth="1" collapsed="1"/>
    <col min="41" max="41" width="8.85546875" style="119" customWidth="1"/>
    <col min="42" max="42" width="7.42578125" style="119" bestFit="1" customWidth="1"/>
    <col min="43" max="46" width="0" style="119" hidden="1" customWidth="1"/>
    <col min="47" max="48" width="8.85546875" style="119" customWidth="1"/>
    <col min="49" max="16384" width="7.28515625" style="119"/>
  </cols>
  <sheetData>
    <row r="1" spans="1:48" ht="42.6" customHeight="1" x14ac:dyDescent="0.3">
      <c r="E1" s="335" t="s">
        <v>374</v>
      </c>
    </row>
    <row r="2" spans="1:48" ht="13.9" customHeight="1" x14ac:dyDescent="0.3">
      <c r="K2" s="119" t="str">
        <f>+IF(K8="[ocultar]",K8,"")</f>
        <v>[ocultar]</v>
      </c>
      <c r="L2" s="119" t="str">
        <f t="shared" ref="L2:AT2" si="0">+IF(L8="[ocultar]",L8,"")</f>
        <v>[ocultar]</v>
      </c>
      <c r="M2" s="119" t="str">
        <f t="shared" si="0"/>
        <v>[ocultar]</v>
      </c>
      <c r="N2" s="119" t="str">
        <f t="shared" si="0"/>
        <v>[ocultar]</v>
      </c>
      <c r="O2" s="119" t="str">
        <f t="shared" si="0"/>
        <v>[ocultar]</v>
      </c>
      <c r="P2" s="119" t="str">
        <f t="shared" si="0"/>
        <v>[ocultar]</v>
      </c>
      <c r="Q2" s="119" t="str">
        <f t="shared" si="0"/>
        <v>[ocultar]</v>
      </c>
      <c r="R2" s="119" t="str">
        <f t="shared" si="0"/>
        <v>[ocultar]</v>
      </c>
      <c r="S2" s="119" t="str">
        <f t="shared" si="0"/>
        <v>[ocultar]</v>
      </c>
      <c r="T2" s="119" t="str">
        <f t="shared" si="0"/>
        <v>[ocultar]</v>
      </c>
      <c r="U2" s="119" t="str">
        <f t="shared" si="0"/>
        <v>[ocultar]</v>
      </c>
      <c r="V2" s="119" t="str">
        <f t="shared" si="0"/>
        <v>[ocultar]</v>
      </c>
      <c r="W2" s="119" t="str">
        <f t="shared" si="0"/>
        <v>[ocultar]</v>
      </c>
      <c r="X2" s="119" t="str">
        <f t="shared" si="0"/>
        <v>[ocultar]</v>
      </c>
      <c r="Y2" s="119" t="str">
        <f t="shared" si="0"/>
        <v>[ocultar]</v>
      </c>
      <c r="Z2" s="119" t="str">
        <f t="shared" si="0"/>
        <v>[ocultar]</v>
      </c>
      <c r="AA2" s="119" t="str">
        <f t="shared" si="0"/>
        <v>[ocultar]</v>
      </c>
      <c r="AB2" s="119" t="str">
        <f t="shared" si="0"/>
        <v>[ocultar]</v>
      </c>
      <c r="AC2" s="119" t="str">
        <f t="shared" si="0"/>
        <v>[ocultar]</v>
      </c>
      <c r="AD2" s="119" t="str">
        <f t="shared" si="0"/>
        <v>[ocultar]</v>
      </c>
      <c r="AE2" s="119" t="str">
        <f t="shared" si="0"/>
        <v>[ocultar]</v>
      </c>
      <c r="AF2" s="119" t="str">
        <f t="shared" si="0"/>
        <v>[ocultar]</v>
      </c>
      <c r="AG2" s="119" t="str">
        <f t="shared" si="0"/>
        <v>[ocultar]</v>
      </c>
      <c r="AH2" s="119" t="str">
        <f t="shared" si="0"/>
        <v>[ocultar]</v>
      </c>
      <c r="AI2" s="119" t="str">
        <f t="shared" si="0"/>
        <v>[ocultar]</v>
      </c>
      <c r="AJ2" s="119" t="str">
        <f t="shared" si="0"/>
        <v>[ocultar]</v>
      </c>
      <c r="AK2" s="119" t="str">
        <f t="shared" si="0"/>
        <v>[ocultar]</v>
      </c>
      <c r="AL2" s="119" t="str">
        <f t="shared" si="0"/>
        <v>[ocultar]</v>
      </c>
      <c r="AM2" s="119" t="str">
        <f t="shared" si="0"/>
        <v>[ocultar]</v>
      </c>
      <c r="AN2" s="119" t="str">
        <f t="shared" si="0"/>
        <v/>
      </c>
      <c r="AO2" s="119" t="str">
        <f t="shared" si="0"/>
        <v/>
      </c>
      <c r="AP2" s="119" t="str">
        <f t="shared" si="0"/>
        <v>[ocultar]</v>
      </c>
      <c r="AQ2" s="119" t="str">
        <f t="shared" si="0"/>
        <v>[ocultar]</v>
      </c>
      <c r="AR2" s="119" t="str">
        <f t="shared" si="0"/>
        <v>[ocultar]</v>
      </c>
      <c r="AS2" s="119" t="str">
        <f t="shared" si="0"/>
        <v>[ocultar]</v>
      </c>
      <c r="AT2" s="119" t="str">
        <f t="shared" si="0"/>
        <v>[ocultar]</v>
      </c>
    </row>
    <row r="3" spans="1:48" ht="13.9" customHeight="1" x14ac:dyDescent="0.3">
      <c r="I3" s="254" t="str">
        <f>+"Razón Social: "&amp;Inicio!C6&amp;"  -  NIF: "&amp;Inicio!C8</f>
        <v xml:space="preserve">Razón Social:   -  NIF: </v>
      </c>
      <c r="J3" s="241"/>
    </row>
    <row r="4" spans="1:48" ht="13.9" customHeight="1" x14ac:dyDescent="0.3">
      <c r="I4" s="255" t="s">
        <v>97</v>
      </c>
      <c r="J4" s="256"/>
    </row>
    <row r="5" spans="1:48" ht="13.9" customHeight="1" x14ac:dyDescent="0.3">
      <c r="I5" s="237">
        <f>+Inicio!E10</f>
        <v>0</v>
      </c>
      <c r="J5" s="257" t="str">
        <f>+Inicio!D10</f>
        <v>fecha inicio</v>
      </c>
    </row>
    <row r="6" spans="1:48" ht="13.9" customHeight="1" x14ac:dyDescent="0.3">
      <c r="I6" s="237">
        <f>+Inicio!G10</f>
        <v>0</v>
      </c>
      <c r="J6" s="258" t="s">
        <v>94</v>
      </c>
    </row>
    <row r="7" spans="1:48" s="185" customFormat="1" ht="13.9" customHeight="1" x14ac:dyDescent="0.25"/>
    <row r="8" spans="1:48" s="122" customFormat="1" ht="46.15" customHeight="1" x14ac:dyDescent="0.25">
      <c r="B8" s="120"/>
      <c r="C8" s="120" t="s">
        <v>225</v>
      </c>
      <c r="D8" s="120" t="s">
        <v>220</v>
      </c>
      <c r="E8" s="120" t="s">
        <v>293</v>
      </c>
      <c r="F8" s="120" t="s">
        <v>291</v>
      </c>
      <c r="G8" s="120" t="s">
        <v>292</v>
      </c>
      <c r="H8" s="120" t="s">
        <v>224</v>
      </c>
      <c r="I8" s="211" t="s">
        <v>217</v>
      </c>
      <c r="J8" s="121" t="str">
        <f>+IF(DATOS!AE6="","[ocultar]",DATOS!AE6)</f>
        <v>[ocultar]</v>
      </c>
      <c r="K8" s="121" t="str">
        <f>+IF(DATOS!AF6="","[ocultar]",DATOS!AF6)</f>
        <v>[ocultar]</v>
      </c>
      <c r="L8" s="121" t="str">
        <f>+IF(DATOS!AG6="","[ocultar]",DATOS!AG6)</f>
        <v>[ocultar]</v>
      </c>
      <c r="M8" s="121" t="str">
        <f>+IF(DATOS!AH6="","[ocultar]",DATOS!AH6)</f>
        <v>[ocultar]</v>
      </c>
      <c r="N8" s="121" t="str">
        <f>+IF(DATOS!AI6="","[ocultar]",DATOS!AI6)</f>
        <v>[ocultar]</v>
      </c>
      <c r="O8" s="121" t="str">
        <f>+IF(DATOS!AJ6="","[ocultar]",DATOS!AJ6)</f>
        <v>[ocultar]</v>
      </c>
      <c r="P8" s="121" t="str">
        <f>+IF(DATOS!AK6="","[ocultar]",DATOS!AK6)</f>
        <v>[ocultar]</v>
      </c>
      <c r="Q8" s="121" t="str">
        <f>+IF(DATOS!AL6="","[ocultar]",DATOS!AL6)</f>
        <v>[ocultar]</v>
      </c>
      <c r="R8" s="121" t="str">
        <f>+IF(DATOS!AM6="","[ocultar]",DATOS!AM6)</f>
        <v>[ocultar]</v>
      </c>
      <c r="S8" s="121" t="str">
        <f>+IF(DATOS!AN6="","[ocultar]",DATOS!AN6)</f>
        <v>[ocultar]</v>
      </c>
      <c r="T8" s="121" t="str">
        <f>+IF(DATOS!AO6="","[ocultar]",DATOS!AO6)</f>
        <v>[ocultar]</v>
      </c>
      <c r="U8" s="121" t="str">
        <f>+IF(DATOS!AP6="","[ocultar]",DATOS!AP6)</f>
        <v>[ocultar]</v>
      </c>
      <c r="V8" s="121" t="str">
        <f>+IF(DATOS!AQ6="","[ocultar]",DATOS!AQ6)</f>
        <v>[ocultar]</v>
      </c>
      <c r="W8" s="121" t="str">
        <f>+IF(DATOS!AR6="","[ocultar]",DATOS!AR6)</f>
        <v>[ocultar]</v>
      </c>
      <c r="X8" s="121" t="str">
        <f>+IF(DATOS!AS6="","[ocultar]",DATOS!AS6)</f>
        <v>[ocultar]</v>
      </c>
      <c r="Y8" s="121" t="str">
        <f>+IF(DATOS!AT6="","[ocultar]",DATOS!AT6)</f>
        <v>[ocultar]</v>
      </c>
      <c r="Z8" s="121" t="str">
        <f>+IF(DATOS!AU6="","[ocultar]",DATOS!AU6)</f>
        <v>[ocultar]</v>
      </c>
      <c r="AA8" s="121" t="str">
        <f>+IF(DATOS!AV6="","[ocultar]",DATOS!AV6)</f>
        <v>[ocultar]</v>
      </c>
      <c r="AB8" s="121" t="str">
        <f>+IF(DATOS!AW6="","[ocultar]",DATOS!AW6)</f>
        <v>[ocultar]</v>
      </c>
      <c r="AC8" s="121" t="str">
        <f>+IF(DATOS!AX6="","[ocultar]",DATOS!AX6)</f>
        <v>[ocultar]</v>
      </c>
      <c r="AD8" s="121" t="str">
        <f>+IF(DATOS!AY6="","[ocultar]",DATOS!AY6)</f>
        <v>[ocultar]</v>
      </c>
      <c r="AE8" s="121" t="str">
        <f>+IF(DATOS!AZ6="","[ocultar]",DATOS!AZ6)</f>
        <v>[ocultar]</v>
      </c>
      <c r="AF8" s="121" t="str">
        <f>+IF(DATOS!BA6="","[ocultar]",DATOS!BA6)</f>
        <v>[ocultar]</v>
      </c>
      <c r="AG8" s="121" t="str">
        <f>+IF(DATOS!BB6="","[ocultar]",DATOS!BB6)</f>
        <v>[ocultar]</v>
      </c>
      <c r="AH8" s="121" t="str">
        <f>+IF(DATOS!BC6="","[ocultar]",DATOS!BC6)</f>
        <v>[ocultar]</v>
      </c>
      <c r="AI8" s="121" t="str">
        <f>+IF(DATOS!BD6="","[ocultar]",DATOS!BD6)</f>
        <v>[ocultar]</v>
      </c>
      <c r="AJ8" s="121" t="str">
        <f>+IF(DATOS!BE6="","[ocultar]",DATOS!BE6)</f>
        <v>[ocultar]</v>
      </c>
      <c r="AK8" s="121" t="str">
        <f>+IF(DATOS!BF6="","[ocultar]",DATOS!BF6)</f>
        <v>[ocultar]</v>
      </c>
      <c r="AL8" s="121" t="str">
        <f>+IF(DATOS!BG6="","[ocultar]",DATOS!BG6)</f>
        <v>[ocultar]</v>
      </c>
      <c r="AM8" s="121" t="str">
        <f>+IF(DATOS!BH6="","[ocultar]",DATOS!BH6)</f>
        <v>[ocultar]</v>
      </c>
      <c r="AN8" s="134" t="s">
        <v>218</v>
      </c>
      <c r="AO8" s="135" t="s">
        <v>211</v>
      </c>
      <c r="AP8" s="131" t="str">
        <f>+IF(DATOS!BI6="","[ocultar]",DATOS!BI6)</f>
        <v>[ocultar]</v>
      </c>
      <c r="AQ8" s="131" t="str">
        <f>+IF(DATOS!BJ6="","[ocultar]",DATOS!BJ6)</f>
        <v>[ocultar]</v>
      </c>
      <c r="AR8" s="131" t="str">
        <f>+IF(DATOS!BK6="","[ocultar]",DATOS!BK6)</f>
        <v>[ocultar]</v>
      </c>
      <c r="AS8" s="131" t="str">
        <f>+IF(DATOS!BL6="","[ocultar]",DATOS!BL6)</f>
        <v>[ocultar]</v>
      </c>
      <c r="AT8" s="131" t="str">
        <f>+IF(DATOS!BM6="","[ocultar]",DATOS!BM6)</f>
        <v>[ocultar]</v>
      </c>
      <c r="AU8" s="132" t="s">
        <v>219</v>
      </c>
      <c r="AV8" s="133" t="s">
        <v>212</v>
      </c>
    </row>
    <row r="9" spans="1:48" ht="17.25" thickBot="1" x14ac:dyDescent="0.35">
      <c r="B9" s="129" t="s">
        <v>247</v>
      </c>
      <c r="C9" s="166"/>
      <c r="D9" s="130"/>
      <c r="E9" s="130"/>
      <c r="F9" s="130"/>
      <c r="G9" s="130"/>
      <c r="H9" s="130"/>
      <c r="I9" s="196" t="str">
        <f t="shared" ref="I9" si="1">IFERROR((I10-I11)/I10,"")</f>
        <v/>
      </c>
      <c r="J9" s="197" t="str">
        <f>IFERROR((J10-J11)/J10,"")</f>
        <v/>
      </c>
      <c r="K9" s="198" t="str">
        <f t="shared" ref="K9:AV9" si="2">IFERROR((K10-K11)/K10,"")</f>
        <v/>
      </c>
      <c r="L9" s="198" t="str">
        <f t="shared" si="2"/>
        <v/>
      </c>
      <c r="M9" s="198" t="str">
        <f t="shared" si="2"/>
        <v/>
      </c>
      <c r="N9" s="199" t="str">
        <f t="shared" si="2"/>
        <v/>
      </c>
      <c r="O9" s="200" t="str">
        <f t="shared" si="2"/>
        <v/>
      </c>
      <c r="P9" s="200" t="str">
        <f t="shared" si="2"/>
        <v/>
      </c>
      <c r="Q9" s="200" t="str">
        <f t="shared" si="2"/>
        <v/>
      </c>
      <c r="R9" s="200" t="str">
        <f t="shared" si="2"/>
        <v/>
      </c>
      <c r="S9" s="200" t="str">
        <f t="shared" si="2"/>
        <v/>
      </c>
      <c r="T9" s="200" t="str">
        <f t="shared" si="2"/>
        <v/>
      </c>
      <c r="U9" s="200" t="str">
        <f t="shared" si="2"/>
        <v/>
      </c>
      <c r="V9" s="200" t="str">
        <f t="shared" si="2"/>
        <v/>
      </c>
      <c r="W9" s="200" t="str">
        <f t="shared" si="2"/>
        <v/>
      </c>
      <c r="X9" s="200" t="str">
        <f t="shared" si="2"/>
        <v/>
      </c>
      <c r="Y9" s="200" t="str">
        <f t="shared" si="2"/>
        <v/>
      </c>
      <c r="Z9" s="199" t="str">
        <f t="shared" si="2"/>
        <v/>
      </c>
      <c r="AA9" s="199" t="str">
        <f t="shared" si="2"/>
        <v/>
      </c>
      <c r="AB9" s="199" t="str">
        <f t="shared" si="2"/>
        <v/>
      </c>
      <c r="AC9" s="199" t="str">
        <f t="shared" si="2"/>
        <v/>
      </c>
      <c r="AD9" s="199" t="str">
        <f t="shared" si="2"/>
        <v/>
      </c>
      <c r="AE9" s="199" t="str">
        <f t="shared" si="2"/>
        <v/>
      </c>
      <c r="AF9" s="199" t="str">
        <f t="shared" si="2"/>
        <v/>
      </c>
      <c r="AG9" s="199" t="str">
        <f t="shared" si="2"/>
        <v/>
      </c>
      <c r="AH9" s="199" t="str">
        <f t="shared" si="2"/>
        <v/>
      </c>
      <c r="AI9" s="199" t="str">
        <f t="shared" si="2"/>
        <v/>
      </c>
      <c r="AJ9" s="199" t="str">
        <f t="shared" si="2"/>
        <v/>
      </c>
      <c r="AK9" s="199" t="str">
        <f t="shared" si="2"/>
        <v/>
      </c>
      <c r="AL9" s="199" t="str">
        <f t="shared" si="2"/>
        <v/>
      </c>
      <c r="AM9" s="199" t="str">
        <f t="shared" si="2"/>
        <v/>
      </c>
      <c r="AN9" s="201" t="str">
        <f t="shared" si="2"/>
        <v/>
      </c>
      <c r="AO9" s="205" t="str">
        <f t="shared" si="2"/>
        <v/>
      </c>
      <c r="AP9" s="202" t="str">
        <f t="shared" si="2"/>
        <v/>
      </c>
      <c r="AQ9" s="202" t="str">
        <f t="shared" si="2"/>
        <v/>
      </c>
      <c r="AR9" s="202" t="str">
        <f t="shared" si="2"/>
        <v/>
      </c>
      <c r="AS9" s="202" t="str">
        <f t="shared" si="2"/>
        <v/>
      </c>
      <c r="AT9" s="202" t="str">
        <f t="shared" si="2"/>
        <v/>
      </c>
      <c r="AU9" s="203" t="str">
        <f t="shared" si="2"/>
        <v/>
      </c>
      <c r="AV9" s="204" t="str">
        <f t="shared" si="2"/>
        <v/>
      </c>
    </row>
    <row r="10" spans="1:48" x14ac:dyDescent="0.3">
      <c r="B10" s="123" t="s">
        <v>162</v>
      </c>
      <c r="C10" s="124">
        <f t="array" ref="C10">SUM(IF($B10=DATOS_[Sexo],
IF("Dentro"=DATOS_[Check Periodo Ref.],
1/(COUNTIFS(DATOS_[Sexo],$B10,DATOS_[Check Periodo Ref.],"Dentro",DATOS_[id],DATOS_[id])))))</f>
        <v>0</v>
      </c>
      <c r="D10" s="125">
        <f>COUNTIFS(DATOS_[AGRUP. VALOR. PTO.],"&lt;&gt;",DATOS_[Sexo],$B10,DATOS_[Check Periodo Ref.],"Dentro")</f>
        <v>0</v>
      </c>
      <c r="E10" s="125">
        <f>COUNTIFS(DATOS_[AGRUP. VALOR. PTO.],"&lt;&gt;",DATOS_[Sexo],$B10,DATOS_[Check Periodo Ref.],"Dentro",DATOS_[Check Nº SC Norm],"Sí")</f>
        <v>0</v>
      </c>
      <c r="F10" s="125">
        <f>COUNTIFS(DATOS_[AGRUP. VALOR. PTO.],"&lt;&gt;",DATOS_[Sexo],$B10,DATOS_[Check Periodo Ref.],"Dentro",DATOS_[Check Nº SC Anualiz],"Sí")</f>
        <v>0</v>
      </c>
      <c r="G10" s="125">
        <f>COUNTIFS(DATOS_[AGRUP. VALOR. PTO.],"&lt;&gt;",DATOS_[Sexo],$B10,DATOS_[Check Periodo Ref.],"Dentro",DATOS_[Check Nº SC Norm y Anualiz],"Sí")</f>
        <v>0</v>
      </c>
      <c r="H10" s="125">
        <f>COUNTIFS(DATOS_[AGRUP. VALOR. PTO.],"&lt;&gt;",DATOS_[Sexo],$B10,DATOS_[Check Periodo Ref.],"Dentro",DATOS_[Check Equiparación],"Sí")</f>
        <v>0</v>
      </c>
      <c r="I10" s="167">
        <f t="array" ref="I10">IFERROR(
AVERAGE(IF(DATOS_[Sexo]=$B10,IF(DATOS_[Check Equiparado]="Sí",IF(DATOS_[Check Periodo Ref.]="Dentro",DATOS_[SALARIO BASE Eq],FALSE)))),
0)</f>
        <v>0</v>
      </c>
      <c r="J10" s="175" cm="1">
        <f t="array" ref="J10">IFERROR(
(AVERAGE((IF(DATOS_[[Sexo]:[Sexo]]=$B10,IF(DATOS_[[Check Periodo Ref.]:[Check Periodo Ref.]]="Dentro",IF(DATOS_[[Check Equiparado]:[Check Equiparado]]="Sí",IF(DATOS!AE$4="Sí",(1/DATOS_[[% anualiz]:[% anualiz]]),1)*IF(DATOS!AE$5="Sí",1/DATOS_[[% normaliz]:[% normaliz]],1)*(DATOS_[Conc.Sal.01]))))))),
0)</f>
        <v>0</v>
      </c>
      <c r="K10" s="175" cm="1">
        <f t="array" ref="K10">IFERROR(
(AVERAGE((IF(DATOS_[[Sexo]:[Sexo]]=$B10,IF(DATOS_[[Check Periodo Ref.]:[Check Periodo Ref.]]="Dentro",IF(DATOS_[[Check Equiparado]:[Check Equiparado]]="Sí",IF(DATOS!AF$4="Sí",(1/DATOS_[[% anualiz]:[% anualiz]]),1)*IF(DATOS!AF$5="Sí",1/DATOS_[[% normaliz]:[% normaliz]],1)*(DATOS_[Conc.Sal.02]))))))),
0)</f>
        <v>0</v>
      </c>
      <c r="L10" s="175" cm="1">
        <f t="array" ref="L10">IFERROR(
(AVERAGE((IF(DATOS_[[Sexo]:[Sexo]]=$B10,IF(DATOS_[[Check Periodo Ref.]:[Check Periodo Ref.]]="Dentro",IF(DATOS_[[Check Equiparado]:[Check Equiparado]]="Sí",IF(DATOS!AG$4="Sí",(1/DATOS_[[% anualiz]:[% anualiz]]),1)*IF(DATOS!AG$5="Sí",1/DATOS_[[% normaliz]:[% normaliz]],1)*(DATOS_[Conc.Sal.03]))))))),
0)</f>
        <v>0</v>
      </c>
      <c r="M10" s="175" cm="1">
        <f t="array" ref="M10">IFERROR(
(AVERAGE((IF(DATOS_[[Sexo]:[Sexo]]=$B10,IF(DATOS_[[Check Periodo Ref.]:[Check Periodo Ref.]]="Dentro",IF(DATOS_[[Check Equiparado]:[Check Equiparado]]="Sí",IF(DATOS!AH$4="Sí",(1/DATOS_[[% anualiz]:[% anualiz]]),1)*IF(DATOS!AH$5="Sí",1/DATOS_[[% normaliz]:[% normaliz]],1)*(DATOS_[Conc.Sal.04]))))))),
0)</f>
        <v>0</v>
      </c>
      <c r="N10" s="175" cm="1">
        <f t="array" ref="N10">IFERROR(
(AVERAGE((IF(DATOS_[[Sexo]:[Sexo]]=$B10,IF(DATOS_[[Check Periodo Ref.]:[Check Periodo Ref.]]="Dentro",IF(DATOS_[[Check Equiparado]:[Check Equiparado]]="Sí",IF(DATOS!AI$4="Sí",(1/DATOS_[[% anualiz]:[% anualiz]]),1)*IF(DATOS!AI$5="Sí",1/DATOS_[[% normaliz]:[% normaliz]],1)*(DATOS_[Conc.Sal.05]))))))),
0)</f>
        <v>0</v>
      </c>
      <c r="O10" s="175" cm="1">
        <f t="array" ref="O10">IFERROR(
(AVERAGE((IF(DATOS_[[Sexo]:[Sexo]]=$B10,IF(DATOS_[[Check Periodo Ref.]:[Check Periodo Ref.]]="Dentro",IF(DATOS_[[Check Equiparado]:[Check Equiparado]]="Sí",IF(DATOS!AJ$4="Sí",(1/DATOS_[[% anualiz]:[% anualiz]]),1)*IF(DATOS!AJ$5="Sí",1/DATOS_[[% normaliz]:[% normaliz]],1)*(DATOS_[Conc.Sal.06]))))))),
0)</f>
        <v>0</v>
      </c>
      <c r="P10" s="175" cm="1">
        <f t="array" ref="P10">IFERROR(
(AVERAGE((IF(DATOS_[[Sexo]:[Sexo]]=$B10,IF(DATOS_[[Check Periodo Ref.]:[Check Periodo Ref.]]="Dentro",IF(DATOS_[[Check Equiparado]:[Check Equiparado]]="Sí",IF(DATOS!AK$4="Sí",(1/DATOS_[[% anualiz]:[% anualiz]]),1)*IF(DATOS!AK$5="Sí",1/DATOS_[[% normaliz]:[% normaliz]],1)*(DATOS_[Conc.Sal.07]))))))),
0)</f>
        <v>0</v>
      </c>
      <c r="Q10" s="175" cm="1">
        <f t="array" ref="Q10">IFERROR(
(AVERAGE((IF(DATOS_[[Sexo]:[Sexo]]=$B10,IF(DATOS_[[Check Periodo Ref.]:[Check Periodo Ref.]]="Dentro",IF(DATOS_[[Check Equiparado]:[Check Equiparado]]="Sí",IF(DATOS!AL$4="Sí",(1/DATOS_[[% anualiz]:[% anualiz]]),1)*IF(DATOS!AL$5="Sí",1/DATOS_[[% normaliz]:[% normaliz]],1)*(DATOS_[Conc.Sal.08]))))))),
0)</f>
        <v>0</v>
      </c>
      <c r="R10" s="175" cm="1">
        <f t="array" ref="R10">IFERROR(
(AVERAGE((IF(DATOS_[[Sexo]:[Sexo]]=$B10,IF(DATOS_[[Check Periodo Ref.]:[Check Periodo Ref.]]="Dentro",IF(DATOS_[[Check Equiparado]:[Check Equiparado]]="Sí",IF(DATOS!AM$4="Sí",(1/DATOS_[[% anualiz]:[% anualiz]]),1)*IF(DATOS!AM$5="Sí",1/DATOS_[[% normaliz]:[% normaliz]],1)*(DATOS_[Conc.Sal.09]))))))),
0)</f>
        <v>0</v>
      </c>
      <c r="S10" s="175" cm="1">
        <f t="array" ref="S10">IFERROR(
(AVERAGE((IF(DATOS_[[Sexo]:[Sexo]]=$B10,IF(DATOS_[[Check Periodo Ref.]:[Check Periodo Ref.]]="Dentro",IF(DATOS_[[Check Equiparado]:[Check Equiparado]]="Sí",IF(DATOS!AN$4="Sí",(1/DATOS_[[% anualiz]:[% anualiz]]),1)*IF(DATOS!AN$5="Sí",1/DATOS_[[% normaliz]:[% normaliz]],1)*(DATOS_[Conc.Sal.10]))))))),
0)</f>
        <v>0</v>
      </c>
      <c r="T10" s="175" cm="1">
        <f t="array" ref="T10">IFERROR(
(AVERAGE((IF(DATOS_[[Sexo]:[Sexo]]=$B10,IF(DATOS_[[Check Periodo Ref.]:[Check Periodo Ref.]]="Dentro",IF(DATOS_[[Check Equiparado]:[Check Equiparado]]="Sí",IF(DATOS!AO$4="Sí",(1/DATOS_[[% anualiz]:[% anualiz]]),1)*IF(DATOS!AO$5="Sí",1/DATOS_[[% normaliz]:[% normaliz]],1)*(DATOS_[Conc.Sal.11]))))))),
0)</f>
        <v>0</v>
      </c>
      <c r="U10" s="175" cm="1">
        <f t="array" ref="U10">IFERROR(
(AVERAGE((IF(DATOS_[[Sexo]:[Sexo]]=$B10,IF(DATOS_[[Check Periodo Ref.]:[Check Periodo Ref.]]="Dentro",IF(DATOS_[[Check Equiparado]:[Check Equiparado]]="Sí",IF(DATOS!AP$4="Sí",(1/DATOS_[[% anualiz]:[% anualiz]]),1)*IF(DATOS!AP$5="Sí",1/DATOS_[[% normaliz]:[% normaliz]],1)*(DATOS_[Conc.Sal.12]))))))),
0)</f>
        <v>0</v>
      </c>
      <c r="V10" s="175" cm="1">
        <f t="array" ref="V10">IFERROR(
(AVERAGE((IF(DATOS_[[Sexo]:[Sexo]]=$B10,IF(DATOS_[[Check Periodo Ref.]:[Check Periodo Ref.]]="Dentro",IF(DATOS_[[Check Equiparado]:[Check Equiparado]]="Sí",IF(DATOS!AQ$4="Sí",(1/DATOS_[[% anualiz]:[% anualiz]]),1)*IF(DATOS!AQ$5="Sí",1/DATOS_[[% normaliz]:[% normaliz]],1)*(DATOS_[Conc.Sal.13]))))))),
0)</f>
        <v>0</v>
      </c>
      <c r="W10" s="175" cm="1">
        <f t="array" ref="W10">IFERROR(
(AVERAGE((IF(DATOS_[[Sexo]:[Sexo]]=$B10,IF(DATOS_[[Check Periodo Ref.]:[Check Periodo Ref.]]="Dentro",IF(DATOS_[[Check Equiparado]:[Check Equiparado]]="Sí",IF(DATOS!AR$4="Sí",(1/DATOS_[[% anualiz]:[% anualiz]]),1)*IF(DATOS!AR$5="Sí",1/DATOS_[[% normaliz]:[% normaliz]],1)*(DATOS_[Conc.Sal.14]))))))),
0)</f>
        <v>0</v>
      </c>
      <c r="X10" s="175" cm="1">
        <f t="array" ref="X10">IFERROR(
(AVERAGE((IF(DATOS_[[Sexo]:[Sexo]]=$B10,IF(DATOS_[[Check Periodo Ref.]:[Check Periodo Ref.]]="Dentro",IF(DATOS_[[Check Equiparado]:[Check Equiparado]]="Sí",IF(DATOS!AS$4="Sí",(1/DATOS_[[% anualiz]:[% anualiz]]),1)*IF(DATOS!AS$5="Sí",1/DATOS_[[% normaliz]:[% normaliz]],1)*(DATOS_[Conc.Sal.15]))))))),
0)</f>
        <v>0</v>
      </c>
      <c r="Y10" s="175" cm="1">
        <f t="array" ref="Y10">IFERROR(
(AVERAGE((IF(DATOS_[[Sexo]:[Sexo]]=$B10,IF(DATOS_[[Check Periodo Ref.]:[Check Periodo Ref.]]="Dentro",IF(DATOS_[[Check Equiparado]:[Check Equiparado]]="Sí",IF(DATOS!AT$4="Sí",(1/DATOS_[[% anualiz]:[% anualiz]]),1)*IF(DATOS!AT$5="Sí",1/DATOS_[[% normaliz]:[% normaliz]],1)*(DATOS_[Conc.Sal.16]))))))),
0)</f>
        <v>0</v>
      </c>
      <c r="Z10" s="175" cm="1">
        <f t="array" ref="Z10">IFERROR(
(AVERAGE((IF(DATOS_[[Sexo]:[Sexo]]=$B10,IF(DATOS_[[Check Periodo Ref.]:[Check Periodo Ref.]]="Dentro",IF(DATOS_[[Check Equiparado]:[Check Equiparado]]="Sí",IF(DATOS!AU$4="Sí",(1/DATOS_[[% anualiz]:[% anualiz]]),1)*IF(DATOS!AU$5="Sí",1/DATOS_[[% normaliz]:[% normaliz]],1)*(DATOS_[Conc.Sal.17]))))))),
0)</f>
        <v>0</v>
      </c>
      <c r="AA10" s="175" cm="1">
        <f t="array" ref="AA10">IFERROR(
(AVERAGE((IF(DATOS_[[Sexo]:[Sexo]]=$B10,IF(DATOS_[[Check Periodo Ref.]:[Check Periodo Ref.]]="Dentro",IF(DATOS_[[Check Equiparado]:[Check Equiparado]]="Sí",IF(DATOS!AV$4="Sí",(1/DATOS_[[% anualiz]:[% anualiz]]),1)*IF(DATOS!AV$5="Sí",1/DATOS_[[% normaliz]:[% normaliz]],1)*(DATOS_[Conc.Sal.18]))))))),
0)</f>
        <v>0</v>
      </c>
      <c r="AB10" s="175" cm="1">
        <f t="array" ref="AB10">IFERROR(
(AVERAGE((IF(DATOS_[[Sexo]:[Sexo]]=$B10,IF(DATOS_[[Check Periodo Ref.]:[Check Periodo Ref.]]="Dentro",IF(DATOS_[[Check Equiparado]:[Check Equiparado]]="Sí",IF(DATOS!AW$4="Sí",(1/DATOS_[[% anualiz]:[% anualiz]]),1)*IF(DATOS!AW$5="Sí",1/DATOS_[[% normaliz]:[% normaliz]],1)*(DATOS_[Conc.Sal.19]))))))),
0)</f>
        <v>0</v>
      </c>
      <c r="AC10" s="175" cm="1">
        <f t="array" ref="AC10">IFERROR(
(AVERAGE((IF(DATOS_[[Sexo]:[Sexo]]=$B10,IF(DATOS_[[Check Periodo Ref.]:[Check Periodo Ref.]]="Dentro",IF(DATOS_[[Check Equiparado]:[Check Equiparado]]="Sí",IF(DATOS!AX$4="Sí",(1/DATOS_[[% anualiz]:[% anualiz]]),1)*IF(DATOS!AX$5="Sí",1/DATOS_[[% normaliz]:[% normaliz]],1)*(DATOS_[Conc.Sal.20]))))))),
0)</f>
        <v>0</v>
      </c>
      <c r="AD10" s="175" cm="1">
        <f t="array" ref="AD10">IFERROR(
(AVERAGE((IF(DATOS_[[Sexo]:[Sexo]]=$B10,IF(DATOS_[[Check Periodo Ref.]:[Check Periodo Ref.]]="Dentro",IF(DATOS_[[Check Equiparado]:[Check Equiparado]]="Sí",IF(DATOS!AY$4="Sí",(1/DATOS_[[% anualiz]:[% anualiz]]),1)*IF(DATOS!AY$5="Sí",1/DATOS_[[% normaliz]:[% normaliz]],1)*(DATOS_[Conc.Sal.21]))))))),
0)</f>
        <v>0</v>
      </c>
      <c r="AE10" s="175" cm="1">
        <f t="array" ref="AE10">IFERROR(
(AVERAGE((IF(DATOS_[[Sexo]:[Sexo]]=$B10,IF(DATOS_[[Check Periodo Ref.]:[Check Periodo Ref.]]="Dentro",IF(DATOS_[[Check Equiparado]:[Check Equiparado]]="Sí",IF(DATOS!AZ$4="Sí",(1/DATOS_[[% anualiz]:[% anualiz]]),1)*IF(DATOS!AZ$5="Sí",1/DATOS_[[% normaliz]:[% normaliz]],1)*(DATOS_[Conc.Sal.22]))))))),
0)</f>
        <v>0</v>
      </c>
      <c r="AF10" s="175" cm="1">
        <f t="array" ref="AF10">IFERROR(
(AVERAGE((IF(DATOS_[[Sexo]:[Sexo]]=$B10,IF(DATOS_[[Check Periodo Ref.]:[Check Periodo Ref.]]="Dentro",IF(DATOS_[[Check Equiparado]:[Check Equiparado]]="Sí",IF(DATOS!BA$4="Sí",(1/DATOS_[[% anualiz]:[% anualiz]]),1)*IF(DATOS!BA$5="Sí",1/DATOS_[[% normaliz]:[% normaliz]],1)*(DATOS_[Conc.Sal.23]))))))),
0)</f>
        <v>0</v>
      </c>
      <c r="AG10" s="175" cm="1">
        <f t="array" ref="AG10">IFERROR(
(AVERAGE((IF(DATOS_[[Sexo]:[Sexo]]=$B10,IF(DATOS_[[Check Periodo Ref.]:[Check Periodo Ref.]]="Dentro",IF(DATOS_[[Check Equiparado]:[Check Equiparado]]="Sí",IF(DATOS!BB$4="Sí",(1/DATOS_[[% anualiz]:[% anualiz]]),1)*IF(DATOS!BB$5="Sí",1/DATOS_[[% normaliz]:[% normaliz]],1)*(DATOS_[Conc.Sal.24]))))))),
0)</f>
        <v>0</v>
      </c>
      <c r="AH10" s="175" cm="1">
        <f t="array" ref="AH10">IFERROR(
(AVERAGE((IF(DATOS_[[Sexo]:[Sexo]]=$B10,IF(DATOS_[[Check Periodo Ref.]:[Check Periodo Ref.]]="Dentro",IF(DATOS_[[Check Equiparado]:[Check Equiparado]]="Sí",IF(DATOS!BC$4="Sí",(1/DATOS_[[% anualiz]:[% anualiz]]),1)*IF(DATOS!BC$5="Sí",1/DATOS_[[% normaliz]:[% normaliz]],1)*(DATOS_[Conc.Sal.25]))))))),
0)</f>
        <v>0</v>
      </c>
      <c r="AI10" s="175" cm="1">
        <f t="array" ref="AI10">IFERROR(
(AVERAGE((IF(DATOS_[[Sexo]:[Sexo]]=$B10,IF(DATOS_[[Check Periodo Ref.]:[Check Periodo Ref.]]="Dentro",IF(DATOS_[[Check Equiparado]:[Check Equiparado]]="Sí",IF(DATOS!BD$4="Sí",(1/DATOS_[[% anualiz]:[% anualiz]]),1)*IF(DATOS!BD$5="Sí",1/DATOS_[[% normaliz]:[% normaliz]],1)*(DATOS_[Conc.Sal.26]))))))),
0)</f>
        <v>0</v>
      </c>
      <c r="AJ10" s="175" cm="1">
        <f t="array" ref="AJ10">IFERROR(
(AVERAGE((IF(DATOS_[[Sexo]:[Sexo]]=$B10,IF(DATOS_[[Check Periodo Ref.]:[Check Periodo Ref.]]="Dentro",IF(DATOS_[[Check Equiparado]:[Check Equiparado]]="Sí",IF(DATOS!BE$4="Sí",(1/DATOS_[[% anualiz]:[% anualiz]]),1)*IF(DATOS!BE$5="Sí",1/DATOS_[[% normaliz]:[% normaliz]],1)*(DATOS_[Conc.Sal.27]))))))),
0)</f>
        <v>0</v>
      </c>
      <c r="AK10" s="175" cm="1">
        <f t="array" ref="AK10">IFERROR(
(AVERAGE((IF(DATOS_[[Sexo]:[Sexo]]=$B10,IF(DATOS_[[Check Periodo Ref.]:[Check Periodo Ref.]]="Dentro",IF(DATOS_[[Check Equiparado]:[Check Equiparado]]="Sí",IF(DATOS!BF$4="Sí",(1/DATOS_[[% anualiz]:[% anualiz]]),1)*IF(DATOS!BF$5="Sí",1/DATOS_[[% normaliz]:[% normaliz]],1)*(DATOS_[Conc.Sal.28]))))))),
0)</f>
        <v>0</v>
      </c>
      <c r="AL10" s="175" cm="1">
        <f t="array" ref="AL10">IFERROR(
(AVERAGE((IF(DATOS_[[Sexo]:[Sexo]]=$B10,IF(DATOS_[[Check Periodo Ref.]:[Check Periodo Ref.]]="Dentro",IF(DATOS_[[Check Equiparado]:[Check Equiparado]]="Sí",IF(DATOS!BG$4="Sí",(1/DATOS_[[% anualiz]:[% anualiz]]),1)*IF(DATOS!BG$5="Sí",1/DATOS_[[% normaliz]:[% normaliz]],1)*(DATOS_[Conc.Sal.29]))))))),
0)</f>
        <v>0</v>
      </c>
      <c r="AM10" s="175" cm="1">
        <f t="array" ref="AM10">IFERROR(
(AVERAGE((IF(DATOS_[[Sexo]:[Sexo]]=$B10,IF(DATOS_[[Check Periodo Ref.]:[Check Periodo Ref.]]="Dentro",IF(DATOS_[[Check Equiparado]:[Check Equiparado]]="Sí",IF(DATOS!BH$4="Sí",(1/DATOS_[[% anualiz]:[% anualiz]]),1)*IF(DATOS!BH$5="Sí",1/DATOS_[[% normaliz]:[% normaliz]],1)*(DATOS_[Conc.Sal.30]))))))),
0)</f>
        <v>0</v>
      </c>
      <c r="AN10" s="169">
        <f t="array" ref="AN10">IFERROR(
AVERAGE(IF(DATOS_[Sexo]=$B10,IF(DATOS_[Check Equiparado]="Sí",IF(DATOS_[Check Periodo Ref.]="Dentro",DATOS_[Tot COMPL.SAL Eq],FALSE)))),
0)</f>
        <v>0</v>
      </c>
      <c r="AO10" s="170">
        <f t="array" ref="AO10">IFERROR(
AVERAGE(IF(DATOS_[Sexo]=$B10,IF(DATOS_[Check Equiparado]="Sí",IF(DATOS_[Check Periodo Ref.]="Dentro",DATOS_[TOTAL SALARIO Eq],FALSE)))),
0)</f>
        <v>0</v>
      </c>
      <c r="AP10" s="174">
        <f t="array" ref="AP10">IFERROR(
(AVERAGE((IF(DATOS_[[Sexo]:[Sexo]]=$B10,IF(DATOS_[[Check Periodo Ref.]:[Check Periodo Ref.]]="Dentro",IF(DATOS_[[Check Equiparado]:[Check Equiparado]]="Sí",IF(DATOS!BI$4="Sí",(1/DATOS_[[% anualiz]:[% anualiz]]),1)*IF(DATOS!BI$5="Sí",1/DATOS_[[% normaliz]:[% normaliz]],1)*(DATOS_[C.Extra.01]))))))),
0)</f>
        <v>0</v>
      </c>
      <c r="AQ10" s="174">
        <f t="array" ref="AQ10">IFERROR(
(AVERAGE((IF(DATOS_[[Sexo]:[Sexo]]=$B10,IF(DATOS_[[Check Periodo Ref.]:[Check Periodo Ref.]]="Dentro",IF(DATOS_[[Check Equiparado]:[Check Equiparado]]="Sí",IF(DATOS!BJ$4="Sí",(1/DATOS_[[% anualiz]:[% anualiz]]),1)*IF(DATOS!BJ$5="Sí",1/DATOS_[[% normaliz]:[% normaliz]],1)*(DATOS_[C.Extra.02]))))))),
0)</f>
        <v>0</v>
      </c>
      <c r="AR10" s="174">
        <f t="array" ref="AR10">IFERROR(
(AVERAGE((IF(DATOS_[[Sexo]:[Sexo]]=$B10,IF(DATOS_[[Check Periodo Ref.]:[Check Periodo Ref.]]="Dentro",IF(DATOS_[[Check Equiparado]:[Check Equiparado]]="Sí",IF(DATOS!BK$4="Sí",(1/DATOS_[[% anualiz]:[% anualiz]]),1)*IF(DATOS!BK$5="Sí",1/DATOS_[[% normaliz]:[% normaliz]],1)*(DATOS_[C.Extra.03]))))))),
0)</f>
        <v>0</v>
      </c>
      <c r="AS10" s="174">
        <f t="array" ref="AS10">IFERROR(
(AVERAGE((IF(DATOS_[[Sexo]:[Sexo]]=$B10,IF(DATOS_[[Check Periodo Ref.]:[Check Periodo Ref.]]="Dentro",IF(DATOS_[[Check Equiparado]:[Check Equiparado]]="Sí",IF(DATOS!BL$4="Sí",(1/DATOS_[[% anualiz]:[% anualiz]]),1)*IF(DATOS!BL$5="Sí",1/DATOS_[[% normaliz]:[% normaliz]],1)*(DATOS_[C.Extra.04]))))))),
0)</f>
        <v>0</v>
      </c>
      <c r="AT10" s="174">
        <f t="array" ref="AT10">IFERROR(
(AVERAGE((IF(DATOS_[[Sexo]:[Sexo]]=$B10,IF(DATOS_[[Check Periodo Ref.]:[Check Periodo Ref.]]="Dentro",IF(DATOS_[[Check Equiparado]:[Check Equiparado]]="Sí",IF(DATOS!BM$4="Sí",(1/DATOS_[[% anualiz]:[% anualiz]]),1)*IF(DATOS!BM$5="Sí",1/DATOS_[[% normaliz]:[% normaliz]],1)*(DATOS_[C.Extra.05]))))))),
0)</f>
        <v>0</v>
      </c>
      <c r="AU10" s="172">
        <f t="array" ref="AU10">IFERROR(
AVERAGE(IF(DATOS_[Sexo]=$B10,IF(DATOS_[Check Equiparado]="Sí",IF(DATOS_[Check Periodo Ref.]="Dentro",DATOS_[Tot Extrasalarial Eq],FALSE)))),
0)</f>
        <v>0</v>
      </c>
      <c r="AV10" s="173">
        <f t="array" ref="AV10">IFERROR(
AVERAGE(IF(DATOS_[Sexo]=$B10,IF(DATOS_[Check Equiparado]="Sí",IF(DATOS_[Check Periodo Ref.]="Dentro",DATOS_[TOTAL Retrib Eq],FALSE)))),
0)</f>
        <v>0</v>
      </c>
    </row>
    <row r="11" spans="1:48" x14ac:dyDescent="0.3">
      <c r="B11" s="123" t="s">
        <v>163</v>
      </c>
      <c r="C11" s="124">
        <f t="array" ref="C11">SUM(IF($B11=DATOS_[Sexo],
IF("Dentro"=DATOS_[Check Periodo Ref.],
1/(COUNTIFS(DATOS_[Sexo],$B11,DATOS_[Check Periodo Ref.],"Dentro",DATOS_[id],DATOS_[id])))))</f>
        <v>0</v>
      </c>
      <c r="D11" s="125">
        <f>COUNTIFS(DATOS_[AGRUP. VALOR. PTO.],"&lt;&gt;",DATOS_[Sexo],$B11,DATOS_[Check Periodo Ref.],"Dentro")</f>
        <v>0</v>
      </c>
      <c r="E11" s="125">
        <f>COUNTIFS(DATOS_[AGRUP. VALOR. PTO.],"&lt;&gt;",DATOS_[Sexo],$B11,DATOS_[Check Periodo Ref.],"Dentro",DATOS_[Check Nº SC Norm],"Sí")</f>
        <v>0</v>
      </c>
      <c r="F11" s="125">
        <f>COUNTIFS(DATOS_[AGRUP. VALOR. PTO.],"&lt;&gt;",DATOS_[Sexo],$B11,DATOS_[Check Periodo Ref.],"Dentro",DATOS_[Check Nº SC Anualiz],"Sí")</f>
        <v>0</v>
      </c>
      <c r="G11" s="125">
        <f>COUNTIFS(DATOS_[AGRUP. VALOR. PTO.],"&lt;&gt;",DATOS_[Sexo],$B11,DATOS_[Check Periodo Ref.],"Dentro",DATOS_[Check Nº SC Norm y Anualiz],"Sí")</f>
        <v>0</v>
      </c>
      <c r="H11" s="125">
        <f>COUNTIFS(DATOS_[AGRUP. VALOR. PTO.],"&lt;&gt;",DATOS_[Sexo],$B11,DATOS_[Check Periodo Ref.],"Dentro",DATOS_[Check Equiparación],"Sí")</f>
        <v>0</v>
      </c>
      <c r="I11" s="167">
        <f t="array" ref="I11">IFERROR(
AVERAGE(IF(DATOS_[Sexo]=$B11,IF(DATOS_[Check Equiparado]="Sí",IF(DATOS_[Check Periodo Ref.]="Dentro",DATOS_[SALARIO BASE Eq],FALSE)))),
0)</f>
        <v>0</v>
      </c>
      <c r="J11" s="175" cm="1">
        <f t="array" ref="J11">IFERROR(
(AVERAGE((IF(DATOS_[[Sexo]:[Sexo]]=$B11,IF(DATOS_[[Check Periodo Ref.]:[Check Periodo Ref.]]="Dentro",IF(DATOS_[[Check Equiparado]:[Check Equiparado]]="Sí",IF(DATOS!AE$4="Sí",(1/DATOS_[[% anualiz]:[% anualiz]]),1)*IF(DATOS!AE$5="Sí",1/DATOS_[[% normaliz]:[% normaliz]],1)*(DATOS_[Conc.Sal.01]))))))),
0)</f>
        <v>0</v>
      </c>
      <c r="K11" s="175" cm="1">
        <f t="array" ref="K11">IFERROR(
(AVERAGE((IF(DATOS_[[Sexo]:[Sexo]]=$B11,IF(DATOS_[[Check Periodo Ref.]:[Check Periodo Ref.]]="Dentro",IF(DATOS_[[Check Equiparado]:[Check Equiparado]]="Sí",IF(DATOS!AF$4="Sí",(1/DATOS_[[% anualiz]:[% anualiz]]),1)*IF(DATOS!AF$5="Sí",1/DATOS_[[% normaliz]:[% normaliz]],1)*(DATOS_[Conc.Sal.02]))))))),
0)</f>
        <v>0</v>
      </c>
      <c r="L11" s="175" cm="1">
        <f t="array" ref="L11">IFERROR(
(AVERAGE((IF(DATOS_[[Sexo]:[Sexo]]=$B11,IF(DATOS_[[Check Periodo Ref.]:[Check Periodo Ref.]]="Dentro",IF(DATOS_[[Check Equiparado]:[Check Equiparado]]="Sí",IF(DATOS!AG$4="Sí",(1/DATOS_[[% anualiz]:[% anualiz]]),1)*IF(DATOS!AG$5="Sí",1/DATOS_[[% normaliz]:[% normaliz]],1)*(DATOS_[Conc.Sal.03]))))))),
0)</f>
        <v>0</v>
      </c>
      <c r="M11" s="175" cm="1">
        <f t="array" ref="M11">IFERROR(
(AVERAGE((IF(DATOS_[[Sexo]:[Sexo]]=$B11,IF(DATOS_[[Check Periodo Ref.]:[Check Periodo Ref.]]="Dentro",IF(DATOS_[[Check Equiparado]:[Check Equiparado]]="Sí",IF(DATOS!AH$4="Sí",(1/DATOS_[[% anualiz]:[% anualiz]]),1)*IF(DATOS!AH$5="Sí",1/DATOS_[[% normaliz]:[% normaliz]],1)*(DATOS_[Conc.Sal.04]))))))),
0)</f>
        <v>0</v>
      </c>
      <c r="N11" s="175" cm="1">
        <f t="array" ref="N11">IFERROR(
(AVERAGE((IF(DATOS_[[Sexo]:[Sexo]]=$B11,IF(DATOS_[[Check Periodo Ref.]:[Check Periodo Ref.]]="Dentro",IF(DATOS_[[Check Equiparado]:[Check Equiparado]]="Sí",IF(DATOS!AI$4="Sí",(1/DATOS_[[% anualiz]:[% anualiz]]),1)*IF(DATOS!AI$5="Sí",1/DATOS_[[% normaliz]:[% normaliz]],1)*(DATOS_[Conc.Sal.05]))))))),
0)</f>
        <v>0</v>
      </c>
      <c r="O11" s="175" cm="1">
        <f t="array" ref="O11">IFERROR(
(AVERAGE((IF(DATOS_[[Sexo]:[Sexo]]=$B11,IF(DATOS_[[Check Periodo Ref.]:[Check Periodo Ref.]]="Dentro",IF(DATOS_[[Check Equiparado]:[Check Equiparado]]="Sí",IF(DATOS!AJ$4="Sí",(1/DATOS_[[% anualiz]:[% anualiz]]),1)*IF(DATOS!AJ$5="Sí",1/DATOS_[[% normaliz]:[% normaliz]],1)*(DATOS_[Conc.Sal.06]))))))),
0)</f>
        <v>0</v>
      </c>
      <c r="P11" s="175" cm="1">
        <f t="array" ref="P11">IFERROR(
(AVERAGE((IF(DATOS_[[Sexo]:[Sexo]]=$B11,IF(DATOS_[[Check Periodo Ref.]:[Check Periodo Ref.]]="Dentro",IF(DATOS_[[Check Equiparado]:[Check Equiparado]]="Sí",IF(DATOS!AK$4="Sí",(1/DATOS_[[% anualiz]:[% anualiz]]),1)*IF(DATOS!AK$5="Sí",1/DATOS_[[% normaliz]:[% normaliz]],1)*(DATOS_[Conc.Sal.07]))))))),
0)</f>
        <v>0</v>
      </c>
      <c r="Q11" s="175" cm="1">
        <f t="array" ref="Q11">IFERROR(
(AVERAGE((IF(DATOS_[[Sexo]:[Sexo]]=$B11,IF(DATOS_[[Check Periodo Ref.]:[Check Periodo Ref.]]="Dentro",IF(DATOS_[[Check Equiparado]:[Check Equiparado]]="Sí",IF(DATOS!AL$4="Sí",(1/DATOS_[[% anualiz]:[% anualiz]]),1)*IF(DATOS!AL$5="Sí",1/DATOS_[[% normaliz]:[% normaliz]],1)*(DATOS_[Conc.Sal.08]))))))),
0)</f>
        <v>0</v>
      </c>
      <c r="R11" s="175" cm="1">
        <f t="array" ref="R11">IFERROR(
(AVERAGE((IF(DATOS_[[Sexo]:[Sexo]]=$B11,IF(DATOS_[[Check Periodo Ref.]:[Check Periodo Ref.]]="Dentro",IF(DATOS_[[Check Equiparado]:[Check Equiparado]]="Sí",IF(DATOS!AM$4="Sí",(1/DATOS_[[% anualiz]:[% anualiz]]),1)*IF(DATOS!AM$5="Sí",1/DATOS_[[% normaliz]:[% normaliz]],1)*(DATOS_[Conc.Sal.09]))))))),
0)</f>
        <v>0</v>
      </c>
      <c r="S11" s="175" cm="1">
        <f t="array" ref="S11">IFERROR(
(AVERAGE((IF(DATOS_[[Sexo]:[Sexo]]=$B11,IF(DATOS_[[Check Periodo Ref.]:[Check Periodo Ref.]]="Dentro",IF(DATOS_[[Check Equiparado]:[Check Equiparado]]="Sí",IF(DATOS!AN$4="Sí",(1/DATOS_[[% anualiz]:[% anualiz]]),1)*IF(DATOS!AN$5="Sí",1/DATOS_[[% normaliz]:[% normaliz]],1)*(DATOS_[Conc.Sal.10]))))))),
0)</f>
        <v>0</v>
      </c>
      <c r="T11" s="175" cm="1">
        <f t="array" ref="T11">IFERROR(
(AVERAGE((IF(DATOS_[[Sexo]:[Sexo]]=$B11,IF(DATOS_[[Check Periodo Ref.]:[Check Periodo Ref.]]="Dentro",IF(DATOS_[[Check Equiparado]:[Check Equiparado]]="Sí",IF(DATOS!AO$4="Sí",(1/DATOS_[[% anualiz]:[% anualiz]]),1)*IF(DATOS!AO$5="Sí",1/DATOS_[[% normaliz]:[% normaliz]],1)*(DATOS_[Conc.Sal.11]))))))),
0)</f>
        <v>0</v>
      </c>
      <c r="U11" s="175" cm="1">
        <f t="array" ref="U11">IFERROR(
(AVERAGE((IF(DATOS_[[Sexo]:[Sexo]]=$B11,IF(DATOS_[[Check Periodo Ref.]:[Check Periodo Ref.]]="Dentro",IF(DATOS_[[Check Equiparado]:[Check Equiparado]]="Sí",IF(DATOS!AP$4="Sí",(1/DATOS_[[% anualiz]:[% anualiz]]),1)*IF(DATOS!AP$5="Sí",1/DATOS_[[% normaliz]:[% normaliz]],1)*(DATOS_[Conc.Sal.12]))))))),
0)</f>
        <v>0</v>
      </c>
      <c r="V11" s="175" cm="1">
        <f t="array" ref="V11">IFERROR(
(AVERAGE((IF(DATOS_[[Sexo]:[Sexo]]=$B11,IF(DATOS_[[Check Periodo Ref.]:[Check Periodo Ref.]]="Dentro",IF(DATOS_[[Check Equiparado]:[Check Equiparado]]="Sí",IF(DATOS!AQ$4="Sí",(1/DATOS_[[% anualiz]:[% anualiz]]),1)*IF(DATOS!AQ$5="Sí",1/DATOS_[[% normaliz]:[% normaliz]],1)*(DATOS_[Conc.Sal.13]))))))),
0)</f>
        <v>0</v>
      </c>
      <c r="W11" s="175" cm="1">
        <f t="array" ref="W11">IFERROR(
(AVERAGE((IF(DATOS_[[Sexo]:[Sexo]]=$B11,IF(DATOS_[[Check Periodo Ref.]:[Check Periodo Ref.]]="Dentro",IF(DATOS_[[Check Equiparado]:[Check Equiparado]]="Sí",IF(DATOS!AR$4="Sí",(1/DATOS_[[% anualiz]:[% anualiz]]),1)*IF(DATOS!AR$5="Sí",1/DATOS_[[% normaliz]:[% normaliz]],1)*(DATOS_[Conc.Sal.14]))))))),
0)</f>
        <v>0</v>
      </c>
      <c r="X11" s="175" cm="1">
        <f t="array" ref="X11">IFERROR(
(AVERAGE((IF(DATOS_[[Sexo]:[Sexo]]=$B11,IF(DATOS_[[Check Periodo Ref.]:[Check Periodo Ref.]]="Dentro",IF(DATOS_[[Check Equiparado]:[Check Equiparado]]="Sí",IF(DATOS!AS$4="Sí",(1/DATOS_[[% anualiz]:[% anualiz]]),1)*IF(DATOS!AS$5="Sí",1/DATOS_[[% normaliz]:[% normaliz]],1)*(DATOS_[Conc.Sal.15]))))))),
0)</f>
        <v>0</v>
      </c>
      <c r="Y11" s="175" cm="1">
        <f t="array" ref="Y11">IFERROR(
(AVERAGE((IF(DATOS_[[Sexo]:[Sexo]]=$B11,IF(DATOS_[[Check Periodo Ref.]:[Check Periodo Ref.]]="Dentro",IF(DATOS_[[Check Equiparado]:[Check Equiparado]]="Sí",IF(DATOS!AT$4="Sí",(1/DATOS_[[% anualiz]:[% anualiz]]),1)*IF(DATOS!AT$5="Sí",1/DATOS_[[% normaliz]:[% normaliz]],1)*(DATOS_[Conc.Sal.16]))))))),
0)</f>
        <v>0</v>
      </c>
      <c r="Z11" s="175" cm="1">
        <f t="array" ref="Z11">IFERROR(
(AVERAGE((IF(DATOS_[[Sexo]:[Sexo]]=$B11,IF(DATOS_[[Check Periodo Ref.]:[Check Periodo Ref.]]="Dentro",IF(DATOS_[[Check Equiparado]:[Check Equiparado]]="Sí",IF(DATOS!AU$4="Sí",(1/DATOS_[[% anualiz]:[% anualiz]]),1)*IF(DATOS!AU$5="Sí",1/DATOS_[[% normaliz]:[% normaliz]],1)*(DATOS_[Conc.Sal.17]))))))),
0)</f>
        <v>0</v>
      </c>
      <c r="AA11" s="175" cm="1">
        <f t="array" ref="AA11">IFERROR(
(AVERAGE((IF(DATOS_[[Sexo]:[Sexo]]=$B11,IF(DATOS_[[Check Periodo Ref.]:[Check Periodo Ref.]]="Dentro",IF(DATOS_[[Check Equiparado]:[Check Equiparado]]="Sí",IF(DATOS!AV$4="Sí",(1/DATOS_[[% anualiz]:[% anualiz]]),1)*IF(DATOS!AV$5="Sí",1/DATOS_[[% normaliz]:[% normaliz]],1)*(DATOS_[Conc.Sal.18]))))))),
0)</f>
        <v>0</v>
      </c>
      <c r="AB11" s="175" cm="1">
        <f t="array" ref="AB11">IFERROR(
(AVERAGE((IF(DATOS_[[Sexo]:[Sexo]]=$B11,IF(DATOS_[[Check Periodo Ref.]:[Check Periodo Ref.]]="Dentro",IF(DATOS_[[Check Equiparado]:[Check Equiparado]]="Sí",IF(DATOS!AW$4="Sí",(1/DATOS_[[% anualiz]:[% anualiz]]),1)*IF(DATOS!AW$5="Sí",1/DATOS_[[% normaliz]:[% normaliz]],1)*(DATOS_[Conc.Sal.19]))))))),
0)</f>
        <v>0</v>
      </c>
      <c r="AC11" s="175" cm="1">
        <f t="array" ref="AC11">IFERROR(
(AVERAGE((IF(DATOS_[[Sexo]:[Sexo]]=$B11,IF(DATOS_[[Check Periodo Ref.]:[Check Periodo Ref.]]="Dentro",IF(DATOS_[[Check Equiparado]:[Check Equiparado]]="Sí",IF(DATOS!AX$4="Sí",(1/DATOS_[[% anualiz]:[% anualiz]]),1)*IF(DATOS!AX$5="Sí",1/DATOS_[[% normaliz]:[% normaliz]],1)*(DATOS_[Conc.Sal.20]))))))),
0)</f>
        <v>0</v>
      </c>
      <c r="AD11" s="175" cm="1">
        <f t="array" ref="AD11">IFERROR(
(AVERAGE((IF(DATOS_[[Sexo]:[Sexo]]=$B11,IF(DATOS_[[Check Periodo Ref.]:[Check Periodo Ref.]]="Dentro",IF(DATOS_[[Check Equiparado]:[Check Equiparado]]="Sí",IF(DATOS!AY$4="Sí",(1/DATOS_[[% anualiz]:[% anualiz]]),1)*IF(DATOS!AY$5="Sí",1/DATOS_[[% normaliz]:[% normaliz]],1)*(DATOS_[Conc.Sal.21]))))))),
0)</f>
        <v>0</v>
      </c>
      <c r="AE11" s="175" cm="1">
        <f t="array" ref="AE11">IFERROR(
(AVERAGE((IF(DATOS_[[Sexo]:[Sexo]]=$B11,IF(DATOS_[[Check Periodo Ref.]:[Check Periodo Ref.]]="Dentro",IF(DATOS_[[Check Equiparado]:[Check Equiparado]]="Sí",IF(DATOS!AZ$4="Sí",(1/DATOS_[[% anualiz]:[% anualiz]]),1)*IF(DATOS!AZ$5="Sí",1/DATOS_[[% normaliz]:[% normaliz]],1)*(DATOS_[Conc.Sal.22]))))))),
0)</f>
        <v>0</v>
      </c>
      <c r="AF11" s="175" cm="1">
        <f t="array" ref="AF11">IFERROR(
(AVERAGE((IF(DATOS_[[Sexo]:[Sexo]]=$B11,IF(DATOS_[[Check Periodo Ref.]:[Check Periodo Ref.]]="Dentro",IF(DATOS_[[Check Equiparado]:[Check Equiparado]]="Sí",IF(DATOS!BA$4="Sí",(1/DATOS_[[% anualiz]:[% anualiz]]),1)*IF(DATOS!BA$5="Sí",1/DATOS_[[% normaliz]:[% normaliz]],1)*(DATOS_[Conc.Sal.23]))))))),
0)</f>
        <v>0</v>
      </c>
      <c r="AG11" s="175" cm="1">
        <f t="array" ref="AG11">IFERROR(
(AVERAGE((IF(DATOS_[[Sexo]:[Sexo]]=$B11,IF(DATOS_[[Check Periodo Ref.]:[Check Periodo Ref.]]="Dentro",IF(DATOS_[[Check Equiparado]:[Check Equiparado]]="Sí",IF(DATOS!BB$4="Sí",(1/DATOS_[[% anualiz]:[% anualiz]]),1)*IF(DATOS!BB$5="Sí",1/DATOS_[[% normaliz]:[% normaliz]],1)*(DATOS_[Conc.Sal.24]))))))),
0)</f>
        <v>0</v>
      </c>
      <c r="AH11" s="175" cm="1">
        <f t="array" ref="AH11">IFERROR(
(AVERAGE((IF(DATOS_[[Sexo]:[Sexo]]=$B11,IF(DATOS_[[Check Periodo Ref.]:[Check Periodo Ref.]]="Dentro",IF(DATOS_[[Check Equiparado]:[Check Equiparado]]="Sí",IF(DATOS!BC$4="Sí",(1/DATOS_[[% anualiz]:[% anualiz]]),1)*IF(DATOS!BC$5="Sí",1/DATOS_[[% normaliz]:[% normaliz]],1)*(DATOS_[Conc.Sal.25]))))))),
0)</f>
        <v>0</v>
      </c>
      <c r="AI11" s="175" cm="1">
        <f t="array" ref="AI11">IFERROR(
(AVERAGE((IF(DATOS_[[Sexo]:[Sexo]]=$B11,IF(DATOS_[[Check Periodo Ref.]:[Check Periodo Ref.]]="Dentro",IF(DATOS_[[Check Equiparado]:[Check Equiparado]]="Sí",IF(DATOS!BD$4="Sí",(1/DATOS_[[% anualiz]:[% anualiz]]),1)*IF(DATOS!BD$5="Sí",1/DATOS_[[% normaliz]:[% normaliz]],1)*(DATOS_[Conc.Sal.26]))))))),
0)</f>
        <v>0</v>
      </c>
      <c r="AJ11" s="175" cm="1">
        <f t="array" ref="AJ11">IFERROR(
(AVERAGE((IF(DATOS_[[Sexo]:[Sexo]]=$B11,IF(DATOS_[[Check Periodo Ref.]:[Check Periodo Ref.]]="Dentro",IF(DATOS_[[Check Equiparado]:[Check Equiparado]]="Sí",IF(DATOS!BE$4="Sí",(1/DATOS_[[% anualiz]:[% anualiz]]),1)*IF(DATOS!BE$5="Sí",1/DATOS_[[% normaliz]:[% normaliz]],1)*(DATOS_[Conc.Sal.27]))))))),
0)</f>
        <v>0</v>
      </c>
      <c r="AK11" s="175" cm="1">
        <f t="array" ref="AK11">IFERROR(
(AVERAGE((IF(DATOS_[[Sexo]:[Sexo]]=$B11,IF(DATOS_[[Check Periodo Ref.]:[Check Periodo Ref.]]="Dentro",IF(DATOS_[[Check Equiparado]:[Check Equiparado]]="Sí",IF(DATOS!BF$4="Sí",(1/DATOS_[[% anualiz]:[% anualiz]]),1)*IF(DATOS!BF$5="Sí",1/DATOS_[[% normaliz]:[% normaliz]],1)*(DATOS_[Conc.Sal.28]))))))),
0)</f>
        <v>0</v>
      </c>
      <c r="AL11" s="175" cm="1">
        <f t="array" ref="AL11">IFERROR(
(AVERAGE((IF(DATOS_[[Sexo]:[Sexo]]=$B11,IF(DATOS_[[Check Periodo Ref.]:[Check Periodo Ref.]]="Dentro",IF(DATOS_[[Check Equiparado]:[Check Equiparado]]="Sí",IF(DATOS!BG$4="Sí",(1/DATOS_[[% anualiz]:[% anualiz]]),1)*IF(DATOS!BG$5="Sí",1/DATOS_[[% normaliz]:[% normaliz]],1)*(DATOS_[Conc.Sal.29]))))))),
0)</f>
        <v>0</v>
      </c>
      <c r="AM11" s="175" cm="1">
        <f t="array" ref="AM11">IFERROR(
(AVERAGE((IF(DATOS_[[Sexo]:[Sexo]]=$B11,IF(DATOS_[[Check Periodo Ref.]:[Check Periodo Ref.]]="Dentro",IF(DATOS_[[Check Equiparado]:[Check Equiparado]]="Sí",IF(DATOS!BH$4="Sí",(1/DATOS_[[% anualiz]:[% anualiz]]),1)*IF(DATOS!BH$5="Sí",1/DATOS_[[% normaliz]:[% normaliz]],1)*(DATOS_[Conc.Sal.30]))))))),
0)</f>
        <v>0</v>
      </c>
      <c r="AN11" s="169">
        <f t="array" ref="AN11">IFERROR(
AVERAGE(IF(DATOS_[Sexo]=$B11,IF(DATOS_[Check Equiparado]="Sí",IF(DATOS_[Check Periodo Ref.]="Dentro",DATOS_[Tot COMPL.SAL Eq],FALSE)))),
0)</f>
        <v>0</v>
      </c>
      <c r="AO11" s="170">
        <f t="array" ref="AO11">IFERROR(
AVERAGE(IF(DATOS_[Sexo]=$B11,IF(DATOS_[Check Equiparado]="Sí",IF(DATOS_[Check Periodo Ref.]="Dentro",DATOS_[TOTAL SALARIO Eq],FALSE)))),
0)</f>
        <v>0</v>
      </c>
      <c r="AP11" s="174">
        <f t="array" ref="AP11">IFERROR(
(AVERAGE((IF(DATOS_[[Sexo]:[Sexo]]=$B11,IF(DATOS_[[Check Periodo Ref.]:[Check Periodo Ref.]]="Dentro",IF(DATOS_[[Check Equiparado]:[Check Equiparado]]="Sí",IF(DATOS!BI$4="Sí",(1/DATOS_[[% anualiz]:[% anualiz]]),1)*IF(DATOS!BI$5="Sí",1/DATOS_[[% normaliz]:[% normaliz]],1)*(DATOS_[C.Extra.01]))))))),
0)</f>
        <v>0</v>
      </c>
      <c r="AQ11" s="174">
        <f t="array" ref="AQ11">IFERROR(
(AVERAGE((IF(DATOS_[[Sexo]:[Sexo]]=$B11,IF(DATOS_[[Check Periodo Ref.]:[Check Periodo Ref.]]="Dentro",IF(DATOS_[[Check Equiparado]:[Check Equiparado]]="Sí",IF(DATOS!BJ$4="Sí",(1/DATOS_[[% anualiz]:[% anualiz]]),1)*IF(DATOS!BJ$5="Sí",1/DATOS_[[% normaliz]:[% normaliz]],1)*(DATOS_[C.Extra.02]))))))),
0)</f>
        <v>0</v>
      </c>
      <c r="AR11" s="174">
        <f t="array" ref="AR11">IFERROR(
(AVERAGE((IF(DATOS_[[Sexo]:[Sexo]]=$B11,IF(DATOS_[[Check Periodo Ref.]:[Check Periodo Ref.]]="Dentro",IF(DATOS_[[Check Equiparado]:[Check Equiparado]]="Sí",IF(DATOS!BK$4="Sí",(1/DATOS_[[% anualiz]:[% anualiz]]),1)*IF(DATOS!BK$5="Sí",1/DATOS_[[% normaliz]:[% normaliz]],1)*(DATOS_[C.Extra.03]))))))),
0)</f>
        <v>0</v>
      </c>
      <c r="AS11" s="174">
        <f t="array" ref="AS11">IFERROR(
(AVERAGE((IF(DATOS_[[Sexo]:[Sexo]]=$B11,IF(DATOS_[[Check Periodo Ref.]:[Check Periodo Ref.]]="Dentro",IF(DATOS_[[Check Equiparado]:[Check Equiparado]]="Sí",IF(DATOS!BL$4="Sí",(1/DATOS_[[% anualiz]:[% anualiz]]),1)*IF(DATOS!BL$5="Sí",1/DATOS_[[% normaliz]:[% normaliz]],1)*(DATOS_[C.Extra.04]))))))),
0)</f>
        <v>0</v>
      </c>
      <c r="AT11" s="174">
        <f t="array" ref="AT11">IFERROR(
(AVERAGE((IF(DATOS_[[Sexo]:[Sexo]]=$B11,IF(DATOS_[[Check Periodo Ref.]:[Check Periodo Ref.]]="Dentro",IF(DATOS_[[Check Equiparado]:[Check Equiparado]]="Sí",IF(DATOS!BM$4="Sí",(1/DATOS_[[% anualiz]:[% anualiz]]),1)*IF(DATOS!BM$5="Sí",1/DATOS_[[% normaliz]:[% normaliz]],1)*(DATOS_[C.Extra.05]))))))),
0)</f>
        <v>0</v>
      </c>
      <c r="AU11" s="172">
        <f t="array" ref="AU11">IFERROR(
AVERAGE(IF(DATOS_[Sexo]=$B11,IF(DATOS_[Check Equiparado]="Sí",IF(DATOS_[Check Periodo Ref.]="Dentro",DATOS_[Tot Extrasalarial Eq],FALSE)))),
0)</f>
        <v>0</v>
      </c>
      <c r="AV11" s="173">
        <f t="array" ref="AV11">IFERROR(
AVERAGE(IF(DATOS_[Sexo]=$B11,IF(DATOS_[Check Equiparado]="Sí",IF(DATOS_[Check Periodo Ref.]="Dentro",DATOS_[TOTAL Retrib Eq],FALSE)))),
0)</f>
        <v>0</v>
      </c>
    </row>
    <row r="12" spans="1:48" x14ac:dyDescent="0.3">
      <c r="D12" s="126"/>
      <c r="E12" s="126"/>
      <c r="F12" s="126"/>
      <c r="G12" s="126"/>
      <c r="H12" s="126"/>
      <c r="N12" s="127"/>
      <c r="O12" s="128"/>
      <c r="P12" s="128"/>
      <c r="Q12" s="128"/>
      <c r="R12" s="128"/>
      <c r="S12" s="128"/>
      <c r="T12" s="128"/>
      <c r="U12" s="128"/>
      <c r="V12" s="128"/>
      <c r="W12" s="128"/>
      <c r="X12" s="128"/>
      <c r="Y12" s="128"/>
      <c r="Z12" s="127"/>
      <c r="AA12" s="127"/>
      <c r="AB12" s="127"/>
      <c r="AC12" s="127"/>
      <c r="AD12" s="127"/>
      <c r="AE12" s="127"/>
      <c r="AF12" s="127"/>
      <c r="AG12" s="127"/>
      <c r="AH12" s="127"/>
      <c r="AI12" s="127"/>
      <c r="AJ12" s="127"/>
      <c r="AK12" s="127"/>
      <c r="AL12" s="127"/>
      <c r="AM12" s="127"/>
      <c r="AP12" s="128"/>
      <c r="AQ12" s="128"/>
      <c r="AR12" s="128"/>
      <c r="AS12" s="128"/>
      <c r="AT12" s="128"/>
    </row>
    <row r="13" spans="1:48" x14ac:dyDescent="0.3">
      <c r="D13" s="126"/>
      <c r="E13" s="126"/>
      <c r="F13" s="126"/>
      <c r="G13" s="126"/>
      <c r="H13" s="126"/>
      <c r="N13" s="127"/>
      <c r="O13" s="128"/>
      <c r="P13" s="128"/>
      <c r="Q13" s="128"/>
      <c r="R13" s="128"/>
      <c r="S13" s="128"/>
      <c r="T13" s="128"/>
      <c r="U13" s="128"/>
      <c r="V13" s="128"/>
      <c r="W13" s="128"/>
      <c r="X13" s="128"/>
      <c r="Y13" s="128"/>
      <c r="Z13" s="127"/>
      <c r="AA13" s="127"/>
      <c r="AB13" s="127"/>
      <c r="AC13" s="127"/>
      <c r="AD13" s="127"/>
      <c r="AE13" s="127"/>
      <c r="AF13" s="127"/>
      <c r="AG13" s="127"/>
      <c r="AH13" s="127"/>
      <c r="AI13" s="127"/>
      <c r="AJ13" s="127"/>
      <c r="AK13" s="127"/>
      <c r="AL13" s="127"/>
      <c r="AM13" s="127"/>
      <c r="AP13" s="128"/>
      <c r="AQ13" s="128"/>
      <c r="AR13" s="128"/>
      <c r="AS13" s="128"/>
      <c r="AT13" s="128"/>
    </row>
    <row r="14" spans="1:48" s="122" customFormat="1" ht="46.15" customHeight="1" x14ac:dyDescent="0.25">
      <c r="B14" s="120"/>
      <c r="C14" s="120" t="s">
        <v>225</v>
      </c>
      <c r="D14" s="120" t="s">
        <v>220</v>
      </c>
      <c r="E14" s="120" t="s">
        <v>293</v>
      </c>
      <c r="F14" s="120" t="s">
        <v>291</v>
      </c>
      <c r="G14" s="120" t="s">
        <v>292</v>
      </c>
      <c r="H14" s="120" t="s">
        <v>224</v>
      </c>
      <c r="I14" s="211" t="s">
        <v>217</v>
      </c>
      <c r="J14" s="121" t="str">
        <f>+J8</f>
        <v>[ocultar]</v>
      </c>
      <c r="K14" s="121" t="str">
        <f t="shared" ref="K14:AM14" si="3">+K8</f>
        <v>[ocultar]</v>
      </c>
      <c r="L14" s="121" t="str">
        <f t="shared" si="3"/>
        <v>[ocultar]</v>
      </c>
      <c r="M14" s="121" t="str">
        <f t="shared" si="3"/>
        <v>[ocultar]</v>
      </c>
      <c r="N14" s="121" t="str">
        <f t="shared" si="3"/>
        <v>[ocultar]</v>
      </c>
      <c r="O14" s="121" t="str">
        <f t="shared" si="3"/>
        <v>[ocultar]</v>
      </c>
      <c r="P14" s="121" t="str">
        <f t="shared" si="3"/>
        <v>[ocultar]</v>
      </c>
      <c r="Q14" s="121" t="str">
        <f t="shared" si="3"/>
        <v>[ocultar]</v>
      </c>
      <c r="R14" s="121" t="str">
        <f t="shared" si="3"/>
        <v>[ocultar]</v>
      </c>
      <c r="S14" s="121" t="str">
        <f t="shared" si="3"/>
        <v>[ocultar]</v>
      </c>
      <c r="T14" s="121" t="str">
        <f t="shared" si="3"/>
        <v>[ocultar]</v>
      </c>
      <c r="U14" s="121" t="str">
        <f t="shared" si="3"/>
        <v>[ocultar]</v>
      </c>
      <c r="V14" s="121" t="str">
        <f t="shared" si="3"/>
        <v>[ocultar]</v>
      </c>
      <c r="W14" s="121" t="str">
        <f t="shared" si="3"/>
        <v>[ocultar]</v>
      </c>
      <c r="X14" s="121" t="str">
        <f t="shared" si="3"/>
        <v>[ocultar]</v>
      </c>
      <c r="Y14" s="121" t="str">
        <f t="shared" si="3"/>
        <v>[ocultar]</v>
      </c>
      <c r="Z14" s="121" t="str">
        <f t="shared" si="3"/>
        <v>[ocultar]</v>
      </c>
      <c r="AA14" s="121" t="str">
        <f t="shared" si="3"/>
        <v>[ocultar]</v>
      </c>
      <c r="AB14" s="121" t="str">
        <f t="shared" si="3"/>
        <v>[ocultar]</v>
      </c>
      <c r="AC14" s="121" t="str">
        <f t="shared" si="3"/>
        <v>[ocultar]</v>
      </c>
      <c r="AD14" s="121" t="str">
        <f t="shared" si="3"/>
        <v>[ocultar]</v>
      </c>
      <c r="AE14" s="121" t="str">
        <f t="shared" si="3"/>
        <v>[ocultar]</v>
      </c>
      <c r="AF14" s="121" t="str">
        <f t="shared" si="3"/>
        <v>[ocultar]</v>
      </c>
      <c r="AG14" s="121" t="str">
        <f t="shared" si="3"/>
        <v>[ocultar]</v>
      </c>
      <c r="AH14" s="121" t="str">
        <f t="shared" si="3"/>
        <v>[ocultar]</v>
      </c>
      <c r="AI14" s="121" t="str">
        <f t="shared" si="3"/>
        <v>[ocultar]</v>
      </c>
      <c r="AJ14" s="121" t="str">
        <f t="shared" si="3"/>
        <v>[ocultar]</v>
      </c>
      <c r="AK14" s="121" t="str">
        <f t="shared" si="3"/>
        <v>[ocultar]</v>
      </c>
      <c r="AL14" s="121" t="str">
        <f t="shared" si="3"/>
        <v>[ocultar]</v>
      </c>
      <c r="AM14" s="121" t="str">
        <f t="shared" si="3"/>
        <v>[ocultar]</v>
      </c>
      <c r="AN14" s="134" t="s">
        <v>218</v>
      </c>
      <c r="AO14" s="135" t="s">
        <v>211</v>
      </c>
      <c r="AP14" s="131" t="str">
        <f>+AP8</f>
        <v>[ocultar]</v>
      </c>
      <c r="AQ14" s="131" t="str">
        <f t="shared" ref="AQ14:AT14" si="4">+AQ8</f>
        <v>[ocultar]</v>
      </c>
      <c r="AR14" s="131" t="str">
        <f t="shared" si="4"/>
        <v>[ocultar]</v>
      </c>
      <c r="AS14" s="131" t="str">
        <f t="shared" si="4"/>
        <v>[ocultar]</v>
      </c>
      <c r="AT14" s="131" t="str">
        <f t="shared" si="4"/>
        <v>[ocultar]</v>
      </c>
      <c r="AU14" s="132" t="s">
        <v>219</v>
      </c>
      <c r="AV14" s="133" t="s">
        <v>212</v>
      </c>
    </row>
    <row r="15" spans="1:48" ht="17.25" thickBot="1" x14ac:dyDescent="0.35">
      <c r="A15" s="119" t="str">
        <f>+A16</f>
        <v>[ocultar]</v>
      </c>
      <c r="B15" s="129" t="s">
        <v>308</v>
      </c>
      <c r="C15" s="166"/>
      <c r="D15" s="130"/>
      <c r="E15" s="130"/>
      <c r="F15" s="130"/>
      <c r="G15" s="130"/>
      <c r="H15" s="130"/>
      <c r="I15" s="196" t="str">
        <f t="shared" ref="I15" si="5">IFERROR((I16-I17)/I16,"")</f>
        <v/>
      </c>
      <c r="J15" s="197" t="str">
        <f>IFERROR((J16-J17)/J16,"")</f>
        <v/>
      </c>
      <c r="K15" s="198" t="str">
        <f t="shared" ref="K15:AV15" si="6">IFERROR((K16-K17)/K16,"")</f>
        <v/>
      </c>
      <c r="L15" s="198" t="str">
        <f t="shared" si="6"/>
        <v/>
      </c>
      <c r="M15" s="198" t="str">
        <f t="shared" si="6"/>
        <v/>
      </c>
      <c r="N15" s="199" t="str">
        <f t="shared" si="6"/>
        <v/>
      </c>
      <c r="O15" s="200" t="str">
        <f t="shared" si="6"/>
        <v/>
      </c>
      <c r="P15" s="200" t="str">
        <f t="shared" si="6"/>
        <v/>
      </c>
      <c r="Q15" s="200" t="str">
        <f t="shared" si="6"/>
        <v/>
      </c>
      <c r="R15" s="200" t="str">
        <f t="shared" si="6"/>
        <v/>
      </c>
      <c r="S15" s="200" t="str">
        <f t="shared" si="6"/>
        <v/>
      </c>
      <c r="T15" s="200" t="str">
        <f t="shared" si="6"/>
        <v/>
      </c>
      <c r="U15" s="200" t="str">
        <f t="shared" si="6"/>
        <v/>
      </c>
      <c r="V15" s="200" t="str">
        <f t="shared" si="6"/>
        <v/>
      </c>
      <c r="W15" s="200" t="str">
        <f t="shared" si="6"/>
        <v/>
      </c>
      <c r="X15" s="200" t="str">
        <f t="shared" si="6"/>
        <v/>
      </c>
      <c r="Y15" s="200" t="str">
        <f t="shared" si="6"/>
        <v/>
      </c>
      <c r="Z15" s="199" t="str">
        <f t="shared" si="6"/>
        <v/>
      </c>
      <c r="AA15" s="199" t="str">
        <f t="shared" si="6"/>
        <v/>
      </c>
      <c r="AB15" s="199" t="str">
        <f t="shared" si="6"/>
        <v/>
      </c>
      <c r="AC15" s="199" t="str">
        <f t="shared" si="6"/>
        <v/>
      </c>
      <c r="AD15" s="199" t="str">
        <f t="shared" si="6"/>
        <v/>
      </c>
      <c r="AE15" s="199" t="str">
        <f t="shared" si="6"/>
        <v/>
      </c>
      <c r="AF15" s="199" t="str">
        <f t="shared" si="6"/>
        <v/>
      </c>
      <c r="AG15" s="199" t="str">
        <f t="shared" si="6"/>
        <v/>
      </c>
      <c r="AH15" s="199" t="str">
        <f t="shared" si="6"/>
        <v/>
      </c>
      <c r="AI15" s="199" t="str">
        <f t="shared" si="6"/>
        <v/>
      </c>
      <c r="AJ15" s="199" t="str">
        <f t="shared" si="6"/>
        <v/>
      </c>
      <c r="AK15" s="199" t="str">
        <f t="shared" si="6"/>
        <v/>
      </c>
      <c r="AL15" s="199" t="str">
        <f t="shared" si="6"/>
        <v/>
      </c>
      <c r="AM15" s="199" t="str">
        <f t="shared" si="6"/>
        <v/>
      </c>
      <c r="AN15" s="201" t="str">
        <f t="shared" si="6"/>
        <v/>
      </c>
      <c r="AO15" s="205" t="str">
        <f t="shared" si="6"/>
        <v/>
      </c>
      <c r="AP15" s="202" t="str">
        <f t="shared" si="6"/>
        <v/>
      </c>
      <c r="AQ15" s="202" t="str">
        <f t="shared" si="6"/>
        <v/>
      </c>
      <c r="AR15" s="202" t="str">
        <f t="shared" si="6"/>
        <v/>
      </c>
      <c r="AS15" s="202" t="str">
        <f t="shared" si="6"/>
        <v/>
      </c>
      <c r="AT15" s="202" t="str">
        <f t="shared" si="6"/>
        <v/>
      </c>
      <c r="AU15" s="203" t="str">
        <f t="shared" si="6"/>
        <v/>
      </c>
      <c r="AV15" s="204" t="str">
        <f t="shared" si="6"/>
        <v/>
      </c>
    </row>
    <row r="16" spans="1:48" x14ac:dyDescent="0.3">
      <c r="A16" s="119" t="str">
        <f>+IF(C16+C17=0,"[ocultar]","")</f>
        <v>[ocultar]</v>
      </c>
      <c r="B16" s="123" t="s">
        <v>162</v>
      </c>
      <c r="C16" s="124">
        <f t="array" ref="C16">SUM(IF($B16=DATOS_[Sexo],
IF($B15=DATOS_[AGRUP. VALOR. PTO.],
IF("Dentro"=DATOS_[Check Periodo Ref.],
1/(COUNTIFS(DATOS_[Sexo],$B16,DATOS_[AGRUP. VALOR. PTO.],$B15,DATOS_[Check Periodo Ref.],"Dentro",DATOS_[id],DATOS_[id]))))))</f>
        <v>0</v>
      </c>
      <c r="D16" s="125">
        <f>COUNTIFS(DATOS_[AGRUP. VALOR. PTO.],$B15,DATOS_[Sexo],$B16,DATOS_[Check Periodo Ref.],"Dentro")</f>
        <v>0</v>
      </c>
      <c r="E16" s="125">
        <f>COUNTIFS(DATOS_[AGRUP. VALOR. PTO.],$B15,DATOS_[Sexo],$B16,DATOS_[Check Periodo Ref.],"Dentro",DATOS_[Check Nº SC Norm],"Sí")</f>
        <v>0</v>
      </c>
      <c r="F16" s="125">
        <f>COUNTIFS(DATOS_[AGRUP. VALOR. PTO.],$B15,DATOS_[Sexo],$B16,DATOS_[Check Periodo Ref.],"Dentro",DATOS_[Check Nº SC Anualiz],"Sí")</f>
        <v>0</v>
      </c>
      <c r="G16" s="125">
        <f>COUNTIFS(DATOS_[AGRUP. VALOR. PTO.],$B15,DATOS_[Sexo],$B16,DATOS_[Check Periodo Ref.],"Dentro",DATOS_[Check Nº SC Norm y Anualiz],"Sí")</f>
        <v>0</v>
      </c>
      <c r="H16" s="125">
        <f>COUNTIFS(DATOS_[AGRUP. VALOR. PTO.],$B15,DATOS_[Sexo],$B16,DATOS_[Check Periodo Ref.],"Dentro",DATOS_[Check Equiparación],"Sí")</f>
        <v>0</v>
      </c>
      <c r="I16" s="167">
        <f t="array" ref="I16">IFERROR(
AVERAGE(IF(DATOS_[Sexo]=$B16,IF(DATOS_[[AGRUP. VALOR. PTO.]:[AGRUP. VALOR. PTO.]]=$B15,IF(DATOS_[Check Equiparado]="Sí",IF(DATOS_[Check Periodo Ref.]="Dentro",DATOS_[SALARIO BASE Eq],FALSE))))),
0)</f>
        <v>0</v>
      </c>
      <c r="J16" s="168">
        <f t="array" ref="J16">IFERROR(
(AVERAGE((IF(DATOS_[[Sexo]:[Sexo]]=$B16,IF(DATOS_[[AGRUP. VALOR. PTO.]:[AGRUP. VALOR. PTO.]]=$B15,IF(DATOS_[[Check Periodo Ref.]:[Check Periodo Ref.]]="Dentro",IF(DATOS_[[Check Equiparado]:[Check Equiparado]]="Sí",IF(DATOS!AE$4="Sí",(1/DATOS_[[% anualiz]:[% anualiz]]),1)*IF(DATOS!AE$5="Sí",1/DATOS_[[% normaliz]:[% normaliz]],1)*(DATOS_[Conc.Sal.01])))))))),
0)</f>
        <v>0</v>
      </c>
      <c r="K16" s="168">
        <f t="array" ref="K16">IFERROR(
(AVERAGE((IF(DATOS_[[Sexo]:[Sexo]]=$B16,IF(DATOS_[[AGRUP. VALOR. PTO.]:[AGRUP. VALOR. PTO.]]=$B15,IF(DATOS_[[Check Periodo Ref.]:[Check Periodo Ref.]]="Dentro",IF(DATOS_[[Check Equiparado]:[Check Equiparado]]="Sí",IF(DATOS!AF$4="Sí",(1/DATOS_[[% anualiz]:[% anualiz]]),1)*IF(DATOS!AF$5="Sí",1/DATOS_[[% normaliz]:[% normaliz]],1)*(DATOS_[Conc.Sal.02])))))))),
0)</f>
        <v>0</v>
      </c>
      <c r="L16" s="168">
        <f t="array" ref="L16">IFERROR(
(AVERAGE((IF(DATOS_[[Sexo]:[Sexo]]=$B16,IF(DATOS_[[AGRUP. VALOR. PTO.]:[AGRUP. VALOR. PTO.]]=$B15,IF(DATOS_[[Check Periodo Ref.]:[Check Periodo Ref.]]="Dentro",IF(DATOS_[[Check Equiparado]:[Check Equiparado]]="Sí",IF(DATOS!AG$4="Sí",(1/DATOS_[[% anualiz]:[% anualiz]]),1)*IF(DATOS!AG$5="Sí",1/DATOS_[[% normaliz]:[% normaliz]],1)*(DATOS_[Conc.Sal.03])))))))),
0)</f>
        <v>0</v>
      </c>
      <c r="M16" s="168">
        <f t="array" ref="M16">IFERROR(
(AVERAGE((IF(DATOS_[[Sexo]:[Sexo]]=$B16,IF(DATOS_[[AGRUP. VALOR. PTO.]:[AGRUP. VALOR. PTO.]]=$B15,IF(DATOS_[[Check Periodo Ref.]:[Check Periodo Ref.]]="Dentro",IF(DATOS_[[Check Equiparado]:[Check Equiparado]]="Sí",IF(DATOS!AH$4="Sí",(1/DATOS_[[% anualiz]:[% anualiz]]),1)*IF(DATOS!AH$5="Sí",1/DATOS_[[% normaliz]:[% normaliz]],1)*(DATOS_[Conc.Sal.04])))))))),
0)</f>
        <v>0</v>
      </c>
      <c r="N16" s="168">
        <f t="array" ref="N16">IFERROR(
(AVERAGE((IF(DATOS_[[Sexo]:[Sexo]]=$B16,IF(DATOS_[[AGRUP. VALOR. PTO.]:[AGRUP. VALOR. PTO.]]=$B15,IF(DATOS_[[Check Periodo Ref.]:[Check Periodo Ref.]]="Dentro",IF(DATOS_[[Check Equiparado]:[Check Equiparado]]="Sí",IF(DATOS!AI$4="Sí",(1/DATOS_[[% anualiz]:[% anualiz]]),1)*IF(DATOS!AI$5="Sí",1/DATOS_[[% normaliz]:[% normaliz]],1)*(DATOS_[Conc.Sal.05])))))))),
0)</f>
        <v>0</v>
      </c>
      <c r="O16" s="168">
        <f t="array" ref="O16">IFERROR(
(AVERAGE((IF(DATOS_[[Sexo]:[Sexo]]=$B16,IF(DATOS_[[AGRUP. VALOR. PTO.]:[AGRUP. VALOR. PTO.]]=$B15,IF(DATOS_[[Check Periodo Ref.]:[Check Periodo Ref.]]="Dentro",IF(DATOS_[[Check Equiparado]:[Check Equiparado]]="Sí",IF(DATOS!AJ$4="Sí",(1/DATOS_[[% anualiz]:[% anualiz]]),1)*IF(DATOS!AJ$5="Sí",1/DATOS_[[% normaliz]:[% normaliz]],1)*(DATOS_[Conc.Sal.06])))))))),
0)</f>
        <v>0</v>
      </c>
      <c r="P16" s="168">
        <f t="array" ref="P16">IFERROR(
(AVERAGE((IF(DATOS_[[Sexo]:[Sexo]]=$B16,IF(DATOS_[[AGRUP. VALOR. PTO.]:[AGRUP. VALOR. PTO.]]=$B15,IF(DATOS_[[Check Periodo Ref.]:[Check Periodo Ref.]]="Dentro",IF(DATOS_[[Check Equiparado]:[Check Equiparado]]="Sí",IF(DATOS!AK$4="Sí",(1/DATOS_[[% anualiz]:[% anualiz]]),1)*IF(DATOS!AK$5="Sí",1/DATOS_[[% normaliz]:[% normaliz]],1)*(DATOS_[Conc.Sal.07])))))))),
0)</f>
        <v>0</v>
      </c>
      <c r="Q16" s="168">
        <f t="array" ref="Q16">IFERROR(
(AVERAGE((IF(DATOS_[[Sexo]:[Sexo]]=$B16,IF(DATOS_[[AGRUP. VALOR. PTO.]:[AGRUP. VALOR. PTO.]]=$B15,IF(DATOS_[[Check Periodo Ref.]:[Check Periodo Ref.]]="Dentro",IF(DATOS_[[Check Equiparado]:[Check Equiparado]]="Sí",IF(DATOS!AL$4="Sí",(1/DATOS_[[% anualiz]:[% anualiz]]),1)*IF(DATOS!AL$5="Sí",1/DATOS_[[% normaliz]:[% normaliz]],1)*(DATOS_[Conc.Sal.08])))))))),
0)</f>
        <v>0</v>
      </c>
      <c r="R16" s="168">
        <f t="array" ref="R16">IFERROR(
(AVERAGE((IF(DATOS_[[Sexo]:[Sexo]]=$B16,IF(DATOS_[[AGRUP. VALOR. PTO.]:[AGRUP. VALOR. PTO.]]=$B15,IF(DATOS_[[Check Periodo Ref.]:[Check Periodo Ref.]]="Dentro",IF(DATOS_[[Check Equiparado]:[Check Equiparado]]="Sí",IF(DATOS!AM$4="Sí",(1/DATOS_[[% anualiz]:[% anualiz]]),1)*IF(DATOS!AM$5="Sí",1/DATOS_[[% normaliz]:[% normaliz]],1)*(DATOS_[Conc.Sal.09])))))))),
0)</f>
        <v>0</v>
      </c>
      <c r="S16" s="168">
        <f t="array" ref="S16">IFERROR(
(AVERAGE((IF(DATOS_[[Sexo]:[Sexo]]=$B16,IF(DATOS_[[AGRUP. VALOR. PTO.]:[AGRUP. VALOR. PTO.]]=$B15,IF(DATOS_[[Check Periodo Ref.]:[Check Periodo Ref.]]="Dentro",IF(DATOS_[[Check Equiparado]:[Check Equiparado]]="Sí",IF(DATOS!AN$4="Sí",(1/DATOS_[[% anualiz]:[% anualiz]]),1)*IF(DATOS!AN$5="Sí",1/DATOS_[[% normaliz]:[% normaliz]],1)*(DATOS_[Conc.Sal.10])))))))),
0)</f>
        <v>0</v>
      </c>
      <c r="T16" s="168">
        <f t="array" ref="T16">IFERROR(
(AVERAGE((IF(DATOS_[[Sexo]:[Sexo]]=$B16,IF(DATOS_[[AGRUP. VALOR. PTO.]:[AGRUP. VALOR. PTO.]]=$B15,IF(DATOS_[[Check Periodo Ref.]:[Check Periodo Ref.]]="Dentro",IF(DATOS_[[Check Equiparado]:[Check Equiparado]]="Sí",IF(DATOS!AO$4="Sí",(1/DATOS_[[% anualiz]:[% anualiz]]),1)*IF(DATOS!AO$5="Sí",1/DATOS_[[% normaliz]:[% normaliz]],1)*(DATOS_[Conc.Sal.11])))))))),
0)</f>
        <v>0</v>
      </c>
      <c r="U16" s="168">
        <f t="array" ref="U16">IFERROR(
(AVERAGE((IF(DATOS_[[Sexo]:[Sexo]]=$B16,IF(DATOS_[[AGRUP. VALOR. PTO.]:[AGRUP. VALOR. PTO.]]=$B15,IF(DATOS_[[Check Periodo Ref.]:[Check Periodo Ref.]]="Dentro",IF(DATOS_[[Check Equiparado]:[Check Equiparado]]="Sí",IF(DATOS!AP$4="Sí",(1/DATOS_[[% anualiz]:[% anualiz]]),1)*IF(DATOS!AP$5="Sí",1/DATOS_[[% normaliz]:[% normaliz]],1)*(DATOS_[Conc.Sal.12])))))))),
0)</f>
        <v>0</v>
      </c>
      <c r="V16" s="168">
        <f t="array" ref="V16">IFERROR(
(AVERAGE((IF(DATOS_[[Sexo]:[Sexo]]=$B16,IF(DATOS_[[AGRUP. VALOR. PTO.]:[AGRUP. VALOR. PTO.]]=$B15,IF(DATOS_[[Check Periodo Ref.]:[Check Periodo Ref.]]="Dentro",IF(DATOS_[[Check Equiparado]:[Check Equiparado]]="Sí",IF(DATOS!AQ$4="Sí",(1/DATOS_[[% anualiz]:[% anualiz]]),1)*IF(DATOS!AQ$5="Sí",1/DATOS_[[% normaliz]:[% normaliz]],1)*(DATOS_[Conc.Sal.13])))))))),
0)</f>
        <v>0</v>
      </c>
      <c r="W16" s="168">
        <f t="array" ref="W16">IFERROR(
(AVERAGE((IF(DATOS_[[Sexo]:[Sexo]]=$B16,IF(DATOS_[[AGRUP. VALOR. PTO.]:[AGRUP. VALOR. PTO.]]=$B15,IF(DATOS_[[Check Periodo Ref.]:[Check Periodo Ref.]]="Dentro",IF(DATOS_[[Check Equiparado]:[Check Equiparado]]="Sí",IF(DATOS!AR$4="Sí",(1/DATOS_[[% anualiz]:[% anualiz]]),1)*IF(DATOS!AR$5="Sí",1/DATOS_[[% normaliz]:[% normaliz]],1)*(DATOS_[Conc.Sal.14])))))))),
0)</f>
        <v>0</v>
      </c>
      <c r="X16" s="168">
        <f t="array" ref="X16">IFERROR(
(AVERAGE((IF(DATOS_[[Sexo]:[Sexo]]=$B16,IF(DATOS_[[AGRUP. VALOR. PTO.]:[AGRUP. VALOR. PTO.]]=$B15,IF(DATOS_[[Check Periodo Ref.]:[Check Periodo Ref.]]="Dentro",IF(DATOS_[[Check Equiparado]:[Check Equiparado]]="Sí",IF(DATOS!AS$4="Sí",(1/DATOS_[[% anualiz]:[% anualiz]]),1)*IF(DATOS!AS$5="Sí",1/DATOS_[[% normaliz]:[% normaliz]],1)*(DATOS_[Conc.Sal.15])))))))),
0)</f>
        <v>0</v>
      </c>
      <c r="Y16" s="168">
        <f t="array" ref="Y16">IFERROR(
(AVERAGE((IF(DATOS_[[Sexo]:[Sexo]]=$B16,IF(DATOS_[[AGRUP. VALOR. PTO.]:[AGRUP. VALOR. PTO.]]=$B15,IF(DATOS_[[Check Periodo Ref.]:[Check Periodo Ref.]]="Dentro",IF(DATOS_[[Check Equiparado]:[Check Equiparado]]="Sí",IF(DATOS!AT$4="Sí",(1/DATOS_[[% anualiz]:[% anualiz]]),1)*IF(DATOS!AT$5="Sí",1/DATOS_[[% normaliz]:[% normaliz]],1)*(DATOS_[Conc.Sal.16])))))))),
0)</f>
        <v>0</v>
      </c>
      <c r="Z16" s="168">
        <f t="array" ref="Z16">IFERROR(
(AVERAGE((IF(DATOS_[[Sexo]:[Sexo]]=$B16,IF(DATOS_[[AGRUP. VALOR. PTO.]:[AGRUP. VALOR. PTO.]]=$B15,IF(DATOS_[[Check Periodo Ref.]:[Check Periodo Ref.]]="Dentro",IF(DATOS_[[Check Equiparado]:[Check Equiparado]]="Sí",IF(DATOS!AU$4="Sí",(1/DATOS_[[% anualiz]:[% anualiz]]),1)*IF(DATOS!AU$5="Sí",1/DATOS_[[% normaliz]:[% normaliz]],1)*(DATOS_[Conc.Sal.17])))))))),
0)</f>
        <v>0</v>
      </c>
      <c r="AA16" s="168">
        <f t="array" ref="AA16">IFERROR(
(AVERAGE((IF(DATOS_[[Sexo]:[Sexo]]=$B16,IF(DATOS_[[AGRUP. VALOR. PTO.]:[AGRUP. VALOR. PTO.]]=$B15,IF(DATOS_[[Check Periodo Ref.]:[Check Periodo Ref.]]="Dentro",IF(DATOS_[[Check Equiparado]:[Check Equiparado]]="Sí",IF(DATOS!AV$4="Sí",(1/DATOS_[[% anualiz]:[% anualiz]]),1)*IF(DATOS!AV$5="Sí",1/DATOS_[[% normaliz]:[% normaliz]],1)*(DATOS_[Conc.Sal.18])))))))),
0)</f>
        <v>0</v>
      </c>
      <c r="AB16" s="168">
        <f t="array" ref="AB16">IFERROR(
(AVERAGE((IF(DATOS_[[Sexo]:[Sexo]]=$B16,IF(DATOS_[[AGRUP. VALOR. PTO.]:[AGRUP. VALOR. PTO.]]=$B15,IF(DATOS_[[Check Periodo Ref.]:[Check Periodo Ref.]]="Dentro",IF(DATOS_[[Check Equiparado]:[Check Equiparado]]="Sí",IF(DATOS!AW$4="Sí",(1/DATOS_[[% anualiz]:[% anualiz]]),1)*IF(DATOS!AW$5="Sí",1/DATOS_[[% normaliz]:[% normaliz]],1)*(DATOS_[Conc.Sal.19])))))))),
0)</f>
        <v>0</v>
      </c>
      <c r="AC16" s="168">
        <f t="array" ref="AC16">IFERROR(
(AVERAGE((IF(DATOS_[[Sexo]:[Sexo]]=$B16,IF(DATOS_[[AGRUP. VALOR. PTO.]:[AGRUP. VALOR. PTO.]]=$B15,IF(DATOS_[[Check Periodo Ref.]:[Check Periodo Ref.]]="Dentro",IF(DATOS_[[Check Equiparado]:[Check Equiparado]]="Sí",IF(DATOS!AX$4="Sí",(1/DATOS_[[% anualiz]:[% anualiz]]),1)*IF(DATOS!AX$5="Sí",1/DATOS_[[% normaliz]:[% normaliz]],1)*(DATOS_[Conc.Sal.20])))))))),
0)</f>
        <v>0</v>
      </c>
      <c r="AD16" s="168">
        <f t="array" ref="AD16">IFERROR(
(AVERAGE((IF(DATOS_[[Sexo]:[Sexo]]=$B16,IF(DATOS_[[AGRUP. VALOR. PTO.]:[AGRUP. VALOR. PTO.]]=$B15,IF(DATOS_[[Check Periodo Ref.]:[Check Periodo Ref.]]="Dentro",IF(DATOS_[[Check Equiparado]:[Check Equiparado]]="Sí",IF(DATOS!AY$4="Sí",(1/DATOS_[[% anualiz]:[% anualiz]]),1)*IF(DATOS!AY$5="Sí",1/DATOS_[[% normaliz]:[% normaliz]],1)*(DATOS_[Conc.Sal.21])))))))),
0)</f>
        <v>0</v>
      </c>
      <c r="AE16" s="168">
        <f t="array" ref="AE16">IFERROR(
(AVERAGE((IF(DATOS_[[Sexo]:[Sexo]]=$B16,IF(DATOS_[[AGRUP. VALOR. PTO.]:[AGRUP. VALOR. PTO.]]=$B15,IF(DATOS_[[Check Periodo Ref.]:[Check Periodo Ref.]]="Dentro",IF(DATOS_[[Check Equiparado]:[Check Equiparado]]="Sí",IF(DATOS!AZ$4="Sí",(1/DATOS_[[% anualiz]:[% anualiz]]),1)*IF(DATOS!AZ$5="Sí",1/DATOS_[[% normaliz]:[% normaliz]],1)*(DATOS_[Conc.Sal.22])))))))),
0)</f>
        <v>0</v>
      </c>
      <c r="AF16" s="168">
        <f t="array" ref="AF16">IFERROR(
(AVERAGE((IF(DATOS_[[Sexo]:[Sexo]]=$B16,IF(DATOS_[[AGRUP. VALOR. PTO.]:[AGRUP. VALOR. PTO.]]=$B15,IF(DATOS_[[Check Periodo Ref.]:[Check Periodo Ref.]]="Dentro",IF(DATOS_[[Check Equiparado]:[Check Equiparado]]="Sí",IF(DATOS!BA$4="Sí",(1/DATOS_[[% anualiz]:[% anualiz]]),1)*IF(DATOS!BA$5="Sí",1/DATOS_[[% normaliz]:[% normaliz]],1)*(DATOS_[Conc.Sal.23])))))))),
0)</f>
        <v>0</v>
      </c>
      <c r="AG16" s="168">
        <f t="array" ref="AG16">IFERROR(
(AVERAGE((IF(DATOS_[[Sexo]:[Sexo]]=$B16,IF(DATOS_[[AGRUP. VALOR. PTO.]:[AGRUP. VALOR. PTO.]]=$B15,IF(DATOS_[[Check Periodo Ref.]:[Check Periodo Ref.]]="Dentro",IF(DATOS_[[Check Equiparado]:[Check Equiparado]]="Sí",IF(DATOS!BB$4="Sí",(1/DATOS_[[% anualiz]:[% anualiz]]),1)*IF(DATOS!BB$5="Sí",1/DATOS_[[% normaliz]:[% normaliz]],1)*(DATOS_[Conc.Sal.24])))))))),
0)</f>
        <v>0</v>
      </c>
      <c r="AH16" s="168">
        <f t="array" ref="AH16">IFERROR(
(AVERAGE((IF(DATOS_[[Sexo]:[Sexo]]=$B16,IF(DATOS_[[AGRUP. VALOR. PTO.]:[AGRUP. VALOR. PTO.]]=$B15,IF(DATOS_[[Check Periodo Ref.]:[Check Periodo Ref.]]="Dentro",IF(DATOS_[[Check Equiparado]:[Check Equiparado]]="Sí",IF(DATOS!BC$4="Sí",(1/DATOS_[[% anualiz]:[% anualiz]]),1)*IF(DATOS!BC$5="Sí",1/DATOS_[[% normaliz]:[% normaliz]],1)*(DATOS_[Conc.Sal.25])))))))),
0)</f>
        <v>0</v>
      </c>
      <c r="AI16" s="168">
        <f t="array" ref="AI16">IFERROR(
(AVERAGE((IF(DATOS_[[Sexo]:[Sexo]]=$B16,IF(DATOS_[[AGRUP. VALOR. PTO.]:[AGRUP. VALOR. PTO.]]=$B15,IF(DATOS_[[Check Periodo Ref.]:[Check Periodo Ref.]]="Dentro",IF(DATOS_[[Check Equiparado]:[Check Equiparado]]="Sí",IF(DATOS!BD$4="Sí",(1/DATOS_[[% anualiz]:[% anualiz]]),1)*IF(DATOS!BD$5="Sí",1/DATOS_[[% normaliz]:[% normaliz]],1)*(DATOS_[Conc.Sal.26])))))))),
0)</f>
        <v>0</v>
      </c>
      <c r="AJ16" s="168">
        <f t="array" ref="AJ16">IFERROR(
(AVERAGE((IF(DATOS_[[Sexo]:[Sexo]]=$B16,IF(DATOS_[[AGRUP. VALOR. PTO.]:[AGRUP. VALOR. PTO.]]=$B15,IF(DATOS_[[Check Periodo Ref.]:[Check Periodo Ref.]]="Dentro",IF(DATOS_[[Check Equiparado]:[Check Equiparado]]="Sí",IF(DATOS!BE$4="Sí",(1/DATOS_[[% anualiz]:[% anualiz]]),1)*IF(DATOS!BE$5="Sí",1/DATOS_[[% normaliz]:[% normaliz]],1)*(DATOS_[Conc.Sal.27])))))))),
0)</f>
        <v>0</v>
      </c>
      <c r="AK16" s="168">
        <f t="array" ref="AK16">IFERROR(
(AVERAGE((IF(DATOS_[[Sexo]:[Sexo]]=$B16,IF(DATOS_[[AGRUP. VALOR. PTO.]:[AGRUP. VALOR. PTO.]]=$B15,IF(DATOS_[[Check Periodo Ref.]:[Check Periodo Ref.]]="Dentro",IF(DATOS_[[Check Equiparado]:[Check Equiparado]]="Sí",IF(DATOS!BF$4="Sí",(1/DATOS_[[% anualiz]:[% anualiz]]),1)*IF(DATOS!BF$5="Sí",1/DATOS_[[% normaliz]:[% normaliz]],1)*(DATOS_[Conc.Sal.28])))))))),
0)</f>
        <v>0</v>
      </c>
      <c r="AL16" s="168">
        <f t="array" ref="AL16">IFERROR(
(AVERAGE((IF(DATOS_[[Sexo]:[Sexo]]=$B16,IF(DATOS_[[AGRUP. VALOR. PTO.]:[AGRUP. VALOR. PTO.]]=$B15,IF(DATOS_[[Check Periodo Ref.]:[Check Periodo Ref.]]="Dentro",IF(DATOS_[[Check Equiparado]:[Check Equiparado]]="Sí",IF(DATOS!BG$4="Sí",(1/DATOS_[[% anualiz]:[% anualiz]]),1)*IF(DATOS!BG$5="Sí",1/DATOS_[[% normaliz]:[% normaliz]],1)*(DATOS_[Conc.Sal.29])))))))),
0)</f>
        <v>0</v>
      </c>
      <c r="AM16" s="168">
        <f t="array" ref="AM16">IFERROR(
(AVERAGE((IF(DATOS_[[Sexo]:[Sexo]]=$B16,IF(DATOS_[[AGRUP. VALOR. PTO.]:[AGRUP. VALOR. PTO.]]=$B15,IF(DATOS_[[Check Periodo Ref.]:[Check Periodo Ref.]]="Dentro",IF(DATOS_[[Check Equiparado]:[Check Equiparado]]="Sí",IF(DATOS!BH$4="Sí",(1/DATOS_[[% anualiz]:[% anualiz]]),1)*IF(DATOS!BH$5="Sí",1/DATOS_[[% normaliz]:[% normaliz]],1)*(DATOS_[Conc.Sal.30])))))))),
0)</f>
        <v>0</v>
      </c>
      <c r="AN16" s="169">
        <f t="array" ref="AN16">IFERROR(
AVERAGE(IF(DATOS_[Sexo]=$B16,IF(DATOS_[[AGRUP. VALOR. PTO.]:[AGRUP. VALOR. PTO.]]=$B15,IF(DATOS_[Check Equiparado]="Sí",IF(DATOS_[Check Periodo Ref.]="Dentro",DATOS_[Tot COMPL.SAL Eq],FALSE))))),
0)</f>
        <v>0</v>
      </c>
      <c r="AO16" s="170">
        <f t="array" ref="AO16">IFERROR(
AVERAGE(IF(DATOS_[Sexo]=$B16,IF(DATOS_[[AGRUP. VALOR. PTO.]:[AGRUP. VALOR. PTO.]]=$B15,IF(DATOS_[Check Equiparado]="Sí",IF(DATOS_[Check Periodo Ref.]="Dentro",DATOS_[TOTAL SALARIO Eq],FALSE))))),
0)</f>
        <v>0</v>
      </c>
      <c r="AP16" s="171">
        <f t="array" ref="AP16">IFERROR(
(AVERAGE((IF(DATOS_[[Sexo]:[Sexo]]=$B16,IF(DATOS_[[AGRUP. VALOR. PTO.]:[AGRUP. VALOR. PTO.]]=$B15,IF(DATOS_[[Check Periodo Ref.]:[Check Periodo Ref.]]="Dentro",IF(DATOS_[[Check Equiparado]:[Check Equiparado]]="Sí",IF(DATOS!BI$4="Sí",(1/DATOS_[[% anualiz]:[% anualiz]]),1)*IF(DATOS!BI$5="Sí",1/DATOS_[[% normaliz]:[% normaliz]],1)*(DATOS_[C.Extra.01])))))))),
0)</f>
        <v>0</v>
      </c>
      <c r="AQ16" s="171">
        <f t="array" ref="AQ16">IFERROR(
(AVERAGE((IF(DATOS_[[Sexo]:[Sexo]]=$B16,IF(DATOS_[[AGRUP. VALOR. PTO.]:[AGRUP. VALOR. PTO.]]=$B15,IF(DATOS_[[Check Periodo Ref.]:[Check Periodo Ref.]]="Dentro",IF(DATOS_[[Check Equiparado]:[Check Equiparado]]="Sí",IF(DATOS!BJ$4="Sí",(1/DATOS_[[% anualiz]:[% anualiz]]),1)*IF(DATOS!BJ$5="Sí",1/DATOS_[[% normaliz]:[% normaliz]],1)*(DATOS_[C.Extra.02])))))))),
0)</f>
        <v>0</v>
      </c>
      <c r="AR16" s="171">
        <f t="array" ref="AR16">IFERROR(
(AVERAGE((IF(DATOS_[[Sexo]:[Sexo]]=$B16,IF(DATOS_[[AGRUP. VALOR. PTO.]:[AGRUP. VALOR. PTO.]]=$B15,IF(DATOS_[[Check Periodo Ref.]:[Check Periodo Ref.]]="Dentro",IF(DATOS_[[Check Equiparado]:[Check Equiparado]]="Sí",IF(DATOS!BK$4="Sí",(1/DATOS_[[% anualiz]:[% anualiz]]),1)*IF(DATOS!BK$5="Sí",1/DATOS_[[% normaliz]:[% normaliz]],1)*(DATOS_[C.Extra.03])))))))),
0)</f>
        <v>0</v>
      </c>
      <c r="AS16" s="171">
        <f t="array" ref="AS16">IFERROR(
(AVERAGE((IF(DATOS_[[Sexo]:[Sexo]]=$B16,IF(DATOS_[[AGRUP. VALOR. PTO.]:[AGRUP. VALOR. PTO.]]=$B15,IF(DATOS_[[Check Periodo Ref.]:[Check Periodo Ref.]]="Dentro",IF(DATOS_[[Check Equiparado]:[Check Equiparado]]="Sí",IF(DATOS!BL$4="Sí",(1/DATOS_[[% anualiz]:[% anualiz]]),1)*IF(DATOS!BL$5="Sí",1/DATOS_[[% normaliz]:[% normaliz]],1)*(DATOS_[C.Extra.04])))))))),
0)</f>
        <v>0</v>
      </c>
      <c r="AT16" s="171">
        <f t="array" ref="AT16">IFERROR(
(AVERAGE((IF(DATOS_[[Sexo]:[Sexo]]=$B16,IF(DATOS_[[AGRUP. VALOR. PTO.]:[AGRUP. VALOR. PTO.]]=$B15,IF(DATOS_[[Check Periodo Ref.]:[Check Periodo Ref.]]="Dentro",IF(DATOS_[[Check Equiparado]:[Check Equiparado]]="Sí",IF(DATOS!BM$4="Sí",(1/DATOS_[[% anualiz]:[% anualiz]]),1)*IF(DATOS!BM$5="Sí",1/DATOS_[[% normaliz]:[% normaliz]],1)*(DATOS_[C.Extra.05])))))))),
0)</f>
        <v>0</v>
      </c>
      <c r="AU16" s="172">
        <f t="array" ref="AU16">IFERROR(
AVERAGE(IF(DATOS_[Sexo]=$B16,IF(DATOS_[[AGRUP. VALOR. PTO.]:[AGRUP. VALOR. PTO.]]=$B15,IF(DATOS_[Check Equiparado]="Sí",IF(DATOS_[Check Periodo Ref.]="Dentro",DATOS_[Tot Extrasalarial Eq],FALSE))))),
0)</f>
        <v>0</v>
      </c>
      <c r="AV16" s="173">
        <f t="array" ref="AV16">IFERROR(
AVERAGE(IF(DATOS_[Sexo]=$B16,IF(DATOS_[[AGRUP. VALOR. PTO.]:[AGRUP. VALOR. PTO.]]=$B15,IF(DATOS_[Check Equiparado]="Sí",IF(DATOS_[Check Periodo Ref.]="Dentro",DATOS_[TOTAL Retrib Eq],FALSE))))),
0)</f>
        <v>0</v>
      </c>
    </row>
    <row r="17" spans="1:48" x14ac:dyDescent="0.3">
      <c r="A17" s="119" t="str">
        <f>+A16</f>
        <v>[ocultar]</v>
      </c>
      <c r="B17" s="123" t="s">
        <v>163</v>
      </c>
      <c r="C17" s="124">
        <f t="array" ref="C17">SUM(IF($B17=DATOS_[Sexo],
IF($B15=DATOS_[AGRUP. VALOR. PTO.],
IF("Dentro"=DATOS_[Check Periodo Ref.],
1/(COUNTIFS(DATOS_[Sexo],$B17,DATOS_[AGRUP. VALOR. PTO.],$B15,DATOS_[Check Periodo Ref.],"Dentro",DATOS_[id],DATOS_[id]))))))</f>
        <v>0</v>
      </c>
      <c r="D17" s="125">
        <f>COUNTIFS(DATOS_[AGRUP. VALOR. PTO.],$B15,DATOS_[Sexo],$B17,DATOS_[Check Periodo Ref.],"Dentro")</f>
        <v>0</v>
      </c>
      <c r="E17" s="125">
        <f>COUNTIFS(DATOS_[AGRUP. VALOR. PTO.],$B15,DATOS_[Sexo],$B17,DATOS_[Check Periodo Ref.],"Dentro",DATOS_[Check Nº SC Norm],"Sí")</f>
        <v>0</v>
      </c>
      <c r="F17" s="125">
        <f>COUNTIFS(DATOS_[AGRUP. VALOR. PTO.],$B15,DATOS_[Sexo],$B17,DATOS_[Check Periodo Ref.],"Dentro",DATOS_[Check Nº SC Anualiz],"Sí")</f>
        <v>0</v>
      </c>
      <c r="G17" s="125">
        <f>COUNTIFS(DATOS_[AGRUP. VALOR. PTO.],$B15,DATOS_[Sexo],$B17,DATOS_[Check Periodo Ref.],"Dentro",DATOS_[Check Nº SC Norm y Anualiz],"Sí")</f>
        <v>0</v>
      </c>
      <c r="H17" s="125">
        <f>COUNTIFS(DATOS_[AGRUP. VALOR. PTO.],$B15,DATOS_[Sexo],$B17,DATOS_[Check Periodo Ref.],"Dentro",DATOS_[Check Equiparación],"Sí")</f>
        <v>0</v>
      </c>
      <c r="I17" s="167" cm="1">
        <f t="array" ref="I17">IFERROR(
AVERAGE(IF(DATOS_[Sexo]=$B17,IF(DATOS_[[AGRUP. VALOR. PTO.]:[AGRUP. VALOR. PTO.]]=$B15,IF(DATOS_[Check Equiparado]="Sí",IF(DATOS_[Check Periodo Ref.]="Dentro",DATOS_[SALARIO BASE Eq],FALSE))))),
0)</f>
        <v>0</v>
      </c>
      <c r="J17" s="168">
        <f t="array" ref="J17">IFERROR(
(AVERAGE((IF(DATOS_[[Sexo]:[Sexo]]=$B17,IF(DATOS_[[AGRUP. VALOR. PTO.]:[AGRUP. VALOR. PTO.]]=$B15,IF(DATOS_[[Check Periodo Ref.]:[Check Periodo Ref.]]="Dentro",IF(DATOS_[[Check Equiparado]:[Check Equiparado]]="Sí",IF(DATOS!AE$4="Sí",(1/DATOS_[[% anualiz]:[% anualiz]]),1)*IF(DATOS!AE$5="Sí",1/DATOS_[[% normaliz]:[% normaliz]],1)*(DATOS_[Conc.Sal.01])))))))),
0)</f>
        <v>0</v>
      </c>
      <c r="K17" s="168">
        <f t="array" ref="K17">IFERROR(
(AVERAGE((IF(DATOS_[[Sexo]:[Sexo]]=$B17,IF(DATOS_[[AGRUP. VALOR. PTO.]:[AGRUP. VALOR. PTO.]]=$B15,IF(DATOS_[[Check Periodo Ref.]:[Check Periodo Ref.]]="Dentro",IF(DATOS_[[Check Equiparado]:[Check Equiparado]]="Sí",IF(DATOS!AF$4="Sí",(1/DATOS_[[% anualiz]:[% anualiz]]),1)*IF(DATOS!AF$5="Sí",1/DATOS_[[% normaliz]:[% normaliz]],1)*(DATOS_[Conc.Sal.02])))))))),
0)</f>
        <v>0</v>
      </c>
      <c r="L17" s="168">
        <f t="array" ref="L17">IFERROR(
(AVERAGE((IF(DATOS_[[Sexo]:[Sexo]]=$B17,IF(DATOS_[[AGRUP. VALOR. PTO.]:[AGRUP. VALOR. PTO.]]=$B15,IF(DATOS_[[Check Periodo Ref.]:[Check Periodo Ref.]]="Dentro",IF(DATOS_[[Check Equiparado]:[Check Equiparado]]="Sí",IF(DATOS!AG$4="Sí",(1/DATOS_[[% anualiz]:[% anualiz]]),1)*IF(DATOS!AG$5="Sí",1/DATOS_[[% normaliz]:[% normaliz]],1)*(DATOS_[Conc.Sal.03])))))))),
0)</f>
        <v>0</v>
      </c>
      <c r="M17" s="168">
        <f t="array" ref="M17">IFERROR(
(AVERAGE((IF(DATOS_[[Sexo]:[Sexo]]=$B17,IF(DATOS_[[AGRUP. VALOR. PTO.]:[AGRUP. VALOR. PTO.]]=$B15,IF(DATOS_[[Check Periodo Ref.]:[Check Periodo Ref.]]="Dentro",IF(DATOS_[[Check Equiparado]:[Check Equiparado]]="Sí",IF(DATOS!AH$4="Sí",(1/DATOS_[[% anualiz]:[% anualiz]]),1)*IF(DATOS!AH$5="Sí",1/DATOS_[[% normaliz]:[% normaliz]],1)*(DATOS_[Conc.Sal.04])))))))),
0)</f>
        <v>0</v>
      </c>
      <c r="N17" s="168">
        <f t="array" ref="N17">IFERROR(
(AVERAGE((IF(DATOS_[[Sexo]:[Sexo]]=$B17,IF(DATOS_[[AGRUP. VALOR. PTO.]:[AGRUP. VALOR. PTO.]]=$B15,IF(DATOS_[[Check Periodo Ref.]:[Check Periodo Ref.]]="Dentro",IF(DATOS_[[Check Equiparado]:[Check Equiparado]]="Sí",IF(DATOS!AI$4="Sí",(1/DATOS_[[% anualiz]:[% anualiz]]),1)*IF(DATOS!AI$5="Sí",1/DATOS_[[% normaliz]:[% normaliz]],1)*(DATOS_[Conc.Sal.05])))))))),
0)</f>
        <v>0</v>
      </c>
      <c r="O17" s="168">
        <f t="array" ref="O17">IFERROR(
(AVERAGE((IF(DATOS_[[Sexo]:[Sexo]]=$B17,IF(DATOS_[[AGRUP. VALOR. PTO.]:[AGRUP. VALOR. PTO.]]=$B15,IF(DATOS_[[Check Periodo Ref.]:[Check Periodo Ref.]]="Dentro",IF(DATOS_[[Check Equiparado]:[Check Equiparado]]="Sí",IF(DATOS!AJ$4="Sí",(1/DATOS_[[% anualiz]:[% anualiz]]),1)*IF(DATOS!AJ$5="Sí",1/DATOS_[[% normaliz]:[% normaliz]],1)*(DATOS_[Conc.Sal.06])))))))),
0)</f>
        <v>0</v>
      </c>
      <c r="P17" s="168">
        <f t="array" ref="P17">IFERROR(
(AVERAGE((IF(DATOS_[[Sexo]:[Sexo]]=$B17,IF(DATOS_[[AGRUP. VALOR. PTO.]:[AGRUP. VALOR. PTO.]]=$B15,IF(DATOS_[[Check Periodo Ref.]:[Check Periodo Ref.]]="Dentro",IF(DATOS_[[Check Equiparado]:[Check Equiparado]]="Sí",IF(DATOS!AK$4="Sí",(1/DATOS_[[% anualiz]:[% anualiz]]),1)*IF(DATOS!AK$5="Sí",1/DATOS_[[% normaliz]:[% normaliz]],1)*(DATOS_[Conc.Sal.07])))))))),
0)</f>
        <v>0</v>
      </c>
      <c r="Q17" s="168">
        <f t="array" ref="Q17">IFERROR(
(AVERAGE((IF(DATOS_[[Sexo]:[Sexo]]=$B17,IF(DATOS_[[AGRUP. VALOR. PTO.]:[AGRUP. VALOR. PTO.]]=$B15,IF(DATOS_[[Check Periodo Ref.]:[Check Periodo Ref.]]="Dentro",IF(DATOS_[[Check Equiparado]:[Check Equiparado]]="Sí",IF(DATOS!AL$4="Sí",(1/DATOS_[[% anualiz]:[% anualiz]]),1)*IF(DATOS!AL$5="Sí",1/DATOS_[[% normaliz]:[% normaliz]],1)*(DATOS_[Conc.Sal.08])))))))),
0)</f>
        <v>0</v>
      </c>
      <c r="R17" s="168">
        <f t="array" ref="R17">IFERROR(
(AVERAGE((IF(DATOS_[[Sexo]:[Sexo]]=$B17,IF(DATOS_[[AGRUP. VALOR. PTO.]:[AGRUP. VALOR. PTO.]]=$B15,IF(DATOS_[[Check Periodo Ref.]:[Check Periodo Ref.]]="Dentro",IF(DATOS_[[Check Equiparado]:[Check Equiparado]]="Sí",IF(DATOS!AM$4="Sí",(1/DATOS_[[% anualiz]:[% anualiz]]),1)*IF(DATOS!AM$5="Sí",1/DATOS_[[% normaliz]:[% normaliz]],1)*(DATOS_[Conc.Sal.09])))))))),
0)</f>
        <v>0</v>
      </c>
      <c r="S17" s="168">
        <f t="array" ref="S17">IFERROR(
(AVERAGE((IF(DATOS_[[Sexo]:[Sexo]]=$B17,IF(DATOS_[[AGRUP. VALOR. PTO.]:[AGRUP. VALOR. PTO.]]=$B15,IF(DATOS_[[Check Periodo Ref.]:[Check Periodo Ref.]]="Dentro",IF(DATOS_[[Check Equiparado]:[Check Equiparado]]="Sí",IF(DATOS!AN$4="Sí",(1/DATOS_[[% anualiz]:[% anualiz]]),1)*IF(DATOS!AN$5="Sí",1/DATOS_[[% normaliz]:[% normaliz]],1)*(DATOS_[Conc.Sal.10])))))))),
0)</f>
        <v>0</v>
      </c>
      <c r="T17" s="168">
        <f t="array" ref="T17">IFERROR(
(AVERAGE((IF(DATOS_[[Sexo]:[Sexo]]=$B17,IF(DATOS_[[AGRUP. VALOR. PTO.]:[AGRUP. VALOR. PTO.]]=$B15,IF(DATOS_[[Check Periodo Ref.]:[Check Periodo Ref.]]="Dentro",IF(DATOS_[[Check Equiparado]:[Check Equiparado]]="Sí",IF(DATOS!AO$4="Sí",(1/DATOS_[[% anualiz]:[% anualiz]]),1)*IF(DATOS!AO$5="Sí",1/DATOS_[[% normaliz]:[% normaliz]],1)*(DATOS_[Conc.Sal.11])))))))),
0)</f>
        <v>0</v>
      </c>
      <c r="U17" s="168">
        <f t="array" ref="U17">IFERROR(
(AVERAGE((IF(DATOS_[[Sexo]:[Sexo]]=$B17,IF(DATOS_[[AGRUP. VALOR. PTO.]:[AGRUP. VALOR. PTO.]]=$B15,IF(DATOS_[[Check Periodo Ref.]:[Check Periodo Ref.]]="Dentro",IF(DATOS_[[Check Equiparado]:[Check Equiparado]]="Sí",IF(DATOS!AP$4="Sí",(1/DATOS_[[% anualiz]:[% anualiz]]),1)*IF(DATOS!AP$5="Sí",1/DATOS_[[% normaliz]:[% normaliz]],1)*(DATOS_[Conc.Sal.12])))))))),
0)</f>
        <v>0</v>
      </c>
      <c r="V17" s="168">
        <f t="array" ref="V17">IFERROR(
(AVERAGE((IF(DATOS_[[Sexo]:[Sexo]]=$B17,IF(DATOS_[[AGRUP. VALOR. PTO.]:[AGRUP. VALOR. PTO.]]=$B15,IF(DATOS_[[Check Periodo Ref.]:[Check Periodo Ref.]]="Dentro",IF(DATOS_[[Check Equiparado]:[Check Equiparado]]="Sí",IF(DATOS!AQ$4="Sí",(1/DATOS_[[% anualiz]:[% anualiz]]),1)*IF(DATOS!AQ$5="Sí",1/DATOS_[[% normaliz]:[% normaliz]],1)*(DATOS_[Conc.Sal.13])))))))),
0)</f>
        <v>0</v>
      </c>
      <c r="W17" s="168">
        <f t="array" ref="W17">IFERROR(
(AVERAGE((IF(DATOS_[[Sexo]:[Sexo]]=$B17,IF(DATOS_[[AGRUP. VALOR. PTO.]:[AGRUP. VALOR. PTO.]]=$B15,IF(DATOS_[[Check Periodo Ref.]:[Check Periodo Ref.]]="Dentro",IF(DATOS_[[Check Equiparado]:[Check Equiparado]]="Sí",IF(DATOS!AR$4="Sí",(1/DATOS_[[% anualiz]:[% anualiz]]),1)*IF(DATOS!AR$5="Sí",1/DATOS_[[% normaliz]:[% normaliz]],1)*(DATOS_[Conc.Sal.14])))))))),
0)</f>
        <v>0</v>
      </c>
      <c r="X17" s="168">
        <f t="array" ref="X17">IFERROR(
(AVERAGE((IF(DATOS_[[Sexo]:[Sexo]]=$B17,IF(DATOS_[[AGRUP. VALOR. PTO.]:[AGRUP. VALOR. PTO.]]=$B15,IF(DATOS_[[Check Periodo Ref.]:[Check Periodo Ref.]]="Dentro",IF(DATOS_[[Check Equiparado]:[Check Equiparado]]="Sí",IF(DATOS!AS$4="Sí",(1/DATOS_[[% anualiz]:[% anualiz]]),1)*IF(DATOS!AS$5="Sí",1/DATOS_[[% normaliz]:[% normaliz]],1)*(DATOS_[Conc.Sal.15])))))))),
0)</f>
        <v>0</v>
      </c>
      <c r="Y17" s="168">
        <f t="array" ref="Y17">IFERROR(
(AVERAGE((IF(DATOS_[[Sexo]:[Sexo]]=$B17,IF(DATOS_[[AGRUP. VALOR. PTO.]:[AGRUP. VALOR. PTO.]]=$B15,IF(DATOS_[[Check Periodo Ref.]:[Check Periodo Ref.]]="Dentro",IF(DATOS_[[Check Equiparado]:[Check Equiparado]]="Sí",IF(DATOS!AT$4="Sí",(1/DATOS_[[% anualiz]:[% anualiz]]),1)*IF(DATOS!AT$5="Sí",1/DATOS_[[% normaliz]:[% normaliz]],1)*(DATOS_[Conc.Sal.16])))))))),
0)</f>
        <v>0</v>
      </c>
      <c r="Z17" s="168">
        <f t="array" ref="Z17">IFERROR(
(AVERAGE((IF(DATOS_[[Sexo]:[Sexo]]=$B17,IF(DATOS_[[AGRUP. VALOR. PTO.]:[AGRUP. VALOR. PTO.]]=$B15,IF(DATOS_[[Check Periodo Ref.]:[Check Periodo Ref.]]="Dentro",IF(DATOS_[[Check Equiparado]:[Check Equiparado]]="Sí",IF(DATOS!AU$4="Sí",(1/DATOS_[[% anualiz]:[% anualiz]]),1)*IF(DATOS!AU$5="Sí",1/DATOS_[[% normaliz]:[% normaliz]],1)*(DATOS_[Conc.Sal.17])))))))),
0)</f>
        <v>0</v>
      </c>
      <c r="AA17" s="168">
        <f t="array" ref="AA17">IFERROR(
(AVERAGE((IF(DATOS_[[Sexo]:[Sexo]]=$B17,IF(DATOS_[[AGRUP. VALOR. PTO.]:[AGRUP. VALOR. PTO.]]=$B15,IF(DATOS_[[Check Periodo Ref.]:[Check Periodo Ref.]]="Dentro",IF(DATOS_[[Check Equiparado]:[Check Equiparado]]="Sí",IF(DATOS!AV$4="Sí",(1/DATOS_[[% anualiz]:[% anualiz]]),1)*IF(DATOS!AV$5="Sí",1/DATOS_[[% normaliz]:[% normaliz]],1)*(DATOS_[Conc.Sal.18])))))))),
0)</f>
        <v>0</v>
      </c>
      <c r="AB17" s="168">
        <f t="array" ref="AB17">IFERROR(
(AVERAGE((IF(DATOS_[[Sexo]:[Sexo]]=$B17,IF(DATOS_[[AGRUP. VALOR. PTO.]:[AGRUP. VALOR. PTO.]]=$B15,IF(DATOS_[[Check Periodo Ref.]:[Check Periodo Ref.]]="Dentro",IF(DATOS_[[Check Equiparado]:[Check Equiparado]]="Sí",IF(DATOS!AW$4="Sí",(1/DATOS_[[% anualiz]:[% anualiz]]),1)*IF(DATOS!AW$5="Sí",1/DATOS_[[% normaliz]:[% normaliz]],1)*(DATOS_[Conc.Sal.19])))))))),
0)</f>
        <v>0</v>
      </c>
      <c r="AC17" s="168">
        <f t="array" ref="AC17">IFERROR(
(AVERAGE((IF(DATOS_[[Sexo]:[Sexo]]=$B17,IF(DATOS_[[AGRUP. VALOR. PTO.]:[AGRUP. VALOR. PTO.]]=$B15,IF(DATOS_[[Check Periodo Ref.]:[Check Periodo Ref.]]="Dentro",IF(DATOS_[[Check Equiparado]:[Check Equiparado]]="Sí",IF(DATOS!AX$4="Sí",(1/DATOS_[[% anualiz]:[% anualiz]]),1)*IF(DATOS!AX$5="Sí",1/DATOS_[[% normaliz]:[% normaliz]],1)*(DATOS_[Conc.Sal.20])))))))),
0)</f>
        <v>0</v>
      </c>
      <c r="AD17" s="168">
        <f t="array" ref="AD17">IFERROR(
(AVERAGE((IF(DATOS_[[Sexo]:[Sexo]]=$B17,IF(DATOS_[[AGRUP. VALOR. PTO.]:[AGRUP. VALOR. PTO.]]=$B15,IF(DATOS_[[Check Periodo Ref.]:[Check Periodo Ref.]]="Dentro",IF(DATOS_[[Check Equiparado]:[Check Equiparado]]="Sí",IF(DATOS!AY$4="Sí",(1/DATOS_[[% anualiz]:[% anualiz]]),1)*IF(DATOS!AY$5="Sí",1/DATOS_[[% normaliz]:[% normaliz]],1)*(DATOS_[Conc.Sal.21])))))))),
0)</f>
        <v>0</v>
      </c>
      <c r="AE17" s="168">
        <f t="array" ref="AE17">IFERROR(
(AVERAGE((IF(DATOS_[[Sexo]:[Sexo]]=$B17,IF(DATOS_[[AGRUP. VALOR. PTO.]:[AGRUP. VALOR. PTO.]]=$B15,IF(DATOS_[[Check Periodo Ref.]:[Check Periodo Ref.]]="Dentro",IF(DATOS_[[Check Equiparado]:[Check Equiparado]]="Sí",IF(DATOS!AZ$4="Sí",(1/DATOS_[[% anualiz]:[% anualiz]]),1)*IF(DATOS!AZ$5="Sí",1/DATOS_[[% normaliz]:[% normaliz]],1)*(DATOS_[Conc.Sal.22])))))))),
0)</f>
        <v>0</v>
      </c>
      <c r="AF17" s="168">
        <f t="array" ref="AF17">IFERROR(
(AVERAGE((IF(DATOS_[[Sexo]:[Sexo]]=$B17,IF(DATOS_[[AGRUP. VALOR. PTO.]:[AGRUP. VALOR. PTO.]]=$B15,IF(DATOS_[[Check Periodo Ref.]:[Check Periodo Ref.]]="Dentro",IF(DATOS_[[Check Equiparado]:[Check Equiparado]]="Sí",IF(DATOS!BA$4="Sí",(1/DATOS_[[% anualiz]:[% anualiz]]),1)*IF(DATOS!BA$5="Sí",1/DATOS_[[% normaliz]:[% normaliz]],1)*(DATOS_[Conc.Sal.23])))))))),
0)</f>
        <v>0</v>
      </c>
      <c r="AG17" s="168">
        <f t="array" ref="AG17">IFERROR(
(AVERAGE((IF(DATOS_[[Sexo]:[Sexo]]=$B17,IF(DATOS_[[AGRUP. VALOR. PTO.]:[AGRUP. VALOR. PTO.]]=$B15,IF(DATOS_[[Check Periodo Ref.]:[Check Periodo Ref.]]="Dentro",IF(DATOS_[[Check Equiparado]:[Check Equiparado]]="Sí",IF(DATOS!BB$4="Sí",(1/DATOS_[[% anualiz]:[% anualiz]]),1)*IF(DATOS!BB$5="Sí",1/DATOS_[[% normaliz]:[% normaliz]],1)*(DATOS_[Conc.Sal.24])))))))),
0)</f>
        <v>0</v>
      </c>
      <c r="AH17" s="168">
        <f t="array" ref="AH17">IFERROR(
(AVERAGE((IF(DATOS_[[Sexo]:[Sexo]]=$B17,IF(DATOS_[[AGRUP. VALOR. PTO.]:[AGRUP. VALOR. PTO.]]=$B15,IF(DATOS_[[Check Periodo Ref.]:[Check Periodo Ref.]]="Dentro",IF(DATOS_[[Check Equiparado]:[Check Equiparado]]="Sí",IF(DATOS!BC$4="Sí",(1/DATOS_[[% anualiz]:[% anualiz]]),1)*IF(DATOS!BC$5="Sí",1/DATOS_[[% normaliz]:[% normaliz]],1)*(DATOS_[Conc.Sal.25])))))))),
0)</f>
        <v>0</v>
      </c>
      <c r="AI17" s="168">
        <f t="array" ref="AI17">IFERROR(
(AVERAGE((IF(DATOS_[[Sexo]:[Sexo]]=$B17,IF(DATOS_[[AGRUP. VALOR. PTO.]:[AGRUP. VALOR. PTO.]]=$B15,IF(DATOS_[[Check Periodo Ref.]:[Check Periodo Ref.]]="Dentro",IF(DATOS_[[Check Equiparado]:[Check Equiparado]]="Sí",IF(DATOS!BD$4="Sí",(1/DATOS_[[% anualiz]:[% anualiz]]),1)*IF(DATOS!BD$5="Sí",1/DATOS_[[% normaliz]:[% normaliz]],1)*(DATOS_[Conc.Sal.26])))))))),
0)</f>
        <v>0</v>
      </c>
      <c r="AJ17" s="168">
        <f t="array" ref="AJ17">IFERROR(
(AVERAGE((IF(DATOS_[[Sexo]:[Sexo]]=$B17,IF(DATOS_[[AGRUP. VALOR. PTO.]:[AGRUP. VALOR. PTO.]]=$B15,IF(DATOS_[[Check Periodo Ref.]:[Check Periodo Ref.]]="Dentro",IF(DATOS_[[Check Equiparado]:[Check Equiparado]]="Sí",IF(DATOS!BE$4="Sí",(1/DATOS_[[% anualiz]:[% anualiz]]),1)*IF(DATOS!BE$5="Sí",1/DATOS_[[% normaliz]:[% normaliz]],1)*(DATOS_[Conc.Sal.27])))))))),
0)</f>
        <v>0</v>
      </c>
      <c r="AK17" s="168">
        <f t="array" ref="AK17">IFERROR(
(AVERAGE((IF(DATOS_[[Sexo]:[Sexo]]=$B17,IF(DATOS_[[AGRUP. VALOR. PTO.]:[AGRUP. VALOR. PTO.]]=$B15,IF(DATOS_[[Check Periodo Ref.]:[Check Periodo Ref.]]="Dentro",IF(DATOS_[[Check Equiparado]:[Check Equiparado]]="Sí",IF(DATOS!BF$4="Sí",(1/DATOS_[[% anualiz]:[% anualiz]]),1)*IF(DATOS!BF$5="Sí",1/DATOS_[[% normaliz]:[% normaliz]],1)*(DATOS_[Conc.Sal.28])))))))),
0)</f>
        <v>0</v>
      </c>
      <c r="AL17" s="168">
        <f t="array" ref="AL17">IFERROR(
(AVERAGE((IF(DATOS_[[Sexo]:[Sexo]]=$B17,IF(DATOS_[[AGRUP. VALOR. PTO.]:[AGRUP. VALOR. PTO.]]=$B15,IF(DATOS_[[Check Periodo Ref.]:[Check Periodo Ref.]]="Dentro",IF(DATOS_[[Check Equiparado]:[Check Equiparado]]="Sí",IF(DATOS!BG$4="Sí",(1/DATOS_[[% anualiz]:[% anualiz]]),1)*IF(DATOS!BG$5="Sí",1/DATOS_[[% normaliz]:[% normaliz]],1)*(DATOS_[Conc.Sal.29])))))))),
0)</f>
        <v>0</v>
      </c>
      <c r="AM17" s="168">
        <f t="array" ref="AM17">IFERROR(
(AVERAGE((IF(DATOS_[[Sexo]:[Sexo]]=$B17,IF(DATOS_[[AGRUP. VALOR. PTO.]:[AGRUP. VALOR. PTO.]]=$B15,IF(DATOS_[[Check Periodo Ref.]:[Check Periodo Ref.]]="Dentro",IF(DATOS_[[Check Equiparado]:[Check Equiparado]]="Sí",IF(DATOS!BH$4="Sí",(1/DATOS_[[% anualiz]:[% anualiz]]),1)*IF(DATOS!BH$5="Sí",1/DATOS_[[% normaliz]:[% normaliz]],1)*(DATOS_[Conc.Sal.30])))))))),
0)</f>
        <v>0</v>
      </c>
      <c r="AN17" s="169">
        <f t="array" ref="AN17">IFERROR(
AVERAGE(IF(DATOS_[Sexo]=$B17,IF(DATOS_[[AGRUP. VALOR. PTO.]:[AGRUP. VALOR. PTO.]]=$B15,IF(DATOS_[Check Equiparado]="Sí",IF(DATOS_[Check Periodo Ref.]="Dentro",DATOS_[Tot COMPL.SAL Eq],FALSE))))),
0)</f>
        <v>0</v>
      </c>
      <c r="AO17" s="170">
        <f t="array" ref="AO17">IFERROR(
AVERAGE(IF(DATOS_[Sexo]=$B17,IF(DATOS_[[AGRUP. VALOR. PTO.]:[AGRUP. VALOR. PTO.]]=$B15,IF(DATOS_[Check Equiparado]="Sí",IF(DATOS_[Check Periodo Ref.]="Dentro",DATOS_[TOTAL SALARIO Eq],FALSE))))),
0)</f>
        <v>0</v>
      </c>
      <c r="AP17" s="171">
        <f t="array" ref="AP17">IFERROR(
(AVERAGE((IF(DATOS_[[Sexo]:[Sexo]]=$B17,IF(DATOS_[[AGRUP. VALOR. PTO.]:[AGRUP. VALOR. PTO.]]=$B16,IF(DATOS_[[Check Periodo Ref.]:[Check Periodo Ref.]]="Dentro",IF(DATOS_[[Check Equiparado]:[Check Equiparado]]="Sí",IF(DATOS!BI$4="Sí",(1/DATOS_[[% anualiz]:[% anualiz]]),1)*IF(DATOS!BI$5="Sí",1/DATOS_[[% normaliz]:[% normaliz]],1)*(DATOS_[C.Extra.01])))))))),
0)</f>
        <v>0</v>
      </c>
      <c r="AQ17" s="171">
        <f t="array" ref="AQ17">IFERROR(
(AVERAGE((IF(DATOS_[[Sexo]:[Sexo]]=$B17,IF(DATOS_[[AGRUP. VALOR. PTO.]:[AGRUP. VALOR. PTO.]]=$B16,IF(DATOS_[[Check Periodo Ref.]:[Check Periodo Ref.]]="Dentro",IF(DATOS_[[Check Equiparado]:[Check Equiparado]]="Sí",IF(DATOS!BJ$4="Sí",(1/DATOS_[[% anualiz]:[% anualiz]]),1)*IF(DATOS!BJ$5="Sí",1/DATOS_[[% normaliz]:[% normaliz]],1)*(DATOS_[C.Extra.02])))))))),
0)</f>
        <v>0</v>
      </c>
      <c r="AR17" s="171">
        <f t="array" ref="AR17">IFERROR(
(AVERAGE((IF(DATOS_[[Sexo]:[Sexo]]=$B17,IF(DATOS_[[AGRUP. VALOR. PTO.]:[AGRUP. VALOR. PTO.]]=$B16,IF(DATOS_[[Check Periodo Ref.]:[Check Periodo Ref.]]="Dentro",IF(DATOS_[[Check Equiparado]:[Check Equiparado]]="Sí",IF(DATOS!BK$4="Sí",(1/DATOS_[[% anualiz]:[% anualiz]]),1)*IF(DATOS!BK$5="Sí",1/DATOS_[[% normaliz]:[% normaliz]],1)*(DATOS_[C.Extra.03])))))))),
0)</f>
        <v>0</v>
      </c>
      <c r="AS17" s="171">
        <f t="array" ref="AS17">IFERROR(
(AVERAGE((IF(DATOS_[[Sexo]:[Sexo]]=$B17,IF(DATOS_[[AGRUP. VALOR. PTO.]:[AGRUP. VALOR. PTO.]]=$B16,IF(DATOS_[[Check Periodo Ref.]:[Check Periodo Ref.]]="Dentro",IF(DATOS_[[Check Equiparado]:[Check Equiparado]]="Sí",IF(DATOS!BL$4="Sí",(1/DATOS_[[% anualiz]:[% anualiz]]),1)*IF(DATOS!BL$5="Sí",1/DATOS_[[% normaliz]:[% normaliz]],1)*(DATOS_[C.Extra.04])))))))),
0)</f>
        <v>0</v>
      </c>
      <c r="AT17" s="171">
        <f t="array" ref="AT17">IFERROR(
(AVERAGE((IF(DATOS_[[Sexo]:[Sexo]]=$B17,IF(DATOS_[[AGRUP. VALOR. PTO.]:[AGRUP. VALOR. PTO.]]=$B16,IF(DATOS_[[Check Periodo Ref.]:[Check Periodo Ref.]]="Dentro",IF(DATOS_[[Check Equiparado]:[Check Equiparado]]="Sí",IF(DATOS!BM$4="Sí",(1/DATOS_[[% anualiz]:[% anualiz]]),1)*IF(DATOS!BM$5="Sí",1/DATOS_[[% normaliz]:[% normaliz]],1)*(DATOS_[C.Extra.05])))))))),
0)</f>
        <v>0</v>
      </c>
      <c r="AU17" s="172">
        <f t="array" ref="AU17">IFERROR(
AVERAGE(IF(DATOS_[Sexo]=$B17,IF(DATOS_[[AGRUP. VALOR. PTO.]:[AGRUP. VALOR. PTO.]]=$B15,IF(DATOS_[Check Equiparado]="Sí",IF(DATOS_[Check Periodo Ref.]="Dentro",DATOS_[Tot Extrasalarial Eq],FALSE))))),
0)</f>
        <v>0</v>
      </c>
      <c r="AV17" s="173">
        <f t="array" ref="AV17">IFERROR(
AVERAGE(IF(DATOS_[Sexo]=$B17,IF(DATOS_[[AGRUP. VALOR. PTO.]:[AGRUP. VALOR. PTO.]]=$B15,IF(DATOS_[Check Equiparado]="Sí",IF(DATOS_[Check Periodo Ref.]="Dentro",DATOS_[TOTAL Retrib Eq],FALSE))))),
0)</f>
        <v>0</v>
      </c>
    </row>
    <row r="18" spans="1:48" ht="17.25" thickBot="1" x14ac:dyDescent="0.35">
      <c r="A18" s="119" t="str">
        <f t="shared" ref="A18" si="7">+A19</f>
        <v>[ocultar]</v>
      </c>
      <c r="B18" s="129" t="s">
        <v>304</v>
      </c>
      <c r="C18" s="166"/>
      <c r="D18" s="130"/>
      <c r="E18" s="130"/>
      <c r="F18" s="130"/>
      <c r="G18" s="130"/>
      <c r="H18" s="130"/>
      <c r="I18" s="196" t="str">
        <f t="shared" ref="I18:AV18" si="8">IFERROR((I19-I20)/I19,"")</f>
        <v/>
      </c>
      <c r="J18" s="197" t="str">
        <f t="shared" si="8"/>
        <v/>
      </c>
      <c r="K18" s="198" t="str">
        <f t="shared" si="8"/>
        <v/>
      </c>
      <c r="L18" s="198" t="str">
        <f t="shared" si="8"/>
        <v/>
      </c>
      <c r="M18" s="198" t="str">
        <f t="shared" si="8"/>
        <v/>
      </c>
      <c r="N18" s="199" t="str">
        <f t="shared" si="8"/>
        <v/>
      </c>
      <c r="O18" s="200" t="str">
        <f t="shared" si="8"/>
        <v/>
      </c>
      <c r="P18" s="200" t="str">
        <f t="shared" si="8"/>
        <v/>
      </c>
      <c r="Q18" s="200" t="str">
        <f t="shared" si="8"/>
        <v/>
      </c>
      <c r="R18" s="200" t="str">
        <f t="shared" si="8"/>
        <v/>
      </c>
      <c r="S18" s="200" t="str">
        <f t="shared" si="8"/>
        <v/>
      </c>
      <c r="T18" s="200" t="str">
        <f t="shared" si="8"/>
        <v/>
      </c>
      <c r="U18" s="200" t="str">
        <f t="shared" si="8"/>
        <v/>
      </c>
      <c r="V18" s="200" t="str">
        <f t="shared" si="8"/>
        <v/>
      </c>
      <c r="W18" s="200" t="str">
        <f t="shared" si="8"/>
        <v/>
      </c>
      <c r="X18" s="200" t="str">
        <f t="shared" si="8"/>
        <v/>
      </c>
      <c r="Y18" s="200" t="str">
        <f t="shared" si="8"/>
        <v/>
      </c>
      <c r="Z18" s="199" t="str">
        <f t="shared" si="8"/>
        <v/>
      </c>
      <c r="AA18" s="199" t="str">
        <f t="shared" si="8"/>
        <v/>
      </c>
      <c r="AB18" s="199" t="str">
        <f t="shared" si="8"/>
        <v/>
      </c>
      <c r="AC18" s="199" t="str">
        <f t="shared" si="8"/>
        <v/>
      </c>
      <c r="AD18" s="199" t="str">
        <f t="shared" si="8"/>
        <v/>
      </c>
      <c r="AE18" s="199" t="str">
        <f t="shared" si="8"/>
        <v/>
      </c>
      <c r="AF18" s="199" t="str">
        <f t="shared" si="8"/>
        <v/>
      </c>
      <c r="AG18" s="199" t="str">
        <f t="shared" si="8"/>
        <v/>
      </c>
      <c r="AH18" s="199" t="str">
        <f t="shared" si="8"/>
        <v/>
      </c>
      <c r="AI18" s="199" t="str">
        <f t="shared" si="8"/>
        <v/>
      </c>
      <c r="AJ18" s="199" t="str">
        <f t="shared" si="8"/>
        <v/>
      </c>
      <c r="AK18" s="199" t="str">
        <f t="shared" si="8"/>
        <v/>
      </c>
      <c r="AL18" s="199" t="str">
        <f t="shared" si="8"/>
        <v/>
      </c>
      <c r="AM18" s="199" t="str">
        <f t="shared" si="8"/>
        <v/>
      </c>
      <c r="AN18" s="201" t="str">
        <f t="shared" si="8"/>
        <v/>
      </c>
      <c r="AO18" s="205" t="str">
        <f t="shared" si="8"/>
        <v/>
      </c>
      <c r="AP18" s="202" t="str">
        <f t="shared" si="8"/>
        <v/>
      </c>
      <c r="AQ18" s="202" t="str">
        <f t="shared" si="8"/>
        <v/>
      </c>
      <c r="AR18" s="202" t="str">
        <f t="shared" si="8"/>
        <v/>
      </c>
      <c r="AS18" s="202" t="str">
        <f t="shared" si="8"/>
        <v/>
      </c>
      <c r="AT18" s="202" t="str">
        <f t="shared" si="8"/>
        <v/>
      </c>
      <c r="AU18" s="203" t="str">
        <f t="shared" si="8"/>
        <v/>
      </c>
      <c r="AV18" s="204" t="str">
        <f t="shared" si="8"/>
        <v/>
      </c>
    </row>
    <row r="19" spans="1:48" x14ac:dyDescent="0.3">
      <c r="A19" s="119" t="str">
        <f t="shared" ref="A19" si="9">+IF(C19+C20=0,"[ocultar]","")</f>
        <v>[ocultar]</v>
      </c>
      <c r="B19" s="123" t="s">
        <v>162</v>
      </c>
      <c r="C19" s="124">
        <f t="array" ref="C19">SUM(IF($B19=DATOS_[Sexo],
IF($B18=DATOS_[AGRUP. VALOR. PTO.],
IF("Dentro"=DATOS_[Check Periodo Ref.],
1/(COUNTIFS(DATOS_[Sexo],$B19,DATOS_[AGRUP. VALOR. PTO.],$B18,DATOS_[Check Periodo Ref.],"Dentro",DATOS_[id],DATOS_[id]))))))</f>
        <v>0</v>
      </c>
      <c r="D19" s="125">
        <f>COUNTIFS(DATOS_[AGRUP. VALOR. PTO.],$B18,DATOS_[Sexo],$B19,DATOS_[Check Periodo Ref.],"Dentro")</f>
        <v>0</v>
      </c>
      <c r="E19" s="125">
        <f>COUNTIFS(DATOS_[AGRUP. VALOR. PTO.],$B18,DATOS_[Sexo],$B19,DATOS_[Check Periodo Ref.],"Dentro",DATOS_[Check Nº SC Norm],"Sí")</f>
        <v>0</v>
      </c>
      <c r="F19" s="125">
        <f>COUNTIFS(DATOS_[AGRUP. VALOR. PTO.],$B18,DATOS_[Sexo],$B19,DATOS_[Check Periodo Ref.],"Dentro",DATOS_[Check Nº SC Anualiz],"Sí")</f>
        <v>0</v>
      </c>
      <c r="G19" s="125">
        <f>COUNTIFS(DATOS_[AGRUP. VALOR. PTO.],$B18,DATOS_[Sexo],$B19,DATOS_[Check Periodo Ref.],"Dentro",DATOS_[Check Nº SC Norm y Anualiz],"Sí")</f>
        <v>0</v>
      </c>
      <c r="H19" s="125">
        <f>COUNTIFS(DATOS_[AGRUP. VALOR. PTO.],$B18,DATOS_[Sexo],$B19,DATOS_[Check Periodo Ref.],"Dentro",DATOS_[Check Equiparación],"Sí")</f>
        <v>0</v>
      </c>
      <c r="I19" s="167">
        <f t="array" ref="I19">IFERROR(
AVERAGE(IF(DATOS_[Sexo]=$B19,IF(DATOS_[[AGRUP. VALOR. PTO.]:[AGRUP. VALOR. PTO.]]=$B18,IF(DATOS_[Check Equiparado]="Sí",IF(DATOS_[Check Periodo Ref.]="Dentro",DATOS_[SALARIO BASE Eq],FALSE))))),
0)</f>
        <v>0</v>
      </c>
      <c r="J19" s="168">
        <f t="array" ref="J19">IFERROR(
(AVERAGE((IF(DATOS_[[Sexo]:[Sexo]]=$B19,IF(DATOS_[[AGRUP. VALOR. PTO.]:[AGRUP. VALOR. PTO.]]=$B18,IF(DATOS_[[Check Periodo Ref.]:[Check Periodo Ref.]]="Dentro",IF(DATOS_[[Check Equiparado]:[Check Equiparado]]="Sí",IF(DATOS!AE$4="Sí",(1/DATOS_[[% anualiz]:[% anualiz]]),1)*IF(DATOS!AE$5="Sí",1/DATOS_[[% normaliz]:[% normaliz]],1)*(DATOS_[Conc.Sal.01])))))))),
0)</f>
        <v>0</v>
      </c>
      <c r="K19" s="168">
        <f t="array" ref="K19">IFERROR(
(AVERAGE((IF(DATOS_[[Sexo]:[Sexo]]=$B19,IF(DATOS_[[AGRUP. VALOR. PTO.]:[AGRUP. VALOR. PTO.]]=$B18,IF(DATOS_[[Check Periodo Ref.]:[Check Periodo Ref.]]="Dentro",IF(DATOS_[[Check Equiparado]:[Check Equiparado]]="Sí",IF(DATOS!AF$4="Sí",(1/DATOS_[[% anualiz]:[% anualiz]]),1)*IF(DATOS!AF$5="Sí",1/DATOS_[[% normaliz]:[% normaliz]],1)*(DATOS_[Conc.Sal.02])))))))),
0)</f>
        <v>0</v>
      </c>
      <c r="L19" s="168">
        <f t="array" ref="L19">IFERROR(
(AVERAGE((IF(DATOS_[[Sexo]:[Sexo]]=$B19,IF(DATOS_[[AGRUP. VALOR. PTO.]:[AGRUP. VALOR. PTO.]]=$B18,IF(DATOS_[[Check Periodo Ref.]:[Check Periodo Ref.]]="Dentro",IF(DATOS_[[Check Equiparado]:[Check Equiparado]]="Sí",IF(DATOS!AG$4="Sí",(1/DATOS_[[% anualiz]:[% anualiz]]),1)*IF(DATOS!AG$5="Sí",1/DATOS_[[% normaliz]:[% normaliz]],1)*(DATOS_[Conc.Sal.03])))))))),
0)</f>
        <v>0</v>
      </c>
      <c r="M19" s="168">
        <f t="array" ref="M19">IFERROR(
(AVERAGE((IF(DATOS_[[Sexo]:[Sexo]]=$B19,IF(DATOS_[[AGRUP. VALOR. PTO.]:[AGRUP. VALOR. PTO.]]=$B18,IF(DATOS_[[Check Periodo Ref.]:[Check Periodo Ref.]]="Dentro",IF(DATOS_[[Check Equiparado]:[Check Equiparado]]="Sí",IF(DATOS!AH$4="Sí",(1/DATOS_[[% anualiz]:[% anualiz]]),1)*IF(DATOS!AH$5="Sí",1/DATOS_[[% normaliz]:[% normaliz]],1)*(DATOS_[Conc.Sal.04])))))))),
0)</f>
        <v>0</v>
      </c>
      <c r="N19" s="168">
        <f t="array" ref="N19">IFERROR(
(AVERAGE((IF(DATOS_[[Sexo]:[Sexo]]=$B19,IF(DATOS_[[AGRUP. VALOR. PTO.]:[AGRUP. VALOR. PTO.]]=$B18,IF(DATOS_[[Check Periodo Ref.]:[Check Periodo Ref.]]="Dentro",IF(DATOS_[[Check Equiparado]:[Check Equiparado]]="Sí",IF(DATOS!AI$4="Sí",(1/DATOS_[[% anualiz]:[% anualiz]]),1)*IF(DATOS!AI$5="Sí",1/DATOS_[[% normaliz]:[% normaliz]],1)*(DATOS_[Conc.Sal.05])))))))),
0)</f>
        <v>0</v>
      </c>
      <c r="O19" s="168">
        <f t="array" ref="O19">IFERROR(
(AVERAGE((IF(DATOS_[[Sexo]:[Sexo]]=$B19,IF(DATOS_[[AGRUP. VALOR. PTO.]:[AGRUP. VALOR. PTO.]]=$B18,IF(DATOS_[[Check Periodo Ref.]:[Check Periodo Ref.]]="Dentro",IF(DATOS_[[Check Equiparado]:[Check Equiparado]]="Sí",IF(DATOS!AJ$4="Sí",(1/DATOS_[[% anualiz]:[% anualiz]]),1)*IF(DATOS!AJ$5="Sí",1/DATOS_[[% normaliz]:[% normaliz]],1)*(DATOS_[Conc.Sal.06])))))))),
0)</f>
        <v>0</v>
      </c>
      <c r="P19" s="168">
        <f t="array" ref="P19">IFERROR(
(AVERAGE((IF(DATOS_[[Sexo]:[Sexo]]=$B19,IF(DATOS_[[AGRUP. VALOR. PTO.]:[AGRUP. VALOR. PTO.]]=$B18,IF(DATOS_[[Check Periodo Ref.]:[Check Periodo Ref.]]="Dentro",IF(DATOS_[[Check Equiparado]:[Check Equiparado]]="Sí",IF(DATOS!AK$4="Sí",(1/DATOS_[[% anualiz]:[% anualiz]]),1)*IF(DATOS!AK$5="Sí",1/DATOS_[[% normaliz]:[% normaliz]],1)*(DATOS_[Conc.Sal.07])))))))),
0)</f>
        <v>0</v>
      </c>
      <c r="Q19" s="168">
        <f t="array" ref="Q19">IFERROR(
(AVERAGE((IF(DATOS_[[Sexo]:[Sexo]]=$B19,IF(DATOS_[[AGRUP. VALOR. PTO.]:[AGRUP. VALOR. PTO.]]=$B18,IF(DATOS_[[Check Periodo Ref.]:[Check Periodo Ref.]]="Dentro",IF(DATOS_[[Check Equiparado]:[Check Equiparado]]="Sí",IF(DATOS!AL$4="Sí",(1/DATOS_[[% anualiz]:[% anualiz]]),1)*IF(DATOS!AL$5="Sí",1/DATOS_[[% normaliz]:[% normaliz]],1)*(DATOS_[Conc.Sal.08])))))))),
0)</f>
        <v>0</v>
      </c>
      <c r="R19" s="168">
        <f t="array" ref="R19">IFERROR(
(AVERAGE((IF(DATOS_[[Sexo]:[Sexo]]=$B19,IF(DATOS_[[AGRUP. VALOR. PTO.]:[AGRUP. VALOR. PTO.]]=$B18,IF(DATOS_[[Check Periodo Ref.]:[Check Periodo Ref.]]="Dentro",IF(DATOS_[[Check Equiparado]:[Check Equiparado]]="Sí",IF(DATOS!AM$4="Sí",(1/DATOS_[[% anualiz]:[% anualiz]]),1)*IF(DATOS!AM$5="Sí",1/DATOS_[[% normaliz]:[% normaliz]],1)*(DATOS_[Conc.Sal.09])))))))),
0)</f>
        <v>0</v>
      </c>
      <c r="S19" s="168">
        <f t="array" ref="S19">IFERROR(
(AVERAGE((IF(DATOS_[[Sexo]:[Sexo]]=$B19,IF(DATOS_[[AGRUP. VALOR. PTO.]:[AGRUP. VALOR. PTO.]]=$B18,IF(DATOS_[[Check Periodo Ref.]:[Check Periodo Ref.]]="Dentro",IF(DATOS_[[Check Equiparado]:[Check Equiparado]]="Sí",IF(DATOS!AN$4="Sí",(1/DATOS_[[% anualiz]:[% anualiz]]),1)*IF(DATOS!AN$5="Sí",1/DATOS_[[% normaliz]:[% normaliz]],1)*(DATOS_[Conc.Sal.10])))))))),
0)</f>
        <v>0</v>
      </c>
      <c r="T19" s="168">
        <f t="array" ref="T19">IFERROR(
(AVERAGE((IF(DATOS_[[Sexo]:[Sexo]]=$B19,IF(DATOS_[[AGRUP. VALOR. PTO.]:[AGRUP. VALOR. PTO.]]=$B18,IF(DATOS_[[Check Periodo Ref.]:[Check Periodo Ref.]]="Dentro",IF(DATOS_[[Check Equiparado]:[Check Equiparado]]="Sí",IF(DATOS!AO$4="Sí",(1/DATOS_[[% anualiz]:[% anualiz]]),1)*IF(DATOS!AO$5="Sí",1/DATOS_[[% normaliz]:[% normaliz]],1)*(DATOS_[Conc.Sal.11])))))))),
0)</f>
        <v>0</v>
      </c>
      <c r="U19" s="168">
        <f t="array" ref="U19">IFERROR(
(AVERAGE((IF(DATOS_[[Sexo]:[Sexo]]=$B19,IF(DATOS_[[AGRUP. VALOR. PTO.]:[AGRUP. VALOR. PTO.]]=$B18,IF(DATOS_[[Check Periodo Ref.]:[Check Periodo Ref.]]="Dentro",IF(DATOS_[[Check Equiparado]:[Check Equiparado]]="Sí",IF(DATOS!AP$4="Sí",(1/DATOS_[[% anualiz]:[% anualiz]]),1)*IF(DATOS!AP$5="Sí",1/DATOS_[[% normaliz]:[% normaliz]],1)*(DATOS_[Conc.Sal.12])))))))),
0)</f>
        <v>0</v>
      </c>
      <c r="V19" s="168">
        <f t="array" ref="V19">IFERROR(
(AVERAGE((IF(DATOS_[[Sexo]:[Sexo]]=$B19,IF(DATOS_[[AGRUP. VALOR. PTO.]:[AGRUP. VALOR. PTO.]]=$B18,IF(DATOS_[[Check Periodo Ref.]:[Check Periodo Ref.]]="Dentro",IF(DATOS_[[Check Equiparado]:[Check Equiparado]]="Sí",IF(DATOS!AQ$4="Sí",(1/DATOS_[[% anualiz]:[% anualiz]]),1)*IF(DATOS!AQ$5="Sí",1/DATOS_[[% normaliz]:[% normaliz]],1)*(DATOS_[Conc.Sal.13])))))))),
0)</f>
        <v>0</v>
      </c>
      <c r="W19" s="168">
        <f t="array" ref="W19">IFERROR(
(AVERAGE((IF(DATOS_[[Sexo]:[Sexo]]=$B19,IF(DATOS_[[AGRUP. VALOR. PTO.]:[AGRUP. VALOR. PTO.]]=$B18,IF(DATOS_[[Check Periodo Ref.]:[Check Periodo Ref.]]="Dentro",IF(DATOS_[[Check Equiparado]:[Check Equiparado]]="Sí",IF(DATOS!AR$4="Sí",(1/DATOS_[[% anualiz]:[% anualiz]]),1)*IF(DATOS!AR$5="Sí",1/DATOS_[[% normaliz]:[% normaliz]],1)*(DATOS_[Conc.Sal.14])))))))),
0)</f>
        <v>0</v>
      </c>
      <c r="X19" s="168">
        <f t="array" ref="X19">IFERROR(
(AVERAGE((IF(DATOS_[[Sexo]:[Sexo]]=$B19,IF(DATOS_[[AGRUP. VALOR. PTO.]:[AGRUP. VALOR. PTO.]]=$B18,IF(DATOS_[[Check Periodo Ref.]:[Check Periodo Ref.]]="Dentro",IF(DATOS_[[Check Equiparado]:[Check Equiparado]]="Sí",IF(DATOS!AS$4="Sí",(1/DATOS_[[% anualiz]:[% anualiz]]),1)*IF(DATOS!AS$5="Sí",1/DATOS_[[% normaliz]:[% normaliz]],1)*(DATOS_[Conc.Sal.15])))))))),
0)</f>
        <v>0</v>
      </c>
      <c r="Y19" s="168">
        <f t="array" ref="Y19">IFERROR(
(AVERAGE((IF(DATOS_[[Sexo]:[Sexo]]=$B19,IF(DATOS_[[AGRUP. VALOR. PTO.]:[AGRUP. VALOR. PTO.]]=$B18,IF(DATOS_[[Check Periodo Ref.]:[Check Periodo Ref.]]="Dentro",IF(DATOS_[[Check Equiparado]:[Check Equiparado]]="Sí",IF(DATOS!AT$4="Sí",(1/DATOS_[[% anualiz]:[% anualiz]]),1)*IF(DATOS!AT$5="Sí",1/DATOS_[[% normaliz]:[% normaliz]],1)*(DATOS_[Conc.Sal.16])))))))),
0)</f>
        <v>0</v>
      </c>
      <c r="Z19" s="168">
        <f t="array" ref="Z19">IFERROR(
(AVERAGE((IF(DATOS_[[Sexo]:[Sexo]]=$B19,IF(DATOS_[[AGRUP. VALOR. PTO.]:[AGRUP. VALOR. PTO.]]=$B18,IF(DATOS_[[Check Periodo Ref.]:[Check Periodo Ref.]]="Dentro",IF(DATOS_[[Check Equiparado]:[Check Equiparado]]="Sí",IF(DATOS!AU$4="Sí",(1/DATOS_[[% anualiz]:[% anualiz]]),1)*IF(DATOS!AU$5="Sí",1/DATOS_[[% normaliz]:[% normaliz]],1)*(DATOS_[Conc.Sal.17])))))))),
0)</f>
        <v>0</v>
      </c>
      <c r="AA19" s="168">
        <f t="array" ref="AA19">IFERROR(
(AVERAGE((IF(DATOS_[[Sexo]:[Sexo]]=$B19,IF(DATOS_[[AGRUP. VALOR. PTO.]:[AGRUP. VALOR. PTO.]]=$B18,IF(DATOS_[[Check Periodo Ref.]:[Check Periodo Ref.]]="Dentro",IF(DATOS_[[Check Equiparado]:[Check Equiparado]]="Sí",IF(DATOS!AV$4="Sí",(1/DATOS_[[% anualiz]:[% anualiz]]),1)*IF(DATOS!AV$5="Sí",1/DATOS_[[% normaliz]:[% normaliz]],1)*(DATOS_[Conc.Sal.18])))))))),
0)</f>
        <v>0</v>
      </c>
      <c r="AB19" s="168">
        <f t="array" ref="AB19">IFERROR(
(AVERAGE((IF(DATOS_[[Sexo]:[Sexo]]=$B19,IF(DATOS_[[AGRUP. VALOR. PTO.]:[AGRUP. VALOR. PTO.]]=$B18,IF(DATOS_[[Check Periodo Ref.]:[Check Periodo Ref.]]="Dentro",IF(DATOS_[[Check Equiparado]:[Check Equiparado]]="Sí",IF(DATOS!AW$4="Sí",(1/DATOS_[[% anualiz]:[% anualiz]]),1)*IF(DATOS!AW$5="Sí",1/DATOS_[[% normaliz]:[% normaliz]],1)*(DATOS_[Conc.Sal.19])))))))),
0)</f>
        <v>0</v>
      </c>
      <c r="AC19" s="168">
        <f t="array" ref="AC19">IFERROR(
(AVERAGE((IF(DATOS_[[Sexo]:[Sexo]]=$B19,IF(DATOS_[[AGRUP. VALOR. PTO.]:[AGRUP. VALOR. PTO.]]=$B18,IF(DATOS_[[Check Periodo Ref.]:[Check Periodo Ref.]]="Dentro",IF(DATOS_[[Check Equiparado]:[Check Equiparado]]="Sí",IF(DATOS!AX$4="Sí",(1/DATOS_[[% anualiz]:[% anualiz]]),1)*IF(DATOS!AX$5="Sí",1/DATOS_[[% normaliz]:[% normaliz]],1)*(DATOS_[Conc.Sal.20])))))))),
0)</f>
        <v>0</v>
      </c>
      <c r="AD19" s="168">
        <f t="array" ref="AD19">IFERROR(
(AVERAGE((IF(DATOS_[[Sexo]:[Sexo]]=$B19,IF(DATOS_[[AGRUP. VALOR. PTO.]:[AGRUP. VALOR. PTO.]]=$B18,IF(DATOS_[[Check Periodo Ref.]:[Check Periodo Ref.]]="Dentro",IF(DATOS_[[Check Equiparado]:[Check Equiparado]]="Sí",IF(DATOS!AY$4="Sí",(1/DATOS_[[% anualiz]:[% anualiz]]),1)*IF(DATOS!AY$5="Sí",1/DATOS_[[% normaliz]:[% normaliz]],1)*(DATOS_[Conc.Sal.21])))))))),
0)</f>
        <v>0</v>
      </c>
      <c r="AE19" s="168">
        <f t="array" ref="AE19">IFERROR(
(AVERAGE((IF(DATOS_[[Sexo]:[Sexo]]=$B19,IF(DATOS_[[AGRUP. VALOR. PTO.]:[AGRUP. VALOR. PTO.]]=$B18,IF(DATOS_[[Check Periodo Ref.]:[Check Periodo Ref.]]="Dentro",IF(DATOS_[[Check Equiparado]:[Check Equiparado]]="Sí",IF(DATOS!AZ$4="Sí",(1/DATOS_[[% anualiz]:[% anualiz]]),1)*IF(DATOS!AZ$5="Sí",1/DATOS_[[% normaliz]:[% normaliz]],1)*(DATOS_[Conc.Sal.22])))))))),
0)</f>
        <v>0</v>
      </c>
      <c r="AF19" s="168">
        <f t="array" ref="AF19">IFERROR(
(AVERAGE((IF(DATOS_[[Sexo]:[Sexo]]=$B19,IF(DATOS_[[AGRUP. VALOR. PTO.]:[AGRUP. VALOR. PTO.]]=$B18,IF(DATOS_[[Check Periodo Ref.]:[Check Periodo Ref.]]="Dentro",IF(DATOS_[[Check Equiparado]:[Check Equiparado]]="Sí",IF(DATOS!BA$4="Sí",(1/DATOS_[[% anualiz]:[% anualiz]]),1)*IF(DATOS!BA$5="Sí",1/DATOS_[[% normaliz]:[% normaliz]],1)*(DATOS_[Conc.Sal.23])))))))),
0)</f>
        <v>0</v>
      </c>
      <c r="AG19" s="168">
        <f t="array" ref="AG19">IFERROR(
(AVERAGE((IF(DATOS_[[Sexo]:[Sexo]]=$B19,IF(DATOS_[[AGRUP. VALOR. PTO.]:[AGRUP. VALOR. PTO.]]=$B18,IF(DATOS_[[Check Periodo Ref.]:[Check Periodo Ref.]]="Dentro",IF(DATOS_[[Check Equiparado]:[Check Equiparado]]="Sí",IF(DATOS!BB$4="Sí",(1/DATOS_[[% anualiz]:[% anualiz]]),1)*IF(DATOS!BB$5="Sí",1/DATOS_[[% normaliz]:[% normaliz]],1)*(DATOS_[Conc.Sal.24])))))))),
0)</f>
        <v>0</v>
      </c>
      <c r="AH19" s="168">
        <f t="array" ref="AH19">IFERROR(
(AVERAGE((IF(DATOS_[[Sexo]:[Sexo]]=$B19,IF(DATOS_[[AGRUP. VALOR. PTO.]:[AGRUP. VALOR. PTO.]]=$B18,IF(DATOS_[[Check Periodo Ref.]:[Check Periodo Ref.]]="Dentro",IF(DATOS_[[Check Equiparado]:[Check Equiparado]]="Sí",IF(DATOS!BC$4="Sí",(1/DATOS_[[% anualiz]:[% anualiz]]),1)*IF(DATOS!BC$5="Sí",1/DATOS_[[% normaliz]:[% normaliz]],1)*(DATOS_[Conc.Sal.25])))))))),
0)</f>
        <v>0</v>
      </c>
      <c r="AI19" s="168">
        <f t="array" ref="AI19">IFERROR(
(AVERAGE((IF(DATOS_[[Sexo]:[Sexo]]=$B19,IF(DATOS_[[AGRUP. VALOR. PTO.]:[AGRUP. VALOR. PTO.]]=$B18,IF(DATOS_[[Check Periodo Ref.]:[Check Periodo Ref.]]="Dentro",IF(DATOS_[[Check Equiparado]:[Check Equiparado]]="Sí",IF(DATOS!BD$4="Sí",(1/DATOS_[[% anualiz]:[% anualiz]]),1)*IF(DATOS!BD$5="Sí",1/DATOS_[[% normaliz]:[% normaliz]],1)*(DATOS_[Conc.Sal.26])))))))),
0)</f>
        <v>0</v>
      </c>
      <c r="AJ19" s="168">
        <f t="array" ref="AJ19">IFERROR(
(AVERAGE((IF(DATOS_[[Sexo]:[Sexo]]=$B19,IF(DATOS_[[AGRUP. VALOR. PTO.]:[AGRUP. VALOR. PTO.]]=$B18,IF(DATOS_[[Check Periodo Ref.]:[Check Periodo Ref.]]="Dentro",IF(DATOS_[[Check Equiparado]:[Check Equiparado]]="Sí",IF(DATOS!BE$4="Sí",(1/DATOS_[[% anualiz]:[% anualiz]]),1)*IF(DATOS!BE$5="Sí",1/DATOS_[[% normaliz]:[% normaliz]],1)*(DATOS_[Conc.Sal.27])))))))),
0)</f>
        <v>0</v>
      </c>
      <c r="AK19" s="168">
        <f t="array" ref="AK19">IFERROR(
(AVERAGE((IF(DATOS_[[Sexo]:[Sexo]]=$B19,IF(DATOS_[[AGRUP. VALOR. PTO.]:[AGRUP. VALOR. PTO.]]=$B18,IF(DATOS_[[Check Periodo Ref.]:[Check Periodo Ref.]]="Dentro",IF(DATOS_[[Check Equiparado]:[Check Equiparado]]="Sí",IF(DATOS!BF$4="Sí",(1/DATOS_[[% anualiz]:[% anualiz]]),1)*IF(DATOS!BF$5="Sí",1/DATOS_[[% normaliz]:[% normaliz]],1)*(DATOS_[Conc.Sal.28])))))))),
0)</f>
        <v>0</v>
      </c>
      <c r="AL19" s="168">
        <f t="array" ref="AL19">IFERROR(
(AVERAGE((IF(DATOS_[[Sexo]:[Sexo]]=$B19,IF(DATOS_[[AGRUP. VALOR. PTO.]:[AGRUP. VALOR. PTO.]]=$B18,IF(DATOS_[[Check Periodo Ref.]:[Check Periodo Ref.]]="Dentro",IF(DATOS_[[Check Equiparado]:[Check Equiparado]]="Sí",IF(DATOS!BG$4="Sí",(1/DATOS_[[% anualiz]:[% anualiz]]),1)*IF(DATOS!BG$5="Sí",1/DATOS_[[% normaliz]:[% normaliz]],1)*(DATOS_[Conc.Sal.29])))))))),
0)</f>
        <v>0</v>
      </c>
      <c r="AM19" s="168">
        <f t="array" ref="AM19">IFERROR(
(AVERAGE((IF(DATOS_[[Sexo]:[Sexo]]=$B19,IF(DATOS_[[AGRUP. VALOR. PTO.]:[AGRUP. VALOR. PTO.]]=$B18,IF(DATOS_[[Check Periodo Ref.]:[Check Periodo Ref.]]="Dentro",IF(DATOS_[[Check Equiparado]:[Check Equiparado]]="Sí",IF(DATOS!BH$4="Sí",(1/DATOS_[[% anualiz]:[% anualiz]]),1)*IF(DATOS!BH$5="Sí",1/DATOS_[[% normaliz]:[% normaliz]],1)*(DATOS_[Conc.Sal.30])))))))),
0)</f>
        <v>0</v>
      </c>
      <c r="AN19" s="169">
        <f t="array" ref="AN19">IFERROR(
AVERAGE(IF(DATOS_[Sexo]=$B19,IF(DATOS_[[AGRUP. VALOR. PTO.]:[AGRUP. VALOR. PTO.]]=$B18,IF(DATOS_[Check Equiparado]="Sí",IF(DATOS_[Check Periodo Ref.]="Dentro",DATOS_[Tot COMPL.SAL Eq],FALSE))))),
0)</f>
        <v>0</v>
      </c>
      <c r="AO19" s="170">
        <f t="array" ref="AO19">IFERROR(
AVERAGE(IF(DATOS_[Sexo]=$B19,IF(DATOS_[[AGRUP. VALOR. PTO.]:[AGRUP. VALOR. PTO.]]=$B18,IF(DATOS_[Check Equiparado]="Sí",IF(DATOS_[Check Periodo Ref.]="Dentro",DATOS_[TOTAL SALARIO Eq],FALSE))))),
0)</f>
        <v>0</v>
      </c>
      <c r="AP19" s="171">
        <f t="array" ref="AP19">IFERROR(
(AVERAGE((IF(DATOS_[[Sexo]:[Sexo]]=$B19,IF(DATOS_[[AGRUP. VALOR. PTO.]:[AGRUP. VALOR. PTO.]]=$B18,IF(DATOS_[[Check Periodo Ref.]:[Check Periodo Ref.]]="Dentro",IF(DATOS_[[Check Equiparado]:[Check Equiparado]]="Sí",IF(DATOS!BI$4="Sí",(1/DATOS_[[% anualiz]:[% anualiz]]),1)*IF(DATOS!BI$5="Sí",1/DATOS_[[% normaliz]:[% normaliz]],1)*(DATOS_[C.Extra.01])))))))),
0)</f>
        <v>0</v>
      </c>
      <c r="AQ19" s="171">
        <f t="array" ref="AQ19">IFERROR(
(AVERAGE((IF(DATOS_[[Sexo]:[Sexo]]=$B19,IF(DATOS_[[AGRUP. VALOR. PTO.]:[AGRUP. VALOR. PTO.]]=$B18,IF(DATOS_[[Check Periodo Ref.]:[Check Periodo Ref.]]="Dentro",IF(DATOS_[[Check Equiparado]:[Check Equiparado]]="Sí",IF(DATOS!BJ$4="Sí",(1/DATOS_[[% anualiz]:[% anualiz]]),1)*IF(DATOS!BJ$5="Sí",1/DATOS_[[% normaliz]:[% normaliz]],1)*(DATOS_[C.Extra.02])))))))),
0)</f>
        <v>0</v>
      </c>
      <c r="AR19" s="171">
        <f t="array" ref="AR19">IFERROR(
(AVERAGE((IF(DATOS_[[Sexo]:[Sexo]]=$B19,IF(DATOS_[[AGRUP. VALOR. PTO.]:[AGRUP. VALOR. PTO.]]=$B18,IF(DATOS_[[Check Periodo Ref.]:[Check Periodo Ref.]]="Dentro",IF(DATOS_[[Check Equiparado]:[Check Equiparado]]="Sí",IF(DATOS!BK$4="Sí",(1/DATOS_[[% anualiz]:[% anualiz]]),1)*IF(DATOS!BK$5="Sí",1/DATOS_[[% normaliz]:[% normaliz]],1)*(DATOS_[C.Extra.03])))))))),
0)</f>
        <v>0</v>
      </c>
      <c r="AS19" s="171">
        <f t="array" ref="AS19">IFERROR(
(AVERAGE((IF(DATOS_[[Sexo]:[Sexo]]=$B19,IF(DATOS_[[AGRUP. VALOR. PTO.]:[AGRUP. VALOR. PTO.]]=$B18,IF(DATOS_[[Check Periodo Ref.]:[Check Periodo Ref.]]="Dentro",IF(DATOS_[[Check Equiparado]:[Check Equiparado]]="Sí",IF(DATOS!BL$4="Sí",(1/DATOS_[[% anualiz]:[% anualiz]]),1)*IF(DATOS!BL$5="Sí",1/DATOS_[[% normaliz]:[% normaliz]],1)*(DATOS_[C.Extra.04])))))))),
0)</f>
        <v>0</v>
      </c>
      <c r="AT19" s="171">
        <f t="array" ref="AT19">IFERROR(
(AVERAGE((IF(DATOS_[[Sexo]:[Sexo]]=$B19,IF(DATOS_[[AGRUP. VALOR. PTO.]:[AGRUP. VALOR. PTO.]]=$B18,IF(DATOS_[[Check Periodo Ref.]:[Check Periodo Ref.]]="Dentro",IF(DATOS_[[Check Equiparado]:[Check Equiparado]]="Sí",IF(DATOS!BM$4="Sí",(1/DATOS_[[% anualiz]:[% anualiz]]),1)*IF(DATOS!BM$5="Sí",1/DATOS_[[% normaliz]:[% normaliz]],1)*(DATOS_[C.Extra.05])))))))),
0)</f>
        <v>0</v>
      </c>
      <c r="AU19" s="172">
        <f t="array" ref="AU19">IFERROR(
AVERAGE(IF(DATOS_[Sexo]=$B19,IF(DATOS_[[AGRUP. VALOR. PTO.]:[AGRUP. VALOR. PTO.]]=$B18,IF(DATOS_[Check Equiparado]="Sí",IF(DATOS_[Check Periodo Ref.]="Dentro",DATOS_[Tot Extrasalarial Eq],FALSE))))),
0)</f>
        <v>0</v>
      </c>
      <c r="AV19" s="173">
        <f t="array" ref="AV19">IFERROR(
AVERAGE(IF(DATOS_[Sexo]=$B19,IF(DATOS_[[AGRUP. VALOR. PTO.]:[AGRUP. VALOR. PTO.]]=$B18,IF(DATOS_[Check Equiparado]="Sí",IF(DATOS_[Check Periodo Ref.]="Dentro",DATOS_[TOTAL Retrib Eq],FALSE))))),
0)</f>
        <v>0</v>
      </c>
    </row>
    <row r="20" spans="1:48" x14ac:dyDescent="0.3">
      <c r="A20" s="119" t="str">
        <f t="shared" ref="A20" si="10">+A19</f>
        <v>[ocultar]</v>
      </c>
      <c r="B20" s="123" t="s">
        <v>163</v>
      </c>
      <c r="C20" s="124">
        <f t="array" ref="C20">SUM(IF($B20=DATOS_[Sexo],
IF($B18=DATOS_[AGRUP. VALOR. PTO.],
IF("Dentro"=DATOS_[Check Periodo Ref.],
1/(COUNTIFS(DATOS_[Sexo],$B20,DATOS_[AGRUP. VALOR. PTO.],$B18,DATOS_[Check Periodo Ref.],"Dentro",DATOS_[id],DATOS_[id]))))))</f>
        <v>0</v>
      </c>
      <c r="D20" s="125">
        <f>COUNTIFS(DATOS_[AGRUP. VALOR. PTO.],$B18,DATOS_[Sexo],$B20,DATOS_[Check Periodo Ref.],"Dentro")</f>
        <v>0</v>
      </c>
      <c r="E20" s="125">
        <f>COUNTIFS(DATOS_[AGRUP. VALOR. PTO.],$B18,DATOS_[Sexo],$B20,DATOS_[Check Periodo Ref.],"Dentro",DATOS_[Check Nº SC Norm],"Sí")</f>
        <v>0</v>
      </c>
      <c r="F20" s="125">
        <f>COUNTIFS(DATOS_[AGRUP. VALOR. PTO.],$B18,DATOS_[Sexo],$B20,DATOS_[Check Periodo Ref.],"Dentro",DATOS_[Check Nº SC Anualiz],"Sí")</f>
        <v>0</v>
      </c>
      <c r="G20" s="125">
        <f>COUNTIFS(DATOS_[AGRUP. VALOR. PTO.],$B18,DATOS_[Sexo],$B20,DATOS_[Check Periodo Ref.],"Dentro",DATOS_[Check Nº SC Norm y Anualiz],"Sí")</f>
        <v>0</v>
      </c>
      <c r="H20" s="125">
        <f>COUNTIFS(DATOS_[AGRUP. VALOR. PTO.],$B18,DATOS_[Sexo],$B20,DATOS_[Check Periodo Ref.],"Dentro",DATOS_[Check Equiparación],"Sí")</f>
        <v>0</v>
      </c>
      <c r="I20" s="167" cm="1">
        <f t="array" ref="I20">IFERROR(
AVERAGE(IF(DATOS_[Sexo]=$B20,IF(DATOS_[[AGRUP. VALOR. PTO.]:[AGRUP. VALOR. PTO.]]=$B18,IF(DATOS_[Check Equiparado]="Sí",IF(DATOS_[Check Periodo Ref.]="Dentro",DATOS_[SALARIO BASE Eq],FALSE))))),
0)</f>
        <v>0</v>
      </c>
      <c r="J20" s="168">
        <f t="array" ref="J20">IFERROR(
(AVERAGE((IF(DATOS_[[Sexo]:[Sexo]]=$B20,IF(DATOS_[[AGRUP. VALOR. PTO.]:[AGRUP. VALOR. PTO.]]=$B18,IF(DATOS_[[Check Periodo Ref.]:[Check Periodo Ref.]]="Dentro",IF(DATOS_[[Check Equiparado]:[Check Equiparado]]="Sí",IF(DATOS!AE$4="Sí",(1/DATOS_[[% anualiz]:[% anualiz]]),1)*IF(DATOS!AE$5="Sí",1/DATOS_[[% normaliz]:[% normaliz]],1)*(DATOS_[Conc.Sal.01])))))))),
0)</f>
        <v>0</v>
      </c>
      <c r="K20" s="168">
        <f t="array" ref="K20">IFERROR(
(AVERAGE((IF(DATOS_[[Sexo]:[Sexo]]=$B20,IF(DATOS_[[AGRUP. VALOR. PTO.]:[AGRUP. VALOR. PTO.]]=$B18,IF(DATOS_[[Check Periodo Ref.]:[Check Periodo Ref.]]="Dentro",IF(DATOS_[[Check Equiparado]:[Check Equiparado]]="Sí",IF(DATOS!AF$4="Sí",(1/DATOS_[[% anualiz]:[% anualiz]]),1)*IF(DATOS!AF$5="Sí",1/DATOS_[[% normaliz]:[% normaliz]],1)*(DATOS_[Conc.Sal.02])))))))),
0)</f>
        <v>0</v>
      </c>
      <c r="L20" s="168">
        <f t="array" ref="L20">IFERROR(
(AVERAGE((IF(DATOS_[[Sexo]:[Sexo]]=$B20,IF(DATOS_[[AGRUP. VALOR. PTO.]:[AGRUP. VALOR. PTO.]]=$B18,IF(DATOS_[[Check Periodo Ref.]:[Check Periodo Ref.]]="Dentro",IF(DATOS_[[Check Equiparado]:[Check Equiparado]]="Sí",IF(DATOS!AG$4="Sí",(1/DATOS_[[% anualiz]:[% anualiz]]),1)*IF(DATOS!AG$5="Sí",1/DATOS_[[% normaliz]:[% normaliz]],1)*(DATOS_[Conc.Sal.03])))))))),
0)</f>
        <v>0</v>
      </c>
      <c r="M20" s="168">
        <f t="array" ref="M20">IFERROR(
(AVERAGE((IF(DATOS_[[Sexo]:[Sexo]]=$B20,IF(DATOS_[[AGRUP. VALOR. PTO.]:[AGRUP. VALOR. PTO.]]=$B18,IF(DATOS_[[Check Periodo Ref.]:[Check Periodo Ref.]]="Dentro",IF(DATOS_[[Check Equiparado]:[Check Equiparado]]="Sí",IF(DATOS!AH$4="Sí",(1/DATOS_[[% anualiz]:[% anualiz]]),1)*IF(DATOS!AH$5="Sí",1/DATOS_[[% normaliz]:[% normaliz]],1)*(DATOS_[Conc.Sal.04])))))))),
0)</f>
        <v>0</v>
      </c>
      <c r="N20" s="168">
        <f t="array" ref="N20">IFERROR(
(AVERAGE((IF(DATOS_[[Sexo]:[Sexo]]=$B20,IF(DATOS_[[AGRUP. VALOR. PTO.]:[AGRUP. VALOR. PTO.]]=$B18,IF(DATOS_[[Check Periodo Ref.]:[Check Periodo Ref.]]="Dentro",IF(DATOS_[[Check Equiparado]:[Check Equiparado]]="Sí",IF(DATOS!AI$4="Sí",(1/DATOS_[[% anualiz]:[% anualiz]]),1)*IF(DATOS!AI$5="Sí",1/DATOS_[[% normaliz]:[% normaliz]],1)*(DATOS_[Conc.Sal.05])))))))),
0)</f>
        <v>0</v>
      </c>
      <c r="O20" s="168">
        <f t="array" ref="O20">IFERROR(
(AVERAGE((IF(DATOS_[[Sexo]:[Sexo]]=$B20,IF(DATOS_[[AGRUP. VALOR. PTO.]:[AGRUP. VALOR. PTO.]]=$B18,IF(DATOS_[[Check Periodo Ref.]:[Check Periodo Ref.]]="Dentro",IF(DATOS_[[Check Equiparado]:[Check Equiparado]]="Sí",IF(DATOS!AJ$4="Sí",(1/DATOS_[[% anualiz]:[% anualiz]]),1)*IF(DATOS!AJ$5="Sí",1/DATOS_[[% normaliz]:[% normaliz]],1)*(DATOS_[Conc.Sal.06])))))))),
0)</f>
        <v>0</v>
      </c>
      <c r="P20" s="168">
        <f t="array" ref="P20">IFERROR(
(AVERAGE((IF(DATOS_[[Sexo]:[Sexo]]=$B20,IF(DATOS_[[AGRUP. VALOR. PTO.]:[AGRUP. VALOR. PTO.]]=$B18,IF(DATOS_[[Check Periodo Ref.]:[Check Periodo Ref.]]="Dentro",IF(DATOS_[[Check Equiparado]:[Check Equiparado]]="Sí",IF(DATOS!AK$4="Sí",(1/DATOS_[[% anualiz]:[% anualiz]]),1)*IF(DATOS!AK$5="Sí",1/DATOS_[[% normaliz]:[% normaliz]],1)*(DATOS_[Conc.Sal.07])))))))),
0)</f>
        <v>0</v>
      </c>
      <c r="Q20" s="168">
        <f t="array" ref="Q20">IFERROR(
(AVERAGE((IF(DATOS_[[Sexo]:[Sexo]]=$B20,IF(DATOS_[[AGRUP. VALOR. PTO.]:[AGRUP. VALOR. PTO.]]=$B18,IF(DATOS_[[Check Periodo Ref.]:[Check Periodo Ref.]]="Dentro",IF(DATOS_[[Check Equiparado]:[Check Equiparado]]="Sí",IF(DATOS!AL$4="Sí",(1/DATOS_[[% anualiz]:[% anualiz]]),1)*IF(DATOS!AL$5="Sí",1/DATOS_[[% normaliz]:[% normaliz]],1)*(DATOS_[Conc.Sal.08])))))))),
0)</f>
        <v>0</v>
      </c>
      <c r="R20" s="168">
        <f t="array" ref="R20">IFERROR(
(AVERAGE((IF(DATOS_[[Sexo]:[Sexo]]=$B20,IF(DATOS_[[AGRUP. VALOR. PTO.]:[AGRUP. VALOR. PTO.]]=$B18,IF(DATOS_[[Check Periodo Ref.]:[Check Periodo Ref.]]="Dentro",IF(DATOS_[[Check Equiparado]:[Check Equiparado]]="Sí",IF(DATOS!AM$4="Sí",(1/DATOS_[[% anualiz]:[% anualiz]]),1)*IF(DATOS!AM$5="Sí",1/DATOS_[[% normaliz]:[% normaliz]],1)*(DATOS_[Conc.Sal.09])))))))),
0)</f>
        <v>0</v>
      </c>
      <c r="S20" s="168">
        <f t="array" ref="S20">IFERROR(
(AVERAGE((IF(DATOS_[[Sexo]:[Sexo]]=$B20,IF(DATOS_[[AGRUP. VALOR. PTO.]:[AGRUP. VALOR. PTO.]]=$B18,IF(DATOS_[[Check Periodo Ref.]:[Check Periodo Ref.]]="Dentro",IF(DATOS_[[Check Equiparado]:[Check Equiparado]]="Sí",IF(DATOS!AN$4="Sí",(1/DATOS_[[% anualiz]:[% anualiz]]),1)*IF(DATOS!AN$5="Sí",1/DATOS_[[% normaliz]:[% normaliz]],1)*(DATOS_[Conc.Sal.10])))))))),
0)</f>
        <v>0</v>
      </c>
      <c r="T20" s="168">
        <f t="array" ref="T20">IFERROR(
(AVERAGE((IF(DATOS_[[Sexo]:[Sexo]]=$B20,IF(DATOS_[[AGRUP. VALOR. PTO.]:[AGRUP. VALOR. PTO.]]=$B18,IF(DATOS_[[Check Periodo Ref.]:[Check Periodo Ref.]]="Dentro",IF(DATOS_[[Check Equiparado]:[Check Equiparado]]="Sí",IF(DATOS!AO$4="Sí",(1/DATOS_[[% anualiz]:[% anualiz]]),1)*IF(DATOS!AO$5="Sí",1/DATOS_[[% normaliz]:[% normaliz]],1)*(DATOS_[Conc.Sal.11])))))))),
0)</f>
        <v>0</v>
      </c>
      <c r="U20" s="168">
        <f t="array" ref="U20">IFERROR(
(AVERAGE((IF(DATOS_[[Sexo]:[Sexo]]=$B20,IF(DATOS_[[AGRUP. VALOR. PTO.]:[AGRUP. VALOR. PTO.]]=$B18,IF(DATOS_[[Check Periodo Ref.]:[Check Periodo Ref.]]="Dentro",IF(DATOS_[[Check Equiparado]:[Check Equiparado]]="Sí",IF(DATOS!AP$4="Sí",(1/DATOS_[[% anualiz]:[% anualiz]]),1)*IF(DATOS!AP$5="Sí",1/DATOS_[[% normaliz]:[% normaliz]],1)*(DATOS_[Conc.Sal.12])))))))),
0)</f>
        <v>0</v>
      </c>
      <c r="V20" s="168">
        <f t="array" ref="V20">IFERROR(
(AVERAGE((IF(DATOS_[[Sexo]:[Sexo]]=$B20,IF(DATOS_[[AGRUP. VALOR. PTO.]:[AGRUP. VALOR. PTO.]]=$B18,IF(DATOS_[[Check Periodo Ref.]:[Check Periodo Ref.]]="Dentro",IF(DATOS_[[Check Equiparado]:[Check Equiparado]]="Sí",IF(DATOS!AQ$4="Sí",(1/DATOS_[[% anualiz]:[% anualiz]]),1)*IF(DATOS!AQ$5="Sí",1/DATOS_[[% normaliz]:[% normaliz]],1)*(DATOS_[Conc.Sal.13])))))))),
0)</f>
        <v>0</v>
      </c>
      <c r="W20" s="168">
        <f t="array" ref="W20">IFERROR(
(AVERAGE((IF(DATOS_[[Sexo]:[Sexo]]=$B20,IF(DATOS_[[AGRUP. VALOR. PTO.]:[AGRUP. VALOR. PTO.]]=$B18,IF(DATOS_[[Check Periodo Ref.]:[Check Periodo Ref.]]="Dentro",IF(DATOS_[[Check Equiparado]:[Check Equiparado]]="Sí",IF(DATOS!AR$4="Sí",(1/DATOS_[[% anualiz]:[% anualiz]]),1)*IF(DATOS!AR$5="Sí",1/DATOS_[[% normaliz]:[% normaliz]],1)*(DATOS_[Conc.Sal.14])))))))),
0)</f>
        <v>0</v>
      </c>
      <c r="X20" s="168">
        <f t="array" ref="X20">IFERROR(
(AVERAGE((IF(DATOS_[[Sexo]:[Sexo]]=$B20,IF(DATOS_[[AGRUP. VALOR. PTO.]:[AGRUP. VALOR. PTO.]]=$B18,IF(DATOS_[[Check Periodo Ref.]:[Check Periodo Ref.]]="Dentro",IF(DATOS_[[Check Equiparado]:[Check Equiparado]]="Sí",IF(DATOS!AS$4="Sí",(1/DATOS_[[% anualiz]:[% anualiz]]),1)*IF(DATOS!AS$5="Sí",1/DATOS_[[% normaliz]:[% normaliz]],1)*(DATOS_[Conc.Sal.15])))))))),
0)</f>
        <v>0</v>
      </c>
      <c r="Y20" s="168">
        <f t="array" ref="Y20">IFERROR(
(AVERAGE((IF(DATOS_[[Sexo]:[Sexo]]=$B20,IF(DATOS_[[AGRUP. VALOR. PTO.]:[AGRUP. VALOR. PTO.]]=$B18,IF(DATOS_[[Check Periodo Ref.]:[Check Periodo Ref.]]="Dentro",IF(DATOS_[[Check Equiparado]:[Check Equiparado]]="Sí",IF(DATOS!AT$4="Sí",(1/DATOS_[[% anualiz]:[% anualiz]]),1)*IF(DATOS!AT$5="Sí",1/DATOS_[[% normaliz]:[% normaliz]],1)*(DATOS_[Conc.Sal.16])))))))),
0)</f>
        <v>0</v>
      </c>
      <c r="Z20" s="168">
        <f t="array" ref="Z20">IFERROR(
(AVERAGE((IF(DATOS_[[Sexo]:[Sexo]]=$B20,IF(DATOS_[[AGRUP. VALOR. PTO.]:[AGRUP. VALOR. PTO.]]=$B18,IF(DATOS_[[Check Periodo Ref.]:[Check Periodo Ref.]]="Dentro",IF(DATOS_[[Check Equiparado]:[Check Equiparado]]="Sí",IF(DATOS!AU$4="Sí",(1/DATOS_[[% anualiz]:[% anualiz]]),1)*IF(DATOS!AU$5="Sí",1/DATOS_[[% normaliz]:[% normaliz]],1)*(DATOS_[Conc.Sal.17])))))))),
0)</f>
        <v>0</v>
      </c>
      <c r="AA20" s="168">
        <f t="array" ref="AA20">IFERROR(
(AVERAGE((IF(DATOS_[[Sexo]:[Sexo]]=$B20,IF(DATOS_[[AGRUP. VALOR. PTO.]:[AGRUP. VALOR. PTO.]]=$B18,IF(DATOS_[[Check Periodo Ref.]:[Check Periodo Ref.]]="Dentro",IF(DATOS_[[Check Equiparado]:[Check Equiparado]]="Sí",IF(DATOS!AV$4="Sí",(1/DATOS_[[% anualiz]:[% anualiz]]),1)*IF(DATOS!AV$5="Sí",1/DATOS_[[% normaliz]:[% normaliz]],1)*(DATOS_[Conc.Sal.18])))))))),
0)</f>
        <v>0</v>
      </c>
      <c r="AB20" s="168">
        <f t="array" ref="AB20">IFERROR(
(AVERAGE((IF(DATOS_[[Sexo]:[Sexo]]=$B20,IF(DATOS_[[AGRUP. VALOR. PTO.]:[AGRUP. VALOR. PTO.]]=$B18,IF(DATOS_[[Check Periodo Ref.]:[Check Periodo Ref.]]="Dentro",IF(DATOS_[[Check Equiparado]:[Check Equiparado]]="Sí",IF(DATOS!AW$4="Sí",(1/DATOS_[[% anualiz]:[% anualiz]]),1)*IF(DATOS!AW$5="Sí",1/DATOS_[[% normaliz]:[% normaliz]],1)*(DATOS_[Conc.Sal.19])))))))),
0)</f>
        <v>0</v>
      </c>
      <c r="AC20" s="168">
        <f t="array" ref="AC20">IFERROR(
(AVERAGE((IF(DATOS_[[Sexo]:[Sexo]]=$B20,IF(DATOS_[[AGRUP. VALOR. PTO.]:[AGRUP. VALOR. PTO.]]=$B18,IF(DATOS_[[Check Periodo Ref.]:[Check Periodo Ref.]]="Dentro",IF(DATOS_[[Check Equiparado]:[Check Equiparado]]="Sí",IF(DATOS!AX$4="Sí",(1/DATOS_[[% anualiz]:[% anualiz]]),1)*IF(DATOS!AX$5="Sí",1/DATOS_[[% normaliz]:[% normaliz]],1)*(DATOS_[Conc.Sal.20])))))))),
0)</f>
        <v>0</v>
      </c>
      <c r="AD20" s="168">
        <f t="array" ref="AD20">IFERROR(
(AVERAGE((IF(DATOS_[[Sexo]:[Sexo]]=$B20,IF(DATOS_[[AGRUP. VALOR. PTO.]:[AGRUP. VALOR. PTO.]]=$B18,IF(DATOS_[[Check Periodo Ref.]:[Check Periodo Ref.]]="Dentro",IF(DATOS_[[Check Equiparado]:[Check Equiparado]]="Sí",IF(DATOS!AY$4="Sí",(1/DATOS_[[% anualiz]:[% anualiz]]),1)*IF(DATOS!AY$5="Sí",1/DATOS_[[% normaliz]:[% normaliz]],1)*(DATOS_[Conc.Sal.21])))))))),
0)</f>
        <v>0</v>
      </c>
      <c r="AE20" s="168">
        <f t="array" ref="AE20">IFERROR(
(AVERAGE((IF(DATOS_[[Sexo]:[Sexo]]=$B20,IF(DATOS_[[AGRUP. VALOR. PTO.]:[AGRUP. VALOR. PTO.]]=$B18,IF(DATOS_[[Check Periodo Ref.]:[Check Periodo Ref.]]="Dentro",IF(DATOS_[[Check Equiparado]:[Check Equiparado]]="Sí",IF(DATOS!AZ$4="Sí",(1/DATOS_[[% anualiz]:[% anualiz]]),1)*IF(DATOS!AZ$5="Sí",1/DATOS_[[% normaliz]:[% normaliz]],1)*(DATOS_[Conc.Sal.22])))))))),
0)</f>
        <v>0</v>
      </c>
      <c r="AF20" s="168">
        <f t="array" ref="AF20">IFERROR(
(AVERAGE((IF(DATOS_[[Sexo]:[Sexo]]=$B20,IF(DATOS_[[AGRUP. VALOR. PTO.]:[AGRUP. VALOR. PTO.]]=$B18,IF(DATOS_[[Check Periodo Ref.]:[Check Periodo Ref.]]="Dentro",IF(DATOS_[[Check Equiparado]:[Check Equiparado]]="Sí",IF(DATOS!BA$4="Sí",(1/DATOS_[[% anualiz]:[% anualiz]]),1)*IF(DATOS!BA$5="Sí",1/DATOS_[[% normaliz]:[% normaliz]],1)*(DATOS_[Conc.Sal.23])))))))),
0)</f>
        <v>0</v>
      </c>
      <c r="AG20" s="168">
        <f t="array" ref="AG20">IFERROR(
(AVERAGE((IF(DATOS_[[Sexo]:[Sexo]]=$B20,IF(DATOS_[[AGRUP. VALOR. PTO.]:[AGRUP. VALOR. PTO.]]=$B18,IF(DATOS_[[Check Periodo Ref.]:[Check Periodo Ref.]]="Dentro",IF(DATOS_[[Check Equiparado]:[Check Equiparado]]="Sí",IF(DATOS!BB$4="Sí",(1/DATOS_[[% anualiz]:[% anualiz]]),1)*IF(DATOS!BB$5="Sí",1/DATOS_[[% normaliz]:[% normaliz]],1)*(DATOS_[Conc.Sal.24])))))))),
0)</f>
        <v>0</v>
      </c>
      <c r="AH20" s="168">
        <f t="array" ref="AH20">IFERROR(
(AVERAGE((IF(DATOS_[[Sexo]:[Sexo]]=$B20,IF(DATOS_[[AGRUP. VALOR. PTO.]:[AGRUP. VALOR. PTO.]]=$B18,IF(DATOS_[[Check Periodo Ref.]:[Check Periodo Ref.]]="Dentro",IF(DATOS_[[Check Equiparado]:[Check Equiparado]]="Sí",IF(DATOS!BC$4="Sí",(1/DATOS_[[% anualiz]:[% anualiz]]),1)*IF(DATOS!BC$5="Sí",1/DATOS_[[% normaliz]:[% normaliz]],1)*(DATOS_[Conc.Sal.25])))))))),
0)</f>
        <v>0</v>
      </c>
      <c r="AI20" s="168">
        <f t="array" ref="AI20">IFERROR(
(AVERAGE((IF(DATOS_[[Sexo]:[Sexo]]=$B20,IF(DATOS_[[AGRUP. VALOR. PTO.]:[AGRUP. VALOR. PTO.]]=$B18,IF(DATOS_[[Check Periodo Ref.]:[Check Periodo Ref.]]="Dentro",IF(DATOS_[[Check Equiparado]:[Check Equiparado]]="Sí",IF(DATOS!BD$4="Sí",(1/DATOS_[[% anualiz]:[% anualiz]]),1)*IF(DATOS!BD$5="Sí",1/DATOS_[[% normaliz]:[% normaliz]],1)*(DATOS_[Conc.Sal.26])))))))),
0)</f>
        <v>0</v>
      </c>
      <c r="AJ20" s="168">
        <f t="array" ref="AJ20">IFERROR(
(AVERAGE((IF(DATOS_[[Sexo]:[Sexo]]=$B20,IF(DATOS_[[AGRUP. VALOR. PTO.]:[AGRUP. VALOR. PTO.]]=$B18,IF(DATOS_[[Check Periodo Ref.]:[Check Periodo Ref.]]="Dentro",IF(DATOS_[[Check Equiparado]:[Check Equiparado]]="Sí",IF(DATOS!BE$4="Sí",(1/DATOS_[[% anualiz]:[% anualiz]]),1)*IF(DATOS!BE$5="Sí",1/DATOS_[[% normaliz]:[% normaliz]],1)*(DATOS_[Conc.Sal.27])))))))),
0)</f>
        <v>0</v>
      </c>
      <c r="AK20" s="168">
        <f t="array" ref="AK20">IFERROR(
(AVERAGE((IF(DATOS_[[Sexo]:[Sexo]]=$B20,IF(DATOS_[[AGRUP. VALOR. PTO.]:[AGRUP. VALOR. PTO.]]=$B18,IF(DATOS_[[Check Periodo Ref.]:[Check Periodo Ref.]]="Dentro",IF(DATOS_[[Check Equiparado]:[Check Equiparado]]="Sí",IF(DATOS!BF$4="Sí",(1/DATOS_[[% anualiz]:[% anualiz]]),1)*IF(DATOS!BF$5="Sí",1/DATOS_[[% normaliz]:[% normaliz]],1)*(DATOS_[Conc.Sal.28])))))))),
0)</f>
        <v>0</v>
      </c>
      <c r="AL20" s="168">
        <f t="array" ref="AL20">IFERROR(
(AVERAGE((IF(DATOS_[[Sexo]:[Sexo]]=$B20,IF(DATOS_[[AGRUP. VALOR. PTO.]:[AGRUP. VALOR. PTO.]]=$B18,IF(DATOS_[[Check Periodo Ref.]:[Check Periodo Ref.]]="Dentro",IF(DATOS_[[Check Equiparado]:[Check Equiparado]]="Sí",IF(DATOS!BG$4="Sí",(1/DATOS_[[% anualiz]:[% anualiz]]),1)*IF(DATOS!BG$5="Sí",1/DATOS_[[% normaliz]:[% normaliz]],1)*(DATOS_[Conc.Sal.29])))))))),
0)</f>
        <v>0</v>
      </c>
      <c r="AM20" s="168">
        <f t="array" ref="AM20">IFERROR(
(AVERAGE((IF(DATOS_[[Sexo]:[Sexo]]=$B20,IF(DATOS_[[AGRUP. VALOR. PTO.]:[AGRUP. VALOR. PTO.]]=$B18,IF(DATOS_[[Check Periodo Ref.]:[Check Periodo Ref.]]="Dentro",IF(DATOS_[[Check Equiparado]:[Check Equiparado]]="Sí",IF(DATOS!BH$4="Sí",(1/DATOS_[[% anualiz]:[% anualiz]]),1)*IF(DATOS!BH$5="Sí",1/DATOS_[[% normaliz]:[% normaliz]],1)*(DATOS_[Conc.Sal.30])))))))),
0)</f>
        <v>0</v>
      </c>
      <c r="AN20" s="169">
        <f t="array" ref="AN20">IFERROR(
AVERAGE(IF(DATOS_[Sexo]=$B20,IF(DATOS_[[AGRUP. VALOR. PTO.]:[AGRUP. VALOR. PTO.]]=$B18,IF(DATOS_[Check Equiparado]="Sí",IF(DATOS_[Check Periodo Ref.]="Dentro",DATOS_[Tot COMPL.SAL Eq],FALSE))))),
0)</f>
        <v>0</v>
      </c>
      <c r="AO20" s="170">
        <f t="array" ref="AO20">IFERROR(
AVERAGE(IF(DATOS_[Sexo]=$B20,IF(DATOS_[[AGRUP. VALOR. PTO.]:[AGRUP. VALOR. PTO.]]=$B18,IF(DATOS_[Check Equiparado]="Sí",IF(DATOS_[Check Periodo Ref.]="Dentro",DATOS_[TOTAL SALARIO Eq],FALSE))))),
0)</f>
        <v>0</v>
      </c>
      <c r="AP20" s="171">
        <f t="array" ref="AP20">IFERROR(
(AVERAGE((IF(DATOS_[[Sexo]:[Sexo]]=$B20,IF(DATOS_[[AGRUP. VALOR. PTO.]:[AGRUP. VALOR. PTO.]]=$B19,IF(DATOS_[[Check Periodo Ref.]:[Check Periodo Ref.]]="Dentro",IF(DATOS_[[Check Equiparado]:[Check Equiparado]]="Sí",IF(DATOS!BI$4="Sí",(1/DATOS_[[% anualiz]:[% anualiz]]),1)*IF(DATOS!BI$5="Sí",1/DATOS_[[% normaliz]:[% normaliz]],1)*(DATOS_[C.Extra.01])))))))),
0)</f>
        <v>0</v>
      </c>
      <c r="AQ20" s="171">
        <f t="array" ref="AQ20">IFERROR(
(AVERAGE((IF(DATOS_[[Sexo]:[Sexo]]=$B20,IF(DATOS_[[AGRUP. VALOR. PTO.]:[AGRUP. VALOR. PTO.]]=$B19,IF(DATOS_[[Check Periodo Ref.]:[Check Periodo Ref.]]="Dentro",IF(DATOS_[[Check Equiparado]:[Check Equiparado]]="Sí",IF(DATOS!BJ$4="Sí",(1/DATOS_[[% anualiz]:[% anualiz]]),1)*IF(DATOS!BJ$5="Sí",1/DATOS_[[% normaliz]:[% normaliz]],1)*(DATOS_[C.Extra.02])))))))),
0)</f>
        <v>0</v>
      </c>
      <c r="AR20" s="171">
        <f t="array" ref="AR20">IFERROR(
(AVERAGE((IF(DATOS_[[Sexo]:[Sexo]]=$B20,IF(DATOS_[[AGRUP. VALOR. PTO.]:[AGRUP. VALOR. PTO.]]=$B19,IF(DATOS_[[Check Periodo Ref.]:[Check Periodo Ref.]]="Dentro",IF(DATOS_[[Check Equiparado]:[Check Equiparado]]="Sí",IF(DATOS!BK$4="Sí",(1/DATOS_[[% anualiz]:[% anualiz]]),1)*IF(DATOS!BK$5="Sí",1/DATOS_[[% normaliz]:[% normaliz]],1)*(DATOS_[C.Extra.03])))))))),
0)</f>
        <v>0</v>
      </c>
      <c r="AS20" s="171">
        <f t="array" ref="AS20">IFERROR(
(AVERAGE((IF(DATOS_[[Sexo]:[Sexo]]=$B20,IF(DATOS_[[AGRUP. VALOR. PTO.]:[AGRUP. VALOR. PTO.]]=$B19,IF(DATOS_[[Check Periodo Ref.]:[Check Periodo Ref.]]="Dentro",IF(DATOS_[[Check Equiparado]:[Check Equiparado]]="Sí",IF(DATOS!BL$4="Sí",(1/DATOS_[[% anualiz]:[% anualiz]]),1)*IF(DATOS!BL$5="Sí",1/DATOS_[[% normaliz]:[% normaliz]],1)*(DATOS_[C.Extra.04])))))))),
0)</f>
        <v>0</v>
      </c>
      <c r="AT20" s="171">
        <f t="array" ref="AT20">IFERROR(
(AVERAGE((IF(DATOS_[[Sexo]:[Sexo]]=$B20,IF(DATOS_[[AGRUP. VALOR. PTO.]:[AGRUP. VALOR. PTO.]]=$B19,IF(DATOS_[[Check Periodo Ref.]:[Check Periodo Ref.]]="Dentro",IF(DATOS_[[Check Equiparado]:[Check Equiparado]]="Sí",IF(DATOS!BM$4="Sí",(1/DATOS_[[% anualiz]:[% anualiz]]),1)*IF(DATOS!BM$5="Sí",1/DATOS_[[% normaliz]:[% normaliz]],1)*(DATOS_[C.Extra.05])))))))),
0)</f>
        <v>0</v>
      </c>
      <c r="AU20" s="172">
        <f t="array" ref="AU20">IFERROR(
AVERAGE(IF(DATOS_[Sexo]=$B20,IF(DATOS_[[AGRUP. VALOR. PTO.]:[AGRUP. VALOR. PTO.]]=$B18,IF(DATOS_[Check Equiparado]="Sí",IF(DATOS_[Check Periodo Ref.]="Dentro",DATOS_[Tot Extrasalarial Eq],FALSE))))),
0)</f>
        <v>0</v>
      </c>
      <c r="AV20" s="173">
        <f t="array" ref="AV20">IFERROR(
AVERAGE(IF(DATOS_[Sexo]=$B20,IF(DATOS_[[AGRUP. VALOR. PTO.]:[AGRUP. VALOR. PTO.]]=$B18,IF(DATOS_[Check Equiparado]="Sí",IF(DATOS_[Check Periodo Ref.]="Dentro",DATOS_[TOTAL Retrib Eq],FALSE))))),
0)</f>
        <v>0</v>
      </c>
    </row>
    <row r="21" spans="1:48" ht="17.25" thickBot="1" x14ac:dyDescent="0.35">
      <c r="A21" s="119" t="str">
        <f t="shared" ref="A21" si="11">+A22</f>
        <v>[ocultar]</v>
      </c>
      <c r="B21" s="129" t="s">
        <v>310</v>
      </c>
      <c r="C21" s="166"/>
      <c r="D21" s="130"/>
      <c r="E21" s="130"/>
      <c r="F21" s="130"/>
      <c r="G21" s="130"/>
      <c r="H21" s="130"/>
      <c r="I21" s="196" t="str">
        <f t="shared" ref="I21:AV21" si="12">IFERROR((I22-I23)/I22,"")</f>
        <v/>
      </c>
      <c r="J21" s="197" t="str">
        <f t="shared" si="12"/>
        <v/>
      </c>
      <c r="K21" s="198" t="str">
        <f t="shared" si="12"/>
        <v/>
      </c>
      <c r="L21" s="198" t="str">
        <f t="shared" si="12"/>
        <v/>
      </c>
      <c r="M21" s="198" t="str">
        <f t="shared" si="12"/>
        <v/>
      </c>
      <c r="N21" s="199" t="str">
        <f t="shared" si="12"/>
        <v/>
      </c>
      <c r="O21" s="200" t="str">
        <f t="shared" si="12"/>
        <v/>
      </c>
      <c r="P21" s="200" t="str">
        <f t="shared" si="12"/>
        <v/>
      </c>
      <c r="Q21" s="200" t="str">
        <f t="shared" si="12"/>
        <v/>
      </c>
      <c r="R21" s="200" t="str">
        <f t="shared" si="12"/>
        <v/>
      </c>
      <c r="S21" s="200" t="str">
        <f t="shared" si="12"/>
        <v/>
      </c>
      <c r="T21" s="200" t="str">
        <f t="shared" si="12"/>
        <v/>
      </c>
      <c r="U21" s="200" t="str">
        <f t="shared" si="12"/>
        <v/>
      </c>
      <c r="V21" s="200" t="str">
        <f t="shared" si="12"/>
        <v/>
      </c>
      <c r="W21" s="200" t="str">
        <f t="shared" si="12"/>
        <v/>
      </c>
      <c r="X21" s="200" t="str">
        <f t="shared" si="12"/>
        <v/>
      </c>
      <c r="Y21" s="200" t="str">
        <f t="shared" si="12"/>
        <v/>
      </c>
      <c r="Z21" s="199" t="str">
        <f t="shared" si="12"/>
        <v/>
      </c>
      <c r="AA21" s="199" t="str">
        <f t="shared" si="12"/>
        <v/>
      </c>
      <c r="AB21" s="199" t="str">
        <f t="shared" si="12"/>
        <v/>
      </c>
      <c r="AC21" s="199" t="str">
        <f t="shared" si="12"/>
        <v/>
      </c>
      <c r="AD21" s="199" t="str">
        <f t="shared" si="12"/>
        <v/>
      </c>
      <c r="AE21" s="199" t="str">
        <f t="shared" si="12"/>
        <v/>
      </c>
      <c r="AF21" s="199" t="str">
        <f t="shared" si="12"/>
        <v/>
      </c>
      <c r="AG21" s="199" t="str">
        <f t="shared" si="12"/>
        <v/>
      </c>
      <c r="AH21" s="199" t="str">
        <f t="shared" si="12"/>
        <v/>
      </c>
      <c r="AI21" s="199" t="str">
        <f t="shared" si="12"/>
        <v/>
      </c>
      <c r="AJ21" s="199" t="str">
        <f t="shared" si="12"/>
        <v/>
      </c>
      <c r="AK21" s="199" t="str">
        <f t="shared" si="12"/>
        <v/>
      </c>
      <c r="AL21" s="199" t="str">
        <f t="shared" si="12"/>
        <v/>
      </c>
      <c r="AM21" s="199" t="str">
        <f t="shared" si="12"/>
        <v/>
      </c>
      <c r="AN21" s="201" t="str">
        <f t="shared" si="12"/>
        <v/>
      </c>
      <c r="AO21" s="205" t="str">
        <f t="shared" si="12"/>
        <v/>
      </c>
      <c r="AP21" s="202" t="str">
        <f t="shared" si="12"/>
        <v/>
      </c>
      <c r="AQ21" s="202" t="str">
        <f t="shared" si="12"/>
        <v/>
      </c>
      <c r="AR21" s="202" t="str">
        <f t="shared" si="12"/>
        <v/>
      </c>
      <c r="AS21" s="202" t="str">
        <f t="shared" si="12"/>
        <v/>
      </c>
      <c r="AT21" s="202" t="str">
        <f t="shared" si="12"/>
        <v/>
      </c>
      <c r="AU21" s="203" t="str">
        <f t="shared" si="12"/>
        <v/>
      </c>
      <c r="AV21" s="204" t="str">
        <f t="shared" si="12"/>
        <v/>
      </c>
    </row>
    <row r="22" spans="1:48" x14ac:dyDescent="0.3">
      <c r="A22" s="119" t="str">
        <f t="shared" ref="A22" si="13">+IF(C22+C23=0,"[ocultar]","")</f>
        <v>[ocultar]</v>
      </c>
      <c r="B22" s="123" t="s">
        <v>162</v>
      </c>
      <c r="C22" s="124">
        <f t="array" ref="C22">SUM(IF($B22=DATOS_[Sexo],
IF($B21=DATOS_[AGRUP. VALOR. PTO.],
IF("Dentro"=DATOS_[Check Periodo Ref.],
1/(COUNTIFS(DATOS_[Sexo],$B22,DATOS_[AGRUP. VALOR. PTO.],$B21,DATOS_[Check Periodo Ref.],"Dentro",DATOS_[id],DATOS_[id]))))))</f>
        <v>0</v>
      </c>
      <c r="D22" s="125">
        <f>COUNTIFS(DATOS_[AGRUP. VALOR. PTO.],$B21,DATOS_[Sexo],$B22,DATOS_[Check Periodo Ref.],"Dentro")</f>
        <v>0</v>
      </c>
      <c r="E22" s="125">
        <f>COUNTIFS(DATOS_[AGRUP. VALOR. PTO.],$B21,DATOS_[Sexo],$B22,DATOS_[Check Periodo Ref.],"Dentro",DATOS_[Check Nº SC Norm],"Sí")</f>
        <v>0</v>
      </c>
      <c r="F22" s="125">
        <f>COUNTIFS(DATOS_[AGRUP. VALOR. PTO.],$B21,DATOS_[Sexo],$B22,DATOS_[Check Periodo Ref.],"Dentro",DATOS_[Check Nº SC Anualiz],"Sí")</f>
        <v>0</v>
      </c>
      <c r="G22" s="125">
        <f>COUNTIFS(DATOS_[AGRUP. VALOR. PTO.],$B21,DATOS_[Sexo],$B22,DATOS_[Check Periodo Ref.],"Dentro",DATOS_[Check Nº SC Norm y Anualiz],"Sí")</f>
        <v>0</v>
      </c>
      <c r="H22" s="125">
        <f>COUNTIFS(DATOS_[AGRUP. VALOR. PTO.],$B21,DATOS_[Sexo],$B22,DATOS_[Check Periodo Ref.],"Dentro",DATOS_[Check Equiparación],"Sí")</f>
        <v>0</v>
      </c>
      <c r="I22" s="167">
        <f t="array" ref="I22">IFERROR(
AVERAGE(IF(DATOS_[Sexo]=$B22,IF(DATOS_[[AGRUP. VALOR. PTO.]:[AGRUP. VALOR. PTO.]]=$B21,IF(DATOS_[Check Equiparado]="Sí",IF(DATOS_[Check Periodo Ref.]="Dentro",DATOS_[SALARIO BASE Eq],FALSE))))),
0)</f>
        <v>0</v>
      </c>
      <c r="J22" s="168">
        <f t="array" ref="J22">IFERROR(
(AVERAGE((IF(DATOS_[[Sexo]:[Sexo]]=$B22,IF(DATOS_[[AGRUP. VALOR. PTO.]:[AGRUP. VALOR. PTO.]]=$B21,IF(DATOS_[[Check Periodo Ref.]:[Check Periodo Ref.]]="Dentro",IF(DATOS_[[Check Equiparado]:[Check Equiparado]]="Sí",IF(DATOS!AE$4="Sí",(1/DATOS_[[% anualiz]:[% anualiz]]),1)*IF(DATOS!AE$5="Sí",1/DATOS_[[% normaliz]:[% normaliz]],1)*(DATOS_[Conc.Sal.01])))))))),
0)</f>
        <v>0</v>
      </c>
      <c r="K22" s="168">
        <f t="array" ref="K22">IFERROR(
(AVERAGE((IF(DATOS_[[Sexo]:[Sexo]]=$B22,IF(DATOS_[[AGRUP. VALOR. PTO.]:[AGRUP. VALOR. PTO.]]=$B21,IF(DATOS_[[Check Periodo Ref.]:[Check Periodo Ref.]]="Dentro",IF(DATOS_[[Check Equiparado]:[Check Equiparado]]="Sí",IF(DATOS!AF$4="Sí",(1/DATOS_[[% anualiz]:[% anualiz]]),1)*IF(DATOS!AF$5="Sí",1/DATOS_[[% normaliz]:[% normaliz]],1)*(DATOS_[Conc.Sal.02])))))))),
0)</f>
        <v>0</v>
      </c>
      <c r="L22" s="168">
        <f t="array" ref="L22">IFERROR(
(AVERAGE((IF(DATOS_[[Sexo]:[Sexo]]=$B22,IF(DATOS_[[AGRUP. VALOR. PTO.]:[AGRUP. VALOR. PTO.]]=$B21,IF(DATOS_[[Check Periodo Ref.]:[Check Periodo Ref.]]="Dentro",IF(DATOS_[[Check Equiparado]:[Check Equiparado]]="Sí",IF(DATOS!AG$4="Sí",(1/DATOS_[[% anualiz]:[% anualiz]]),1)*IF(DATOS!AG$5="Sí",1/DATOS_[[% normaliz]:[% normaliz]],1)*(DATOS_[Conc.Sal.03])))))))),
0)</f>
        <v>0</v>
      </c>
      <c r="M22" s="168">
        <f t="array" ref="M22">IFERROR(
(AVERAGE((IF(DATOS_[[Sexo]:[Sexo]]=$B22,IF(DATOS_[[AGRUP. VALOR. PTO.]:[AGRUP. VALOR. PTO.]]=$B21,IF(DATOS_[[Check Periodo Ref.]:[Check Periodo Ref.]]="Dentro",IF(DATOS_[[Check Equiparado]:[Check Equiparado]]="Sí",IF(DATOS!AH$4="Sí",(1/DATOS_[[% anualiz]:[% anualiz]]),1)*IF(DATOS!AH$5="Sí",1/DATOS_[[% normaliz]:[% normaliz]],1)*(DATOS_[Conc.Sal.04])))))))),
0)</f>
        <v>0</v>
      </c>
      <c r="N22" s="168">
        <f t="array" ref="N22">IFERROR(
(AVERAGE((IF(DATOS_[[Sexo]:[Sexo]]=$B22,IF(DATOS_[[AGRUP. VALOR. PTO.]:[AGRUP. VALOR. PTO.]]=$B21,IF(DATOS_[[Check Periodo Ref.]:[Check Periodo Ref.]]="Dentro",IF(DATOS_[[Check Equiparado]:[Check Equiparado]]="Sí",IF(DATOS!AI$4="Sí",(1/DATOS_[[% anualiz]:[% anualiz]]),1)*IF(DATOS!AI$5="Sí",1/DATOS_[[% normaliz]:[% normaliz]],1)*(DATOS_[Conc.Sal.05])))))))),
0)</f>
        <v>0</v>
      </c>
      <c r="O22" s="168">
        <f t="array" ref="O22">IFERROR(
(AVERAGE((IF(DATOS_[[Sexo]:[Sexo]]=$B22,IF(DATOS_[[AGRUP. VALOR. PTO.]:[AGRUP. VALOR. PTO.]]=$B21,IF(DATOS_[[Check Periodo Ref.]:[Check Periodo Ref.]]="Dentro",IF(DATOS_[[Check Equiparado]:[Check Equiparado]]="Sí",IF(DATOS!AJ$4="Sí",(1/DATOS_[[% anualiz]:[% anualiz]]),1)*IF(DATOS!AJ$5="Sí",1/DATOS_[[% normaliz]:[% normaliz]],1)*(DATOS_[Conc.Sal.06])))))))),
0)</f>
        <v>0</v>
      </c>
      <c r="P22" s="168">
        <f t="array" ref="P22">IFERROR(
(AVERAGE((IF(DATOS_[[Sexo]:[Sexo]]=$B22,IF(DATOS_[[AGRUP. VALOR. PTO.]:[AGRUP. VALOR. PTO.]]=$B21,IF(DATOS_[[Check Periodo Ref.]:[Check Periodo Ref.]]="Dentro",IF(DATOS_[[Check Equiparado]:[Check Equiparado]]="Sí",IF(DATOS!AK$4="Sí",(1/DATOS_[[% anualiz]:[% anualiz]]),1)*IF(DATOS!AK$5="Sí",1/DATOS_[[% normaliz]:[% normaliz]],1)*(DATOS_[Conc.Sal.07])))))))),
0)</f>
        <v>0</v>
      </c>
      <c r="Q22" s="168">
        <f t="array" ref="Q22">IFERROR(
(AVERAGE((IF(DATOS_[[Sexo]:[Sexo]]=$B22,IF(DATOS_[[AGRUP. VALOR. PTO.]:[AGRUP. VALOR. PTO.]]=$B21,IF(DATOS_[[Check Periodo Ref.]:[Check Periodo Ref.]]="Dentro",IF(DATOS_[[Check Equiparado]:[Check Equiparado]]="Sí",IF(DATOS!AL$4="Sí",(1/DATOS_[[% anualiz]:[% anualiz]]),1)*IF(DATOS!AL$5="Sí",1/DATOS_[[% normaliz]:[% normaliz]],1)*(DATOS_[Conc.Sal.08])))))))),
0)</f>
        <v>0</v>
      </c>
      <c r="R22" s="168">
        <f t="array" ref="R22">IFERROR(
(AVERAGE((IF(DATOS_[[Sexo]:[Sexo]]=$B22,IF(DATOS_[[AGRUP. VALOR. PTO.]:[AGRUP. VALOR. PTO.]]=$B21,IF(DATOS_[[Check Periodo Ref.]:[Check Periodo Ref.]]="Dentro",IF(DATOS_[[Check Equiparado]:[Check Equiparado]]="Sí",IF(DATOS!AM$4="Sí",(1/DATOS_[[% anualiz]:[% anualiz]]),1)*IF(DATOS!AM$5="Sí",1/DATOS_[[% normaliz]:[% normaliz]],1)*(DATOS_[Conc.Sal.09])))))))),
0)</f>
        <v>0</v>
      </c>
      <c r="S22" s="168">
        <f t="array" ref="S22">IFERROR(
(AVERAGE((IF(DATOS_[[Sexo]:[Sexo]]=$B22,IF(DATOS_[[AGRUP. VALOR. PTO.]:[AGRUP. VALOR. PTO.]]=$B21,IF(DATOS_[[Check Periodo Ref.]:[Check Periodo Ref.]]="Dentro",IF(DATOS_[[Check Equiparado]:[Check Equiparado]]="Sí",IF(DATOS!AN$4="Sí",(1/DATOS_[[% anualiz]:[% anualiz]]),1)*IF(DATOS!AN$5="Sí",1/DATOS_[[% normaliz]:[% normaliz]],1)*(DATOS_[Conc.Sal.10])))))))),
0)</f>
        <v>0</v>
      </c>
      <c r="T22" s="168">
        <f t="array" ref="T22">IFERROR(
(AVERAGE((IF(DATOS_[[Sexo]:[Sexo]]=$B22,IF(DATOS_[[AGRUP. VALOR. PTO.]:[AGRUP. VALOR. PTO.]]=$B21,IF(DATOS_[[Check Periodo Ref.]:[Check Periodo Ref.]]="Dentro",IF(DATOS_[[Check Equiparado]:[Check Equiparado]]="Sí",IF(DATOS!AO$4="Sí",(1/DATOS_[[% anualiz]:[% anualiz]]),1)*IF(DATOS!AO$5="Sí",1/DATOS_[[% normaliz]:[% normaliz]],1)*(DATOS_[Conc.Sal.11])))))))),
0)</f>
        <v>0</v>
      </c>
      <c r="U22" s="168">
        <f t="array" ref="U22">IFERROR(
(AVERAGE((IF(DATOS_[[Sexo]:[Sexo]]=$B22,IF(DATOS_[[AGRUP. VALOR. PTO.]:[AGRUP. VALOR. PTO.]]=$B21,IF(DATOS_[[Check Periodo Ref.]:[Check Periodo Ref.]]="Dentro",IF(DATOS_[[Check Equiparado]:[Check Equiparado]]="Sí",IF(DATOS!AP$4="Sí",(1/DATOS_[[% anualiz]:[% anualiz]]),1)*IF(DATOS!AP$5="Sí",1/DATOS_[[% normaliz]:[% normaliz]],1)*(DATOS_[Conc.Sal.12])))))))),
0)</f>
        <v>0</v>
      </c>
      <c r="V22" s="168">
        <f t="array" ref="V22">IFERROR(
(AVERAGE((IF(DATOS_[[Sexo]:[Sexo]]=$B22,IF(DATOS_[[AGRUP. VALOR. PTO.]:[AGRUP. VALOR. PTO.]]=$B21,IF(DATOS_[[Check Periodo Ref.]:[Check Periodo Ref.]]="Dentro",IF(DATOS_[[Check Equiparado]:[Check Equiparado]]="Sí",IF(DATOS!AQ$4="Sí",(1/DATOS_[[% anualiz]:[% anualiz]]),1)*IF(DATOS!AQ$5="Sí",1/DATOS_[[% normaliz]:[% normaliz]],1)*(DATOS_[Conc.Sal.13])))))))),
0)</f>
        <v>0</v>
      </c>
      <c r="W22" s="168">
        <f t="array" ref="W22">IFERROR(
(AVERAGE((IF(DATOS_[[Sexo]:[Sexo]]=$B22,IF(DATOS_[[AGRUP. VALOR. PTO.]:[AGRUP. VALOR. PTO.]]=$B21,IF(DATOS_[[Check Periodo Ref.]:[Check Periodo Ref.]]="Dentro",IF(DATOS_[[Check Equiparado]:[Check Equiparado]]="Sí",IF(DATOS!AR$4="Sí",(1/DATOS_[[% anualiz]:[% anualiz]]),1)*IF(DATOS!AR$5="Sí",1/DATOS_[[% normaliz]:[% normaliz]],1)*(DATOS_[Conc.Sal.14])))))))),
0)</f>
        <v>0</v>
      </c>
      <c r="X22" s="168">
        <f t="array" ref="X22">IFERROR(
(AVERAGE((IF(DATOS_[[Sexo]:[Sexo]]=$B22,IF(DATOS_[[AGRUP. VALOR. PTO.]:[AGRUP. VALOR. PTO.]]=$B21,IF(DATOS_[[Check Periodo Ref.]:[Check Periodo Ref.]]="Dentro",IF(DATOS_[[Check Equiparado]:[Check Equiparado]]="Sí",IF(DATOS!AS$4="Sí",(1/DATOS_[[% anualiz]:[% anualiz]]),1)*IF(DATOS!AS$5="Sí",1/DATOS_[[% normaliz]:[% normaliz]],1)*(DATOS_[Conc.Sal.15])))))))),
0)</f>
        <v>0</v>
      </c>
      <c r="Y22" s="168">
        <f t="array" ref="Y22">IFERROR(
(AVERAGE((IF(DATOS_[[Sexo]:[Sexo]]=$B22,IF(DATOS_[[AGRUP. VALOR. PTO.]:[AGRUP. VALOR. PTO.]]=$B21,IF(DATOS_[[Check Periodo Ref.]:[Check Periodo Ref.]]="Dentro",IF(DATOS_[[Check Equiparado]:[Check Equiparado]]="Sí",IF(DATOS!AT$4="Sí",(1/DATOS_[[% anualiz]:[% anualiz]]),1)*IF(DATOS!AT$5="Sí",1/DATOS_[[% normaliz]:[% normaliz]],1)*(DATOS_[Conc.Sal.16])))))))),
0)</f>
        <v>0</v>
      </c>
      <c r="Z22" s="168">
        <f t="array" ref="Z22">IFERROR(
(AVERAGE((IF(DATOS_[[Sexo]:[Sexo]]=$B22,IF(DATOS_[[AGRUP. VALOR. PTO.]:[AGRUP. VALOR. PTO.]]=$B21,IF(DATOS_[[Check Periodo Ref.]:[Check Periodo Ref.]]="Dentro",IF(DATOS_[[Check Equiparado]:[Check Equiparado]]="Sí",IF(DATOS!AU$4="Sí",(1/DATOS_[[% anualiz]:[% anualiz]]),1)*IF(DATOS!AU$5="Sí",1/DATOS_[[% normaliz]:[% normaliz]],1)*(DATOS_[Conc.Sal.17])))))))),
0)</f>
        <v>0</v>
      </c>
      <c r="AA22" s="168">
        <f t="array" ref="AA22">IFERROR(
(AVERAGE((IF(DATOS_[[Sexo]:[Sexo]]=$B22,IF(DATOS_[[AGRUP. VALOR. PTO.]:[AGRUP. VALOR. PTO.]]=$B21,IF(DATOS_[[Check Periodo Ref.]:[Check Periodo Ref.]]="Dentro",IF(DATOS_[[Check Equiparado]:[Check Equiparado]]="Sí",IF(DATOS!AV$4="Sí",(1/DATOS_[[% anualiz]:[% anualiz]]),1)*IF(DATOS!AV$5="Sí",1/DATOS_[[% normaliz]:[% normaliz]],1)*(DATOS_[Conc.Sal.18])))))))),
0)</f>
        <v>0</v>
      </c>
      <c r="AB22" s="168">
        <f t="array" ref="AB22">IFERROR(
(AVERAGE((IF(DATOS_[[Sexo]:[Sexo]]=$B22,IF(DATOS_[[AGRUP. VALOR. PTO.]:[AGRUP. VALOR. PTO.]]=$B21,IF(DATOS_[[Check Periodo Ref.]:[Check Periodo Ref.]]="Dentro",IF(DATOS_[[Check Equiparado]:[Check Equiparado]]="Sí",IF(DATOS!AW$4="Sí",(1/DATOS_[[% anualiz]:[% anualiz]]),1)*IF(DATOS!AW$5="Sí",1/DATOS_[[% normaliz]:[% normaliz]],1)*(DATOS_[Conc.Sal.19])))))))),
0)</f>
        <v>0</v>
      </c>
      <c r="AC22" s="168">
        <f t="array" ref="AC22">IFERROR(
(AVERAGE((IF(DATOS_[[Sexo]:[Sexo]]=$B22,IF(DATOS_[[AGRUP. VALOR. PTO.]:[AGRUP. VALOR. PTO.]]=$B21,IF(DATOS_[[Check Periodo Ref.]:[Check Periodo Ref.]]="Dentro",IF(DATOS_[[Check Equiparado]:[Check Equiparado]]="Sí",IF(DATOS!AX$4="Sí",(1/DATOS_[[% anualiz]:[% anualiz]]),1)*IF(DATOS!AX$5="Sí",1/DATOS_[[% normaliz]:[% normaliz]],1)*(DATOS_[Conc.Sal.20])))))))),
0)</f>
        <v>0</v>
      </c>
      <c r="AD22" s="168">
        <f t="array" ref="AD22">IFERROR(
(AVERAGE((IF(DATOS_[[Sexo]:[Sexo]]=$B22,IF(DATOS_[[AGRUP. VALOR. PTO.]:[AGRUP. VALOR. PTO.]]=$B21,IF(DATOS_[[Check Periodo Ref.]:[Check Periodo Ref.]]="Dentro",IF(DATOS_[[Check Equiparado]:[Check Equiparado]]="Sí",IF(DATOS!AY$4="Sí",(1/DATOS_[[% anualiz]:[% anualiz]]),1)*IF(DATOS!AY$5="Sí",1/DATOS_[[% normaliz]:[% normaliz]],1)*(DATOS_[Conc.Sal.21])))))))),
0)</f>
        <v>0</v>
      </c>
      <c r="AE22" s="168">
        <f t="array" ref="AE22">IFERROR(
(AVERAGE((IF(DATOS_[[Sexo]:[Sexo]]=$B22,IF(DATOS_[[AGRUP. VALOR. PTO.]:[AGRUP. VALOR. PTO.]]=$B21,IF(DATOS_[[Check Periodo Ref.]:[Check Periodo Ref.]]="Dentro",IF(DATOS_[[Check Equiparado]:[Check Equiparado]]="Sí",IF(DATOS!AZ$4="Sí",(1/DATOS_[[% anualiz]:[% anualiz]]),1)*IF(DATOS!AZ$5="Sí",1/DATOS_[[% normaliz]:[% normaliz]],1)*(DATOS_[Conc.Sal.22])))))))),
0)</f>
        <v>0</v>
      </c>
      <c r="AF22" s="168">
        <f t="array" ref="AF22">IFERROR(
(AVERAGE((IF(DATOS_[[Sexo]:[Sexo]]=$B22,IF(DATOS_[[AGRUP. VALOR. PTO.]:[AGRUP. VALOR. PTO.]]=$B21,IF(DATOS_[[Check Periodo Ref.]:[Check Periodo Ref.]]="Dentro",IF(DATOS_[[Check Equiparado]:[Check Equiparado]]="Sí",IF(DATOS!BA$4="Sí",(1/DATOS_[[% anualiz]:[% anualiz]]),1)*IF(DATOS!BA$5="Sí",1/DATOS_[[% normaliz]:[% normaliz]],1)*(DATOS_[Conc.Sal.23])))))))),
0)</f>
        <v>0</v>
      </c>
      <c r="AG22" s="168">
        <f t="array" ref="AG22">IFERROR(
(AVERAGE((IF(DATOS_[[Sexo]:[Sexo]]=$B22,IF(DATOS_[[AGRUP. VALOR. PTO.]:[AGRUP. VALOR. PTO.]]=$B21,IF(DATOS_[[Check Periodo Ref.]:[Check Periodo Ref.]]="Dentro",IF(DATOS_[[Check Equiparado]:[Check Equiparado]]="Sí",IF(DATOS!BB$4="Sí",(1/DATOS_[[% anualiz]:[% anualiz]]),1)*IF(DATOS!BB$5="Sí",1/DATOS_[[% normaliz]:[% normaliz]],1)*(DATOS_[Conc.Sal.24])))))))),
0)</f>
        <v>0</v>
      </c>
      <c r="AH22" s="168">
        <f t="array" ref="AH22">IFERROR(
(AVERAGE((IF(DATOS_[[Sexo]:[Sexo]]=$B22,IF(DATOS_[[AGRUP. VALOR. PTO.]:[AGRUP. VALOR. PTO.]]=$B21,IF(DATOS_[[Check Periodo Ref.]:[Check Periodo Ref.]]="Dentro",IF(DATOS_[[Check Equiparado]:[Check Equiparado]]="Sí",IF(DATOS!BC$4="Sí",(1/DATOS_[[% anualiz]:[% anualiz]]),1)*IF(DATOS!BC$5="Sí",1/DATOS_[[% normaliz]:[% normaliz]],1)*(DATOS_[Conc.Sal.25])))))))),
0)</f>
        <v>0</v>
      </c>
      <c r="AI22" s="168">
        <f t="array" ref="AI22">IFERROR(
(AVERAGE((IF(DATOS_[[Sexo]:[Sexo]]=$B22,IF(DATOS_[[AGRUP. VALOR. PTO.]:[AGRUP. VALOR. PTO.]]=$B21,IF(DATOS_[[Check Periodo Ref.]:[Check Periodo Ref.]]="Dentro",IF(DATOS_[[Check Equiparado]:[Check Equiparado]]="Sí",IF(DATOS!BD$4="Sí",(1/DATOS_[[% anualiz]:[% anualiz]]),1)*IF(DATOS!BD$5="Sí",1/DATOS_[[% normaliz]:[% normaliz]],1)*(DATOS_[Conc.Sal.26])))))))),
0)</f>
        <v>0</v>
      </c>
      <c r="AJ22" s="168">
        <f t="array" ref="AJ22">IFERROR(
(AVERAGE((IF(DATOS_[[Sexo]:[Sexo]]=$B22,IF(DATOS_[[AGRUP. VALOR. PTO.]:[AGRUP. VALOR. PTO.]]=$B21,IF(DATOS_[[Check Periodo Ref.]:[Check Periodo Ref.]]="Dentro",IF(DATOS_[[Check Equiparado]:[Check Equiparado]]="Sí",IF(DATOS!BE$4="Sí",(1/DATOS_[[% anualiz]:[% anualiz]]),1)*IF(DATOS!BE$5="Sí",1/DATOS_[[% normaliz]:[% normaliz]],1)*(DATOS_[Conc.Sal.27])))))))),
0)</f>
        <v>0</v>
      </c>
      <c r="AK22" s="168">
        <f t="array" ref="AK22">IFERROR(
(AVERAGE((IF(DATOS_[[Sexo]:[Sexo]]=$B22,IF(DATOS_[[AGRUP. VALOR. PTO.]:[AGRUP. VALOR. PTO.]]=$B21,IF(DATOS_[[Check Periodo Ref.]:[Check Periodo Ref.]]="Dentro",IF(DATOS_[[Check Equiparado]:[Check Equiparado]]="Sí",IF(DATOS!BF$4="Sí",(1/DATOS_[[% anualiz]:[% anualiz]]),1)*IF(DATOS!BF$5="Sí",1/DATOS_[[% normaliz]:[% normaliz]],1)*(DATOS_[Conc.Sal.28])))))))),
0)</f>
        <v>0</v>
      </c>
      <c r="AL22" s="168">
        <f t="array" ref="AL22">IFERROR(
(AVERAGE((IF(DATOS_[[Sexo]:[Sexo]]=$B22,IF(DATOS_[[AGRUP. VALOR. PTO.]:[AGRUP. VALOR. PTO.]]=$B21,IF(DATOS_[[Check Periodo Ref.]:[Check Periodo Ref.]]="Dentro",IF(DATOS_[[Check Equiparado]:[Check Equiparado]]="Sí",IF(DATOS!BG$4="Sí",(1/DATOS_[[% anualiz]:[% anualiz]]),1)*IF(DATOS!BG$5="Sí",1/DATOS_[[% normaliz]:[% normaliz]],1)*(DATOS_[Conc.Sal.29])))))))),
0)</f>
        <v>0</v>
      </c>
      <c r="AM22" s="168">
        <f t="array" ref="AM22">IFERROR(
(AVERAGE((IF(DATOS_[[Sexo]:[Sexo]]=$B22,IF(DATOS_[[AGRUP. VALOR. PTO.]:[AGRUP. VALOR. PTO.]]=$B21,IF(DATOS_[[Check Periodo Ref.]:[Check Periodo Ref.]]="Dentro",IF(DATOS_[[Check Equiparado]:[Check Equiparado]]="Sí",IF(DATOS!BH$4="Sí",(1/DATOS_[[% anualiz]:[% anualiz]]),1)*IF(DATOS!BH$5="Sí",1/DATOS_[[% normaliz]:[% normaliz]],1)*(DATOS_[Conc.Sal.30])))))))),
0)</f>
        <v>0</v>
      </c>
      <c r="AN22" s="169">
        <f t="array" ref="AN22">IFERROR(
AVERAGE(IF(DATOS_[Sexo]=$B22,IF(DATOS_[[AGRUP. VALOR. PTO.]:[AGRUP. VALOR. PTO.]]=$B21,IF(DATOS_[Check Equiparado]="Sí",IF(DATOS_[Check Periodo Ref.]="Dentro",DATOS_[Tot COMPL.SAL Eq],FALSE))))),
0)</f>
        <v>0</v>
      </c>
      <c r="AO22" s="170">
        <f t="array" ref="AO22">IFERROR(
AVERAGE(IF(DATOS_[Sexo]=$B22,IF(DATOS_[[AGRUP. VALOR. PTO.]:[AGRUP. VALOR. PTO.]]=$B21,IF(DATOS_[Check Equiparado]="Sí",IF(DATOS_[Check Periodo Ref.]="Dentro",DATOS_[TOTAL SALARIO Eq],FALSE))))),
0)</f>
        <v>0</v>
      </c>
      <c r="AP22" s="171">
        <f t="array" ref="AP22">IFERROR(
(AVERAGE((IF(DATOS_[[Sexo]:[Sexo]]=$B22,IF(DATOS_[[AGRUP. VALOR. PTO.]:[AGRUP. VALOR. PTO.]]=$B21,IF(DATOS_[[Check Periodo Ref.]:[Check Periodo Ref.]]="Dentro",IF(DATOS_[[Check Equiparado]:[Check Equiparado]]="Sí",IF(DATOS!BI$4="Sí",(1/DATOS_[[% anualiz]:[% anualiz]]),1)*IF(DATOS!BI$5="Sí",1/DATOS_[[% normaliz]:[% normaliz]],1)*(DATOS_[C.Extra.01])))))))),
0)</f>
        <v>0</v>
      </c>
      <c r="AQ22" s="171">
        <f t="array" ref="AQ22">IFERROR(
(AVERAGE((IF(DATOS_[[Sexo]:[Sexo]]=$B22,IF(DATOS_[[AGRUP. VALOR. PTO.]:[AGRUP. VALOR. PTO.]]=$B21,IF(DATOS_[[Check Periodo Ref.]:[Check Periodo Ref.]]="Dentro",IF(DATOS_[[Check Equiparado]:[Check Equiparado]]="Sí",IF(DATOS!BJ$4="Sí",(1/DATOS_[[% anualiz]:[% anualiz]]),1)*IF(DATOS!BJ$5="Sí",1/DATOS_[[% normaliz]:[% normaliz]],1)*(DATOS_[C.Extra.02])))))))),
0)</f>
        <v>0</v>
      </c>
      <c r="AR22" s="171">
        <f t="array" ref="AR22">IFERROR(
(AVERAGE((IF(DATOS_[[Sexo]:[Sexo]]=$B22,IF(DATOS_[[AGRUP. VALOR. PTO.]:[AGRUP. VALOR. PTO.]]=$B21,IF(DATOS_[[Check Periodo Ref.]:[Check Periodo Ref.]]="Dentro",IF(DATOS_[[Check Equiparado]:[Check Equiparado]]="Sí",IF(DATOS!BK$4="Sí",(1/DATOS_[[% anualiz]:[% anualiz]]),1)*IF(DATOS!BK$5="Sí",1/DATOS_[[% normaliz]:[% normaliz]],1)*(DATOS_[C.Extra.03])))))))),
0)</f>
        <v>0</v>
      </c>
      <c r="AS22" s="171">
        <f t="array" ref="AS22">IFERROR(
(AVERAGE((IF(DATOS_[[Sexo]:[Sexo]]=$B22,IF(DATOS_[[AGRUP. VALOR. PTO.]:[AGRUP. VALOR. PTO.]]=$B21,IF(DATOS_[[Check Periodo Ref.]:[Check Periodo Ref.]]="Dentro",IF(DATOS_[[Check Equiparado]:[Check Equiparado]]="Sí",IF(DATOS!BL$4="Sí",(1/DATOS_[[% anualiz]:[% anualiz]]),1)*IF(DATOS!BL$5="Sí",1/DATOS_[[% normaliz]:[% normaliz]],1)*(DATOS_[C.Extra.04])))))))),
0)</f>
        <v>0</v>
      </c>
      <c r="AT22" s="171">
        <f t="array" ref="AT22">IFERROR(
(AVERAGE((IF(DATOS_[[Sexo]:[Sexo]]=$B22,IF(DATOS_[[AGRUP. VALOR. PTO.]:[AGRUP. VALOR. PTO.]]=$B21,IF(DATOS_[[Check Periodo Ref.]:[Check Periodo Ref.]]="Dentro",IF(DATOS_[[Check Equiparado]:[Check Equiparado]]="Sí",IF(DATOS!BM$4="Sí",(1/DATOS_[[% anualiz]:[% anualiz]]),1)*IF(DATOS!BM$5="Sí",1/DATOS_[[% normaliz]:[% normaliz]],1)*(DATOS_[C.Extra.05])))))))),
0)</f>
        <v>0</v>
      </c>
      <c r="AU22" s="172">
        <f t="array" ref="AU22">IFERROR(
AVERAGE(IF(DATOS_[Sexo]=$B22,IF(DATOS_[[AGRUP. VALOR. PTO.]:[AGRUP. VALOR. PTO.]]=$B21,IF(DATOS_[Check Equiparado]="Sí",IF(DATOS_[Check Periodo Ref.]="Dentro",DATOS_[Tot Extrasalarial Eq],FALSE))))),
0)</f>
        <v>0</v>
      </c>
      <c r="AV22" s="173">
        <f t="array" ref="AV22">IFERROR(
AVERAGE(IF(DATOS_[Sexo]=$B22,IF(DATOS_[[AGRUP. VALOR. PTO.]:[AGRUP. VALOR. PTO.]]=$B21,IF(DATOS_[Check Equiparado]="Sí",IF(DATOS_[Check Periodo Ref.]="Dentro",DATOS_[TOTAL Retrib Eq],FALSE))))),
0)</f>
        <v>0</v>
      </c>
    </row>
    <row r="23" spans="1:48" x14ac:dyDescent="0.3">
      <c r="A23" s="119" t="str">
        <f t="shared" ref="A23" si="14">+A22</f>
        <v>[ocultar]</v>
      </c>
      <c r="B23" s="123" t="s">
        <v>163</v>
      </c>
      <c r="C23" s="124">
        <f t="array" ref="C23">SUM(IF($B23=DATOS_[Sexo],
IF($B21=DATOS_[AGRUP. VALOR. PTO.],
IF("Dentro"=DATOS_[Check Periodo Ref.],
1/(COUNTIFS(DATOS_[Sexo],$B23,DATOS_[AGRUP. VALOR. PTO.],$B21,DATOS_[Check Periodo Ref.],"Dentro",DATOS_[id],DATOS_[id]))))))</f>
        <v>0</v>
      </c>
      <c r="D23" s="125">
        <f>COUNTIFS(DATOS_[AGRUP. VALOR. PTO.],$B21,DATOS_[Sexo],$B23,DATOS_[Check Periodo Ref.],"Dentro")</f>
        <v>0</v>
      </c>
      <c r="E23" s="125">
        <f>COUNTIFS(DATOS_[AGRUP. VALOR. PTO.],$B21,DATOS_[Sexo],$B23,DATOS_[Check Periodo Ref.],"Dentro",DATOS_[Check Nº SC Norm],"Sí")</f>
        <v>0</v>
      </c>
      <c r="F23" s="125">
        <f>COUNTIFS(DATOS_[AGRUP. VALOR. PTO.],$B21,DATOS_[Sexo],$B23,DATOS_[Check Periodo Ref.],"Dentro",DATOS_[Check Nº SC Anualiz],"Sí")</f>
        <v>0</v>
      </c>
      <c r="G23" s="125">
        <f>COUNTIFS(DATOS_[AGRUP. VALOR. PTO.],$B21,DATOS_[Sexo],$B23,DATOS_[Check Periodo Ref.],"Dentro",DATOS_[Check Nº SC Norm y Anualiz],"Sí")</f>
        <v>0</v>
      </c>
      <c r="H23" s="125">
        <f>COUNTIFS(DATOS_[AGRUP. VALOR. PTO.],$B21,DATOS_[Sexo],$B23,DATOS_[Check Periodo Ref.],"Dentro",DATOS_[Check Equiparación],"Sí")</f>
        <v>0</v>
      </c>
      <c r="I23" s="167" cm="1">
        <f t="array" ref="I23">IFERROR(
AVERAGE(IF(DATOS_[Sexo]=$B23,IF(DATOS_[[AGRUP. VALOR. PTO.]:[AGRUP. VALOR. PTO.]]=$B21,IF(DATOS_[Check Equiparado]="Sí",IF(DATOS_[Check Periodo Ref.]="Dentro",DATOS_[SALARIO BASE Eq],FALSE))))),
0)</f>
        <v>0</v>
      </c>
      <c r="J23" s="168">
        <f t="array" ref="J23">IFERROR(
(AVERAGE((IF(DATOS_[[Sexo]:[Sexo]]=$B23,IF(DATOS_[[AGRUP. VALOR. PTO.]:[AGRUP. VALOR. PTO.]]=$B21,IF(DATOS_[[Check Periodo Ref.]:[Check Periodo Ref.]]="Dentro",IF(DATOS_[[Check Equiparado]:[Check Equiparado]]="Sí",IF(DATOS!AE$4="Sí",(1/DATOS_[[% anualiz]:[% anualiz]]),1)*IF(DATOS!AE$5="Sí",1/DATOS_[[% normaliz]:[% normaliz]],1)*(DATOS_[Conc.Sal.01])))))))),
0)</f>
        <v>0</v>
      </c>
      <c r="K23" s="168">
        <f t="array" ref="K23">IFERROR(
(AVERAGE((IF(DATOS_[[Sexo]:[Sexo]]=$B23,IF(DATOS_[[AGRUP. VALOR. PTO.]:[AGRUP. VALOR. PTO.]]=$B21,IF(DATOS_[[Check Periodo Ref.]:[Check Periodo Ref.]]="Dentro",IF(DATOS_[[Check Equiparado]:[Check Equiparado]]="Sí",IF(DATOS!AF$4="Sí",(1/DATOS_[[% anualiz]:[% anualiz]]),1)*IF(DATOS!AF$5="Sí",1/DATOS_[[% normaliz]:[% normaliz]],1)*(DATOS_[Conc.Sal.02])))))))),
0)</f>
        <v>0</v>
      </c>
      <c r="L23" s="168">
        <f t="array" ref="L23">IFERROR(
(AVERAGE((IF(DATOS_[[Sexo]:[Sexo]]=$B23,IF(DATOS_[[AGRUP. VALOR. PTO.]:[AGRUP. VALOR. PTO.]]=$B21,IF(DATOS_[[Check Periodo Ref.]:[Check Periodo Ref.]]="Dentro",IF(DATOS_[[Check Equiparado]:[Check Equiparado]]="Sí",IF(DATOS!AG$4="Sí",(1/DATOS_[[% anualiz]:[% anualiz]]),1)*IF(DATOS!AG$5="Sí",1/DATOS_[[% normaliz]:[% normaliz]],1)*(DATOS_[Conc.Sal.03])))))))),
0)</f>
        <v>0</v>
      </c>
      <c r="M23" s="168">
        <f t="array" ref="M23">IFERROR(
(AVERAGE((IF(DATOS_[[Sexo]:[Sexo]]=$B23,IF(DATOS_[[AGRUP. VALOR. PTO.]:[AGRUP. VALOR. PTO.]]=$B21,IF(DATOS_[[Check Periodo Ref.]:[Check Periodo Ref.]]="Dentro",IF(DATOS_[[Check Equiparado]:[Check Equiparado]]="Sí",IF(DATOS!AH$4="Sí",(1/DATOS_[[% anualiz]:[% anualiz]]),1)*IF(DATOS!AH$5="Sí",1/DATOS_[[% normaliz]:[% normaliz]],1)*(DATOS_[Conc.Sal.04])))))))),
0)</f>
        <v>0</v>
      </c>
      <c r="N23" s="168">
        <f t="array" ref="N23">IFERROR(
(AVERAGE((IF(DATOS_[[Sexo]:[Sexo]]=$B23,IF(DATOS_[[AGRUP. VALOR. PTO.]:[AGRUP. VALOR. PTO.]]=$B21,IF(DATOS_[[Check Periodo Ref.]:[Check Periodo Ref.]]="Dentro",IF(DATOS_[[Check Equiparado]:[Check Equiparado]]="Sí",IF(DATOS!AI$4="Sí",(1/DATOS_[[% anualiz]:[% anualiz]]),1)*IF(DATOS!AI$5="Sí",1/DATOS_[[% normaliz]:[% normaliz]],1)*(DATOS_[Conc.Sal.05])))))))),
0)</f>
        <v>0</v>
      </c>
      <c r="O23" s="168">
        <f t="array" ref="O23">IFERROR(
(AVERAGE((IF(DATOS_[[Sexo]:[Sexo]]=$B23,IF(DATOS_[[AGRUP. VALOR. PTO.]:[AGRUP. VALOR. PTO.]]=$B21,IF(DATOS_[[Check Periodo Ref.]:[Check Periodo Ref.]]="Dentro",IF(DATOS_[[Check Equiparado]:[Check Equiparado]]="Sí",IF(DATOS!AJ$4="Sí",(1/DATOS_[[% anualiz]:[% anualiz]]),1)*IF(DATOS!AJ$5="Sí",1/DATOS_[[% normaliz]:[% normaliz]],1)*(DATOS_[Conc.Sal.06])))))))),
0)</f>
        <v>0</v>
      </c>
      <c r="P23" s="168">
        <f t="array" ref="P23">IFERROR(
(AVERAGE((IF(DATOS_[[Sexo]:[Sexo]]=$B23,IF(DATOS_[[AGRUP. VALOR. PTO.]:[AGRUP. VALOR. PTO.]]=$B21,IF(DATOS_[[Check Periodo Ref.]:[Check Periodo Ref.]]="Dentro",IF(DATOS_[[Check Equiparado]:[Check Equiparado]]="Sí",IF(DATOS!AK$4="Sí",(1/DATOS_[[% anualiz]:[% anualiz]]),1)*IF(DATOS!AK$5="Sí",1/DATOS_[[% normaliz]:[% normaliz]],1)*(DATOS_[Conc.Sal.07])))))))),
0)</f>
        <v>0</v>
      </c>
      <c r="Q23" s="168">
        <f t="array" ref="Q23">IFERROR(
(AVERAGE((IF(DATOS_[[Sexo]:[Sexo]]=$B23,IF(DATOS_[[AGRUP. VALOR. PTO.]:[AGRUP. VALOR. PTO.]]=$B21,IF(DATOS_[[Check Periodo Ref.]:[Check Periodo Ref.]]="Dentro",IF(DATOS_[[Check Equiparado]:[Check Equiparado]]="Sí",IF(DATOS!AL$4="Sí",(1/DATOS_[[% anualiz]:[% anualiz]]),1)*IF(DATOS!AL$5="Sí",1/DATOS_[[% normaliz]:[% normaliz]],1)*(DATOS_[Conc.Sal.08])))))))),
0)</f>
        <v>0</v>
      </c>
      <c r="R23" s="168">
        <f t="array" ref="R23">IFERROR(
(AVERAGE((IF(DATOS_[[Sexo]:[Sexo]]=$B23,IF(DATOS_[[AGRUP. VALOR. PTO.]:[AGRUP. VALOR. PTO.]]=$B21,IF(DATOS_[[Check Periodo Ref.]:[Check Periodo Ref.]]="Dentro",IF(DATOS_[[Check Equiparado]:[Check Equiparado]]="Sí",IF(DATOS!AM$4="Sí",(1/DATOS_[[% anualiz]:[% anualiz]]),1)*IF(DATOS!AM$5="Sí",1/DATOS_[[% normaliz]:[% normaliz]],1)*(DATOS_[Conc.Sal.09])))))))),
0)</f>
        <v>0</v>
      </c>
      <c r="S23" s="168">
        <f t="array" ref="S23">IFERROR(
(AVERAGE((IF(DATOS_[[Sexo]:[Sexo]]=$B23,IF(DATOS_[[AGRUP. VALOR. PTO.]:[AGRUP. VALOR. PTO.]]=$B21,IF(DATOS_[[Check Periodo Ref.]:[Check Periodo Ref.]]="Dentro",IF(DATOS_[[Check Equiparado]:[Check Equiparado]]="Sí",IF(DATOS!AN$4="Sí",(1/DATOS_[[% anualiz]:[% anualiz]]),1)*IF(DATOS!AN$5="Sí",1/DATOS_[[% normaliz]:[% normaliz]],1)*(DATOS_[Conc.Sal.10])))))))),
0)</f>
        <v>0</v>
      </c>
      <c r="T23" s="168">
        <f t="array" ref="T23">IFERROR(
(AVERAGE((IF(DATOS_[[Sexo]:[Sexo]]=$B23,IF(DATOS_[[AGRUP. VALOR. PTO.]:[AGRUP. VALOR. PTO.]]=$B21,IF(DATOS_[[Check Periodo Ref.]:[Check Periodo Ref.]]="Dentro",IF(DATOS_[[Check Equiparado]:[Check Equiparado]]="Sí",IF(DATOS!AO$4="Sí",(1/DATOS_[[% anualiz]:[% anualiz]]),1)*IF(DATOS!AO$5="Sí",1/DATOS_[[% normaliz]:[% normaliz]],1)*(DATOS_[Conc.Sal.11])))))))),
0)</f>
        <v>0</v>
      </c>
      <c r="U23" s="168">
        <f t="array" ref="U23">IFERROR(
(AVERAGE((IF(DATOS_[[Sexo]:[Sexo]]=$B23,IF(DATOS_[[AGRUP. VALOR. PTO.]:[AGRUP. VALOR. PTO.]]=$B21,IF(DATOS_[[Check Periodo Ref.]:[Check Periodo Ref.]]="Dentro",IF(DATOS_[[Check Equiparado]:[Check Equiparado]]="Sí",IF(DATOS!AP$4="Sí",(1/DATOS_[[% anualiz]:[% anualiz]]),1)*IF(DATOS!AP$5="Sí",1/DATOS_[[% normaliz]:[% normaliz]],1)*(DATOS_[Conc.Sal.12])))))))),
0)</f>
        <v>0</v>
      </c>
      <c r="V23" s="168">
        <f t="array" ref="V23">IFERROR(
(AVERAGE((IF(DATOS_[[Sexo]:[Sexo]]=$B23,IF(DATOS_[[AGRUP. VALOR. PTO.]:[AGRUP. VALOR. PTO.]]=$B21,IF(DATOS_[[Check Periodo Ref.]:[Check Periodo Ref.]]="Dentro",IF(DATOS_[[Check Equiparado]:[Check Equiparado]]="Sí",IF(DATOS!AQ$4="Sí",(1/DATOS_[[% anualiz]:[% anualiz]]),1)*IF(DATOS!AQ$5="Sí",1/DATOS_[[% normaliz]:[% normaliz]],1)*(DATOS_[Conc.Sal.13])))))))),
0)</f>
        <v>0</v>
      </c>
      <c r="W23" s="168">
        <f t="array" ref="W23">IFERROR(
(AVERAGE((IF(DATOS_[[Sexo]:[Sexo]]=$B23,IF(DATOS_[[AGRUP. VALOR. PTO.]:[AGRUP. VALOR. PTO.]]=$B21,IF(DATOS_[[Check Periodo Ref.]:[Check Periodo Ref.]]="Dentro",IF(DATOS_[[Check Equiparado]:[Check Equiparado]]="Sí",IF(DATOS!AR$4="Sí",(1/DATOS_[[% anualiz]:[% anualiz]]),1)*IF(DATOS!AR$5="Sí",1/DATOS_[[% normaliz]:[% normaliz]],1)*(DATOS_[Conc.Sal.14])))))))),
0)</f>
        <v>0</v>
      </c>
      <c r="X23" s="168">
        <f t="array" ref="X23">IFERROR(
(AVERAGE((IF(DATOS_[[Sexo]:[Sexo]]=$B23,IF(DATOS_[[AGRUP. VALOR. PTO.]:[AGRUP. VALOR. PTO.]]=$B21,IF(DATOS_[[Check Periodo Ref.]:[Check Periodo Ref.]]="Dentro",IF(DATOS_[[Check Equiparado]:[Check Equiparado]]="Sí",IF(DATOS!AS$4="Sí",(1/DATOS_[[% anualiz]:[% anualiz]]),1)*IF(DATOS!AS$5="Sí",1/DATOS_[[% normaliz]:[% normaliz]],1)*(DATOS_[Conc.Sal.15])))))))),
0)</f>
        <v>0</v>
      </c>
      <c r="Y23" s="168">
        <f t="array" ref="Y23">IFERROR(
(AVERAGE((IF(DATOS_[[Sexo]:[Sexo]]=$B23,IF(DATOS_[[AGRUP. VALOR. PTO.]:[AGRUP. VALOR. PTO.]]=$B21,IF(DATOS_[[Check Periodo Ref.]:[Check Periodo Ref.]]="Dentro",IF(DATOS_[[Check Equiparado]:[Check Equiparado]]="Sí",IF(DATOS!AT$4="Sí",(1/DATOS_[[% anualiz]:[% anualiz]]),1)*IF(DATOS!AT$5="Sí",1/DATOS_[[% normaliz]:[% normaliz]],1)*(DATOS_[Conc.Sal.16])))))))),
0)</f>
        <v>0</v>
      </c>
      <c r="Z23" s="168">
        <f t="array" ref="Z23">IFERROR(
(AVERAGE((IF(DATOS_[[Sexo]:[Sexo]]=$B23,IF(DATOS_[[AGRUP. VALOR. PTO.]:[AGRUP. VALOR. PTO.]]=$B21,IF(DATOS_[[Check Periodo Ref.]:[Check Periodo Ref.]]="Dentro",IF(DATOS_[[Check Equiparado]:[Check Equiparado]]="Sí",IF(DATOS!AU$4="Sí",(1/DATOS_[[% anualiz]:[% anualiz]]),1)*IF(DATOS!AU$5="Sí",1/DATOS_[[% normaliz]:[% normaliz]],1)*(DATOS_[Conc.Sal.17])))))))),
0)</f>
        <v>0</v>
      </c>
      <c r="AA23" s="168">
        <f t="array" ref="AA23">IFERROR(
(AVERAGE((IF(DATOS_[[Sexo]:[Sexo]]=$B23,IF(DATOS_[[AGRUP. VALOR. PTO.]:[AGRUP. VALOR. PTO.]]=$B21,IF(DATOS_[[Check Periodo Ref.]:[Check Periodo Ref.]]="Dentro",IF(DATOS_[[Check Equiparado]:[Check Equiparado]]="Sí",IF(DATOS!AV$4="Sí",(1/DATOS_[[% anualiz]:[% anualiz]]),1)*IF(DATOS!AV$5="Sí",1/DATOS_[[% normaliz]:[% normaliz]],1)*(DATOS_[Conc.Sal.18])))))))),
0)</f>
        <v>0</v>
      </c>
      <c r="AB23" s="168">
        <f t="array" ref="AB23">IFERROR(
(AVERAGE((IF(DATOS_[[Sexo]:[Sexo]]=$B23,IF(DATOS_[[AGRUP. VALOR. PTO.]:[AGRUP. VALOR. PTO.]]=$B21,IF(DATOS_[[Check Periodo Ref.]:[Check Periodo Ref.]]="Dentro",IF(DATOS_[[Check Equiparado]:[Check Equiparado]]="Sí",IF(DATOS!AW$4="Sí",(1/DATOS_[[% anualiz]:[% anualiz]]),1)*IF(DATOS!AW$5="Sí",1/DATOS_[[% normaliz]:[% normaliz]],1)*(DATOS_[Conc.Sal.19])))))))),
0)</f>
        <v>0</v>
      </c>
      <c r="AC23" s="168">
        <f t="array" ref="AC23">IFERROR(
(AVERAGE((IF(DATOS_[[Sexo]:[Sexo]]=$B23,IF(DATOS_[[AGRUP. VALOR. PTO.]:[AGRUP. VALOR. PTO.]]=$B21,IF(DATOS_[[Check Periodo Ref.]:[Check Periodo Ref.]]="Dentro",IF(DATOS_[[Check Equiparado]:[Check Equiparado]]="Sí",IF(DATOS!AX$4="Sí",(1/DATOS_[[% anualiz]:[% anualiz]]),1)*IF(DATOS!AX$5="Sí",1/DATOS_[[% normaliz]:[% normaliz]],1)*(DATOS_[Conc.Sal.20])))))))),
0)</f>
        <v>0</v>
      </c>
      <c r="AD23" s="168">
        <f t="array" ref="AD23">IFERROR(
(AVERAGE((IF(DATOS_[[Sexo]:[Sexo]]=$B23,IF(DATOS_[[AGRUP. VALOR. PTO.]:[AGRUP. VALOR. PTO.]]=$B21,IF(DATOS_[[Check Periodo Ref.]:[Check Periodo Ref.]]="Dentro",IF(DATOS_[[Check Equiparado]:[Check Equiparado]]="Sí",IF(DATOS!AY$4="Sí",(1/DATOS_[[% anualiz]:[% anualiz]]),1)*IF(DATOS!AY$5="Sí",1/DATOS_[[% normaliz]:[% normaliz]],1)*(DATOS_[Conc.Sal.21])))))))),
0)</f>
        <v>0</v>
      </c>
      <c r="AE23" s="168">
        <f t="array" ref="AE23">IFERROR(
(AVERAGE((IF(DATOS_[[Sexo]:[Sexo]]=$B23,IF(DATOS_[[AGRUP. VALOR. PTO.]:[AGRUP. VALOR. PTO.]]=$B21,IF(DATOS_[[Check Periodo Ref.]:[Check Periodo Ref.]]="Dentro",IF(DATOS_[[Check Equiparado]:[Check Equiparado]]="Sí",IF(DATOS!AZ$4="Sí",(1/DATOS_[[% anualiz]:[% anualiz]]),1)*IF(DATOS!AZ$5="Sí",1/DATOS_[[% normaliz]:[% normaliz]],1)*(DATOS_[Conc.Sal.22])))))))),
0)</f>
        <v>0</v>
      </c>
      <c r="AF23" s="168">
        <f t="array" ref="AF23">IFERROR(
(AVERAGE((IF(DATOS_[[Sexo]:[Sexo]]=$B23,IF(DATOS_[[AGRUP. VALOR. PTO.]:[AGRUP. VALOR. PTO.]]=$B21,IF(DATOS_[[Check Periodo Ref.]:[Check Periodo Ref.]]="Dentro",IF(DATOS_[[Check Equiparado]:[Check Equiparado]]="Sí",IF(DATOS!BA$4="Sí",(1/DATOS_[[% anualiz]:[% anualiz]]),1)*IF(DATOS!BA$5="Sí",1/DATOS_[[% normaliz]:[% normaliz]],1)*(DATOS_[Conc.Sal.23])))))))),
0)</f>
        <v>0</v>
      </c>
      <c r="AG23" s="168">
        <f t="array" ref="AG23">IFERROR(
(AVERAGE((IF(DATOS_[[Sexo]:[Sexo]]=$B23,IF(DATOS_[[AGRUP. VALOR. PTO.]:[AGRUP. VALOR. PTO.]]=$B21,IF(DATOS_[[Check Periodo Ref.]:[Check Periodo Ref.]]="Dentro",IF(DATOS_[[Check Equiparado]:[Check Equiparado]]="Sí",IF(DATOS!BB$4="Sí",(1/DATOS_[[% anualiz]:[% anualiz]]),1)*IF(DATOS!BB$5="Sí",1/DATOS_[[% normaliz]:[% normaliz]],1)*(DATOS_[Conc.Sal.24])))))))),
0)</f>
        <v>0</v>
      </c>
      <c r="AH23" s="168">
        <f t="array" ref="AH23">IFERROR(
(AVERAGE((IF(DATOS_[[Sexo]:[Sexo]]=$B23,IF(DATOS_[[AGRUP. VALOR. PTO.]:[AGRUP. VALOR. PTO.]]=$B21,IF(DATOS_[[Check Periodo Ref.]:[Check Periodo Ref.]]="Dentro",IF(DATOS_[[Check Equiparado]:[Check Equiparado]]="Sí",IF(DATOS!BC$4="Sí",(1/DATOS_[[% anualiz]:[% anualiz]]),1)*IF(DATOS!BC$5="Sí",1/DATOS_[[% normaliz]:[% normaliz]],1)*(DATOS_[Conc.Sal.25])))))))),
0)</f>
        <v>0</v>
      </c>
      <c r="AI23" s="168">
        <f t="array" ref="AI23">IFERROR(
(AVERAGE((IF(DATOS_[[Sexo]:[Sexo]]=$B23,IF(DATOS_[[AGRUP. VALOR. PTO.]:[AGRUP. VALOR. PTO.]]=$B21,IF(DATOS_[[Check Periodo Ref.]:[Check Periodo Ref.]]="Dentro",IF(DATOS_[[Check Equiparado]:[Check Equiparado]]="Sí",IF(DATOS!BD$4="Sí",(1/DATOS_[[% anualiz]:[% anualiz]]),1)*IF(DATOS!BD$5="Sí",1/DATOS_[[% normaliz]:[% normaliz]],1)*(DATOS_[Conc.Sal.26])))))))),
0)</f>
        <v>0</v>
      </c>
      <c r="AJ23" s="168">
        <f t="array" ref="AJ23">IFERROR(
(AVERAGE((IF(DATOS_[[Sexo]:[Sexo]]=$B23,IF(DATOS_[[AGRUP. VALOR. PTO.]:[AGRUP. VALOR. PTO.]]=$B21,IF(DATOS_[[Check Periodo Ref.]:[Check Periodo Ref.]]="Dentro",IF(DATOS_[[Check Equiparado]:[Check Equiparado]]="Sí",IF(DATOS!BE$4="Sí",(1/DATOS_[[% anualiz]:[% anualiz]]),1)*IF(DATOS!BE$5="Sí",1/DATOS_[[% normaliz]:[% normaliz]],1)*(DATOS_[Conc.Sal.27])))))))),
0)</f>
        <v>0</v>
      </c>
      <c r="AK23" s="168">
        <f t="array" ref="AK23">IFERROR(
(AVERAGE((IF(DATOS_[[Sexo]:[Sexo]]=$B23,IF(DATOS_[[AGRUP. VALOR. PTO.]:[AGRUP. VALOR. PTO.]]=$B21,IF(DATOS_[[Check Periodo Ref.]:[Check Periodo Ref.]]="Dentro",IF(DATOS_[[Check Equiparado]:[Check Equiparado]]="Sí",IF(DATOS!BF$4="Sí",(1/DATOS_[[% anualiz]:[% anualiz]]),1)*IF(DATOS!BF$5="Sí",1/DATOS_[[% normaliz]:[% normaliz]],1)*(DATOS_[Conc.Sal.28])))))))),
0)</f>
        <v>0</v>
      </c>
      <c r="AL23" s="168">
        <f t="array" ref="AL23">IFERROR(
(AVERAGE((IF(DATOS_[[Sexo]:[Sexo]]=$B23,IF(DATOS_[[AGRUP. VALOR. PTO.]:[AGRUP. VALOR. PTO.]]=$B21,IF(DATOS_[[Check Periodo Ref.]:[Check Periodo Ref.]]="Dentro",IF(DATOS_[[Check Equiparado]:[Check Equiparado]]="Sí",IF(DATOS!BG$4="Sí",(1/DATOS_[[% anualiz]:[% anualiz]]),1)*IF(DATOS!BG$5="Sí",1/DATOS_[[% normaliz]:[% normaliz]],1)*(DATOS_[Conc.Sal.29])))))))),
0)</f>
        <v>0</v>
      </c>
      <c r="AM23" s="168">
        <f t="array" ref="AM23">IFERROR(
(AVERAGE((IF(DATOS_[[Sexo]:[Sexo]]=$B23,IF(DATOS_[[AGRUP. VALOR. PTO.]:[AGRUP. VALOR. PTO.]]=$B21,IF(DATOS_[[Check Periodo Ref.]:[Check Periodo Ref.]]="Dentro",IF(DATOS_[[Check Equiparado]:[Check Equiparado]]="Sí",IF(DATOS!BH$4="Sí",(1/DATOS_[[% anualiz]:[% anualiz]]),1)*IF(DATOS!BH$5="Sí",1/DATOS_[[% normaliz]:[% normaliz]],1)*(DATOS_[Conc.Sal.30])))))))),
0)</f>
        <v>0</v>
      </c>
      <c r="AN23" s="169">
        <f t="array" ref="AN23">IFERROR(
AVERAGE(IF(DATOS_[Sexo]=$B23,IF(DATOS_[[AGRUP. VALOR. PTO.]:[AGRUP. VALOR. PTO.]]=$B21,IF(DATOS_[Check Equiparado]="Sí",IF(DATOS_[Check Periodo Ref.]="Dentro",DATOS_[Tot COMPL.SAL Eq],FALSE))))),
0)</f>
        <v>0</v>
      </c>
      <c r="AO23" s="170">
        <f t="array" ref="AO23">IFERROR(
AVERAGE(IF(DATOS_[Sexo]=$B23,IF(DATOS_[[AGRUP. VALOR. PTO.]:[AGRUP. VALOR. PTO.]]=$B21,IF(DATOS_[Check Equiparado]="Sí",IF(DATOS_[Check Periodo Ref.]="Dentro",DATOS_[TOTAL SALARIO Eq],FALSE))))),
0)</f>
        <v>0</v>
      </c>
      <c r="AP23" s="171">
        <f t="array" ref="AP23">IFERROR(
(AVERAGE((IF(DATOS_[[Sexo]:[Sexo]]=$B23,IF(DATOS_[[AGRUP. VALOR. PTO.]:[AGRUP. VALOR. PTO.]]=$B22,IF(DATOS_[[Check Periodo Ref.]:[Check Periodo Ref.]]="Dentro",IF(DATOS_[[Check Equiparado]:[Check Equiparado]]="Sí",IF(DATOS!BI$4="Sí",(1/DATOS_[[% anualiz]:[% anualiz]]),1)*IF(DATOS!BI$5="Sí",1/DATOS_[[% normaliz]:[% normaliz]],1)*(DATOS_[C.Extra.01])))))))),
0)</f>
        <v>0</v>
      </c>
      <c r="AQ23" s="171">
        <f t="array" ref="AQ23">IFERROR(
(AVERAGE((IF(DATOS_[[Sexo]:[Sexo]]=$B23,IF(DATOS_[[AGRUP. VALOR. PTO.]:[AGRUP. VALOR. PTO.]]=$B22,IF(DATOS_[[Check Periodo Ref.]:[Check Periodo Ref.]]="Dentro",IF(DATOS_[[Check Equiparado]:[Check Equiparado]]="Sí",IF(DATOS!BJ$4="Sí",(1/DATOS_[[% anualiz]:[% anualiz]]),1)*IF(DATOS!BJ$5="Sí",1/DATOS_[[% normaliz]:[% normaliz]],1)*(DATOS_[C.Extra.02])))))))),
0)</f>
        <v>0</v>
      </c>
      <c r="AR23" s="171">
        <f t="array" ref="AR23">IFERROR(
(AVERAGE((IF(DATOS_[[Sexo]:[Sexo]]=$B23,IF(DATOS_[[AGRUP. VALOR. PTO.]:[AGRUP. VALOR. PTO.]]=$B22,IF(DATOS_[[Check Periodo Ref.]:[Check Periodo Ref.]]="Dentro",IF(DATOS_[[Check Equiparado]:[Check Equiparado]]="Sí",IF(DATOS!BK$4="Sí",(1/DATOS_[[% anualiz]:[% anualiz]]),1)*IF(DATOS!BK$5="Sí",1/DATOS_[[% normaliz]:[% normaliz]],1)*(DATOS_[C.Extra.03])))))))),
0)</f>
        <v>0</v>
      </c>
      <c r="AS23" s="171">
        <f t="array" ref="AS23">IFERROR(
(AVERAGE((IF(DATOS_[[Sexo]:[Sexo]]=$B23,IF(DATOS_[[AGRUP. VALOR. PTO.]:[AGRUP. VALOR. PTO.]]=$B22,IF(DATOS_[[Check Periodo Ref.]:[Check Periodo Ref.]]="Dentro",IF(DATOS_[[Check Equiparado]:[Check Equiparado]]="Sí",IF(DATOS!BL$4="Sí",(1/DATOS_[[% anualiz]:[% anualiz]]),1)*IF(DATOS!BL$5="Sí",1/DATOS_[[% normaliz]:[% normaliz]],1)*(DATOS_[C.Extra.04])))))))),
0)</f>
        <v>0</v>
      </c>
      <c r="AT23" s="171">
        <f t="array" ref="AT23">IFERROR(
(AVERAGE((IF(DATOS_[[Sexo]:[Sexo]]=$B23,IF(DATOS_[[AGRUP. VALOR. PTO.]:[AGRUP. VALOR. PTO.]]=$B22,IF(DATOS_[[Check Periodo Ref.]:[Check Periodo Ref.]]="Dentro",IF(DATOS_[[Check Equiparado]:[Check Equiparado]]="Sí",IF(DATOS!BM$4="Sí",(1/DATOS_[[% anualiz]:[% anualiz]]),1)*IF(DATOS!BM$5="Sí",1/DATOS_[[% normaliz]:[% normaliz]],1)*(DATOS_[C.Extra.05])))))))),
0)</f>
        <v>0</v>
      </c>
      <c r="AU23" s="172">
        <f t="array" ref="AU23">IFERROR(
AVERAGE(IF(DATOS_[Sexo]=$B23,IF(DATOS_[[AGRUP. VALOR. PTO.]:[AGRUP. VALOR. PTO.]]=$B21,IF(DATOS_[Check Equiparado]="Sí",IF(DATOS_[Check Periodo Ref.]="Dentro",DATOS_[Tot Extrasalarial Eq],FALSE))))),
0)</f>
        <v>0</v>
      </c>
      <c r="AV23" s="173">
        <f t="array" ref="AV23">IFERROR(
AVERAGE(IF(DATOS_[Sexo]=$B23,IF(DATOS_[[AGRUP. VALOR. PTO.]:[AGRUP. VALOR. PTO.]]=$B21,IF(DATOS_[Check Equiparado]="Sí",IF(DATOS_[Check Periodo Ref.]="Dentro",DATOS_[TOTAL Retrib Eq],FALSE))))),
0)</f>
        <v>0</v>
      </c>
    </row>
    <row r="24" spans="1:48" ht="17.25" thickBot="1" x14ac:dyDescent="0.35">
      <c r="A24" s="119" t="str">
        <f t="shared" ref="A24" si="15">+A25</f>
        <v>[ocultar]</v>
      </c>
      <c r="B24" s="129" t="s">
        <v>309</v>
      </c>
      <c r="C24" s="166"/>
      <c r="D24" s="130"/>
      <c r="E24" s="130"/>
      <c r="F24" s="130"/>
      <c r="G24" s="130"/>
      <c r="H24" s="130"/>
      <c r="I24" s="196" t="str">
        <f t="shared" ref="I24:AV24" si="16">IFERROR((I25-I26)/I25,"")</f>
        <v/>
      </c>
      <c r="J24" s="197" t="str">
        <f t="shared" si="16"/>
        <v/>
      </c>
      <c r="K24" s="198" t="str">
        <f t="shared" si="16"/>
        <v/>
      </c>
      <c r="L24" s="198" t="str">
        <f t="shared" si="16"/>
        <v/>
      </c>
      <c r="M24" s="198" t="str">
        <f t="shared" si="16"/>
        <v/>
      </c>
      <c r="N24" s="199" t="str">
        <f t="shared" si="16"/>
        <v/>
      </c>
      <c r="O24" s="200" t="str">
        <f t="shared" si="16"/>
        <v/>
      </c>
      <c r="P24" s="200" t="str">
        <f t="shared" si="16"/>
        <v/>
      </c>
      <c r="Q24" s="200" t="str">
        <f t="shared" si="16"/>
        <v/>
      </c>
      <c r="R24" s="200" t="str">
        <f t="shared" si="16"/>
        <v/>
      </c>
      <c r="S24" s="200" t="str">
        <f t="shared" si="16"/>
        <v/>
      </c>
      <c r="T24" s="200" t="str">
        <f t="shared" si="16"/>
        <v/>
      </c>
      <c r="U24" s="200" t="str">
        <f t="shared" si="16"/>
        <v/>
      </c>
      <c r="V24" s="200" t="str">
        <f t="shared" si="16"/>
        <v/>
      </c>
      <c r="W24" s="200" t="str">
        <f t="shared" si="16"/>
        <v/>
      </c>
      <c r="X24" s="200" t="str">
        <f t="shared" si="16"/>
        <v/>
      </c>
      <c r="Y24" s="200" t="str">
        <f t="shared" si="16"/>
        <v/>
      </c>
      <c r="Z24" s="199" t="str">
        <f t="shared" si="16"/>
        <v/>
      </c>
      <c r="AA24" s="199" t="str">
        <f t="shared" si="16"/>
        <v/>
      </c>
      <c r="AB24" s="199" t="str">
        <f t="shared" si="16"/>
        <v/>
      </c>
      <c r="AC24" s="199" t="str">
        <f t="shared" si="16"/>
        <v/>
      </c>
      <c r="AD24" s="199" t="str">
        <f t="shared" si="16"/>
        <v/>
      </c>
      <c r="AE24" s="199" t="str">
        <f t="shared" si="16"/>
        <v/>
      </c>
      <c r="AF24" s="199" t="str">
        <f t="shared" si="16"/>
        <v/>
      </c>
      <c r="AG24" s="199" t="str">
        <f t="shared" si="16"/>
        <v/>
      </c>
      <c r="AH24" s="199" t="str">
        <f t="shared" si="16"/>
        <v/>
      </c>
      <c r="AI24" s="199" t="str">
        <f t="shared" si="16"/>
        <v/>
      </c>
      <c r="AJ24" s="199" t="str">
        <f t="shared" si="16"/>
        <v/>
      </c>
      <c r="AK24" s="199" t="str">
        <f t="shared" si="16"/>
        <v/>
      </c>
      <c r="AL24" s="199" t="str">
        <f t="shared" si="16"/>
        <v/>
      </c>
      <c r="AM24" s="199" t="str">
        <f t="shared" si="16"/>
        <v/>
      </c>
      <c r="AN24" s="201" t="str">
        <f t="shared" si="16"/>
        <v/>
      </c>
      <c r="AO24" s="205" t="str">
        <f t="shared" si="16"/>
        <v/>
      </c>
      <c r="AP24" s="202" t="str">
        <f t="shared" si="16"/>
        <v/>
      </c>
      <c r="AQ24" s="202" t="str">
        <f t="shared" si="16"/>
        <v/>
      </c>
      <c r="AR24" s="202" t="str">
        <f t="shared" si="16"/>
        <v/>
      </c>
      <c r="AS24" s="202" t="str">
        <f t="shared" si="16"/>
        <v/>
      </c>
      <c r="AT24" s="202" t="str">
        <f t="shared" si="16"/>
        <v/>
      </c>
      <c r="AU24" s="203" t="str">
        <f t="shared" si="16"/>
        <v/>
      </c>
      <c r="AV24" s="204" t="str">
        <f t="shared" si="16"/>
        <v/>
      </c>
    </row>
    <row r="25" spans="1:48" x14ac:dyDescent="0.3">
      <c r="A25" s="119" t="str">
        <f t="shared" ref="A25" si="17">+IF(C25+C26=0,"[ocultar]","")</f>
        <v>[ocultar]</v>
      </c>
      <c r="B25" s="123" t="s">
        <v>162</v>
      </c>
      <c r="C25" s="124">
        <f t="array" ref="C25">SUM(IF($B25=DATOS_[Sexo],
IF($B24=DATOS_[AGRUP. VALOR. PTO.],
IF("Dentro"=DATOS_[Check Periodo Ref.],
1/(COUNTIFS(DATOS_[Sexo],$B25,DATOS_[AGRUP. VALOR. PTO.],$B24,DATOS_[Check Periodo Ref.],"Dentro",DATOS_[id],DATOS_[id]))))))</f>
        <v>0</v>
      </c>
      <c r="D25" s="125">
        <f>COUNTIFS(DATOS_[AGRUP. VALOR. PTO.],$B24,DATOS_[Sexo],$B25,DATOS_[Check Periodo Ref.],"Dentro")</f>
        <v>0</v>
      </c>
      <c r="E25" s="125">
        <f>COUNTIFS(DATOS_[AGRUP. VALOR. PTO.],$B24,DATOS_[Sexo],$B25,DATOS_[Check Periodo Ref.],"Dentro",DATOS_[Check Nº SC Norm],"Sí")</f>
        <v>0</v>
      </c>
      <c r="F25" s="125">
        <f>COUNTIFS(DATOS_[AGRUP. VALOR. PTO.],$B24,DATOS_[Sexo],$B25,DATOS_[Check Periodo Ref.],"Dentro",DATOS_[Check Nº SC Anualiz],"Sí")</f>
        <v>0</v>
      </c>
      <c r="G25" s="125">
        <f>COUNTIFS(DATOS_[AGRUP. VALOR. PTO.],$B24,DATOS_[Sexo],$B25,DATOS_[Check Periodo Ref.],"Dentro",DATOS_[Check Nº SC Norm y Anualiz],"Sí")</f>
        <v>0</v>
      </c>
      <c r="H25" s="125">
        <f>COUNTIFS(DATOS_[AGRUP. VALOR. PTO.],$B24,DATOS_[Sexo],$B25,DATOS_[Check Periodo Ref.],"Dentro",DATOS_[Check Equiparación],"Sí")</f>
        <v>0</v>
      </c>
      <c r="I25" s="167">
        <f t="array" ref="I25">IFERROR(
AVERAGE(IF(DATOS_[Sexo]=$B25,IF(DATOS_[[AGRUP. VALOR. PTO.]:[AGRUP. VALOR. PTO.]]=$B24,IF(DATOS_[Check Equiparado]="Sí",IF(DATOS_[Check Periodo Ref.]="Dentro",DATOS_[SALARIO BASE Eq],FALSE))))),
0)</f>
        <v>0</v>
      </c>
      <c r="J25" s="168">
        <f t="array" ref="J25">IFERROR(
(AVERAGE((IF(DATOS_[[Sexo]:[Sexo]]=$B25,IF(DATOS_[[AGRUP. VALOR. PTO.]:[AGRUP. VALOR. PTO.]]=$B24,IF(DATOS_[[Check Periodo Ref.]:[Check Periodo Ref.]]="Dentro",IF(DATOS_[[Check Equiparado]:[Check Equiparado]]="Sí",IF(DATOS!AE$4="Sí",(1/DATOS_[[% anualiz]:[% anualiz]]),1)*IF(DATOS!AE$5="Sí",1/DATOS_[[% normaliz]:[% normaliz]],1)*(DATOS_[Conc.Sal.01])))))))),
0)</f>
        <v>0</v>
      </c>
      <c r="K25" s="168">
        <f t="array" ref="K25">IFERROR(
(AVERAGE((IF(DATOS_[[Sexo]:[Sexo]]=$B25,IF(DATOS_[[AGRUP. VALOR. PTO.]:[AGRUP. VALOR. PTO.]]=$B24,IF(DATOS_[[Check Periodo Ref.]:[Check Periodo Ref.]]="Dentro",IF(DATOS_[[Check Equiparado]:[Check Equiparado]]="Sí",IF(DATOS!AF$4="Sí",(1/DATOS_[[% anualiz]:[% anualiz]]),1)*IF(DATOS!AF$5="Sí",1/DATOS_[[% normaliz]:[% normaliz]],1)*(DATOS_[Conc.Sal.02])))))))),
0)</f>
        <v>0</v>
      </c>
      <c r="L25" s="168">
        <f t="array" ref="L25">IFERROR(
(AVERAGE((IF(DATOS_[[Sexo]:[Sexo]]=$B25,IF(DATOS_[[AGRUP. VALOR. PTO.]:[AGRUP. VALOR. PTO.]]=$B24,IF(DATOS_[[Check Periodo Ref.]:[Check Periodo Ref.]]="Dentro",IF(DATOS_[[Check Equiparado]:[Check Equiparado]]="Sí",IF(DATOS!AG$4="Sí",(1/DATOS_[[% anualiz]:[% anualiz]]),1)*IF(DATOS!AG$5="Sí",1/DATOS_[[% normaliz]:[% normaliz]],1)*(DATOS_[Conc.Sal.03])))))))),
0)</f>
        <v>0</v>
      </c>
      <c r="M25" s="168">
        <f t="array" ref="M25">IFERROR(
(AVERAGE((IF(DATOS_[[Sexo]:[Sexo]]=$B25,IF(DATOS_[[AGRUP. VALOR. PTO.]:[AGRUP. VALOR. PTO.]]=$B24,IF(DATOS_[[Check Periodo Ref.]:[Check Periodo Ref.]]="Dentro",IF(DATOS_[[Check Equiparado]:[Check Equiparado]]="Sí",IF(DATOS!AH$4="Sí",(1/DATOS_[[% anualiz]:[% anualiz]]),1)*IF(DATOS!AH$5="Sí",1/DATOS_[[% normaliz]:[% normaliz]],1)*(DATOS_[Conc.Sal.04])))))))),
0)</f>
        <v>0</v>
      </c>
      <c r="N25" s="168">
        <f t="array" ref="N25">IFERROR(
(AVERAGE((IF(DATOS_[[Sexo]:[Sexo]]=$B25,IF(DATOS_[[AGRUP. VALOR. PTO.]:[AGRUP. VALOR. PTO.]]=$B24,IF(DATOS_[[Check Periodo Ref.]:[Check Periodo Ref.]]="Dentro",IF(DATOS_[[Check Equiparado]:[Check Equiparado]]="Sí",IF(DATOS!AI$4="Sí",(1/DATOS_[[% anualiz]:[% anualiz]]),1)*IF(DATOS!AI$5="Sí",1/DATOS_[[% normaliz]:[% normaliz]],1)*(DATOS_[Conc.Sal.05])))))))),
0)</f>
        <v>0</v>
      </c>
      <c r="O25" s="168">
        <f t="array" ref="O25">IFERROR(
(AVERAGE((IF(DATOS_[[Sexo]:[Sexo]]=$B25,IF(DATOS_[[AGRUP. VALOR. PTO.]:[AGRUP. VALOR. PTO.]]=$B24,IF(DATOS_[[Check Periodo Ref.]:[Check Periodo Ref.]]="Dentro",IF(DATOS_[[Check Equiparado]:[Check Equiparado]]="Sí",IF(DATOS!AJ$4="Sí",(1/DATOS_[[% anualiz]:[% anualiz]]),1)*IF(DATOS!AJ$5="Sí",1/DATOS_[[% normaliz]:[% normaliz]],1)*(DATOS_[Conc.Sal.06])))))))),
0)</f>
        <v>0</v>
      </c>
      <c r="P25" s="168">
        <f t="array" ref="P25">IFERROR(
(AVERAGE((IF(DATOS_[[Sexo]:[Sexo]]=$B25,IF(DATOS_[[AGRUP. VALOR. PTO.]:[AGRUP. VALOR. PTO.]]=$B24,IF(DATOS_[[Check Periodo Ref.]:[Check Periodo Ref.]]="Dentro",IF(DATOS_[[Check Equiparado]:[Check Equiparado]]="Sí",IF(DATOS!AK$4="Sí",(1/DATOS_[[% anualiz]:[% anualiz]]),1)*IF(DATOS!AK$5="Sí",1/DATOS_[[% normaliz]:[% normaliz]],1)*(DATOS_[Conc.Sal.07])))))))),
0)</f>
        <v>0</v>
      </c>
      <c r="Q25" s="168">
        <f t="array" ref="Q25">IFERROR(
(AVERAGE((IF(DATOS_[[Sexo]:[Sexo]]=$B25,IF(DATOS_[[AGRUP. VALOR. PTO.]:[AGRUP. VALOR. PTO.]]=$B24,IF(DATOS_[[Check Periodo Ref.]:[Check Periodo Ref.]]="Dentro",IF(DATOS_[[Check Equiparado]:[Check Equiparado]]="Sí",IF(DATOS!AL$4="Sí",(1/DATOS_[[% anualiz]:[% anualiz]]),1)*IF(DATOS!AL$5="Sí",1/DATOS_[[% normaliz]:[% normaliz]],1)*(DATOS_[Conc.Sal.08])))))))),
0)</f>
        <v>0</v>
      </c>
      <c r="R25" s="168">
        <f t="array" ref="R25">IFERROR(
(AVERAGE((IF(DATOS_[[Sexo]:[Sexo]]=$B25,IF(DATOS_[[AGRUP. VALOR. PTO.]:[AGRUP. VALOR. PTO.]]=$B24,IF(DATOS_[[Check Periodo Ref.]:[Check Periodo Ref.]]="Dentro",IF(DATOS_[[Check Equiparado]:[Check Equiparado]]="Sí",IF(DATOS!AM$4="Sí",(1/DATOS_[[% anualiz]:[% anualiz]]),1)*IF(DATOS!AM$5="Sí",1/DATOS_[[% normaliz]:[% normaliz]],1)*(DATOS_[Conc.Sal.09])))))))),
0)</f>
        <v>0</v>
      </c>
      <c r="S25" s="168">
        <f t="array" ref="S25">IFERROR(
(AVERAGE((IF(DATOS_[[Sexo]:[Sexo]]=$B25,IF(DATOS_[[AGRUP. VALOR. PTO.]:[AGRUP. VALOR. PTO.]]=$B24,IF(DATOS_[[Check Periodo Ref.]:[Check Periodo Ref.]]="Dentro",IF(DATOS_[[Check Equiparado]:[Check Equiparado]]="Sí",IF(DATOS!AN$4="Sí",(1/DATOS_[[% anualiz]:[% anualiz]]),1)*IF(DATOS!AN$5="Sí",1/DATOS_[[% normaliz]:[% normaliz]],1)*(DATOS_[Conc.Sal.10])))))))),
0)</f>
        <v>0</v>
      </c>
      <c r="T25" s="168">
        <f t="array" ref="T25">IFERROR(
(AVERAGE((IF(DATOS_[[Sexo]:[Sexo]]=$B25,IF(DATOS_[[AGRUP. VALOR. PTO.]:[AGRUP. VALOR. PTO.]]=$B24,IF(DATOS_[[Check Periodo Ref.]:[Check Periodo Ref.]]="Dentro",IF(DATOS_[[Check Equiparado]:[Check Equiparado]]="Sí",IF(DATOS!AO$4="Sí",(1/DATOS_[[% anualiz]:[% anualiz]]),1)*IF(DATOS!AO$5="Sí",1/DATOS_[[% normaliz]:[% normaliz]],1)*(DATOS_[Conc.Sal.11])))))))),
0)</f>
        <v>0</v>
      </c>
      <c r="U25" s="168">
        <f t="array" ref="U25">IFERROR(
(AVERAGE((IF(DATOS_[[Sexo]:[Sexo]]=$B25,IF(DATOS_[[AGRUP. VALOR. PTO.]:[AGRUP. VALOR. PTO.]]=$B24,IF(DATOS_[[Check Periodo Ref.]:[Check Periodo Ref.]]="Dentro",IF(DATOS_[[Check Equiparado]:[Check Equiparado]]="Sí",IF(DATOS!AP$4="Sí",(1/DATOS_[[% anualiz]:[% anualiz]]),1)*IF(DATOS!AP$5="Sí",1/DATOS_[[% normaliz]:[% normaliz]],1)*(DATOS_[Conc.Sal.12])))))))),
0)</f>
        <v>0</v>
      </c>
      <c r="V25" s="168">
        <f t="array" ref="V25">IFERROR(
(AVERAGE((IF(DATOS_[[Sexo]:[Sexo]]=$B25,IF(DATOS_[[AGRUP. VALOR. PTO.]:[AGRUP. VALOR. PTO.]]=$B24,IF(DATOS_[[Check Periodo Ref.]:[Check Periodo Ref.]]="Dentro",IF(DATOS_[[Check Equiparado]:[Check Equiparado]]="Sí",IF(DATOS!AQ$4="Sí",(1/DATOS_[[% anualiz]:[% anualiz]]),1)*IF(DATOS!AQ$5="Sí",1/DATOS_[[% normaliz]:[% normaliz]],1)*(DATOS_[Conc.Sal.13])))))))),
0)</f>
        <v>0</v>
      </c>
      <c r="W25" s="168">
        <f t="array" ref="W25">IFERROR(
(AVERAGE((IF(DATOS_[[Sexo]:[Sexo]]=$B25,IF(DATOS_[[AGRUP. VALOR. PTO.]:[AGRUP. VALOR. PTO.]]=$B24,IF(DATOS_[[Check Periodo Ref.]:[Check Periodo Ref.]]="Dentro",IF(DATOS_[[Check Equiparado]:[Check Equiparado]]="Sí",IF(DATOS!AR$4="Sí",(1/DATOS_[[% anualiz]:[% anualiz]]),1)*IF(DATOS!AR$5="Sí",1/DATOS_[[% normaliz]:[% normaliz]],1)*(DATOS_[Conc.Sal.14])))))))),
0)</f>
        <v>0</v>
      </c>
      <c r="X25" s="168">
        <f t="array" ref="X25">IFERROR(
(AVERAGE((IF(DATOS_[[Sexo]:[Sexo]]=$B25,IF(DATOS_[[AGRUP. VALOR. PTO.]:[AGRUP. VALOR. PTO.]]=$B24,IF(DATOS_[[Check Periodo Ref.]:[Check Periodo Ref.]]="Dentro",IF(DATOS_[[Check Equiparado]:[Check Equiparado]]="Sí",IF(DATOS!AS$4="Sí",(1/DATOS_[[% anualiz]:[% anualiz]]),1)*IF(DATOS!AS$5="Sí",1/DATOS_[[% normaliz]:[% normaliz]],1)*(DATOS_[Conc.Sal.15])))))))),
0)</f>
        <v>0</v>
      </c>
      <c r="Y25" s="168">
        <f t="array" ref="Y25">IFERROR(
(AVERAGE((IF(DATOS_[[Sexo]:[Sexo]]=$B25,IF(DATOS_[[AGRUP. VALOR. PTO.]:[AGRUP. VALOR. PTO.]]=$B24,IF(DATOS_[[Check Periodo Ref.]:[Check Periodo Ref.]]="Dentro",IF(DATOS_[[Check Equiparado]:[Check Equiparado]]="Sí",IF(DATOS!AT$4="Sí",(1/DATOS_[[% anualiz]:[% anualiz]]),1)*IF(DATOS!AT$5="Sí",1/DATOS_[[% normaliz]:[% normaliz]],1)*(DATOS_[Conc.Sal.16])))))))),
0)</f>
        <v>0</v>
      </c>
      <c r="Z25" s="168">
        <f t="array" ref="Z25">IFERROR(
(AVERAGE((IF(DATOS_[[Sexo]:[Sexo]]=$B25,IF(DATOS_[[AGRUP. VALOR. PTO.]:[AGRUP. VALOR. PTO.]]=$B24,IF(DATOS_[[Check Periodo Ref.]:[Check Periodo Ref.]]="Dentro",IF(DATOS_[[Check Equiparado]:[Check Equiparado]]="Sí",IF(DATOS!AU$4="Sí",(1/DATOS_[[% anualiz]:[% anualiz]]),1)*IF(DATOS!AU$5="Sí",1/DATOS_[[% normaliz]:[% normaliz]],1)*(DATOS_[Conc.Sal.17])))))))),
0)</f>
        <v>0</v>
      </c>
      <c r="AA25" s="168">
        <f t="array" ref="AA25">IFERROR(
(AVERAGE((IF(DATOS_[[Sexo]:[Sexo]]=$B25,IF(DATOS_[[AGRUP. VALOR. PTO.]:[AGRUP. VALOR. PTO.]]=$B24,IF(DATOS_[[Check Periodo Ref.]:[Check Periodo Ref.]]="Dentro",IF(DATOS_[[Check Equiparado]:[Check Equiparado]]="Sí",IF(DATOS!AV$4="Sí",(1/DATOS_[[% anualiz]:[% anualiz]]),1)*IF(DATOS!AV$5="Sí",1/DATOS_[[% normaliz]:[% normaliz]],1)*(DATOS_[Conc.Sal.18])))))))),
0)</f>
        <v>0</v>
      </c>
      <c r="AB25" s="168">
        <f t="array" ref="AB25">IFERROR(
(AVERAGE((IF(DATOS_[[Sexo]:[Sexo]]=$B25,IF(DATOS_[[AGRUP. VALOR. PTO.]:[AGRUP. VALOR. PTO.]]=$B24,IF(DATOS_[[Check Periodo Ref.]:[Check Periodo Ref.]]="Dentro",IF(DATOS_[[Check Equiparado]:[Check Equiparado]]="Sí",IF(DATOS!AW$4="Sí",(1/DATOS_[[% anualiz]:[% anualiz]]),1)*IF(DATOS!AW$5="Sí",1/DATOS_[[% normaliz]:[% normaliz]],1)*(DATOS_[Conc.Sal.19])))))))),
0)</f>
        <v>0</v>
      </c>
      <c r="AC25" s="168">
        <f t="array" ref="AC25">IFERROR(
(AVERAGE((IF(DATOS_[[Sexo]:[Sexo]]=$B25,IF(DATOS_[[AGRUP. VALOR. PTO.]:[AGRUP. VALOR. PTO.]]=$B24,IF(DATOS_[[Check Periodo Ref.]:[Check Periodo Ref.]]="Dentro",IF(DATOS_[[Check Equiparado]:[Check Equiparado]]="Sí",IF(DATOS!AX$4="Sí",(1/DATOS_[[% anualiz]:[% anualiz]]),1)*IF(DATOS!AX$5="Sí",1/DATOS_[[% normaliz]:[% normaliz]],1)*(DATOS_[Conc.Sal.20])))))))),
0)</f>
        <v>0</v>
      </c>
      <c r="AD25" s="168">
        <f t="array" ref="AD25">IFERROR(
(AVERAGE((IF(DATOS_[[Sexo]:[Sexo]]=$B25,IF(DATOS_[[AGRUP. VALOR. PTO.]:[AGRUP. VALOR. PTO.]]=$B24,IF(DATOS_[[Check Periodo Ref.]:[Check Periodo Ref.]]="Dentro",IF(DATOS_[[Check Equiparado]:[Check Equiparado]]="Sí",IF(DATOS!AY$4="Sí",(1/DATOS_[[% anualiz]:[% anualiz]]),1)*IF(DATOS!AY$5="Sí",1/DATOS_[[% normaliz]:[% normaliz]],1)*(DATOS_[Conc.Sal.21])))))))),
0)</f>
        <v>0</v>
      </c>
      <c r="AE25" s="168">
        <f t="array" ref="AE25">IFERROR(
(AVERAGE((IF(DATOS_[[Sexo]:[Sexo]]=$B25,IF(DATOS_[[AGRUP. VALOR. PTO.]:[AGRUP. VALOR. PTO.]]=$B24,IF(DATOS_[[Check Periodo Ref.]:[Check Periodo Ref.]]="Dentro",IF(DATOS_[[Check Equiparado]:[Check Equiparado]]="Sí",IF(DATOS!AZ$4="Sí",(1/DATOS_[[% anualiz]:[% anualiz]]),1)*IF(DATOS!AZ$5="Sí",1/DATOS_[[% normaliz]:[% normaliz]],1)*(DATOS_[Conc.Sal.22])))))))),
0)</f>
        <v>0</v>
      </c>
      <c r="AF25" s="168">
        <f t="array" ref="AF25">IFERROR(
(AVERAGE((IF(DATOS_[[Sexo]:[Sexo]]=$B25,IF(DATOS_[[AGRUP. VALOR. PTO.]:[AGRUP. VALOR. PTO.]]=$B24,IF(DATOS_[[Check Periodo Ref.]:[Check Periodo Ref.]]="Dentro",IF(DATOS_[[Check Equiparado]:[Check Equiparado]]="Sí",IF(DATOS!BA$4="Sí",(1/DATOS_[[% anualiz]:[% anualiz]]),1)*IF(DATOS!BA$5="Sí",1/DATOS_[[% normaliz]:[% normaliz]],1)*(DATOS_[Conc.Sal.23])))))))),
0)</f>
        <v>0</v>
      </c>
      <c r="AG25" s="168">
        <f t="array" ref="AG25">IFERROR(
(AVERAGE((IF(DATOS_[[Sexo]:[Sexo]]=$B25,IF(DATOS_[[AGRUP. VALOR. PTO.]:[AGRUP. VALOR. PTO.]]=$B24,IF(DATOS_[[Check Periodo Ref.]:[Check Periodo Ref.]]="Dentro",IF(DATOS_[[Check Equiparado]:[Check Equiparado]]="Sí",IF(DATOS!BB$4="Sí",(1/DATOS_[[% anualiz]:[% anualiz]]),1)*IF(DATOS!BB$5="Sí",1/DATOS_[[% normaliz]:[% normaliz]],1)*(DATOS_[Conc.Sal.24])))))))),
0)</f>
        <v>0</v>
      </c>
      <c r="AH25" s="168">
        <f t="array" ref="AH25">IFERROR(
(AVERAGE((IF(DATOS_[[Sexo]:[Sexo]]=$B25,IF(DATOS_[[AGRUP. VALOR. PTO.]:[AGRUP. VALOR. PTO.]]=$B24,IF(DATOS_[[Check Periodo Ref.]:[Check Periodo Ref.]]="Dentro",IF(DATOS_[[Check Equiparado]:[Check Equiparado]]="Sí",IF(DATOS!BC$4="Sí",(1/DATOS_[[% anualiz]:[% anualiz]]),1)*IF(DATOS!BC$5="Sí",1/DATOS_[[% normaliz]:[% normaliz]],1)*(DATOS_[Conc.Sal.25])))))))),
0)</f>
        <v>0</v>
      </c>
      <c r="AI25" s="168">
        <f t="array" ref="AI25">IFERROR(
(AVERAGE((IF(DATOS_[[Sexo]:[Sexo]]=$B25,IF(DATOS_[[AGRUP. VALOR. PTO.]:[AGRUP. VALOR. PTO.]]=$B24,IF(DATOS_[[Check Periodo Ref.]:[Check Periodo Ref.]]="Dentro",IF(DATOS_[[Check Equiparado]:[Check Equiparado]]="Sí",IF(DATOS!BD$4="Sí",(1/DATOS_[[% anualiz]:[% anualiz]]),1)*IF(DATOS!BD$5="Sí",1/DATOS_[[% normaliz]:[% normaliz]],1)*(DATOS_[Conc.Sal.26])))))))),
0)</f>
        <v>0</v>
      </c>
      <c r="AJ25" s="168">
        <f t="array" ref="AJ25">IFERROR(
(AVERAGE((IF(DATOS_[[Sexo]:[Sexo]]=$B25,IF(DATOS_[[AGRUP. VALOR. PTO.]:[AGRUP. VALOR. PTO.]]=$B24,IF(DATOS_[[Check Periodo Ref.]:[Check Periodo Ref.]]="Dentro",IF(DATOS_[[Check Equiparado]:[Check Equiparado]]="Sí",IF(DATOS!BE$4="Sí",(1/DATOS_[[% anualiz]:[% anualiz]]),1)*IF(DATOS!BE$5="Sí",1/DATOS_[[% normaliz]:[% normaliz]],1)*(DATOS_[Conc.Sal.27])))))))),
0)</f>
        <v>0</v>
      </c>
      <c r="AK25" s="168">
        <f t="array" ref="AK25">IFERROR(
(AVERAGE((IF(DATOS_[[Sexo]:[Sexo]]=$B25,IF(DATOS_[[AGRUP. VALOR. PTO.]:[AGRUP. VALOR. PTO.]]=$B24,IF(DATOS_[[Check Periodo Ref.]:[Check Periodo Ref.]]="Dentro",IF(DATOS_[[Check Equiparado]:[Check Equiparado]]="Sí",IF(DATOS!BF$4="Sí",(1/DATOS_[[% anualiz]:[% anualiz]]),1)*IF(DATOS!BF$5="Sí",1/DATOS_[[% normaliz]:[% normaliz]],1)*(DATOS_[Conc.Sal.28])))))))),
0)</f>
        <v>0</v>
      </c>
      <c r="AL25" s="168">
        <f t="array" ref="AL25">IFERROR(
(AVERAGE((IF(DATOS_[[Sexo]:[Sexo]]=$B25,IF(DATOS_[[AGRUP. VALOR. PTO.]:[AGRUP. VALOR. PTO.]]=$B24,IF(DATOS_[[Check Periodo Ref.]:[Check Periodo Ref.]]="Dentro",IF(DATOS_[[Check Equiparado]:[Check Equiparado]]="Sí",IF(DATOS!BG$4="Sí",(1/DATOS_[[% anualiz]:[% anualiz]]),1)*IF(DATOS!BG$5="Sí",1/DATOS_[[% normaliz]:[% normaliz]],1)*(DATOS_[Conc.Sal.29])))))))),
0)</f>
        <v>0</v>
      </c>
      <c r="AM25" s="168">
        <f t="array" ref="AM25">IFERROR(
(AVERAGE((IF(DATOS_[[Sexo]:[Sexo]]=$B25,IF(DATOS_[[AGRUP. VALOR. PTO.]:[AGRUP. VALOR. PTO.]]=$B24,IF(DATOS_[[Check Periodo Ref.]:[Check Periodo Ref.]]="Dentro",IF(DATOS_[[Check Equiparado]:[Check Equiparado]]="Sí",IF(DATOS!BH$4="Sí",(1/DATOS_[[% anualiz]:[% anualiz]]),1)*IF(DATOS!BH$5="Sí",1/DATOS_[[% normaliz]:[% normaliz]],1)*(DATOS_[Conc.Sal.30])))))))),
0)</f>
        <v>0</v>
      </c>
      <c r="AN25" s="169">
        <f t="array" ref="AN25">IFERROR(
AVERAGE(IF(DATOS_[Sexo]=$B25,IF(DATOS_[[AGRUP. VALOR. PTO.]:[AGRUP. VALOR. PTO.]]=$B24,IF(DATOS_[Check Equiparado]="Sí",IF(DATOS_[Check Periodo Ref.]="Dentro",DATOS_[Tot COMPL.SAL Eq],FALSE))))),
0)</f>
        <v>0</v>
      </c>
      <c r="AO25" s="170">
        <f t="array" ref="AO25">IFERROR(
AVERAGE(IF(DATOS_[Sexo]=$B25,IF(DATOS_[[AGRUP. VALOR. PTO.]:[AGRUP. VALOR. PTO.]]=$B24,IF(DATOS_[Check Equiparado]="Sí",IF(DATOS_[Check Periodo Ref.]="Dentro",DATOS_[TOTAL SALARIO Eq],FALSE))))),
0)</f>
        <v>0</v>
      </c>
      <c r="AP25" s="171">
        <f t="array" ref="AP25">IFERROR(
(AVERAGE((IF(DATOS_[[Sexo]:[Sexo]]=$B25,IF(DATOS_[[AGRUP. VALOR. PTO.]:[AGRUP. VALOR. PTO.]]=$B24,IF(DATOS_[[Check Periodo Ref.]:[Check Periodo Ref.]]="Dentro",IF(DATOS_[[Check Equiparado]:[Check Equiparado]]="Sí",IF(DATOS!BI$4="Sí",(1/DATOS_[[% anualiz]:[% anualiz]]),1)*IF(DATOS!BI$5="Sí",1/DATOS_[[% normaliz]:[% normaliz]],1)*(DATOS_[C.Extra.01])))))))),
0)</f>
        <v>0</v>
      </c>
      <c r="AQ25" s="171">
        <f t="array" ref="AQ25">IFERROR(
(AVERAGE((IF(DATOS_[[Sexo]:[Sexo]]=$B25,IF(DATOS_[[AGRUP. VALOR. PTO.]:[AGRUP. VALOR. PTO.]]=$B24,IF(DATOS_[[Check Periodo Ref.]:[Check Periodo Ref.]]="Dentro",IF(DATOS_[[Check Equiparado]:[Check Equiparado]]="Sí",IF(DATOS!BJ$4="Sí",(1/DATOS_[[% anualiz]:[% anualiz]]),1)*IF(DATOS!BJ$5="Sí",1/DATOS_[[% normaliz]:[% normaliz]],1)*(DATOS_[C.Extra.02])))))))),
0)</f>
        <v>0</v>
      </c>
      <c r="AR25" s="171">
        <f t="array" ref="AR25">IFERROR(
(AVERAGE((IF(DATOS_[[Sexo]:[Sexo]]=$B25,IF(DATOS_[[AGRUP. VALOR. PTO.]:[AGRUP. VALOR. PTO.]]=$B24,IF(DATOS_[[Check Periodo Ref.]:[Check Periodo Ref.]]="Dentro",IF(DATOS_[[Check Equiparado]:[Check Equiparado]]="Sí",IF(DATOS!BK$4="Sí",(1/DATOS_[[% anualiz]:[% anualiz]]),1)*IF(DATOS!BK$5="Sí",1/DATOS_[[% normaliz]:[% normaliz]],1)*(DATOS_[C.Extra.03])))))))),
0)</f>
        <v>0</v>
      </c>
      <c r="AS25" s="171">
        <f t="array" ref="AS25">IFERROR(
(AVERAGE((IF(DATOS_[[Sexo]:[Sexo]]=$B25,IF(DATOS_[[AGRUP. VALOR. PTO.]:[AGRUP. VALOR. PTO.]]=$B24,IF(DATOS_[[Check Periodo Ref.]:[Check Periodo Ref.]]="Dentro",IF(DATOS_[[Check Equiparado]:[Check Equiparado]]="Sí",IF(DATOS!BL$4="Sí",(1/DATOS_[[% anualiz]:[% anualiz]]),1)*IF(DATOS!BL$5="Sí",1/DATOS_[[% normaliz]:[% normaliz]],1)*(DATOS_[C.Extra.04])))))))),
0)</f>
        <v>0</v>
      </c>
      <c r="AT25" s="171">
        <f t="array" ref="AT25">IFERROR(
(AVERAGE((IF(DATOS_[[Sexo]:[Sexo]]=$B25,IF(DATOS_[[AGRUP. VALOR. PTO.]:[AGRUP. VALOR. PTO.]]=$B24,IF(DATOS_[[Check Periodo Ref.]:[Check Periodo Ref.]]="Dentro",IF(DATOS_[[Check Equiparado]:[Check Equiparado]]="Sí",IF(DATOS!BM$4="Sí",(1/DATOS_[[% anualiz]:[% anualiz]]),1)*IF(DATOS!BM$5="Sí",1/DATOS_[[% normaliz]:[% normaliz]],1)*(DATOS_[C.Extra.05])))))))),
0)</f>
        <v>0</v>
      </c>
      <c r="AU25" s="172">
        <f t="array" ref="AU25">IFERROR(
AVERAGE(IF(DATOS_[Sexo]=$B25,IF(DATOS_[[AGRUP. VALOR. PTO.]:[AGRUP. VALOR. PTO.]]=$B24,IF(DATOS_[Check Equiparado]="Sí",IF(DATOS_[Check Periodo Ref.]="Dentro",DATOS_[Tot Extrasalarial Eq],FALSE))))),
0)</f>
        <v>0</v>
      </c>
      <c r="AV25" s="173">
        <f t="array" ref="AV25">IFERROR(
AVERAGE(IF(DATOS_[Sexo]=$B25,IF(DATOS_[[AGRUP. VALOR. PTO.]:[AGRUP. VALOR. PTO.]]=$B24,IF(DATOS_[Check Equiparado]="Sí",IF(DATOS_[Check Periodo Ref.]="Dentro",DATOS_[TOTAL Retrib Eq],FALSE))))),
0)</f>
        <v>0</v>
      </c>
    </row>
    <row r="26" spans="1:48" x14ac:dyDescent="0.3">
      <c r="A26" s="119" t="str">
        <f t="shared" ref="A26" si="18">+A25</f>
        <v>[ocultar]</v>
      </c>
      <c r="B26" s="123" t="s">
        <v>163</v>
      </c>
      <c r="C26" s="124">
        <f t="array" ref="C26">SUM(IF($B26=DATOS_[Sexo],
IF($B24=DATOS_[AGRUP. VALOR. PTO.],
IF("Dentro"=DATOS_[Check Periodo Ref.],
1/(COUNTIFS(DATOS_[Sexo],$B26,DATOS_[AGRUP. VALOR. PTO.],$B24,DATOS_[Check Periodo Ref.],"Dentro",DATOS_[id],DATOS_[id]))))))</f>
        <v>0</v>
      </c>
      <c r="D26" s="125">
        <f>COUNTIFS(DATOS_[AGRUP. VALOR. PTO.],$B24,DATOS_[Sexo],$B26,DATOS_[Check Periodo Ref.],"Dentro")</f>
        <v>0</v>
      </c>
      <c r="E26" s="125">
        <f>COUNTIFS(DATOS_[AGRUP. VALOR. PTO.],$B24,DATOS_[Sexo],$B26,DATOS_[Check Periodo Ref.],"Dentro",DATOS_[Check Nº SC Norm],"Sí")</f>
        <v>0</v>
      </c>
      <c r="F26" s="125">
        <f>COUNTIFS(DATOS_[AGRUP. VALOR. PTO.],$B24,DATOS_[Sexo],$B26,DATOS_[Check Periodo Ref.],"Dentro",DATOS_[Check Nº SC Anualiz],"Sí")</f>
        <v>0</v>
      </c>
      <c r="G26" s="125">
        <f>COUNTIFS(DATOS_[AGRUP. VALOR. PTO.],$B24,DATOS_[Sexo],$B26,DATOS_[Check Periodo Ref.],"Dentro",DATOS_[Check Nº SC Norm y Anualiz],"Sí")</f>
        <v>0</v>
      </c>
      <c r="H26" s="125">
        <f>COUNTIFS(DATOS_[AGRUP. VALOR. PTO.],$B24,DATOS_[Sexo],$B26,DATOS_[Check Periodo Ref.],"Dentro",DATOS_[Check Equiparación],"Sí")</f>
        <v>0</v>
      </c>
      <c r="I26" s="167" cm="1">
        <f t="array" ref="I26">IFERROR(
AVERAGE(IF(DATOS_[Sexo]=$B26,IF(DATOS_[[AGRUP. VALOR. PTO.]:[AGRUP. VALOR. PTO.]]=$B24,IF(DATOS_[Check Equiparado]="Sí",IF(DATOS_[Check Periodo Ref.]="Dentro",DATOS_[SALARIO BASE Eq],FALSE))))),
0)</f>
        <v>0</v>
      </c>
      <c r="J26" s="168">
        <f t="array" ref="J26">IFERROR(
(AVERAGE((IF(DATOS_[[Sexo]:[Sexo]]=$B26,IF(DATOS_[[AGRUP. VALOR. PTO.]:[AGRUP. VALOR. PTO.]]=$B24,IF(DATOS_[[Check Periodo Ref.]:[Check Periodo Ref.]]="Dentro",IF(DATOS_[[Check Equiparado]:[Check Equiparado]]="Sí",IF(DATOS!AE$4="Sí",(1/DATOS_[[% anualiz]:[% anualiz]]),1)*IF(DATOS!AE$5="Sí",1/DATOS_[[% normaliz]:[% normaliz]],1)*(DATOS_[Conc.Sal.01])))))))),
0)</f>
        <v>0</v>
      </c>
      <c r="K26" s="168">
        <f t="array" ref="K26">IFERROR(
(AVERAGE((IF(DATOS_[[Sexo]:[Sexo]]=$B26,IF(DATOS_[[AGRUP. VALOR. PTO.]:[AGRUP. VALOR. PTO.]]=$B24,IF(DATOS_[[Check Periodo Ref.]:[Check Periodo Ref.]]="Dentro",IF(DATOS_[[Check Equiparado]:[Check Equiparado]]="Sí",IF(DATOS!AF$4="Sí",(1/DATOS_[[% anualiz]:[% anualiz]]),1)*IF(DATOS!AF$5="Sí",1/DATOS_[[% normaliz]:[% normaliz]],1)*(DATOS_[Conc.Sal.02])))))))),
0)</f>
        <v>0</v>
      </c>
      <c r="L26" s="168">
        <f t="array" ref="L26">IFERROR(
(AVERAGE((IF(DATOS_[[Sexo]:[Sexo]]=$B26,IF(DATOS_[[AGRUP. VALOR. PTO.]:[AGRUP. VALOR. PTO.]]=$B24,IF(DATOS_[[Check Periodo Ref.]:[Check Periodo Ref.]]="Dentro",IF(DATOS_[[Check Equiparado]:[Check Equiparado]]="Sí",IF(DATOS!AG$4="Sí",(1/DATOS_[[% anualiz]:[% anualiz]]),1)*IF(DATOS!AG$5="Sí",1/DATOS_[[% normaliz]:[% normaliz]],1)*(DATOS_[Conc.Sal.03])))))))),
0)</f>
        <v>0</v>
      </c>
      <c r="M26" s="168">
        <f t="array" ref="M26">IFERROR(
(AVERAGE((IF(DATOS_[[Sexo]:[Sexo]]=$B26,IF(DATOS_[[AGRUP. VALOR. PTO.]:[AGRUP. VALOR. PTO.]]=$B24,IF(DATOS_[[Check Periodo Ref.]:[Check Periodo Ref.]]="Dentro",IF(DATOS_[[Check Equiparado]:[Check Equiparado]]="Sí",IF(DATOS!AH$4="Sí",(1/DATOS_[[% anualiz]:[% anualiz]]),1)*IF(DATOS!AH$5="Sí",1/DATOS_[[% normaliz]:[% normaliz]],1)*(DATOS_[Conc.Sal.04])))))))),
0)</f>
        <v>0</v>
      </c>
      <c r="N26" s="168">
        <f t="array" ref="N26">IFERROR(
(AVERAGE((IF(DATOS_[[Sexo]:[Sexo]]=$B26,IF(DATOS_[[AGRUP. VALOR. PTO.]:[AGRUP. VALOR. PTO.]]=$B24,IF(DATOS_[[Check Periodo Ref.]:[Check Periodo Ref.]]="Dentro",IF(DATOS_[[Check Equiparado]:[Check Equiparado]]="Sí",IF(DATOS!AI$4="Sí",(1/DATOS_[[% anualiz]:[% anualiz]]),1)*IF(DATOS!AI$5="Sí",1/DATOS_[[% normaliz]:[% normaliz]],1)*(DATOS_[Conc.Sal.05])))))))),
0)</f>
        <v>0</v>
      </c>
      <c r="O26" s="168">
        <f t="array" ref="O26">IFERROR(
(AVERAGE((IF(DATOS_[[Sexo]:[Sexo]]=$B26,IF(DATOS_[[AGRUP. VALOR. PTO.]:[AGRUP. VALOR. PTO.]]=$B24,IF(DATOS_[[Check Periodo Ref.]:[Check Periodo Ref.]]="Dentro",IF(DATOS_[[Check Equiparado]:[Check Equiparado]]="Sí",IF(DATOS!AJ$4="Sí",(1/DATOS_[[% anualiz]:[% anualiz]]),1)*IF(DATOS!AJ$5="Sí",1/DATOS_[[% normaliz]:[% normaliz]],1)*(DATOS_[Conc.Sal.06])))))))),
0)</f>
        <v>0</v>
      </c>
      <c r="P26" s="168">
        <f t="array" ref="P26">IFERROR(
(AVERAGE((IF(DATOS_[[Sexo]:[Sexo]]=$B26,IF(DATOS_[[AGRUP. VALOR. PTO.]:[AGRUP. VALOR. PTO.]]=$B24,IF(DATOS_[[Check Periodo Ref.]:[Check Periodo Ref.]]="Dentro",IF(DATOS_[[Check Equiparado]:[Check Equiparado]]="Sí",IF(DATOS!AK$4="Sí",(1/DATOS_[[% anualiz]:[% anualiz]]),1)*IF(DATOS!AK$5="Sí",1/DATOS_[[% normaliz]:[% normaliz]],1)*(DATOS_[Conc.Sal.07])))))))),
0)</f>
        <v>0</v>
      </c>
      <c r="Q26" s="168">
        <f t="array" ref="Q26">IFERROR(
(AVERAGE((IF(DATOS_[[Sexo]:[Sexo]]=$B26,IF(DATOS_[[AGRUP. VALOR. PTO.]:[AGRUP. VALOR. PTO.]]=$B24,IF(DATOS_[[Check Periodo Ref.]:[Check Periodo Ref.]]="Dentro",IF(DATOS_[[Check Equiparado]:[Check Equiparado]]="Sí",IF(DATOS!AL$4="Sí",(1/DATOS_[[% anualiz]:[% anualiz]]),1)*IF(DATOS!AL$5="Sí",1/DATOS_[[% normaliz]:[% normaliz]],1)*(DATOS_[Conc.Sal.08])))))))),
0)</f>
        <v>0</v>
      </c>
      <c r="R26" s="168">
        <f t="array" ref="R26">IFERROR(
(AVERAGE((IF(DATOS_[[Sexo]:[Sexo]]=$B26,IF(DATOS_[[AGRUP. VALOR. PTO.]:[AGRUP. VALOR. PTO.]]=$B24,IF(DATOS_[[Check Periodo Ref.]:[Check Periodo Ref.]]="Dentro",IF(DATOS_[[Check Equiparado]:[Check Equiparado]]="Sí",IF(DATOS!AM$4="Sí",(1/DATOS_[[% anualiz]:[% anualiz]]),1)*IF(DATOS!AM$5="Sí",1/DATOS_[[% normaliz]:[% normaliz]],1)*(DATOS_[Conc.Sal.09])))))))),
0)</f>
        <v>0</v>
      </c>
      <c r="S26" s="168">
        <f t="array" ref="S26">IFERROR(
(AVERAGE((IF(DATOS_[[Sexo]:[Sexo]]=$B26,IF(DATOS_[[AGRUP. VALOR. PTO.]:[AGRUP. VALOR. PTO.]]=$B24,IF(DATOS_[[Check Periodo Ref.]:[Check Periodo Ref.]]="Dentro",IF(DATOS_[[Check Equiparado]:[Check Equiparado]]="Sí",IF(DATOS!AN$4="Sí",(1/DATOS_[[% anualiz]:[% anualiz]]),1)*IF(DATOS!AN$5="Sí",1/DATOS_[[% normaliz]:[% normaliz]],1)*(DATOS_[Conc.Sal.10])))))))),
0)</f>
        <v>0</v>
      </c>
      <c r="T26" s="168">
        <f t="array" ref="T26">IFERROR(
(AVERAGE((IF(DATOS_[[Sexo]:[Sexo]]=$B26,IF(DATOS_[[AGRUP. VALOR. PTO.]:[AGRUP. VALOR. PTO.]]=$B24,IF(DATOS_[[Check Periodo Ref.]:[Check Periodo Ref.]]="Dentro",IF(DATOS_[[Check Equiparado]:[Check Equiparado]]="Sí",IF(DATOS!AO$4="Sí",(1/DATOS_[[% anualiz]:[% anualiz]]),1)*IF(DATOS!AO$5="Sí",1/DATOS_[[% normaliz]:[% normaliz]],1)*(DATOS_[Conc.Sal.11])))))))),
0)</f>
        <v>0</v>
      </c>
      <c r="U26" s="168">
        <f t="array" ref="U26">IFERROR(
(AVERAGE((IF(DATOS_[[Sexo]:[Sexo]]=$B26,IF(DATOS_[[AGRUP. VALOR. PTO.]:[AGRUP. VALOR. PTO.]]=$B24,IF(DATOS_[[Check Periodo Ref.]:[Check Periodo Ref.]]="Dentro",IF(DATOS_[[Check Equiparado]:[Check Equiparado]]="Sí",IF(DATOS!AP$4="Sí",(1/DATOS_[[% anualiz]:[% anualiz]]),1)*IF(DATOS!AP$5="Sí",1/DATOS_[[% normaliz]:[% normaliz]],1)*(DATOS_[Conc.Sal.12])))))))),
0)</f>
        <v>0</v>
      </c>
      <c r="V26" s="168">
        <f t="array" ref="V26">IFERROR(
(AVERAGE((IF(DATOS_[[Sexo]:[Sexo]]=$B26,IF(DATOS_[[AGRUP. VALOR. PTO.]:[AGRUP. VALOR. PTO.]]=$B24,IF(DATOS_[[Check Periodo Ref.]:[Check Periodo Ref.]]="Dentro",IF(DATOS_[[Check Equiparado]:[Check Equiparado]]="Sí",IF(DATOS!AQ$4="Sí",(1/DATOS_[[% anualiz]:[% anualiz]]),1)*IF(DATOS!AQ$5="Sí",1/DATOS_[[% normaliz]:[% normaliz]],1)*(DATOS_[Conc.Sal.13])))))))),
0)</f>
        <v>0</v>
      </c>
      <c r="W26" s="168">
        <f t="array" ref="W26">IFERROR(
(AVERAGE((IF(DATOS_[[Sexo]:[Sexo]]=$B26,IF(DATOS_[[AGRUP. VALOR. PTO.]:[AGRUP. VALOR. PTO.]]=$B24,IF(DATOS_[[Check Periodo Ref.]:[Check Periodo Ref.]]="Dentro",IF(DATOS_[[Check Equiparado]:[Check Equiparado]]="Sí",IF(DATOS!AR$4="Sí",(1/DATOS_[[% anualiz]:[% anualiz]]),1)*IF(DATOS!AR$5="Sí",1/DATOS_[[% normaliz]:[% normaliz]],1)*(DATOS_[Conc.Sal.14])))))))),
0)</f>
        <v>0</v>
      </c>
      <c r="X26" s="168">
        <f t="array" ref="X26">IFERROR(
(AVERAGE((IF(DATOS_[[Sexo]:[Sexo]]=$B26,IF(DATOS_[[AGRUP. VALOR. PTO.]:[AGRUP. VALOR. PTO.]]=$B24,IF(DATOS_[[Check Periodo Ref.]:[Check Periodo Ref.]]="Dentro",IF(DATOS_[[Check Equiparado]:[Check Equiparado]]="Sí",IF(DATOS!AS$4="Sí",(1/DATOS_[[% anualiz]:[% anualiz]]),1)*IF(DATOS!AS$5="Sí",1/DATOS_[[% normaliz]:[% normaliz]],1)*(DATOS_[Conc.Sal.15])))))))),
0)</f>
        <v>0</v>
      </c>
      <c r="Y26" s="168">
        <f t="array" ref="Y26">IFERROR(
(AVERAGE((IF(DATOS_[[Sexo]:[Sexo]]=$B26,IF(DATOS_[[AGRUP. VALOR. PTO.]:[AGRUP. VALOR. PTO.]]=$B24,IF(DATOS_[[Check Periodo Ref.]:[Check Periodo Ref.]]="Dentro",IF(DATOS_[[Check Equiparado]:[Check Equiparado]]="Sí",IF(DATOS!AT$4="Sí",(1/DATOS_[[% anualiz]:[% anualiz]]),1)*IF(DATOS!AT$5="Sí",1/DATOS_[[% normaliz]:[% normaliz]],1)*(DATOS_[Conc.Sal.16])))))))),
0)</f>
        <v>0</v>
      </c>
      <c r="Z26" s="168">
        <f t="array" ref="Z26">IFERROR(
(AVERAGE((IF(DATOS_[[Sexo]:[Sexo]]=$B26,IF(DATOS_[[AGRUP. VALOR. PTO.]:[AGRUP. VALOR. PTO.]]=$B24,IF(DATOS_[[Check Periodo Ref.]:[Check Periodo Ref.]]="Dentro",IF(DATOS_[[Check Equiparado]:[Check Equiparado]]="Sí",IF(DATOS!AU$4="Sí",(1/DATOS_[[% anualiz]:[% anualiz]]),1)*IF(DATOS!AU$5="Sí",1/DATOS_[[% normaliz]:[% normaliz]],1)*(DATOS_[Conc.Sal.17])))))))),
0)</f>
        <v>0</v>
      </c>
      <c r="AA26" s="168">
        <f t="array" ref="AA26">IFERROR(
(AVERAGE((IF(DATOS_[[Sexo]:[Sexo]]=$B26,IF(DATOS_[[AGRUP. VALOR. PTO.]:[AGRUP. VALOR. PTO.]]=$B24,IF(DATOS_[[Check Periodo Ref.]:[Check Periodo Ref.]]="Dentro",IF(DATOS_[[Check Equiparado]:[Check Equiparado]]="Sí",IF(DATOS!AV$4="Sí",(1/DATOS_[[% anualiz]:[% anualiz]]),1)*IF(DATOS!AV$5="Sí",1/DATOS_[[% normaliz]:[% normaliz]],1)*(DATOS_[Conc.Sal.18])))))))),
0)</f>
        <v>0</v>
      </c>
      <c r="AB26" s="168">
        <f t="array" ref="AB26">IFERROR(
(AVERAGE((IF(DATOS_[[Sexo]:[Sexo]]=$B26,IF(DATOS_[[AGRUP. VALOR. PTO.]:[AGRUP. VALOR. PTO.]]=$B24,IF(DATOS_[[Check Periodo Ref.]:[Check Periodo Ref.]]="Dentro",IF(DATOS_[[Check Equiparado]:[Check Equiparado]]="Sí",IF(DATOS!AW$4="Sí",(1/DATOS_[[% anualiz]:[% anualiz]]),1)*IF(DATOS!AW$5="Sí",1/DATOS_[[% normaliz]:[% normaliz]],1)*(DATOS_[Conc.Sal.19])))))))),
0)</f>
        <v>0</v>
      </c>
      <c r="AC26" s="168">
        <f t="array" ref="AC26">IFERROR(
(AVERAGE((IF(DATOS_[[Sexo]:[Sexo]]=$B26,IF(DATOS_[[AGRUP. VALOR. PTO.]:[AGRUP. VALOR. PTO.]]=$B24,IF(DATOS_[[Check Periodo Ref.]:[Check Periodo Ref.]]="Dentro",IF(DATOS_[[Check Equiparado]:[Check Equiparado]]="Sí",IF(DATOS!AX$4="Sí",(1/DATOS_[[% anualiz]:[% anualiz]]),1)*IF(DATOS!AX$5="Sí",1/DATOS_[[% normaliz]:[% normaliz]],1)*(DATOS_[Conc.Sal.20])))))))),
0)</f>
        <v>0</v>
      </c>
      <c r="AD26" s="168">
        <f t="array" ref="AD26">IFERROR(
(AVERAGE((IF(DATOS_[[Sexo]:[Sexo]]=$B26,IF(DATOS_[[AGRUP. VALOR. PTO.]:[AGRUP. VALOR. PTO.]]=$B24,IF(DATOS_[[Check Periodo Ref.]:[Check Periodo Ref.]]="Dentro",IF(DATOS_[[Check Equiparado]:[Check Equiparado]]="Sí",IF(DATOS!AY$4="Sí",(1/DATOS_[[% anualiz]:[% anualiz]]),1)*IF(DATOS!AY$5="Sí",1/DATOS_[[% normaliz]:[% normaliz]],1)*(DATOS_[Conc.Sal.21])))))))),
0)</f>
        <v>0</v>
      </c>
      <c r="AE26" s="168">
        <f t="array" ref="AE26">IFERROR(
(AVERAGE((IF(DATOS_[[Sexo]:[Sexo]]=$B26,IF(DATOS_[[AGRUP. VALOR. PTO.]:[AGRUP. VALOR. PTO.]]=$B24,IF(DATOS_[[Check Periodo Ref.]:[Check Periodo Ref.]]="Dentro",IF(DATOS_[[Check Equiparado]:[Check Equiparado]]="Sí",IF(DATOS!AZ$4="Sí",(1/DATOS_[[% anualiz]:[% anualiz]]),1)*IF(DATOS!AZ$5="Sí",1/DATOS_[[% normaliz]:[% normaliz]],1)*(DATOS_[Conc.Sal.22])))))))),
0)</f>
        <v>0</v>
      </c>
      <c r="AF26" s="168">
        <f t="array" ref="AF26">IFERROR(
(AVERAGE((IF(DATOS_[[Sexo]:[Sexo]]=$B26,IF(DATOS_[[AGRUP. VALOR. PTO.]:[AGRUP. VALOR. PTO.]]=$B24,IF(DATOS_[[Check Periodo Ref.]:[Check Periodo Ref.]]="Dentro",IF(DATOS_[[Check Equiparado]:[Check Equiparado]]="Sí",IF(DATOS!BA$4="Sí",(1/DATOS_[[% anualiz]:[% anualiz]]),1)*IF(DATOS!BA$5="Sí",1/DATOS_[[% normaliz]:[% normaliz]],1)*(DATOS_[Conc.Sal.23])))))))),
0)</f>
        <v>0</v>
      </c>
      <c r="AG26" s="168">
        <f t="array" ref="AG26">IFERROR(
(AVERAGE((IF(DATOS_[[Sexo]:[Sexo]]=$B26,IF(DATOS_[[AGRUP. VALOR. PTO.]:[AGRUP. VALOR. PTO.]]=$B24,IF(DATOS_[[Check Periodo Ref.]:[Check Periodo Ref.]]="Dentro",IF(DATOS_[[Check Equiparado]:[Check Equiparado]]="Sí",IF(DATOS!BB$4="Sí",(1/DATOS_[[% anualiz]:[% anualiz]]),1)*IF(DATOS!BB$5="Sí",1/DATOS_[[% normaliz]:[% normaliz]],1)*(DATOS_[Conc.Sal.24])))))))),
0)</f>
        <v>0</v>
      </c>
      <c r="AH26" s="168">
        <f t="array" ref="AH26">IFERROR(
(AVERAGE((IF(DATOS_[[Sexo]:[Sexo]]=$B26,IF(DATOS_[[AGRUP. VALOR. PTO.]:[AGRUP. VALOR. PTO.]]=$B24,IF(DATOS_[[Check Periodo Ref.]:[Check Periodo Ref.]]="Dentro",IF(DATOS_[[Check Equiparado]:[Check Equiparado]]="Sí",IF(DATOS!BC$4="Sí",(1/DATOS_[[% anualiz]:[% anualiz]]),1)*IF(DATOS!BC$5="Sí",1/DATOS_[[% normaliz]:[% normaliz]],1)*(DATOS_[Conc.Sal.25])))))))),
0)</f>
        <v>0</v>
      </c>
      <c r="AI26" s="168">
        <f t="array" ref="AI26">IFERROR(
(AVERAGE((IF(DATOS_[[Sexo]:[Sexo]]=$B26,IF(DATOS_[[AGRUP. VALOR. PTO.]:[AGRUP. VALOR. PTO.]]=$B24,IF(DATOS_[[Check Periodo Ref.]:[Check Periodo Ref.]]="Dentro",IF(DATOS_[[Check Equiparado]:[Check Equiparado]]="Sí",IF(DATOS!BD$4="Sí",(1/DATOS_[[% anualiz]:[% anualiz]]),1)*IF(DATOS!BD$5="Sí",1/DATOS_[[% normaliz]:[% normaliz]],1)*(DATOS_[Conc.Sal.26])))))))),
0)</f>
        <v>0</v>
      </c>
      <c r="AJ26" s="168">
        <f t="array" ref="AJ26">IFERROR(
(AVERAGE((IF(DATOS_[[Sexo]:[Sexo]]=$B26,IF(DATOS_[[AGRUP. VALOR. PTO.]:[AGRUP. VALOR. PTO.]]=$B24,IF(DATOS_[[Check Periodo Ref.]:[Check Periodo Ref.]]="Dentro",IF(DATOS_[[Check Equiparado]:[Check Equiparado]]="Sí",IF(DATOS!BE$4="Sí",(1/DATOS_[[% anualiz]:[% anualiz]]),1)*IF(DATOS!BE$5="Sí",1/DATOS_[[% normaliz]:[% normaliz]],1)*(DATOS_[Conc.Sal.27])))))))),
0)</f>
        <v>0</v>
      </c>
      <c r="AK26" s="168">
        <f t="array" ref="AK26">IFERROR(
(AVERAGE((IF(DATOS_[[Sexo]:[Sexo]]=$B26,IF(DATOS_[[AGRUP. VALOR. PTO.]:[AGRUP. VALOR. PTO.]]=$B24,IF(DATOS_[[Check Periodo Ref.]:[Check Periodo Ref.]]="Dentro",IF(DATOS_[[Check Equiparado]:[Check Equiparado]]="Sí",IF(DATOS!BF$4="Sí",(1/DATOS_[[% anualiz]:[% anualiz]]),1)*IF(DATOS!BF$5="Sí",1/DATOS_[[% normaliz]:[% normaliz]],1)*(DATOS_[Conc.Sal.28])))))))),
0)</f>
        <v>0</v>
      </c>
      <c r="AL26" s="168">
        <f t="array" ref="AL26">IFERROR(
(AVERAGE((IF(DATOS_[[Sexo]:[Sexo]]=$B26,IF(DATOS_[[AGRUP. VALOR. PTO.]:[AGRUP. VALOR. PTO.]]=$B24,IF(DATOS_[[Check Periodo Ref.]:[Check Periodo Ref.]]="Dentro",IF(DATOS_[[Check Equiparado]:[Check Equiparado]]="Sí",IF(DATOS!BG$4="Sí",(1/DATOS_[[% anualiz]:[% anualiz]]),1)*IF(DATOS!BG$5="Sí",1/DATOS_[[% normaliz]:[% normaliz]],1)*(DATOS_[Conc.Sal.29])))))))),
0)</f>
        <v>0</v>
      </c>
      <c r="AM26" s="168">
        <f t="array" ref="AM26">IFERROR(
(AVERAGE((IF(DATOS_[[Sexo]:[Sexo]]=$B26,IF(DATOS_[[AGRUP. VALOR. PTO.]:[AGRUP. VALOR. PTO.]]=$B24,IF(DATOS_[[Check Periodo Ref.]:[Check Periodo Ref.]]="Dentro",IF(DATOS_[[Check Equiparado]:[Check Equiparado]]="Sí",IF(DATOS!BH$4="Sí",(1/DATOS_[[% anualiz]:[% anualiz]]),1)*IF(DATOS!BH$5="Sí",1/DATOS_[[% normaliz]:[% normaliz]],1)*(DATOS_[Conc.Sal.30])))))))),
0)</f>
        <v>0</v>
      </c>
      <c r="AN26" s="169">
        <f t="array" ref="AN26">IFERROR(
AVERAGE(IF(DATOS_[Sexo]=$B26,IF(DATOS_[[AGRUP. VALOR. PTO.]:[AGRUP. VALOR. PTO.]]=$B24,IF(DATOS_[Check Equiparado]="Sí",IF(DATOS_[Check Periodo Ref.]="Dentro",DATOS_[Tot COMPL.SAL Eq],FALSE))))),
0)</f>
        <v>0</v>
      </c>
      <c r="AO26" s="170">
        <f t="array" ref="AO26">IFERROR(
AVERAGE(IF(DATOS_[Sexo]=$B26,IF(DATOS_[[AGRUP. VALOR. PTO.]:[AGRUP. VALOR. PTO.]]=$B24,IF(DATOS_[Check Equiparado]="Sí",IF(DATOS_[Check Periodo Ref.]="Dentro",DATOS_[TOTAL SALARIO Eq],FALSE))))),
0)</f>
        <v>0</v>
      </c>
      <c r="AP26" s="171">
        <f t="array" ref="AP26">IFERROR(
(AVERAGE((IF(DATOS_[[Sexo]:[Sexo]]=$B26,IF(DATOS_[[AGRUP. VALOR. PTO.]:[AGRUP. VALOR. PTO.]]=$B25,IF(DATOS_[[Check Periodo Ref.]:[Check Periodo Ref.]]="Dentro",IF(DATOS_[[Check Equiparado]:[Check Equiparado]]="Sí",IF(DATOS!BI$4="Sí",(1/DATOS_[[% anualiz]:[% anualiz]]),1)*IF(DATOS!BI$5="Sí",1/DATOS_[[% normaliz]:[% normaliz]],1)*(DATOS_[C.Extra.01])))))))),
0)</f>
        <v>0</v>
      </c>
      <c r="AQ26" s="171">
        <f t="array" ref="AQ26">IFERROR(
(AVERAGE((IF(DATOS_[[Sexo]:[Sexo]]=$B26,IF(DATOS_[[AGRUP. VALOR. PTO.]:[AGRUP. VALOR. PTO.]]=$B25,IF(DATOS_[[Check Periodo Ref.]:[Check Periodo Ref.]]="Dentro",IF(DATOS_[[Check Equiparado]:[Check Equiparado]]="Sí",IF(DATOS!BJ$4="Sí",(1/DATOS_[[% anualiz]:[% anualiz]]),1)*IF(DATOS!BJ$5="Sí",1/DATOS_[[% normaliz]:[% normaliz]],1)*(DATOS_[C.Extra.02])))))))),
0)</f>
        <v>0</v>
      </c>
      <c r="AR26" s="171">
        <f t="array" ref="AR26">IFERROR(
(AVERAGE((IF(DATOS_[[Sexo]:[Sexo]]=$B26,IF(DATOS_[[AGRUP. VALOR. PTO.]:[AGRUP. VALOR. PTO.]]=$B25,IF(DATOS_[[Check Periodo Ref.]:[Check Periodo Ref.]]="Dentro",IF(DATOS_[[Check Equiparado]:[Check Equiparado]]="Sí",IF(DATOS!BK$4="Sí",(1/DATOS_[[% anualiz]:[% anualiz]]),1)*IF(DATOS!BK$5="Sí",1/DATOS_[[% normaliz]:[% normaliz]],1)*(DATOS_[C.Extra.03])))))))),
0)</f>
        <v>0</v>
      </c>
      <c r="AS26" s="171">
        <f t="array" ref="AS26">IFERROR(
(AVERAGE((IF(DATOS_[[Sexo]:[Sexo]]=$B26,IF(DATOS_[[AGRUP. VALOR. PTO.]:[AGRUP. VALOR. PTO.]]=$B25,IF(DATOS_[[Check Periodo Ref.]:[Check Periodo Ref.]]="Dentro",IF(DATOS_[[Check Equiparado]:[Check Equiparado]]="Sí",IF(DATOS!BL$4="Sí",(1/DATOS_[[% anualiz]:[% anualiz]]),1)*IF(DATOS!BL$5="Sí",1/DATOS_[[% normaliz]:[% normaliz]],1)*(DATOS_[C.Extra.04])))))))),
0)</f>
        <v>0</v>
      </c>
      <c r="AT26" s="171">
        <f t="array" ref="AT26">IFERROR(
(AVERAGE((IF(DATOS_[[Sexo]:[Sexo]]=$B26,IF(DATOS_[[AGRUP. VALOR. PTO.]:[AGRUP. VALOR. PTO.]]=$B25,IF(DATOS_[[Check Periodo Ref.]:[Check Periodo Ref.]]="Dentro",IF(DATOS_[[Check Equiparado]:[Check Equiparado]]="Sí",IF(DATOS!BM$4="Sí",(1/DATOS_[[% anualiz]:[% anualiz]]),1)*IF(DATOS!BM$5="Sí",1/DATOS_[[% normaliz]:[% normaliz]],1)*(DATOS_[C.Extra.05])))))))),
0)</f>
        <v>0</v>
      </c>
      <c r="AU26" s="172">
        <f t="array" ref="AU26">IFERROR(
AVERAGE(IF(DATOS_[Sexo]=$B26,IF(DATOS_[[AGRUP. VALOR. PTO.]:[AGRUP. VALOR. PTO.]]=$B24,IF(DATOS_[Check Equiparado]="Sí",IF(DATOS_[Check Periodo Ref.]="Dentro",DATOS_[Tot Extrasalarial Eq],FALSE))))),
0)</f>
        <v>0</v>
      </c>
      <c r="AV26" s="173">
        <f t="array" ref="AV26">IFERROR(
AVERAGE(IF(DATOS_[Sexo]=$B26,IF(DATOS_[[AGRUP. VALOR. PTO.]:[AGRUP. VALOR. PTO.]]=$B24,IF(DATOS_[Check Equiparado]="Sí",IF(DATOS_[Check Periodo Ref.]="Dentro",DATOS_[TOTAL Retrib Eq],FALSE))))),
0)</f>
        <v>0</v>
      </c>
    </row>
    <row r="27" spans="1:48" ht="17.25" thickBot="1" x14ac:dyDescent="0.35">
      <c r="A27" s="119" t="str">
        <f t="shared" ref="A27" si="19">+A28</f>
        <v>[ocultar]</v>
      </c>
      <c r="B27" s="129" t="s">
        <v>307</v>
      </c>
      <c r="C27" s="166"/>
      <c r="D27" s="130"/>
      <c r="E27" s="130"/>
      <c r="F27" s="130"/>
      <c r="G27" s="130"/>
      <c r="H27" s="130"/>
      <c r="I27" s="196" t="str">
        <f t="shared" ref="I27:AV27" si="20">IFERROR((I28-I29)/I28,"")</f>
        <v/>
      </c>
      <c r="J27" s="197" t="str">
        <f t="shared" si="20"/>
        <v/>
      </c>
      <c r="K27" s="198" t="str">
        <f t="shared" si="20"/>
        <v/>
      </c>
      <c r="L27" s="198" t="str">
        <f t="shared" si="20"/>
        <v/>
      </c>
      <c r="M27" s="198" t="str">
        <f t="shared" si="20"/>
        <v/>
      </c>
      <c r="N27" s="199" t="str">
        <f t="shared" si="20"/>
        <v/>
      </c>
      <c r="O27" s="200" t="str">
        <f t="shared" si="20"/>
        <v/>
      </c>
      <c r="P27" s="200" t="str">
        <f t="shared" si="20"/>
        <v/>
      </c>
      <c r="Q27" s="200" t="str">
        <f t="shared" si="20"/>
        <v/>
      </c>
      <c r="R27" s="200" t="str">
        <f t="shared" si="20"/>
        <v/>
      </c>
      <c r="S27" s="200" t="str">
        <f t="shared" si="20"/>
        <v/>
      </c>
      <c r="T27" s="200" t="str">
        <f t="shared" si="20"/>
        <v/>
      </c>
      <c r="U27" s="200" t="str">
        <f t="shared" si="20"/>
        <v/>
      </c>
      <c r="V27" s="200" t="str">
        <f t="shared" si="20"/>
        <v/>
      </c>
      <c r="W27" s="200" t="str">
        <f t="shared" si="20"/>
        <v/>
      </c>
      <c r="X27" s="200" t="str">
        <f t="shared" si="20"/>
        <v/>
      </c>
      <c r="Y27" s="200" t="str">
        <f t="shared" si="20"/>
        <v/>
      </c>
      <c r="Z27" s="199" t="str">
        <f t="shared" si="20"/>
        <v/>
      </c>
      <c r="AA27" s="199" t="str">
        <f t="shared" si="20"/>
        <v/>
      </c>
      <c r="AB27" s="199" t="str">
        <f t="shared" si="20"/>
        <v/>
      </c>
      <c r="AC27" s="199" t="str">
        <f t="shared" si="20"/>
        <v/>
      </c>
      <c r="AD27" s="199" t="str">
        <f t="shared" si="20"/>
        <v/>
      </c>
      <c r="AE27" s="199" t="str">
        <f t="shared" si="20"/>
        <v/>
      </c>
      <c r="AF27" s="199" t="str">
        <f t="shared" si="20"/>
        <v/>
      </c>
      <c r="AG27" s="199" t="str">
        <f t="shared" si="20"/>
        <v/>
      </c>
      <c r="AH27" s="199" t="str">
        <f t="shared" si="20"/>
        <v/>
      </c>
      <c r="AI27" s="199" t="str">
        <f t="shared" si="20"/>
        <v/>
      </c>
      <c r="AJ27" s="199" t="str">
        <f t="shared" si="20"/>
        <v/>
      </c>
      <c r="AK27" s="199" t="str">
        <f t="shared" si="20"/>
        <v/>
      </c>
      <c r="AL27" s="199" t="str">
        <f t="shared" si="20"/>
        <v/>
      </c>
      <c r="AM27" s="199" t="str">
        <f t="shared" si="20"/>
        <v/>
      </c>
      <c r="AN27" s="201" t="str">
        <f t="shared" si="20"/>
        <v/>
      </c>
      <c r="AO27" s="205" t="str">
        <f t="shared" si="20"/>
        <v/>
      </c>
      <c r="AP27" s="202" t="str">
        <f t="shared" si="20"/>
        <v/>
      </c>
      <c r="AQ27" s="202" t="str">
        <f t="shared" si="20"/>
        <v/>
      </c>
      <c r="AR27" s="202" t="str">
        <f t="shared" si="20"/>
        <v/>
      </c>
      <c r="AS27" s="202" t="str">
        <f t="shared" si="20"/>
        <v/>
      </c>
      <c r="AT27" s="202" t="str">
        <f t="shared" si="20"/>
        <v/>
      </c>
      <c r="AU27" s="203" t="str">
        <f t="shared" si="20"/>
        <v/>
      </c>
      <c r="AV27" s="204" t="str">
        <f t="shared" si="20"/>
        <v/>
      </c>
    </row>
    <row r="28" spans="1:48" x14ac:dyDescent="0.3">
      <c r="A28" s="119" t="str">
        <f t="shared" ref="A28" si="21">+IF(C28+C29=0,"[ocultar]","")</f>
        <v>[ocultar]</v>
      </c>
      <c r="B28" s="123" t="s">
        <v>162</v>
      </c>
      <c r="C28" s="124">
        <f t="array" ref="C28">SUM(IF($B28=DATOS_[Sexo],
IF($B27=DATOS_[AGRUP. VALOR. PTO.],
IF("Dentro"=DATOS_[Check Periodo Ref.],
1/(COUNTIFS(DATOS_[Sexo],$B28,DATOS_[AGRUP. VALOR. PTO.],$B27,DATOS_[Check Periodo Ref.],"Dentro",DATOS_[id],DATOS_[id]))))))</f>
        <v>0</v>
      </c>
      <c r="D28" s="125">
        <f>COUNTIFS(DATOS_[AGRUP. VALOR. PTO.],$B27,DATOS_[Sexo],$B28,DATOS_[Check Periodo Ref.],"Dentro")</f>
        <v>0</v>
      </c>
      <c r="E28" s="125">
        <f>COUNTIFS(DATOS_[AGRUP. VALOR. PTO.],$B27,DATOS_[Sexo],$B28,DATOS_[Check Periodo Ref.],"Dentro",DATOS_[Check Nº SC Norm],"Sí")</f>
        <v>0</v>
      </c>
      <c r="F28" s="125">
        <f>COUNTIFS(DATOS_[AGRUP. VALOR. PTO.],$B27,DATOS_[Sexo],$B28,DATOS_[Check Periodo Ref.],"Dentro",DATOS_[Check Nº SC Anualiz],"Sí")</f>
        <v>0</v>
      </c>
      <c r="G28" s="125">
        <f>COUNTIFS(DATOS_[AGRUP. VALOR. PTO.],$B27,DATOS_[Sexo],$B28,DATOS_[Check Periodo Ref.],"Dentro",DATOS_[Check Nº SC Norm y Anualiz],"Sí")</f>
        <v>0</v>
      </c>
      <c r="H28" s="125">
        <f>COUNTIFS(DATOS_[AGRUP. VALOR. PTO.],$B27,DATOS_[Sexo],$B28,DATOS_[Check Periodo Ref.],"Dentro",DATOS_[Check Equiparación],"Sí")</f>
        <v>0</v>
      </c>
      <c r="I28" s="167">
        <f t="array" ref="I28">IFERROR(
AVERAGE(IF(DATOS_[Sexo]=$B28,IF(DATOS_[[AGRUP. VALOR. PTO.]:[AGRUP. VALOR. PTO.]]=$B27,IF(DATOS_[Check Equiparado]="Sí",IF(DATOS_[Check Periodo Ref.]="Dentro",DATOS_[SALARIO BASE Eq],FALSE))))),
0)</f>
        <v>0</v>
      </c>
      <c r="J28" s="168">
        <f t="array" ref="J28">IFERROR(
(AVERAGE((IF(DATOS_[[Sexo]:[Sexo]]=$B28,IF(DATOS_[[AGRUP. VALOR. PTO.]:[AGRUP. VALOR. PTO.]]=$B27,IF(DATOS_[[Check Periodo Ref.]:[Check Periodo Ref.]]="Dentro",IF(DATOS_[[Check Equiparado]:[Check Equiparado]]="Sí",IF(DATOS!AE$4="Sí",(1/DATOS_[[% anualiz]:[% anualiz]]),1)*IF(DATOS!AE$5="Sí",1/DATOS_[[% normaliz]:[% normaliz]],1)*(DATOS_[Conc.Sal.01])))))))),
0)</f>
        <v>0</v>
      </c>
      <c r="K28" s="168">
        <f t="array" ref="K28">IFERROR(
(AVERAGE((IF(DATOS_[[Sexo]:[Sexo]]=$B28,IF(DATOS_[[AGRUP. VALOR. PTO.]:[AGRUP. VALOR. PTO.]]=$B27,IF(DATOS_[[Check Periodo Ref.]:[Check Periodo Ref.]]="Dentro",IF(DATOS_[[Check Equiparado]:[Check Equiparado]]="Sí",IF(DATOS!AF$4="Sí",(1/DATOS_[[% anualiz]:[% anualiz]]),1)*IF(DATOS!AF$5="Sí",1/DATOS_[[% normaliz]:[% normaliz]],1)*(DATOS_[Conc.Sal.02])))))))),
0)</f>
        <v>0</v>
      </c>
      <c r="L28" s="168">
        <f t="array" ref="L28">IFERROR(
(AVERAGE((IF(DATOS_[[Sexo]:[Sexo]]=$B28,IF(DATOS_[[AGRUP. VALOR. PTO.]:[AGRUP. VALOR. PTO.]]=$B27,IF(DATOS_[[Check Periodo Ref.]:[Check Periodo Ref.]]="Dentro",IF(DATOS_[[Check Equiparado]:[Check Equiparado]]="Sí",IF(DATOS!AG$4="Sí",(1/DATOS_[[% anualiz]:[% anualiz]]),1)*IF(DATOS!AG$5="Sí",1/DATOS_[[% normaliz]:[% normaliz]],1)*(DATOS_[Conc.Sal.03])))))))),
0)</f>
        <v>0</v>
      </c>
      <c r="M28" s="168">
        <f t="array" ref="M28">IFERROR(
(AVERAGE((IF(DATOS_[[Sexo]:[Sexo]]=$B28,IF(DATOS_[[AGRUP. VALOR. PTO.]:[AGRUP. VALOR. PTO.]]=$B27,IF(DATOS_[[Check Periodo Ref.]:[Check Periodo Ref.]]="Dentro",IF(DATOS_[[Check Equiparado]:[Check Equiparado]]="Sí",IF(DATOS!AH$4="Sí",(1/DATOS_[[% anualiz]:[% anualiz]]),1)*IF(DATOS!AH$5="Sí",1/DATOS_[[% normaliz]:[% normaliz]],1)*(DATOS_[Conc.Sal.04])))))))),
0)</f>
        <v>0</v>
      </c>
      <c r="N28" s="168">
        <f t="array" ref="N28">IFERROR(
(AVERAGE((IF(DATOS_[[Sexo]:[Sexo]]=$B28,IF(DATOS_[[AGRUP. VALOR. PTO.]:[AGRUP. VALOR. PTO.]]=$B27,IF(DATOS_[[Check Periodo Ref.]:[Check Periodo Ref.]]="Dentro",IF(DATOS_[[Check Equiparado]:[Check Equiparado]]="Sí",IF(DATOS!AI$4="Sí",(1/DATOS_[[% anualiz]:[% anualiz]]),1)*IF(DATOS!AI$5="Sí",1/DATOS_[[% normaliz]:[% normaliz]],1)*(DATOS_[Conc.Sal.05])))))))),
0)</f>
        <v>0</v>
      </c>
      <c r="O28" s="168">
        <f t="array" ref="O28">IFERROR(
(AVERAGE((IF(DATOS_[[Sexo]:[Sexo]]=$B28,IF(DATOS_[[AGRUP. VALOR. PTO.]:[AGRUP. VALOR. PTO.]]=$B27,IF(DATOS_[[Check Periodo Ref.]:[Check Periodo Ref.]]="Dentro",IF(DATOS_[[Check Equiparado]:[Check Equiparado]]="Sí",IF(DATOS!AJ$4="Sí",(1/DATOS_[[% anualiz]:[% anualiz]]),1)*IF(DATOS!AJ$5="Sí",1/DATOS_[[% normaliz]:[% normaliz]],1)*(DATOS_[Conc.Sal.06])))))))),
0)</f>
        <v>0</v>
      </c>
      <c r="P28" s="168">
        <f t="array" ref="P28">IFERROR(
(AVERAGE((IF(DATOS_[[Sexo]:[Sexo]]=$B28,IF(DATOS_[[AGRUP. VALOR. PTO.]:[AGRUP. VALOR. PTO.]]=$B27,IF(DATOS_[[Check Periodo Ref.]:[Check Periodo Ref.]]="Dentro",IF(DATOS_[[Check Equiparado]:[Check Equiparado]]="Sí",IF(DATOS!AK$4="Sí",(1/DATOS_[[% anualiz]:[% anualiz]]),1)*IF(DATOS!AK$5="Sí",1/DATOS_[[% normaliz]:[% normaliz]],1)*(DATOS_[Conc.Sal.07])))))))),
0)</f>
        <v>0</v>
      </c>
      <c r="Q28" s="168">
        <f t="array" ref="Q28">IFERROR(
(AVERAGE((IF(DATOS_[[Sexo]:[Sexo]]=$B28,IF(DATOS_[[AGRUP. VALOR. PTO.]:[AGRUP. VALOR. PTO.]]=$B27,IF(DATOS_[[Check Periodo Ref.]:[Check Periodo Ref.]]="Dentro",IF(DATOS_[[Check Equiparado]:[Check Equiparado]]="Sí",IF(DATOS!AL$4="Sí",(1/DATOS_[[% anualiz]:[% anualiz]]),1)*IF(DATOS!AL$5="Sí",1/DATOS_[[% normaliz]:[% normaliz]],1)*(DATOS_[Conc.Sal.08])))))))),
0)</f>
        <v>0</v>
      </c>
      <c r="R28" s="168">
        <f t="array" ref="R28">IFERROR(
(AVERAGE((IF(DATOS_[[Sexo]:[Sexo]]=$B28,IF(DATOS_[[AGRUP. VALOR. PTO.]:[AGRUP. VALOR. PTO.]]=$B27,IF(DATOS_[[Check Periodo Ref.]:[Check Periodo Ref.]]="Dentro",IF(DATOS_[[Check Equiparado]:[Check Equiparado]]="Sí",IF(DATOS!AM$4="Sí",(1/DATOS_[[% anualiz]:[% anualiz]]),1)*IF(DATOS!AM$5="Sí",1/DATOS_[[% normaliz]:[% normaliz]],1)*(DATOS_[Conc.Sal.09])))))))),
0)</f>
        <v>0</v>
      </c>
      <c r="S28" s="168">
        <f t="array" ref="S28">IFERROR(
(AVERAGE((IF(DATOS_[[Sexo]:[Sexo]]=$B28,IF(DATOS_[[AGRUP. VALOR. PTO.]:[AGRUP. VALOR. PTO.]]=$B27,IF(DATOS_[[Check Periodo Ref.]:[Check Periodo Ref.]]="Dentro",IF(DATOS_[[Check Equiparado]:[Check Equiparado]]="Sí",IF(DATOS!AN$4="Sí",(1/DATOS_[[% anualiz]:[% anualiz]]),1)*IF(DATOS!AN$5="Sí",1/DATOS_[[% normaliz]:[% normaliz]],1)*(DATOS_[Conc.Sal.10])))))))),
0)</f>
        <v>0</v>
      </c>
      <c r="T28" s="168">
        <f t="array" ref="T28">IFERROR(
(AVERAGE((IF(DATOS_[[Sexo]:[Sexo]]=$B28,IF(DATOS_[[AGRUP. VALOR. PTO.]:[AGRUP. VALOR. PTO.]]=$B27,IF(DATOS_[[Check Periodo Ref.]:[Check Periodo Ref.]]="Dentro",IF(DATOS_[[Check Equiparado]:[Check Equiparado]]="Sí",IF(DATOS!AO$4="Sí",(1/DATOS_[[% anualiz]:[% anualiz]]),1)*IF(DATOS!AO$5="Sí",1/DATOS_[[% normaliz]:[% normaliz]],1)*(DATOS_[Conc.Sal.11])))))))),
0)</f>
        <v>0</v>
      </c>
      <c r="U28" s="168">
        <f t="array" ref="U28">IFERROR(
(AVERAGE((IF(DATOS_[[Sexo]:[Sexo]]=$B28,IF(DATOS_[[AGRUP. VALOR. PTO.]:[AGRUP. VALOR. PTO.]]=$B27,IF(DATOS_[[Check Periodo Ref.]:[Check Periodo Ref.]]="Dentro",IF(DATOS_[[Check Equiparado]:[Check Equiparado]]="Sí",IF(DATOS!AP$4="Sí",(1/DATOS_[[% anualiz]:[% anualiz]]),1)*IF(DATOS!AP$5="Sí",1/DATOS_[[% normaliz]:[% normaliz]],1)*(DATOS_[Conc.Sal.12])))))))),
0)</f>
        <v>0</v>
      </c>
      <c r="V28" s="168">
        <f t="array" ref="V28">IFERROR(
(AVERAGE((IF(DATOS_[[Sexo]:[Sexo]]=$B28,IF(DATOS_[[AGRUP. VALOR. PTO.]:[AGRUP. VALOR. PTO.]]=$B27,IF(DATOS_[[Check Periodo Ref.]:[Check Periodo Ref.]]="Dentro",IF(DATOS_[[Check Equiparado]:[Check Equiparado]]="Sí",IF(DATOS!AQ$4="Sí",(1/DATOS_[[% anualiz]:[% anualiz]]),1)*IF(DATOS!AQ$5="Sí",1/DATOS_[[% normaliz]:[% normaliz]],1)*(DATOS_[Conc.Sal.13])))))))),
0)</f>
        <v>0</v>
      </c>
      <c r="W28" s="168">
        <f t="array" ref="W28">IFERROR(
(AVERAGE((IF(DATOS_[[Sexo]:[Sexo]]=$B28,IF(DATOS_[[AGRUP. VALOR. PTO.]:[AGRUP. VALOR. PTO.]]=$B27,IF(DATOS_[[Check Periodo Ref.]:[Check Periodo Ref.]]="Dentro",IF(DATOS_[[Check Equiparado]:[Check Equiparado]]="Sí",IF(DATOS!AR$4="Sí",(1/DATOS_[[% anualiz]:[% anualiz]]),1)*IF(DATOS!AR$5="Sí",1/DATOS_[[% normaliz]:[% normaliz]],1)*(DATOS_[Conc.Sal.14])))))))),
0)</f>
        <v>0</v>
      </c>
      <c r="X28" s="168">
        <f t="array" ref="X28">IFERROR(
(AVERAGE((IF(DATOS_[[Sexo]:[Sexo]]=$B28,IF(DATOS_[[AGRUP. VALOR. PTO.]:[AGRUP. VALOR. PTO.]]=$B27,IF(DATOS_[[Check Periodo Ref.]:[Check Periodo Ref.]]="Dentro",IF(DATOS_[[Check Equiparado]:[Check Equiparado]]="Sí",IF(DATOS!AS$4="Sí",(1/DATOS_[[% anualiz]:[% anualiz]]),1)*IF(DATOS!AS$5="Sí",1/DATOS_[[% normaliz]:[% normaliz]],1)*(DATOS_[Conc.Sal.15])))))))),
0)</f>
        <v>0</v>
      </c>
      <c r="Y28" s="168">
        <f t="array" ref="Y28">IFERROR(
(AVERAGE((IF(DATOS_[[Sexo]:[Sexo]]=$B28,IF(DATOS_[[AGRUP. VALOR. PTO.]:[AGRUP. VALOR. PTO.]]=$B27,IF(DATOS_[[Check Periodo Ref.]:[Check Periodo Ref.]]="Dentro",IF(DATOS_[[Check Equiparado]:[Check Equiparado]]="Sí",IF(DATOS!AT$4="Sí",(1/DATOS_[[% anualiz]:[% anualiz]]),1)*IF(DATOS!AT$5="Sí",1/DATOS_[[% normaliz]:[% normaliz]],1)*(DATOS_[Conc.Sal.16])))))))),
0)</f>
        <v>0</v>
      </c>
      <c r="Z28" s="168">
        <f t="array" ref="Z28">IFERROR(
(AVERAGE((IF(DATOS_[[Sexo]:[Sexo]]=$B28,IF(DATOS_[[AGRUP. VALOR. PTO.]:[AGRUP. VALOR. PTO.]]=$B27,IF(DATOS_[[Check Periodo Ref.]:[Check Periodo Ref.]]="Dentro",IF(DATOS_[[Check Equiparado]:[Check Equiparado]]="Sí",IF(DATOS!AU$4="Sí",(1/DATOS_[[% anualiz]:[% anualiz]]),1)*IF(DATOS!AU$5="Sí",1/DATOS_[[% normaliz]:[% normaliz]],1)*(DATOS_[Conc.Sal.17])))))))),
0)</f>
        <v>0</v>
      </c>
      <c r="AA28" s="168">
        <f t="array" ref="AA28">IFERROR(
(AVERAGE((IF(DATOS_[[Sexo]:[Sexo]]=$B28,IF(DATOS_[[AGRUP. VALOR. PTO.]:[AGRUP. VALOR. PTO.]]=$B27,IF(DATOS_[[Check Periodo Ref.]:[Check Periodo Ref.]]="Dentro",IF(DATOS_[[Check Equiparado]:[Check Equiparado]]="Sí",IF(DATOS!AV$4="Sí",(1/DATOS_[[% anualiz]:[% anualiz]]),1)*IF(DATOS!AV$5="Sí",1/DATOS_[[% normaliz]:[% normaliz]],1)*(DATOS_[Conc.Sal.18])))))))),
0)</f>
        <v>0</v>
      </c>
      <c r="AB28" s="168">
        <f t="array" ref="AB28">IFERROR(
(AVERAGE((IF(DATOS_[[Sexo]:[Sexo]]=$B28,IF(DATOS_[[AGRUP. VALOR. PTO.]:[AGRUP. VALOR. PTO.]]=$B27,IF(DATOS_[[Check Periodo Ref.]:[Check Periodo Ref.]]="Dentro",IF(DATOS_[[Check Equiparado]:[Check Equiparado]]="Sí",IF(DATOS!AW$4="Sí",(1/DATOS_[[% anualiz]:[% anualiz]]),1)*IF(DATOS!AW$5="Sí",1/DATOS_[[% normaliz]:[% normaliz]],1)*(DATOS_[Conc.Sal.19])))))))),
0)</f>
        <v>0</v>
      </c>
      <c r="AC28" s="168">
        <f t="array" ref="AC28">IFERROR(
(AVERAGE((IF(DATOS_[[Sexo]:[Sexo]]=$B28,IF(DATOS_[[AGRUP. VALOR. PTO.]:[AGRUP. VALOR. PTO.]]=$B27,IF(DATOS_[[Check Periodo Ref.]:[Check Periodo Ref.]]="Dentro",IF(DATOS_[[Check Equiparado]:[Check Equiparado]]="Sí",IF(DATOS!AX$4="Sí",(1/DATOS_[[% anualiz]:[% anualiz]]),1)*IF(DATOS!AX$5="Sí",1/DATOS_[[% normaliz]:[% normaliz]],1)*(DATOS_[Conc.Sal.20])))))))),
0)</f>
        <v>0</v>
      </c>
      <c r="AD28" s="168">
        <f t="array" ref="AD28">IFERROR(
(AVERAGE((IF(DATOS_[[Sexo]:[Sexo]]=$B28,IF(DATOS_[[AGRUP. VALOR. PTO.]:[AGRUP. VALOR. PTO.]]=$B27,IF(DATOS_[[Check Periodo Ref.]:[Check Periodo Ref.]]="Dentro",IF(DATOS_[[Check Equiparado]:[Check Equiparado]]="Sí",IF(DATOS!AY$4="Sí",(1/DATOS_[[% anualiz]:[% anualiz]]),1)*IF(DATOS!AY$5="Sí",1/DATOS_[[% normaliz]:[% normaliz]],1)*(DATOS_[Conc.Sal.21])))))))),
0)</f>
        <v>0</v>
      </c>
      <c r="AE28" s="168">
        <f t="array" ref="AE28">IFERROR(
(AVERAGE((IF(DATOS_[[Sexo]:[Sexo]]=$B28,IF(DATOS_[[AGRUP. VALOR. PTO.]:[AGRUP. VALOR. PTO.]]=$B27,IF(DATOS_[[Check Periodo Ref.]:[Check Periodo Ref.]]="Dentro",IF(DATOS_[[Check Equiparado]:[Check Equiparado]]="Sí",IF(DATOS!AZ$4="Sí",(1/DATOS_[[% anualiz]:[% anualiz]]),1)*IF(DATOS!AZ$5="Sí",1/DATOS_[[% normaliz]:[% normaliz]],1)*(DATOS_[Conc.Sal.22])))))))),
0)</f>
        <v>0</v>
      </c>
      <c r="AF28" s="168">
        <f t="array" ref="AF28">IFERROR(
(AVERAGE((IF(DATOS_[[Sexo]:[Sexo]]=$B28,IF(DATOS_[[AGRUP. VALOR. PTO.]:[AGRUP. VALOR. PTO.]]=$B27,IF(DATOS_[[Check Periodo Ref.]:[Check Periodo Ref.]]="Dentro",IF(DATOS_[[Check Equiparado]:[Check Equiparado]]="Sí",IF(DATOS!BA$4="Sí",(1/DATOS_[[% anualiz]:[% anualiz]]),1)*IF(DATOS!BA$5="Sí",1/DATOS_[[% normaliz]:[% normaliz]],1)*(DATOS_[Conc.Sal.23])))))))),
0)</f>
        <v>0</v>
      </c>
      <c r="AG28" s="168">
        <f t="array" ref="AG28">IFERROR(
(AVERAGE((IF(DATOS_[[Sexo]:[Sexo]]=$B28,IF(DATOS_[[AGRUP. VALOR. PTO.]:[AGRUP. VALOR. PTO.]]=$B27,IF(DATOS_[[Check Periodo Ref.]:[Check Periodo Ref.]]="Dentro",IF(DATOS_[[Check Equiparado]:[Check Equiparado]]="Sí",IF(DATOS!BB$4="Sí",(1/DATOS_[[% anualiz]:[% anualiz]]),1)*IF(DATOS!BB$5="Sí",1/DATOS_[[% normaliz]:[% normaliz]],1)*(DATOS_[Conc.Sal.24])))))))),
0)</f>
        <v>0</v>
      </c>
      <c r="AH28" s="168">
        <f t="array" ref="AH28">IFERROR(
(AVERAGE((IF(DATOS_[[Sexo]:[Sexo]]=$B28,IF(DATOS_[[AGRUP. VALOR. PTO.]:[AGRUP. VALOR. PTO.]]=$B27,IF(DATOS_[[Check Periodo Ref.]:[Check Periodo Ref.]]="Dentro",IF(DATOS_[[Check Equiparado]:[Check Equiparado]]="Sí",IF(DATOS!BC$4="Sí",(1/DATOS_[[% anualiz]:[% anualiz]]),1)*IF(DATOS!BC$5="Sí",1/DATOS_[[% normaliz]:[% normaliz]],1)*(DATOS_[Conc.Sal.25])))))))),
0)</f>
        <v>0</v>
      </c>
      <c r="AI28" s="168">
        <f t="array" ref="AI28">IFERROR(
(AVERAGE((IF(DATOS_[[Sexo]:[Sexo]]=$B28,IF(DATOS_[[AGRUP. VALOR. PTO.]:[AGRUP. VALOR. PTO.]]=$B27,IF(DATOS_[[Check Periodo Ref.]:[Check Periodo Ref.]]="Dentro",IF(DATOS_[[Check Equiparado]:[Check Equiparado]]="Sí",IF(DATOS!BD$4="Sí",(1/DATOS_[[% anualiz]:[% anualiz]]),1)*IF(DATOS!BD$5="Sí",1/DATOS_[[% normaliz]:[% normaliz]],1)*(DATOS_[Conc.Sal.26])))))))),
0)</f>
        <v>0</v>
      </c>
      <c r="AJ28" s="168">
        <f t="array" ref="AJ28">IFERROR(
(AVERAGE((IF(DATOS_[[Sexo]:[Sexo]]=$B28,IF(DATOS_[[AGRUP. VALOR. PTO.]:[AGRUP. VALOR. PTO.]]=$B27,IF(DATOS_[[Check Periodo Ref.]:[Check Periodo Ref.]]="Dentro",IF(DATOS_[[Check Equiparado]:[Check Equiparado]]="Sí",IF(DATOS!BE$4="Sí",(1/DATOS_[[% anualiz]:[% anualiz]]),1)*IF(DATOS!BE$5="Sí",1/DATOS_[[% normaliz]:[% normaliz]],1)*(DATOS_[Conc.Sal.27])))))))),
0)</f>
        <v>0</v>
      </c>
      <c r="AK28" s="168">
        <f t="array" ref="AK28">IFERROR(
(AVERAGE((IF(DATOS_[[Sexo]:[Sexo]]=$B28,IF(DATOS_[[AGRUP. VALOR. PTO.]:[AGRUP. VALOR. PTO.]]=$B27,IF(DATOS_[[Check Periodo Ref.]:[Check Periodo Ref.]]="Dentro",IF(DATOS_[[Check Equiparado]:[Check Equiparado]]="Sí",IF(DATOS!BF$4="Sí",(1/DATOS_[[% anualiz]:[% anualiz]]),1)*IF(DATOS!BF$5="Sí",1/DATOS_[[% normaliz]:[% normaliz]],1)*(DATOS_[Conc.Sal.28])))))))),
0)</f>
        <v>0</v>
      </c>
      <c r="AL28" s="168">
        <f t="array" ref="AL28">IFERROR(
(AVERAGE((IF(DATOS_[[Sexo]:[Sexo]]=$B28,IF(DATOS_[[AGRUP. VALOR. PTO.]:[AGRUP. VALOR. PTO.]]=$B27,IF(DATOS_[[Check Periodo Ref.]:[Check Periodo Ref.]]="Dentro",IF(DATOS_[[Check Equiparado]:[Check Equiparado]]="Sí",IF(DATOS!BG$4="Sí",(1/DATOS_[[% anualiz]:[% anualiz]]),1)*IF(DATOS!BG$5="Sí",1/DATOS_[[% normaliz]:[% normaliz]],1)*(DATOS_[Conc.Sal.29])))))))),
0)</f>
        <v>0</v>
      </c>
      <c r="AM28" s="168">
        <f t="array" ref="AM28">IFERROR(
(AVERAGE((IF(DATOS_[[Sexo]:[Sexo]]=$B28,IF(DATOS_[[AGRUP. VALOR. PTO.]:[AGRUP. VALOR. PTO.]]=$B27,IF(DATOS_[[Check Periodo Ref.]:[Check Periodo Ref.]]="Dentro",IF(DATOS_[[Check Equiparado]:[Check Equiparado]]="Sí",IF(DATOS!BH$4="Sí",(1/DATOS_[[% anualiz]:[% anualiz]]),1)*IF(DATOS!BH$5="Sí",1/DATOS_[[% normaliz]:[% normaliz]],1)*(DATOS_[Conc.Sal.30])))))))),
0)</f>
        <v>0</v>
      </c>
      <c r="AN28" s="169">
        <f t="array" ref="AN28">IFERROR(
AVERAGE(IF(DATOS_[Sexo]=$B28,IF(DATOS_[[AGRUP. VALOR. PTO.]:[AGRUP. VALOR. PTO.]]=$B27,IF(DATOS_[Check Equiparado]="Sí",IF(DATOS_[Check Periodo Ref.]="Dentro",DATOS_[Tot COMPL.SAL Eq],FALSE))))),
0)</f>
        <v>0</v>
      </c>
      <c r="AO28" s="170">
        <f t="array" ref="AO28">IFERROR(
AVERAGE(IF(DATOS_[Sexo]=$B28,IF(DATOS_[[AGRUP. VALOR. PTO.]:[AGRUP. VALOR. PTO.]]=$B27,IF(DATOS_[Check Equiparado]="Sí",IF(DATOS_[Check Periodo Ref.]="Dentro",DATOS_[TOTAL SALARIO Eq],FALSE))))),
0)</f>
        <v>0</v>
      </c>
      <c r="AP28" s="171">
        <f t="array" ref="AP28">IFERROR(
(AVERAGE((IF(DATOS_[[Sexo]:[Sexo]]=$B28,IF(DATOS_[[AGRUP. VALOR. PTO.]:[AGRUP. VALOR. PTO.]]=$B27,IF(DATOS_[[Check Periodo Ref.]:[Check Periodo Ref.]]="Dentro",IF(DATOS_[[Check Equiparado]:[Check Equiparado]]="Sí",IF(DATOS!BI$4="Sí",(1/DATOS_[[% anualiz]:[% anualiz]]),1)*IF(DATOS!BI$5="Sí",1/DATOS_[[% normaliz]:[% normaliz]],1)*(DATOS_[C.Extra.01])))))))),
0)</f>
        <v>0</v>
      </c>
      <c r="AQ28" s="171">
        <f t="array" ref="AQ28">IFERROR(
(AVERAGE((IF(DATOS_[[Sexo]:[Sexo]]=$B28,IF(DATOS_[[AGRUP. VALOR. PTO.]:[AGRUP. VALOR. PTO.]]=$B27,IF(DATOS_[[Check Periodo Ref.]:[Check Periodo Ref.]]="Dentro",IF(DATOS_[[Check Equiparado]:[Check Equiparado]]="Sí",IF(DATOS!BJ$4="Sí",(1/DATOS_[[% anualiz]:[% anualiz]]),1)*IF(DATOS!BJ$5="Sí",1/DATOS_[[% normaliz]:[% normaliz]],1)*(DATOS_[C.Extra.02])))))))),
0)</f>
        <v>0</v>
      </c>
      <c r="AR28" s="171">
        <f t="array" ref="AR28">IFERROR(
(AVERAGE((IF(DATOS_[[Sexo]:[Sexo]]=$B28,IF(DATOS_[[AGRUP. VALOR. PTO.]:[AGRUP. VALOR. PTO.]]=$B27,IF(DATOS_[[Check Periodo Ref.]:[Check Periodo Ref.]]="Dentro",IF(DATOS_[[Check Equiparado]:[Check Equiparado]]="Sí",IF(DATOS!BK$4="Sí",(1/DATOS_[[% anualiz]:[% anualiz]]),1)*IF(DATOS!BK$5="Sí",1/DATOS_[[% normaliz]:[% normaliz]],1)*(DATOS_[C.Extra.03])))))))),
0)</f>
        <v>0</v>
      </c>
      <c r="AS28" s="171">
        <f t="array" ref="AS28">IFERROR(
(AVERAGE((IF(DATOS_[[Sexo]:[Sexo]]=$B28,IF(DATOS_[[AGRUP. VALOR. PTO.]:[AGRUP. VALOR. PTO.]]=$B27,IF(DATOS_[[Check Periodo Ref.]:[Check Periodo Ref.]]="Dentro",IF(DATOS_[[Check Equiparado]:[Check Equiparado]]="Sí",IF(DATOS!BL$4="Sí",(1/DATOS_[[% anualiz]:[% anualiz]]),1)*IF(DATOS!BL$5="Sí",1/DATOS_[[% normaliz]:[% normaliz]],1)*(DATOS_[C.Extra.04])))))))),
0)</f>
        <v>0</v>
      </c>
      <c r="AT28" s="171">
        <f t="array" ref="AT28">IFERROR(
(AVERAGE((IF(DATOS_[[Sexo]:[Sexo]]=$B28,IF(DATOS_[[AGRUP. VALOR. PTO.]:[AGRUP. VALOR. PTO.]]=$B27,IF(DATOS_[[Check Periodo Ref.]:[Check Periodo Ref.]]="Dentro",IF(DATOS_[[Check Equiparado]:[Check Equiparado]]="Sí",IF(DATOS!BM$4="Sí",(1/DATOS_[[% anualiz]:[% anualiz]]),1)*IF(DATOS!BM$5="Sí",1/DATOS_[[% normaliz]:[% normaliz]],1)*(DATOS_[C.Extra.05])))))))),
0)</f>
        <v>0</v>
      </c>
      <c r="AU28" s="172">
        <f t="array" ref="AU28">IFERROR(
AVERAGE(IF(DATOS_[Sexo]=$B28,IF(DATOS_[[AGRUP. VALOR. PTO.]:[AGRUP. VALOR. PTO.]]=$B27,IF(DATOS_[Check Equiparado]="Sí",IF(DATOS_[Check Periodo Ref.]="Dentro",DATOS_[Tot Extrasalarial Eq],FALSE))))),
0)</f>
        <v>0</v>
      </c>
      <c r="AV28" s="173">
        <f t="array" ref="AV28">IFERROR(
AVERAGE(IF(DATOS_[Sexo]=$B28,IF(DATOS_[[AGRUP. VALOR. PTO.]:[AGRUP. VALOR. PTO.]]=$B27,IF(DATOS_[Check Equiparado]="Sí",IF(DATOS_[Check Periodo Ref.]="Dentro",DATOS_[TOTAL Retrib Eq],FALSE))))),
0)</f>
        <v>0</v>
      </c>
    </row>
    <row r="29" spans="1:48" x14ac:dyDescent="0.3">
      <c r="A29" s="119" t="str">
        <f t="shared" ref="A29" si="22">+A28</f>
        <v>[ocultar]</v>
      </c>
      <c r="B29" s="123" t="s">
        <v>163</v>
      </c>
      <c r="C29" s="124">
        <f t="array" ref="C29">SUM(IF($B29=DATOS_[Sexo],
IF($B27=DATOS_[AGRUP. VALOR. PTO.],
IF("Dentro"=DATOS_[Check Periodo Ref.],
1/(COUNTIFS(DATOS_[Sexo],$B29,DATOS_[AGRUP. VALOR. PTO.],$B27,DATOS_[Check Periodo Ref.],"Dentro",DATOS_[id],DATOS_[id]))))))</f>
        <v>0</v>
      </c>
      <c r="D29" s="125">
        <f>COUNTIFS(DATOS_[AGRUP. VALOR. PTO.],$B27,DATOS_[Sexo],$B29,DATOS_[Check Periodo Ref.],"Dentro")</f>
        <v>0</v>
      </c>
      <c r="E29" s="125">
        <f>COUNTIFS(DATOS_[AGRUP. VALOR. PTO.],$B27,DATOS_[Sexo],$B29,DATOS_[Check Periodo Ref.],"Dentro",DATOS_[Check Nº SC Norm],"Sí")</f>
        <v>0</v>
      </c>
      <c r="F29" s="125">
        <f>COUNTIFS(DATOS_[AGRUP. VALOR. PTO.],$B27,DATOS_[Sexo],$B29,DATOS_[Check Periodo Ref.],"Dentro",DATOS_[Check Nº SC Anualiz],"Sí")</f>
        <v>0</v>
      </c>
      <c r="G29" s="125">
        <f>COUNTIFS(DATOS_[AGRUP. VALOR. PTO.],$B27,DATOS_[Sexo],$B29,DATOS_[Check Periodo Ref.],"Dentro",DATOS_[Check Nº SC Norm y Anualiz],"Sí")</f>
        <v>0</v>
      </c>
      <c r="H29" s="125">
        <f>COUNTIFS(DATOS_[AGRUP. VALOR. PTO.],$B27,DATOS_[Sexo],$B29,DATOS_[Check Periodo Ref.],"Dentro",DATOS_[Check Equiparación],"Sí")</f>
        <v>0</v>
      </c>
      <c r="I29" s="167" cm="1">
        <f t="array" ref="I29">IFERROR(
AVERAGE(IF(DATOS_[Sexo]=$B29,IF(DATOS_[[AGRUP. VALOR. PTO.]:[AGRUP. VALOR. PTO.]]=$B27,IF(DATOS_[Check Equiparado]="Sí",IF(DATOS_[Check Periodo Ref.]="Dentro",DATOS_[SALARIO BASE Eq],FALSE))))),
0)</f>
        <v>0</v>
      </c>
      <c r="J29" s="168">
        <f t="array" ref="J29">IFERROR(
(AVERAGE((IF(DATOS_[[Sexo]:[Sexo]]=$B29,IF(DATOS_[[AGRUP. VALOR. PTO.]:[AGRUP. VALOR. PTO.]]=$B27,IF(DATOS_[[Check Periodo Ref.]:[Check Periodo Ref.]]="Dentro",IF(DATOS_[[Check Equiparado]:[Check Equiparado]]="Sí",IF(DATOS!AE$4="Sí",(1/DATOS_[[% anualiz]:[% anualiz]]),1)*IF(DATOS!AE$5="Sí",1/DATOS_[[% normaliz]:[% normaliz]],1)*(DATOS_[Conc.Sal.01])))))))),
0)</f>
        <v>0</v>
      </c>
      <c r="K29" s="168">
        <f t="array" ref="K29">IFERROR(
(AVERAGE((IF(DATOS_[[Sexo]:[Sexo]]=$B29,IF(DATOS_[[AGRUP. VALOR. PTO.]:[AGRUP. VALOR. PTO.]]=$B27,IF(DATOS_[[Check Periodo Ref.]:[Check Periodo Ref.]]="Dentro",IF(DATOS_[[Check Equiparado]:[Check Equiparado]]="Sí",IF(DATOS!AF$4="Sí",(1/DATOS_[[% anualiz]:[% anualiz]]),1)*IF(DATOS!AF$5="Sí",1/DATOS_[[% normaliz]:[% normaliz]],1)*(DATOS_[Conc.Sal.02])))))))),
0)</f>
        <v>0</v>
      </c>
      <c r="L29" s="168">
        <f t="array" ref="L29">IFERROR(
(AVERAGE((IF(DATOS_[[Sexo]:[Sexo]]=$B29,IF(DATOS_[[AGRUP. VALOR. PTO.]:[AGRUP. VALOR. PTO.]]=$B27,IF(DATOS_[[Check Periodo Ref.]:[Check Periodo Ref.]]="Dentro",IF(DATOS_[[Check Equiparado]:[Check Equiparado]]="Sí",IF(DATOS!AG$4="Sí",(1/DATOS_[[% anualiz]:[% anualiz]]),1)*IF(DATOS!AG$5="Sí",1/DATOS_[[% normaliz]:[% normaliz]],1)*(DATOS_[Conc.Sal.03])))))))),
0)</f>
        <v>0</v>
      </c>
      <c r="M29" s="168">
        <f t="array" ref="M29">IFERROR(
(AVERAGE((IF(DATOS_[[Sexo]:[Sexo]]=$B29,IF(DATOS_[[AGRUP. VALOR. PTO.]:[AGRUP. VALOR. PTO.]]=$B27,IF(DATOS_[[Check Periodo Ref.]:[Check Periodo Ref.]]="Dentro",IF(DATOS_[[Check Equiparado]:[Check Equiparado]]="Sí",IF(DATOS!AH$4="Sí",(1/DATOS_[[% anualiz]:[% anualiz]]),1)*IF(DATOS!AH$5="Sí",1/DATOS_[[% normaliz]:[% normaliz]],1)*(DATOS_[Conc.Sal.04])))))))),
0)</f>
        <v>0</v>
      </c>
      <c r="N29" s="168">
        <f t="array" ref="N29">IFERROR(
(AVERAGE((IF(DATOS_[[Sexo]:[Sexo]]=$B29,IF(DATOS_[[AGRUP. VALOR. PTO.]:[AGRUP. VALOR. PTO.]]=$B27,IF(DATOS_[[Check Periodo Ref.]:[Check Periodo Ref.]]="Dentro",IF(DATOS_[[Check Equiparado]:[Check Equiparado]]="Sí",IF(DATOS!AI$4="Sí",(1/DATOS_[[% anualiz]:[% anualiz]]),1)*IF(DATOS!AI$5="Sí",1/DATOS_[[% normaliz]:[% normaliz]],1)*(DATOS_[Conc.Sal.05])))))))),
0)</f>
        <v>0</v>
      </c>
      <c r="O29" s="168">
        <f t="array" ref="O29">IFERROR(
(AVERAGE((IF(DATOS_[[Sexo]:[Sexo]]=$B29,IF(DATOS_[[AGRUP. VALOR. PTO.]:[AGRUP. VALOR. PTO.]]=$B27,IF(DATOS_[[Check Periodo Ref.]:[Check Periodo Ref.]]="Dentro",IF(DATOS_[[Check Equiparado]:[Check Equiparado]]="Sí",IF(DATOS!AJ$4="Sí",(1/DATOS_[[% anualiz]:[% anualiz]]),1)*IF(DATOS!AJ$5="Sí",1/DATOS_[[% normaliz]:[% normaliz]],1)*(DATOS_[Conc.Sal.06])))))))),
0)</f>
        <v>0</v>
      </c>
      <c r="P29" s="168">
        <f t="array" ref="P29">IFERROR(
(AVERAGE((IF(DATOS_[[Sexo]:[Sexo]]=$B29,IF(DATOS_[[AGRUP. VALOR. PTO.]:[AGRUP. VALOR. PTO.]]=$B27,IF(DATOS_[[Check Periodo Ref.]:[Check Periodo Ref.]]="Dentro",IF(DATOS_[[Check Equiparado]:[Check Equiparado]]="Sí",IF(DATOS!AK$4="Sí",(1/DATOS_[[% anualiz]:[% anualiz]]),1)*IF(DATOS!AK$5="Sí",1/DATOS_[[% normaliz]:[% normaliz]],1)*(DATOS_[Conc.Sal.07])))))))),
0)</f>
        <v>0</v>
      </c>
      <c r="Q29" s="168">
        <f t="array" ref="Q29">IFERROR(
(AVERAGE((IF(DATOS_[[Sexo]:[Sexo]]=$B29,IF(DATOS_[[AGRUP. VALOR. PTO.]:[AGRUP. VALOR. PTO.]]=$B27,IF(DATOS_[[Check Periodo Ref.]:[Check Periodo Ref.]]="Dentro",IF(DATOS_[[Check Equiparado]:[Check Equiparado]]="Sí",IF(DATOS!AL$4="Sí",(1/DATOS_[[% anualiz]:[% anualiz]]),1)*IF(DATOS!AL$5="Sí",1/DATOS_[[% normaliz]:[% normaliz]],1)*(DATOS_[Conc.Sal.08])))))))),
0)</f>
        <v>0</v>
      </c>
      <c r="R29" s="168">
        <f t="array" ref="R29">IFERROR(
(AVERAGE((IF(DATOS_[[Sexo]:[Sexo]]=$B29,IF(DATOS_[[AGRUP. VALOR. PTO.]:[AGRUP. VALOR. PTO.]]=$B27,IF(DATOS_[[Check Periodo Ref.]:[Check Periodo Ref.]]="Dentro",IF(DATOS_[[Check Equiparado]:[Check Equiparado]]="Sí",IF(DATOS!AM$4="Sí",(1/DATOS_[[% anualiz]:[% anualiz]]),1)*IF(DATOS!AM$5="Sí",1/DATOS_[[% normaliz]:[% normaliz]],1)*(DATOS_[Conc.Sal.09])))))))),
0)</f>
        <v>0</v>
      </c>
      <c r="S29" s="168">
        <f t="array" ref="S29">IFERROR(
(AVERAGE((IF(DATOS_[[Sexo]:[Sexo]]=$B29,IF(DATOS_[[AGRUP. VALOR. PTO.]:[AGRUP. VALOR. PTO.]]=$B27,IF(DATOS_[[Check Periodo Ref.]:[Check Periodo Ref.]]="Dentro",IF(DATOS_[[Check Equiparado]:[Check Equiparado]]="Sí",IF(DATOS!AN$4="Sí",(1/DATOS_[[% anualiz]:[% anualiz]]),1)*IF(DATOS!AN$5="Sí",1/DATOS_[[% normaliz]:[% normaliz]],1)*(DATOS_[Conc.Sal.10])))))))),
0)</f>
        <v>0</v>
      </c>
      <c r="T29" s="168">
        <f t="array" ref="T29">IFERROR(
(AVERAGE((IF(DATOS_[[Sexo]:[Sexo]]=$B29,IF(DATOS_[[AGRUP. VALOR. PTO.]:[AGRUP. VALOR. PTO.]]=$B27,IF(DATOS_[[Check Periodo Ref.]:[Check Periodo Ref.]]="Dentro",IF(DATOS_[[Check Equiparado]:[Check Equiparado]]="Sí",IF(DATOS!AO$4="Sí",(1/DATOS_[[% anualiz]:[% anualiz]]),1)*IF(DATOS!AO$5="Sí",1/DATOS_[[% normaliz]:[% normaliz]],1)*(DATOS_[Conc.Sal.11])))))))),
0)</f>
        <v>0</v>
      </c>
      <c r="U29" s="168">
        <f t="array" ref="U29">IFERROR(
(AVERAGE((IF(DATOS_[[Sexo]:[Sexo]]=$B29,IF(DATOS_[[AGRUP. VALOR. PTO.]:[AGRUP. VALOR. PTO.]]=$B27,IF(DATOS_[[Check Periodo Ref.]:[Check Periodo Ref.]]="Dentro",IF(DATOS_[[Check Equiparado]:[Check Equiparado]]="Sí",IF(DATOS!AP$4="Sí",(1/DATOS_[[% anualiz]:[% anualiz]]),1)*IF(DATOS!AP$5="Sí",1/DATOS_[[% normaliz]:[% normaliz]],1)*(DATOS_[Conc.Sal.12])))))))),
0)</f>
        <v>0</v>
      </c>
      <c r="V29" s="168">
        <f t="array" ref="V29">IFERROR(
(AVERAGE((IF(DATOS_[[Sexo]:[Sexo]]=$B29,IF(DATOS_[[AGRUP. VALOR. PTO.]:[AGRUP. VALOR. PTO.]]=$B27,IF(DATOS_[[Check Periodo Ref.]:[Check Periodo Ref.]]="Dentro",IF(DATOS_[[Check Equiparado]:[Check Equiparado]]="Sí",IF(DATOS!AQ$4="Sí",(1/DATOS_[[% anualiz]:[% anualiz]]),1)*IF(DATOS!AQ$5="Sí",1/DATOS_[[% normaliz]:[% normaliz]],1)*(DATOS_[Conc.Sal.13])))))))),
0)</f>
        <v>0</v>
      </c>
      <c r="W29" s="168">
        <f t="array" ref="W29">IFERROR(
(AVERAGE((IF(DATOS_[[Sexo]:[Sexo]]=$B29,IF(DATOS_[[AGRUP. VALOR. PTO.]:[AGRUP. VALOR. PTO.]]=$B27,IF(DATOS_[[Check Periodo Ref.]:[Check Periodo Ref.]]="Dentro",IF(DATOS_[[Check Equiparado]:[Check Equiparado]]="Sí",IF(DATOS!AR$4="Sí",(1/DATOS_[[% anualiz]:[% anualiz]]),1)*IF(DATOS!AR$5="Sí",1/DATOS_[[% normaliz]:[% normaliz]],1)*(DATOS_[Conc.Sal.14])))))))),
0)</f>
        <v>0</v>
      </c>
      <c r="X29" s="168">
        <f t="array" ref="X29">IFERROR(
(AVERAGE((IF(DATOS_[[Sexo]:[Sexo]]=$B29,IF(DATOS_[[AGRUP. VALOR. PTO.]:[AGRUP. VALOR. PTO.]]=$B27,IF(DATOS_[[Check Periodo Ref.]:[Check Periodo Ref.]]="Dentro",IF(DATOS_[[Check Equiparado]:[Check Equiparado]]="Sí",IF(DATOS!AS$4="Sí",(1/DATOS_[[% anualiz]:[% anualiz]]),1)*IF(DATOS!AS$5="Sí",1/DATOS_[[% normaliz]:[% normaliz]],1)*(DATOS_[Conc.Sal.15])))))))),
0)</f>
        <v>0</v>
      </c>
      <c r="Y29" s="168">
        <f t="array" ref="Y29">IFERROR(
(AVERAGE((IF(DATOS_[[Sexo]:[Sexo]]=$B29,IF(DATOS_[[AGRUP. VALOR. PTO.]:[AGRUP. VALOR. PTO.]]=$B27,IF(DATOS_[[Check Periodo Ref.]:[Check Periodo Ref.]]="Dentro",IF(DATOS_[[Check Equiparado]:[Check Equiparado]]="Sí",IF(DATOS!AT$4="Sí",(1/DATOS_[[% anualiz]:[% anualiz]]),1)*IF(DATOS!AT$5="Sí",1/DATOS_[[% normaliz]:[% normaliz]],1)*(DATOS_[Conc.Sal.16])))))))),
0)</f>
        <v>0</v>
      </c>
      <c r="Z29" s="168">
        <f t="array" ref="Z29">IFERROR(
(AVERAGE((IF(DATOS_[[Sexo]:[Sexo]]=$B29,IF(DATOS_[[AGRUP. VALOR. PTO.]:[AGRUP. VALOR. PTO.]]=$B27,IF(DATOS_[[Check Periodo Ref.]:[Check Periodo Ref.]]="Dentro",IF(DATOS_[[Check Equiparado]:[Check Equiparado]]="Sí",IF(DATOS!AU$4="Sí",(1/DATOS_[[% anualiz]:[% anualiz]]),1)*IF(DATOS!AU$5="Sí",1/DATOS_[[% normaliz]:[% normaliz]],1)*(DATOS_[Conc.Sal.17])))))))),
0)</f>
        <v>0</v>
      </c>
      <c r="AA29" s="168">
        <f t="array" ref="AA29">IFERROR(
(AVERAGE((IF(DATOS_[[Sexo]:[Sexo]]=$B29,IF(DATOS_[[AGRUP. VALOR. PTO.]:[AGRUP. VALOR. PTO.]]=$B27,IF(DATOS_[[Check Periodo Ref.]:[Check Periodo Ref.]]="Dentro",IF(DATOS_[[Check Equiparado]:[Check Equiparado]]="Sí",IF(DATOS!AV$4="Sí",(1/DATOS_[[% anualiz]:[% anualiz]]),1)*IF(DATOS!AV$5="Sí",1/DATOS_[[% normaliz]:[% normaliz]],1)*(DATOS_[Conc.Sal.18])))))))),
0)</f>
        <v>0</v>
      </c>
      <c r="AB29" s="168">
        <f t="array" ref="AB29">IFERROR(
(AVERAGE((IF(DATOS_[[Sexo]:[Sexo]]=$B29,IF(DATOS_[[AGRUP. VALOR. PTO.]:[AGRUP. VALOR. PTO.]]=$B27,IF(DATOS_[[Check Periodo Ref.]:[Check Periodo Ref.]]="Dentro",IF(DATOS_[[Check Equiparado]:[Check Equiparado]]="Sí",IF(DATOS!AW$4="Sí",(1/DATOS_[[% anualiz]:[% anualiz]]),1)*IF(DATOS!AW$5="Sí",1/DATOS_[[% normaliz]:[% normaliz]],1)*(DATOS_[Conc.Sal.19])))))))),
0)</f>
        <v>0</v>
      </c>
      <c r="AC29" s="168">
        <f t="array" ref="AC29">IFERROR(
(AVERAGE((IF(DATOS_[[Sexo]:[Sexo]]=$B29,IF(DATOS_[[AGRUP. VALOR. PTO.]:[AGRUP. VALOR. PTO.]]=$B27,IF(DATOS_[[Check Periodo Ref.]:[Check Periodo Ref.]]="Dentro",IF(DATOS_[[Check Equiparado]:[Check Equiparado]]="Sí",IF(DATOS!AX$4="Sí",(1/DATOS_[[% anualiz]:[% anualiz]]),1)*IF(DATOS!AX$5="Sí",1/DATOS_[[% normaliz]:[% normaliz]],1)*(DATOS_[Conc.Sal.20])))))))),
0)</f>
        <v>0</v>
      </c>
      <c r="AD29" s="168">
        <f t="array" ref="AD29">IFERROR(
(AVERAGE((IF(DATOS_[[Sexo]:[Sexo]]=$B29,IF(DATOS_[[AGRUP. VALOR. PTO.]:[AGRUP. VALOR. PTO.]]=$B27,IF(DATOS_[[Check Periodo Ref.]:[Check Periodo Ref.]]="Dentro",IF(DATOS_[[Check Equiparado]:[Check Equiparado]]="Sí",IF(DATOS!AY$4="Sí",(1/DATOS_[[% anualiz]:[% anualiz]]),1)*IF(DATOS!AY$5="Sí",1/DATOS_[[% normaliz]:[% normaliz]],1)*(DATOS_[Conc.Sal.21])))))))),
0)</f>
        <v>0</v>
      </c>
      <c r="AE29" s="168">
        <f t="array" ref="AE29">IFERROR(
(AVERAGE((IF(DATOS_[[Sexo]:[Sexo]]=$B29,IF(DATOS_[[AGRUP. VALOR. PTO.]:[AGRUP. VALOR. PTO.]]=$B27,IF(DATOS_[[Check Periodo Ref.]:[Check Periodo Ref.]]="Dentro",IF(DATOS_[[Check Equiparado]:[Check Equiparado]]="Sí",IF(DATOS!AZ$4="Sí",(1/DATOS_[[% anualiz]:[% anualiz]]),1)*IF(DATOS!AZ$5="Sí",1/DATOS_[[% normaliz]:[% normaliz]],1)*(DATOS_[Conc.Sal.22])))))))),
0)</f>
        <v>0</v>
      </c>
      <c r="AF29" s="168">
        <f t="array" ref="AF29">IFERROR(
(AVERAGE((IF(DATOS_[[Sexo]:[Sexo]]=$B29,IF(DATOS_[[AGRUP. VALOR. PTO.]:[AGRUP. VALOR. PTO.]]=$B27,IF(DATOS_[[Check Periodo Ref.]:[Check Periodo Ref.]]="Dentro",IF(DATOS_[[Check Equiparado]:[Check Equiparado]]="Sí",IF(DATOS!BA$4="Sí",(1/DATOS_[[% anualiz]:[% anualiz]]),1)*IF(DATOS!BA$5="Sí",1/DATOS_[[% normaliz]:[% normaliz]],1)*(DATOS_[Conc.Sal.23])))))))),
0)</f>
        <v>0</v>
      </c>
      <c r="AG29" s="168">
        <f t="array" ref="AG29">IFERROR(
(AVERAGE((IF(DATOS_[[Sexo]:[Sexo]]=$B29,IF(DATOS_[[AGRUP. VALOR. PTO.]:[AGRUP. VALOR. PTO.]]=$B27,IF(DATOS_[[Check Periodo Ref.]:[Check Periodo Ref.]]="Dentro",IF(DATOS_[[Check Equiparado]:[Check Equiparado]]="Sí",IF(DATOS!BB$4="Sí",(1/DATOS_[[% anualiz]:[% anualiz]]),1)*IF(DATOS!BB$5="Sí",1/DATOS_[[% normaliz]:[% normaliz]],1)*(DATOS_[Conc.Sal.24])))))))),
0)</f>
        <v>0</v>
      </c>
      <c r="AH29" s="168">
        <f t="array" ref="AH29">IFERROR(
(AVERAGE((IF(DATOS_[[Sexo]:[Sexo]]=$B29,IF(DATOS_[[AGRUP. VALOR. PTO.]:[AGRUP. VALOR. PTO.]]=$B27,IF(DATOS_[[Check Periodo Ref.]:[Check Periodo Ref.]]="Dentro",IF(DATOS_[[Check Equiparado]:[Check Equiparado]]="Sí",IF(DATOS!BC$4="Sí",(1/DATOS_[[% anualiz]:[% anualiz]]),1)*IF(DATOS!BC$5="Sí",1/DATOS_[[% normaliz]:[% normaliz]],1)*(DATOS_[Conc.Sal.25])))))))),
0)</f>
        <v>0</v>
      </c>
      <c r="AI29" s="168">
        <f t="array" ref="AI29">IFERROR(
(AVERAGE((IF(DATOS_[[Sexo]:[Sexo]]=$B29,IF(DATOS_[[AGRUP. VALOR. PTO.]:[AGRUP. VALOR. PTO.]]=$B27,IF(DATOS_[[Check Periodo Ref.]:[Check Periodo Ref.]]="Dentro",IF(DATOS_[[Check Equiparado]:[Check Equiparado]]="Sí",IF(DATOS!BD$4="Sí",(1/DATOS_[[% anualiz]:[% anualiz]]),1)*IF(DATOS!BD$5="Sí",1/DATOS_[[% normaliz]:[% normaliz]],1)*(DATOS_[Conc.Sal.26])))))))),
0)</f>
        <v>0</v>
      </c>
      <c r="AJ29" s="168">
        <f t="array" ref="AJ29">IFERROR(
(AVERAGE((IF(DATOS_[[Sexo]:[Sexo]]=$B29,IF(DATOS_[[AGRUP. VALOR. PTO.]:[AGRUP. VALOR. PTO.]]=$B27,IF(DATOS_[[Check Periodo Ref.]:[Check Periodo Ref.]]="Dentro",IF(DATOS_[[Check Equiparado]:[Check Equiparado]]="Sí",IF(DATOS!BE$4="Sí",(1/DATOS_[[% anualiz]:[% anualiz]]),1)*IF(DATOS!BE$5="Sí",1/DATOS_[[% normaliz]:[% normaliz]],1)*(DATOS_[Conc.Sal.27])))))))),
0)</f>
        <v>0</v>
      </c>
      <c r="AK29" s="168">
        <f t="array" ref="AK29">IFERROR(
(AVERAGE((IF(DATOS_[[Sexo]:[Sexo]]=$B29,IF(DATOS_[[AGRUP. VALOR. PTO.]:[AGRUP. VALOR. PTO.]]=$B27,IF(DATOS_[[Check Periodo Ref.]:[Check Periodo Ref.]]="Dentro",IF(DATOS_[[Check Equiparado]:[Check Equiparado]]="Sí",IF(DATOS!BF$4="Sí",(1/DATOS_[[% anualiz]:[% anualiz]]),1)*IF(DATOS!BF$5="Sí",1/DATOS_[[% normaliz]:[% normaliz]],1)*(DATOS_[Conc.Sal.28])))))))),
0)</f>
        <v>0</v>
      </c>
      <c r="AL29" s="168">
        <f t="array" ref="AL29">IFERROR(
(AVERAGE((IF(DATOS_[[Sexo]:[Sexo]]=$B29,IF(DATOS_[[AGRUP. VALOR. PTO.]:[AGRUP. VALOR. PTO.]]=$B27,IF(DATOS_[[Check Periodo Ref.]:[Check Periodo Ref.]]="Dentro",IF(DATOS_[[Check Equiparado]:[Check Equiparado]]="Sí",IF(DATOS!BG$4="Sí",(1/DATOS_[[% anualiz]:[% anualiz]]),1)*IF(DATOS!BG$5="Sí",1/DATOS_[[% normaliz]:[% normaliz]],1)*(DATOS_[Conc.Sal.29])))))))),
0)</f>
        <v>0</v>
      </c>
      <c r="AM29" s="168">
        <f t="array" ref="AM29">IFERROR(
(AVERAGE((IF(DATOS_[[Sexo]:[Sexo]]=$B29,IF(DATOS_[[AGRUP. VALOR. PTO.]:[AGRUP. VALOR. PTO.]]=$B27,IF(DATOS_[[Check Periodo Ref.]:[Check Periodo Ref.]]="Dentro",IF(DATOS_[[Check Equiparado]:[Check Equiparado]]="Sí",IF(DATOS!BH$4="Sí",(1/DATOS_[[% anualiz]:[% anualiz]]),1)*IF(DATOS!BH$5="Sí",1/DATOS_[[% normaliz]:[% normaliz]],1)*(DATOS_[Conc.Sal.30])))))))),
0)</f>
        <v>0</v>
      </c>
      <c r="AN29" s="169">
        <f t="array" ref="AN29">IFERROR(
AVERAGE(IF(DATOS_[Sexo]=$B29,IF(DATOS_[[AGRUP. VALOR. PTO.]:[AGRUP. VALOR. PTO.]]=$B27,IF(DATOS_[Check Equiparado]="Sí",IF(DATOS_[Check Periodo Ref.]="Dentro",DATOS_[Tot COMPL.SAL Eq],FALSE))))),
0)</f>
        <v>0</v>
      </c>
      <c r="AO29" s="170">
        <f t="array" ref="AO29">IFERROR(
AVERAGE(IF(DATOS_[Sexo]=$B29,IF(DATOS_[[AGRUP. VALOR. PTO.]:[AGRUP. VALOR. PTO.]]=$B27,IF(DATOS_[Check Equiparado]="Sí",IF(DATOS_[Check Periodo Ref.]="Dentro",DATOS_[TOTAL SALARIO Eq],FALSE))))),
0)</f>
        <v>0</v>
      </c>
      <c r="AP29" s="171">
        <f t="array" ref="AP29">IFERROR(
(AVERAGE((IF(DATOS_[[Sexo]:[Sexo]]=$B29,IF(DATOS_[[AGRUP. VALOR. PTO.]:[AGRUP. VALOR. PTO.]]=$B28,IF(DATOS_[[Check Periodo Ref.]:[Check Periodo Ref.]]="Dentro",IF(DATOS_[[Check Equiparado]:[Check Equiparado]]="Sí",IF(DATOS!BI$4="Sí",(1/DATOS_[[% anualiz]:[% anualiz]]),1)*IF(DATOS!BI$5="Sí",1/DATOS_[[% normaliz]:[% normaliz]],1)*(DATOS_[C.Extra.01])))))))),
0)</f>
        <v>0</v>
      </c>
      <c r="AQ29" s="171">
        <f t="array" ref="AQ29">IFERROR(
(AVERAGE((IF(DATOS_[[Sexo]:[Sexo]]=$B29,IF(DATOS_[[AGRUP. VALOR. PTO.]:[AGRUP. VALOR. PTO.]]=$B28,IF(DATOS_[[Check Periodo Ref.]:[Check Periodo Ref.]]="Dentro",IF(DATOS_[[Check Equiparado]:[Check Equiparado]]="Sí",IF(DATOS!BJ$4="Sí",(1/DATOS_[[% anualiz]:[% anualiz]]),1)*IF(DATOS!BJ$5="Sí",1/DATOS_[[% normaliz]:[% normaliz]],1)*(DATOS_[C.Extra.02])))))))),
0)</f>
        <v>0</v>
      </c>
      <c r="AR29" s="171">
        <f t="array" ref="AR29">IFERROR(
(AVERAGE((IF(DATOS_[[Sexo]:[Sexo]]=$B29,IF(DATOS_[[AGRUP. VALOR. PTO.]:[AGRUP. VALOR. PTO.]]=$B28,IF(DATOS_[[Check Periodo Ref.]:[Check Periodo Ref.]]="Dentro",IF(DATOS_[[Check Equiparado]:[Check Equiparado]]="Sí",IF(DATOS!BK$4="Sí",(1/DATOS_[[% anualiz]:[% anualiz]]),1)*IF(DATOS!BK$5="Sí",1/DATOS_[[% normaliz]:[% normaliz]],1)*(DATOS_[C.Extra.03])))))))),
0)</f>
        <v>0</v>
      </c>
      <c r="AS29" s="171">
        <f t="array" ref="AS29">IFERROR(
(AVERAGE((IF(DATOS_[[Sexo]:[Sexo]]=$B29,IF(DATOS_[[AGRUP. VALOR. PTO.]:[AGRUP. VALOR. PTO.]]=$B28,IF(DATOS_[[Check Periodo Ref.]:[Check Periodo Ref.]]="Dentro",IF(DATOS_[[Check Equiparado]:[Check Equiparado]]="Sí",IF(DATOS!BL$4="Sí",(1/DATOS_[[% anualiz]:[% anualiz]]),1)*IF(DATOS!BL$5="Sí",1/DATOS_[[% normaliz]:[% normaliz]],1)*(DATOS_[C.Extra.04])))))))),
0)</f>
        <v>0</v>
      </c>
      <c r="AT29" s="171">
        <f t="array" ref="AT29">IFERROR(
(AVERAGE((IF(DATOS_[[Sexo]:[Sexo]]=$B29,IF(DATOS_[[AGRUP. VALOR. PTO.]:[AGRUP. VALOR. PTO.]]=$B28,IF(DATOS_[[Check Periodo Ref.]:[Check Periodo Ref.]]="Dentro",IF(DATOS_[[Check Equiparado]:[Check Equiparado]]="Sí",IF(DATOS!BM$4="Sí",(1/DATOS_[[% anualiz]:[% anualiz]]),1)*IF(DATOS!BM$5="Sí",1/DATOS_[[% normaliz]:[% normaliz]],1)*(DATOS_[C.Extra.05])))))))),
0)</f>
        <v>0</v>
      </c>
      <c r="AU29" s="172">
        <f t="array" ref="AU29">IFERROR(
AVERAGE(IF(DATOS_[Sexo]=$B29,IF(DATOS_[[AGRUP. VALOR. PTO.]:[AGRUP. VALOR. PTO.]]=$B27,IF(DATOS_[Check Equiparado]="Sí",IF(DATOS_[Check Periodo Ref.]="Dentro",DATOS_[Tot Extrasalarial Eq],FALSE))))),
0)</f>
        <v>0</v>
      </c>
      <c r="AV29" s="173">
        <f t="array" ref="AV29">IFERROR(
AVERAGE(IF(DATOS_[Sexo]=$B29,IF(DATOS_[[AGRUP. VALOR. PTO.]:[AGRUP. VALOR. PTO.]]=$B27,IF(DATOS_[Check Equiparado]="Sí",IF(DATOS_[Check Periodo Ref.]="Dentro",DATOS_[TOTAL Retrib Eq],FALSE))))),
0)</f>
        <v>0</v>
      </c>
    </row>
    <row r="30" spans="1:48" ht="17.25" thickBot="1" x14ac:dyDescent="0.35">
      <c r="A30" s="119" t="str">
        <f t="shared" ref="A30" si="23">+A31</f>
        <v>[ocultar]</v>
      </c>
      <c r="B30" s="129" t="s">
        <v>303</v>
      </c>
      <c r="C30" s="166"/>
      <c r="D30" s="130"/>
      <c r="E30" s="130"/>
      <c r="F30" s="130"/>
      <c r="G30" s="130"/>
      <c r="H30" s="130"/>
      <c r="I30" s="196" t="str">
        <f t="shared" ref="I30:AV30" si="24">IFERROR((I31-I32)/I31,"")</f>
        <v/>
      </c>
      <c r="J30" s="197" t="str">
        <f t="shared" si="24"/>
        <v/>
      </c>
      <c r="K30" s="198" t="str">
        <f t="shared" si="24"/>
        <v/>
      </c>
      <c r="L30" s="198" t="str">
        <f t="shared" si="24"/>
        <v/>
      </c>
      <c r="M30" s="198" t="str">
        <f t="shared" si="24"/>
        <v/>
      </c>
      <c r="N30" s="199" t="str">
        <f t="shared" si="24"/>
        <v/>
      </c>
      <c r="O30" s="200" t="str">
        <f t="shared" si="24"/>
        <v/>
      </c>
      <c r="P30" s="200" t="str">
        <f t="shared" si="24"/>
        <v/>
      </c>
      <c r="Q30" s="200" t="str">
        <f t="shared" si="24"/>
        <v/>
      </c>
      <c r="R30" s="200" t="str">
        <f t="shared" si="24"/>
        <v/>
      </c>
      <c r="S30" s="200" t="str">
        <f t="shared" si="24"/>
        <v/>
      </c>
      <c r="T30" s="200" t="str">
        <f t="shared" si="24"/>
        <v/>
      </c>
      <c r="U30" s="200" t="str">
        <f t="shared" si="24"/>
        <v/>
      </c>
      <c r="V30" s="200" t="str">
        <f t="shared" si="24"/>
        <v/>
      </c>
      <c r="W30" s="200" t="str">
        <f t="shared" si="24"/>
        <v/>
      </c>
      <c r="X30" s="200" t="str">
        <f t="shared" si="24"/>
        <v/>
      </c>
      <c r="Y30" s="200" t="str">
        <f t="shared" si="24"/>
        <v/>
      </c>
      <c r="Z30" s="199" t="str">
        <f t="shared" si="24"/>
        <v/>
      </c>
      <c r="AA30" s="199" t="str">
        <f t="shared" si="24"/>
        <v/>
      </c>
      <c r="AB30" s="199" t="str">
        <f t="shared" si="24"/>
        <v/>
      </c>
      <c r="AC30" s="199" t="str">
        <f t="shared" si="24"/>
        <v/>
      </c>
      <c r="AD30" s="199" t="str">
        <f t="shared" si="24"/>
        <v/>
      </c>
      <c r="AE30" s="199" t="str">
        <f t="shared" si="24"/>
        <v/>
      </c>
      <c r="AF30" s="199" t="str">
        <f t="shared" si="24"/>
        <v/>
      </c>
      <c r="AG30" s="199" t="str">
        <f t="shared" si="24"/>
        <v/>
      </c>
      <c r="AH30" s="199" t="str">
        <f t="shared" si="24"/>
        <v/>
      </c>
      <c r="AI30" s="199" t="str">
        <f t="shared" si="24"/>
        <v/>
      </c>
      <c r="AJ30" s="199" t="str">
        <f t="shared" si="24"/>
        <v/>
      </c>
      <c r="AK30" s="199" t="str">
        <f t="shared" si="24"/>
        <v/>
      </c>
      <c r="AL30" s="199" t="str">
        <f t="shared" si="24"/>
        <v/>
      </c>
      <c r="AM30" s="199" t="str">
        <f t="shared" si="24"/>
        <v/>
      </c>
      <c r="AN30" s="201" t="str">
        <f t="shared" si="24"/>
        <v/>
      </c>
      <c r="AO30" s="205" t="str">
        <f t="shared" si="24"/>
        <v/>
      </c>
      <c r="AP30" s="202" t="str">
        <f t="shared" si="24"/>
        <v/>
      </c>
      <c r="AQ30" s="202" t="str">
        <f t="shared" si="24"/>
        <v/>
      </c>
      <c r="AR30" s="202" t="str">
        <f t="shared" si="24"/>
        <v/>
      </c>
      <c r="AS30" s="202" t="str">
        <f t="shared" si="24"/>
        <v/>
      </c>
      <c r="AT30" s="202" t="str">
        <f t="shared" si="24"/>
        <v/>
      </c>
      <c r="AU30" s="203" t="str">
        <f t="shared" si="24"/>
        <v/>
      </c>
      <c r="AV30" s="204" t="str">
        <f t="shared" si="24"/>
        <v/>
      </c>
    </row>
    <row r="31" spans="1:48" x14ac:dyDescent="0.3">
      <c r="A31" s="119" t="str">
        <f t="shared" ref="A31" si="25">+IF(C31+C32=0,"[ocultar]","")</f>
        <v>[ocultar]</v>
      </c>
      <c r="B31" s="123" t="s">
        <v>162</v>
      </c>
      <c r="C31" s="124">
        <f t="array" ref="C31">SUM(IF($B31=DATOS_[Sexo],
IF($B30=DATOS_[AGRUP. VALOR. PTO.],
IF("Dentro"=DATOS_[Check Periodo Ref.],
1/(COUNTIFS(DATOS_[Sexo],$B31,DATOS_[AGRUP. VALOR. PTO.],$B30,DATOS_[Check Periodo Ref.],"Dentro",DATOS_[id],DATOS_[id]))))))</f>
        <v>0</v>
      </c>
      <c r="D31" s="125">
        <f>COUNTIFS(DATOS_[AGRUP. VALOR. PTO.],$B30,DATOS_[Sexo],$B31,DATOS_[Check Periodo Ref.],"Dentro")</f>
        <v>0</v>
      </c>
      <c r="E31" s="125">
        <f>COUNTIFS(DATOS_[AGRUP. VALOR. PTO.],$B30,DATOS_[Sexo],$B31,DATOS_[Check Periodo Ref.],"Dentro",DATOS_[Check Nº SC Norm],"Sí")</f>
        <v>0</v>
      </c>
      <c r="F31" s="125">
        <f>COUNTIFS(DATOS_[AGRUP. VALOR. PTO.],$B30,DATOS_[Sexo],$B31,DATOS_[Check Periodo Ref.],"Dentro",DATOS_[Check Nº SC Anualiz],"Sí")</f>
        <v>0</v>
      </c>
      <c r="G31" s="125">
        <f>COUNTIFS(DATOS_[AGRUP. VALOR. PTO.],$B30,DATOS_[Sexo],$B31,DATOS_[Check Periodo Ref.],"Dentro",DATOS_[Check Nº SC Norm y Anualiz],"Sí")</f>
        <v>0</v>
      </c>
      <c r="H31" s="125">
        <f>COUNTIFS(DATOS_[AGRUP. VALOR. PTO.],$B30,DATOS_[Sexo],$B31,DATOS_[Check Periodo Ref.],"Dentro",DATOS_[Check Equiparación],"Sí")</f>
        <v>0</v>
      </c>
      <c r="I31" s="167">
        <f t="array" ref="I31">IFERROR(
AVERAGE(IF(DATOS_[Sexo]=$B31,IF(DATOS_[[AGRUP. VALOR. PTO.]:[AGRUP. VALOR. PTO.]]=$B30,IF(DATOS_[Check Equiparado]="Sí",IF(DATOS_[Check Periodo Ref.]="Dentro",DATOS_[SALARIO BASE Eq],FALSE))))),
0)</f>
        <v>0</v>
      </c>
      <c r="J31" s="168">
        <f t="array" ref="J31">IFERROR(
(AVERAGE((IF(DATOS_[[Sexo]:[Sexo]]=$B31,IF(DATOS_[[AGRUP. VALOR. PTO.]:[AGRUP. VALOR. PTO.]]=$B30,IF(DATOS_[[Check Periodo Ref.]:[Check Periodo Ref.]]="Dentro",IF(DATOS_[[Check Equiparado]:[Check Equiparado]]="Sí",IF(DATOS!AE$4="Sí",(1/DATOS_[[% anualiz]:[% anualiz]]),1)*IF(DATOS!AE$5="Sí",1/DATOS_[[% normaliz]:[% normaliz]],1)*(DATOS_[Conc.Sal.01])))))))),
0)</f>
        <v>0</v>
      </c>
      <c r="K31" s="168">
        <f t="array" ref="K31">IFERROR(
(AVERAGE((IF(DATOS_[[Sexo]:[Sexo]]=$B31,IF(DATOS_[[AGRUP. VALOR. PTO.]:[AGRUP. VALOR. PTO.]]=$B30,IF(DATOS_[[Check Periodo Ref.]:[Check Periodo Ref.]]="Dentro",IF(DATOS_[[Check Equiparado]:[Check Equiparado]]="Sí",IF(DATOS!AF$4="Sí",(1/DATOS_[[% anualiz]:[% anualiz]]),1)*IF(DATOS!AF$5="Sí",1/DATOS_[[% normaliz]:[% normaliz]],1)*(DATOS_[Conc.Sal.02])))))))),
0)</f>
        <v>0</v>
      </c>
      <c r="L31" s="168">
        <f t="array" ref="L31">IFERROR(
(AVERAGE((IF(DATOS_[[Sexo]:[Sexo]]=$B31,IF(DATOS_[[AGRUP. VALOR. PTO.]:[AGRUP. VALOR. PTO.]]=$B30,IF(DATOS_[[Check Periodo Ref.]:[Check Periodo Ref.]]="Dentro",IF(DATOS_[[Check Equiparado]:[Check Equiparado]]="Sí",IF(DATOS!AG$4="Sí",(1/DATOS_[[% anualiz]:[% anualiz]]),1)*IF(DATOS!AG$5="Sí",1/DATOS_[[% normaliz]:[% normaliz]],1)*(DATOS_[Conc.Sal.03])))))))),
0)</f>
        <v>0</v>
      </c>
      <c r="M31" s="168">
        <f t="array" ref="M31">IFERROR(
(AVERAGE((IF(DATOS_[[Sexo]:[Sexo]]=$B31,IF(DATOS_[[AGRUP. VALOR. PTO.]:[AGRUP. VALOR. PTO.]]=$B30,IF(DATOS_[[Check Periodo Ref.]:[Check Periodo Ref.]]="Dentro",IF(DATOS_[[Check Equiparado]:[Check Equiparado]]="Sí",IF(DATOS!AH$4="Sí",(1/DATOS_[[% anualiz]:[% anualiz]]),1)*IF(DATOS!AH$5="Sí",1/DATOS_[[% normaliz]:[% normaliz]],1)*(DATOS_[Conc.Sal.04])))))))),
0)</f>
        <v>0</v>
      </c>
      <c r="N31" s="168">
        <f t="array" ref="N31">IFERROR(
(AVERAGE((IF(DATOS_[[Sexo]:[Sexo]]=$B31,IF(DATOS_[[AGRUP. VALOR. PTO.]:[AGRUP. VALOR. PTO.]]=$B30,IF(DATOS_[[Check Periodo Ref.]:[Check Periodo Ref.]]="Dentro",IF(DATOS_[[Check Equiparado]:[Check Equiparado]]="Sí",IF(DATOS!AI$4="Sí",(1/DATOS_[[% anualiz]:[% anualiz]]),1)*IF(DATOS!AI$5="Sí",1/DATOS_[[% normaliz]:[% normaliz]],1)*(DATOS_[Conc.Sal.05])))))))),
0)</f>
        <v>0</v>
      </c>
      <c r="O31" s="168">
        <f t="array" ref="O31">IFERROR(
(AVERAGE((IF(DATOS_[[Sexo]:[Sexo]]=$B31,IF(DATOS_[[AGRUP. VALOR. PTO.]:[AGRUP. VALOR. PTO.]]=$B30,IF(DATOS_[[Check Periodo Ref.]:[Check Periodo Ref.]]="Dentro",IF(DATOS_[[Check Equiparado]:[Check Equiparado]]="Sí",IF(DATOS!AJ$4="Sí",(1/DATOS_[[% anualiz]:[% anualiz]]),1)*IF(DATOS!AJ$5="Sí",1/DATOS_[[% normaliz]:[% normaliz]],1)*(DATOS_[Conc.Sal.06])))))))),
0)</f>
        <v>0</v>
      </c>
      <c r="P31" s="168">
        <f t="array" ref="P31">IFERROR(
(AVERAGE((IF(DATOS_[[Sexo]:[Sexo]]=$B31,IF(DATOS_[[AGRUP. VALOR. PTO.]:[AGRUP. VALOR. PTO.]]=$B30,IF(DATOS_[[Check Periodo Ref.]:[Check Periodo Ref.]]="Dentro",IF(DATOS_[[Check Equiparado]:[Check Equiparado]]="Sí",IF(DATOS!AK$4="Sí",(1/DATOS_[[% anualiz]:[% anualiz]]),1)*IF(DATOS!AK$5="Sí",1/DATOS_[[% normaliz]:[% normaliz]],1)*(DATOS_[Conc.Sal.07])))))))),
0)</f>
        <v>0</v>
      </c>
      <c r="Q31" s="168">
        <f t="array" ref="Q31">IFERROR(
(AVERAGE((IF(DATOS_[[Sexo]:[Sexo]]=$B31,IF(DATOS_[[AGRUP. VALOR. PTO.]:[AGRUP. VALOR. PTO.]]=$B30,IF(DATOS_[[Check Periodo Ref.]:[Check Periodo Ref.]]="Dentro",IF(DATOS_[[Check Equiparado]:[Check Equiparado]]="Sí",IF(DATOS!AL$4="Sí",(1/DATOS_[[% anualiz]:[% anualiz]]),1)*IF(DATOS!AL$5="Sí",1/DATOS_[[% normaliz]:[% normaliz]],1)*(DATOS_[Conc.Sal.08])))))))),
0)</f>
        <v>0</v>
      </c>
      <c r="R31" s="168">
        <f t="array" ref="R31">IFERROR(
(AVERAGE((IF(DATOS_[[Sexo]:[Sexo]]=$B31,IF(DATOS_[[AGRUP. VALOR. PTO.]:[AGRUP. VALOR. PTO.]]=$B30,IF(DATOS_[[Check Periodo Ref.]:[Check Periodo Ref.]]="Dentro",IF(DATOS_[[Check Equiparado]:[Check Equiparado]]="Sí",IF(DATOS!AM$4="Sí",(1/DATOS_[[% anualiz]:[% anualiz]]),1)*IF(DATOS!AM$5="Sí",1/DATOS_[[% normaliz]:[% normaliz]],1)*(DATOS_[Conc.Sal.09])))))))),
0)</f>
        <v>0</v>
      </c>
      <c r="S31" s="168">
        <f t="array" ref="S31">IFERROR(
(AVERAGE((IF(DATOS_[[Sexo]:[Sexo]]=$B31,IF(DATOS_[[AGRUP. VALOR. PTO.]:[AGRUP. VALOR. PTO.]]=$B30,IF(DATOS_[[Check Periodo Ref.]:[Check Periodo Ref.]]="Dentro",IF(DATOS_[[Check Equiparado]:[Check Equiparado]]="Sí",IF(DATOS!AN$4="Sí",(1/DATOS_[[% anualiz]:[% anualiz]]),1)*IF(DATOS!AN$5="Sí",1/DATOS_[[% normaliz]:[% normaliz]],1)*(DATOS_[Conc.Sal.10])))))))),
0)</f>
        <v>0</v>
      </c>
      <c r="T31" s="168">
        <f t="array" ref="T31">IFERROR(
(AVERAGE((IF(DATOS_[[Sexo]:[Sexo]]=$B31,IF(DATOS_[[AGRUP. VALOR. PTO.]:[AGRUP. VALOR. PTO.]]=$B30,IF(DATOS_[[Check Periodo Ref.]:[Check Periodo Ref.]]="Dentro",IF(DATOS_[[Check Equiparado]:[Check Equiparado]]="Sí",IF(DATOS!AO$4="Sí",(1/DATOS_[[% anualiz]:[% anualiz]]),1)*IF(DATOS!AO$5="Sí",1/DATOS_[[% normaliz]:[% normaliz]],1)*(DATOS_[Conc.Sal.11])))))))),
0)</f>
        <v>0</v>
      </c>
      <c r="U31" s="168">
        <f t="array" ref="U31">IFERROR(
(AVERAGE((IF(DATOS_[[Sexo]:[Sexo]]=$B31,IF(DATOS_[[AGRUP. VALOR. PTO.]:[AGRUP. VALOR. PTO.]]=$B30,IF(DATOS_[[Check Periodo Ref.]:[Check Periodo Ref.]]="Dentro",IF(DATOS_[[Check Equiparado]:[Check Equiparado]]="Sí",IF(DATOS!AP$4="Sí",(1/DATOS_[[% anualiz]:[% anualiz]]),1)*IF(DATOS!AP$5="Sí",1/DATOS_[[% normaliz]:[% normaliz]],1)*(DATOS_[Conc.Sal.12])))))))),
0)</f>
        <v>0</v>
      </c>
      <c r="V31" s="168">
        <f t="array" ref="V31">IFERROR(
(AVERAGE((IF(DATOS_[[Sexo]:[Sexo]]=$B31,IF(DATOS_[[AGRUP. VALOR. PTO.]:[AGRUP. VALOR. PTO.]]=$B30,IF(DATOS_[[Check Periodo Ref.]:[Check Periodo Ref.]]="Dentro",IF(DATOS_[[Check Equiparado]:[Check Equiparado]]="Sí",IF(DATOS!AQ$4="Sí",(1/DATOS_[[% anualiz]:[% anualiz]]),1)*IF(DATOS!AQ$5="Sí",1/DATOS_[[% normaliz]:[% normaliz]],1)*(DATOS_[Conc.Sal.13])))))))),
0)</f>
        <v>0</v>
      </c>
      <c r="W31" s="168">
        <f t="array" ref="W31">IFERROR(
(AVERAGE((IF(DATOS_[[Sexo]:[Sexo]]=$B31,IF(DATOS_[[AGRUP. VALOR. PTO.]:[AGRUP. VALOR. PTO.]]=$B30,IF(DATOS_[[Check Periodo Ref.]:[Check Periodo Ref.]]="Dentro",IF(DATOS_[[Check Equiparado]:[Check Equiparado]]="Sí",IF(DATOS!AR$4="Sí",(1/DATOS_[[% anualiz]:[% anualiz]]),1)*IF(DATOS!AR$5="Sí",1/DATOS_[[% normaliz]:[% normaliz]],1)*(DATOS_[Conc.Sal.14])))))))),
0)</f>
        <v>0</v>
      </c>
      <c r="X31" s="168">
        <f t="array" ref="X31">IFERROR(
(AVERAGE((IF(DATOS_[[Sexo]:[Sexo]]=$B31,IF(DATOS_[[AGRUP. VALOR. PTO.]:[AGRUP. VALOR. PTO.]]=$B30,IF(DATOS_[[Check Periodo Ref.]:[Check Periodo Ref.]]="Dentro",IF(DATOS_[[Check Equiparado]:[Check Equiparado]]="Sí",IF(DATOS!AS$4="Sí",(1/DATOS_[[% anualiz]:[% anualiz]]),1)*IF(DATOS!AS$5="Sí",1/DATOS_[[% normaliz]:[% normaliz]],1)*(DATOS_[Conc.Sal.15])))))))),
0)</f>
        <v>0</v>
      </c>
      <c r="Y31" s="168">
        <f t="array" ref="Y31">IFERROR(
(AVERAGE((IF(DATOS_[[Sexo]:[Sexo]]=$B31,IF(DATOS_[[AGRUP. VALOR. PTO.]:[AGRUP. VALOR. PTO.]]=$B30,IF(DATOS_[[Check Periodo Ref.]:[Check Periodo Ref.]]="Dentro",IF(DATOS_[[Check Equiparado]:[Check Equiparado]]="Sí",IF(DATOS!AT$4="Sí",(1/DATOS_[[% anualiz]:[% anualiz]]),1)*IF(DATOS!AT$5="Sí",1/DATOS_[[% normaliz]:[% normaliz]],1)*(DATOS_[Conc.Sal.16])))))))),
0)</f>
        <v>0</v>
      </c>
      <c r="Z31" s="168">
        <f t="array" ref="Z31">IFERROR(
(AVERAGE((IF(DATOS_[[Sexo]:[Sexo]]=$B31,IF(DATOS_[[AGRUP. VALOR. PTO.]:[AGRUP. VALOR. PTO.]]=$B30,IF(DATOS_[[Check Periodo Ref.]:[Check Periodo Ref.]]="Dentro",IF(DATOS_[[Check Equiparado]:[Check Equiparado]]="Sí",IF(DATOS!AU$4="Sí",(1/DATOS_[[% anualiz]:[% anualiz]]),1)*IF(DATOS!AU$5="Sí",1/DATOS_[[% normaliz]:[% normaliz]],1)*(DATOS_[Conc.Sal.17])))))))),
0)</f>
        <v>0</v>
      </c>
      <c r="AA31" s="168">
        <f t="array" ref="AA31">IFERROR(
(AVERAGE((IF(DATOS_[[Sexo]:[Sexo]]=$B31,IF(DATOS_[[AGRUP. VALOR. PTO.]:[AGRUP. VALOR. PTO.]]=$B30,IF(DATOS_[[Check Periodo Ref.]:[Check Periodo Ref.]]="Dentro",IF(DATOS_[[Check Equiparado]:[Check Equiparado]]="Sí",IF(DATOS!AV$4="Sí",(1/DATOS_[[% anualiz]:[% anualiz]]),1)*IF(DATOS!AV$5="Sí",1/DATOS_[[% normaliz]:[% normaliz]],1)*(DATOS_[Conc.Sal.18])))))))),
0)</f>
        <v>0</v>
      </c>
      <c r="AB31" s="168">
        <f t="array" ref="AB31">IFERROR(
(AVERAGE((IF(DATOS_[[Sexo]:[Sexo]]=$B31,IF(DATOS_[[AGRUP. VALOR. PTO.]:[AGRUP. VALOR. PTO.]]=$B30,IF(DATOS_[[Check Periodo Ref.]:[Check Periodo Ref.]]="Dentro",IF(DATOS_[[Check Equiparado]:[Check Equiparado]]="Sí",IF(DATOS!AW$4="Sí",(1/DATOS_[[% anualiz]:[% anualiz]]),1)*IF(DATOS!AW$5="Sí",1/DATOS_[[% normaliz]:[% normaliz]],1)*(DATOS_[Conc.Sal.19])))))))),
0)</f>
        <v>0</v>
      </c>
      <c r="AC31" s="168">
        <f t="array" ref="AC31">IFERROR(
(AVERAGE((IF(DATOS_[[Sexo]:[Sexo]]=$B31,IF(DATOS_[[AGRUP. VALOR. PTO.]:[AGRUP. VALOR. PTO.]]=$B30,IF(DATOS_[[Check Periodo Ref.]:[Check Periodo Ref.]]="Dentro",IF(DATOS_[[Check Equiparado]:[Check Equiparado]]="Sí",IF(DATOS!AX$4="Sí",(1/DATOS_[[% anualiz]:[% anualiz]]),1)*IF(DATOS!AX$5="Sí",1/DATOS_[[% normaliz]:[% normaliz]],1)*(DATOS_[Conc.Sal.20])))))))),
0)</f>
        <v>0</v>
      </c>
      <c r="AD31" s="168">
        <f t="array" ref="AD31">IFERROR(
(AVERAGE((IF(DATOS_[[Sexo]:[Sexo]]=$B31,IF(DATOS_[[AGRUP. VALOR. PTO.]:[AGRUP. VALOR. PTO.]]=$B30,IF(DATOS_[[Check Periodo Ref.]:[Check Periodo Ref.]]="Dentro",IF(DATOS_[[Check Equiparado]:[Check Equiparado]]="Sí",IF(DATOS!AY$4="Sí",(1/DATOS_[[% anualiz]:[% anualiz]]),1)*IF(DATOS!AY$5="Sí",1/DATOS_[[% normaliz]:[% normaliz]],1)*(DATOS_[Conc.Sal.21])))))))),
0)</f>
        <v>0</v>
      </c>
      <c r="AE31" s="168">
        <f t="array" ref="AE31">IFERROR(
(AVERAGE((IF(DATOS_[[Sexo]:[Sexo]]=$B31,IF(DATOS_[[AGRUP. VALOR. PTO.]:[AGRUP. VALOR. PTO.]]=$B30,IF(DATOS_[[Check Periodo Ref.]:[Check Periodo Ref.]]="Dentro",IF(DATOS_[[Check Equiparado]:[Check Equiparado]]="Sí",IF(DATOS!AZ$4="Sí",(1/DATOS_[[% anualiz]:[% anualiz]]),1)*IF(DATOS!AZ$5="Sí",1/DATOS_[[% normaliz]:[% normaliz]],1)*(DATOS_[Conc.Sal.22])))))))),
0)</f>
        <v>0</v>
      </c>
      <c r="AF31" s="168">
        <f t="array" ref="AF31">IFERROR(
(AVERAGE((IF(DATOS_[[Sexo]:[Sexo]]=$B31,IF(DATOS_[[AGRUP. VALOR. PTO.]:[AGRUP. VALOR. PTO.]]=$B30,IF(DATOS_[[Check Periodo Ref.]:[Check Periodo Ref.]]="Dentro",IF(DATOS_[[Check Equiparado]:[Check Equiparado]]="Sí",IF(DATOS!BA$4="Sí",(1/DATOS_[[% anualiz]:[% anualiz]]),1)*IF(DATOS!BA$5="Sí",1/DATOS_[[% normaliz]:[% normaliz]],1)*(DATOS_[Conc.Sal.23])))))))),
0)</f>
        <v>0</v>
      </c>
      <c r="AG31" s="168">
        <f t="array" ref="AG31">IFERROR(
(AVERAGE((IF(DATOS_[[Sexo]:[Sexo]]=$B31,IF(DATOS_[[AGRUP. VALOR. PTO.]:[AGRUP. VALOR. PTO.]]=$B30,IF(DATOS_[[Check Periodo Ref.]:[Check Periodo Ref.]]="Dentro",IF(DATOS_[[Check Equiparado]:[Check Equiparado]]="Sí",IF(DATOS!BB$4="Sí",(1/DATOS_[[% anualiz]:[% anualiz]]),1)*IF(DATOS!BB$5="Sí",1/DATOS_[[% normaliz]:[% normaliz]],1)*(DATOS_[Conc.Sal.24])))))))),
0)</f>
        <v>0</v>
      </c>
      <c r="AH31" s="168">
        <f t="array" ref="AH31">IFERROR(
(AVERAGE((IF(DATOS_[[Sexo]:[Sexo]]=$B31,IF(DATOS_[[AGRUP. VALOR. PTO.]:[AGRUP. VALOR. PTO.]]=$B30,IF(DATOS_[[Check Periodo Ref.]:[Check Periodo Ref.]]="Dentro",IF(DATOS_[[Check Equiparado]:[Check Equiparado]]="Sí",IF(DATOS!BC$4="Sí",(1/DATOS_[[% anualiz]:[% anualiz]]),1)*IF(DATOS!BC$5="Sí",1/DATOS_[[% normaliz]:[% normaliz]],1)*(DATOS_[Conc.Sal.25])))))))),
0)</f>
        <v>0</v>
      </c>
      <c r="AI31" s="168">
        <f t="array" ref="AI31">IFERROR(
(AVERAGE((IF(DATOS_[[Sexo]:[Sexo]]=$B31,IF(DATOS_[[AGRUP. VALOR. PTO.]:[AGRUP. VALOR. PTO.]]=$B30,IF(DATOS_[[Check Periodo Ref.]:[Check Periodo Ref.]]="Dentro",IF(DATOS_[[Check Equiparado]:[Check Equiparado]]="Sí",IF(DATOS!BD$4="Sí",(1/DATOS_[[% anualiz]:[% anualiz]]),1)*IF(DATOS!BD$5="Sí",1/DATOS_[[% normaliz]:[% normaliz]],1)*(DATOS_[Conc.Sal.26])))))))),
0)</f>
        <v>0</v>
      </c>
      <c r="AJ31" s="168">
        <f t="array" ref="AJ31">IFERROR(
(AVERAGE((IF(DATOS_[[Sexo]:[Sexo]]=$B31,IF(DATOS_[[AGRUP. VALOR. PTO.]:[AGRUP. VALOR. PTO.]]=$B30,IF(DATOS_[[Check Periodo Ref.]:[Check Periodo Ref.]]="Dentro",IF(DATOS_[[Check Equiparado]:[Check Equiparado]]="Sí",IF(DATOS!BE$4="Sí",(1/DATOS_[[% anualiz]:[% anualiz]]),1)*IF(DATOS!BE$5="Sí",1/DATOS_[[% normaliz]:[% normaliz]],1)*(DATOS_[Conc.Sal.27])))))))),
0)</f>
        <v>0</v>
      </c>
      <c r="AK31" s="168">
        <f t="array" ref="AK31">IFERROR(
(AVERAGE((IF(DATOS_[[Sexo]:[Sexo]]=$B31,IF(DATOS_[[AGRUP. VALOR. PTO.]:[AGRUP. VALOR. PTO.]]=$B30,IF(DATOS_[[Check Periodo Ref.]:[Check Periodo Ref.]]="Dentro",IF(DATOS_[[Check Equiparado]:[Check Equiparado]]="Sí",IF(DATOS!BF$4="Sí",(1/DATOS_[[% anualiz]:[% anualiz]]),1)*IF(DATOS!BF$5="Sí",1/DATOS_[[% normaliz]:[% normaliz]],1)*(DATOS_[Conc.Sal.28])))))))),
0)</f>
        <v>0</v>
      </c>
      <c r="AL31" s="168">
        <f t="array" ref="AL31">IFERROR(
(AVERAGE((IF(DATOS_[[Sexo]:[Sexo]]=$B31,IF(DATOS_[[AGRUP. VALOR. PTO.]:[AGRUP. VALOR. PTO.]]=$B30,IF(DATOS_[[Check Periodo Ref.]:[Check Periodo Ref.]]="Dentro",IF(DATOS_[[Check Equiparado]:[Check Equiparado]]="Sí",IF(DATOS!BG$4="Sí",(1/DATOS_[[% anualiz]:[% anualiz]]),1)*IF(DATOS!BG$5="Sí",1/DATOS_[[% normaliz]:[% normaliz]],1)*(DATOS_[Conc.Sal.29])))))))),
0)</f>
        <v>0</v>
      </c>
      <c r="AM31" s="168">
        <f t="array" ref="AM31">IFERROR(
(AVERAGE((IF(DATOS_[[Sexo]:[Sexo]]=$B31,IF(DATOS_[[AGRUP. VALOR. PTO.]:[AGRUP. VALOR. PTO.]]=$B30,IF(DATOS_[[Check Periodo Ref.]:[Check Periodo Ref.]]="Dentro",IF(DATOS_[[Check Equiparado]:[Check Equiparado]]="Sí",IF(DATOS!BH$4="Sí",(1/DATOS_[[% anualiz]:[% anualiz]]),1)*IF(DATOS!BH$5="Sí",1/DATOS_[[% normaliz]:[% normaliz]],1)*(DATOS_[Conc.Sal.30])))))))),
0)</f>
        <v>0</v>
      </c>
      <c r="AN31" s="169">
        <f t="array" ref="AN31">IFERROR(
AVERAGE(IF(DATOS_[Sexo]=$B31,IF(DATOS_[[AGRUP. VALOR. PTO.]:[AGRUP. VALOR. PTO.]]=$B30,IF(DATOS_[Check Equiparado]="Sí",IF(DATOS_[Check Periodo Ref.]="Dentro",DATOS_[Tot COMPL.SAL Eq],FALSE))))),
0)</f>
        <v>0</v>
      </c>
      <c r="AO31" s="170">
        <f t="array" ref="AO31">IFERROR(
AVERAGE(IF(DATOS_[Sexo]=$B31,IF(DATOS_[[AGRUP. VALOR. PTO.]:[AGRUP. VALOR. PTO.]]=$B30,IF(DATOS_[Check Equiparado]="Sí",IF(DATOS_[Check Periodo Ref.]="Dentro",DATOS_[TOTAL SALARIO Eq],FALSE))))),
0)</f>
        <v>0</v>
      </c>
      <c r="AP31" s="171">
        <f t="array" ref="AP31">IFERROR(
(AVERAGE((IF(DATOS_[[Sexo]:[Sexo]]=$B31,IF(DATOS_[[AGRUP. VALOR. PTO.]:[AGRUP. VALOR. PTO.]]=$B30,IF(DATOS_[[Check Periodo Ref.]:[Check Periodo Ref.]]="Dentro",IF(DATOS_[[Check Equiparado]:[Check Equiparado]]="Sí",IF(DATOS!BI$4="Sí",(1/DATOS_[[% anualiz]:[% anualiz]]),1)*IF(DATOS!BI$5="Sí",1/DATOS_[[% normaliz]:[% normaliz]],1)*(DATOS_[C.Extra.01])))))))),
0)</f>
        <v>0</v>
      </c>
      <c r="AQ31" s="171">
        <f t="array" ref="AQ31">IFERROR(
(AVERAGE((IF(DATOS_[[Sexo]:[Sexo]]=$B31,IF(DATOS_[[AGRUP. VALOR. PTO.]:[AGRUP. VALOR. PTO.]]=$B30,IF(DATOS_[[Check Periodo Ref.]:[Check Periodo Ref.]]="Dentro",IF(DATOS_[[Check Equiparado]:[Check Equiparado]]="Sí",IF(DATOS!BJ$4="Sí",(1/DATOS_[[% anualiz]:[% anualiz]]),1)*IF(DATOS!BJ$5="Sí",1/DATOS_[[% normaliz]:[% normaliz]],1)*(DATOS_[C.Extra.02])))))))),
0)</f>
        <v>0</v>
      </c>
      <c r="AR31" s="171">
        <f t="array" ref="AR31">IFERROR(
(AVERAGE((IF(DATOS_[[Sexo]:[Sexo]]=$B31,IF(DATOS_[[AGRUP. VALOR. PTO.]:[AGRUP. VALOR. PTO.]]=$B30,IF(DATOS_[[Check Periodo Ref.]:[Check Periodo Ref.]]="Dentro",IF(DATOS_[[Check Equiparado]:[Check Equiparado]]="Sí",IF(DATOS!BK$4="Sí",(1/DATOS_[[% anualiz]:[% anualiz]]),1)*IF(DATOS!BK$5="Sí",1/DATOS_[[% normaliz]:[% normaliz]],1)*(DATOS_[C.Extra.03])))))))),
0)</f>
        <v>0</v>
      </c>
      <c r="AS31" s="171">
        <f t="array" ref="AS31">IFERROR(
(AVERAGE((IF(DATOS_[[Sexo]:[Sexo]]=$B31,IF(DATOS_[[AGRUP. VALOR. PTO.]:[AGRUP. VALOR. PTO.]]=$B30,IF(DATOS_[[Check Periodo Ref.]:[Check Periodo Ref.]]="Dentro",IF(DATOS_[[Check Equiparado]:[Check Equiparado]]="Sí",IF(DATOS!BL$4="Sí",(1/DATOS_[[% anualiz]:[% anualiz]]),1)*IF(DATOS!BL$5="Sí",1/DATOS_[[% normaliz]:[% normaliz]],1)*(DATOS_[C.Extra.04])))))))),
0)</f>
        <v>0</v>
      </c>
      <c r="AT31" s="171">
        <f t="array" ref="AT31">IFERROR(
(AVERAGE((IF(DATOS_[[Sexo]:[Sexo]]=$B31,IF(DATOS_[[AGRUP. VALOR. PTO.]:[AGRUP. VALOR. PTO.]]=$B30,IF(DATOS_[[Check Periodo Ref.]:[Check Periodo Ref.]]="Dentro",IF(DATOS_[[Check Equiparado]:[Check Equiparado]]="Sí",IF(DATOS!BM$4="Sí",(1/DATOS_[[% anualiz]:[% anualiz]]),1)*IF(DATOS!BM$5="Sí",1/DATOS_[[% normaliz]:[% normaliz]],1)*(DATOS_[C.Extra.05])))))))),
0)</f>
        <v>0</v>
      </c>
      <c r="AU31" s="172">
        <f t="array" ref="AU31">IFERROR(
AVERAGE(IF(DATOS_[Sexo]=$B31,IF(DATOS_[[AGRUP. VALOR. PTO.]:[AGRUP. VALOR. PTO.]]=$B30,IF(DATOS_[Check Equiparado]="Sí",IF(DATOS_[Check Periodo Ref.]="Dentro",DATOS_[Tot Extrasalarial Eq],FALSE))))),
0)</f>
        <v>0</v>
      </c>
      <c r="AV31" s="173">
        <f t="array" ref="AV31">IFERROR(
AVERAGE(IF(DATOS_[Sexo]=$B31,IF(DATOS_[[AGRUP. VALOR. PTO.]:[AGRUP. VALOR. PTO.]]=$B30,IF(DATOS_[Check Equiparado]="Sí",IF(DATOS_[Check Periodo Ref.]="Dentro",DATOS_[TOTAL Retrib Eq],FALSE))))),
0)</f>
        <v>0</v>
      </c>
    </row>
    <row r="32" spans="1:48" x14ac:dyDescent="0.3">
      <c r="A32" s="119" t="str">
        <f t="shared" ref="A32" si="26">+A31</f>
        <v>[ocultar]</v>
      </c>
      <c r="B32" s="123" t="s">
        <v>163</v>
      </c>
      <c r="C32" s="124">
        <f t="array" ref="C32">SUM(IF($B32=DATOS_[Sexo],
IF($B30=DATOS_[AGRUP. VALOR. PTO.],
IF("Dentro"=DATOS_[Check Periodo Ref.],
1/(COUNTIFS(DATOS_[Sexo],$B32,DATOS_[AGRUP. VALOR. PTO.],$B30,DATOS_[Check Periodo Ref.],"Dentro",DATOS_[id],DATOS_[id]))))))</f>
        <v>0</v>
      </c>
      <c r="D32" s="125">
        <f>COUNTIFS(DATOS_[AGRUP. VALOR. PTO.],$B30,DATOS_[Sexo],$B32,DATOS_[Check Periodo Ref.],"Dentro")</f>
        <v>0</v>
      </c>
      <c r="E32" s="125">
        <f>COUNTIFS(DATOS_[AGRUP. VALOR. PTO.],$B30,DATOS_[Sexo],$B32,DATOS_[Check Periodo Ref.],"Dentro",DATOS_[Check Nº SC Norm],"Sí")</f>
        <v>0</v>
      </c>
      <c r="F32" s="125">
        <f>COUNTIFS(DATOS_[AGRUP. VALOR. PTO.],$B30,DATOS_[Sexo],$B32,DATOS_[Check Periodo Ref.],"Dentro",DATOS_[Check Nº SC Anualiz],"Sí")</f>
        <v>0</v>
      </c>
      <c r="G32" s="125">
        <f>COUNTIFS(DATOS_[AGRUP. VALOR. PTO.],$B30,DATOS_[Sexo],$B32,DATOS_[Check Periodo Ref.],"Dentro",DATOS_[Check Nº SC Norm y Anualiz],"Sí")</f>
        <v>0</v>
      </c>
      <c r="H32" s="125">
        <f>COUNTIFS(DATOS_[AGRUP. VALOR. PTO.],$B30,DATOS_[Sexo],$B32,DATOS_[Check Periodo Ref.],"Dentro",DATOS_[Check Equiparación],"Sí")</f>
        <v>0</v>
      </c>
      <c r="I32" s="167" cm="1">
        <f t="array" ref="I32">IFERROR(
AVERAGE(IF(DATOS_[Sexo]=$B32,IF(DATOS_[[AGRUP. VALOR. PTO.]:[AGRUP. VALOR. PTO.]]=$B30,IF(DATOS_[Check Equiparado]="Sí",IF(DATOS_[Check Periodo Ref.]="Dentro",DATOS_[SALARIO BASE Eq],FALSE))))),
0)</f>
        <v>0</v>
      </c>
      <c r="J32" s="168">
        <f t="array" ref="J32">IFERROR(
(AVERAGE((IF(DATOS_[[Sexo]:[Sexo]]=$B32,IF(DATOS_[[AGRUP. VALOR. PTO.]:[AGRUP. VALOR. PTO.]]=$B30,IF(DATOS_[[Check Periodo Ref.]:[Check Periodo Ref.]]="Dentro",IF(DATOS_[[Check Equiparado]:[Check Equiparado]]="Sí",IF(DATOS!AE$4="Sí",(1/DATOS_[[% anualiz]:[% anualiz]]),1)*IF(DATOS!AE$5="Sí",1/DATOS_[[% normaliz]:[% normaliz]],1)*(DATOS_[Conc.Sal.01])))))))),
0)</f>
        <v>0</v>
      </c>
      <c r="K32" s="168">
        <f t="array" ref="K32">IFERROR(
(AVERAGE((IF(DATOS_[[Sexo]:[Sexo]]=$B32,IF(DATOS_[[AGRUP. VALOR. PTO.]:[AGRUP. VALOR. PTO.]]=$B30,IF(DATOS_[[Check Periodo Ref.]:[Check Periodo Ref.]]="Dentro",IF(DATOS_[[Check Equiparado]:[Check Equiparado]]="Sí",IF(DATOS!AF$4="Sí",(1/DATOS_[[% anualiz]:[% anualiz]]),1)*IF(DATOS!AF$5="Sí",1/DATOS_[[% normaliz]:[% normaliz]],1)*(DATOS_[Conc.Sal.02])))))))),
0)</f>
        <v>0</v>
      </c>
      <c r="L32" s="168">
        <f t="array" ref="L32">IFERROR(
(AVERAGE((IF(DATOS_[[Sexo]:[Sexo]]=$B32,IF(DATOS_[[AGRUP. VALOR. PTO.]:[AGRUP. VALOR. PTO.]]=$B30,IF(DATOS_[[Check Periodo Ref.]:[Check Periodo Ref.]]="Dentro",IF(DATOS_[[Check Equiparado]:[Check Equiparado]]="Sí",IF(DATOS!AG$4="Sí",(1/DATOS_[[% anualiz]:[% anualiz]]),1)*IF(DATOS!AG$5="Sí",1/DATOS_[[% normaliz]:[% normaliz]],1)*(DATOS_[Conc.Sal.03])))))))),
0)</f>
        <v>0</v>
      </c>
      <c r="M32" s="168">
        <f t="array" ref="M32">IFERROR(
(AVERAGE((IF(DATOS_[[Sexo]:[Sexo]]=$B32,IF(DATOS_[[AGRUP. VALOR. PTO.]:[AGRUP. VALOR. PTO.]]=$B30,IF(DATOS_[[Check Periodo Ref.]:[Check Periodo Ref.]]="Dentro",IF(DATOS_[[Check Equiparado]:[Check Equiparado]]="Sí",IF(DATOS!AH$4="Sí",(1/DATOS_[[% anualiz]:[% anualiz]]),1)*IF(DATOS!AH$5="Sí",1/DATOS_[[% normaliz]:[% normaliz]],1)*(DATOS_[Conc.Sal.04])))))))),
0)</f>
        <v>0</v>
      </c>
      <c r="N32" s="168">
        <f t="array" ref="N32">IFERROR(
(AVERAGE((IF(DATOS_[[Sexo]:[Sexo]]=$B32,IF(DATOS_[[AGRUP. VALOR. PTO.]:[AGRUP. VALOR. PTO.]]=$B30,IF(DATOS_[[Check Periodo Ref.]:[Check Periodo Ref.]]="Dentro",IF(DATOS_[[Check Equiparado]:[Check Equiparado]]="Sí",IF(DATOS!AI$4="Sí",(1/DATOS_[[% anualiz]:[% anualiz]]),1)*IF(DATOS!AI$5="Sí",1/DATOS_[[% normaliz]:[% normaliz]],1)*(DATOS_[Conc.Sal.05])))))))),
0)</f>
        <v>0</v>
      </c>
      <c r="O32" s="168">
        <f t="array" ref="O32">IFERROR(
(AVERAGE((IF(DATOS_[[Sexo]:[Sexo]]=$B32,IF(DATOS_[[AGRUP. VALOR. PTO.]:[AGRUP. VALOR. PTO.]]=$B30,IF(DATOS_[[Check Periodo Ref.]:[Check Periodo Ref.]]="Dentro",IF(DATOS_[[Check Equiparado]:[Check Equiparado]]="Sí",IF(DATOS!AJ$4="Sí",(1/DATOS_[[% anualiz]:[% anualiz]]),1)*IF(DATOS!AJ$5="Sí",1/DATOS_[[% normaliz]:[% normaliz]],1)*(DATOS_[Conc.Sal.06])))))))),
0)</f>
        <v>0</v>
      </c>
      <c r="P32" s="168">
        <f t="array" ref="P32">IFERROR(
(AVERAGE((IF(DATOS_[[Sexo]:[Sexo]]=$B32,IF(DATOS_[[AGRUP. VALOR. PTO.]:[AGRUP. VALOR. PTO.]]=$B30,IF(DATOS_[[Check Periodo Ref.]:[Check Periodo Ref.]]="Dentro",IF(DATOS_[[Check Equiparado]:[Check Equiparado]]="Sí",IF(DATOS!AK$4="Sí",(1/DATOS_[[% anualiz]:[% anualiz]]),1)*IF(DATOS!AK$5="Sí",1/DATOS_[[% normaliz]:[% normaliz]],1)*(DATOS_[Conc.Sal.07])))))))),
0)</f>
        <v>0</v>
      </c>
      <c r="Q32" s="168">
        <f t="array" ref="Q32">IFERROR(
(AVERAGE((IF(DATOS_[[Sexo]:[Sexo]]=$B32,IF(DATOS_[[AGRUP. VALOR. PTO.]:[AGRUP. VALOR. PTO.]]=$B30,IF(DATOS_[[Check Periodo Ref.]:[Check Periodo Ref.]]="Dentro",IF(DATOS_[[Check Equiparado]:[Check Equiparado]]="Sí",IF(DATOS!AL$4="Sí",(1/DATOS_[[% anualiz]:[% anualiz]]),1)*IF(DATOS!AL$5="Sí",1/DATOS_[[% normaliz]:[% normaliz]],1)*(DATOS_[Conc.Sal.08])))))))),
0)</f>
        <v>0</v>
      </c>
      <c r="R32" s="168">
        <f t="array" ref="R32">IFERROR(
(AVERAGE((IF(DATOS_[[Sexo]:[Sexo]]=$B32,IF(DATOS_[[AGRUP. VALOR. PTO.]:[AGRUP. VALOR. PTO.]]=$B30,IF(DATOS_[[Check Periodo Ref.]:[Check Periodo Ref.]]="Dentro",IF(DATOS_[[Check Equiparado]:[Check Equiparado]]="Sí",IF(DATOS!AM$4="Sí",(1/DATOS_[[% anualiz]:[% anualiz]]),1)*IF(DATOS!AM$5="Sí",1/DATOS_[[% normaliz]:[% normaliz]],1)*(DATOS_[Conc.Sal.09])))))))),
0)</f>
        <v>0</v>
      </c>
      <c r="S32" s="168">
        <f t="array" ref="S32">IFERROR(
(AVERAGE((IF(DATOS_[[Sexo]:[Sexo]]=$B32,IF(DATOS_[[AGRUP. VALOR. PTO.]:[AGRUP. VALOR. PTO.]]=$B30,IF(DATOS_[[Check Periodo Ref.]:[Check Periodo Ref.]]="Dentro",IF(DATOS_[[Check Equiparado]:[Check Equiparado]]="Sí",IF(DATOS!AN$4="Sí",(1/DATOS_[[% anualiz]:[% anualiz]]),1)*IF(DATOS!AN$5="Sí",1/DATOS_[[% normaliz]:[% normaliz]],1)*(DATOS_[Conc.Sal.10])))))))),
0)</f>
        <v>0</v>
      </c>
      <c r="T32" s="168">
        <f t="array" ref="T32">IFERROR(
(AVERAGE((IF(DATOS_[[Sexo]:[Sexo]]=$B32,IF(DATOS_[[AGRUP. VALOR. PTO.]:[AGRUP. VALOR. PTO.]]=$B30,IF(DATOS_[[Check Periodo Ref.]:[Check Periodo Ref.]]="Dentro",IF(DATOS_[[Check Equiparado]:[Check Equiparado]]="Sí",IF(DATOS!AO$4="Sí",(1/DATOS_[[% anualiz]:[% anualiz]]),1)*IF(DATOS!AO$5="Sí",1/DATOS_[[% normaliz]:[% normaliz]],1)*(DATOS_[Conc.Sal.11])))))))),
0)</f>
        <v>0</v>
      </c>
      <c r="U32" s="168">
        <f t="array" ref="U32">IFERROR(
(AVERAGE((IF(DATOS_[[Sexo]:[Sexo]]=$B32,IF(DATOS_[[AGRUP. VALOR. PTO.]:[AGRUP. VALOR. PTO.]]=$B30,IF(DATOS_[[Check Periodo Ref.]:[Check Periodo Ref.]]="Dentro",IF(DATOS_[[Check Equiparado]:[Check Equiparado]]="Sí",IF(DATOS!AP$4="Sí",(1/DATOS_[[% anualiz]:[% anualiz]]),1)*IF(DATOS!AP$5="Sí",1/DATOS_[[% normaliz]:[% normaliz]],1)*(DATOS_[Conc.Sal.12])))))))),
0)</f>
        <v>0</v>
      </c>
      <c r="V32" s="168">
        <f t="array" ref="V32">IFERROR(
(AVERAGE((IF(DATOS_[[Sexo]:[Sexo]]=$B32,IF(DATOS_[[AGRUP. VALOR. PTO.]:[AGRUP. VALOR. PTO.]]=$B30,IF(DATOS_[[Check Periodo Ref.]:[Check Periodo Ref.]]="Dentro",IF(DATOS_[[Check Equiparado]:[Check Equiparado]]="Sí",IF(DATOS!AQ$4="Sí",(1/DATOS_[[% anualiz]:[% anualiz]]),1)*IF(DATOS!AQ$5="Sí",1/DATOS_[[% normaliz]:[% normaliz]],1)*(DATOS_[Conc.Sal.13])))))))),
0)</f>
        <v>0</v>
      </c>
      <c r="W32" s="168">
        <f t="array" ref="W32">IFERROR(
(AVERAGE((IF(DATOS_[[Sexo]:[Sexo]]=$B32,IF(DATOS_[[AGRUP. VALOR. PTO.]:[AGRUP. VALOR. PTO.]]=$B30,IF(DATOS_[[Check Periodo Ref.]:[Check Periodo Ref.]]="Dentro",IF(DATOS_[[Check Equiparado]:[Check Equiparado]]="Sí",IF(DATOS!AR$4="Sí",(1/DATOS_[[% anualiz]:[% anualiz]]),1)*IF(DATOS!AR$5="Sí",1/DATOS_[[% normaliz]:[% normaliz]],1)*(DATOS_[Conc.Sal.14])))))))),
0)</f>
        <v>0</v>
      </c>
      <c r="X32" s="168">
        <f t="array" ref="X32">IFERROR(
(AVERAGE((IF(DATOS_[[Sexo]:[Sexo]]=$B32,IF(DATOS_[[AGRUP. VALOR. PTO.]:[AGRUP. VALOR. PTO.]]=$B30,IF(DATOS_[[Check Periodo Ref.]:[Check Periodo Ref.]]="Dentro",IF(DATOS_[[Check Equiparado]:[Check Equiparado]]="Sí",IF(DATOS!AS$4="Sí",(1/DATOS_[[% anualiz]:[% anualiz]]),1)*IF(DATOS!AS$5="Sí",1/DATOS_[[% normaliz]:[% normaliz]],1)*(DATOS_[Conc.Sal.15])))))))),
0)</f>
        <v>0</v>
      </c>
      <c r="Y32" s="168">
        <f t="array" ref="Y32">IFERROR(
(AVERAGE((IF(DATOS_[[Sexo]:[Sexo]]=$B32,IF(DATOS_[[AGRUP. VALOR. PTO.]:[AGRUP. VALOR. PTO.]]=$B30,IF(DATOS_[[Check Periodo Ref.]:[Check Periodo Ref.]]="Dentro",IF(DATOS_[[Check Equiparado]:[Check Equiparado]]="Sí",IF(DATOS!AT$4="Sí",(1/DATOS_[[% anualiz]:[% anualiz]]),1)*IF(DATOS!AT$5="Sí",1/DATOS_[[% normaliz]:[% normaliz]],1)*(DATOS_[Conc.Sal.16])))))))),
0)</f>
        <v>0</v>
      </c>
      <c r="Z32" s="168">
        <f t="array" ref="Z32">IFERROR(
(AVERAGE((IF(DATOS_[[Sexo]:[Sexo]]=$B32,IF(DATOS_[[AGRUP. VALOR. PTO.]:[AGRUP. VALOR. PTO.]]=$B30,IF(DATOS_[[Check Periodo Ref.]:[Check Periodo Ref.]]="Dentro",IF(DATOS_[[Check Equiparado]:[Check Equiparado]]="Sí",IF(DATOS!AU$4="Sí",(1/DATOS_[[% anualiz]:[% anualiz]]),1)*IF(DATOS!AU$5="Sí",1/DATOS_[[% normaliz]:[% normaliz]],1)*(DATOS_[Conc.Sal.17])))))))),
0)</f>
        <v>0</v>
      </c>
      <c r="AA32" s="168">
        <f t="array" ref="AA32">IFERROR(
(AVERAGE((IF(DATOS_[[Sexo]:[Sexo]]=$B32,IF(DATOS_[[AGRUP. VALOR. PTO.]:[AGRUP. VALOR. PTO.]]=$B30,IF(DATOS_[[Check Periodo Ref.]:[Check Periodo Ref.]]="Dentro",IF(DATOS_[[Check Equiparado]:[Check Equiparado]]="Sí",IF(DATOS!AV$4="Sí",(1/DATOS_[[% anualiz]:[% anualiz]]),1)*IF(DATOS!AV$5="Sí",1/DATOS_[[% normaliz]:[% normaliz]],1)*(DATOS_[Conc.Sal.18])))))))),
0)</f>
        <v>0</v>
      </c>
      <c r="AB32" s="168">
        <f t="array" ref="AB32">IFERROR(
(AVERAGE((IF(DATOS_[[Sexo]:[Sexo]]=$B32,IF(DATOS_[[AGRUP. VALOR. PTO.]:[AGRUP. VALOR. PTO.]]=$B30,IF(DATOS_[[Check Periodo Ref.]:[Check Periodo Ref.]]="Dentro",IF(DATOS_[[Check Equiparado]:[Check Equiparado]]="Sí",IF(DATOS!AW$4="Sí",(1/DATOS_[[% anualiz]:[% anualiz]]),1)*IF(DATOS!AW$5="Sí",1/DATOS_[[% normaliz]:[% normaliz]],1)*(DATOS_[Conc.Sal.19])))))))),
0)</f>
        <v>0</v>
      </c>
      <c r="AC32" s="168">
        <f t="array" ref="AC32">IFERROR(
(AVERAGE((IF(DATOS_[[Sexo]:[Sexo]]=$B32,IF(DATOS_[[AGRUP. VALOR. PTO.]:[AGRUP. VALOR. PTO.]]=$B30,IF(DATOS_[[Check Periodo Ref.]:[Check Periodo Ref.]]="Dentro",IF(DATOS_[[Check Equiparado]:[Check Equiparado]]="Sí",IF(DATOS!AX$4="Sí",(1/DATOS_[[% anualiz]:[% anualiz]]),1)*IF(DATOS!AX$5="Sí",1/DATOS_[[% normaliz]:[% normaliz]],1)*(DATOS_[Conc.Sal.20])))))))),
0)</f>
        <v>0</v>
      </c>
      <c r="AD32" s="168">
        <f t="array" ref="AD32">IFERROR(
(AVERAGE((IF(DATOS_[[Sexo]:[Sexo]]=$B32,IF(DATOS_[[AGRUP. VALOR. PTO.]:[AGRUP. VALOR. PTO.]]=$B30,IF(DATOS_[[Check Periodo Ref.]:[Check Periodo Ref.]]="Dentro",IF(DATOS_[[Check Equiparado]:[Check Equiparado]]="Sí",IF(DATOS!AY$4="Sí",(1/DATOS_[[% anualiz]:[% anualiz]]),1)*IF(DATOS!AY$5="Sí",1/DATOS_[[% normaliz]:[% normaliz]],1)*(DATOS_[Conc.Sal.21])))))))),
0)</f>
        <v>0</v>
      </c>
      <c r="AE32" s="168">
        <f t="array" ref="AE32">IFERROR(
(AVERAGE((IF(DATOS_[[Sexo]:[Sexo]]=$B32,IF(DATOS_[[AGRUP. VALOR. PTO.]:[AGRUP. VALOR. PTO.]]=$B30,IF(DATOS_[[Check Periodo Ref.]:[Check Periodo Ref.]]="Dentro",IF(DATOS_[[Check Equiparado]:[Check Equiparado]]="Sí",IF(DATOS!AZ$4="Sí",(1/DATOS_[[% anualiz]:[% anualiz]]),1)*IF(DATOS!AZ$5="Sí",1/DATOS_[[% normaliz]:[% normaliz]],1)*(DATOS_[Conc.Sal.22])))))))),
0)</f>
        <v>0</v>
      </c>
      <c r="AF32" s="168">
        <f t="array" ref="AF32">IFERROR(
(AVERAGE((IF(DATOS_[[Sexo]:[Sexo]]=$B32,IF(DATOS_[[AGRUP. VALOR. PTO.]:[AGRUP. VALOR. PTO.]]=$B30,IF(DATOS_[[Check Periodo Ref.]:[Check Periodo Ref.]]="Dentro",IF(DATOS_[[Check Equiparado]:[Check Equiparado]]="Sí",IF(DATOS!BA$4="Sí",(1/DATOS_[[% anualiz]:[% anualiz]]),1)*IF(DATOS!BA$5="Sí",1/DATOS_[[% normaliz]:[% normaliz]],1)*(DATOS_[Conc.Sal.23])))))))),
0)</f>
        <v>0</v>
      </c>
      <c r="AG32" s="168">
        <f t="array" ref="AG32">IFERROR(
(AVERAGE((IF(DATOS_[[Sexo]:[Sexo]]=$B32,IF(DATOS_[[AGRUP. VALOR. PTO.]:[AGRUP. VALOR. PTO.]]=$B30,IF(DATOS_[[Check Periodo Ref.]:[Check Periodo Ref.]]="Dentro",IF(DATOS_[[Check Equiparado]:[Check Equiparado]]="Sí",IF(DATOS!BB$4="Sí",(1/DATOS_[[% anualiz]:[% anualiz]]),1)*IF(DATOS!BB$5="Sí",1/DATOS_[[% normaliz]:[% normaliz]],1)*(DATOS_[Conc.Sal.24])))))))),
0)</f>
        <v>0</v>
      </c>
      <c r="AH32" s="168">
        <f t="array" ref="AH32">IFERROR(
(AVERAGE((IF(DATOS_[[Sexo]:[Sexo]]=$B32,IF(DATOS_[[AGRUP. VALOR. PTO.]:[AGRUP. VALOR. PTO.]]=$B30,IF(DATOS_[[Check Periodo Ref.]:[Check Periodo Ref.]]="Dentro",IF(DATOS_[[Check Equiparado]:[Check Equiparado]]="Sí",IF(DATOS!BC$4="Sí",(1/DATOS_[[% anualiz]:[% anualiz]]),1)*IF(DATOS!BC$5="Sí",1/DATOS_[[% normaliz]:[% normaliz]],1)*(DATOS_[Conc.Sal.25])))))))),
0)</f>
        <v>0</v>
      </c>
      <c r="AI32" s="168">
        <f t="array" ref="AI32">IFERROR(
(AVERAGE((IF(DATOS_[[Sexo]:[Sexo]]=$B32,IF(DATOS_[[AGRUP. VALOR. PTO.]:[AGRUP. VALOR. PTO.]]=$B30,IF(DATOS_[[Check Periodo Ref.]:[Check Periodo Ref.]]="Dentro",IF(DATOS_[[Check Equiparado]:[Check Equiparado]]="Sí",IF(DATOS!BD$4="Sí",(1/DATOS_[[% anualiz]:[% anualiz]]),1)*IF(DATOS!BD$5="Sí",1/DATOS_[[% normaliz]:[% normaliz]],1)*(DATOS_[Conc.Sal.26])))))))),
0)</f>
        <v>0</v>
      </c>
      <c r="AJ32" s="168">
        <f t="array" ref="AJ32">IFERROR(
(AVERAGE((IF(DATOS_[[Sexo]:[Sexo]]=$B32,IF(DATOS_[[AGRUP. VALOR. PTO.]:[AGRUP. VALOR. PTO.]]=$B30,IF(DATOS_[[Check Periodo Ref.]:[Check Periodo Ref.]]="Dentro",IF(DATOS_[[Check Equiparado]:[Check Equiparado]]="Sí",IF(DATOS!BE$4="Sí",(1/DATOS_[[% anualiz]:[% anualiz]]),1)*IF(DATOS!BE$5="Sí",1/DATOS_[[% normaliz]:[% normaliz]],1)*(DATOS_[Conc.Sal.27])))))))),
0)</f>
        <v>0</v>
      </c>
      <c r="AK32" s="168">
        <f t="array" ref="AK32">IFERROR(
(AVERAGE((IF(DATOS_[[Sexo]:[Sexo]]=$B32,IF(DATOS_[[AGRUP. VALOR. PTO.]:[AGRUP. VALOR. PTO.]]=$B30,IF(DATOS_[[Check Periodo Ref.]:[Check Periodo Ref.]]="Dentro",IF(DATOS_[[Check Equiparado]:[Check Equiparado]]="Sí",IF(DATOS!BF$4="Sí",(1/DATOS_[[% anualiz]:[% anualiz]]),1)*IF(DATOS!BF$5="Sí",1/DATOS_[[% normaliz]:[% normaliz]],1)*(DATOS_[Conc.Sal.28])))))))),
0)</f>
        <v>0</v>
      </c>
      <c r="AL32" s="168">
        <f t="array" ref="AL32">IFERROR(
(AVERAGE((IF(DATOS_[[Sexo]:[Sexo]]=$B32,IF(DATOS_[[AGRUP. VALOR. PTO.]:[AGRUP. VALOR. PTO.]]=$B30,IF(DATOS_[[Check Periodo Ref.]:[Check Periodo Ref.]]="Dentro",IF(DATOS_[[Check Equiparado]:[Check Equiparado]]="Sí",IF(DATOS!BG$4="Sí",(1/DATOS_[[% anualiz]:[% anualiz]]),1)*IF(DATOS!BG$5="Sí",1/DATOS_[[% normaliz]:[% normaliz]],1)*(DATOS_[Conc.Sal.29])))))))),
0)</f>
        <v>0</v>
      </c>
      <c r="AM32" s="168">
        <f t="array" ref="AM32">IFERROR(
(AVERAGE((IF(DATOS_[[Sexo]:[Sexo]]=$B32,IF(DATOS_[[AGRUP. VALOR. PTO.]:[AGRUP. VALOR. PTO.]]=$B30,IF(DATOS_[[Check Periodo Ref.]:[Check Periodo Ref.]]="Dentro",IF(DATOS_[[Check Equiparado]:[Check Equiparado]]="Sí",IF(DATOS!BH$4="Sí",(1/DATOS_[[% anualiz]:[% anualiz]]),1)*IF(DATOS!BH$5="Sí",1/DATOS_[[% normaliz]:[% normaliz]],1)*(DATOS_[Conc.Sal.30])))))))),
0)</f>
        <v>0</v>
      </c>
      <c r="AN32" s="169">
        <f t="array" ref="AN32">IFERROR(
AVERAGE(IF(DATOS_[Sexo]=$B32,IF(DATOS_[[AGRUP. VALOR. PTO.]:[AGRUP. VALOR. PTO.]]=$B30,IF(DATOS_[Check Equiparado]="Sí",IF(DATOS_[Check Periodo Ref.]="Dentro",DATOS_[Tot COMPL.SAL Eq],FALSE))))),
0)</f>
        <v>0</v>
      </c>
      <c r="AO32" s="170">
        <f t="array" ref="AO32">IFERROR(
AVERAGE(IF(DATOS_[Sexo]=$B32,IF(DATOS_[[AGRUP. VALOR. PTO.]:[AGRUP. VALOR. PTO.]]=$B30,IF(DATOS_[Check Equiparado]="Sí",IF(DATOS_[Check Periodo Ref.]="Dentro",DATOS_[TOTAL SALARIO Eq],FALSE))))),
0)</f>
        <v>0</v>
      </c>
      <c r="AP32" s="171">
        <f t="array" ref="AP32">IFERROR(
(AVERAGE((IF(DATOS_[[Sexo]:[Sexo]]=$B32,IF(DATOS_[[AGRUP. VALOR. PTO.]:[AGRUP. VALOR. PTO.]]=$B31,IF(DATOS_[[Check Periodo Ref.]:[Check Periodo Ref.]]="Dentro",IF(DATOS_[[Check Equiparado]:[Check Equiparado]]="Sí",IF(DATOS!BI$4="Sí",(1/DATOS_[[% anualiz]:[% anualiz]]),1)*IF(DATOS!BI$5="Sí",1/DATOS_[[% normaliz]:[% normaliz]],1)*(DATOS_[C.Extra.01])))))))),
0)</f>
        <v>0</v>
      </c>
      <c r="AQ32" s="171">
        <f t="array" ref="AQ32">IFERROR(
(AVERAGE((IF(DATOS_[[Sexo]:[Sexo]]=$B32,IF(DATOS_[[AGRUP. VALOR. PTO.]:[AGRUP. VALOR. PTO.]]=$B31,IF(DATOS_[[Check Periodo Ref.]:[Check Periodo Ref.]]="Dentro",IF(DATOS_[[Check Equiparado]:[Check Equiparado]]="Sí",IF(DATOS!BJ$4="Sí",(1/DATOS_[[% anualiz]:[% anualiz]]),1)*IF(DATOS!BJ$5="Sí",1/DATOS_[[% normaliz]:[% normaliz]],1)*(DATOS_[C.Extra.02])))))))),
0)</f>
        <v>0</v>
      </c>
      <c r="AR32" s="171">
        <f t="array" ref="AR32">IFERROR(
(AVERAGE((IF(DATOS_[[Sexo]:[Sexo]]=$B32,IF(DATOS_[[AGRUP. VALOR. PTO.]:[AGRUP. VALOR. PTO.]]=$B31,IF(DATOS_[[Check Periodo Ref.]:[Check Periodo Ref.]]="Dentro",IF(DATOS_[[Check Equiparado]:[Check Equiparado]]="Sí",IF(DATOS!BK$4="Sí",(1/DATOS_[[% anualiz]:[% anualiz]]),1)*IF(DATOS!BK$5="Sí",1/DATOS_[[% normaliz]:[% normaliz]],1)*(DATOS_[C.Extra.03])))))))),
0)</f>
        <v>0</v>
      </c>
      <c r="AS32" s="171">
        <f t="array" ref="AS32">IFERROR(
(AVERAGE((IF(DATOS_[[Sexo]:[Sexo]]=$B32,IF(DATOS_[[AGRUP. VALOR. PTO.]:[AGRUP. VALOR. PTO.]]=$B31,IF(DATOS_[[Check Periodo Ref.]:[Check Periodo Ref.]]="Dentro",IF(DATOS_[[Check Equiparado]:[Check Equiparado]]="Sí",IF(DATOS!BL$4="Sí",(1/DATOS_[[% anualiz]:[% anualiz]]),1)*IF(DATOS!BL$5="Sí",1/DATOS_[[% normaliz]:[% normaliz]],1)*(DATOS_[C.Extra.04])))))))),
0)</f>
        <v>0</v>
      </c>
      <c r="AT32" s="171">
        <f t="array" ref="AT32">IFERROR(
(AVERAGE((IF(DATOS_[[Sexo]:[Sexo]]=$B32,IF(DATOS_[[AGRUP. VALOR. PTO.]:[AGRUP. VALOR. PTO.]]=$B31,IF(DATOS_[[Check Periodo Ref.]:[Check Periodo Ref.]]="Dentro",IF(DATOS_[[Check Equiparado]:[Check Equiparado]]="Sí",IF(DATOS!BM$4="Sí",(1/DATOS_[[% anualiz]:[% anualiz]]),1)*IF(DATOS!BM$5="Sí",1/DATOS_[[% normaliz]:[% normaliz]],1)*(DATOS_[C.Extra.05])))))))),
0)</f>
        <v>0</v>
      </c>
      <c r="AU32" s="172">
        <f t="array" ref="AU32">IFERROR(
AVERAGE(IF(DATOS_[Sexo]=$B32,IF(DATOS_[[AGRUP. VALOR. PTO.]:[AGRUP. VALOR. PTO.]]=$B30,IF(DATOS_[Check Equiparado]="Sí",IF(DATOS_[Check Periodo Ref.]="Dentro",DATOS_[Tot Extrasalarial Eq],FALSE))))),
0)</f>
        <v>0</v>
      </c>
      <c r="AV32" s="173">
        <f t="array" ref="AV32">IFERROR(
AVERAGE(IF(DATOS_[Sexo]=$B32,IF(DATOS_[[AGRUP. VALOR. PTO.]:[AGRUP. VALOR. PTO.]]=$B30,IF(DATOS_[Check Equiparado]="Sí",IF(DATOS_[Check Periodo Ref.]="Dentro",DATOS_[TOTAL Retrib Eq],FALSE))))),
0)</f>
        <v>0</v>
      </c>
    </row>
    <row r="33" spans="1:48" ht="17.25" thickBot="1" x14ac:dyDescent="0.35">
      <c r="A33" s="119" t="str">
        <f t="shared" ref="A33" si="27">+A34</f>
        <v>[ocultar]</v>
      </c>
      <c r="B33" s="129" t="s">
        <v>305</v>
      </c>
      <c r="C33" s="166"/>
      <c r="D33" s="130"/>
      <c r="E33" s="130"/>
      <c r="F33" s="130"/>
      <c r="G33" s="130"/>
      <c r="H33" s="130"/>
      <c r="I33" s="196" t="str">
        <f t="shared" ref="I33:AV33" si="28">IFERROR((I34-I35)/I34,"")</f>
        <v/>
      </c>
      <c r="J33" s="197" t="str">
        <f t="shared" si="28"/>
        <v/>
      </c>
      <c r="K33" s="198" t="str">
        <f t="shared" si="28"/>
        <v/>
      </c>
      <c r="L33" s="198" t="str">
        <f t="shared" si="28"/>
        <v/>
      </c>
      <c r="M33" s="198" t="str">
        <f t="shared" si="28"/>
        <v/>
      </c>
      <c r="N33" s="199" t="str">
        <f t="shared" si="28"/>
        <v/>
      </c>
      <c r="O33" s="200" t="str">
        <f t="shared" si="28"/>
        <v/>
      </c>
      <c r="P33" s="200" t="str">
        <f t="shared" si="28"/>
        <v/>
      </c>
      <c r="Q33" s="200" t="str">
        <f t="shared" si="28"/>
        <v/>
      </c>
      <c r="R33" s="200" t="str">
        <f t="shared" si="28"/>
        <v/>
      </c>
      <c r="S33" s="200" t="str">
        <f t="shared" si="28"/>
        <v/>
      </c>
      <c r="T33" s="200" t="str">
        <f t="shared" si="28"/>
        <v/>
      </c>
      <c r="U33" s="200" t="str">
        <f t="shared" si="28"/>
        <v/>
      </c>
      <c r="V33" s="200" t="str">
        <f t="shared" si="28"/>
        <v/>
      </c>
      <c r="W33" s="200" t="str">
        <f t="shared" si="28"/>
        <v/>
      </c>
      <c r="X33" s="200" t="str">
        <f t="shared" si="28"/>
        <v/>
      </c>
      <c r="Y33" s="200" t="str">
        <f t="shared" si="28"/>
        <v/>
      </c>
      <c r="Z33" s="199" t="str">
        <f t="shared" si="28"/>
        <v/>
      </c>
      <c r="AA33" s="199" t="str">
        <f t="shared" si="28"/>
        <v/>
      </c>
      <c r="AB33" s="199" t="str">
        <f t="shared" si="28"/>
        <v/>
      </c>
      <c r="AC33" s="199" t="str">
        <f t="shared" si="28"/>
        <v/>
      </c>
      <c r="AD33" s="199" t="str">
        <f t="shared" si="28"/>
        <v/>
      </c>
      <c r="AE33" s="199" t="str">
        <f t="shared" si="28"/>
        <v/>
      </c>
      <c r="AF33" s="199" t="str">
        <f t="shared" si="28"/>
        <v/>
      </c>
      <c r="AG33" s="199" t="str">
        <f t="shared" si="28"/>
        <v/>
      </c>
      <c r="AH33" s="199" t="str">
        <f t="shared" si="28"/>
        <v/>
      </c>
      <c r="AI33" s="199" t="str">
        <f t="shared" si="28"/>
        <v/>
      </c>
      <c r="AJ33" s="199" t="str">
        <f t="shared" si="28"/>
        <v/>
      </c>
      <c r="AK33" s="199" t="str">
        <f t="shared" si="28"/>
        <v/>
      </c>
      <c r="AL33" s="199" t="str">
        <f t="shared" si="28"/>
        <v/>
      </c>
      <c r="AM33" s="199" t="str">
        <f t="shared" si="28"/>
        <v/>
      </c>
      <c r="AN33" s="201" t="str">
        <f t="shared" si="28"/>
        <v/>
      </c>
      <c r="AO33" s="205" t="str">
        <f t="shared" si="28"/>
        <v/>
      </c>
      <c r="AP33" s="202" t="str">
        <f t="shared" si="28"/>
        <v/>
      </c>
      <c r="AQ33" s="202" t="str">
        <f t="shared" si="28"/>
        <v/>
      </c>
      <c r="AR33" s="202" t="str">
        <f t="shared" si="28"/>
        <v/>
      </c>
      <c r="AS33" s="202" t="str">
        <f t="shared" si="28"/>
        <v/>
      </c>
      <c r="AT33" s="202" t="str">
        <f t="shared" si="28"/>
        <v/>
      </c>
      <c r="AU33" s="203" t="str">
        <f t="shared" si="28"/>
        <v/>
      </c>
      <c r="AV33" s="204" t="str">
        <f t="shared" si="28"/>
        <v/>
      </c>
    </row>
    <row r="34" spans="1:48" x14ac:dyDescent="0.3">
      <c r="A34" s="119" t="str">
        <f t="shared" ref="A34" si="29">+IF(C34+C35=0,"[ocultar]","")</f>
        <v>[ocultar]</v>
      </c>
      <c r="B34" s="123" t="s">
        <v>162</v>
      </c>
      <c r="C34" s="124">
        <f t="array" ref="C34">SUM(IF($B34=DATOS_[Sexo],
IF($B33=DATOS_[AGRUP. VALOR. PTO.],
IF("Dentro"=DATOS_[Check Periodo Ref.],
1/(COUNTIFS(DATOS_[Sexo],$B34,DATOS_[AGRUP. VALOR. PTO.],$B33,DATOS_[Check Periodo Ref.],"Dentro",DATOS_[id],DATOS_[id]))))))</f>
        <v>0</v>
      </c>
      <c r="D34" s="125">
        <f>COUNTIFS(DATOS_[AGRUP. VALOR. PTO.],$B33,DATOS_[Sexo],$B34,DATOS_[Check Periodo Ref.],"Dentro")</f>
        <v>0</v>
      </c>
      <c r="E34" s="125">
        <f>COUNTIFS(DATOS_[AGRUP. VALOR. PTO.],$B33,DATOS_[Sexo],$B34,DATOS_[Check Periodo Ref.],"Dentro",DATOS_[Check Nº SC Norm],"Sí")</f>
        <v>0</v>
      </c>
      <c r="F34" s="125">
        <f>COUNTIFS(DATOS_[AGRUP. VALOR. PTO.],$B33,DATOS_[Sexo],$B34,DATOS_[Check Periodo Ref.],"Dentro",DATOS_[Check Nº SC Anualiz],"Sí")</f>
        <v>0</v>
      </c>
      <c r="G34" s="125">
        <f>COUNTIFS(DATOS_[AGRUP. VALOR. PTO.],$B33,DATOS_[Sexo],$B34,DATOS_[Check Periodo Ref.],"Dentro",DATOS_[Check Nº SC Norm y Anualiz],"Sí")</f>
        <v>0</v>
      </c>
      <c r="H34" s="125">
        <f>COUNTIFS(DATOS_[AGRUP. VALOR. PTO.],$B33,DATOS_[Sexo],$B34,DATOS_[Check Periodo Ref.],"Dentro",DATOS_[Check Equiparación],"Sí")</f>
        <v>0</v>
      </c>
      <c r="I34" s="167">
        <f t="array" ref="I34">IFERROR(
AVERAGE(IF(DATOS_[Sexo]=$B34,IF(DATOS_[[AGRUP. VALOR. PTO.]:[AGRUP. VALOR. PTO.]]=$B33,IF(DATOS_[Check Equiparado]="Sí",IF(DATOS_[Check Periodo Ref.]="Dentro",DATOS_[SALARIO BASE Eq],FALSE))))),
0)</f>
        <v>0</v>
      </c>
      <c r="J34" s="168">
        <f t="array" ref="J34">IFERROR(
(AVERAGE((IF(DATOS_[[Sexo]:[Sexo]]=$B34,IF(DATOS_[[AGRUP. VALOR. PTO.]:[AGRUP. VALOR. PTO.]]=$B33,IF(DATOS_[[Check Periodo Ref.]:[Check Periodo Ref.]]="Dentro",IF(DATOS_[[Check Equiparado]:[Check Equiparado]]="Sí",IF(DATOS!AE$4="Sí",(1/DATOS_[[% anualiz]:[% anualiz]]),1)*IF(DATOS!AE$5="Sí",1/DATOS_[[% normaliz]:[% normaliz]],1)*(DATOS_[Conc.Sal.01])))))))),
0)</f>
        <v>0</v>
      </c>
      <c r="K34" s="168">
        <f t="array" ref="K34">IFERROR(
(AVERAGE((IF(DATOS_[[Sexo]:[Sexo]]=$B34,IF(DATOS_[[AGRUP. VALOR. PTO.]:[AGRUP. VALOR. PTO.]]=$B33,IF(DATOS_[[Check Periodo Ref.]:[Check Periodo Ref.]]="Dentro",IF(DATOS_[[Check Equiparado]:[Check Equiparado]]="Sí",IF(DATOS!AF$4="Sí",(1/DATOS_[[% anualiz]:[% anualiz]]),1)*IF(DATOS!AF$5="Sí",1/DATOS_[[% normaliz]:[% normaliz]],1)*(DATOS_[Conc.Sal.02])))))))),
0)</f>
        <v>0</v>
      </c>
      <c r="L34" s="168">
        <f t="array" ref="L34">IFERROR(
(AVERAGE((IF(DATOS_[[Sexo]:[Sexo]]=$B34,IF(DATOS_[[AGRUP. VALOR. PTO.]:[AGRUP. VALOR. PTO.]]=$B33,IF(DATOS_[[Check Periodo Ref.]:[Check Periodo Ref.]]="Dentro",IF(DATOS_[[Check Equiparado]:[Check Equiparado]]="Sí",IF(DATOS!AG$4="Sí",(1/DATOS_[[% anualiz]:[% anualiz]]),1)*IF(DATOS!AG$5="Sí",1/DATOS_[[% normaliz]:[% normaliz]],1)*(DATOS_[Conc.Sal.03])))))))),
0)</f>
        <v>0</v>
      </c>
      <c r="M34" s="168">
        <f t="array" ref="M34">IFERROR(
(AVERAGE((IF(DATOS_[[Sexo]:[Sexo]]=$B34,IF(DATOS_[[AGRUP. VALOR. PTO.]:[AGRUP. VALOR. PTO.]]=$B33,IF(DATOS_[[Check Periodo Ref.]:[Check Periodo Ref.]]="Dentro",IF(DATOS_[[Check Equiparado]:[Check Equiparado]]="Sí",IF(DATOS!AH$4="Sí",(1/DATOS_[[% anualiz]:[% anualiz]]),1)*IF(DATOS!AH$5="Sí",1/DATOS_[[% normaliz]:[% normaliz]],1)*(DATOS_[Conc.Sal.04])))))))),
0)</f>
        <v>0</v>
      </c>
      <c r="N34" s="168">
        <f t="array" ref="N34">IFERROR(
(AVERAGE((IF(DATOS_[[Sexo]:[Sexo]]=$B34,IF(DATOS_[[AGRUP. VALOR. PTO.]:[AGRUP. VALOR. PTO.]]=$B33,IF(DATOS_[[Check Periodo Ref.]:[Check Periodo Ref.]]="Dentro",IF(DATOS_[[Check Equiparado]:[Check Equiparado]]="Sí",IF(DATOS!AI$4="Sí",(1/DATOS_[[% anualiz]:[% anualiz]]),1)*IF(DATOS!AI$5="Sí",1/DATOS_[[% normaliz]:[% normaliz]],1)*(DATOS_[Conc.Sal.05])))))))),
0)</f>
        <v>0</v>
      </c>
      <c r="O34" s="168">
        <f t="array" ref="O34">IFERROR(
(AVERAGE((IF(DATOS_[[Sexo]:[Sexo]]=$B34,IF(DATOS_[[AGRUP. VALOR. PTO.]:[AGRUP. VALOR. PTO.]]=$B33,IF(DATOS_[[Check Periodo Ref.]:[Check Periodo Ref.]]="Dentro",IF(DATOS_[[Check Equiparado]:[Check Equiparado]]="Sí",IF(DATOS!AJ$4="Sí",(1/DATOS_[[% anualiz]:[% anualiz]]),1)*IF(DATOS!AJ$5="Sí",1/DATOS_[[% normaliz]:[% normaliz]],1)*(DATOS_[Conc.Sal.06])))))))),
0)</f>
        <v>0</v>
      </c>
      <c r="P34" s="168">
        <f t="array" ref="P34">IFERROR(
(AVERAGE((IF(DATOS_[[Sexo]:[Sexo]]=$B34,IF(DATOS_[[AGRUP. VALOR. PTO.]:[AGRUP. VALOR. PTO.]]=$B33,IF(DATOS_[[Check Periodo Ref.]:[Check Periodo Ref.]]="Dentro",IF(DATOS_[[Check Equiparado]:[Check Equiparado]]="Sí",IF(DATOS!AK$4="Sí",(1/DATOS_[[% anualiz]:[% anualiz]]),1)*IF(DATOS!AK$5="Sí",1/DATOS_[[% normaliz]:[% normaliz]],1)*(DATOS_[Conc.Sal.07])))))))),
0)</f>
        <v>0</v>
      </c>
      <c r="Q34" s="168">
        <f t="array" ref="Q34">IFERROR(
(AVERAGE((IF(DATOS_[[Sexo]:[Sexo]]=$B34,IF(DATOS_[[AGRUP. VALOR. PTO.]:[AGRUP. VALOR. PTO.]]=$B33,IF(DATOS_[[Check Periodo Ref.]:[Check Periodo Ref.]]="Dentro",IF(DATOS_[[Check Equiparado]:[Check Equiparado]]="Sí",IF(DATOS!AL$4="Sí",(1/DATOS_[[% anualiz]:[% anualiz]]),1)*IF(DATOS!AL$5="Sí",1/DATOS_[[% normaliz]:[% normaliz]],1)*(DATOS_[Conc.Sal.08])))))))),
0)</f>
        <v>0</v>
      </c>
      <c r="R34" s="168">
        <f t="array" ref="R34">IFERROR(
(AVERAGE((IF(DATOS_[[Sexo]:[Sexo]]=$B34,IF(DATOS_[[AGRUP. VALOR. PTO.]:[AGRUP. VALOR. PTO.]]=$B33,IF(DATOS_[[Check Periodo Ref.]:[Check Periodo Ref.]]="Dentro",IF(DATOS_[[Check Equiparado]:[Check Equiparado]]="Sí",IF(DATOS!AM$4="Sí",(1/DATOS_[[% anualiz]:[% anualiz]]),1)*IF(DATOS!AM$5="Sí",1/DATOS_[[% normaliz]:[% normaliz]],1)*(DATOS_[Conc.Sal.09])))))))),
0)</f>
        <v>0</v>
      </c>
      <c r="S34" s="168">
        <f t="array" ref="S34">IFERROR(
(AVERAGE((IF(DATOS_[[Sexo]:[Sexo]]=$B34,IF(DATOS_[[AGRUP. VALOR. PTO.]:[AGRUP. VALOR. PTO.]]=$B33,IF(DATOS_[[Check Periodo Ref.]:[Check Periodo Ref.]]="Dentro",IF(DATOS_[[Check Equiparado]:[Check Equiparado]]="Sí",IF(DATOS!AN$4="Sí",(1/DATOS_[[% anualiz]:[% anualiz]]),1)*IF(DATOS!AN$5="Sí",1/DATOS_[[% normaliz]:[% normaliz]],1)*(DATOS_[Conc.Sal.10])))))))),
0)</f>
        <v>0</v>
      </c>
      <c r="T34" s="168">
        <f t="array" ref="T34">IFERROR(
(AVERAGE((IF(DATOS_[[Sexo]:[Sexo]]=$B34,IF(DATOS_[[AGRUP. VALOR. PTO.]:[AGRUP. VALOR. PTO.]]=$B33,IF(DATOS_[[Check Periodo Ref.]:[Check Periodo Ref.]]="Dentro",IF(DATOS_[[Check Equiparado]:[Check Equiparado]]="Sí",IF(DATOS!AO$4="Sí",(1/DATOS_[[% anualiz]:[% anualiz]]),1)*IF(DATOS!AO$5="Sí",1/DATOS_[[% normaliz]:[% normaliz]],1)*(DATOS_[Conc.Sal.11])))))))),
0)</f>
        <v>0</v>
      </c>
      <c r="U34" s="168">
        <f t="array" ref="U34">IFERROR(
(AVERAGE((IF(DATOS_[[Sexo]:[Sexo]]=$B34,IF(DATOS_[[AGRUP. VALOR. PTO.]:[AGRUP. VALOR. PTO.]]=$B33,IF(DATOS_[[Check Periodo Ref.]:[Check Periodo Ref.]]="Dentro",IF(DATOS_[[Check Equiparado]:[Check Equiparado]]="Sí",IF(DATOS!AP$4="Sí",(1/DATOS_[[% anualiz]:[% anualiz]]),1)*IF(DATOS!AP$5="Sí",1/DATOS_[[% normaliz]:[% normaliz]],1)*(DATOS_[Conc.Sal.12])))))))),
0)</f>
        <v>0</v>
      </c>
      <c r="V34" s="168">
        <f t="array" ref="V34">IFERROR(
(AVERAGE((IF(DATOS_[[Sexo]:[Sexo]]=$B34,IF(DATOS_[[AGRUP. VALOR. PTO.]:[AGRUP. VALOR. PTO.]]=$B33,IF(DATOS_[[Check Periodo Ref.]:[Check Periodo Ref.]]="Dentro",IF(DATOS_[[Check Equiparado]:[Check Equiparado]]="Sí",IF(DATOS!AQ$4="Sí",(1/DATOS_[[% anualiz]:[% anualiz]]),1)*IF(DATOS!AQ$5="Sí",1/DATOS_[[% normaliz]:[% normaliz]],1)*(DATOS_[Conc.Sal.13])))))))),
0)</f>
        <v>0</v>
      </c>
      <c r="W34" s="168">
        <f t="array" ref="W34">IFERROR(
(AVERAGE((IF(DATOS_[[Sexo]:[Sexo]]=$B34,IF(DATOS_[[AGRUP. VALOR. PTO.]:[AGRUP. VALOR. PTO.]]=$B33,IF(DATOS_[[Check Periodo Ref.]:[Check Periodo Ref.]]="Dentro",IF(DATOS_[[Check Equiparado]:[Check Equiparado]]="Sí",IF(DATOS!AR$4="Sí",(1/DATOS_[[% anualiz]:[% anualiz]]),1)*IF(DATOS!AR$5="Sí",1/DATOS_[[% normaliz]:[% normaliz]],1)*(DATOS_[Conc.Sal.14])))))))),
0)</f>
        <v>0</v>
      </c>
      <c r="X34" s="168">
        <f t="array" ref="X34">IFERROR(
(AVERAGE((IF(DATOS_[[Sexo]:[Sexo]]=$B34,IF(DATOS_[[AGRUP. VALOR. PTO.]:[AGRUP. VALOR. PTO.]]=$B33,IF(DATOS_[[Check Periodo Ref.]:[Check Periodo Ref.]]="Dentro",IF(DATOS_[[Check Equiparado]:[Check Equiparado]]="Sí",IF(DATOS!AS$4="Sí",(1/DATOS_[[% anualiz]:[% anualiz]]),1)*IF(DATOS!AS$5="Sí",1/DATOS_[[% normaliz]:[% normaliz]],1)*(DATOS_[Conc.Sal.15])))))))),
0)</f>
        <v>0</v>
      </c>
      <c r="Y34" s="168">
        <f t="array" ref="Y34">IFERROR(
(AVERAGE((IF(DATOS_[[Sexo]:[Sexo]]=$B34,IF(DATOS_[[AGRUP. VALOR. PTO.]:[AGRUP. VALOR. PTO.]]=$B33,IF(DATOS_[[Check Periodo Ref.]:[Check Periodo Ref.]]="Dentro",IF(DATOS_[[Check Equiparado]:[Check Equiparado]]="Sí",IF(DATOS!AT$4="Sí",(1/DATOS_[[% anualiz]:[% anualiz]]),1)*IF(DATOS!AT$5="Sí",1/DATOS_[[% normaliz]:[% normaliz]],1)*(DATOS_[Conc.Sal.16])))))))),
0)</f>
        <v>0</v>
      </c>
      <c r="Z34" s="168">
        <f t="array" ref="Z34">IFERROR(
(AVERAGE((IF(DATOS_[[Sexo]:[Sexo]]=$B34,IF(DATOS_[[AGRUP. VALOR. PTO.]:[AGRUP. VALOR. PTO.]]=$B33,IF(DATOS_[[Check Periodo Ref.]:[Check Periodo Ref.]]="Dentro",IF(DATOS_[[Check Equiparado]:[Check Equiparado]]="Sí",IF(DATOS!AU$4="Sí",(1/DATOS_[[% anualiz]:[% anualiz]]),1)*IF(DATOS!AU$5="Sí",1/DATOS_[[% normaliz]:[% normaliz]],1)*(DATOS_[Conc.Sal.17])))))))),
0)</f>
        <v>0</v>
      </c>
      <c r="AA34" s="168">
        <f t="array" ref="AA34">IFERROR(
(AVERAGE((IF(DATOS_[[Sexo]:[Sexo]]=$B34,IF(DATOS_[[AGRUP. VALOR. PTO.]:[AGRUP. VALOR. PTO.]]=$B33,IF(DATOS_[[Check Periodo Ref.]:[Check Periodo Ref.]]="Dentro",IF(DATOS_[[Check Equiparado]:[Check Equiparado]]="Sí",IF(DATOS!AV$4="Sí",(1/DATOS_[[% anualiz]:[% anualiz]]),1)*IF(DATOS!AV$5="Sí",1/DATOS_[[% normaliz]:[% normaliz]],1)*(DATOS_[Conc.Sal.18])))))))),
0)</f>
        <v>0</v>
      </c>
      <c r="AB34" s="168">
        <f t="array" ref="AB34">IFERROR(
(AVERAGE((IF(DATOS_[[Sexo]:[Sexo]]=$B34,IF(DATOS_[[AGRUP. VALOR. PTO.]:[AGRUP. VALOR. PTO.]]=$B33,IF(DATOS_[[Check Periodo Ref.]:[Check Periodo Ref.]]="Dentro",IF(DATOS_[[Check Equiparado]:[Check Equiparado]]="Sí",IF(DATOS!AW$4="Sí",(1/DATOS_[[% anualiz]:[% anualiz]]),1)*IF(DATOS!AW$5="Sí",1/DATOS_[[% normaliz]:[% normaliz]],1)*(DATOS_[Conc.Sal.19])))))))),
0)</f>
        <v>0</v>
      </c>
      <c r="AC34" s="168">
        <f t="array" ref="AC34">IFERROR(
(AVERAGE((IF(DATOS_[[Sexo]:[Sexo]]=$B34,IF(DATOS_[[AGRUP. VALOR. PTO.]:[AGRUP. VALOR. PTO.]]=$B33,IF(DATOS_[[Check Periodo Ref.]:[Check Periodo Ref.]]="Dentro",IF(DATOS_[[Check Equiparado]:[Check Equiparado]]="Sí",IF(DATOS!AX$4="Sí",(1/DATOS_[[% anualiz]:[% anualiz]]),1)*IF(DATOS!AX$5="Sí",1/DATOS_[[% normaliz]:[% normaliz]],1)*(DATOS_[Conc.Sal.20])))))))),
0)</f>
        <v>0</v>
      </c>
      <c r="AD34" s="168">
        <f t="array" ref="AD34">IFERROR(
(AVERAGE((IF(DATOS_[[Sexo]:[Sexo]]=$B34,IF(DATOS_[[AGRUP. VALOR. PTO.]:[AGRUP. VALOR. PTO.]]=$B33,IF(DATOS_[[Check Periodo Ref.]:[Check Periodo Ref.]]="Dentro",IF(DATOS_[[Check Equiparado]:[Check Equiparado]]="Sí",IF(DATOS!AY$4="Sí",(1/DATOS_[[% anualiz]:[% anualiz]]),1)*IF(DATOS!AY$5="Sí",1/DATOS_[[% normaliz]:[% normaliz]],1)*(DATOS_[Conc.Sal.21])))))))),
0)</f>
        <v>0</v>
      </c>
      <c r="AE34" s="168">
        <f t="array" ref="AE34">IFERROR(
(AVERAGE((IF(DATOS_[[Sexo]:[Sexo]]=$B34,IF(DATOS_[[AGRUP. VALOR. PTO.]:[AGRUP. VALOR. PTO.]]=$B33,IF(DATOS_[[Check Periodo Ref.]:[Check Periodo Ref.]]="Dentro",IF(DATOS_[[Check Equiparado]:[Check Equiparado]]="Sí",IF(DATOS!AZ$4="Sí",(1/DATOS_[[% anualiz]:[% anualiz]]),1)*IF(DATOS!AZ$5="Sí",1/DATOS_[[% normaliz]:[% normaliz]],1)*(DATOS_[Conc.Sal.22])))))))),
0)</f>
        <v>0</v>
      </c>
      <c r="AF34" s="168">
        <f t="array" ref="AF34">IFERROR(
(AVERAGE((IF(DATOS_[[Sexo]:[Sexo]]=$B34,IF(DATOS_[[AGRUP. VALOR. PTO.]:[AGRUP. VALOR. PTO.]]=$B33,IF(DATOS_[[Check Periodo Ref.]:[Check Periodo Ref.]]="Dentro",IF(DATOS_[[Check Equiparado]:[Check Equiparado]]="Sí",IF(DATOS!BA$4="Sí",(1/DATOS_[[% anualiz]:[% anualiz]]),1)*IF(DATOS!BA$5="Sí",1/DATOS_[[% normaliz]:[% normaliz]],1)*(DATOS_[Conc.Sal.23])))))))),
0)</f>
        <v>0</v>
      </c>
      <c r="AG34" s="168">
        <f t="array" ref="AG34">IFERROR(
(AVERAGE((IF(DATOS_[[Sexo]:[Sexo]]=$B34,IF(DATOS_[[AGRUP. VALOR. PTO.]:[AGRUP. VALOR. PTO.]]=$B33,IF(DATOS_[[Check Periodo Ref.]:[Check Periodo Ref.]]="Dentro",IF(DATOS_[[Check Equiparado]:[Check Equiparado]]="Sí",IF(DATOS!BB$4="Sí",(1/DATOS_[[% anualiz]:[% anualiz]]),1)*IF(DATOS!BB$5="Sí",1/DATOS_[[% normaliz]:[% normaliz]],1)*(DATOS_[Conc.Sal.24])))))))),
0)</f>
        <v>0</v>
      </c>
      <c r="AH34" s="168">
        <f t="array" ref="AH34">IFERROR(
(AVERAGE((IF(DATOS_[[Sexo]:[Sexo]]=$B34,IF(DATOS_[[AGRUP. VALOR. PTO.]:[AGRUP. VALOR. PTO.]]=$B33,IF(DATOS_[[Check Periodo Ref.]:[Check Periodo Ref.]]="Dentro",IF(DATOS_[[Check Equiparado]:[Check Equiparado]]="Sí",IF(DATOS!BC$4="Sí",(1/DATOS_[[% anualiz]:[% anualiz]]),1)*IF(DATOS!BC$5="Sí",1/DATOS_[[% normaliz]:[% normaliz]],1)*(DATOS_[Conc.Sal.25])))))))),
0)</f>
        <v>0</v>
      </c>
      <c r="AI34" s="168">
        <f t="array" ref="AI34">IFERROR(
(AVERAGE((IF(DATOS_[[Sexo]:[Sexo]]=$B34,IF(DATOS_[[AGRUP. VALOR. PTO.]:[AGRUP. VALOR. PTO.]]=$B33,IF(DATOS_[[Check Periodo Ref.]:[Check Periodo Ref.]]="Dentro",IF(DATOS_[[Check Equiparado]:[Check Equiparado]]="Sí",IF(DATOS!BD$4="Sí",(1/DATOS_[[% anualiz]:[% anualiz]]),1)*IF(DATOS!BD$5="Sí",1/DATOS_[[% normaliz]:[% normaliz]],1)*(DATOS_[Conc.Sal.26])))))))),
0)</f>
        <v>0</v>
      </c>
      <c r="AJ34" s="168">
        <f t="array" ref="AJ34">IFERROR(
(AVERAGE((IF(DATOS_[[Sexo]:[Sexo]]=$B34,IF(DATOS_[[AGRUP. VALOR. PTO.]:[AGRUP. VALOR. PTO.]]=$B33,IF(DATOS_[[Check Periodo Ref.]:[Check Periodo Ref.]]="Dentro",IF(DATOS_[[Check Equiparado]:[Check Equiparado]]="Sí",IF(DATOS!BE$4="Sí",(1/DATOS_[[% anualiz]:[% anualiz]]),1)*IF(DATOS!BE$5="Sí",1/DATOS_[[% normaliz]:[% normaliz]],1)*(DATOS_[Conc.Sal.27])))))))),
0)</f>
        <v>0</v>
      </c>
      <c r="AK34" s="168">
        <f t="array" ref="AK34">IFERROR(
(AVERAGE((IF(DATOS_[[Sexo]:[Sexo]]=$B34,IF(DATOS_[[AGRUP. VALOR. PTO.]:[AGRUP. VALOR. PTO.]]=$B33,IF(DATOS_[[Check Periodo Ref.]:[Check Periodo Ref.]]="Dentro",IF(DATOS_[[Check Equiparado]:[Check Equiparado]]="Sí",IF(DATOS!BF$4="Sí",(1/DATOS_[[% anualiz]:[% anualiz]]),1)*IF(DATOS!BF$5="Sí",1/DATOS_[[% normaliz]:[% normaliz]],1)*(DATOS_[Conc.Sal.28])))))))),
0)</f>
        <v>0</v>
      </c>
      <c r="AL34" s="168">
        <f t="array" ref="AL34">IFERROR(
(AVERAGE((IF(DATOS_[[Sexo]:[Sexo]]=$B34,IF(DATOS_[[AGRUP. VALOR. PTO.]:[AGRUP. VALOR. PTO.]]=$B33,IF(DATOS_[[Check Periodo Ref.]:[Check Periodo Ref.]]="Dentro",IF(DATOS_[[Check Equiparado]:[Check Equiparado]]="Sí",IF(DATOS!BG$4="Sí",(1/DATOS_[[% anualiz]:[% anualiz]]),1)*IF(DATOS!BG$5="Sí",1/DATOS_[[% normaliz]:[% normaliz]],1)*(DATOS_[Conc.Sal.29])))))))),
0)</f>
        <v>0</v>
      </c>
      <c r="AM34" s="168">
        <f t="array" ref="AM34">IFERROR(
(AVERAGE((IF(DATOS_[[Sexo]:[Sexo]]=$B34,IF(DATOS_[[AGRUP. VALOR. PTO.]:[AGRUP. VALOR. PTO.]]=$B33,IF(DATOS_[[Check Periodo Ref.]:[Check Periodo Ref.]]="Dentro",IF(DATOS_[[Check Equiparado]:[Check Equiparado]]="Sí",IF(DATOS!BH$4="Sí",(1/DATOS_[[% anualiz]:[% anualiz]]),1)*IF(DATOS!BH$5="Sí",1/DATOS_[[% normaliz]:[% normaliz]],1)*(DATOS_[Conc.Sal.30])))))))),
0)</f>
        <v>0</v>
      </c>
      <c r="AN34" s="169">
        <f t="array" ref="AN34">IFERROR(
AVERAGE(IF(DATOS_[Sexo]=$B34,IF(DATOS_[[AGRUP. VALOR. PTO.]:[AGRUP. VALOR. PTO.]]=$B33,IF(DATOS_[Check Equiparado]="Sí",IF(DATOS_[Check Periodo Ref.]="Dentro",DATOS_[Tot COMPL.SAL Eq],FALSE))))),
0)</f>
        <v>0</v>
      </c>
      <c r="AO34" s="170">
        <f t="array" ref="AO34">IFERROR(
AVERAGE(IF(DATOS_[Sexo]=$B34,IF(DATOS_[[AGRUP. VALOR. PTO.]:[AGRUP. VALOR. PTO.]]=$B33,IF(DATOS_[Check Equiparado]="Sí",IF(DATOS_[Check Periodo Ref.]="Dentro",DATOS_[TOTAL SALARIO Eq],FALSE))))),
0)</f>
        <v>0</v>
      </c>
      <c r="AP34" s="171">
        <f t="array" ref="AP34">IFERROR(
(AVERAGE((IF(DATOS_[[Sexo]:[Sexo]]=$B34,IF(DATOS_[[AGRUP. VALOR. PTO.]:[AGRUP. VALOR. PTO.]]=$B33,IF(DATOS_[[Check Periodo Ref.]:[Check Periodo Ref.]]="Dentro",IF(DATOS_[[Check Equiparado]:[Check Equiparado]]="Sí",IF(DATOS!BI$4="Sí",(1/DATOS_[[% anualiz]:[% anualiz]]),1)*IF(DATOS!BI$5="Sí",1/DATOS_[[% normaliz]:[% normaliz]],1)*(DATOS_[C.Extra.01])))))))),
0)</f>
        <v>0</v>
      </c>
      <c r="AQ34" s="171">
        <f t="array" ref="AQ34">IFERROR(
(AVERAGE((IF(DATOS_[[Sexo]:[Sexo]]=$B34,IF(DATOS_[[AGRUP. VALOR. PTO.]:[AGRUP. VALOR. PTO.]]=$B33,IF(DATOS_[[Check Periodo Ref.]:[Check Periodo Ref.]]="Dentro",IF(DATOS_[[Check Equiparado]:[Check Equiparado]]="Sí",IF(DATOS!BJ$4="Sí",(1/DATOS_[[% anualiz]:[% anualiz]]),1)*IF(DATOS!BJ$5="Sí",1/DATOS_[[% normaliz]:[% normaliz]],1)*(DATOS_[C.Extra.02])))))))),
0)</f>
        <v>0</v>
      </c>
      <c r="AR34" s="171">
        <f t="array" ref="AR34">IFERROR(
(AVERAGE((IF(DATOS_[[Sexo]:[Sexo]]=$B34,IF(DATOS_[[AGRUP. VALOR. PTO.]:[AGRUP. VALOR. PTO.]]=$B33,IF(DATOS_[[Check Periodo Ref.]:[Check Periodo Ref.]]="Dentro",IF(DATOS_[[Check Equiparado]:[Check Equiparado]]="Sí",IF(DATOS!BK$4="Sí",(1/DATOS_[[% anualiz]:[% anualiz]]),1)*IF(DATOS!BK$5="Sí",1/DATOS_[[% normaliz]:[% normaliz]],1)*(DATOS_[C.Extra.03])))))))),
0)</f>
        <v>0</v>
      </c>
      <c r="AS34" s="171">
        <f t="array" ref="AS34">IFERROR(
(AVERAGE((IF(DATOS_[[Sexo]:[Sexo]]=$B34,IF(DATOS_[[AGRUP. VALOR. PTO.]:[AGRUP. VALOR. PTO.]]=$B33,IF(DATOS_[[Check Periodo Ref.]:[Check Periodo Ref.]]="Dentro",IF(DATOS_[[Check Equiparado]:[Check Equiparado]]="Sí",IF(DATOS!BL$4="Sí",(1/DATOS_[[% anualiz]:[% anualiz]]),1)*IF(DATOS!BL$5="Sí",1/DATOS_[[% normaliz]:[% normaliz]],1)*(DATOS_[C.Extra.04])))))))),
0)</f>
        <v>0</v>
      </c>
      <c r="AT34" s="171">
        <f t="array" ref="AT34">IFERROR(
(AVERAGE((IF(DATOS_[[Sexo]:[Sexo]]=$B34,IF(DATOS_[[AGRUP. VALOR. PTO.]:[AGRUP. VALOR. PTO.]]=$B33,IF(DATOS_[[Check Periodo Ref.]:[Check Periodo Ref.]]="Dentro",IF(DATOS_[[Check Equiparado]:[Check Equiparado]]="Sí",IF(DATOS!BM$4="Sí",(1/DATOS_[[% anualiz]:[% anualiz]]),1)*IF(DATOS!BM$5="Sí",1/DATOS_[[% normaliz]:[% normaliz]],1)*(DATOS_[C.Extra.05])))))))),
0)</f>
        <v>0</v>
      </c>
      <c r="AU34" s="172">
        <f t="array" ref="AU34">IFERROR(
AVERAGE(IF(DATOS_[Sexo]=$B34,IF(DATOS_[[AGRUP. VALOR. PTO.]:[AGRUP. VALOR. PTO.]]=$B33,IF(DATOS_[Check Equiparado]="Sí",IF(DATOS_[Check Periodo Ref.]="Dentro",DATOS_[Tot Extrasalarial Eq],FALSE))))),
0)</f>
        <v>0</v>
      </c>
      <c r="AV34" s="173">
        <f t="array" ref="AV34">IFERROR(
AVERAGE(IF(DATOS_[Sexo]=$B34,IF(DATOS_[[AGRUP. VALOR. PTO.]:[AGRUP. VALOR. PTO.]]=$B33,IF(DATOS_[Check Equiparado]="Sí",IF(DATOS_[Check Periodo Ref.]="Dentro",DATOS_[TOTAL Retrib Eq],FALSE))))),
0)</f>
        <v>0</v>
      </c>
    </row>
    <row r="35" spans="1:48" x14ac:dyDescent="0.3">
      <c r="A35" s="119" t="str">
        <f t="shared" ref="A35" si="30">+A34</f>
        <v>[ocultar]</v>
      </c>
      <c r="B35" s="123" t="s">
        <v>163</v>
      </c>
      <c r="C35" s="124">
        <f t="array" ref="C35">SUM(IF($B35=DATOS_[Sexo],
IF($B33=DATOS_[AGRUP. VALOR. PTO.],
IF("Dentro"=DATOS_[Check Periodo Ref.],
1/(COUNTIFS(DATOS_[Sexo],$B35,DATOS_[AGRUP. VALOR. PTO.],$B33,DATOS_[Check Periodo Ref.],"Dentro",DATOS_[id],DATOS_[id]))))))</f>
        <v>0</v>
      </c>
      <c r="D35" s="125">
        <f>COUNTIFS(DATOS_[AGRUP. VALOR. PTO.],$B33,DATOS_[Sexo],$B35,DATOS_[Check Periodo Ref.],"Dentro")</f>
        <v>0</v>
      </c>
      <c r="E35" s="125">
        <f>COUNTIFS(DATOS_[AGRUP. VALOR. PTO.],$B33,DATOS_[Sexo],$B35,DATOS_[Check Periodo Ref.],"Dentro",DATOS_[Check Nº SC Norm],"Sí")</f>
        <v>0</v>
      </c>
      <c r="F35" s="125">
        <f>COUNTIFS(DATOS_[AGRUP. VALOR. PTO.],$B33,DATOS_[Sexo],$B35,DATOS_[Check Periodo Ref.],"Dentro",DATOS_[Check Nº SC Anualiz],"Sí")</f>
        <v>0</v>
      </c>
      <c r="G35" s="125">
        <f>COUNTIFS(DATOS_[AGRUP. VALOR. PTO.],$B33,DATOS_[Sexo],$B35,DATOS_[Check Periodo Ref.],"Dentro",DATOS_[Check Nº SC Norm y Anualiz],"Sí")</f>
        <v>0</v>
      </c>
      <c r="H35" s="125">
        <f>COUNTIFS(DATOS_[AGRUP. VALOR. PTO.],$B33,DATOS_[Sexo],$B35,DATOS_[Check Periodo Ref.],"Dentro",DATOS_[Check Equiparación],"Sí")</f>
        <v>0</v>
      </c>
      <c r="I35" s="167" cm="1">
        <f t="array" ref="I35">IFERROR(
AVERAGE(IF(DATOS_[Sexo]=$B35,IF(DATOS_[[AGRUP. VALOR. PTO.]:[AGRUP. VALOR. PTO.]]=$B33,IF(DATOS_[Check Equiparado]="Sí",IF(DATOS_[Check Periodo Ref.]="Dentro",DATOS_[SALARIO BASE Eq],FALSE))))),
0)</f>
        <v>0</v>
      </c>
      <c r="J35" s="168">
        <f t="array" ref="J35">IFERROR(
(AVERAGE((IF(DATOS_[[Sexo]:[Sexo]]=$B35,IF(DATOS_[[AGRUP. VALOR. PTO.]:[AGRUP. VALOR. PTO.]]=$B33,IF(DATOS_[[Check Periodo Ref.]:[Check Periodo Ref.]]="Dentro",IF(DATOS_[[Check Equiparado]:[Check Equiparado]]="Sí",IF(DATOS!AE$4="Sí",(1/DATOS_[[% anualiz]:[% anualiz]]),1)*IF(DATOS!AE$5="Sí",1/DATOS_[[% normaliz]:[% normaliz]],1)*(DATOS_[Conc.Sal.01])))))))),
0)</f>
        <v>0</v>
      </c>
      <c r="K35" s="168">
        <f t="array" ref="K35">IFERROR(
(AVERAGE((IF(DATOS_[[Sexo]:[Sexo]]=$B35,IF(DATOS_[[AGRUP. VALOR. PTO.]:[AGRUP. VALOR. PTO.]]=$B33,IF(DATOS_[[Check Periodo Ref.]:[Check Periodo Ref.]]="Dentro",IF(DATOS_[[Check Equiparado]:[Check Equiparado]]="Sí",IF(DATOS!AF$4="Sí",(1/DATOS_[[% anualiz]:[% anualiz]]),1)*IF(DATOS!AF$5="Sí",1/DATOS_[[% normaliz]:[% normaliz]],1)*(DATOS_[Conc.Sal.02])))))))),
0)</f>
        <v>0</v>
      </c>
      <c r="L35" s="168">
        <f t="array" ref="L35">IFERROR(
(AVERAGE((IF(DATOS_[[Sexo]:[Sexo]]=$B35,IF(DATOS_[[AGRUP. VALOR. PTO.]:[AGRUP. VALOR. PTO.]]=$B33,IF(DATOS_[[Check Periodo Ref.]:[Check Periodo Ref.]]="Dentro",IF(DATOS_[[Check Equiparado]:[Check Equiparado]]="Sí",IF(DATOS!AG$4="Sí",(1/DATOS_[[% anualiz]:[% anualiz]]),1)*IF(DATOS!AG$5="Sí",1/DATOS_[[% normaliz]:[% normaliz]],1)*(DATOS_[Conc.Sal.03])))))))),
0)</f>
        <v>0</v>
      </c>
      <c r="M35" s="168">
        <f t="array" ref="M35">IFERROR(
(AVERAGE((IF(DATOS_[[Sexo]:[Sexo]]=$B35,IF(DATOS_[[AGRUP. VALOR. PTO.]:[AGRUP. VALOR. PTO.]]=$B33,IF(DATOS_[[Check Periodo Ref.]:[Check Periodo Ref.]]="Dentro",IF(DATOS_[[Check Equiparado]:[Check Equiparado]]="Sí",IF(DATOS!AH$4="Sí",(1/DATOS_[[% anualiz]:[% anualiz]]),1)*IF(DATOS!AH$5="Sí",1/DATOS_[[% normaliz]:[% normaliz]],1)*(DATOS_[Conc.Sal.04])))))))),
0)</f>
        <v>0</v>
      </c>
      <c r="N35" s="168">
        <f t="array" ref="N35">IFERROR(
(AVERAGE((IF(DATOS_[[Sexo]:[Sexo]]=$B35,IF(DATOS_[[AGRUP. VALOR. PTO.]:[AGRUP. VALOR. PTO.]]=$B33,IF(DATOS_[[Check Periodo Ref.]:[Check Periodo Ref.]]="Dentro",IF(DATOS_[[Check Equiparado]:[Check Equiparado]]="Sí",IF(DATOS!AI$4="Sí",(1/DATOS_[[% anualiz]:[% anualiz]]),1)*IF(DATOS!AI$5="Sí",1/DATOS_[[% normaliz]:[% normaliz]],1)*(DATOS_[Conc.Sal.05])))))))),
0)</f>
        <v>0</v>
      </c>
      <c r="O35" s="168">
        <f t="array" ref="O35">IFERROR(
(AVERAGE((IF(DATOS_[[Sexo]:[Sexo]]=$B35,IF(DATOS_[[AGRUP. VALOR. PTO.]:[AGRUP. VALOR. PTO.]]=$B33,IF(DATOS_[[Check Periodo Ref.]:[Check Periodo Ref.]]="Dentro",IF(DATOS_[[Check Equiparado]:[Check Equiparado]]="Sí",IF(DATOS!AJ$4="Sí",(1/DATOS_[[% anualiz]:[% anualiz]]),1)*IF(DATOS!AJ$5="Sí",1/DATOS_[[% normaliz]:[% normaliz]],1)*(DATOS_[Conc.Sal.06])))))))),
0)</f>
        <v>0</v>
      </c>
      <c r="P35" s="168">
        <f t="array" ref="P35">IFERROR(
(AVERAGE((IF(DATOS_[[Sexo]:[Sexo]]=$B35,IF(DATOS_[[AGRUP. VALOR. PTO.]:[AGRUP. VALOR. PTO.]]=$B33,IF(DATOS_[[Check Periodo Ref.]:[Check Periodo Ref.]]="Dentro",IF(DATOS_[[Check Equiparado]:[Check Equiparado]]="Sí",IF(DATOS!AK$4="Sí",(1/DATOS_[[% anualiz]:[% anualiz]]),1)*IF(DATOS!AK$5="Sí",1/DATOS_[[% normaliz]:[% normaliz]],1)*(DATOS_[Conc.Sal.07])))))))),
0)</f>
        <v>0</v>
      </c>
      <c r="Q35" s="168">
        <f t="array" ref="Q35">IFERROR(
(AVERAGE((IF(DATOS_[[Sexo]:[Sexo]]=$B35,IF(DATOS_[[AGRUP. VALOR. PTO.]:[AGRUP. VALOR. PTO.]]=$B33,IF(DATOS_[[Check Periodo Ref.]:[Check Periodo Ref.]]="Dentro",IF(DATOS_[[Check Equiparado]:[Check Equiparado]]="Sí",IF(DATOS!AL$4="Sí",(1/DATOS_[[% anualiz]:[% anualiz]]),1)*IF(DATOS!AL$5="Sí",1/DATOS_[[% normaliz]:[% normaliz]],1)*(DATOS_[Conc.Sal.08])))))))),
0)</f>
        <v>0</v>
      </c>
      <c r="R35" s="168">
        <f t="array" ref="R35">IFERROR(
(AVERAGE((IF(DATOS_[[Sexo]:[Sexo]]=$B35,IF(DATOS_[[AGRUP. VALOR. PTO.]:[AGRUP. VALOR. PTO.]]=$B33,IF(DATOS_[[Check Periodo Ref.]:[Check Periodo Ref.]]="Dentro",IF(DATOS_[[Check Equiparado]:[Check Equiparado]]="Sí",IF(DATOS!AM$4="Sí",(1/DATOS_[[% anualiz]:[% anualiz]]),1)*IF(DATOS!AM$5="Sí",1/DATOS_[[% normaliz]:[% normaliz]],1)*(DATOS_[Conc.Sal.09])))))))),
0)</f>
        <v>0</v>
      </c>
      <c r="S35" s="168">
        <f t="array" ref="S35">IFERROR(
(AVERAGE((IF(DATOS_[[Sexo]:[Sexo]]=$B35,IF(DATOS_[[AGRUP. VALOR. PTO.]:[AGRUP. VALOR. PTO.]]=$B33,IF(DATOS_[[Check Periodo Ref.]:[Check Periodo Ref.]]="Dentro",IF(DATOS_[[Check Equiparado]:[Check Equiparado]]="Sí",IF(DATOS!AN$4="Sí",(1/DATOS_[[% anualiz]:[% anualiz]]),1)*IF(DATOS!AN$5="Sí",1/DATOS_[[% normaliz]:[% normaliz]],1)*(DATOS_[Conc.Sal.10])))))))),
0)</f>
        <v>0</v>
      </c>
      <c r="T35" s="168">
        <f t="array" ref="T35">IFERROR(
(AVERAGE((IF(DATOS_[[Sexo]:[Sexo]]=$B35,IF(DATOS_[[AGRUP. VALOR. PTO.]:[AGRUP. VALOR. PTO.]]=$B33,IF(DATOS_[[Check Periodo Ref.]:[Check Periodo Ref.]]="Dentro",IF(DATOS_[[Check Equiparado]:[Check Equiparado]]="Sí",IF(DATOS!AO$4="Sí",(1/DATOS_[[% anualiz]:[% anualiz]]),1)*IF(DATOS!AO$5="Sí",1/DATOS_[[% normaliz]:[% normaliz]],1)*(DATOS_[Conc.Sal.11])))))))),
0)</f>
        <v>0</v>
      </c>
      <c r="U35" s="168">
        <f t="array" ref="U35">IFERROR(
(AVERAGE((IF(DATOS_[[Sexo]:[Sexo]]=$B35,IF(DATOS_[[AGRUP. VALOR. PTO.]:[AGRUP. VALOR. PTO.]]=$B33,IF(DATOS_[[Check Periodo Ref.]:[Check Periodo Ref.]]="Dentro",IF(DATOS_[[Check Equiparado]:[Check Equiparado]]="Sí",IF(DATOS!AP$4="Sí",(1/DATOS_[[% anualiz]:[% anualiz]]),1)*IF(DATOS!AP$5="Sí",1/DATOS_[[% normaliz]:[% normaliz]],1)*(DATOS_[Conc.Sal.12])))))))),
0)</f>
        <v>0</v>
      </c>
      <c r="V35" s="168">
        <f t="array" ref="V35">IFERROR(
(AVERAGE((IF(DATOS_[[Sexo]:[Sexo]]=$B35,IF(DATOS_[[AGRUP. VALOR. PTO.]:[AGRUP. VALOR. PTO.]]=$B33,IF(DATOS_[[Check Periodo Ref.]:[Check Periodo Ref.]]="Dentro",IF(DATOS_[[Check Equiparado]:[Check Equiparado]]="Sí",IF(DATOS!AQ$4="Sí",(1/DATOS_[[% anualiz]:[% anualiz]]),1)*IF(DATOS!AQ$5="Sí",1/DATOS_[[% normaliz]:[% normaliz]],1)*(DATOS_[Conc.Sal.13])))))))),
0)</f>
        <v>0</v>
      </c>
      <c r="W35" s="168">
        <f t="array" ref="W35">IFERROR(
(AVERAGE((IF(DATOS_[[Sexo]:[Sexo]]=$B35,IF(DATOS_[[AGRUP. VALOR. PTO.]:[AGRUP. VALOR. PTO.]]=$B33,IF(DATOS_[[Check Periodo Ref.]:[Check Periodo Ref.]]="Dentro",IF(DATOS_[[Check Equiparado]:[Check Equiparado]]="Sí",IF(DATOS!AR$4="Sí",(1/DATOS_[[% anualiz]:[% anualiz]]),1)*IF(DATOS!AR$5="Sí",1/DATOS_[[% normaliz]:[% normaliz]],1)*(DATOS_[Conc.Sal.14])))))))),
0)</f>
        <v>0</v>
      </c>
      <c r="X35" s="168">
        <f t="array" ref="X35">IFERROR(
(AVERAGE((IF(DATOS_[[Sexo]:[Sexo]]=$B35,IF(DATOS_[[AGRUP. VALOR. PTO.]:[AGRUP. VALOR. PTO.]]=$B33,IF(DATOS_[[Check Periodo Ref.]:[Check Periodo Ref.]]="Dentro",IF(DATOS_[[Check Equiparado]:[Check Equiparado]]="Sí",IF(DATOS!AS$4="Sí",(1/DATOS_[[% anualiz]:[% anualiz]]),1)*IF(DATOS!AS$5="Sí",1/DATOS_[[% normaliz]:[% normaliz]],1)*(DATOS_[Conc.Sal.15])))))))),
0)</f>
        <v>0</v>
      </c>
      <c r="Y35" s="168">
        <f t="array" ref="Y35">IFERROR(
(AVERAGE((IF(DATOS_[[Sexo]:[Sexo]]=$B35,IF(DATOS_[[AGRUP. VALOR. PTO.]:[AGRUP. VALOR. PTO.]]=$B33,IF(DATOS_[[Check Periodo Ref.]:[Check Periodo Ref.]]="Dentro",IF(DATOS_[[Check Equiparado]:[Check Equiparado]]="Sí",IF(DATOS!AT$4="Sí",(1/DATOS_[[% anualiz]:[% anualiz]]),1)*IF(DATOS!AT$5="Sí",1/DATOS_[[% normaliz]:[% normaliz]],1)*(DATOS_[Conc.Sal.16])))))))),
0)</f>
        <v>0</v>
      </c>
      <c r="Z35" s="168">
        <f t="array" ref="Z35">IFERROR(
(AVERAGE((IF(DATOS_[[Sexo]:[Sexo]]=$B35,IF(DATOS_[[AGRUP. VALOR. PTO.]:[AGRUP. VALOR. PTO.]]=$B33,IF(DATOS_[[Check Periodo Ref.]:[Check Periodo Ref.]]="Dentro",IF(DATOS_[[Check Equiparado]:[Check Equiparado]]="Sí",IF(DATOS!AU$4="Sí",(1/DATOS_[[% anualiz]:[% anualiz]]),1)*IF(DATOS!AU$5="Sí",1/DATOS_[[% normaliz]:[% normaliz]],1)*(DATOS_[Conc.Sal.17])))))))),
0)</f>
        <v>0</v>
      </c>
      <c r="AA35" s="168">
        <f t="array" ref="AA35">IFERROR(
(AVERAGE((IF(DATOS_[[Sexo]:[Sexo]]=$B35,IF(DATOS_[[AGRUP. VALOR. PTO.]:[AGRUP. VALOR. PTO.]]=$B33,IF(DATOS_[[Check Periodo Ref.]:[Check Periodo Ref.]]="Dentro",IF(DATOS_[[Check Equiparado]:[Check Equiparado]]="Sí",IF(DATOS!AV$4="Sí",(1/DATOS_[[% anualiz]:[% anualiz]]),1)*IF(DATOS!AV$5="Sí",1/DATOS_[[% normaliz]:[% normaliz]],1)*(DATOS_[Conc.Sal.18])))))))),
0)</f>
        <v>0</v>
      </c>
      <c r="AB35" s="168">
        <f t="array" ref="AB35">IFERROR(
(AVERAGE((IF(DATOS_[[Sexo]:[Sexo]]=$B35,IF(DATOS_[[AGRUP. VALOR. PTO.]:[AGRUP. VALOR. PTO.]]=$B33,IF(DATOS_[[Check Periodo Ref.]:[Check Periodo Ref.]]="Dentro",IF(DATOS_[[Check Equiparado]:[Check Equiparado]]="Sí",IF(DATOS!AW$4="Sí",(1/DATOS_[[% anualiz]:[% anualiz]]),1)*IF(DATOS!AW$5="Sí",1/DATOS_[[% normaliz]:[% normaliz]],1)*(DATOS_[Conc.Sal.19])))))))),
0)</f>
        <v>0</v>
      </c>
      <c r="AC35" s="168">
        <f t="array" ref="AC35">IFERROR(
(AVERAGE((IF(DATOS_[[Sexo]:[Sexo]]=$B35,IF(DATOS_[[AGRUP. VALOR. PTO.]:[AGRUP. VALOR. PTO.]]=$B33,IF(DATOS_[[Check Periodo Ref.]:[Check Periodo Ref.]]="Dentro",IF(DATOS_[[Check Equiparado]:[Check Equiparado]]="Sí",IF(DATOS!AX$4="Sí",(1/DATOS_[[% anualiz]:[% anualiz]]),1)*IF(DATOS!AX$5="Sí",1/DATOS_[[% normaliz]:[% normaliz]],1)*(DATOS_[Conc.Sal.20])))))))),
0)</f>
        <v>0</v>
      </c>
      <c r="AD35" s="168">
        <f t="array" ref="AD35">IFERROR(
(AVERAGE((IF(DATOS_[[Sexo]:[Sexo]]=$B35,IF(DATOS_[[AGRUP. VALOR. PTO.]:[AGRUP. VALOR. PTO.]]=$B33,IF(DATOS_[[Check Periodo Ref.]:[Check Periodo Ref.]]="Dentro",IF(DATOS_[[Check Equiparado]:[Check Equiparado]]="Sí",IF(DATOS!AY$4="Sí",(1/DATOS_[[% anualiz]:[% anualiz]]),1)*IF(DATOS!AY$5="Sí",1/DATOS_[[% normaliz]:[% normaliz]],1)*(DATOS_[Conc.Sal.21])))))))),
0)</f>
        <v>0</v>
      </c>
      <c r="AE35" s="168">
        <f t="array" ref="AE35">IFERROR(
(AVERAGE((IF(DATOS_[[Sexo]:[Sexo]]=$B35,IF(DATOS_[[AGRUP. VALOR. PTO.]:[AGRUP. VALOR. PTO.]]=$B33,IF(DATOS_[[Check Periodo Ref.]:[Check Periodo Ref.]]="Dentro",IF(DATOS_[[Check Equiparado]:[Check Equiparado]]="Sí",IF(DATOS!AZ$4="Sí",(1/DATOS_[[% anualiz]:[% anualiz]]),1)*IF(DATOS!AZ$5="Sí",1/DATOS_[[% normaliz]:[% normaliz]],1)*(DATOS_[Conc.Sal.22])))))))),
0)</f>
        <v>0</v>
      </c>
      <c r="AF35" s="168">
        <f t="array" ref="AF35">IFERROR(
(AVERAGE((IF(DATOS_[[Sexo]:[Sexo]]=$B35,IF(DATOS_[[AGRUP. VALOR. PTO.]:[AGRUP. VALOR. PTO.]]=$B33,IF(DATOS_[[Check Periodo Ref.]:[Check Periodo Ref.]]="Dentro",IF(DATOS_[[Check Equiparado]:[Check Equiparado]]="Sí",IF(DATOS!BA$4="Sí",(1/DATOS_[[% anualiz]:[% anualiz]]),1)*IF(DATOS!BA$5="Sí",1/DATOS_[[% normaliz]:[% normaliz]],1)*(DATOS_[Conc.Sal.23])))))))),
0)</f>
        <v>0</v>
      </c>
      <c r="AG35" s="168">
        <f t="array" ref="AG35">IFERROR(
(AVERAGE((IF(DATOS_[[Sexo]:[Sexo]]=$B35,IF(DATOS_[[AGRUP. VALOR. PTO.]:[AGRUP. VALOR. PTO.]]=$B33,IF(DATOS_[[Check Periodo Ref.]:[Check Periodo Ref.]]="Dentro",IF(DATOS_[[Check Equiparado]:[Check Equiparado]]="Sí",IF(DATOS!BB$4="Sí",(1/DATOS_[[% anualiz]:[% anualiz]]),1)*IF(DATOS!BB$5="Sí",1/DATOS_[[% normaliz]:[% normaliz]],1)*(DATOS_[Conc.Sal.24])))))))),
0)</f>
        <v>0</v>
      </c>
      <c r="AH35" s="168">
        <f t="array" ref="AH35">IFERROR(
(AVERAGE((IF(DATOS_[[Sexo]:[Sexo]]=$B35,IF(DATOS_[[AGRUP. VALOR. PTO.]:[AGRUP. VALOR. PTO.]]=$B33,IF(DATOS_[[Check Periodo Ref.]:[Check Periodo Ref.]]="Dentro",IF(DATOS_[[Check Equiparado]:[Check Equiparado]]="Sí",IF(DATOS!BC$4="Sí",(1/DATOS_[[% anualiz]:[% anualiz]]),1)*IF(DATOS!BC$5="Sí",1/DATOS_[[% normaliz]:[% normaliz]],1)*(DATOS_[Conc.Sal.25])))))))),
0)</f>
        <v>0</v>
      </c>
      <c r="AI35" s="168">
        <f t="array" ref="AI35">IFERROR(
(AVERAGE((IF(DATOS_[[Sexo]:[Sexo]]=$B35,IF(DATOS_[[AGRUP. VALOR. PTO.]:[AGRUP. VALOR. PTO.]]=$B33,IF(DATOS_[[Check Periodo Ref.]:[Check Periodo Ref.]]="Dentro",IF(DATOS_[[Check Equiparado]:[Check Equiparado]]="Sí",IF(DATOS!BD$4="Sí",(1/DATOS_[[% anualiz]:[% anualiz]]),1)*IF(DATOS!BD$5="Sí",1/DATOS_[[% normaliz]:[% normaliz]],1)*(DATOS_[Conc.Sal.26])))))))),
0)</f>
        <v>0</v>
      </c>
      <c r="AJ35" s="168">
        <f t="array" ref="AJ35">IFERROR(
(AVERAGE((IF(DATOS_[[Sexo]:[Sexo]]=$B35,IF(DATOS_[[AGRUP. VALOR. PTO.]:[AGRUP. VALOR. PTO.]]=$B33,IF(DATOS_[[Check Periodo Ref.]:[Check Periodo Ref.]]="Dentro",IF(DATOS_[[Check Equiparado]:[Check Equiparado]]="Sí",IF(DATOS!BE$4="Sí",(1/DATOS_[[% anualiz]:[% anualiz]]),1)*IF(DATOS!BE$5="Sí",1/DATOS_[[% normaliz]:[% normaliz]],1)*(DATOS_[Conc.Sal.27])))))))),
0)</f>
        <v>0</v>
      </c>
      <c r="AK35" s="168">
        <f t="array" ref="AK35">IFERROR(
(AVERAGE((IF(DATOS_[[Sexo]:[Sexo]]=$B35,IF(DATOS_[[AGRUP. VALOR. PTO.]:[AGRUP. VALOR. PTO.]]=$B33,IF(DATOS_[[Check Periodo Ref.]:[Check Periodo Ref.]]="Dentro",IF(DATOS_[[Check Equiparado]:[Check Equiparado]]="Sí",IF(DATOS!BF$4="Sí",(1/DATOS_[[% anualiz]:[% anualiz]]),1)*IF(DATOS!BF$5="Sí",1/DATOS_[[% normaliz]:[% normaliz]],1)*(DATOS_[Conc.Sal.28])))))))),
0)</f>
        <v>0</v>
      </c>
      <c r="AL35" s="168">
        <f t="array" ref="AL35">IFERROR(
(AVERAGE((IF(DATOS_[[Sexo]:[Sexo]]=$B35,IF(DATOS_[[AGRUP. VALOR. PTO.]:[AGRUP. VALOR. PTO.]]=$B33,IF(DATOS_[[Check Periodo Ref.]:[Check Periodo Ref.]]="Dentro",IF(DATOS_[[Check Equiparado]:[Check Equiparado]]="Sí",IF(DATOS!BG$4="Sí",(1/DATOS_[[% anualiz]:[% anualiz]]),1)*IF(DATOS!BG$5="Sí",1/DATOS_[[% normaliz]:[% normaliz]],1)*(DATOS_[Conc.Sal.29])))))))),
0)</f>
        <v>0</v>
      </c>
      <c r="AM35" s="168">
        <f t="array" ref="AM35">IFERROR(
(AVERAGE((IF(DATOS_[[Sexo]:[Sexo]]=$B35,IF(DATOS_[[AGRUP. VALOR. PTO.]:[AGRUP. VALOR. PTO.]]=$B33,IF(DATOS_[[Check Periodo Ref.]:[Check Periodo Ref.]]="Dentro",IF(DATOS_[[Check Equiparado]:[Check Equiparado]]="Sí",IF(DATOS!BH$4="Sí",(1/DATOS_[[% anualiz]:[% anualiz]]),1)*IF(DATOS!BH$5="Sí",1/DATOS_[[% normaliz]:[% normaliz]],1)*(DATOS_[Conc.Sal.30])))))))),
0)</f>
        <v>0</v>
      </c>
      <c r="AN35" s="169">
        <f t="array" ref="AN35">IFERROR(
AVERAGE(IF(DATOS_[Sexo]=$B35,IF(DATOS_[[AGRUP. VALOR. PTO.]:[AGRUP. VALOR. PTO.]]=$B33,IF(DATOS_[Check Equiparado]="Sí",IF(DATOS_[Check Periodo Ref.]="Dentro",DATOS_[Tot COMPL.SAL Eq],FALSE))))),
0)</f>
        <v>0</v>
      </c>
      <c r="AO35" s="170">
        <f t="array" ref="AO35">IFERROR(
AVERAGE(IF(DATOS_[Sexo]=$B35,IF(DATOS_[[AGRUP. VALOR. PTO.]:[AGRUP. VALOR. PTO.]]=$B33,IF(DATOS_[Check Equiparado]="Sí",IF(DATOS_[Check Periodo Ref.]="Dentro",DATOS_[TOTAL SALARIO Eq],FALSE))))),
0)</f>
        <v>0</v>
      </c>
      <c r="AP35" s="171">
        <f t="array" ref="AP35">IFERROR(
(AVERAGE((IF(DATOS_[[Sexo]:[Sexo]]=$B35,IF(DATOS_[[AGRUP. VALOR. PTO.]:[AGRUP. VALOR. PTO.]]=$B34,IF(DATOS_[[Check Periodo Ref.]:[Check Periodo Ref.]]="Dentro",IF(DATOS_[[Check Equiparado]:[Check Equiparado]]="Sí",IF(DATOS!BI$4="Sí",(1/DATOS_[[% anualiz]:[% anualiz]]),1)*IF(DATOS!BI$5="Sí",1/DATOS_[[% normaliz]:[% normaliz]],1)*(DATOS_[C.Extra.01])))))))),
0)</f>
        <v>0</v>
      </c>
      <c r="AQ35" s="171">
        <f t="array" ref="AQ35">IFERROR(
(AVERAGE((IF(DATOS_[[Sexo]:[Sexo]]=$B35,IF(DATOS_[[AGRUP. VALOR. PTO.]:[AGRUP. VALOR. PTO.]]=$B34,IF(DATOS_[[Check Periodo Ref.]:[Check Periodo Ref.]]="Dentro",IF(DATOS_[[Check Equiparado]:[Check Equiparado]]="Sí",IF(DATOS!BJ$4="Sí",(1/DATOS_[[% anualiz]:[% anualiz]]),1)*IF(DATOS!BJ$5="Sí",1/DATOS_[[% normaliz]:[% normaliz]],1)*(DATOS_[C.Extra.02])))))))),
0)</f>
        <v>0</v>
      </c>
      <c r="AR35" s="171">
        <f t="array" ref="AR35">IFERROR(
(AVERAGE((IF(DATOS_[[Sexo]:[Sexo]]=$B35,IF(DATOS_[[AGRUP. VALOR. PTO.]:[AGRUP. VALOR. PTO.]]=$B34,IF(DATOS_[[Check Periodo Ref.]:[Check Periodo Ref.]]="Dentro",IF(DATOS_[[Check Equiparado]:[Check Equiparado]]="Sí",IF(DATOS!BK$4="Sí",(1/DATOS_[[% anualiz]:[% anualiz]]),1)*IF(DATOS!BK$5="Sí",1/DATOS_[[% normaliz]:[% normaliz]],1)*(DATOS_[C.Extra.03])))))))),
0)</f>
        <v>0</v>
      </c>
      <c r="AS35" s="171">
        <f t="array" ref="AS35">IFERROR(
(AVERAGE((IF(DATOS_[[Sexo]:[Sexo]]=$B35,IF(DATOS_[[AGRUP. VALOR. PTO.]:[AGRUP. VALOR. PTO.]]=$B34,IF(DATOS_[[Check Periodo Ref.]:[Check Periodo Ref.]]="Dentro",IF(DATOS_[[Check Equiparado]:[Check Equiparado]]="Sí",IF(DATOS!BL$4="Sí",(1/DATOS_[[% anualiz]:[% anualiz]]),1)*IF(DATOS!BL$5="Sí",1/DATOS_[[% normaliz]:[% normaliz]],1)*(DATOS_[C.Extra.04])))))))),
0)</f>
        <v>0</v>
      </c>
      <c r="AT35" s="171">
        <f t="array" ref="AT35">IFERROR(
(AVERAGE((IF(DATOS_[[Sexo]:[Sexo]]=$B35,IF(DATOS_[[AGRUP. VALOR. PTO.]:[AGRUP. VALOR. PTO.]]=$B34,IF(DATOS_[[Check Periodo Ref.]:[Check Periodo Ref.]]="Dentro",IF(DATOS_[[Check Equiparado]:[Check Equiparado]]="Sí",IF(DATOS!BM$4="Sí",(1/DATOS_[[% anualiz]:[% anualiz]]),1)*IF(DATOS!BM$5="Sí",1/DATOS_[[% normaliz]:[% normaliz]],1)*(DATOS_[C.Extra.05])))))))),
0)</f>
        <v>0</v>
      </c>
      <c r="AU35" s="172">
        <f t="array" ref="AU35">IFERROR(
AVERAGE(IF(DATOS_[Sexo]=$B35,IF(DATOS_[[AGRUP. VALOR. PTO.]:[AGRUP. VALOR. PTO.]]=$B33,IF(DATOS_[Check Equiparado]="Sí",IF(DATOS_[Check Periodo Ref.]="Dentro",DATOS_[Tot Extrasalarial Eq],FALSE))))),
0)</f>
        <v>0</v>
      </c>
      <c r="AV35" s="173">
        <f t="array" ref="AV35">IFERROR(
AVERAGE(IF(DATOS_[Sexo]=$B35,IF(DATOS_[[AGRUP. VALOR. PTO.]:[AGRUP. VALOR. PTO.]]=$B33,IF(DATOS_[Check Equiparado]="Sí",IF(DATOS_[Check Periodo Ref.]="Dentro",DATOS_[TOTAL Retrib Eq],FALSE))))),
0)</f>
        <v>0</v>
      </c>
    </row>
    <row r="36" spans="1:48" ht="17.25" thickBot="1" x14ac:dyDescent="0.35">
      <c r="A36" s="119" t="str">
        <f t="shared" ref="A36" si="31">+A37</f>
        <v>[ocultar]</v>
      </c>
      <c r="B36" s="129" t="s">
        <v>302</v>
      </c>
      <c r="C36" s="166"/>
      <c r="D36" s="130"/>
      <c r="E36" s="130"/>
      <c r="F36" s="130"/>
      <c r="G36" s="130"/>
      <c r="H36" s="130"/>
      <c r="I36" s="196" t="str">
        <f t="shared" ref="I36:AV36" si="32">IFERROR((I37-I38)/I37,"")</f>
        <v/>
      </c>
      <c r="J36" s="197" t="str">
        <f t="shared" si="32"/>
        <v/>
      </c>
      <c r="K36" s="198" t="str">
        <f t="shared" si="32"/>
        <v/>
      </c>
      <c r="L36" s="198" t="str">
        <f t="shared" si="32"/>
        <v/>
      </c>
      <c r="M36" s="198" t="str">
        <f t="shared" si="32"/>
        <v/>
      </c>
      <c r="N36" s="199" t="str">
        <f t="shared" si="32"/>
        <v/>
      </c>
      <c r="O36" s="200" t="str">
        <f t="shared" si="32"/>
        <v/>
      </c>
      <c r="P36" s="200" t="str">
        <f t="shared" si="32"/>
        <v/>
      </c>
      <c r="Q36" s="200" t="str">
        <f t="shared" si="32"/>
        <v/>
      </c>
      <c r="R36" s="200" t="str">
        <f t="shared" si="32"/>
        <v/>
      </c>
      <c r="S36" s="200" t="str">
        <f t="shared" si="32"/>
        <v/>
      </c>
      <c r="T36" s="200" t="str">
        <f t="shared" si="32"/>
        <v/>
      </c>
      <c r="U36" s="200" t="str">
        <f t="shared" si="32"/>
        <v/>
      </c>
      <c r="V36" s="200" t="str">
        <f t="shared" si="32"/>
        <v/>
      </c>
      <c r="W36" s="200" t="str">
        <f t="shared" si="32"/>
        <v/>
      </c>
      <c r="X36" s="200" t="str">
        <f t="shared" si="32"/>
        <v/>
      </c>
      <c r="Y36" s="200" t="str">
        <f t="shared" si="32"/>
        <v/>
      </c>
      <c r="Z36" s="199" t="str">
        <f t="shared" si="32"/>
        <v/>
      </c>
      <c r="AA36" s="199" t="str">
        <f t="shared" si="32"/>
        <v/>
      </c>
      <c r="AB36" s="199" t="str">
        <f t="shared" si="32"/>
        <v/>
      </c>
      <c r="AC36" s="199" t="str">
        <f t="shared" si="32"/>
        <v/>
      </c>
      <c r="AD36" s="199" t="str">
        <f t="shared" si="32"/>
        <v/>
      </c>
      <c r="AE36" s="199" t="str">
        <f t="shared" si="32"/>
        <v/>
      </c>
      <c r="AF36" s="199" t="str">
        <f t="shared" si="32"/>
        <v/>
      </c>
      <c r="AG36" s="199" t="str">
        <f t="shared" si="32"/>
        <v/>
      </c>
      <c r="AH36" s="199" t="str">
        <f t="shared" si="32"/>
        <v/>
      </c>
      <c r="AI36" s="199" t="str">
        <f t="shared" si="32"/>
        <v/>
      </c>
      <c r="AJ36" s="199" t="str">
        <f t="shared" si="32"/>
        <v/>
      </c>
      <c r="AK36" s="199" t="str">
        <f t="shared" si="32"/>
        <v/>
      </c>
      <c r="AL36" s="199" t="str">
        <f t="shared" si="32"/>
        <v/>
      </c>
      <c r="AM36" s="199" t="str">
        <f t="shared" si="32"/>
        <v/>
      </c>
      <c r="AN36" s="201" t="str">
        <f t="shared" si="32"/>
        <v/>
      </c>
      <c r="AO36" s="205" t="str">
        <f t="shared" si="32"/>
        <v/>
      </c>
      <c r="AP36" s="202" t="str">
        <f t="shared" si="32"/>
        <v/>
      </c>
      <c r="AQ36" s="202" t="str">
        <f t="shared" si="32"/>
        <v/>
      </c>
      <c r="AR36" s="202" t="str">
        <f t="shared" si="32"/>
        <v/>
      </c>
      <c r="AS36" s="202" t="str">
        <f t="shared" si="32"/>
        <v/>
      </c>
      <c r="AT36" s="202" t="str">
        <f t="shared" si="32"/>
        <v/>
      </c>
      <c r="AU36" s="203" t="str">
        <f t="shared" si="32"/>
        <v/>
      </c>
      <c r="AV36" s="204" t="str">
        <f t="shared" si="32"/>
        <v/>
      </c>
    </row>
    <row r="37" spans="1:48" x14ac:dyDescent="0.3">
      <c r="A37" s="119" t="str">
        <f t="shared" ref="A37" si="33">+IF(C37+C38=0,"[ocultar]","")</f>
        <v>[ocultar]</v>
      </c>
      <c r="B37" s="123" t="s">
        <v>162</v>
      </c>
      <c r="C37" s="124">
        <f t="array" ref="C37">SUM(IF($B37=DATOS_[Sexo],
IF($B36=DATOS_[AGRUP. VALOR. PTO.],
IF("Dentro"=DATOS_[Check Periodo Ref.],
1/(COUNTIFS(DATOS_[Sexo],$B37,DATOS_[AGRUP. VALOR. PTO.],$B36,DATOS_[Check Periodo Ref.],"Dentro",DATOS_[id],DATOS_[id]))))))</f>
        <v>0</v>
      </c>
      <c r="D37" s="125">
        <f>COUNTIFS(DATOS_[AGRUP. VALOR. PTO.],$B36,DATOS_[Sexo],$B37,DATOS_[Check Periodo Ref.],"Dentro")</f>
        <v>0</v>
      </c>
      <c r="E37" s="125">
        <f>COUNTIFS(DATOS_[AGRUP. VALOR. PTO.],$B36,DATOS_[Sexo],$B37,DATOS_[Check Periodo Ref.],"Dentro",DATOS_[Check Nº SC Norm],"Sí")</f>
        <v>0</v>
      </c>
      <c r="F37" s="125">
        <f>COUNTIFS(DATOS_[AGRUP. VALOR. PTO.],$B36,DATOS_[Sexo],$B37,DATOS_[Check Periodo Ref.],"Dentro",DATOS_[Check Nº SC Anualiz],"Sí")</f>
        <v>0</v>
      </c>
      <c r="G37" s="125">
        <f>COUNTIFS(DATOS_[AGRUP. VALOR. PTO.],$B36,DATOS_[Sexo],$B37,DATOS_[Check Periodo Ref.],"Dentro",DATOS_[Check Nº SC Norm y Anualiz],"Sí")</f>
        <v>0</v>
      </c>
      <c r="H37" s="125">
        <f>COUNTIFS(DATOS_[AGRUP. VALOR. PTO.],$B36,DATOS_[Sexo],$B37,DATOS_[Check Periodo Ref.],"Dentro",DATOS_[Check Equiparación],"Sí")</f>
        <v>0</v>
      </c>
      <c r="I37" s="167">
        <f t="array" ref="I37">IFERROR(
AVERAGE(IF(DATOS_[Sexo]=$B37,IF(DATOS_[[AGRUP. VALOR. PTO.]:[AGRUP. VALOR. PTO.]]=$B36,IF(DATOS_[Check Equiparado]="Sí",IF(DATOS_[Check Periodo Ref.]="Dentro",DATOS_[SALARIO BASE Eq],FALSE))))),
0)</f>
        <v>0</v>
      </c>
      <c r="J37" s="168">
        <f t="array" ref="J37">IFERROR(
(AVERAGE((IF(DATOS_[[Sexo]:[Sexo]]=$B37,IF(DATOS_[[AGRUP. VALOR. PTO.]:[AGRUP. VALOR. PTO.]]=$B36,IF(DATOS_[[Check Periodo Ref.]:[Check Periodo Ref.]]="Dentro",IF(DATOS_[[Check Equiparado]:[Check Equiparado]]="Sí",IF(DATOS!AE$4="Sí",(1/DATOS_[[% anualiz]:[% anualiz]]),1)*IF(DATOS!AE$5="Sí",1/DATOS_[[% normaliz]:[% normaliz]],1)*(DATOS_[Conc.Sal.01])))))))),
0)</f>
        <v>0</v>
      </c>
      <c r="K37" s="168">
        <f t="array" ref="K37">IFERROR(
(AVERAGE((IF(DATOS_[[Sexo]:[Sexo]]=$B37,IF(DATOS_[[AGRUP. VALOR. PTO.]:[AGRUP. VALOR. PTO.]]=$B36,IF(DATOS_[[Check Periodo Ref.]:[Check Periodo Ref.]]="Dentro",IF(DATOS_[[Check Equiparado]:[Check Equiparado]]="Sí",IF(DATOS!AF$4="Sí",(1/DATOS_[[% anualiz]:[% anualiz]]),1)*IF(DATOS!AF$5="Sí",1/DATOS_[[% normaliz]:[% normaliz]],1)*(DATOS_[Conc.Sal.02])))))))),
0)</f>
        <v>0</v>
      </c>
      <c r="L37" s="168">
        <f t="array" ref="L37">IFERROR(
(AVERAGE((IF(DATOS_[[Sexo]:[Sexo]]=$B37,IF(DATOS_[[AGRUP. VALOR. PTO.]:[AGRUP. VALOR. PTO.]]=$B36,IF(DATOS_[[Check Periodo Ref.]:[Check Periodo Ref.]]="Dentro",IF(DATOS_[[Check Equiparado]:[Check Equiparado]]="Sí",IF(DATOS!AG$4="Sí",(1/DATOS_[[% anualiz]:[% anualiz]]),1)*IF(DATOS!AG$5="Sí",1/DATOS_[[% normaliz]:[% normaliz]],1)*(DATOS_[Conc.Sal.03])))))))),
0)</f>
        <v>0</v>
      </c>
      <c r="M37" s="168">
        <f t="array" ref="M37">IFERROR(
(AVERAGE((IF(DATOS_[[Sexo]:[Sexo]]=$B37,IF(DATOS_[[AGRUP. VALOR. PTO.]:[AGRUP. VALOR. PTO.]]=$B36,IF(DATOS_[[Check Periodo Ref.]:[Check Periodo Ref.]]="Dentro",IF(DATOS_[[Check Equiparado]:[Check Equiparado]]="Sí",IF(DATOS!AH$4="Sí",(1/DATOS_[[% anualiz]:[% anualiz]]),1)*IF(DATOS!AH$5="Sí",1/DATOS_[[% normaliz]:[% normaliz]],1)*(DATOS_[Conc.Sal.04])))))))),
0)</f>
        <v>0</v>
      </c>
      <c r="N37" s="168">
        <f t="array" ref="N37">IFERROR(
(AVERAGE((IF(DATOS_[[Sexo]:[Sexo]]=$B37,IF(DATOS_[[AGRUP. VALOR. PTO.]:[AGRUP. VALOR. PTO.]]=$B36,IF(DATOS_[[Check Periodo Ref.]:[Check Periodo Ref.]]="Dentro",IF(DATOS_[[Check Equiparado]:[Check Equiparado]]="Sí",IF(DATOS!AI$4="Sí",(1/DATOS_[[% anualiz]:[% anualiz]]),1)*IF(DATOS!AI$5="Sí",1/DATOS_[[% normaliz]:[% normaliz]],1)*(DATOS_[Conc.Sal.05])))))))),
0)</f>
        <v>0</v>
      </c>
      <c r="O37" s="168">
        <f t="array" ref="O37">IFERROR(
(AVERAGE((IF(DATOS_[[Sexo]:[Sexo]]=$B37,IF(DATOS_[[AGRUP. VALOR. PTO.]:[AGRUP. VALOR. PTO.]]=$B36,IF(DATOS_[[Check Periodo Ref.]:[Check Periodo Ref.]]="Dentro",IF(DATOS_[[Check Equiparado]:[Check Equiparado]]="Sí",IF(DATOS!AJ$4="Sí",(1/DATOS_[[% anualiz]:[% anualiz]]),1)*IF(DATOS!AJ$5="Sí",1/DATOS_[[% normaliz]:[% normaliz]],1)*(DATOS_[Conc.Sal.06])))))))),
0)</f>
        <v>0</v>
      </c>
      <c r="P37" s="168">
        <f t="array" ref="P37">IFERROR(
(AVERAGE((IF(DATOS_[[Sexo]:[Sexo]]=$B37,IF(DATOS_[[AGRUP. VALOR. PTO.]:[AGRUP. VALOR. PTO.]]=$B36,IF(DATOS_[[Check Periodo Ref.]:[Check Periodo Ref.]]="Dentro",IF(DATOS_[[Check Equiparado]:[Check Equiparado]]="Sí",IF(DATOS!AK$4="Sí",(1/DATOS_[[% anualiz]:[% anualiz]]),1)*IF(DATOS!AK$5="Sí",1/DATOS_[[% normaliz]:[% normaliz]],1)*(DATOS_[Conc.Sal.07])))))))),
0)</f>
        <v>0</v>
      </c>
      <c r="Q37" s="168">
        <f t="array" ref="Q37">IFERROR(
(AVERAGE((IF(DATOS_[[Sexo]:[Sexo]]=$B37,IF(DATOS_[[AGRUP. VALOR. PTO.]:[AGRUP. VALOR. PTO.]]=$B36,IF(DATOS_[[Check Periodo Ref.]:[Check Periodo Ref.]]="Dentro",IF(DATOS_[[Check Equiparado]:[Check Equiparado]]="Sí",IF(DATOS!AL$4="Sí",(1/DATOS_[[% anualiz]:[% anualiz]]),1)*IF(DATOS!AL$5="Sí",1/DATOS_[[% normaliz]:[% normaliz]],1)*(DATOS_[Conc.Sal.08])))))))),
0)</f>
        <v>0</v>
      </c>
      <c r="R37" s="168">
        <f t="array" ref="R37">IFERROR(
(AVERAGE((IF(DATOS_[[Sexo]:[Sexo]]=$B37,IF(DATOS_[[AGRUP. VALOR. PTO.]:[AGRUP. VALOR. PTO.]]=$B36,IF(DATOS_[[Check Periodo Ref.]:[Check Periodo Ref.]]="Dentro",IF(DATOS_[[Check Equiparado]:[Check Equiparado]]="Sí",IF(DATOS!AM$4="Sí",(1/DATOS_[[% anualiz]:[% anualiz]]),1)*IF(DATOS!AM$5="Sí",1/DATOS_[[% normaliz]:[% normaliz]],1)*(DATOS_[Conc.Sal.09])))))))),
0)</f>
        <v>0</v>
      </c>
      <c r="S37" s="168">
        <f t="array" ref="S37">IFERROR(
(AVERAGE((IF(DATOS_[[Sexo]:[Sexo]]=$B37,IF(DATOS_[[AGRUP. VALOR. PTO.]:[AGRUP. VALOR. PTO.]]=$B36,IF(DATOS_[[Check Periodo Ref.]:[Check Periodo Ref.]]="Dentro",IF(DATOS_[[Check Equiparado]:[Check Equiparado]]="Sí",IF(DATOS!AN$4="Sí",(1/DATOS_[[% anualiz]:[% anualiz]]),1)*IF(DATOS!AN$5="Sí",1/DATOS_[[% normaliz]:[% normaliz]],1)*(DATOS_[Conc.Sal.10])))))))),
0)</f>
        <v>0</v>
      </c>
      <c r="T37" s="168">
        <f t="array" ref="T37">IFERROR(
(AVERAGE((IF(DATOS_[[Sexo]:[Sexo]]=$B37,IF(DATOS_[[AGRUP. VALOR. PTO.]:[AGRUP. VALOR. PTO.]]=$B36,IF(DATOS_[[Check Periodo Ref.]:[Check Periodo Ref.]]="Dentro",IF(DATOS_[[Check Equiparado]:[Check Equiparado]]="Sí",IF(DATOS!AO$4="Sí",(1/DATOS_[[% anualiz]:[% anualiz]]),1)*IF(DATOS!AO$5="Sí",1/DATOS_[[% normaliz]:[% normaliz]],1)*(DATOS_[Conc.Sal.11])))))))),
0)</f>
        <v>0</v>
      </c>
      <c r="U37" s="168">
        <f t="array" ref="U37">IFERROR(
(AVERAGE((IF(DATOS_[[Sexo]:[Sexo]]=$B37,IF(DATOS_[[AGRUP. VALOR. PTO.]:[AGRUP. VALOR. PTO.]]=$B36,IF(DATOS_[[Check Periodo Ref.]:[Check Periodo Ref.]]="Dentro",IF(DATOS_[[Check Equiparado]:[Check Equiparado]]="Sí",IF(DATOS!AP$4="Sí",(1/DATOS_[[% anualiz]:[% anualiz]]),1)*IF(DATOS!AP$5="Sí",1/DATOS_[[% normaliz]:[% normaliz]],1)*(DATOS_[Conc.Sal.12])))))))),
0)</f>
        <v>0</v>
      </c>
      <c r="V37" s="168">
        <f t="array" ref="V37">IFERROR(
(AVERAGE((IF(DATOS_[[Sexo]:[Sexo]]=$B37,IF(DATOS_[[AGRUP. VALOR. PTO.]:[AGRUP. VALOR. PTO.]]=$B36,IF(DATOS_[[Check Periodo Ref.]:[Check Periodo Ref.]]="Dentro",IF(DATOS_[[Check Equiparado]:[Check Equiparado]]="Sí",IF(DATOS!AQ$4="Sí",(1/DATOS_[[% anualiz]:[% anualiz]]),1)*IF(DATOS!AQ$5="Sí",1/DATOS_[[% normaliz]:[% normaliz]],1)*(DATOS_[Conc.Sal.13])))))))),
0)</f>
        <v>0</v>
      </c>
      <c r="W37" s="168">
        <f t="array" ref="W37">IFERROR(
(AVERAGE((IF(DATOS_[[Sexo]:[Sexo]]=$B37,IF(DATOS_[[AGRUP. VALOR. PTO.]:[AGRUP. VALOR. PTO.]]=$B36,IF(DATOS_[[Check Periodo Ref.]:[Check Periodo Ref.]]="Dentro",IF(DATOS_[[Check Equiparado]:[Check Equiparado]]="Sí",IF(DATOS!AR$4="Sí",(1/DATOS_[[% anualiz]:[% anualiz]]),1)*IF(DATOS!AR$5="Sí",1/DATOS_[[% normaliz]:[% normaliz]],1)*(DATOS_[Conc.Sal.14])))))))),
0)</f>
        <v>0</v>
      </c>
      <c r="X37" s="168">
        <f t="array" ref="X37">IFERROR(
(AVERAGE((IF(DATOS_[[Sexo]:[Sexo]]=$B37,IF(DATOS_[[AGRUP. VALOR. PTO.]:[AGRUP. VALOR. PTO.]]=$B36,IF(DATOS_[[Check Periodo Ref.]:[Check Periodo Ref.]]="Dentro",IF(DATOS_[[Check Equiparado]:[Check Equiparado]]="Sí",IF(DATOS!AS$4="Sí",(1/DATOS_[[% anualiz]:[% anualiz]]),1)*IF(DATOS!AS$5="Sí",1/DATOS_[[% normaliz]:[% normaliz]],1)*(DATOS_[Conc.Sal.15])))))))),
0)</f>
        <v>0</v>
      </c>
      <c r="Y37" s="168">
        <f t="array" ref="Y37">IFERROR(
(AVERAGE((IF(DATOS_[[Sexo]:[Sexo]]=$B37,IF(DATOS_[[AGRUP. VALOR. PTO.]:[AGRUP. VALOR. PTO.]]=$B36,IF(DATOS_[[Check Periodo Ref.]:[Check Periodo Ref.]]="Dentro",IF(DATOS_[[Check Equiparado]:[Check Equiparado]]="Sí",IF(DATOS!AT$4="Sí",(1/DATOS_[[% anualiz]:[% anualiz]]),1)*IF(DATOS!AT$5="Sí",1/DATOS_[[% normaliz]:[% normaliz]],1)*(DATOS_[Conc.Sal.16])))))))),
0)</f>
        <v>0</v>
      </c>
      <c r="Z37" s="168">
        <f t="array" ref="Z37">IFERROR(
(AVERAGE((IF(DATOS_[[Sexo]:[Sexo]]=$B37,IF(DATOS_[[AGRUP. VALOR. PTO.]:[AGRUP. VALOR. PTO.]]=$B36,IF(DATOS_[[Check Periodo Ref.]:[Check Periodo Ref.]]="Dentro",IF(DATOS_[[Check Equiparado]:[Check Equiparado]]="Sí",IF(DATOS!AU$4="Sí",(1/DATOS_[[% anualiz]:[% anualiz]]),1)*IF(DATOS!AU$5="Sí",1/DATOS_[[% normaliz]:[% normaliz]],1)*(DATOS_[Conc.Sal.17])))))))),
0)</f>
        <v>0</v>
      </c>
      <c r="AA37" s="168">
        <f t="array" ref="AA37">IFERROR(
(AVERAGE((IF(DATOS_[[Sexo]:[Sexo]]=$B37,IF(DATOS_[[AGRUP. VALOR. PTO.]:[AGRUP. VALOR. PTO.]]=$B36,IF(DATOS_[[Check Periodo Ref.]:[Check Periodo Ref.]]="Dentro",IF(DATOS_[[Check Equiparado]:[Check Equiparado]]="Sí",IF(DATOS!AV$4="Sí",(1/DATOS_[[% anualiz]:[% anualiz]]),1)*IF(DATOS!AV$5="Sí",1/DATOS_[[% normaliz]:[% normaliz]],1)*(DATOS_[Conc.Sal.18])))))))),
0)</f>
        <v>0</v>
      </c>
      <c r="AB37" s="168">
        <f t="array" ref="AB37">IFERROR(
(AVERAGE((IF(DATOS_[[Sexo]:[Sexo]]=$B37,IF(DATOS_[[AGRUP. VALOR. PTO.]:[AGRUP. VALOR. PTO.]]=$B36,IF(DATOS_[[Check Periodo Ref.]:[Check Periodo Ref.]]="Dentro",IF(DATOS_[[Check Equiparado]:[Check Equiparado]]="Sí",IF(DATOS!AW$4="Sí",(1/DATOS_[[% anualiz]:[% anualiz]]),1)*IF(DATOS!AW$5="Sí",1/DATOS_[[% normaliz]:[% normaliz]],1)*(DATOS_[Conc.Sal.19])))))))),
0)</f>
        <v>0</v>
      </c>
      <c r="AC37" s="168">
        <f t="array" ref="AC37">IFERROR(
(AVERAGE((IF(DATOS_[[Sexo]:[Sexo]]=$B37,IF(DATOS_[[AGRUP. VALOR. PTO.]:[AGRUP. VALOR. PTO.]]=$B36,IF(DATOS_[[Check Periodo Ref.]:[Check Periodo Ref.]]="Dentro",IF(DATOS_[[Check Equiparado]:[Check Equiparado]]="Sí",IF(DATOS!AX$4="Sí",(1/DATOS_[[% anualiz]:[% anualiz]]),1)*IF(DATOS!AX$5="Sí",1/DATOS_[[% normaliz]:[% normaliz]],1)*(DATOS_[Conc.Sal.20])))))))),
0)</f>
        <v>0</v>
      </c>
      <c r="AD37" s="168">
        <f t="array" ref="AD37">IFERROR(
(AVERAGE((IF(DATOS_[[Sexo]:[Sexo]]=$B37,IF(DATOS_[[AGRUP. VALOR. PTO.]:[AGRUP. VALOR. PTO.]]=$B36,IF(DATOS_[[Check Periodo Ref.]:[Check Periodo Ref.]]="Dentro",IF(DATOS_[[Check Equiparado]:[Check Equiparado]]="Sí",IF(DATOS!AY$4="Sí",(1/DATOS_[[% anualiz]:[% anualiz]]),1)*IF(DATOS!AY$5="Sí",1/DATOS_[[% normaliz]:[% normaliz]],1)*(DATOS_[Conc.Sal.21])))))))),
0)</f>
        <v>0</v>
      </c>
      <c r="AE37" s="168">
        <f t="array" ref="AE37">IFERROR(
(AVERAGE((IF(DATOS_[[Sexo]:[Sexo]]=$B37,IF(DATOS_[[AGRUP. VALOR. PTO.]:[AGRUP. VALOR. PTO.]]=$B36,IF(DATOS_[[Check Periodo Ref.]:[Check Periodo Ref.]]="Dentro",IF(DATOS_[[Check Equiparado]:[Check Equiparado]]="Sí",IF(DATOS!AZ$4="Sí",(1/DATOS_[[% anualiz]:[% anualiz]]),1)*IF(DATOS!AZ$5="Sí",1/DATOS_[[% normaliz]:[% normaliz]],1)*(DATOS_[Conc.Sal.22])))))))),
0)</f>
        <v>0</v>
      </c>
      <c r="AF37" s="168">
        <f t="array" ref="AF37">IFERROR(
(AVERAGE((IF(DATOS_[[Sexo]:[Sexo]]=$B37,IF(DATOS_[[AGRUP. VALOR. PTO.]:[AGRUP. VALOR. PTO.]]=$B36,IF(DATOS_[[Check Periodo Ref.]:[Check Periodo Ref.]]="Dentro",IF(DATOS_[[Check Equiparado]:[Check Equiparado]]="Sí",IF(DATOS!BA$4="Sí",(1/DATOS_[[% anualiz]:[% anualiz]]),1)*IF(DATOS!BA$5="Sí",1/DATOS_[[% normaliz]:[% normaliz]],1)*(DATOS_[Conc.Sal.23])))))))),
0)</f>
        <v>0</v>
      </c>
      <c r="AG37" s="168">
        <f t="array" ref="AG37">IFERROR(
(AVERAGE((IF(DATOS_[[Sexo]:[Sexo]]=$B37,IF(DATOS_[[AGRUP. VALOR. PTO.]:[AGRUP. VALOR. PTO.]]=$B36,IF(DATOS_[[Check Periodo Ref.]:[Check Periodo Ref.]]="Dentro",IF(DATOS_[[Check Equiparado]:[Check Equiparado]]="Sí",IF(DATOS!BB$4="Sí",(1/DATOS_[[% anualiz]:[% anualiz]]),1)*IF(DATOS!BB$5="Sí",1/DATOS_[[% normaliz]:[% normaliz]],1)*(DATOS_[Conc.Sal.24])))))))),
0)</f>
        <v>0</v>
      </c>
      <c r="AH37" s="168">
        <f t="array" ref="AH37">IFERROR(
(AVERAGE((IF(DATOS_[[Sexo]:[Sexo]]=$B37,IF(DATOS_[[AGRUP. VALOR. PTO.]:[AGRUP. VALOR. PTO.]]=$B36,IF(DATOS_[[Check Periodo Ref.]:[Check Periodo Ref.]]="Dentro",IF(DATOS_[[Check Equiparado]:[Check Equiparado]]="Sí",IF(DATOS!BC$4="Sí",(1/DATOS_[[% anualiz]:[% anualiz]]),1)*IF(DATOS!BC$5="Sí",1/DATOS_[[% normaliz]:[% normaliz]],1)*(DATOS_[Conc.Sal.25])))))))),
0)</f>
        <v>0</v>
      </c>
      <c r="AI37" s="168">
        <f t="array" ref="AI37">IFERROR(
(AVERAGE((IF(DATOS_[[Sexo]:[Sexo]]=$B37,IF(DATOS_[[AGRUP. VALOR. PTO.]:[AGRUP. VALOR. PTO.]]=$B36,IF(DATOS_[[Check Periodo Ref.]:[Check Periodo Ref.]]="Dentro",IF(DATOS_[[Check Equiparado]:[Check Equiparado]]="Sí",IF(DATOS!BD$4="Sí",(1/DATOS_[[% anualiz]:[% anualiz]]),1)*IF(DATOS!BD$5="Sí",1/DATOS_[[% normaliz]:[% normaliz]],1)*(DATOS_[Conc.Sal.26])))))))),
0)</f>
        <v>0</v>
      </c>
      <c r="AJ37" s="168">
        <f t="array" ref="AJ37">IFERROR(
(AVERAGE((IF(DATOS_[[Sexo]:[Sexo]]=$B37,IF(DATOS_[[AGRUP. VALOR. PTO.]:[AGRUP. VALOR. PTO.]]=$B36,IF(DATOS_[[Check Periodo Ref.]:[Check Periodo Ref.]]="Dentro",IF(DATOS_[[Check Equiparado]:[Check Equiparado]]="Sí",IF(DATOS!BE$4="Sí",(1/DATOS_[[% anualiz]:[% anualiz]]),1)*IF(DATOS!BE$5="Sí",1/DATOS_[[% normaliz]:[% normaliz]],1)*(DATOS_[Conc.Sal.27])))))))),
0)</f>
        <v>0</v>
      </c>
      <c r="AK37" s="168">
        <f t="array" ref="AK37">IFERROR(
(AVERAGE((IF(DATOS_[[Sexo]:[Sexo]]=$B37,IF(DATOS_[[AGRUP. VALOR. PTO.]:[AGRUP. VALOR. PTO.]]=$B36,IF(DATOS_[[Check Periodo Ref.]:[Check Periodo Ref.]]="Dentro",IF(DATOS_[[Check Equiparado]:[Check Equiparado]]="Sí",IF(DATOS!BF$4="Sí",(1/DATOS_[[% anualiz]:[% anualiz]]),1)*IF(DATOS!BF$5="Sí",1/DATOS_[[% normaliz]:[% normaliz]],1)*(DATOS_[Conc.Sal.28])))))))),
0)</f>
        <v>0</v>
      </c>
      <c r="AL37" s="168">
        <f t="array" ref="AL37">IFERROR(
(AVERAGE((IF(DATOS_[[Sexo]:[Sexo]]=$B37,IF(DATOS_[[AGRUP. VALOR. PTO.]:[AGRUP. VALOR. PTO.]]=$B36,IF(DATOS_[[Check Periodo Ref.]:[Check Periodo Ref.]]="Dentro",IF(DATOS_[[Check Equiparado]:[Check Equiparado]]="Sí",IF(DATOS!BG$4="Sí",(1/DATOS_[[% anualiz]:[% anualiz]]),1)*IF(DATOS!BG$5="Sí",1/DATOS_[[% normaliz]:[% normaliz]],1)*(DATOS_[Conc.Sal.29])))))))),
0)</f>
        <v>0</v>
      </c>
      <c r="AM37" s="168">
        <f t="array" ref="AM37">IFERROR(
(AVERAGE((IF(DATOS_[[Sexo]:[Sexo]]=$B37,IF(DATOS_[[AGRUP. VALOR. PTO.]:[AGRUP. VALOR. PTO.]]=$B36,IF(DATOS_[[Check Periodo Ref.]:[Check Periodo Ref.]]="Dentro",IF(DATOS_[[Check Equiparado]:[Check Equiparado]]="Sí",IF(DATOS!BH$4="Sí",(1/DATOS_[[% anualiz]:[% anualiz]]),1)*IF(DATOS!BH$5="Sí",1/DATOS_[[% normaliz]:[% normaliz]],1)*(DATOS_[Conc.Sal.30])))))))),
0)</f>
        <v>0</v>
      </c>
      <c r="AN37" s="169">
        <f t="array" ref="AN37">IFERROR(
AVERAGE(IF(DATOS_[Sexo]=$B37,IF(DATOS_[[AGRUP. VALOR. PTO.]:[AGRUP. VALOR. PTO.]]=$B36,IF(DATOS_[Check Equiparado]="Sí",IF(DATOS_[Check Periodo Ref.]="Dentro",DATOS_[Tot COMPL.SAL Eq],FALSE))))),
0)</f>
        <v>0</v>
      </c>
      <c r="AO37" s="170">
        <f t="array" ref="AO37">IFERROR(
AVERAGE(IF(DATOS_[Sexo]=$B37,IF(DATOS_[[AGRUP. VALOR. PTO.]:[AGRUP. VALOR. PTO.]]=$B36,IF(DATOS_[Check Equiparado]="Sí",IF(DATOS_[Check Periodo Ref.]="Dentro",DATOS_[TOTAL SALARIO Eq],FALSE))))),
0)</f>
        <v>0</v>
      </c>
      <c r="AP37" s="171">
        <f t="array" ref="AP37">IFERROR(
(AVERAGE((IF(DATOS_[[Sexo]:[Sexo]]=$B37,IF(DATOS_[[AGRUP. VALOR. PTO.]:[AGRUP. VALOR. PTO.]]=$B36,IF(DATOS_[[Check Periodo Ref.]:[Check Periodo Ref.]]="Dentro",IF(DATOS_[[Check Equiparado]:[Check Equiparado]]="Sí",IF(DATOS!BI$4="Sí",(1/DATOS_[[% anualiz]:[% anualiz]]),1)*IF(DATOS!BI$5="Sí",1/DATOS_[[% normaliz]:[% normaliz]],1)*(DATOS_[C.Extra.01])))))))),
0)</f>
        <v>0</v>
      </c>
      <c r="AQ37" s="171">
        <f t="array" ref="AQ37">IFERROR(
(AVERAGE((IF(DATOS_[[Sexo]:[Sexo]]=$B37,IF(DATOS_[[AGRUP. VALOR. PTO.]:[AGRUP. VALOR. PTO.]]=$B36,IF(DATOS_[[Check Periodo Ref.]:[Check Periodo Ref.]]="Dentro",IF(DATOS_[[Check Equiparado]:[Check Equiparado]]="Sí",IF(DATOS!BJ$4="Sí",(1/DATOS_[[% anualiz]:[% anualiz]]),1)*IF(DATOS!BJ$5="Sí",1/DATOS_[[% normaliz]:[% normaliz]],1)*(DATOS_[C.Extra.02])))))))),
0)</f>
        <v>0</v>
      </c>
      <c r="AR37" s="171">
        <f t="array" ref="AR37">IFERROR(
(AVERAGE((IF(DATOS_[[Sexo]:[Sexo]]=$B37,IF(DATOS_[[AGRUP. VALOR. PTO.]:[AGRUP. VALOR. PTO.]]=$B36,IF(DATOS_[[Check Periodo Ref.]:[Check Periodo Ref.]]="Dentro",IF(DATOS_[[Check Equiparado]:[Check Equiparado]]="Sí",IF(DATOS!BK$4="Sí",(1/DATOS_[[% anualiz]:[% anualiz]]),1)*IF(DATOS!BK$5="Sí",1/DATOS_[[% normaliz]:[% normaliz]],1)*(DATOS_[C.Extra.03])))))))),
0)</f>
        <v>0</v>
      </c>
      <c r="AS37" s="171">
        <f t="array" ref="AS37">IFERROR(
(AVERAGE((IF(DATOS_[[Sexo]:[Sexo]]=$B37,IF(DATOS_[[AGRUP. VALOR. PTO.]:[AGRUP. VALOR. PTO.]]=$B36,IF(DATOS_[[Check Periodo Ref.]:[Check Periodo Ref.]]="Dentro",IF(DATOS_[[Check Equiparado]:[Check Equiparado]]="Sí",IF(DATOS!BL$4="Sí",(1/DATOS_[[% anualiz]:[% anualiz]]),1)*IF(DATOS!BL$5="Sí",1/DATOS_[[% normaliz]:[% normaliz]],1)*(DATOS_[C.Extra.04])))))))),
0)</f>
        <v>0</v>
      </c>
      <c r="AT37" s="171">
        <f t="array" ref="AT37">IFERROR(
(AVERAGE((IF(DATOS_[[Sexo]:[Sexo]]=$B37,IF(DATOS_[[AGRUP. VALOR. PTO.]:[AGRUP. VALOR. PTO.]]=$B36,IF(DATOS_[[Check Periodo Ref.]:[Check Periodo Ref.]]="Dentro",IF(DATOS_[[Check Equiparado]:[Check Equiparado]]="Sí",IF(DATOS!BM$4="Sí",(1/DATOS_[[% anualiz]:[% anualiz]]),1)*IF(DATOS!BM$5="Sí",1/DATOS_[[% normaliz]:[% normaliz]],1)*(DATOS_[C.Extra.05])))))))),
0)</f>
        <v>0</v>
      </c>
      <c r="AU37" s="172">
        <f t="array" ref="AU37">IFERROR(
AVERAGE(IF(DATOS_[Sexo]=$B37,IF(DATOS_[[AGRUP. VALOR. PTO.]:[AGRUP. VALOR. PTO.]]=$B36,IF(DATOS_[Check Equiparado]="Sí",IF(DATOS_[Check Periodo Ref.]="Dentro",DATOS_[Tot Extrasalarial Eq],FALSE))))),
0)</f>
        <v>0</v>
      </c>
      <c r="AV37" s="173">
        <f t="array" ref="AV37">IFERROR(
AVERAGE(IF(DATOS_[Sexo]=$B37,IF(DATOS_[[AGRUP. VALOR. PTO.]:[AGRUP. VALOR. PTO.]]=$B36,IF(DATOS_[Check Equiparado]="Sí",IF(DATOS_[Check Periodo Ref.]="Dentro",DATOS_[TOTAL Retrib Eq],FALSE))))),
0)</f>
        <v>0</v>
      </c>
    </row>
    <row r="38" spans="1:48" x14ac:dyDescent="0.3">
      <c r="A38" s="119" t="str">
        <f t="shared" ref="A38" si="34">+A37</f>
        <v>[ocultar]</v>
      </c>
      <c r="B38" s="123" t="s">
        <v>163</v>
      </c>
      <c r="C38" s="124">
        <f t="array" ref="C38">SUM(IF($B38=DATOS_[Sexo],
IF($B36=DATOS_[AGRUP. VALOR. PTO.],
IF("Dentro"=DATOS_[Check Periodo Ref.],
1/(COUNTIFS(DATOS_[Sexo],$B38,DATOS_[AGRUP. VALOR. PTO.],$B36,DATOS_[Check Periodo Ref.],"Dentro",DATOS_[id],DATOS_[id]))))))</f>
        <v>0</v>
      </c>
      <c r="D38" s="125">
        <f>COUNTIFS(DATOS_[AGRUP. VALOR. PTO.],$B36,DATOS_[Sexo],$B38,DATOS_[Check Periodo Ref.],"Dentro")</f>
        <v>0</v>
      </c>
      <c r="E38" s="125">
        <f>COUNTIFS(DATOS_[AGRUP. VALOR. PTO.],$B36,DATOS_[Sexo],$B38,DATOS_[Check Periodo Ref.],"Dentro",DATOS_[Check Nº SC Norm],"Sí")</f>
        <v>0</v>
      </c>
      <c r="F38" s="125">
        <f>COUNTIFS(DATOS_[AGRUP. VALOR. PTO.],$B36,DATOS_[Sexo],$B38,DATOS_[Check Periodo Ref.],"Dentro",DATOS_[Check Nº SC Anualiz],"Sí")</f>
        <v>0</v>
      </c>
      <c r="G38" s="125">
        <f>COUNTIFS(DATOS_[AGRUP. VALOR. PTO.],$B36,DATOS_[Sexo],$B38,DATOS_[Check Periodo Ref.],"Dentro",DATOS_[Check Nº SC Norm y Anualiz],"Sí")</f>
        <v>0</v>
      </c>
      <c r="H38" s="125">
        <f>COUNTIFS(DATOS_[AGRUP. VALOR. PTO.],$B36,DATOS_[Sexo],$B38,DATOS_[Check Periodo Ref.],"Dentro",DATOS_[Check Equiparación],"Sí")</f>
        <v>0</v>
      </c>
      <c r="I38" s="167" cm="1">
        <f t="array" ref="I38">IFERROR(
AVERAGE(IF(DATOS_[Sexo]=$B38,IF(DATOS_[[AGRUP. VALOR. PTO.]:[AGRUP. VALOR. PTO.]]=$B36,IF(DATOS_[Check Equiparado]="Sí",IF(DATOS_[Check Periodo Ref.]="Dentro",DATOS_[SALARIO BASE Eq],FALSE))))),
0)</f>
        <v>0</v>
      </c>
      <c r="J38" s="168">
        <f t="array" ref="J38">IFERROR(
(AVERAGE((IF(DATOS_[[Sexo]:[Sexo]]=$B38,IF(DATOS_[[AGRUP. VALOR. PTO.]:[AGRUP. VALOR. PTO.]]=$B36,IF(DATOS_[[Check Periodo Ref.]:[Check Periodo Ref.]]="Dentro",IF(DATOS_[[Check Equiparado]:[Check Equiparado]]="Sí",IF(DATOS!AE$4="Sí",(1/DATOS_[[% anualiz]:[% anualiz]]),1)*IF(DATOS!AE$5="Sí",1/DATOS_[[% normaliz]:[% normaliz]],1)*(DATOS_[Conc.Sal.01])))))))),
0)</f>
        <v>0</v>
      </c>
      <c r="K38" s="168">
        <f t="array" ref="K38">IFERROR(
(AVERAGE((IF(DATOS_[[Sexo]:[Sexo]]=$B38,IF(DATOS_[[AGRUP. VALOR. PTO.]:[AGRUP. VALOR. PTO.]]=$B36,IF(DATOS_[[Check Periodo Ref.]:[Check Periodo Ref.]]="Dentro",IF(DATOS_[[Check Equiparado]:[Check Equiparado]]="Sí",IF(DATOS!AF$4="Sí",(1/DATOS_[[% anualiz]:[% anualiz]]),1)*IF(DATOS!AF$5="Sí",1/DATOS_[[% normaliz]:[% normaliz]],1)*(DATOS_[Conc.Sal.02])))))))),
0)</f>
        <v>0</v>
      </c>
      <c r="L38" s="168">
        <f t="array" ref="L38">IFERROR(
(AVERAGE((IF(DATOS_[[Sexo]:[Sexo]]=$B38,IF(DATOS_[[AGRUP. VALOR. PTO.]:[AGRUP. VALOR. PTO.]]=$B36,IF(DATOS_[[Check Periodo Ref.]:[Check Periodo Ref.]]="Dentro",IF(DATOS_[[Check Equiparado]:[Check Equiparado]]="Sí",IF(DATOS!AG$4="Sí",(1/DATOS_[[% anualiz]:[% anualiz]]),1)*IF(DATOS!AG$5="Sí",1/DATOS_[[% normaliz]:[% normaliz]],1)*(DATOS_[Conc.Sal.03])))))))),
0)</f>
        <v>0</v>
      </c>
      <c r="M38" s="168">
        <f t="array" ref="M38">IFERROR(
(AVERAGE((IF(DATOS_[[Sexo]:[Sexo]]=$B38,IF(DATOS_[[AGRUP. VALOR. PTO.]:[AGRUP. VALOR. PTO.]]=$B36,IF(DATOS_[[Check Periodo Ref.]:[Check Periodo Ref.]]="Dentro",IF(DATOS_[[Check Equiparado]:[Check Equiparado]]="Sí",IF(DATOS!AH$4="Sí",(1/DATOS_[[% anualiz]:[% anualiz]]),1)*IF(DATOS!AH$5="Sí",1/DATOS_[[% normaliz]:[% normaliz]],1)*(DATOS_[Conc.Sal.04])))))))),
0)</f>
        <v>0</v>
      </c>
      <c r="N38" s="168">
        <f t="array" ref="N38">IFERROR(
(AVERAGE((IF(DATOS_[[Sexo]:[Sexo]]=$B38,IF(DATOS_[[AGRUP. VALOR. PTO.]:[AGRUP. VALOR. PTO.]]=$B36,IF(DATOS_[[Check Periodo Ref.]:[Check Periodo Ref.]]="Dentro",IF(DATOS_[[Check Equiparado]:[Check Equiparado]]="Sí",IF(DATOS!AI$4="Sí",(1/DATOS_[[% anualiz]:[% anualiz]]),1)*IF(DATOS!AI$5="Sí",1/DATOS_[[% normaliz]:[% normaliz]],1)*(DATOS_[Conc.Sal.05])))))))),
0)</f>
        <v>0</v>
      </c>
      <c r="O38" s="168">
        <f t="array" ref="O38">IFERROR(
(AVERAGE((IF(DATOS_[[Sexo]:[Sexo]]=$B38,IF(DATOS_[[AGRUP. VALOR. PTO.]:[AGRUP. VALOR. PTO.]]=$B36,IF(DATOS_[[Check Periodo Ref.]:[Check Periodo Ref.]]="Dentro",IF(DATOS_[[Check Equiparado]:[Check Equiparado]]="Sí",IF(DATOS!AJ$4="Sí",(1/DATOS_[[% anualiz]:[% anualiz]]),1)*IF(DATOS!AJ$5="Sí",1/DATOS_[[% normaliz]:[% normaliz]],1)*(DATOS_[Conc.Sal.06])))))))),
0)</f>
        <v>0</v>
      </c>
      <c r="P38" s="168">
        <f t="array" ref="P38">IFERROR(
(AVERAGE((IF(DATOS_[[Sexo]:[Sexo]]=$B38,IF(DATOS_[[AGRUP. VALOR. PTO.]:[AGRUP. VALOR. PTO.]]=$B36,IF(DATOS_[[Check Periodo Ref.]:[Check Periodo Ref.]]="Dentro",IF(DATOS_[[Check Equiparado]:[Check Equiparado]]="Sí",IF(DATOS!AK$4="Sí",(1/DATOS_[[% anualiz]:[% anualiz]]),1)*IF(DATOS!AK$5="Sí",1/DATOS_[[% normaliz]:[% normaliz]],1)*(DATOS_[Conc.Sal.07])))))))),
0)</f>
        <v>0</v>
      </c>
      <c r="Q38" s="168">
        <f t="array" ref="Q38">IFERROR(
(AVERAGE((IF(DATOS_[[Sexo]:[Sexo]]=$B38,IF(DATOS_[[AGRUP. VALOR. PTO.]:[AGRUP. VALOR. PTO.]]=$B36,IF(DATOS_[[Check Periodo Ref.]:[Check Periodo Ref.]]="Dentro",IF(DATOS_[[Check Equiparado]:[Check Equiparado]]="Sí",IF(DATOS!AL$4="Sí",(1/DATOS_[[% anualiz]:[% anualiz]]),1)*IF(DATOS!AL$5="Sí",1/DATOS_[[% normaliz]:[% normaliz]],1)*(DATOS_[Conc.Sal.08])))))))),
0)</f>
        <v>0</v>
      </c>
      <c r="R38" s="168">
        <f t="array" ref="R38">IFERROR(
(AVERAGE((IF(DATOS_[[Sexo]:[Sexo]]=$B38,IF(DATOS_[[AGRUP. VALOR. PTO.]:[AGRUP. VALOR. PTO.]]=$B36,IF(DATOS_[[Check Periodo Ref.]:[Check Periodo Ref.]]="Dentro",IF(DATOS_[[Check Equiparado]:[Check Equiparado]]="Sí",IF(DATOS!AM$4="Sí",(1/DATOS_[[% anualiz]:[% anualiz]]),1)*IF(DATOS!AM$5="Sí",1/DATOS_[[% normaliz]:[% normaliz]],1)*(DATOS_[Conc.Sal.09])))))))),
0)</f>
        <v>0</v>
      </c>
      <c r="S38" s="168">
        <f t="array" ref="S38">IFERROR(
(AVERAGE((IF(DATOS_[[Sexo]:[Sexo]]=$B38,IF(DATOS_[[AGRUP. VALOR. PTO.]:[AGRUP. VALOR. PTO.]]=$B36,IF(DATOS_[[Check Periodo Ref.]:[Check Periodo Ref.]]="Dentro",IF(DATOS_[[Check Equiparado]:[Check Equiparado]]="Sí",IF(DATOS!AN$4="Sí",(1/DATOS_[[% anualiz]:[% anualiz]]),1)*IF(DATOS!AN$5="Sí",1/DATOS_[[% normaliz]:[% normaliz]],1)*(DATOS_[Conc.Sal.10])))))))),
0)</f>
        <v>0</v>
      </c>
      <c r="T38" s="168">
        <f t="array" ref="T38">IFERROR(
(AVERAGE((IF(DATOS_[[Sexo]:[Sexo]]=$B38,IF(DATOS_[[AGRUP. VALOR. PTO.]:[AGRUP. VALOR. PTO.]]=$B36,IF(DATOS_[[Check Periodo Ref.]:[Check Periodo Ref.]]="Dentro",IF(DATOS_[[Check Equiparado]:[Check Equiparado]]="Sí",IF(DATOS!AO$4="Sí",(1/DATOS_[[% anualiz]:[% anualiz]]),1)*IF(DATOS!AO$5="Sí",1/DATOS_[[% normaliz]:[% normaliz]],1)*(DATOS_[Conc.Sal.11])))))))),
0)</f>
        <v>0</v>
      </c>
      <c r="U38" s="168">
        <f t="array" ref="U38">IFERROR(
(AVERAGE((IF(DATOS_[[Sexo]:[Sexo]]=$B38,IF(DATOS_[[AGRUP. VALOR. PTO.]:[AGRUP. VALOR. PTO.]]=$B36,IF(DATOS_[[Check Periodo Ref.]:[Check Periodo Ref.]]="Dentro",IF(DATOS_[[Check Equiparado]:[Check Equiparado]]="Sí",IF(DATOS!AP$4="Sí",(1/DATOS_[[% anualiz]:[% anualiz]]),1)*IF(DATOS!AP$5="Sí",1/DATOS_[[% normaliz]:[% normaliz]],1)*(DATOS_[Conc.Sal.12])))))))),
0)</f>
        <v>0</v>
      </c>
      <c r="V38" s="168">
        <f t="array" ref="V38">IFERROR(
(AVERAGE((IF(DATOS_[[Sexo]:[Sexo]]=$B38,IF(DATOS_[[AGRUP. VALOR. PTO.]:[AGRUP. VALOR. PTO.]]=$B36,IF(DATOS_[[Check Periodo Ref.]:[Check Periodo Ref.]]="Dentro",IF(DATOS_[[Check Equiparado]:[Check Equiparado]]="Sí",IF(DATOS!AQ$4="Sí",(1/DATOS_[[% anualiz]:[% anualiz]]),1)*IF(DATOS!AQ$5="Sí",1/DATOS_[[% normaliz]:[% normaliz]],1)*(DATOS_[Conc.Sal.13])))))))),
0)</f>
        <v>0</v>
      </c>
      <c r="W38" s="168">
        <f t="array" ref="W38">IFERROR(
(AVERAGE((IF(DATOS_[[Sexo]:[Sexo]]=$B38,IF(DATOS_[[AGRUP. VALOR. PTO.]:[AGRUP. VALOR. PTO.]]=$B36,IF(DATOS_[[Check Periodo Ref.]:[Check Periodo Ref.]]="Dentro",IF(DATOS_[[Check Equiparado]:[Check Equiparado]]="Sí",IF(DATOS!AR$4="Sí",(1/DATOS_[[% anualiz]:[% anualiz]]),1)*IF(DATOS!AR$5="Sí",1/DATOS_[[% normaliz]:[% normaliz]],1)*(DATOS_[Conc.Sal.14])))))))),
0)</f>
        <v>0</v>
      </c>
      <c r="X38" s="168">
        <f t="array" ref="X38">IFERROR(
(AVERAGE((IF(DATOS_[[Sexo]:[Sexo]]=$B38,IF(DATOS_[[AGRUP. VALOR. PTO.]:[AGRUP. VALOR. PTO.]]=$B36,IF(DATOS_[[Check Periodo Ref.]:[Check Periodo Ref.]]="Dentro",IF(DATOS_[[Check Equiparado]:[Check Equiparado]]="Sí",IF(DATOS!AS$4="Sí",(1/DATOS_[[% anualiz]:[% anualiz]]),1)*IF(DATOS!AS$5="Sí",1/DATOS_[[% normaliz]:[% normaliz]],1)*(DATOS_[Conc.Sal.15])))))))),
0)</f>
        <v>0</v>
      </c>
      <c r="Y38" s="168">
        <f t="array" ref="Y38">IFERROR(
(AVERAGE((IF(DATOS_[[Sexo]:[Sexo]]=$B38,IF(DATOS_[[AGRUP. VALOR. PTO.]:[AGRUP. VALOR. PTO.]]=$B36,IF(DATOS_[[Check Periodo Ref.]:[Check Periodo Ref.]]="Dentro",IF(DATOS_[[Check Equiparado]:[Check Equiparado]]="Sí",IF(DATOS!AT$4="Sí",(1/DATOS_[[% anualiz]:[% anualiz]]),1)*IF(DATOS!AT$5="Sí",1/DATOS_[[% normaliz]:[% normaliz]],1)*(DATOS_[Conc.Sal.16])))))))),
0)</f>
        <v>0</v>
      </c>
      <c r="Z38" s="168">
        <f t="array" ref="Z38">IFERROR(
(AVERAGE((IF(DATOS_[[Sexo]:[Sexo]]=$B38,IF(DATOS_[[AGRUP. VALOR. PTO.]:[AGRUP. VALOR. PTO.]]=$B36,IF(DATOS_[[Check Periodo Ref.]:[Check Periodo Ref.]]="Dentro",IF(DATOS_[[Check Equiparado]:[Check Equiparado]]="Sí",IF(DATOS!AU$4="Sí",(1/DATOS_[[% anualiz]:[% anualiz]]),1)*IF(DATOS!AU$5="Sí",1/DATOS_[[% normaliz]:[% normaliz]],1)*(DATOS_[Conc.Sal.17])))))))),
0)</f>
        <v>0</v>
      </c>
      <c r="AA38" s="168">
        <f t="array" ref="AA38">IFERROR(
(AVERAGE((IF(DATOS_[[Sexo]:[Sexo]]=$B38,IF(DATOS_[[AGRUP. VALOR. PTO.]:[AGRUP. VALOR. PTO.]]=$B36,IF(DATOS_[[Check Periodo Ref.]:[Check Periodo Ref.]]="Dentro",IF(DATOS_[[Check Equiparado]:[Check Equiparado]]="Sí",IF(DATOS!AV$4="Sí",(1/DATOS_[[% anualiz]:[% anualiz]]),1)*IF(DATOS!AV$5="Sí",1/DATOS_[[% normaliz]:[% normaliz]],1)*(DATOS_[Conc.Sal.18])))))))),
0)</f>
        <v>0</v>
      </c>
      <c r="AB38" s="168">
        <f t="array" ref="AB38">IFERROR(
(AVERAGE((IF(DATOS_[[Sexo]:[Sexo]]=$B38,IF(DATOS_[[AGRUP. VALOR. PTO.]:[AGRUP. VALOR. PTO.]]=$B36,IF(DATOS_[[Check Periodo Ref.]:[Check Periodo Ref.]]="Dentro",IF(DATOS_[[Check Equiparado]:[Check Equiparado]]="Sí",IF(DATOS!AW$4="Sí",(1/DATOS_[[% anualiz]:[% anualiz]]),1)*IF(DATOS!AW$5="Sí",1/DATOS_[[% normaliz]:[% normaliz]],1)*(DATOS_[Conc.Sal.19])))))))),
0)</f>
        <v>0</v>
      </c>
      <c r="AC38" s="168">
        <f t="array" ref="AC38">IFERROR(
(AVERAGE((IF(DATOS_[[Sexo]:[Sexo]]=$B38,IF(DATOS_[[AGRUP. VALOR. PTO.]:[AGRUP. VALOR. PTO.]]=$B36,IF(DATOS_[[Check Periodo Ref.]:[Check Periodo Ref.]]="Dentro",IF(DATOS_[[Check Equiparado]:[Check Equiparado]]="Sí",IF(DATOS!AX$4="Sí",(1/DATOS_[[% anualiz]:[% anualiz]]),1)*IF(DATOS!AX$5="Sí",1/DATOS_[[% normaliz]:[% normaliz]],1)*(DATOS_[Conc.Sal.20])))))))),
0)</f>
        <v>0</v>
      </c>
      <c r="AD38" s="168">
        <f t="array" ref="AD38">IFERROR(
(AVERAGE((IF(DATOS_[[Sexo]:[Sexo]]=$B38,IF(DATOS_[[AGRUP. VALOR. PTO.]:[AGRUP. VALOR. PTO.]]=$B36,IF(DATOS_[[Check Periodo Ref.]:[Check Periodo Ref.]]="Dentro",IF(DATOS_[[Check Equiparado]:[Check Equiparado]]="Sí",IF(DATOS!AY$4="Sí",(1/DATOS_[[% anualiz]:[% anualiz]]),1)*IF(DATOS!AY$5="Sí",1/DATOS_[[% normaliz]:[% normaliz]],1)*(DATOS_[Conc.Sal.21])))))))),
0)</f>
        <v>0</v>
      </c>
      <c r="AE38" s="168">
        <f t="array" ref="AE38">IFERROR(
(AVERAGE((IF(DATOS_[[Sexo]:[Sexo]]=$B38,IF(DATOS_[[AGRUP. VALOR. PTO.]:[AGRUP. VALOR. PTO.]]=$B36,IF(DATOS_[[Check Periodo Ref.]:[Check Periodo Ref.]]="Dentro",IF(DATOS_[[Check Equiparado]:[Check Equiparado]]="Sí",IF(DATOS!AZ$4="Sí",(1/DATOS_[[% anualiz]:[% anualiz]]),1)*IF(DATOS!AZ$5="Sí",1/DATOS_[[% normaliz]:[% normaliz]],1)*(DATOS_[Conc.Sal.22])))))))),
0)</f>
        <v>0</v>
      </c>
      <c r="AF38" s="168">
        <f t="array" ref="AF38">IFERROR(
(AVERAGE((IF(DATOS_[[Sexo]:[Sexo]]=$B38,IF(DATOS_[[AGRUP. VALOR. PTO.]:[AGRUP. VALOR. PTO.]]=$B36,IF(DATOS_[[Check Periodo Ref.]:[Check Periodo Ref.]]="Dentro",IF(DATOS_[[Check Equiparado]:[Check Equiparado]]="Sí",IF(DATOS!BA$4="Sí",(1/DATOS_[[% anualiz]:[% anualiz]]),1)*IF(DATOS!BA$5="Sí",1/DATOS_[[% normaliz]:[% normaliz]],1)*(DATOS_[Conc.Sal.23])))))))),
0)</f>
        <v>0</v>
      </c>
      <c r="AG38" s="168">
        <f t="array" ref="AG38">IFERROR(
(AVERAGE((IF(DATOS_[[Sexo]:[Sexo]]=$B38,IF(DATOS_[[AGRUP. VALOR. PTO.]:[AGRUP. VALOR. PTO.]]=$B36,IF(DATOS_[[Check Periodo Ref.]:[Check Periodo Ref.]]="Dentro",IF(DATOS_[[Check Equiparado]:[Check Equiparado]]="Sí",IF(DATOS!BB$4="Sí",(1/DATOS_[[% anualiz]:[% anualiz]]),1)*IF(DATOS!BB$5="Sí",1/DATOS_[[% normaliz]:[% normaliz]],1)*(DATOS_[Conc.Sal.24])))))))),
0)</f>
        <v>0</v>
      </c>
      <c r="AH38" s="168">
        <f t="array" ref="AH38">IFERROR(
(AVERAGE((IF(DATOS_[[Sexo]:[Sexo]]=$B38,IF(DATOS_[[AGRUP. VALOR. PTO.]:[AGRUP. VALOR. PTO.]]=$B36,IF(DATOS_[[Check Periodo Ref.]:[Check Periodo Ref.]]="Dentro",IF(DATOS_[[Check Equiparado]:[Check Equiparado]]="Sí",IF(DATOS!BC$4="Sí",(1/DATOS_[[% anualiz]:[% anualiz]]),1)*IF(DATOS!BC$5="Sí",1/DATOS_[[% normaliz]:[% normaliz]],1)*(DATOS_[Conc.Sal.25])))))))),
0)</f>
        <v>0</v>
      </c>
      <c r="AI38" s="168">
        <f t="array" ref="AI38">IFERROR(
(AVERAGE((IF(DATOS_[[Sexo]:[Sexo]]=$B38,IF(DATOS_[[AGRUP. VALOR. PTO.]:[AGRUP. VALOR. PTO.]]=$B36,IF(DATOS_[[Check Periodo Ref.]:[Check Periodo Ref.]]="Dentro",IF(DATOS_[[Check Equiparado]:[Check Equiparado]]="Sí",IF(DATOS!BD$4="Sí",(1/DATOS_[[% anualiz]:[% anualiz]]),1)*IF(DATOS!BD$5="Sí",1/DATOS_[[% normaliz]:[% normaliz]],1)*(DATOS_[Conc.Sal.26])))))))),
0)</f>
        <v>0</v>
      </c>
      <c r="AJ38" s="168">
        <f t="array" ref="AJ38">IFERROR(
(AVERAGE((IF(DATOS_[[Sexo]:[Sexo]]=$B38,IF(DATOS_[[AGRUP. VALOR. PTO.]:[AGRUP. VALOR. PTO.]]=$B36,IF(DATOS_[[Check Periodo Ref.]:[Check Periodo Ref.]]="Dentro",IF(DATOS_[[Check Equiparado]:[Check Equiparado]]="Sí",IF(DATOS!BE$4="Sí",(1/DATOS_[[% anualiz]:[% anualiz]]),1)*IF(DATOS!BE$5="Sí",1/DATOS_[[% normaliz]:[% normaliz]],1)*(DATOS_[Conc.Sal.27])))))))),
0)</f>
        <v>0</v>
      </c>
      <c r="AK38" s="168">
        <f t="array" ref="AK38">IFERROR(
(AVERAGE((IF(DATOS_[[Sexo]:[Sexo]]=$B38,IF(DATOS_[[AGRUP. VALOR. PTO.]:[AGRUP. VALOR. PTO.]]=$B36,IF(DATOS_[[Check Periodo Ref.]:[Check Periodo Ref.]]="Dentro",IF(DATOS_[[Check Equiparado]:[Check Equiparado]]="Sí",IF(DATOS!BF$4="Sí",(1/DATOS_[[% anualiz]:[% anualiz]]),1)*IF(DATOS!BF$5="Sí",1/DATOS_[[% normaliz]:[% normaliz]],1)*(DATOS_[Conc.Sal.28])))))))),
0)</f>
        <v>0</v>
      </c>
      <c r="AL38" s="168">
        <f t="array" ref="AL38">IFERROR(
(AVERAGE((IF(DATOS_[[Sexo]:[Sexo]]=$B38,IF(DATOS_[[AGRUP. VALOR. PTO.]:[AGRUP. VALOR. PTO.]]=$B36,IF(DATOS_[[Check Periodo Ref.]:[Check Periodo Ref.]]="Dentro",IF(DATOS_[[Check Equiparado]:[Check Equiparado]]="Sí",IF(DATOS!BG$4="Sí",(1/DATOS_[[% anualiz]:[% anualiz]]),1)*IF(DATOS!BG$5="Sí",1/DATOS_[[% normaliz]:[% normaliz]],1)*(DATOS_[Conc.Sal.29])))))))),
0)</f>
        <v>0</v>
      </c>
      <c r="AM38" s="168">
        <f t="array" ref="AM38">IFERROR(
(AVERAGE((IF(DATOS_[[Sexo]:[Sexo]]=$B38,IF(DATOS_[[AGRUP. VALOR. PTO.]:[AGRUP. VALOR. PTO.]]=$B36,IF(DATOS_[[Check Periodo Ref.]:[Check Periodo Ref.]]="Dentro",IF(DATOS_[[Check Equiparado]:[Check Equiparado]]="Sí",IF(DATOS!BH$4="Sí",(1/DATOS_[[% anualiz]:[% anualiz]]),1)*IF(DATOS!BH$5="Sí",1/DATOS_[[% normaliz]:[% normaliz]],1)*(DATOS_[Conc.Sal.30])))))))),
0)</f>
        <v>0</v>
      </c>
      <c r="AN38" s="169">
        <f t="array" ref="AN38">IFERROR(
AVERAGE(IF(DATOS_[Sexo]=$B38,IF(DATOS_[[AGRUP. VALOR. PTO.]:[AGRUP. VALOR. PTO.]]=$B36,IF(DATOS_[Check Equiparado]="Sí",IF(DATOS_[Check Periodo Ref.]="Dentro",DATOS_[Tot COMPL.SAL Eq],FALSE))))),
0)</f>
        <v>0</v>
      </c>
      <c r="AO38" s="170">
        <f t="array" ref="AO38">IFERROR(
AVERAGE(IF(DATOS_[Sexo]=$B38,IF(DATOS_[[AGRUP. VALOR. PTO.]:[AGRUP. VALOR. PTO.]]=$B36,IF(DATOS_[Check Equiparado]="Sí",IF(DATOS_[Check Periodo Ref.]="Dentro",DATOS_[TOTAL SALARIO Eq],FALSE))))),
0)</f>
        <v>0</v>
      </c>
      <c r="AP38" s="171">
        <f t="array" ref="AP38">IFERROR(
(AVERAGE((IF(DATOS_[[Sexo]:[Sexo]]=$B38,IF(DATOS_[[AGRUP. VALOR. PTO.]:[AGRUP. VALOR. PTO.]]=$B37,IF(DATOS_[[Check Periodo Ref.]:[Check Periodo Ref.]]="Dentro",IF(DATOS_[[Check Equiparado]:[Check Equiparado]]="Sí",IF(DATOS!BI$4="Sí",(1/DATOS_[[% anualiz]:[% anualiz]]),1)*IF(DATOS!BI$5="Sí",1/DATOS_[[% normaliz]:[% normaliz]],1)*(DATOS_[C.Extra.01])))))))),
0)</f>
        <v>0</v>
      </c>
      <c r="AQ38" s="171">
        <f t="array" ref="AQ38">IFERROR(
(AVERAGE((IF(DATOS_[[Sexo]:[Sexo]]=$B38,IF(DATOS_[[AGRUP. VALOR. PTO.]:[AGRUP. VALOR. PTO.]]=$B37,IF(DATOS_[[Check Periodo Ref.]:[Check Periodo Ref.]]="Dentro",IF(DATOS_[[Check Equiparado]:[Check Equiparado]]="Sí",IF(DATOS!BJ$4="Sí",(1/DATOS_[[% anualiz]:[% anualiz]]),1)*IF(DATOS!BJ$5="Sí",1/DATOS_[[% normaliz]:[% normaliz]],1)*(DATOS_[C.Extra.02])))))))),
0)</f>
        <v>0</v>
      </c>
      <c r="AR38" s="171">
        <f t="array" ref="AR38">IFERROR(
(AVERAGE((IF(DATOS_[[Sexo]:[Sexo]]=$B38,IF(DATOS_[[AGRUP. VALOR. PTO.]:[AGRUP. VALOR. PTO.]]=$B37,IF(DATOS_[[Check Periodo Ref.]:[Check Periodo Ref.]]="Dentro",IF(DATOS_[[Check Equiparado]:[Check Equiparado]]="Sí",IF(DATOS!BK$4="Sí",(1/DATOS_[[% anualiz]:[% anualiz]]),1)*IF(DATOS!BK$5="Sí",1/DATOS_[[% normaliz]:[% normaliz]],1)*(DATOS_[C.Extra.03])))))))),
0)</f>
        <v>0</v>
      </c>
      <c r="AS38" s="171">
        <f t="array" ref="AS38">IFERROR(
(AVERAGE((IF(DATOS_[[Sexo]:[Sexo]]=$B38,IF(DATOS_[[AGRUP. VALOR. PTO.]:[AGRUP. VALOR. PTO.]]=$B37,IF(DATOS_[[Check Periodo Ref.]:[Check Periodo Ref.]]="Dentro",IF(DATOS_[[Check Equiparado]:[Check Equiparado]]="Sí",IF(DATOS!BL$4="Sí",(1/DATOS_[[% anualiz]:[% anualiz]]),1)*IF(DATOS!BL$5="Sí",1/DATOS_[[% normaliz]:[% normaliz]],1)*(DATOS_[C.Extra.04])))))))),
0)</f>
        <v>0</v>
      </c>
      <c r="AT38" s="171">
        <f t="array" ref="AT38">IFERROR(
(AVERAGE((IF(DATOS_[[Sexo]:[Sexo]]=$B38,IF(DATOS_[[AGRUP. VALOR. PTO.]:[AGRUP. VALOR. PTO.]]=$B37,IF(DATOS_[[Check Periodo Ref.]:[Check Periodo Ref.]]="Dentro",IF(DATOS_[[Check Equiparado]:[Check Equiparado]]="Sí",IF(DATOS!BM$4="Sí",(1/DATOS_[[% anualiz]:[% anualiz]]),1)*IF(DATOS!BM$5="Sí",1/DATOS_[[% normaliz]:[% normaliz]],1)*(DATOS_[C.Extra.05])))))))),
0)</f>
        <v>0</v>
      </c>
      <c r="AU38" s="172">
        <f t="array" ref="AU38">IFERROR(
AVERAGE(IF(DATOS_[Sexo]=$B38,IF(DATOS_[[AGRUP. VALOR. PTO.]:[AGRUP. VALOR. PTO.]]=$B36,IF(DATOS_[Check Equiparado]="Sí",IF(DATOS_[Check Periodo Ref.]="Dentro",DATOS_[Tot Extrasalarial Eq],FALSE))))),
0)</f>
        <v>0</v>
      </c>
      <c r="AV38" s="173">
        <f t="array" ref="AV38">IFERROR(
AVERAGE(IF(DATOS_[Sexo]=$B38,IF(DATOS_[[AGRUP. VALOR. PTO.]:[AGRUP. VALOR. PTO.]]=$B36,IF(DATOS_[Check Equiparado]="Sí",IF(DATOS_[Check Periodo Ref.]="Dentro",DATOS_[TOTAL Retrib Eq],FALSE))))),
0)</f>
        <v>0</v>
      </c>
    </row>
    <row r="39" spans="1:48" ht="17.25" thickBot="1" x14ac:dyDescent="0.35">
      <c r="A39" s="119" t="str">
        <f t="shared" ref="A39" si="35">+A40</f>
        <v>[ocultar]</v>
      </c>
      <c r="B39" s="129" t="s">
        <v>306</v>
      </c>
      <c r="C39" s="166"/>
      <c r="D39" s="130"/>
      <c r="E39" s="130"/>
      <c r="F39" s="130"/>
      <c r="G39" s="130"/>
      <c r="H39" s="130"/>
      <c r="I39" s="196" t="str">
        <f t="shared" ref="I39:AV39" si="36">IFERROR((I40-I41)/I40,"")</f>
        <v/>
      </c>
      <c r="J39" s="197" t="str">
        <f t="shared" si="36"/>
        <v/>
      </c>
      <c r="K39" s="198" t="str">
        <f t="shared" si="36"/>
        <v/>
      </c>
      <c r="L39" s="198" t="str">
        <f t="shared" si="36"/>
        <v/>
      </c>
      <c r="M39" s="198" t="str">
        <f t="shared" si="36"/>
        <v/>
      </c>
      <c r="N39" s="199" t="str">
        <f t="shared" si="36"/>
        <v/>
      </c>
      <c r="O39" s="200" t="str">
        <f t="shared" si="36"/>
        <v/>
      </c>
      <c r="P39" s="200" t="str">
        <f t="shared" si="36"/>
        <v/>
      </c>
      <c r="Q39" s="200" t="str">
        <f t="shared" si="36"/>
        <v/>
      </c>
      <c r="R39" s="200" t="str">
        <f t="shared" si="36"/>
        <v/>
      </c>
      <c r="S39" s="200" t="str">
        <f t="shared" si="36"/>
        <v/>
      </c>
      <c r="T39" s="200" t="str">
        <f t="shared" si="36"/>
        <v/>
      </c>
      <c r="U39" s="200" t="str">
        <f t="shared" si="36"/>
        <v/>
      </c>
      <c r="V39" s="200" t="str">
        <f t="shared" si="36"/>
        <v/>
      </c>
      <c r="W39" s="200" t="str">
        <f t="shared" si="36"/>
        <v/>
      </c>
      <c r="X39" s="200" t="str">
        <f t="shared" si="36"/>
        <v/>
      </c>
      <c r="Y39" s="200" t="str">
        <f t="shared" si="36"/>
        <v/>
      </c>
      <c r="Z39" s="199" t="str">
        <f t="shared" si="36"/>
        <v/>
      </c>
      <c r="AA39" s="199" t="str">
        <f t="shared" si="36"/>
        <v/>
      </c>
      <c r="AB39" s="199" t="str">
        <f t="shared" si="36"/>
        <v/>
      </c>
      <c r="AC39" s="199" t="str">
        <f t="shared" si="36"/>
        <v/>
      </c>
      <c r="AD39" s="199" t="str">
        <f t="shared" si="36"/>
        <v/>
      </c>
      <c r="AE39" s="199" t="str">
        <f t="shared" si="36"/>
        <v/>
      </c>
      <c r="AF39" s="199" t="str">
        <f t="shared" si="36"/>
        <v/>
      </c>
      <c r="AG39" s="199" t="str">
        <f t="shared" si="36"/>
        <v/>
      </c>
      <c r="AH39" s="199" t="str">
        <f t="shared" si="36"/>
        <v/>
      </c>
      <c r="AI39" s="199" t="str">
        <f t="shared" si="36"/>
        <v/>
      </c>
      <c r="AJ39" s="199" t="str">
        <f t="shared" si="36"/>
        <v/>
      </c>
      <c r="AK39" s="199" t="str">
        <f t="shared" si="36"/>
        <v/>
      </c>
      <c r="AL39" s="199" t="str">
        <f t="shared" si="36"/>
        <v/>
      </c>
      <c r="AM39" s="199" t="str">
        <f t="shared" si="36"/>
        <v/>
      </c>
      <c r="AN39" s="201" t="str">
        <f t="shared" si="36"/>
        <v/>
      </c>
      <c r="AO39" s="205" t="str">
        <f t="shared" si="36"/>
        <v/>
      </c>
      <c r="AP39" s="202" t="str">
        <f t="shared" si="36"/>
        <v/>
      </c>
      <c r="AQ39" s="202" t="str">
        <f t="shared" si="36"/>
        <v/>
      </c>
      <c r="AR39" s="202" t="str">
        <f t="shared" si="36"/>
        <v/>
      </c>
      <c r="AS39" s="202" t="str">
        <f t="shared" si="36"/>
        <v/>
      </c>
      <c r="AT39" s="202" t="str">
        <f t="shared" si="36"/>
        <v/>
      </c>
      <c r="AU39" s="203" t="str">
        <f t="shared" si="36"/>
        <v/>
      </c>
      <c r="AV39" s="204" t="str">
        <f t="shared" si="36"/>
        <v/>
      </c>
    </row>
    <row r="40" spans="1:48" x14ac:dyDescent="0.3">
      <c r="A40" s="119" t="str">
        <f t="shared" ref="A40" si="37">+IF(C40+C41=0,"[ocultar]","")</f>
        <v>[ocultar]</v>
      </c>
      <c r="B40" s="123" t="s">
        <v>162</v>
      </c>
      <c r="C40" s="124">
        <f t="array" ref="C40">SUM(IF($B40=DATOS_[Sexo],
IF($B39=DATOS_[AGRUP. VALOR. PTO.],
IF("Dentro"=DATOS_[Check Periodo Ref.],
1/(COUNTIFS(DATOS_[Sexo],$B40,DATOS_[AGRUP. VALOR. PTO.],$B39,DATOS_[Check Periodo Ref.],"Dentro",DATOS_[id],DATOS_[id]))))))</f>
        <v>0</v>
      </c>
      <c r="D40" s="125">
        <f>COUNTIFS(DATOS_[AGRUP. VALOR. PTO.],$B39,DATOS_[Sexo],$B40,DATOS_[Check Periodo Ref.],"Dentro")</f>
        <v>0</v>
      </c>
      <c r="E40" s="125">
        <f>COUNTIFS(DATOS_[AGRUP. VALOR. PTO.],$B39,DATOS_[Sexo],$B40,DATOS_[Check Periodo Ref.],"Dentro",DATOS_[Check Nº SC Norm],"Sí")</f>
        <v>0</v>
      </c>
      <c r="F40" s="125">
        <f>COUNTIFS(DATOS_[AGRUP. VALOR. PTO.],$B39,DATOS_[Sexo],$B40,DATOS_[Check Periodo Ref.],"Dentro",DATOS_[Check Nº SC Anualiz],"Sí")</f>
        <v>0</v>
      </c>
      <c r="G40" s="125">
        <f>COUNTIFS(DATOS_[AGRUP. VALOR. PTO.],$B39,DATOS_[Sexo],$B40,DATOS_[Check Periodo Ref.],"Dentro",DATOS_[Check Nº SC Norm y Anualiz],"Sí")</f>
        <v>0</v>
      </c>
      <c r="H40" s="125">
        <f>COUNTIFS(DATOS_[AGRUP. VALOR. PTO.],$B39,DATOS_[Sexo],$B40,DATOS_[Check Periodo Ref.],"Dentro",DATOS_[Check Equiparación],"Sí")</f>
        <v>0</v>
      </c>
      <c r="I40" s="167">
        <f t="array" ref="I40">IFERROR(
AVERAGE(IF(DATOS_[Sexo]=$B40,IF(DATOS_[[AGRUP. VALOR. PTO.]:[AGRUP. VALOR. PTO.]]=$B39,IF(DATOS_[Check Equiparado]="Sí",IF(DATOS_[Check Periodo Ref.]="Dentro",DATOS_[SALARIO BASE Eq],FALSE))))),
0)</f>
        <v>0</v>
      </c>
      <c r="J40" s="168">
        <f t="array" ref="J40">IFERROR(
(AVERAGE((IF(DATOS_[[Sexo]:[Sexo]]=$B40,IF(DATOS_[[AGRUP. VALOR. PTO.]:[AGRUP. VALOR. PTO.]]=$B39,IF(DATOS_[[Check Periodo Ref.]:[Check Periodo Ref.]]="Dentro",IF(DATOS_[[Check Equiparado]:[Check Equiparado]]="Sí",IF(DATOS!AE$4="Sí",(1/DATOS_[[% anualiz]:[% anualiz]]),1)*IF(DATOS!AE$5="Sí",1/DATOS_[[% normaliz]:[% normaliz]],1)*(DATOS_[Conc.Sal.01])))))))),
0)</f>
        <v>0</v>
      </c>
      <c r="K40" s="168">
        <f t="array" ref="K40">IFERROR(
(AVERAGE((IF(DATOS_[[Sexo]:[Sexo]]=$B40,IF(DATOS_[[AGRUP. VALOR. PTO.]:[AGRUP. VALOR. PTO.]]=$B39,IF(DATOS_[[Check Periodo Ref.]:[Check Periodo Ref.]]="Dentro",IF(DATOS_[[Check Equiparado]:[Check Equiparado]]="Sí",IF(DATOS!AF$4="Sí",(1/DATOS_[[% anualiz]:[% anualiz]]),1)*IF(DATOS!AF$5="Sí",1/DATOS_[[% normaliz]:[% normaliz]],1)*(DATOS_[Conc.Sal.02])))))))),
0)</f>
        <v>0</v>
      </c>
      <c r="L40" s="168">
        <f t="array" ref="L40">IFERROR(
(AVERAGE((IF(DATOS_[[Sexo]:[Sexo]]=$B40,IF(DATOS_[[AGRUP. VALOR. PTO.]:[AGRUP. VALOR. PTO.]]=$B39,IF(DATOS_[[Check Periodo Ref.]:[Check Periodo Ref.]]="Dentro",IF(DATOS_[[Check Equiparado]:[Check Equiparado]]="Sí",IF(DATOS!AG$4="Sí",(1/DATOS_[[% anualiz]:[% anualiz]]),1)*IF(DATOS!AG$5="Sí",1/DATOS_[[% normaliz]:[% normaliz]],1)*(DATOS_[Conc.Sal.03])))))))),
0)</f>
        <v>0</v>
      </c>
      <c r="M40" s="168">
        <f t="array" ref="M40">IFERROR(
(AVERAGE((IF(DATOS_[[Sexo]:[Sexo]]=$B40,IF(DATOS_[[AGRUP. VALOR. PTO.]:[AGRUP. VALOR. PTO.]]=$B39,IF(DATOS_[[Check Periodo Ref.]:[Check Periodo Ref.]]="Dentro",IF(DATOS_[[Check Equiparado]:[Check Equiparado]]="Sí",IF(DATOS!AH$4="Sí",(1/DATOS_[[% anualiz]:[% anualiz]]),1)*IF(DATOS!AH$5="Sí",1/DATOS_[[% normaliz]:[% normaliz]],1)*(DATOS_[Conc.Sal.04])))))))),
0)</f>
        <v>0</v>
      </c>
      <c r="N40" s="168">
        <f t="array" ref="N40">IFERROR(
(AVERAGE((IF(DATOS_[[Sexo]:[Sexo]]=$B40,IF(DATOS_[[AGRUP. VALOR. PTO.]:[AGRUP. VALOR. PTO.]]=$B39,IF(DATOS_[[Check Periodo Ref.]:[Check Periodo Ref.]]="Dentro",IF(DATOS_[[Check Equiparado]:[Check Equiparado]]="Sí",IF(DATOS!AI$4="Sí",(1/DATOS_[[% anualiz]:[% anualiz]]),1)*IF(DATOS!AI$5="Sí",1/DATOS_[[% normaliz]:[% normaliz]],1)*(DATOS_[Conc.Sal.05])))))))),
0)</f>
        <v>0</v>
      </c>
      <c r="O40" s="168">
        <f t="array" ref="O40">IFERROR(
(AVERAGE((IF(DATOS_[[Sexo]:[Sexo]]=$B40,IF(DATOS_[[AGRUP. VALOR. PTO.]:[AGRUP. VALOR. PTO.]]=$B39,IF(DATOS_[[Check Periodo Ref.]:[Check Periodo Ref.]]="Dentro",IF(DATOS_[[Check Equiparado]:[Check Equiparado]]="Sí",IF(DATOS!AJ$4="Sí",(1/DATOS_[[% anualiz]:[% anualiz]]),1)*IF(DATOS!AJ$5="Sí",1/DATOS_[[% normaliz]:[% normaliz]],1)*(DATOS_[Conc.Sal.06])))))))),
0)</f>
        <v>0</v>
      </c>
      <c r="P40" s="168">
        <f t="array" ref="P40">IFERROR(
(AVERAGE((IF(DATOS_[[Sexo]:[Sexo]]=$B40,IF(DATOS_[[AGRUP. VALOR. PTO.]:[AGRUP. VALOR. PTO.]]=$B39,IF(DATOS_[[Check Periodo Ref.]:[Check Periodo Ref.]]="Dentro",IF(DATOS_[[Check Equiparado]:[Check Equiparado]]="Sí",IF(DATOS!AK$4="Sí",(1/DATOS_[[% anualiz]:[% anualiz]]),1)*IF(DATOS!AK$5="Sí",1/DATOS_[[% normaliz]:[% normaliz]],1)*(DATOS_[Conc.Sal.07])))))))),
0)</f>
        <v>0</v>
      </c>
      <c r="Q40" s="168">
        <f t="array" ref="Q40">IFERROR(
(AVERAGE((IF(DATOS_[[Sexo]:[Sexo]]=$B40,IF(DATOS_[[AGRUP. VALOR. PTO.]:[AGRUP. VALOR. PTO.]]=$B39,IF(DATOS_[[Check Periodo Ref.]:[Check Periodo Ref.]]="Dentro",IF(DATOS_[[Check Equiparado]:[Check Equiparado]]="Sí",IF(DATOS!AL$4="Sí",(1/DATOS_[[% anualiz]:[% anualiz]]),1)*IF(DATOS!AL$5="Sí",1/DATOS_[[% normaliz]:[% normaliz]],1)*(DATOS_[Conc.Sal.08])))))))),
0)</f>
        <v>0</v>
      </c>
      <c r="R40" s="168">
        <f t="array" ref="R40">IFERROR(
(AVERAGE((IF(DATOS_[[Sexo]:[Sexo]]=$B40,IF(DATOS_[[AGRUP. VALOR. PTO.]:[AGRUP. VALOR. PTO.]]=$B39,IF(DATOS_[[Check Periodo Ref.]:[Check Periodo Ref.]]="Dentro",IF(DATOS_[[Check Equiparado]:[Check Equiparado]]="Sí",IF(DATOS!AM$4="Sí",(1/DATOS_[[% anualiz]:[% anualiz]]),1)*IF(DATOS!AM$5="Sí",1/DATOS_[[% normaliz]:[% normaliz]],1)*(DATOS_[Conc.Sal.09])))))))),
0)</f>
        <v>0</v>
      </c>
      <c r="S40" s="168">
        <f t="array" ref="S40">IFERROR(
(AVERAGE((IF(DATOS_[[Sexo]:[Sexo]]=$B40,IF(DATOS_[[AGRUP. VALOR. PTO.]:[AGRUP. VALOR. PTO.]]=$B39,IF(DATOS_[[Check Periodo Ref.]:[Check Periodo Ref.]]="Dentro",IF(DATOS_[[Check Equiparado]:[Check Equiparado]]="Sí",IF(DATOS!AN$4="Sí",(1/DATOS_[[% anualiz]:[% anualiz]]),1)*IF(DATOS!AN$5="Sí",1/DATOS_[[% normaliz]:[% normaliz]],1)*(DATOS_[Conc.Sal.10])))))))),
0)</f>
        <v>0</v>
      </c>
      <c r="T40" s="168">
        <f t="array" ref="T40">IFERROR(
(AVERAGE((IF(DATOS_[[Sexo]:[Sexo]]=$B40,IF(DATOS_[[AGRUP. VALOR. PTO.]:[AGRUP. VALOR. PTO.]]=$B39,IF(DATOS_[[Check Periodo Ref.]:[Check Periodo Ref.]]="Dentro",IF(DATOS_[[Check Equiparado]:[Check Equiparado]]="Sí",IF(DATOS!AO$4="Sí",(1/DATOS_[[% anualiz]:[% anualiz]]),1)*IF(DATOS!AO$5="Sí",1/DATOS_[[% normaliz]:[% normaliz]],1)*(DATOS_[Conc.Sal.11])))))))),
0)</f>
        <v>0</v>
      </c>
      <c r="U40" s="168">
        <f t="array" ref="U40">IFERROR(
(AVERAGE((IF(DATOS_[[Sexo]:[Sexo]]=$B40,IF(DATOS_[[AGRUP. VALOR. PTO.]:[AGRUP. VALOR. PTO.]]=$B39,IF(DATOS_[[Check Periodo Ref.]:[Check Periodo Ref.]]="Dentro",IF(DATOS_[[Check Equiparado]:[Check Equiparado]]="Sí",IF(DATOS!AP$4="Sí",(1/DATOS_[[% anualiz]:[% anualiz]]),1)*IF(DATOS!AP$5="Sí",1/DATOS_[[% normaliz]:[% normaliz]],1)*(DATOS_[Conc.Sal.12])))))))),
0)</f>
        <v>0</v>
      </c>
      <c r="V40" s="168">
        <f t="array" ref="V40">IFERROR(
(AVERAGE((IF(DATOS_[[Sexo]:[Sexo]]=$B40,IF(DATOS_[[AGRUP. VALOR. PTO.]:[AGRUP. VALOR. PTO.]]=$B39,IF(DATOS_[[Check Periodo Ref.]:[Check Periodo Ref.]]="Dentro",IF(DATOS_[[Check Equiparado]:[Check Equiparado]]="Sí",IF(DATOS!AQ$4="Sí",(1/DATOS_[[% anualiz]:[% anualiz]]),1)*IF(DATOS!AQ$5="Sí",1/DATOS_[[% normaliz]:[% normaliz]],1)*(DATOS_[Conc.Sal.13])))))))),
0)</f>
        <v>0</v>
      </c>
      <c r="W40" s="168">
        <f t="array" ref="W40">IFERROR(
(AVERAGE((IF(DATOS_[[Sexo]:[Sexo]]=$B40,IF(DATOS_[[AGRUP. VALOR. PTO.]:[AGRUP. VALOR. PTO.]]=$B39,IF(DATOS_[[Check Periodo Ref.]:[Check Periodo Ref.]]="Dentro",IF(DATOS_[[Check Equiparado]:[Check Equiparado]]="Sí",IF(DATOS!AR$4="Sí",(1/DATOS_[[% anualiz]:[% anualiz]]),1)*IF(DATOS!AR$5="Sí",1/DATOS_[[% normaliz]:[% normaliz]],1)*(DATOS_[Conc.Sal.14])))))))),
0)</f>
        <v>0</v>
      </c>
      <c r="X40" s="168">
        <f t="array" ref="X40">IFERROR(
(AVERAGE((IF(DATOS_[[Sexo]:[Sexo]]=$B40,IF(DATOS_[[AGRUP. VALOR. PTO.]:[AGRUP. VALOR. PTO.]]=$B39,IF(DATOS_[[Check Periodo Ref.]:[Check Periodo Ref.]]="Dentro",IF(DATOS_[[Check Equiparado]:[Check Equiparado]]="Sí",IF(DATOS!AS$4="Sí",(1/DATOS_[[% anualiz]:[% anualiz]]),1)*IF(DATOS!AS$5="Sí",1/DATOS_[[% normaliz]:[% normaliz]],1)*(DATOS_[Conc.Sal.15])))))))),
0)</f>
        <v>0</v>
      </c>
      <c r="Y40" s="168">
        <f t="array" ref="Y40">IFERROR(
(AVERAGE((IF(DATOS_[[Sexo]:[Sexo]]=$B40,IF(DATOS_[[AGRUP. VALOR. PTO.]:[AGRUP. VALOR. PTO.]]=$B39,IF(DATOS_[[Check Periodo Ref.]:[Check Periodo Ref.]]="Dentro",IF(DATOS_[[Check Equiparado]:[Check Equiparado]]="Sí",IF(DATOS!AT$4="Sí",(1/DATOS_[[% anualiz]:[% anualiz]]),1)*IF(DATOS!AT$5="Sí",1/DATOS_[[% normaliz]:[% normaliz]],1)*(DATOS_[Conc.Sal.16])))))))),
0)</f>
        <v>0</v>
      </c>
      <c r="Z40" s="168">
        <f t="array" ref="Z40">IFERROR(
(AVERAGE((IF(DATOS_[[Sexo]:[Sexo]]=$B40,IF(DATOS_[[AGRUP. VALOR. PTO.]:[AGRUP. VALOR. PTO.]]=$B39,IF(DATOS_[[Check Periodo Ref.]:[Check Periodo Ref.]]="Dentro",IF(DATOS_[[Check Equiparado]:[Check Equiparado]]="Sí",IF(DATOS!AU$4="Sí",(1/DATOS_[[% anualiz]:[% anualiz]]),1)*IF(DATOS!AU$5="Sí",1/DATOS_[[% normaliz]:[% normaliz]],1)*(DATOS_[Conc.Sal.17])))))))),
0)</f>
        <v>0</v>
      </c>
      <c r="AA40" s="168">
        <f t="array" ref="AA40">IFERROR(
(AVERAGE((IF(DATOS_[[Sexo]:[Sexo]]=$B40,IF(DATOS_[[AGRUP. VALOR. PTO.]:[AGRUP. VALOR. PTO.]]=$B39,IF(DATOS_[[Check Periodo Ref.]:[Check Periodo Ref.]]="Dentro",IF(DATOS_[[Check Equiparado]:[Check Equiparado]]="Sí",IF(DATOS!AV$4="Sí",(1/DATOS_[[% anualiz]:[% anualiz]]),1)*IF(DATOS!AV$5="Sí",1/DATOS_[[% normaliz]:[% normaliz]],1)*(DATOS_[Conc.Sal.18])))))))),
0)</f>
        <v>0</v>
      </c>
      <c r="AB40" s="168">
        <f t="array" ref="AB40">IFERROR(
(AVERAGE((IF(DATOS_[[Sexo]:[Sexo]]=$B40,IF(DATOS_[[AGRUP. VALOR. PTO.]:[AGRUP. VALOR. PTO.]]=$B39,IF(DATOS_[[Check Periodo Ref.]:[Check Periodo Ref.]]="Dentro",IF(DATOS_[[Check Equiparado]:[Check Equiparado]]="Sí",IF(DATOS!AW$4="Sí",(1/DATOS_[[% anualiz]:[% anualiz]]),1)*IF(DATOS!AW$5="Sí",1/DATOS_[[% normaliz]:[% normaliz]],1)*(DATOS_[Conc.Sal.19])))))))),
0)</f>
        <v>0</v>
      </c>
      <c r="AC40" s="168">
        <f t="array" ref="AC40">IFERROR(
(AVERAGE((IF(DATOS_[[Sexo]:[Sexo]]=$B40,IF(DATOS_[[AGRUP. VALOR. PTO.]:[AGRUP. VALOR. PTO.]]=$B39,IF(DATOS_[[Check Periodo Ref.]:[Check Periodo Ref.]]="Dentro",IF(DATOS_[[Check Equiparado]:[Check Equiparado]]="Sí",IF(DATOS!AX$4="Sí",(1/DATOS_[[% anualiz]:[% anualiz]]),1)*IF(DATOS!AX$5="Sí",1/DATOS_[[% normaliz]:[% normaliz]],1)*(DATOS_[Conc.Sal.20])))))))),
0)</f>
        <v>0</v>
      </c>
      <c r="AD40" s="168">
        <f t="array" ref="AD40">IFERROR(
(AVERAGE((IF(DATOS_[[Sexo]:[Sexo]]=$B40,IF(DATOS_[[AGRUP. VALOR. PTO.]:[AGRUP. VALOR. PTO.]]=$B39,IF(DATOS_[[Check Periodo Ref.]:[Check Periodo Ref.]]="Dentro",IF(DATOS_[[Check Equiparado]:[Check Equiparado]]="Sí",IF(DATOS!AY$4="Sí",(1/DATOS_[[% anualiz]:[% anualiz]]),1)*IF(DATOS!AY$5="Sí",1/DATOS_[[% normaliz]:[% normaliz]],1)*(DATOS_[Conc.Sal.21])))))))),
0)</f>
        <v>0</v>
      </c>
      <c r="AE40" s="168">
        <f t="array" ref="AE40">IFERROR(
(AVERAGE((IF(DATOS_[[Sexo]:[Sexo]]=$B40,IF(DATOS_[[AGRUP. VALOR. PTO.]:[AGRUP. VALOR. PTO.]]=$B39,IF(DATOS_[[Check Periodo Ref.]:[Check Periodo Ref.]]="Dentro",IF(DATOS_[[Check Equiparado]:[Check Equiparado]]="Sí",IF(DATOS!AZ$4="Sí",(1/DATOS_[[% anualiz]:[% anualiz]]),1)*IF(DATOS!AZ$5="Sí",1/DATOS_[[% normaliz]:[% normaliz]],1)*(DATOS_[Conc.Sal.22])))))))),
0)</f>
        <v>0</v>
      </c>
      <c r="AF40" s="168">
        <f t="array" ref="AF40">IFERROR(
(AVERAGE((IF(DATOS_[[Sexo]:[Sexo]]=$B40,IF(DATOS_[[AGRUP. VALOR. PTO.]:[AGRUP. VALOR. PTO.]]=$B39,IF(DATOS_[[Check Periodo Ref.]:[Check Periodo Ref.]]="Dentro",IF(DATOS_[[Check Equiparado]:[Check Equiparado]]="Sí",IF(DATOS!BA$4="Sí",(1/DATOS_[[% anualiz]:[% anualiz]]),1)*IF(DATOS!BA$5="Sí",1/DATOS_[[% normaliz]:[% normaliz]],1)*(DATOS_[Conc.Sal.23])))))))),
0)</f>
        <v>0</v>
      </c>
      <c r="AG40" s="168">
        <f t="array" ref="AG40">IFERROR(
(AVERAGE((IF(DATOS_[[Sexo]:[Sexo]]=$B40,IF(DATOS_[[AGRUP. VALOR. PTO.]:[AGRUP. VALOR. PTO.]]=$B39,IF(DATOS_[[Check Periodo Ref.]:[Check Periodo Ref.]]="Dentro",IF(DATOS_[[Check Equiparado]:[Check Equiparado]]="Sí",IF(DATOS!BB$4="Sí",(1/DATOS_[[% anualiz]:[% anualiz]]),1)*IF(DATOS!BB$5="Sí",1/DATOS_[[% normaliz]:[% normaliz]],1)*(DATOS_[Conc.Sal.24])))))))),
0)</f>
        <v>0</v>
      </c>
      <c r="AH40" s="168">
        <f t="array" ref="AH40">IFERROR(
(AVERAGE((IF(DATOS_[[Sexo]:[Sexo]]=$B40,IF(DATOS_[[AGRUP. VALOR. PTO.]:[AGRUP. VALOR. PTO.]]=$B39,IF(DATOS_[[Check Periodo Ref.]:[Check Periodo Ref.]]="Dentro",IF(DATOS_[[Check Equiparado]:[Check Equiparado]]="Sí",IF(DATOS!BC$4="Sí",(1/DATOS_[[% anualiz]:[% anualiz]]),1)*IF(DATOS!BC$5="Sí",1/DATOS_[[% normaliz]:[% normaliz]],1)*(DATOS_[Conc.Sal.25])))))))),
0)</f>
        <v>0</v>
      </c>
      <c r="AI40" s="168">
        <f t="array" ref="AI40">IFERROR(
(AVERAGE((IF(DATOS_[[Sexo]:[Sexo]]=$B40,IF(DATOS_[[AGRUP. VALOR. PTO.]:[AGRUP. VALOR. PTO.]]=$B39,IF(DATOS_[[Check Periodo Ref.]:[Check Periodo Ref.]]="Dentro",IF(DATOS_[[Check Equiparado]:[Check Equiparado]]="Sí",IF(DATOS!BD$4="Sí",(1/DATOS_[[% anualiz]:[% anualiz]]),1)*IF(DATOS!BD$5="Sí",1/DATOS_[[% normaliz]:[% normaliz]],1)*(DATOS_[Conc.Sal.26])))))))),
0)</f>
        <v>0</v>
      </c>
      <c r="AJ40" s="168">
        <f t="array" ref="AJ40">IFERROR(
(AVERAGE((IF(DATOS_[[Sexo]:[Sexo]]=$B40,IF(DATOS_[[AGRUP. VALOR. PTO.]:[AGRUP. VALOR. PTO.]]=$B39,IF(DATOS_[[Check Periodo Ref.]:[Check Periodo Ref.]]="Dentro",IF(DATOS_[[Check Equiparado]:[Check Equiparado]]="Sí",IF(DATOS!BE$4="Sí",(1/DATOS_[[% anualiz]:[% anualiz]]),1)*IF(DATOS!BE$5="Sí",1/DATOS_[[% normaliz]:[% normaliz]],1)*(DATOS_[Conc.Sal.27])))))))),
0)</f>
        <v>0</v>
      </c>
      <c r="AK40" s="168">
        <f t="array" ref="AK40">IFERROR(
(AVERAGE((IF(DATOS_[[Sexo]:[Sexo]]=$B40,IF(DATOS_[[AGRUP. VALOR. PTO.]:[AGRUP. VALOR. PTO.]]=$B39,IF(DATOS_[[Check Periodo Ref.]:[Check Periodo Ref.]]="Dentro",IF(DATOS_[[Check Equiparado]:[Check Equiparado]]="Sí",IF(DATOS!BF$4="Sí",(1/DATOS_[[% anualiz]:[% anualiz]]),1)*IF(DATOS!BF$5="Sí",1/DATOS_[[% normaliz]:[% normaliz]],1)*(DATOS_[Conc.Sal.28])))))))),
0)</f>
        <v>0</v>
      </c>
      <c r="AL40" s="168">
        <f t="array" ref="AL40">IFERROR(
(AVERAGE((IF(DATOS_[[Sexo]:[Sexo]]=$B40,IF(DATOS_[[AGRUP. VALOR. PTO.]:[AGRUP. VALOR. PTO.]]=$B39,IF(DATOS_[[Check Periodo Ref.]:[Check Periodo Ref.]]="Dentro",IF(DATOS_[[Check Equiparado]:[Check Equiparado]]="Sí",IF(DATOS!BG$4="Sí",(1/DATOS_[[% anualiz]:[% anualiz]]),1)*IF(DATOS!BG$5="Sí",1/DATOS_[[% normaliz]:[% normaliz]],1)*(DATOS_[Conc.Sal.29])))))))),
0)</f>
        <v>0</v>
      </c>
      <c r="AM40" s="168">
        <f t="array" ref="AM40">IFERROR(
(AVERAGE((IF(DATOS_[[Sexo]:[Sexo]]=$B40,IF(DATOS_[[AGRUP. VALOR. PTO.]:[AGRUP. VALOR. PTO.]]=$B39,IF(DATOS_[[Check Periodo Ref.]:[Check Periodo Ref.]]="Dentro",IF(DATOS_[[Check Equiparado]:[Check Equiparado]]="Sí",IF(DATOS!BH$4="Sí",(1/DATOS_[[% anualiz]:[% anualiz]]),1)*IF(DATOS!BH$5="Sí",1/DATOS_[[% normaliz]:[% normaliz]],1)*(DATOS_[Conc.Sal.30])))))))),
0)</f>
        <v>0</v>
      </c>
      <c r="AN40" s="169">
        <f t="array" ref="AN40">IFERROR(
AVERAGE(IF(DATOS_[Sexo]=$B40,IF(DATOS_[[AGRUP. VALOR. PTO.]:[AGRUP. VALOR. PTO.]]=$B39,IF(DATOS_[Check Equiparado]="Sí",IF(DATOS_[Check Periodo Ref.]="Dentro",DATOS_[Tot COMPL.SAL Eq],FALSE))))),
0)</f>
        <v>0</v>
      </c>
      <c r="AO40" s="170">
        <f t="array" ref="AO40">IFERROR(
AVERAGE(IF(DATOS_[Sexo]=$B40,IF(DATOS_[[AGRUP. VALOR. PTO.]:[AGRUP. VALOR. PTO.]]=$B39,IF(DATOS_[Check Equiparado]="Sí",IF(DATOS_[Check Periodo Ref.]="Dentro",DATOS_[TOTAL SALARIO Eq],FALSE))))),
0)</f>
        <v>0</v>
      </c>
      <c r="AP40" s="171">
        <f t="array" ref="AP40">IFERROR(
(AVERAGE((IF(DATOS_[[Sexo]:[Sexo]]=$B40,IF(DATOS_[[AGRUP. VALOR. PTO.]:[AGRUP. VALOR. PTO.]]=$B39,IF(DATOS_[[Check Periodo Ref.]:[Check Periodo Ref.]]="Dentro",IF(DATOS_[[Check Equiparado]:[Check Equiparado]]="Sí",IF(DATOS!BI$4="Sí",(1/DATOS_[[% anualiz]:[% anualiz]]),1)*IF(DATOS!BI$5="Sí",1/DATOS_[[% normaliz]:[% normaliz]],1)*(DATOS_[C.Extra.01])))))))),
0)</f>
        <v>0</v>
      </c>
      <c r="AQ40" s="171">
        <f t="array" ref="AQ40">IFERROR(
(AVERAGE((IF(DATOS_[[Sexo]:[Sexo]]=$B40,IF(DATOS_[[AGRUP. VALOR. PTO.]:[AGRUP. VALOR. PTO.]]=$B39,IF(DATOS_[[Check Periodo Ref.]:[Check Periodo Ref.]]="Dentro",IF(DATOS_[[Check Equiparado]:[Check Equiparado]]="Sí",IF(DATOS!BJ$4="Sí",(1/DATOS_[[% anualiz]:[% anualiz]]),1)*IF(DATOS!BJ$5="Sí",1/DATOS_[[% normaliz]:[% normaliz]],1)*(DATOS_[C.Extra.02])))))))),
0)</f>
        <v>0</v>
      </c>
      <c r="AR40" s="171">
        <f t="array" ref="AR40">IFERROR(
(AVERAGE((IF(DATOS_[[Sexo]:[Sexo]]=$B40,IF(DATOS_[[AGRUP. VALOR. PTO.]:[AGRUP. VALOR. PTO.]]=$B39,IF(DATOS_[[Check Periodo Ref.]:[Check Periodo Ref.]]="Dentro",IF(DATOS_[[Check Equiparado]:[Check Equiparado]]="Sí",IF(DATOS!BK$4="Sí",(1/DATOS_[[% anualiz]:[% anualiz]]),1)*IF(DATOS!BK$5="Sí",1/DATOS_[[% normaliz]:[% normaliz]],1)*(DATOS_[C.Extra.03])))))))),
0)</f>
        <v>0</v>
      </c>
      <c r="AS40" s="171">
        <f t="array" ref="AS40">IFERROR(
(AVERAGE((IF(DATOS_[[Sexo]:[Sexo]]=$B40,IF(DATOS_[[AGRUP. VALOR. PTO.]:[AGRUP. VALOR. PTO.]]=$B39,IF(DATOS_[[Check Periodo Ref.]:[Check Periodo Ref.]]="Dentro",IF(DATOS_[[Check Equiparado]:[Check Equiparado]]="Sí",IF(DATOS!BL$4="Sí",(1/DATOS_[[% anualiz]:[% anualiz]]),1)*IF(DATOS!BL$5="Sí",1/DATOS_[[% normaliz]:[% normaliz]],1)*(DATOS_[C.Extra.04])))))))),
0)</f>
        <v>0</v>
      </c>
      <c r="AT40" s="171">
        <f t="array" ref="AT40">IFERROR(
(AVERAGE((IF(DATOS_[[Sexo]:[Sexo]]=$B40,IF(DATOS_[[AGRUP. VALOR. PTO.]:[AGRUP. VALOR. PTO.]]=$B39,IF(DATOS_[[Check Periodo Ref.]:[Check Periodo Ref.]]="Dentro",IF(DATOS_[[Check Equiparado]:[Check Equiparado]]="Sí",IF(DATOS!BM$4="Sí",(1/DATOS_[[% anualiz]:[% anualiz]]),1)*IF(DATOS!BM$5="Sí",1/DATOS_[[% normaliz]:[% normaliz]],1)*(DATOS_[C.Extra.05])))))))),
0)</f>
        <v>0</v>
      </c>
      <c r="AU40" s="172">
        <f t="array" ref="AU40">IFERROR(
AVERAGE(IF(DATOS_[Sexo]=$B40,IF(DATOS_[[AGRUP. VALOR. PTO.]:[AGRUP. VALOR. PTO.]]=$B39,IF(DATOS_[Check Equiparado]="Sí",IF(DATOS_[Check Periodo Ref.]="Dentro",DATOS_[Tot Extrasalarial Eq],FALSE))))),
0)</f>
        <v>0</v>
      </c>
      <c r="AV40" s="173">
        <f t="array" ref="AV40">IFERROR(
AVERAGE(IF(DATOS_[Sexo]=$B40,IF(DATOS_[[AGRUP. VALOR. PTO.]:[AGRUP. VALOR. PTO.]]=$B39,IF(DATOS_[Check Equiparado]="Sí",IF(DATOS_[Check Periodo Ref.]="Dentro",DATOS_[TOTAL Retrib Eq],FALSE))))),
0)</f>
        <v>0</v>
      </c>
    </row>
    <row r="41" spans="1:48" x14ac:dyDescent="0.3">
      <c r="A41" s="119" t="str">
        <f t="shared" ref="A41" si="38">+A40</f>
        <v>[ocultar]</v>
      </c>
      <c r="B41" s="123" t="s">
        <v>163</v>
      </c>
      <c r="C41" s="124">
        <f t="array" ref="C41">SUM(IF($B41=DATOS_[Sexo],
IF($B39=DATOS_[AGRUP. VALOR. PTO.],
IF("Dentro"=DATOS_[Check Periodo Ref.],
1/(COUNTIFS(DATOS_[Sexo],$B41,DATOS_[AGRUP. VALOR. PTO.],$B39,DATOS_[Check Periodo Ref.],"Dentro",DATOS_[id],DATOS_[id]))))))</f>
        <v>0</v>
      </c>
      <c r="D41" s="125">
        <f>COUNTIFS(DATOS_[AGRUP. VALOR. PTO.],$B39,DATOS_[Sexo],$B41,DATOS_[Check Periodo Ref.],"Dentro")</f>
        <v>0</v>
      </c>
      <c r="E41" s="125">
        <f>COUNTIFS(DATOS_[AGRUP. VALOR. PTO.],$B39,DATOS_[Sexo],$B41,DATOS_[Check Periodo Ref.],"Dentro",DATOS_[Check Nº SC Norm],"Sí")</f>
        <v>0</v>
      </c>
      <c r="F41" s="125">
        <f>COUNTIFS(DATOS_[AGRUP. VALOR. PTO.],$B39,DATOS_[Sexo],$B41,DATOS_[Check Periodo Ref.],"Dentro",DATOS_[Check Nº SC Anualiz],"Sí")</f>
        <v>0</v>
      </c>
      <c r="G41" s="125">
        <f>COUNTIFS(DATOS_[AGRUP. VALOR. PTO.],$B39,DATOS_[Sexo],$B41,DATOS_[Check Periodo Ref.],"Dentro",DATOS_[Check Nº SC Norm y Anualiz],"Sí")</f>
        <v>0</v>
      </c>
      <c r="H41" s="125">
        <f>COUNTIFS(DATOS_[AGRUP. VALOR. PTO.],$B39,DATOS_[Sexo],$B41,DATOS_[Check Periodo Ref.],"Dentro",DATOS_[Check Equiparación],"Sí")</f>
        <v>0</v>
      </c>
      <c r="I41" s="167" cm="1">
        <f t="array" ref="I41">IFERROR(
AVERAGE(IF(DATOS_[Sexo]=$B41,IF(DATOS_[[AGRUP. VALOR. PTO.]:[AGRUP. VALOR. PTO.]]=$B39,IF(DATOS_[Check Equiparado]="Sí",IF(DATOS_[Check Periodo Ref.]="Dentro",DATOS_[SALARIO BASE Eq],FALSE))))),
0)</f>
        <v>0</v>
      </c>
      <c r="J41" s="168">
        <f t="array" ref="J41">IFERROR(
(AVERAGE((IF(DATOS_[[Sexo]:[Sexo]]=$B41,IF(DATOS_[[AGRUP. VALOR. PTO.]:[AGRUP. VALOR. PTO.]]=$B39,IF(DATOS_[[Check Periodo Ref.]:[Check Periodo Ref.]]="Dentro",IF(DATOS_[[Check Equiparado]:[Check Equiparado]]="Sí",IF(DATOS!AE$4="Sí",(1/DATOS_[[% anualiz]:[% anualiz]]),1)*IF(DATOS!AE$5="Sí",1/DATOS_[[% normaliz]:[% normaliz]],1)*(DATOS_[Conc.Sal.01])))))))),
0)</f>
        <v>0</v>
      </c>
      <c r="K41" s="168">
        <f t="array" ref="K41">IFERROR(
(AVERAGE((IF(DATOS_[[Sexo]:[Sexo]]=$B41,IF(DATOS_[[AGRUP. VALOR. PTO.]:[AGRUP. VALOR. PTO.]]=$B39,IF(DATOS_[[Check Periodo Ref.]:[Check Periodo Ref.]]="Dentro",IF(DATOS_[[Check Equiparado]:[Check Equiparado]]="Sí",IF(DATOS!AF$4="Sí",(1/DATOS_[[% anualiz]:[% anualiz]]),1)*IF(DATOS!AF$5="Sí",1/DATOS_[[% normaliz]:[% normaliz]],1)*(DATOS_[Conc.Sal.02])))))))),
0)</f>
        <v>0</v>
      </c>
      <c r="L41" s="168">
        <f t="array" ref="L41">IFERROR(
(AVERAGE((IF(DATOS_[[Sexo]:[Sexo]]=$B41,IF(DATOS_[[AGRUP. VALOR. PTO.]:[AGRUP. VALOR. PTO.]]=$B39,IF(DATOS_[[Check Periodo Ref.]:[Check Periodo Ref.]]="Dentro",IF(DATOS_[[Check Equiparado]:[Check Equiparado]]="Sí",IF(DATOS!AG$4="Sí",(1/DATOS_[[% anualiz]:[% anualiz]]),1)*IF(DATOS!AG$5="Sí",1/DATOS_[[% normaliz]:[% normaliz]],1)*(DATOS_[Conc.Sal.03])))))))),
0)</f>
        <v>0</v>
      </c>
      <c r="M41" s="168">
        <f t="array" ref="M41">IFERROR(
(AVERAGE((IF(DATOS_[[Sexo]:[Sexo]]=$B41,IF(DATOS_[[AGRUP. VALOR. PTO.]:[AGRUP. VALOR. PTO.]]=$B39,IF(DATOS_[[Check Periodo Ref.]:[Check Periodo Ref.]]="Dentro",IF(DATOS_[[Check Equiparado]:[Check Equiparado]]="Sí",IF(DATOS!AH$4="Sí",(1/DATOS_[[% anualiz]:[% anualiz]]),1)*IF(DATOS!AH$5="Sí",1/DATOS_[[% normaliz]:[% normaliz]],1)*(DATOS_[Conc.Sal.04])))))))),
0)</f>
        <v>0</v>
      </c>
      <c r="N41" s="168">
        <f t="array" ref="N41">IFERROR(
(AVERAGE((IF(DATOS_[[Sexo]:[Sexo]]=$B41,IF(DATOS_[[AGRUP. VALOR. PTO.]:[AGRUP. VALOR. PTO.]]=$B39,IF(DATOS_[[Check Periodo Ref.]:[Check Periodo Ref.]]="Dentro",IF(DATOS_[[Check Equiparado]:[Check Equiparado]]="Sí",IF(DATOS!AI$4="Sí",(1/DATOS_[[% anualiz]:[% anualiz]]),1)*IF(DATOS!AI$5="Sí",1/DATOS_[[% normaliz]:[% normaliz]],1)*(DATOS_[Conc.Sal.05])))))))),
0)</f>
        <v>0</v>
      </c>
      <c r="O41" s="168">
        <f t="array" ref="O41">IFERROR(
(AVERAGE((IF(DATOS_[[Sexo]:[Sexo]]=$B41,IF(DATOS_[[AGRUP. VALOR. PTO.]:[AGRUP. VALOR. PTO.]]=$B39,IF(DATOS_[[Check Periodo Ref.]:[Check Periodo Ref.]]="Dentro",IF(DATOS_[[Check Equiparado]:[Check Equiparado]]="Sí",IF(DATOS!AJ$4="Sí",(1/DATOS_[[% anualiz]:[% anualiz]]),1)*IF(DATOS!AJ$5="Sí",1/DATOS_[[% normaliz]:[% normaliz]],1)*(DATOS_[Conc.Sal.06])))))))),
0)</f>
        <v>0</v>
      </c>
      <c r="P41" s="168">
        <f t="array" ref="P41">IFERROR(
(AVERAGE((IF(DATOS_[[Sexo]:[Sexo]]=$B41,IF(DATOS_[[AGRUP. VALOR. PTO.]:[AGRUP. VALOR. PTO.]]=$B39,IF(DATOS_[[Check Periodo Ref.]:[Check Periodo Ref.]]="Dentro",IF(DATOS_[[Check Equiparado]:[Check Equiparado]]="Sí",IF(DATOS!AK$4="Sí",(1/DATOS_[[% anualiz]:[% anualiz]]),1)*IF(DATOS!AK$5="Sí",1/DATOS_[[% normaliz]:[% normaliz]],1)*(DATOS_[Conc.Sal.07])))))))),
0)</f>
        <v>0</v>
      </c>
      <c r="Q41" s="168">
        <f t="array" ref="Q41">IFERROR(
(AVERAGE((IF(DATOS_[[Sexo]:[Sexo]]=$B41,IF(DATOS_[[AGRUP. VALOR. PTO.]:[AGRUP. VALOR. PTO.]]=$B39,IF(DATOS_[[Check Periodo Ref.]:[Check Periodo Ref.]]="Dentro",IF(DATOS_[[Check Equiparado]:[Check Equiparado]]="Sí",IF(DATOS!AL$4="Sí",(1/DATOS_[[% anualiz]:[% anualiz]]),1)*IF(DATOS!AL$5="Sí",1/DATOS_[[% normaliz]:[% normaliz]],1)*(DATOS_[Conc.Sal.08])))))))),
0)</f>
        <v>0</v>
      </c>
      <c r="R41" s="168">
        <f t="array" ref="R41">IFERROR(
(AVERAGE((IF(DATOS_[[Sexo]:[Sexo]]=$B41,IF(DATOS_[[AGRUP. VALOR. PTO.]:[AGRUP. VALOR. PTO.]]=$B39,IF(DATOS_[[Check Periodo Ref.]:[Check Periodo Ref.]]="Dentro",IF(DATOS_[[Check Equiparado]:[Check Equiparado]]="Sí",IF(DATOS!AM$4="Sí",(1/DATOS_[[% anualiz]:[% anualiz]]),1)*IF(DATOS!AM$5="Sí",1/DATOS_[[% normaliz]:[% normaliz]],1)*(DATOS_[Conc.Sal.09])))))))),
0)</f>
        <v>0</v>
      </c>
      <c r="S41" s="168">
        <f t="array" ref="S41">IFERROR(
(AVERAGE((IF(DATOS_[[Sexo]:[Sexo]]=$B41,IF(DATOS_[[AGRUP. VALOR. PTO.]:[AGRUP. VALOR. PTO.]]=$B39,IF(DATOS_[[Check Periodo Ref.]:[Check Periodo Ref.]]="Dentro",IF(DATOS_[[Check Equiparado]:[Check Equiparado]]="Sí",IF(DATOS!AN$4="Sí",(1/DATOS_[[% anualiz]:[% anualiz]]),1)*IF(DATOS!AN$5="Sí",1/DATOS_[[% normaliz]:[% normaliz]],1)*(DATOS_[Conc.Sal.10])))))))),
0)</f>
        <v>0</v>
      </c>
      <c r="T41" s="168">
        <f t="array" ref="T41">IFERROR(
(AVERAGE((IF(DATOS_[[Sexo]:[Sexo]]=$B41,IF(DATOS_[[AGRUP. VALOR. PTO.]:[AGRUP. VALOR. PTO.]]=$B39,IF(DATOS_[[Check Periodo Ref.]:[Check Periodo Ref.]]="Dentro",IF(DATOS_[[Check Equiparado]:[Check Equiparado]]="Sí",IF(DATOS!AO$4="Sí",(1/DATOS_[[% anualiz]:[% anualiz]]),1)*IF(DATOS!AO$5="Sí",1/DATOS_[[% normaliz]:[% normaliz]],1)*(DATOS_[Conc.Sal.11])))))))),
0)</f>
        <v>0</v>
      </c>
      <c r="U41" s="168">
        <f t="array" ref="U41">IFERROR(
(AVERAGE((IF(DATOS_[[Sexo]:[Sexo]]=$B41,IF(DATOS_[[AGRUP. VALOR. PTO.]:[AGRUP. VALOR. PTO.]]=$B39,IF(DATOS_[[Check Periodo Ref.]:[Check Periodo Ref.]]="Dentro",IF(DATOS_[[Check Equiparado]:[Check Equiparado]]="Sí",IF(DATOS!AP$4="Sí",(1/DATOS_[[% anualiz]:[% anualiz]]),1)*IF(DATOS!AP$5="Sí",1/DATOS_[[% normaliz]:[% normaliz]],1)*(DATOS_[Conc.Sal.12])))))))),
0)</f>
        <v>0</v>
      </c>
      <c r="V41" s="168">
        <f t="array" ref="V41">IFERROR(
(AVERAGE((IF(DATOS_[[Sexo]:[Sexo]]=$B41,IF(DATOS_[[AGRUP. VALOR. PTO.]:[AGRUP. VALOR. PTO.]]=$B39,IF(DATOS_[[Check Periodo Ref.]:[Check Periodo Ref.]]="Dentro",IF(DATOS_[[Check Equiparado]:[Check Equiparado]]="Sí",IF(DATOS!AQ$4="Sí",(1/DATOS_[[% anualiz]:[% anualiz]]),1)*IF(DATOS!AQ$5="Sí",1/DATOS_[[% normaliz]:[% normaliz]],1)*(DATOS_[Conc.Sal.13])))))))),
0)</f>
        <v>0</v>
      </c>
      <c r="W41" s="168">
        <f t="array" ref="W41">IFERROR(
(AVERAGE((IF(DATOS_[[Sexo]:[Sexo]]=$B41,IF(DATOS_[[AGRUP. VALOR. PTO.]:[AGRUP. VALOR. PTO.]]=$B39,IF(DATOS_[[Check Periodo Ref.]:[Check Periodo Ref.]]="Dentro",IF(DATOS_[[Check Equiparado]:[Check Equiparado]]="Sí",IF(DATOS!AR$4="Sí",(1/DATOS_[[% anualiz]:[% anualiz]]),1)*IF(DATOS!AR$5="Sí",1/DATOS_[[% normaliz]:[% normaliz]],1)*(DATOS_[Conc.Sal.14])))))))),
0)</f>
        <v>0</v>
      </c>
      <c r="X41" s="168">
        <f t="array" ref="X41">IFERROR(
(AVERAGE((IF(DATOS_[[Sexo]:[Sexo]]=$B41,IF(DATOS_[[AGRUP. VALOR. PTO.]:[AGRUP. VALOR. PTO.]]=$B39,IF(DATOS_[[Check Periodo Ref.]:[Check Periodo Ref.]]="Dentro",IF(DATOS_[[Check Equiparado]:[Check Equiparado]]="Sí",IF(DATOS!AS$4="Sí",(1/DATOS_[[% anualiz]:[% anualiz]]),1)*IF(DATOS!AS$5="Sí",1/DATOS_[[% normaliz]:[% normaliz]],1)*(DATOS_[Conc.Sal.15])))))))),
0)</f>
        <v>0</v>
      </c>
      <c r="Y41" s="168">
        <f t="array" ref="Y41">IFERROR(
(AVERAGE((IF(DATOS_[[Sexo]:[Sexo]]=$B41,IF(DATOS_[[AGRUP. VALOR. PTO.]:[AGRUP. VALOR. PTO.]]=$B39,IF(DATOS_[[Check Periodo Ref.]:[Check Periodo Ref.]]="Dentro",IF(DATOS_[[Check Equiparado]:[Check Equiparado]]="Sí",IF(DATOS!AT$4="Sí",(1/DATOS_[[% anualiz]:[% anualiz]]),1)*IF(DATOS!AT$5="Sí",1/DATOS_[[% normaliz]:[% normaliz]],1)*(DATOS_[Conc.Sal.16])))))))),
0)</f>
        <v>0</v>
      </c>
      <c r="Z41" s="168">
        <f t="array" ref="Z41">IFERROR(
(AVERAGE((IF(DATOS_[[Sexo]:[Sexo]]=$B41,IF(DATOS_[[AGRUP. VALOR. PTO.]:[AGRUP. VALOR. PTO.]]=$B39,IF(DATOS_[[Check Periodo Ref.]:[Check Periodo Ref.]]="Dentro",IF(DATOS_[[Check Equiparado]:[Check Equiparado]]="Sí",IF(DATOS!AU$4="Sí",(1/DATOS_[[% anualiz]:[% anualiz]]),1)*IF(DATOS!AU$5="Sí",1/DATOS_[[% normaliz]:[% normaliz]],1)*(DATOS_[Conc.Sal.17])))))))),
0)</f>
        <v>0</v>
      </c>
      <c r="AA41" s="168">
        <f t="array" ref="AA41">IFERROR(
(AVERAGE((IF(DATOS_[[Sexo]:[Sexo]]=$B41,IF(DATOS_[[AGRUP. VALOR. PTO.]:[AGRUP. VALOR. PTO.]]=$B39,IF(DATOS_[[Check Periodo Ref.]:[Check Periodo Ref.]]="Dentro",IF(DATOS_[[Check Equiparado]:[Check Equiparado]]="Sí",IF(DATOS!AV$4="Sí",(1/DATOS_[[% anualiz]:[% anualiz]]),1)*IF(DATOS!AV$5="Sí",1/DATOS_[[% normaliz]:[% normaliz]],1)*(DATOS_[Conc.Sal.18])))))))),
0)</f>
        <v>0</v>
      </c>
      <c r="AB41" s="168">
        <f t="array" ref="AB41">IFERROR(
(AVERAGE((IF(DATOS_[[Sexo]:[Sexo]]=$B41,IF(DATOS_[[AGRUP. VALOR. PTO.]:[AGRUP. VALOR. PTO.]]=$B39,IF(DATOS_[[Check Periodo Ref.]:[Check Periodo Ref.]]="Dentro",IF(DATOS_[[Check Equiparado]:[Check Equiparado]]="Sí",IF(DATOS!AW$4="Sí",(1/DATOS_[[% anualiz]:[% anualiz]]),1)*IF(DATOS!AW$5="Sí",1/DATOS_[[% normaliz]:[% normaliz]],1)*(DATOS_[Conc.Sal.19])))))))),
0)</f>
        <v>0</v>
      </c>
      <c r="AC41" s="168">
        <f t="array" ref="AC41">IFERROR(
(AVERAGE((IF(DATOS_[[Sexo]:[Sexo]]=$B41,IF(DATOS_[[AGRUP. VALOR. PTO.]:[AGRUP. VALOR. PTO.]]=$B39,IF(DATOS_[[Check Periodo Ref.]:[Check Periodo Ref.]]="Dentro",IF(DATOS_[[Check Equiparado]:[Check Equiparado]]="Sí",IF(DATOS!AX$4="Sí",(1/DATOS_[[% anualiz]:[% anualiz]]),1)*IF(DATOS!AX$5="Sí",1/DATOS_[[% normaliz]:[% normaliz]],1)*(DATOS_[Conc.Sal.20])))))))),
0)</f>
        <v>0</v>
      </c>
      <c r="AD41" s="168">
        <f t="array" ref="AD41">IFERROR(
(AVERAGE((IF(DATOS_[[Sexo]:[Sexo]]=$B41,IF(DATOS_[[AGRUP. VALOR. PTO.]:[AGRUP. VALOR. PTO.]]=$B39,IF(DATOS_[[Check Periodo Ref.]:[Check Periodo Ref.]]="Dentro",IF(DATOS_[[Check Equiparado]:[Check Equiparado]]="Sí",IF(DATOS!AY$4="Sí",(1/DATOS_[[% anualiz]:[% anualiz]]),1)*IF(DATOS!AY$5="Sí",1/DATOS_[[% normaliz]:[% normaliz]],1)*(DATOS_[Conc.Sal.21])))))))),
0)</f>
        <v>0</v>
      </c>
      <c r="AE41" s="168">
        <f t="array" ref="AE41">IFERROR(
(AVERAGE((IF(DATOS_[[Sexo]:[Sexo]]=$B41,IF(DATOS_[[AGRUP. VALOR. PTO.]:[AGRUP. VALOR. PTO.]]=$B39,IF(DATOS_[[Check Periodo Ref.]:[Check Periodo Ref.]]="Dentro",IF(DATOS_[[Check Equiparado]:[Check Equiparado]]="Sí",IF(DATOS!AZ$4="Sí",(1/DATOS_[[% anualiz]:[% anualiz]]),1)*IF(DATOS!AZ$5="Sí",1/DATOS_[[% normaliz]:[% normaliz]],1)*(DATOS_[Conc.Sal.22])))))))),
0)</f>
        <v>0</v>
      </c>
      <c r="AF41" s="168">
        <f t="array" ref="AF41">IFERROR(
(AVERAGE((IF(DATOS_[[Sexo]:[Sexo]]=$B41,IF(DATOS_[[AGRUP. VALOR. PTO.]:[AGRUP. VALOR. PTO.]]=$B39,IF(DATOS_[[Check Periodo Ref.]:[Check Periodo Ref.]]="Dentro",IF(DATOS_[[Check Equiparado]:[Check Equiparado]]="Sí",IF(DATOS!BA$4="Sí",(1/DATOS_[[% anualiz]:[% anualiz]]),1)*IF(DATOS!BA$5="Sí",1/DATOS_[[% normaliz]:[% normaliz]],1)*(DATOS_[Conc.Sal.23])))))))),
0)</f>
        <v>0</v>
      </c>
      <c r="AG41" s="168">
        <f t="array" ref="AG41">IFERROR(
(AVERAGE((IF(DATOS_[[Sexo]:[Sexo]]=$B41,IF(DATOS_[[AGRUP. VALOR. PTO.]:[AGRUP. VALOR. PTO.]]=$B39,IF(DATOS_[[Check Periodo Ref.]:[Check Periodo Ref.]]="Dentro",IF(DATOS_[[Check Equiparado]:[Check Equiparado]]="Sí",IF(DATOS!BB$4="Sí",(1/DATOS_[[% anualiz]:[% anualiz]]),1)*IF(DATOS!BB$5="Sí",1/DATOS_[[% normaliz]:[% normaliz]],1)*(DATOS_[Conc.Sal.24])))))))),
0)</f>
        <v>0</v>
      </c>
      <c r="AH41" s="168">
        <f t="array" ref="AH41">IFERROR(
(AVERAGE((IF(DATOS_[[Sexo]:[Sexo]]=$B41,IF(DATOS_[[AGRUP. VALOR. PTO.]:[AGRUP. VALOR. PTO.]]=$B39,IF(DATOS_[[Check Periodo Ref.]:[Check Periodo Ref.]]="Dentro",IF(DATOS_[[Check Equiparado]:[Check Equiparado]]="Sí",IF(DATOS!BC$4="Sí",(1/DATOS_[[% anualiz]:[% anualiz]]),1)*IF(DATOS!BC$5="Sí",1/DATOS_[[% normaliz]:[% normaliz]],1)*(DATOS_[Conc.Sal.25])))))))),
0)</f>
        <v>0</v>
      </c>
      <c r="AI41" s="168">
        <f t="array" ref="AI41">IFERROR(
(AVERAGE((IF(DATOS_[[Sexo]:[Sexo]]=$B41,IF(DATOS_[[AGRUP. VALOR. PTO.]:[AGRUP. VALOR. PTO.]]=$B39,IF(DATOS_[[Check Periodo Ref.]:[Check Periodo Ref.]]="Dentro",IF(DATOS_[[Check Equiparado]:[Check Equiparado]]="Sí",IF(DATOS!BD$4="Sí",(1/DATOS_[[% anualiz]:[% anualiz]]),1)*IF(DATOS!BD$5="Sí",1/DATOS_[[% normaliz]:[% normaliz]],1)*(DATOS_[Conc.Sal.26])))))))),
0)</f>
        <v>0</v>
      </c>
      <c r="AJ41" s="168">
        <f t="array" ref="AJ41">IFERROR(
(AVERAGE((IF(DATOS_[[Sexo]:[Sexo]]=$B41,IF(DATOS_[[AGRUP. VALOR. PTO.]:[AGRUP. VALOR. PTO.]]=$B39,IF(DATOS_[[Check Periodo Ref.]:[Check Periodo Ref.]]="Dentro",IF(DATOS_[[Check Equiparado]:[Check Equiparado]]="Sí",IF(DATOS!BE$4="Sí",(1/DATOS_[[% anualiz]:[% anualiz]]),1)*IF(DATOS!BE$5="Sí",1/DATOS_[[% normaliz]:[% normaliz]],1)*(DATOS_[Conc.Sal.27])))))))),
0)</f>
        <v>0</v>
      </c>
      <c r="AK41" s="168">
        <f t="array" ref="AK41">IFERROR(
(AVERAGE((IF(DATOS_[[Sexo]:[Sexo]]=$B41,IF(DATOS_[[AGRUP. VALOR. PTO.]:[AGRUP. VALOR. PTO.]]=$B39,IF(DATOS_[[Check Periodo Ref.]:[Check Periodo Ref.]]="Dentro",IF(DATOS_[[Check Equiparado]:[Check Equiparado]]="Sí",IF(DATOS!BF$4="Sí",(1/DATOS_[[% anualiz]:[% anualiz]]),1)*IF(DATOS!BF$5="Sí",1/DATOS_[[% normaliz]:[% normaliz]],1)*(DATOS_[Conc.Sal.28])))))))),
0)</f>
        <v>0</v>
      </c>
      <c r="AL41" s="168">
        <f t="array" ref="AL41">IFERROR(
(AVERAGE((IF(DATOS_[[Sexo]:[Sexo]]=$B41,IF(DATOS_[[AGRUP. VALOR. PTO.]:[AGRUP. VALOR. PTO.]]=$B39,IF(DATOS_[[Check Periodo Ref.]:[Check Periodo Ref.]]="Dentro",IF(DATOS_[[Check Equiparado]:[Check Equiparado]]="Sí",IF(DATOS!BG$4="Sí",(1/DATOS_[[% anualiz]:[% anualiz]]),1)*IF(DATOS!BG$5="Sí",1/DATOS_[[% normaliz]:[% normaliz]],1)*(DATOS_[Conc.Sal.29])))))))),
0)</f>
        <v>0</v>
      </c>
      <c r="AM41" s="168">
        <f t="array" ref="AM41">IFERROR(
(AVERAGE((IF(DATOS_[[Sexo]:[Sexo]]=$B41,IF(DATOS_[[AGRUP. VALOR. PTO.]:[AGRUP. VALOR. PTO.]]=$B39,IF(DATOS_[[Check Periodo Ref.]:[Check Periodo Ref.]]="Dentro",IF(DATOS_[[Check Equiparado]:[Check Equiparado]]="Sí",IF(DATOS!BH$4="Sí",(1/DATOS_[[% anualiz]:[% anualiz]]),1)*IF(DATOS!BH$5="Sí",1/DATOS_[[% normaliz]:[% normaliz]],1)*(DATOS_[Conc.Sal.30])))))))),
0)</f>
        <v>0</v>
      </c>
      <c r="AN41" s="169">
        <f t="array" ref="AN41">IFERROR(
AVERAGE(IF(DATOS_[Sexo]=$B41,IF(DATOS_[[AGRUP. VALOR. PTO.]:[AGRUP. VALOR. PTO.]]=$B39,IF(DATOS_[Check Equiparado]="Sí",IF(DATOS_[Check Periodo Ref.]="Dentro",DATOS_[Tot COMPL.SAL Eq],FALSE))))),
0)</f>
        <v>0</v>
      </c>
      <c r="AO41" s="170">
        <f t="array" ref="AO41">IFERROR(
AVERAGE(IF(DATOS_[Sexo]=$B41,IF(DATOS_[[AGRUP. VALOR. PTO.]:[AGRUP. VALOR. PTO.]]=$B39,IF(DATOS_[Check Equiparado]="Sí",IF(DATOS_[Check Periodo Ref.]="Dentro",DATOS_[TOTAL SALARIO Eq],FALSE))))),
0)</f>
        <v>0</v>
      </c>
      <c r="AP41" s="171">
        <f t="array" ref="AP41">IFERROR(
(AVERAGE((IF(DATOS_[[Sexo]:[Sexo]]=$B41,IF(DATOS_[[AGRUP. VALOR. PTO.]:[AGRUP. VALOR. PTO.]]=$B40,IF(DATOS_[[Check Periodo Ref.]:[Check Periodo Ref.]]="Dentro",IF(DATOS_[[Check Equiparado]:[Check Equiparado]]="Sí",IF(DATOS!BI$4="Sí",(1/DATOS_[[% anualiz]:[% anualiz]]),1)*IF(DATOS!BI$5="Sí",1/DATOS_[[% normaliz]:[% normaliz]],1)*(DATOS_[C.Extra.01])))))))),
0)</f>
        <v>0</v>
      </c>
      <c r="AQ41" s="171">
        <f t="array" ref="AQ41">IFERROR(
(AVERAGE((IF(DATOS_[[Sexo]:[Sexo]]=$B41,IF(DATOS_[[AGRUP. VALOR. PTO.]:[AGRUP. VALOR. PTO.]]=$B40,IF(DATOS_[[Check Periodo Ref.]:[Check Periodo Ref.]]="Dentro",IF(DATOS_[[Check Equiparado]:[Check Equiparado]]="Sí",IF(DATOS!BJ$4="Sí",(1/DATOS_[[% anualiz]:[% anualiz]]),1)*IF(DATOS!BJ$5="Sí",1/DATOS_[[% normaliz]:[% normaliz]],1)*(DATOS_[C.Extra.02])))))))),
0)</f>
        <v>0</v>
      </c>
      <c r="AR41" s="171">
        <f t="array" ref="AR41">IFERROR(
(AVERAGE((IF(DATOS_[[Sexo]:[Sexo]]=$B41,IF(DATOS_[[AGRUP. VALOR. PTO.]:[AGRUP. VALOR. PTO.]]=$B40,IF(DATOS_[[Check Periodo Ref.]:[Check Periodo Ref.]]="Dentro",IF(DATOS_[[Check Equiparado]:[Check Equiparado]]="Sí",IF(DATOS!BK$4="Sí",(1/DATOS_[[% anualiz]:[% anualiz]]),1)*IF(DATOS!BK$5="Sí",1/DATOS_[[% normaliz]:[% normaliz]],1)*(DATOS_[C.Extra.03])))))))),
0)</f>
        <v>0</v>
      </c>
      <c r="AS41" s="171">
        <f t="array" ref="AS41">IFERROR(
(AVERAGE((IF(DATOS_[[Sexo]:[Sexo]]=$B41,IF(DATOS_[[AGRUP. VALOR. PTO.]:[AGRUP. VALOR. PTO.]]=$B40,IF(DATOS_[[Check Periodo Ref.]:[Check Periodo Ref.]]="Dentro",IF(DATOS_[[Check Equiparado]:[Check Equiparado]]="Sí",IF(DATOS!BL$4="Sí",(1/DATOS_[[% anualiz]:[% anualiz]]),1)*IF(DATOS!BL$5="Sí",1/DATOS_[[% normaliz]:[% normaliz]],1)*(DATOS_[C.Extra.04])))))))),
0)</f>
        <v>0</v>
      </c>
      <c r="AT41" s="171">
        <f t="array" ref="AT41">IFERROR(
(AVERAGE((IF(DATOS_[[Sexo]:[Sexo]]=$B41,IF(DATOS_[[AGRUP. VALOR. PTO.]:[AGRUP. VALOR. PTO.]]=$B40,IF(DATOS_[[Check Periodo Ref.]:[Check Periodo Ref.]]="Dentro",IF(DATOS_[[Check Equiparado]:[Check Equiparado]]="Sí",IF(DATOS!BM$4="Sí",(1/DATOS_[[% anualiz]:[% anualiz]]),1)*IF(DATOS!BM$5="Sí",1/DATOS_[[% normaliz]:[% normaliz]],1)*(DATOS_[C.Extra.05])))))))),
0)</f>
        <v>0</v>
      </c>
      <c r="AU41" s="172">
        <f t="array" ref="AU41">IFERROR(
AVERAGE(IF(DATOS_[Sexo]=$B41,IF(DATOS_[[AGRUP. VALOR. PTO.]:[AGRUP. VALOR. PTO.]]=$B39,IF(DATOS_[Check Equiparado]="Sí",IF(DATOS_[Check Periodo Ref.]="Dentro",DATOS_[Tot Extrasalarial Eq],FALSE))))),
0)</f>
        <v>0</v>
      </c>
      <c r="AV41" s="173">
        <f t="array" ref="AV41">IFERROR(
AVERAGE(IF(DATOS_[Sexo]=$B41,IF(DATOS_[[AGRUP. VALOR. PTO.]:[AGRUP. VALOR. PTO.]]=$B39,IF(DATOS_[Check Equiparado]="Sí",IF(DATOS_[Check Periodo Ref.]="Dentro",DATOS_[TOTAL Retrib Eq],FALSE))))),
0)</f>
        <v>0</v>
      </c>
    </row>
    <row r="42" spans="1:48" ht="17.25" thickBot="1" x14ac:dyDescent="0.35">
      <c r="A42" s="119" t="str">
        <f t="shared" ref="A42" si="39">+A43</f>
        <v>[ocultar]</v>
      </c>
      <c r="B42" s="129" t="s">
        <v>269</v>
      </c>
      <c r="C42" s="166"/>
      <c r="D42" s="130"/>
      <c r="E42" s="130"/>
      <c r="F42" s="130"/>
      <c r="G42" s="130"/>
      <c r="H42" s="130"/>
      <c r="I42" s="196" t="str">
        <f t="shared" ref="I42:AV42" si="40">IFERROR((I43-I44)/I43,"")</f>
        <v/>
      </c>
      <c r="J42" s="197" t="str">
        <f t="shared" si="40"/>
        <v/>
      </c>
      <c r="K42" s="198" t="str">
        <f t="shared" si="40"/>
        <v/>
      </c>
      <c r="L42" s="198" t="str">
        <f t="shared" si="40"/>
        <v/>
      </c>
      <c r="M42" s="198" t="str">
        <f t="shared" si="40"/>
        <v/>
      </c>
      <c r="N42" s="199" t="str">
        <f t="shared" si="40"/>
        <v/>
      </c>
      <c r="O42" s="200" t="str">
        <f t="shared" si="40"/>
        <v/>
      </c>
      <c r="P42" s="200" t="str">
        <f t="shared" si="40"/>
        <v/>
      </c>
      <c r="Q42" s="200" t="str">
        <f t="shared" si="40"/>
        <v/>
      </c>
      <c r="R42" s="200" t="str">
        <f t="shared" si="40"/>
        <v/>
      </c>
      <c r="S42" s="200" t="str">
        <f t="shared" si="40"/>
        <v/>
      </c>
      <c r="T42" s="200" t="str">
        <f t="shared" si="40"/>
        <v/>
      </c>
      <c r="U42" s="200" t="str">
        <f t="shared" si="40"/>
        <v/>
      </c>
      <c r="V42" s="200" t="str">
        <f t="shared" si="40"/>
        <v/>
      </c>
      <c r="W42" s="200" t="str">
        <f t="shared" si="40"/>
        <v/>
      </c>
      <c r="X42" s="200" t="str">
        <f t="shared" si="40"/>
        <v/>
      </c>
      <c r="Y42" s="200" t="str">
        <f t="shared" si="40"/>
        <v/>
      </c>
      <c r="Z42" s="199" t="str">
        <f t="shared" si="40"/>
        <v/>
      </c>
      <c r="AA42" s="199" t="str">
        <f t="shared" si="40"/>
        <v/>
      </c>
      <c r="AB42" s="199" t="str">
        <f t="shared" si="40"/>
        <v/>
      </c>
      <c r="AC42" s="199" t="str">
        <f t="shared" si="40"/>
        <v/>
      </c>
      <c r="AD42" s="199" t="str">
        <f t="shared" si="40"/>
        <v/>
      </c>
      <c r="AE42" s="199" t="str">
        <f t="shared" si="40"/>
        <v/>
      </c>
      <c r="AF42" s="199" t="str">
        <f t="shared" si="40"/>
        <v/>
      </c>
      <c r="AG42" s="199" t="str">
        <f t="shared" si="40"/>
        <v/>
      </c>
      <c r="AH42" s="199" t="str">
        <f t="shared" si="40"/>
        <v/>
      </c>
      <c r="AI42" s="199" t="str">
        <f t="shared" si="40"/>
        <v/>
      </c>
      <c r="AJ42" s="199" t="str">
        <f t="shared" si="40"/>
        <v/>
      </c>
      <c r="AK42" s="199" t="str">
        <f t="shared" si="40"/>
        <v/>
      </c>
      <c r="AL42" s="199" t="str">
        <f t="shared" si="40"/>
        <v/>
      </c>
      <c r="AM42" s="199" t="str">
        <f t="shared" si="40"/>
        <v/>
      </c>
      <c r="AN42" s="201" t="str">
        <f t="shared" si="40"/>
        <v/>
      </c>
      <c r="AO42" s="205" t="str">
        <f t="shared" si="40"/>
        <v/>
      </c>
      <c r="AP42" s="202" t="str">
        <f t="shared" si="40"/>
        <v/>
      </c>
      <c r="AQ42" s="202" t="str">
        <f t="shared" si="40"/>
        <v/>
      </c>
      <c r="AR42" s="202" t="str">
        <f t="shared" si="40"/>
        <v/>
      </c>
      <c r="AS42" s="202" t="str">
        <f t="shared" si="40"/>
        <v/>
      </c>
      <c r="AT42" s="202" t="str">
        <f t="shared" si="40"/>
        <v/>
      </c>
      <c r="AU42" s="203" t="str">
        <f t="shared" si="40"/>
        <v/>
      </c>
      <c r="AV42" s="204" t="str">
        <f t="shared" si="40"/>
        <v/>
      </c>
    </row>
    <row r="43" spans="1:48" x14ac:dyDescent="0.3">
      <c r="A43" s="119" t="str">
        <f t="shared" ref="A43" si="41">+IF(C43+C44=0,"[ocultar]","")</f>
        <v>[ocultar]</v>
      </c>
      <c r="B43" s="123" t="s">
        <v>162</v>
      </c>
      <c r="C43" s="124">
        <f t="array" ref="C43">SUM(IF($B43=DATOS_[Sexo],
IF($B42=DATOS_[AGRUP. VALOR. PTO.],
IF("Dentro"=DATOS_[Check Periodo Ref.],
1/(COUNTIFS(DATOS_[Sexo],$B43,DATOS_[AGRUP. VALOR. PTO.],$B42,DATOS_[Check Periodo Ref.],"Dentro",DATOS_[id],DATOS_[id]))))))</f>
        <v>0</v>
      </c>
      <c r="D43" s="125">
        <f>COUNTIFS(DATOS_[AGRUP. VALOR. PTO.],$B42,DATOS_[Sexo],$B43,DATOS_[Check Periodo Ref.],"Dentro")</f>
        <v>0</v>
      </c>
      <c r="E43" s="125">
        <f>COUNTIFS(DATOS_[AGRUP. VALOR. PTO.],$B42,DATOS_[Sexo],$B43,DATOS_[Check Periodo Ref.],"Dentro",DATOS_[Check Nº SC Norm],"Sí")</f>
        <v>0</v>
      </c>
      <c r="F43" s="125">
        <f>COUNTIFS(DATOS_[AGRUP. VALOR. PTO.],$B42,DATOS_[Sexo],$B43,DATOS_[Check Periodo Ref.],"Dentro",DATOS_[Check Nº SC Anualiz],"Sí")</f>
        <v>0</v>
      </c>
      <c r="G43" s="125">
        <f>COUNTIFS(DATOS_[AGRUP. VALOR. PTO.],$B42,DATOS_[Sexo],$B43,DATOS_[Check Periodo Ref.],"Dentro",DATOS_[Check Nº SC Norm y Anualiz],"Sí")</f>
        <v>0</v>
      </c>
      <c r="H43" s="125">
        <f>COUNTIFS(DATOS_[AGRUP. VALOR. PTO.],$B42,DATOS_[Sexo],$B43,DATOS_[Check Periodo Ref.],"Dentro",DATOS_[Check Equiparación],"Sí")</f>
        <v>0</v>
      </c>
      <c r="I43" s="167">
        <f t="array" ref="I43">IFERROR(
AVERAGE(IF(DATOS_[Sexo]=$B43,IF(DATOS_[[AGRUP. VALOR. PTO.]:[AGRUP. VALOR. PTO.]]=$B42,IF(DATOS_[Check Equiparado]="Sí",IF(DATOS_[Check Periodo Ref.]="Dentro",DATOS_[SALARIO BASE Eq],FALSE))))),
0)</f>
        <v>0</v>
      </c>
      <c r="J43" s="168">
        <f t="array" ref="J43">IFERROR(
(AVERAGE((IF(DATOS_[[Sexo]:[Sexo]]=$B43,IF(DATOS_[[AGRUP. VALOR. PTO.]:[AGRUP. VALOR. PTO.]]=$B42,IF(DATOS_[[Check Periodo Ref.]:[Check Periodo Ref.]]="Dentro",IF(DATOS_[[Check Equiparado]:[Check Equiparado]]="Sí",IF(DATOS!AE$4="Sí",(1/DATOS_[[% anualiz]:[% anualiz]]),1)*IF(DATOS!AE$5="Sí",1/DATOS_[[% normaliz]:[% normaliz]],1)*(DATOS_[Conc.Sal.01])))))))),
0)</f>
        <v>0</v>
      </c>
      <c r="K43" s="168">
        <f t="array" ref="K43">IFERROR(
(AVERAGE((IF(DATOS_[[Sexo]:[Sexo]]=$B43,IF(DATOS_[[AGRUP. VALOR. PTO.]:[AGRUP. VALOR. PTO.]]=$B42,IF(DATOS_[[Check Periodo Ref.]:[Check Periodo Ref.]]="Dentro",IF(DATOS_[[Check Equiparado]:[Check Equiparado]]="Sí",IF(DATOS!AF$4="Sí",(1/DATOS_[[% anualiz]:[% anualiz]]),1)*IF(DATOS!AF$5="Sí",1/DATOS_[[% normaliz]:[% normaliz]],1)*(DATOS_[Conc.Sal.02])))))))),
0)</f>
        <v>0</v>
      </c>
      <c r="L43" s="168">
        <f t="array" ref="L43">IFERROR(
(AVERAGE((IF(DATOS_[[Sexo]:[Sexo]]=$B43,IF(DATOS_[[AGRUP. VALOR. PTO.]:[AGRUP. VALOR. PTO.]]=$B42,IF(DATOS_[[Check Periodo Ref.]:[Check Periodo Ref.]]="Dentro",IF(DATOS_[[Check Equiparado]:[Check Equiparado]]="Sí",IF(DATOS!AG$4="Sí",(1/DATOS_[[% anualiz]:[% anualiz]]),1)*IF(DATOS!AG$5="Sí",1/DATOS_[[% normaliz]:[% normaliz]],1)*(DATOS_[Conc.Sal.03])))))))),
0)</f>
        <v>0</v>
      </c>
      <c r="M43" s="168">
        <f t="array" ref="M43">IFERROR(
(AVERAGE((IF(DATOS_[[Sexo]:[Sexo]]=$B43,IF(DATOS_[[AGRUP. VALOR. PTO.]:[AGRUP. VALOR. PTO.]]=$B42,IF(DATOS_[[Check Periodo Ref.]:[Check Periodo Ref.]]="Dentro",IF(DATOS_[[Check Equiparado]:[Check Equiparado]]="Sí",IF(DATOS!AH$4="Sí",(1/DATOS_[[% anualiz]:[% anualiz]]),1)*IF(DATOS!AH$5="Sí",1/DATOS_[[% normaliz]:[% normaliz]],1)*(DATOS_[Conc.Sal.04])))))))),
0)</f>
        <v>0</v>
      </c>
      <c r="N43" s="168">
        <f t="array" ref="N43">IFERROR(
(AVERAGE((IF(DATOS_[[Sexo]:[Sexo]]=$B43,IF(DATOS_[[AGRUP. VALOR. PTO.]:[AGRUP. VALOR. PTO.]]=$B42,IF(DATOS_[[Check Periodo Ref.]:[Check Periodo Ref.]]="Dentro",IF(DATOS_[[Check Equiparado]:[Check Equiparado]]="Sí",IF(DATOS!AI$4="Sí",(1/DATOS_[[% anualiz]:[% anualiz]]),1)*IF(DATOS!AI$5="Sí",1/DATOS_[[% normaliz]:[% normaliz]],1)*(DATOS_[Conc.Sal.05])))))))),
0)</f>
        <v>0</v>
      </c>
      <c r="O43" s="168">
        <f t="array" ref="O43">IFERROR(
(AVERAGE((IF(DATOS_[[Sexo]:[Sexo]]=$B43,IF(DATOS_[[AGRUP. VALOR. PTO.]:[AGRUP. VALOR. PTO.]]=$B42,IF(DATOS_[[Check Periodo Ref.]:[Check Periodo Ref.]]="Dentro",IF(DATOS_[[Check Equiparado]:[Check Equiparado]]="Sí",IF(DATOS!AJ$4="Sí",(1/DATOS_[[% anualiz]:[% anualiz]]),1)*IF(DATOS!AJ$5="Sí",1/DATOS_[[% normaliz]:[% normaliz]],1)*(DATOS_[Conc.Sal.06])))))))),
0)</f>
        <v>0</v>
      </c>
      <c r="P43" s="168">
        <f t="array" ref="P43">IFERROR(
(AVERAGE((IF(DATOS_[[Sexo]:[Sexo]]=$B43,IF(DATOS_[[AGRUP. VALOR. PTO.]:[AGRUP. VALOR. PTO.]]=$B42,IF(DATOS_[[Check Periodo Ref.]:[Check Periodo Ref.]]="Dentro",IF(DATOS_[[Check Equiparado]:[Check Equiparado]]="Sí",IF(DATOS!AK$4="Sí",(1/DATOS_[[% anualiz]:[% anualiz]]),1)*IF(DATOS!AK$5="Sí",1/DATOS_[[% normaliz]:[% normaliz]],1)*(DATOS_[Conc.Sal.07])))))))),
0)</f>
        <v>0</v>
      </c>
      <c r="Q43" s="168">
        <f t="array" ref="Q43">IFERROR(
(AVERAGE((IF(DATOS_[[Sexo]:[Sexo]]=$B43,IF(DATOS_[[AGRUP. VALOR. PTO.]:[AGRUP. VALOR. PTO.]]=$B42,IF(DATOS_[[Check Periodo Ref.]:[Check Periodo Ref.]]="Dentro",IF(DATOS_[[Check Equiparado]:[Check Equiparado]]="Sí",IF(DATOS!AL$4="Sí",(1/DATOS_[[% anualiz]:[% anualiz]]),1)*IF(DATOS!AL$5="Sí",1/DATOS_[[% normaliz]:[% normaliz]],1)*(DATOS_[Conc.Sal.08])))))))),
0)</f>
        <v>0</v>
      </c>
      <c r="R43" s="168">
        <f t="array" ref="R43">IFERROR(
(AVERAGE((IF(DATOS_[[Sexo]:[Sexo]]=$B43,IF(DATOS_[[AGRUP. VALOR. PTO.]:[AGRUP. VALOR. PTO.]]=$B42,IF(DATOS_[[Check Periodo Ref.]:[Check Periodo Ref.]]="Dentro",IF(DATOS_[[Check Equiparado]:[Check Equiparado]]="Sí",IF(DATOS!AM$4="Sí",(1/DATOS_[[% anualiz]:[% anualiz]]),1)*IF(DATOS!AM$5="Sí",1/DATOS_[[% normaliz]:[% normaliz]],1)*(DATOS_[Conc.Sal.09])))))))),
0)</f>
        <v>0</v>
      </c>
      <c r="S43" s="168">
        <f t="array" ref="S43">IFERROR(
(AVERAGE((IF(DATOS_[[Sexo]:[Sexo]]=$B43,IF(DATOS_[[AGRUP. VALOR. PTO.]:[AGRUP. VALOR. PTO.]]=$B42,IF(DATOS_[[Check Periodo Ref.]:[Check Periodo Ref.]]="Dentro",IF(DATOS_[[Check Equiparado]:[Check Equiparado]]="Sí",IF(DATOS!AN$4="Sí",(1/DATOS_[[% anualiz]:[% anualiz]]),1)*IF(DATOS!AN$5="Sí",1/DATOS_[[% normaliz]:[% normaliz]],1)*(DATOS_[Conc.Sal.10])))))))),
0)</f>
        <v>0</v>
      </c>
      <c r="T43" s="168">
        <f t="array" ref="T43">IFERROR(
(AVERAGE((IF(DATOS_[[Sexo]:[Sexo]]=$B43,IF(DATOS_[[AGRUP. VALOR. PTO.]:[AGRUP. VALOR. PTO.]]=$B42,IF(DATOS_[[Check Periodo Ref.]:[Check Periodo Ref.]]="Dentro",IF(DATOS_[[Check Equiparado]:[Check Equiparado]]="Sí",IF(DATOS!AO$4="Sí",(1/DATOS_[[% anualiz]:[% anualiz]]),1)*IF(DATOS!AO$5="Sí",1/DATOS_[[% normaliz]:[% normaliz]],1)*(DATOS_[Conc.Sal.11])))))))),
0)</f>
        <v>0</v>
      </c>
      <c r="U43" s="168">
        <f t="array" ref="U43">IFERROR(
(AVERAGE((IF(DATOS_[[Sexo]:[Sexo]]=$B43,IF(DATOS_[[AGRUP. VALOR. PTO.]:[AGRUP. VALOR. PTO.]]=$B42,IF(DATOS_[[Check Periodo Ref.]:[Check Periodo Ref.]]="Dentro",IF(DATOS_[[Check Equiparado]:[Check Equiparado]]="Sí",IF(DATOS!AP$4="Sí",(1/DATOS_[[% anualiz]:[% anualiz]]),1)*IF(DATOS!AP$5="Sí",1/DATOS_[[% normaliz]:[% normaliz]],1)*(DATOS_[Conc.Sal.12])))))))),
0)</f>
        <v>0</v>
      </c>
      <c r="V43" s="168">
        <f t="array" ref="V43">IFERROR(
(AVERAGE((IF(DATOS_[[Sexo]:[Sexo]]=$B43,IF(DATOS_[[AGRUP. VALOR. PTO.]:[AGRUP. VALOR. PTO.]]=$B42,IF(DATOS_[[Check Periodo Ref.]:[Check Periodo Ref.]]="Dentro",IF(DATOS_[[Check Equiparado]:[Check Equiparado]]="Sí",IF(DATOS!AQ$4="Sí",(1/DATOS_[[% anualiz]:[% anualiz]]),1)*IF(DATOS!AQ$5="Sí",1/DATOS_[[% normaliz]:[% normaliz]],1)*(DATOS_[Conc.Sal.13])))))))),
0)</f>
        <v>0</v>
      </c>
      <c r="W43" s="168">
        <f t="array" ref="W43">IFERROR(
(AVERAGE((IF(DATOS_[[Sexo]:[Sexo]]=$B43,IF(DATOS_[[AGRUP. VALOR. PTO.]:[AGRUP. VALOR. PTO.]]=$B42,IF(DATOS_[[Check Periodo Ref.]:[Check Periodo Ref.]]="Dentro",IF(DATOS_[[Check Equiparado]:[Check Equiparado]]="Sí",IF(DATOS!AR$4="Sí",(1/DATOS_[[% anualiz]:[% anualiz]]),1)*IF(DATOS!AR$5="Sí",1/DATOS_[[% normaliz]:[% normaliz]],1)*(DATOS_[Conc.Sal.14])))))))),
0)</f>
        <v>0</v>
      </c>
      <c r="X43" s="168">
        <f t="array" ref="X43">IFERROR(
(AVERAGE((IF(DATOS_[[Sexo]:[Sexo]]=$B43,IF(DATOS_[[AGRUP. VALOR. PTO.]:[AGRUP. VALOR. PTO.]]=$B42,IF(DATOS_[[Check Periodo Ref.]:[Check Periodo Ref.]]="Dentro",IF(DATOS_[[Check Equiparado]:[Check Equiparado]]="Sí",IF(DATOS!AS$4="Sí",(1/DATOS_[[% anualiz]:[% anualiz]]),1)*IF(DATOS!AS$5="Sí",1/DATOS_[[% normaliz]:[% normaliz]],1)*(DATOS_[Conc.Sal.15])))))))),
0)</f>
        <v>0</v>
      </c>
      <c r="Y43" s="168">
        <f t="array" ref="Y43">IFERROR(
(AVERAGE((IF(DATOS_[[Sexo]:[Sexo]]=$B43,IF(DATOS_[[AGRUP. VALOR. PTO.]:[AGRUP. VALOR. PTO.]]=$B42,IF(DATOS_[[Check Periodo Ref.]:[Check Periodo Ref.]]="Dentro",IF(DATOS_[[Check Equiparado]:[Check Equiparado]]="Sí",IF(DATOS!AT$4="Sí",(1/DATOS_[[% anualiz]:[% anualiz]]),1)*IF(DATOS!AT$5="Sí",1/DATOS_[[% normaliz]:[% normaliz]],1)*(DATOS_[Conc.Sal.16])))))))),
0)</f>
        <v>0</v>
      </c>
      <c r="Z43" s="168">
        <f t="array" ref="Z43">IFERROR(
(AVERAGE((IF(DATOS_[[Sexo]:[Sexo]]=$B43,IF(DATOS_[[AGRUP. VALOR. PTO.]:[AGRUP. VALOR. PTO.]]=$B42,IF(DATOS_[[Check Periodo Ref.]:[Check Periodo Ref.]]="Dentro",IF(DATOS_[[Check Equiparado]:[Check Equiparado]]="Sí",IF(DATOS!AU$4="Sí",(1/DATOS_[[% anualiz]:[% anualiz]]),1)*IF(DATOS!AU$5="Sí",1/DATOS_[[% normaliz]:[% normaliz]],1)*(DATOS_[Conc.Sal.17])))))))),
0)</f>
        <v>0</v>
      </c>
      <c r="AA43" s="168">
        <f t="array" ref="AA43">IFERROR(
(AVERAGE((IF(DATOS_[[Sexo]:[Sexo]]=$B43,IF(DATOS_[[AGRUP. VALOR. PTO.]:[AGRUP. VALOR. PTO.]]=$B42,IF(DATOS_[[Check Periodo Ref.]:[Check Periodo Ref.]]="Dentro",IF(DATOS_[[Check Equiparado]:[Check Equiparado]]="Sí",IF(DATOS!AV$4="Sí",(1/DATOS_[[% anualiz]:[% anualiz]]),1)*IF(DATOS!AV$5="Sí",1/DATOS_[[% normaliz]:[% normaliz]],1)*(DATOS_[Conc.Sal.18])))))))),
0)</f>
        <v>0</v>
      </c>
      <c r="AB43" s="168">
        <f t="array" ref="AB43">IFERROR(
(AVERAGE((IF(DATOS_[[Sexo]:[Sexo]]=$B43,IF(DATOS_[[AGRUP. VALOR. PTO.]:[AGRUP. VALOR. PTO.]]=$B42,IF(DATOS_[[Check Periodo Ref.]:[Check Periodo Ref.]]="Dentro",IF(DATOS_[[Check Equiparado]:[Check Equiparado]]="Sí",IF(DATOS!AW$4="Sí",(1/DATOS_[[% anualiz]:[% anualiz]]),1)*IF(DATOS!AW$5="Sí",1/DATOS_[[% normaliz]:[% normaliz]],1)*(DATOS_[Conc.Sal.19])))))))),
0)</f>
        <v>0</v>
      </c>
      <c r="AC43" s="168">
        <f t="array" ref="AC43">IFERROR(
(AVERAGE((IF(DATOS_[[Sexo]:[Sexo]]=$B43,IF(DATOS_[[AGRUP. VALOR. PTO.]:[AGRUP. VALOR. PTO.]]=$B42,IF(DATOS_[[Check Periodo Ref.]:[Check Periodo Ref.]]="Dentro",IF(DATOS_[[Check Equiparado]:[Check Equiparado]]="Sí",IF(DATOS!AX$4="Sí",(1/DATOS_[[% anualiz]:[% anualiz]]),1)*IF(DATOS!AX$5="Sí",1/DATOS_[[% normaliz]:[% normaliz]],1)*(DATOS_[Conc.Sal.20])))))))),
0)</f>
        <v>0</v>
      </c>
      <c r="AD43" s="168">
        <f t="array" ref="AD43">IFERROR(
(AVERAGE((IF(DATOS_[[Sexo]:[Sexo]]=$B43,IF(DATOS_[[AGRUP. VALOR. PTO.]:[AGRUP. VALOR. PTO.]]=$B42,IF(DATOS_[[Check Periodo Ref.]:[Check Periodo Ref.]]="Dentro",IF(DATOS_[[Check Equiparado]:[Check Equiparado]]="Sí",IF(DATOS!AY$4="Sí",(1/DATOS_[[% anualiz]:[% anualiz]]),1)*IF(DATOS!AY$5="Sí",1/DATOS_[[% normaliz]:[% normaliz]],1)*(DATOS_[Conc.Sal.21])))))))),
0)</f>
        <v>0</v>
      </c>
      <c r="AE43" s="168">
        <f t="array" ref="AE43">IFERROR(
(AVERAGE((IF(DATOS_[[Sexo]:[Sexo]]=$B43,IF(DATOS_[[AGRUP. VALOR. PTO.]:[AGRUP. VALOR. PTO.]]=$B42,IF(DATOS_[[Check Periodo Ref.]:[Check Periodo Ref.]]="Dentro",IF(DATOS_[[Check Equiparado]:[Check Equiparado]]="Sí",IF(DATOS!AZ$4="Sí",(1/DATOS_[[% anualiz]:[% anualiz]]),1)*IF(DATOS!AZ$5="Sí",1/DATOS_[[% normaliz]:[% normaliz]],1)*(DATOS_[Conc.Sal.22])))))))),
0)</f>
        <v>0</v>
      </c>
      <c r="AF43" s="168">
        <f t="array" ref="AF43">IFERROR(
(AVERAGE((IF(DATOS_[[Sexo]:[Sexo]]=$B43,IF(DATOS_[[AGRUP. VALOR. PTO.]:[AGRUP. VALOR. PTO.]]=$B42,IF(DATOS_[[Check Periodo Ref.]:[Check Periodo Ref.]]="Dentro",IF(DATOS_[[Check Equiparado]:[Check Equiparado]]="Sí",IF(DATOS!BA$4="Sí",(1/DATOS_[[% anualiz]:[% anualiz]]),1)*IF(DATOS!BA$5="Sí",1/DATOS_[[% normaliz]:[% normaliz]],1)*(DATOS_[Conc.Sal.23])))))))),
0)</f>
        <v>0</v>
      </c>
      <c r="AG43" s="168">
        <f t="array" ref="AG43">IFERROR(
(AVERAGE((IF(DATOS_[[Sexo]:[Sexo]]=$B43,IF(DATOS_[[AGRUP. VALOR. PTO.]:[AGRUP. VALOR. PTO.]]=$B42,IF(DATOS_[[Check Periodo Ref.]:[Check Periodo Ref.]]="Dentro",IF(DATOS_[[Check Equiparado]:[Check Equiparado]]="Sí",IF(DATOS!BB$4="Sí",(1/DATOS_[[% anualiz]:[% anualiz]]),1)*IF(DATOS!BB$5="Sí",1/DATOS_[[% normaliz]:[% normaliz]],1)*(DATOS_[Conc.Sal.24])))))))),
0)</f>
        <v>0</v>
      </c>
      <c r="AH43" s="168">
        <f t="array" ref="AH43">IFERROR(
(AVERAGE((IF(DATOS_[[Sexo]:[Sexo]]=$B43,IF(DATOS_[[AGRUP. VALOR. PTO.]:[AGRUP. VALOR. PTO.]]=$B42,IF(DATOS_[[Check Periodo Ref.]:[Check Periodo Ref.]]="Dentro",IF(DATOS_[[Check Equiparado]:[Check Equiparado]]="Sí",IF(DATOS!BC$4="Sí",(1/DATOS_[[% anualiz]:[% anualiz]]),1)*IF(DATOS!BC$5="Sí",1/DATOS_[[% normaliz]:[% normaliz]],1)*(DATOS_[Conc.Sal.25])))))))),
0)</f>
        <v>0</v>
      </c>
      <c r="AI43" s="168">
        <f t="array" ref="AI43">IFERROR(
(AVERAGE((IF(DATOS_[[Sexo]:[Sexo]]=$B43,IF(DATOS_[[AGRUP. VALOR. PTO.]:[AGRUP. VALOR. PTO.]]=$B42,IF(DATOS_[[Check Periodo Ref.]:[Check Periodo Ref.]]="Dentro",IF(DATOS_[[Check Equiparado]:[Check Equiparado]]="Sí",IF(DATOS!BD$4="Sí",(1/DATOS_[[% anualiz]:[% anualiz]]),1)*IF(DATOS!BD$5="Sí",1/DATOS_[[% normaliz]:[% normaliz]],1)*(DATOS_[Conc.Sal.26])))))))),
0)</f>
        <v>0</v>
      </c>
      <c r="AJ43" s="168">
        <f t="array" ref="AJ43">IFERROR(
(AVERAGE((IF(DATOS_[[Sexo]:[Sexo]]=$B43,IF(DATOS_[[AGRUP. VALOR. PTO.]:[AGRUP. VALOR. PTO.]]=$B42,IF(DATOS_[[Check Periodo Ref.]:[Check Periodo Ref.]]="Dentro",IF(DATOS_[[Check Equiparado]:[Check Equiparado]]="Sí",IF(DATOS!BE$4="Sí",(1/DATOS_[[% anualiz]:[% anualiz]]),1)*IF(DATOS!BE$5="Sí",1/DATOS_[[% normaliz]:[% normaliz]],1)*(DATOS_[Conc.Sal.27])))))))),
0)</f>
        <v>0</v>
      </c>
      <c r="AK43" s="168">
        <f t="array" ref="AK43">IFERROR(
(AVERAGE((IF(DATOS_[[Sexo]:[Sexo]]=$B43,IF(DATOS_[[AGRUP. VALOR. PTO.]:[AGRUP. VALOR. PTO.]]=$B42,IF(DATOS_[[Check Periodo Ref.]:[Check Periodo Ref.]]="Dentro",IF(DATOS_[[Check Equiparado]:[Check Equiparado]]="Sí",IF(DATOS!BF$4="Sí",(1/DATOS_[[% anualiz]:[% anualiz]]),1)*IF(DATOS!BF$5="Sí",1/DATOS_[[% normaliz]:[% normaliz]],1)*(DATOS_[Conc.Sal.28])))))))),
0)</f>
        <v>0</v>
      </c>
      <c r="AL43" s="168">
        <f t="array" ref="AL43">IFERROR(
(AVERAGE((IF(DATOS_[[Sexo]:[Sexo]]=$B43,IF(DATOS_[[AGRUP. VALOR. PTO.]:[AGRUP. VALOR. PTO.]]=$B42,IF(DATOS_[[Check Periodo Ref.]:[Check Periodo Ref.]]="Dentro",IF(DATOS_[[Check Equiparado]:[Check Equiparado]]="Sí",IF(DATOS!BG$4="Sí",(1/DATOS_[[% anualiz]:[% anualiz]]),1)*IF(DATOS!BG$5="Sí",1/DATOS_[[% normaliz]:[% normaliz]],1)*(DATOS_[Conc.Sal.29])))))))),
0)</f>
        <v>0</v>
      </c>
      <c r="AM43" s="168">
        <f t="array" ref="AM43">IFERROR(
(AVERAGE((IF(DATOS_[[Sexo]:[Sexo]]=$B43,IF(DATOS_[[AGRUP. VALOR. PTO.]:[AGRUP. VALOR. PTO.]]=$B42,IF(DATOS_[[Check Periodo Ref.]:[Check Periodo Ref.]]="Dentro",IF(DATOS_[[Check Equiparado]:[Check Equiparado]]="Sí",IF(DATOS!BH$4="Sí",(1/DATOS_[[% anualiz]:[% anualiz]]),1)*IF(DATOS!BH$5="Sí",1/DATOS_[[% normaliz]:[% normaliz]],1)*(DATOS_[Conc.Sal.30])))))))),
0)</f>
        <v>0</v>
      </c>
      <c r="AN43" s="169">
        <f t="array" ref="AN43">IFERROR(
AVERAGE(IF(DATOS_[Sexo]=$B43,IF(DATOS_[[AGRUP. VALOR. PTO.]:[AGRUP. VALOR. PTO.]]=$B42,IF(DATOS_[Check Equiparado]="Sí",IF(DATOS_[Check Periodo Ref.]="Dentro",DATOS_[Tot COMPL.SAL Eq],FALSE))))),
0)</f>
        <v>0</v>
      </c>
      <c r="AO43" s="170">
        <f t="array" ref="AO43">IFERROR(
AVERAGE(IF(DATOS_[Sexo]=$B43,IF(DATOS_[[AGRUP. VALOR. PTO.]:[AGRUP. VALOR. PTO.]]=$B42,IF(DATOS_[Check Equiparado]="Sí",IF(DATOS_[Check Periodo Ref.]="Dentro",DATOS_[TOTAL SALARIO Eq],FALSE))))),
0)</f>
        <v>0</v>
      </c>
      <c r="AP43" s="171">
        <f t="array" ref="AP43">IFERROR(
(AVERAGE((IF(DATOS_[[Sexo]:[Sexo]]=$B43,IF(DATOS_[[AGRUP. VALOR. PTO.]:[AGRUP. VALOR. PTO.]]=$B42,IF(DATOS_[[Check Periodo Ref.]:[Check Periodo Ref.]]="Dentro",IF(DATOS_[[Check Equiparado]:[Check Equiparado]]="Sí",IF(DATOS!BI$4="Sí",(1/DATOS_[[% anualiz]:[% anualiz]]),1)*IF(DATOS!BI$5="Sí",1/DATOS_[[% normaliz]:[% normaliz]],1)*(DATOS_[C.Extra.01])))))))),
0)</f>
        <v>0</v>
      </c>
      <c r="AQ43" s="171">
        <f t="array" ref="AQ43">IFERROR(
(AVERAGE((IF(DATOS_[[Sexo]:[Sexo]]=$B43,IF(DATOS_[[AGRUP. VALOR. PTO.]:[AGRUP. VALOR. PTO.]]=$B42,IF(DATOS_[[Check Periodo Ref.]:[Check Periodo Ref.]]="Dentro",IF(DATOS_[[Check Equiparado]:[Check Equiparado]]="Sí",IF(DATOS!BJ$4="Sí",(1/DATOS_[[% anualiz]:[% anualiz]]),1)*IF(DATOS!BJ$5="Sí",1/DATOS_[[% normaliz]:[% normaliz]],1)*(DATOS_[C.Extra.02])))))))),
0)</f>
        <v>0</v>
      </c>
      <c r="AR43" s="171">
        <f t="array" ref="AR43">IFERROR(
(AVERAGE((IF(DATOS_[[Sexo]:[Sexo]]=$B43,IF(DATOS_[[AGRUP. VALOR. PTO.]:[AGRUP. VALOR. PTO.]]=$B42,IF(DATOS_[[Check Periodo Ref.]:[Check Periodo Ref.]]="Dentro",IF(DATOS_[[Check Equiparado]:[Check Equiparado]]="Sí",IF(DATOS!BK$4="Sí",(1/DATOS_[[% anualiz]:[% anualiz]]),1)*IF(DATOS!BK$5="Sí",1/DATOS_[[% normaliz]:[% normaliz]],1)*(DATOS_[C.Extra.03])))))))),
0)</f>
        <v>0</v>
      </c>
      <c r="AS43" s="171">
        <f t="array" ref="AS43">IFERROR(
(AVERAGE((IF(DATOS_[[Sexo]:[Sexo]]=$B43,IF(DATOS_[[AGRUP. VALOR. PTO.]:[AGRUP. VALOR. PTO.]]=$B42,IF(DATOS_[[Check Periodo Ref.]:[Check Periodo Ref.]]="Dentro",IF(DATOS_[[Check Equiparado]:[Check Equiparado]]="Sí",IF(DATOS!BL$4="Sí",(1/DATOS_[[% anualiz]:[% anualiz]]),1)*IF(DATOS!BL$5="Sí",1/DATOS_[[% normaliz]:[% normaliz]],1)*(DATOS_[C.Extra.04])))))))),
0)</f>
        <v>0</v>
      </c>
      <c r="AT43" s="171">
        <f t="array" ref="AT43">IFERROR(
(AVERAGE((IF(DATOS_[[Sexo]:[Sexo]]=$B43,IF(DATOS_[[AGRUP. VALOR. PTO.]:[AGRUP. VALOR. PTO.]]=$B42,IF(DATOS_[[Check Periodo Ref.]:[Check Periodo Ref.]]="Dentro",IF(DATOS_[[Check Equiparado]:[Check Equiparado]]="Sí",IF(DATOS!BM$4="Sí",(1/DATOS_[[% anualiz]:[% anualiz]]),1)*IF(DATOS!BM$5="Sí",1/DATOS_[[% normaliz]:[% normaliz]],1)*(DATOS_[C.Extra.05])))))))),
0)</f>
        <v>0</v>
      </c>
      <c r="AU43" s="172">
        <f t="array" ref="AU43">IFERROR(
AVERAGE(IF(DATOS_[Sexo]=$B43,IF(DATOS_[[AGRUP. VALOR. PTO.]:[AGRUP. VALOR. PTO.]]=$B42,IF(DATOS_[Check Equiparado]="Sí",IF(DATOS_[Check Periodo Ref.]="Dentro",DATOS_[Tot Extrasalarial Eq],FALSE))))),
0)</f>
        <v>0</v>
      </c>
      <c r="AV43" s="173">
        <f t="array" ref="AV43">IFERROR(
AVERAGE(IF(DATOS_[Sexo]=$B43,IF(DATOS_[[AGRUP. VALOR. PTO.]:[AGRUP. VALOR. PTO.]]=$B42,IF(DATOS_[Check Equiparado]="Sí",IF(DATOS_[Check Periodo Ref.]="Dentro",DATOS_[TOTAL Retrib Eq],FALSE))))),
0)</f>
        <v>0</v>
      </c>
    </row>
    <row r="44" spans="1:48" x14ac:dyDescent="0.3">
      <c r="A44" s="119" t="str">
        <f t="shared" ref="A44" si="42">+A43</f>
        <v>[ocultar]</v>
      </c>
      <c r="B44" s="123" t="s">
        <v>163</v>
      </c>
      <c r="C44" s="124">
        <f t="array" ref="C44">SUM(IF($B44=DATOS_[Sexo],
IF($B42=DATOS_[AGRUP. VALOR. PTO.],
IF("Dentro"=DATOS_[Check Periodo Ref.],
1/(COUNTIFS(DATOS_[Sexo],$B44,DATOS_[AGRUP. VALOR. PTO.],$B42,DATOS_[Check Periodo Ref.],"Dentro",DATOS_[id],DATOS_[id]))))))</f>
        <v>0</v>
      </c>
      <c r="D44" s="125">
        <f>COUNTIFS(DATOS_[AGRUP. VALOR. PTO.],$B42,DATOS_[Sexo],$B44,DATOS_[Check Periodo Ref.],"Dentro")</f>
        <v>0</v>
      </c>
      <c r="E44" s="125">
        <f>COUNTIFS(DATOS_[AGRUP. VALOR. PTO.],$B42,DATOS_[Sexo],$B44,DATOS_[Check Periodo Ref.],"Dentro",DATOS_[Check Nº SC Norm],"Sí")</f>
        <v>0</v>
      </c>
      <c r="F44" s="125">
        <f>COUNTIFS(DATOS_[AGRUP. VALOR. PTO.],$B42,DATOS_[Sexo],$B44,DATOS_[Check Periodo Ref.],"Dentro",DATOS_[Check Nº SC Anualiz],"Sí")</f>
        <v>0</v>
      </c>
      <c r="G44" s="125">
        <f>COUNTIFS(DATOS_[AGRUP. VALOR. PTO.],$B42,DATOS_[Sexo],$B44,DATOS_[Check Periodo Ref.],"Dentro",DATOS_[Check Nº SC Norm y Anualiz],"Sí")</f>
        <v>0</v>
      </c>
      <c r="H44" s="125">
        <f>COUNTIFS(DATOS_[AGRUP. VALOR. PTO.],$B42,DATOS_[Sexo],$B44,DATOS_[Check Periodo Ref.],"Dentro",DATOS_[Check Equiparación],"Sí")</f>
        <v>0</v>
      </c>
      <c r="I44" s="167" cm="1">
        <f t="array" ref="I44">IFERROR(
AVERAGE(IF(DATOS_[Sexo]=$B44,IF(DATOS_[[AGRUP. VALOR. PTO.]:[AGRUP. VALOR. PTO.]]=$B42,IF(DATOS_[Check Equiparado]="Sí",IF(DATOS_[Check Periodo Ref.]="Dentro",DATOS_[SALARIO BASE Eq],FALSE))))),
0)</f>
        <v>0</v>
      </c>
      <c r="J44" s="168">
        <f t="array" ref="J44">IFERROR(
(AVERAGE((IF(DATOS_[[Sexo]:[Sexo]]=$B44,IF(DATOS_[[AGRUP. VALOR. PTO.]:[AGRUP. VALOR. PTO.]]=$B42,IF(DATOS_[[Check Periodo Ref.]:[Check Periodo Ref.]]="Dentro",IF(DATOS_[[Check Equiparado]:[Check Equiparado]]="Sí",IF(DATOS!AE$4="Sí",(1/DATOS_[[% anualiz]:[% anualiz]]),1)*IF(DATOS!AE$5="Sí",1/DATOS_[[% normaliz]:[% normaliz]],1)*(DATOS_[Conc.Sal.01])))))))),
0)</f>
        <v>0</v>
      </c>
      <c r="K44" s="168">
        <f t="array" ref="K44">IFERROR(
(AVERAGE((IF(DATOS_[[Sexo]:[Sexo]]=$B44,IF(DATOS_[[AGRUP. VALOR. PTO.]:[AGRUP. VALOR. PTO.]]=$B42,IF(DATOS_[[Check Periodo Ref.]:[Check Periodo Ref.]]="Dentro",IF(DATOS_[[Check Equiparado]:[Check Equiparado]]="Sí",IF(DATOS!AF$4="Sí",(1/DATOS_[[% anualiz]:[% anualiz]]),1)*IF(DATOS!AF$5="Sí",1/DATOS_[[% normaliz]:[% normaliz]],1)*(DATOS_[Conc.Sal.02])))))))),
0)</f>
        <v>0</v>
      </c>
      <c r="L44" s="168">
        <f t="array" ref="L44">IFERROR(
(AVERAGE((IF(DATOS_[[Sexo]:[Sexo]]=$B44,IF(DATOS_[[AGRUP. VALOR. PTO.]:[AGRUP. VALOR. PTO.]]=$B42,IF(DATOS_[[Check Periodo Ref.]:[Check Periodo Ref.]]="Dentro",IF(DATOS_[[Check Equiparado]:[Check Equiparado]]="Sí",IF(DATOS!AG$4="Sí",(1/DATOS_[[% anualiz]:[% anualiz]]),1)*IF(DATOS!AG$5="Sí",1/DATOS_[[% normaliz]:[% normaliz]],1)*(DATOS_[Conc.Sal.03])))))))),
0)</f>
        <v>0</v>
      </c>
      <c r="M44" s="168">
        <f t="array" ref="M44">IFERROR(
(AVERAGE((IF(DATOS_[[Sexo]:[Sexo]]=$B44,IF(DATOS_[[AGRUP. VALOR. PTO.]:[AGRUP. VALOR. PTO.]]=$B42,IF(DATOS_[[Check Periodo Ref.]:[Check Periodo Ref.]]="Dentro",IF(DATOS_[[Check Equiparado]:[Check Equiparado]]="Sí",IF(DATOS!AH$4="Sí",(1/DATOS_[[% anualiz]:[% anualiz]]),1)*IF(DATOS!AH$5="Sí",1/DATOS_[[% normaliz]:[% normaliz]],1)*(DATOS_[Conc.Sal.04])))))))),
0)</f>
        <v>0</v>
      </c>
      <c r="N44" s="168">
        <f t="array" ref="N44">IFERROR(
(AVERAGE((IF(DATOS_[[Sexo]:[Sexo]]=$B44,IF(DATOS_[[AGRUP. VALOR. PTO.]:[AGRUP. VALOR. PTO.]]=$B42,IF(DATOS_[[Check Periodo Ref.]:[Check Periodo Ref.]]="Dentro",IF(DATOS_[[Check Equiparado]:[Check Equiparado]]="Sí",IF(DATOS!AI$4="Sí",(1/DATOS_[[% anualiz]:[% anualiz]]),1)*IF(DATOS!AI$5="Sí",1/DATOS_[[% normaliz]:[% normaliz]],1)*(DATOS_[Conc.Sal.05])))))))),
0)</f>
        <v>0</v>
      </c>
      <c r="O44" s="168">
        <f t="array" ref="O44">IFERROR(
(AVERAGE((IF(DATOS_[[Sexo]:[Sexo]]=$B44,IF(DATOS_[[AGRUP. VALOR. PTO.]:[AGRUP. VALOR. PTO.]]=$B42,IF(DATOS_[[Check Periodo Ref.]:[Check Periodo Ref.]]="Dentro",IF(DATOS_[[Check Equiparado]:[Check Equiparado]]="Sí",IF(DATOS!AJ$4="Sí",(1/DATOS_[[% anualiz]:[% anualiz]]),1)*IF(DATOS!AJ$5="Sí",1/DATOS_[[% normaliz]:[% normaliz]],1)*(DATOS_[Conc.Sal.06])))))))),
0)</f>
        <v>0</v>
      </c>
      <c r="P44" s="168">
        <f t="array" ref="P44">IFERROR(
(AVERAGE((IF(DATOS_[[Sexo]:[Sexo]]=$B44,IF(DATOS_[[AGRUP. VALOR. PTO.]:[AGRUP. VALOR. PTO.]]=$B42,IF(DATOS_[[Check Periodo Ref.]:[Check Periodo Ref.]]="Dentro",IF(DATOS_[[Check Equiparado]:[Check Equiparado]]="Sí",IF(DATOS!AK$4="Sí",(1/DATOS_[[% anualiz]:[% anualiz]]),1)*IF(DATOS!AK$5="Sí",1/DATOS_[[% normaliz]:[% normaliz]],1)*(DATOS_[Conc.Sal.07])))))))),
0)</f>
        <v>0</v>
      </c>
      <c r="Q44" s="168">
        <f t="array" ref="Q44">IFERROR(
(AVERAGE((IF(DATOS_[[Sexo]:[Sexo]]=$B44,IF(DATOS_[[AGRUP. VALOR. PTO.]:[AGRUP. VALOR. PTO.]]=$B42,IF(DATOS_[[Check Periodo Ref.]:[Check Periodo Ref.]]="Dentro",IF(DATOS_[[Check Equiparado]:[Check Equiparado]]="Sí",IF(DATOS!AL$4="Sí",(1/DATOS_[[% anualiz]:[% anualiz]]),1)*IF(DATOS!AL$5="Sí",1/DATOS_[[% normaliz]:[% normaliz]],1)*(DATOS_[Conc.Sal.08])))))))),
0)</f>
        <v>0</v>
      </c>
      <c r="R44" s="168">
        <f t="array" ref="R44">IFERROR(
(AVERAGE((IF(DATOS_[[Sexo]:[Sexo]]=$B44,IF(DATOS_[[AGRUP. VALOR. PTO.]:[AGRUP. VALOR. PTO.]]=$B42,IF(DATOS_[[Check Periodo Ref.]:[Check Periodo Ref.]]="Dentro",IF(DATOS_[[Check Equiparado]:[Check Equiparado]]="Sí",IF(DATOS!AM$4="Sí",(1/DATOS_[[% anualiz]:[% anualiz]]),1)*IF(DATOS!AM$5="Sí",1/DATOS_[[% normaliz]:[% normaliz]],1)*(DATOS_[Conc.Sal.09])))))))),
0)</f>
        <v>0</v>
      </c>
      <c r="S44" s="168">
        <f t="array" ref="S44">IFERROR(
(AVERAGE((IF(DATOS_[[Sexo]:[Sexo]]=$B44,IF(DATOS_[[AGRUP. VALOR. PTO.]:[AGRUP. VALOR. PTO.]]=$B42,IF(DATOS_[[Check Periodo Ref.]:[Check Periodo Ref.]]="Dentro",IF(DATOS_[[Check Equiparado]:[Check Equiparado]]="Sí",IF(DATOS!AN$4="Sí",(1/DATOS_[[% anualiz]:[% anualiz]]),1)*IF(DATOS!AN$5="Sí",1/DATOS_[[% normaliz]:[% normaliz]],1)*(DATOS_[Conc.Sal.10])))))))),
0)</f>
        <v>0</v>
      </c>
      <c r="T44" s="168">
        <f t="array" ref="T44">IFERROR(
(AVERAGE((IF(DATOS_[[Sexo]:[Sexo]]=$B44,IF(DATOS_[[AGRUP. VALOR. PTO.]:[AGRUP. VALOR. PTO.]]=$B42,IF(DATOS_[[Check Periodo Ref.]:[Check Periodo Ref.]]="Dentro",IF(DATOS_[[Check Equiparado]:[Check Equiparado]]="Sí",IF(DATOS!AO$4="Sí",(1/DATOS_[[% anualiz]:[% anualiz]]),1)*IF(DATOS!AO$5="Sí",1/DATOS_[[% normaliz]:[% normaliz]],1)*(DATOS_[Conc.Sal.11])))))))),
0)</f>
        <v>0</v>
      </c>
      <c r="U44" s="168">
        <f t="array" ref="U44">IFERROR(
(AVERAGE((IF(DATOS_[[Sexo]:[Sexo]]=$B44,IF(DATOS_[[AGRUP. VALOR. PTO.]:[AGRUP. VALOR. PTO.]]=$B42,IF(DATOS_[[Check Periodo Ref.]:[Check Periodo Ref.]]="Dentro",IF(DATOS_[[Check Equiparado]:[Check Equiparado]]="Sí",IF(DATOS!AP$4="Sí",(1/DATOS_[[% anualiz]:[% anualiz]]),1)*IF(DATOS!AP$5="Sí",1/DATOS_[[% normaliz]:[% normaliz]],1)*(DATOS_[Conc.Sal.12])))))))),
0)</f>
        <v>0</v>
      </c>
      <c r="V44" s="168">
        <f t="array" ref="V44">IFERROR(
(AVERAGE((IF(DATOS_[[Sexo]:[Sexo]]=$B44,IF(DATOS_[[AGRUP. VALOR. PTO.]:[AGRUP. VALOR. PTO.]]=$B42,IF(DATOS_[[Check Periodo Ref.]:[Check Periodo Ref.]]="Dentro",IF(DATOS_[[Check Equiparado]:[Check Equiparado]]="Sí",IF(DATOS!AQ$4="Sí",(1/DATOS_[[% anualiz]:[% anualiz]]),1)*IF(DATOS!AQ$5="Sí",1/DATOS_[[% normaliz]:[% normaliz]],1)*(DATOS_[Conc.Sal.13])))))))),
0)</f>
        <v>0</v>
      </c>
      <c r="W44" s="168">
        <f t="array" ref="W44">IFERROR(
(AVERAGE((IF(DATOS_[[Sexo]:[Sexo]]=$B44,IF(DATOS_[[AGRUP. VALOR. PTO.]:[AGRUP. VALOR. PTO.]]=$B42,IF(DATOS_[[Check Periodo Ref.]:[Check Periodo Ref.]]="Dentro",IF(DATOS_[[Check Equiparado]:[Check Equiparado]]="Sí",IF(DATOS!AR$4="Sí",(1/DATOS_[[% anualiz]:[% anualiz]]),1)*IF(DATOS!AR$5="Sí",1/DATOS_[[% normaliz]:[% normaliz]],1)*(DATOS_[Conc.Sal.14])))))))),
0)</f>
        <v>0</v>
      </c>
      <c r="X44" s="168">
        <f t="array" ref="X44">IFERROR(
(AVERAGE((IF(DATOS_[[Sexo]:[Sexo]]=$B44,IF(DATOS_[[AGRUP. VALOR. PTO.]:[AGRUP. VALOR. PTO.]]=$B42,IF(DATOS_[[Check Periodo Ref.]:[Check Periodo Ref.]]="Dentro",IF(DATOS_[[Check Equiparado]:[Check Equiparado]]="Sí",IF(DATOS!AS$4="Sí",(1/DATOS_[[% anualiz]:[% anualiz]]),1)*IF(DATOS!AS$5="Sí",1/DATOS_[[% normaliz]:[% normaliz]],1)*(DATOS_[Conc.Sal.15])))))))),
0)</f>
        <v>0</v>
      </c>
      <c r="Y44" s="168">
        <f t="array" ref="Y44">IFERROR(
(AVERAGE((IF(DATOS_[[Sexo]:[Sexo]]=$B44,IF(DATOS_[[AGRUP. VALOR. PTO.]:[AGRUP. VALOR. PTO.]]=$B42,IF(DATOS_[[Check Periodo Ref.]:[Check Periodo Ref.]]="Dentro",IF(DATOS_[[Check Equiparado]:[Check Equiparado]]="Sí",IF(DATOS!AT$4="Sí",(1/DATOS_[[% anualiz]:[% anualiz]]),1)*IF(DATOS!AT$5="Sí",1/DATOS_[[% normaliz]:[% normaliz]],1)*(DATOS_[Conc.Sal.16])))))))),
0)</f>
        <v>0</v>
      </c>
      <c r="Z44" s="168">
        <f t="array" ref="Z44">IFERROR(
(AVERAGE((IF(DATOS_[[Sexo]:[Sexo]]=$B44,IF(DATOS_[[AGRUP. VALOR. PTO.]:[AGRUP. VALOR. PTO.]]=$B42,IF(DATOS_[[Check Periodo Ref.]:[Check Periodo Ref.]]="Dentro",IF(DATOS_[[Check Equiparado]:[Check Equiparado]]="Sí",IF(DATOS!AU$4="Sí",(1/DATOS_[[% anualiz]:[% anualiz]]),1)*IF(DATOS!AU$5="Sí",1/DATOS_[[% normaliz]:[% normaliz]],1)*(DATOS_[Conc.Sal.17])))))))),
0)</f>
        <v>0</v>
      </c>
      <c r="AA44" s="168">
        <f t="array" ref="AA44">IFERROR(
(AVERAGE((IF(DATOS_[[Sexo]:[Sexo]]=$B44,IF(DATOS_[[AGRUP. VALOR. PTO.]:[AGRUP. VALOR. PTO.]]=$B42,IF(DATOS_[[Check Periodo Ref.]:[Check Periodo Ref.]]="Dentro",IF(DATOS_[[Check Equiparado]:[Check Equiparado]]="Sí",IF(DATOS!AV$4="Sí",(1/DATOS_[[% anualiz]:[% anualiz]]),1)*IF(DATOS!AV$5="Sí",1/DATOS_[[% normaliz]:[% normaliz]],1)*(DATOS_[Conc.Sal.18])))))))),
0)</f>
        <v>0</v>
      </c>
      <c r="AB44" s="168">
        <f t="array" ref="AB44">IFERROR(
(AVERAGE((IF(DATOS_[[Sexo]:[Sexo]]=$B44,IF(DATOS_[[AGRUP. VALOR. PTO.]:[AGRUP. VALOR. PTO.]]=$B42,IF(DATOS_[[Check Periodo Ref.]:[Check Periodo Ref.]]="Dentro",IF(DATOS_[[Check Equiparado]:[Check Equiparado]]="Sí",IF(DATOS!AW$4="Sí",(1/DATOS_[[% anualiz]:[% anualiz]]),1)*IF(DATOS!AW$5="Sí",1/DATOS_[[% normaliz]:[% normaliz]],1)*(DATOS_[Conc.Sal.19])))))))),
0)</f>
        <v>0</v>
      </c>
      <c r="AC44" s="168">
        <f t="array" ref="AC44">IFERROR(
(AVERAGE((IF(DATOS_[[Sexo]:[Sexo]]=$B44,IF(DATOS_[[AGRUP. VALOR. PTO.]:[AGRUP. VALOR. PTO.]]=$B42,IF(DATOS_[[Check Periodo Ref.]:[Check Periodo Ref.]]="Dentro",IF(DATOS_[[Check Equiparado]:[Check Equiparado]]="Sí",IF(DATOS!AX$4="Sí",(1/DATOS_[[% anualiz]:[% anualiz]]),1)*IF(DATOS!AX$5="Sí",1/DATOS_[[% normaliz]:[% normaliz]],1)*(DATOS_[Conc.Sal.20])))))))),
0)</f>
        <v>0</v>
      </c>
      <c r="AD44" s="168">
        <f t="array" ref="AD44">IFERROR(
(AVERAGE((IF(DATOS_[[Sexo]:[Sexo]]=$B44,IF(DATOS_[[AGRUP. VALOR. PTO.]:[AGRUP. VALOR. PTO.]]=$B42,IF(DATOS_[[Check Periodo Ref.]:[Check Periodo Ref.]]="Dentro",IF(DATOS_[[Check Equiparado]:[Check Equiparado]]="Sí",IF(DATOS!AY$4="Sí",(1/DATOS_[[% anualiz]:[% anualiz]]),1)*IF(DATOS!AY$5="Sí",1/DATOS_[[% normaliz]:[% normaliz]],1)*(DATOS_[Conc.Sal.21])))))))),
0)</f>
        <v>0</v>
      </c>
      <c r="AE44" s="168">
        <f t="array" ref="AE44">IFERROR(
(AVERAGE((IF(DATOS_[[Sexo]:[Sexo]]=$B44,IF(DATOS_[[AGRUP. VALOR. PTO.]:[AGRUP. VALOR. PTO.]]=$B42,IF(DATOS_[[Check Periodo Ref.]:[Check Periodo Ref.]]="Dentro",IF(DATOS_[[Check Equiparado]:[Check Equiparado]]="Sí",IF(DATOS!AZ$4="Sí",(1/DATOS_[[% anualiz]:[% anualiz]]),1)*IF(DATOS!AZ$5="Sí",1/DATOS_[[% normaliz]:[% normaliz]],1)*(DATOS_[Conc.Sal.22])))))))),
0)</f>
        <v>0</v>
      </c>
      <c r="AF44" s="168">
        <f t="array" ref="AF44">IFERROR(
(AVERAGE((IF(DATOS_[[Sexo]:[Sexo]]=$B44,IF(DATOS_[[AGRUP. VALOR. PTO.]:[AGRUP. VALOR. PTO.]]=$B42,IF(DATOS_[[Check Periodo Ref.]:[Check Periodo Ref.]]="Dentro",IF(DATOS_[[Check Equiparado]:[Check Equiparado]]="Sí",IF(DATOS!BA$4="Sí",(1/DATOS_[[% anualiz]:[% anualiz]]),1)*IF(DATOS!BA$5="Sí",1/DATOS_[[% normaliz]:[% normaliz]],1)*(DATOS_[Conc.Sal.23])))))))),
0)</f>
        <v>0</v>
      </c>
      <c r="AG44" s="168">
        <f t="array" ref="AG44">IFERROR(
(AVERAGE((IF(DATOS_[[Sexo]:[Sexo]]=$B44,IF(DATOS_[[AGRUP. VALOR. PTO.]:[AGRUP. VALOR. PTO.]]=$B42,IF(DATOS_[[Check Periodo Ref.]:[Check Periodo Ref.]]="Dentro",IF(DATOS_[[Check Equiparado]:[Check Equiparado]]="Sí",IF(DATOS!BB$4="Sí",(1/DATOS_[[% anualiz]:[% anualiz]]),1)*IF(DATOS!BB$5="Sí",1/DATOS_[[% normaliz]:[% normaliz]],1)*(DATOS_[Conc.Sal.24])))))))),
0)</f>
        <v>0</v>
      </c>
      <c r="AH44" s="168">
        <f t="array" ref="AH44">IFERROR(
(AVERAGE((IF(DATOS_[[Sexo]:[Sexo]]=$B44,IF(DATOS_[[AGRUP. VALOR. PTO.]:[AGRUP. VALOR. PTO.]]=$B42,IF(DATOS_[[Check Periodo Ref.]:[Check Periodo Ref.]]="Dentro",IF(DATOS_[[Check Equiparado]:[Check Equiparado]]="Sí",IF(DATOS!BC$4="Sí",(1/DATOS_[[% anualiz]:[% anualiz]]),1)*IF(DATOS!BC$5="Sí",1/DATOS_[[% normaliz]:[% normaliz]],1)*(DATOS_[Conc.Sal.25])))))))),
0)</f>
        <v>0</v>
      </c>
      <c r="AI44" s="168">
        <f t="array" ref="AI44">IFERROR(
(AVERAGE((IF(DATOS_[[Sexo]:[Sexo]]=$B44,IF(DATOS_[[AGRUP. VALOR. PTO.]:[AGRUP. VALOR. PTO.]]=$B42,IF(DATOS_[[Check Periodo Ref.]:[Check Periodo Ref.]]="Dentro",IF(DATOS_[[Check Equiparado]:[Check Equiparado]]="Sí",IF(DATOS!BD$4="Sí",(1/DATOS_[[% anualiz]:[% anualiz]]),1)*IF(DATOS!BD$5="Sí",1/DATOS_[[% normaliz]:[% normaliz]],1)*(DATOS_[Conc.Sal.26])))))))),
0)</f>
        <v>0</v>
      </c>
      <c r="AJ44" s="168">
        <f t="array" ref="AJ44">IFERROR(
(AVERAGE((IF(DATOS_[[Sexo]:[Sexo]]=$B44,IF(DATOS_[[AGRUP. VALOR. PTO.]:[AGRUP. VALOR. PTO.]]=$B42,IF(DATOS_[[Check Periodo Ref.]:[Check Periodo Ref.]]="Dentro",IF(DATOS_[[Check Equiparado]:[Check Equiparado]]="Sí",IF(DATOS!BE$4="Sí",(1/DATOS_[[% anualiz]:[% anualiz]]),1)*IF(DATOS!BE$5="Sí",1/DATOS_[[% normaliz]:[% normaliz]],1)*(DATOS_[Conc.Sal.27])))))))),
0)</f>
        <v>0</v>
      </c>
      <c r="AK44" s="168">
        <f t="array" ref="AK44">IFERROR(
(AVERAGE((IF(DATOS_[[Sexo]:[Sexo]]=$B44,IF(DATOS_[[AGRUP. VALOR. PTO.]:[AGRUP. VALOR. PTO.]]=$B42,IF(DATOS_[[Check Periodo Ref.]:[Check Periodo Ref.]]="Dentro",IF(DATOS_[[Check Equiparado]:[Check Equiparado]]="Sí",IF(DATOS!BF$4="Sí",(1/DATOS_[[% anualiz]:[% anualiz]]),1)*IF(DATOS!BF$5="Sí",1/DATOS_[[% normaliz]:[% normaliz]],1)*(DATOS_[Conc.Sal.28])))))))),
0)</f>
        <v>0</v>
      </c>
      <c r="AL44" s="168">
        <f t="array" ref="AL44">IFERROR(
(AVERAGE((IF(DATOS_[[Sexo]:[Sexo]]=$B44,IF(DATOS_[[AGRUP. VALOR. PTO.]:[AGRUP. VALOR. PTO.]]=$B42,IF(DATOS_[[Check Periodo Ref.]:[Check Periodo Ref.]]="Dentro",IF(DATOS_[[Check Equiparado]:[Check Equiparado]]="Sí",IF(DATOS!BG$4="Sí",(1/DATOS_[[% anualiz]:[% anualiz]]),1)*IF(DATOS!BG$5="Sí",1/DATOS_[[% normaliz]:[% normaliz]],1)*(DATOS_[Conc.Sal.29])))))))),
0)</f>
        <v>0</v>
      </c>
      <c r="AM44" s="168">
        <f t="array" ref="AM44">IFERROR(
(AVERAGE((IF(DATOS_[[Sexo]:[Sexo]]=$B44,IF(DATOS_[[AGRUP. VALOR. PTO.]:[AGRUP. VALOR. PTO.]]=$B42,IF(DATOS_[[Check Periodo Ref.]:[Check Periodo Ref.]]="Dentro",IF(DATOS_[[Check Equiparado]:[Check Equiparado]]="Sí",IF(DATOS!BH$4="Sí",(1/DATOS_[[% anualiz]:[% anualiz]]),1)*IF(DATOS!BH$5="Sí",1/DATOS_[[% normaliz]:[% normaliz]],1)*(DATOS_[Conc.Sal.30])))))))),
0)</f>
        <v>0</v>
      </c>
      <c r="AN44" s="169">
        <f t="array" ref="AN44">IFERROR(
AVERAGE(IF(DATOS_[Sexo]=$B44,IF(DATOS_[[AGRUP. VALOR. PTO.]:[AGRUP. VALOR. PTO.]]=$B42,IF(DATOS_[Check Equiparado]="Sí",IF(DATOS_[Check Periodo Ref.]="Dentro",DATOS_[Tot COMPL.SAL Eq],FALSE))))),
0)</f>
        <v>0</v>
      </c>
      <c r="AO44" s="170">
        <f t="array" ref="AO44">IFERROR(
AVERAGE(IF(DATOS_[Sexo]=$B44,IF(DATOS_[[AGRUP. VALOR. PTO.]:[AGRUP. VALOR. PTO.]]=$B42,IF(DATOS_[Check Equiparado]="Sí",IF(DATOS_[Check Periodo Ref.]="Dentro",DATOS_[TOTAL SALARIO Eq],FALSE))))),
0)</f>
        <v>0</v>
      </c>
      <c r="AP44" s="171">
        <f t="array" ref="AP44">IFERROR(
(AVERAGE((IF(DATOS_[[Sexo]:[Sexo]]=$B44,IF(DATOS_[[AGRUP. VALOR. PTO.]:[AGRUP. VALOR. PTO.]]=$B43,IF(DATOS_[[Check Periodo Ref.]:[Check Periodo Ref.]]="Dentro",IF(DATOS_[[Check Equiparado]:[Check Equiparado]]="Sí",IF(DATOS!BI$4="Sí",(1/DATOS_[[% anualiz]:[% anualiz]]),1)*IF(DATOS!BI$5="Sí",1/DATOS_[[% normaliz]:[% normaliz]],1)*(DATOS_[C.Extra.01])))))))),
0)</f>
        <v>0</v>
      </c>
      <c r="AQ44" s="171">
        <f t="array" ref="AQ44">IFERROR(
(AVERAGE((IF(DATOS_[[Sexo]:[Sexo]]=$B44,IF(DATOS_[[AGRUP. VALOR. PTO.]:[AGRUP. VALOR. PTO.]]=$B43,IF(DATOS_[[Check Periodo Ref.]:[Check Periodo Ref.]]="Dentro",IF(DATOS_[[Check Equiparado]:[Check Equiparado]]="Sí",IF(DATOS!BJ$4="Sí",(1/DATOS_[[% anualiz]:[% anualiz]]),1)*IF(DATOS!BJ$5="Sí",1/DATOS_[[% normaliz]:[% normaliz]],1)*(DATOS_[C.Extra.02])))))))),
0)</f>
        <v>0</v>
      </c>
      <c r="AR44" s="171">
        <f t="array" ref="AR44">IFERROR(
(AVERAGE((IF(DATOS_[[Sexo]:[Sexo]]=$B44,IF(DATOS_[[AGRUP. VALOR. PTO.]:[AGRUP. VALOR. PTO.]]=$B43,IF(DATOS_[[Check Periodo Ref.]:[Check Periodo Ref.]]="Dentro",IF(DATOS_[[Check Equiparado]:[Check Equiparado]]="Sí",IF(DATOS!BK$4="Sí",(1/DATOS_[[% anualiz]:[% anualiz]]),1)*IF(DATOS!BK$5="Sí",1/DATOS_[[% normaliz]:[% normaliz]],1)*(DATOS_[C.Extra.03])))))))),
0)</f>
        <v>0</v>
      </c>
      <c r="AS44" s="171">
        <f t="array" ref="AS44">IFERROR(
(AVERAGE((IF(DATOS_[[Sexo]:[Sexo]]=$B44,IF(DATOS_[[AGRUP. VALOR. PTO.]:[AGRUP. VALOR. PTO.]]=$B43,IF(DATOS_[[Check Periodo Ref.]:[Check Periodo Ref.]]="Dentro",IF(DATOS_[[Check Equiparado]:[Check Equiparado]]="Sí",IF(DATOS!BL$4="Sí",(1/DATOS_[[% anualiz]:[% anualiz]]),1)*IF(DATOS!BL$5="Sí",1/DATOS_[[% normaliz]:[% normaliz]],1)*(DATOS_[C.Extra.04])))))))),
0)</f>
        <v>0</v>
      </c>
      <c r="AT44" s="171">
        <f t="array" ref="AT44">IFERROR(
(AVERAGE((IF(DATOS_[[Sexo]:[Sexo]]=$B44,IF(DATOS_[[AGRUP. VALOR. PTO.]:[AGRUP. VALOR. PTO.]]=$B43,IF(DATOS_[[Check Periodo Ref.]:[Check Periodo Ref.]]="Dentro",IF(DATOS_[[Check Equiparado]:[Check Equiparado]]="Sí",IF(DATOS!BM$4="Sí",(1/DATOS_[[% anualiz]:[% anualiz]]),1)*IF(DATOS!BM$5="Sí",1/DATOS_[[% normaliz]:[% normaliz]],1)*(DATOS_[C.Extra.05])))))))),
0)</f>
        <v>0</v>
      </c>
      <c r="AU44" s="172">
        <f t="array" ref="AU44">IFERROR(
AVERAGE(IF(DATOS_[Sexo]=$B44,IF(DATOS_[[AGRUP. VALOR. PTO.]:[AGRUP. VALOR. PTO.]]=$B42,IF(DATOS_[Check Equiparado]="Sí",IF(DATOS_[Check Periodo Ref.]="Dentro",DATOS_[Tot Extrasalarial Eq],FALSE))))),
0)</f>
        <v>0</v>
      </c>
      <c r="AV44" s="173">
        <f t="array" ref="AV44">IFERROR(
AVERAGE(IF(DATOS_[Sexo]=$B44,IF(DATOS_[[AGRUP. VALOR. PTO.]:[AGRUP. VALOR. PTO.]]=$B42,IF(DATOS_[Check Equiparado]="Sí",IF(DATOS_[Check Periodo Ref.]="Dentro",DATOS_[TOTAL Retrib Eq],FALSE))))),
0)</f>
        <v>0</v>
      </c>
    </row>
    <row r="45" spans="1:48" ht="17.25" thickBot="1" x14ac:dyDescent="0.35">
      <c r="A45" s="119" t="str">
        <f t="shared" ref="A45" si="43">+A46</f>
        <v>[ocultar]</v>
      </c>
      <c r="B45" s="129" t="s">
        <v>270</v>
      </c>
      <c r="C45" s="166"/>
      <c r="D45" s="130"/>
      <c r="E45" s="130"/>
      <c r="F45" s="130"/>
      <c r="G45" s="130"/>
      <c r="H45" s="130"/>
      <c r="I45" s="196" t="str">
        <f t="shared" ref="I45:AV45" si="44">IFERROR((I46-I47)/I46,"")</f>
        <v/>
      </c>
      <c r="J45" s="197" t="str">
        <f t="shared" si="44"/>
        <v/>
      </c>
      <c r="K45" s="198" t="str">
        <f t="shared" si="44"/>
        <v/>
      </c>
      <c r="L45" s="198" t="str">
        <f t="shared" si="44"/>
        <v/>
      </c>
      <c r="M45" s="198" t="str">
        <f t="shared" si="44"/>
        <v/>
      </c>
      <c r="N45" s="199" t="str">
        <f t="shared" si="44"/>
        <v/>
      </c>
      <c r="O45" s="200" t="str">
        <f t="shared" si="44"/>
        <v/>
      </c>
      <c r="P45" s="200" t="str">
        <f t="shared" si="44"/>
        <v/>
      </c>
      <c r="Q45" s="200" t="str">
        <f t="shared" si="44"/>
        <v/>
      </c>
      <c r="R45" s="200" t="str">
        <f t="shared" si="44"/>
        <v/>
      </c>
      <c r="S45" s="200" t="str">
        <f t="shared" si="44"/>
        <v/>
      </c>
      <c r="T45" s="200" t="str">
        <f t="shared" si="44"/>
        <v/>
      </c>
      <c r="U45" s="200" t="str">
        <f t="shared" si="44"/>
        <v/>
      </c>
      <c r="V45" s="200" t="str">
        <f t="shared" si="44"/>
        <v/>
      </c>
      <c r="W45" s="200" t="str">
        <f t="shared" si="44"/>
        <v/>
      </c>
      <c r="X45" s="200" t="str">
        <f t="shared" si="44"/>
        <v/>
      </c>
      <c r="Y45" s="200" t="str">
        <f t="shared" si="44"/>
        <v/>
      </c>
      <c r="Z45" s="199" t="str">
        <f t="shared" si="44"/>
        <v/>
      </c>
      <c r="AA45" s="199" t="str">
        <f t="shared" si="44"/>
        <v/>
      </c>
      <c r="AB45" s="199" t="str">
        <f t="shared" si="44"/>
        <v/>
      </c>
      <c r="AC45" s="199" t="str">
        <f t="shared" si="44"/>
        <v/>
      </c>
      <c r="AD45" s="199" t="str">
        <f t="shared" si="44"/>
        <v/>
      </c>
      <c r="AE45" s="199" t="str">
        <f t="shared" si="44"/>
        <v/>
      </c>
      <c r="AF45" s="199" t="str">
        <f t="shared" si="44"/>
        <v/>
      </c>
      <c r="AG45" s="199" t="str">
        <f t="shared" si="44"/>
        <v/>
      </c>
      <c r="AH45" s="199" t="str">
        <f t="shared" si="44"/>
        <v/>
      </c>
      <c r="AI45" s="199" t="str">
        <f t="shared" si="44"/>
        <v/>
      </c>
      <c r="AJ45" s="199" t="str">
        <f t="shared" si="44"/>
        <v/>
      </c>
      <c r="AK45" s="199" t="str">
        <f t="shared" si="44"/>
        <v/>
      </c>
      <c r="AL45" s="199" t="str">
        <f t="shared" si="44"/>
        <v/>
      </c>
      <c r="AM45" s="199" t="str">
        <f t="shared" si="44"/>
        <v/>
      </c>
      <c r="AN45" s="201" t="str">
        <f t="shared" si="44"/>
        <v/>
      </c>
      <c r="AO45" s="205" t="str">
        <f t="shared" si="44"/>
        <v/>
      </c>
      <c r="AP45" s="202" t="str">
        <f t="shared" si="44"/>
        <v/>
      </c>
      <c r="AQ45" s="202" t="str">
        <f t="shared" si="44"/>
        <v/>
      </c>
      <c r="AR45" s="202" t="str">
        <f t="shared" si="44"/>
        <v/>
      </c>
      <c r="AS45" s="202" t="str">
        <f t="shared" si="44"/>
        <v/>
      </c>
      <c r="AT45" s="202" t="str">
        <f t="shared" si="44"/>
        <v/>
      </c>
      <c r="AU45" s="203" t="str">
        <f t="shared" si="44"/>
        <v/>
      </c>
      <c r="AV45" s="204" t="str">
        <f t="shared" si="44"/>
        <v/>
      </c>
    </row>
    <row r="46" spans="1:48" x14ac:dyDescent="0.3">
      <c r="A46" s="119" t="str">
        <f t="shared" ref="A46" si="45">+IF(C46+C47=0,"[ocultar]","")</f>
        <v>[ocultar]</v>
      </c>
      <c r="B46" s="123" t="s">
        <v>162</v>
      </c>
      <c r="C46" s="124">
        <f t="array" ref="C46">SUM(IF($B46=DATOS_[Sexo],
IF($B45=DATOS_[AGRUP. VALOR. PTO.],
IF("Dentro"=DATOS_[Check Periodo Ref.],
1/(COUNTIFS(DATOS_[Sexo],$B46,DATOS_[AGRUP. VALOR. PTO.],$B45,DATOS_[Check Periodo Ref.],"Dentro",DATOS_[id],DATOS_[id]))))))</f>
        <v>0</v>
      </c>
      <c r="D46" s="125">
        <f>COUNTIFS(DATOS_[AGRUP. VALOR. PTO.],$B45,DATOS_[Sexo],$B46,DATOS_[Check Periodo Ref.],"Dentro")</f>
        <v>0</v>
      </c>
      <c r="E46" s="125">
        <f>COUNTIFS(DATOS_[AGRUP. VALOR. PTO.],$B45,DATOS_[Sexo],$B46,DATOS_[Check Periodo Ref.],"Dentro",DATOS_[Check Nº SC Norm],"Sí")</f>
        <v>0</v>
      </c>
      <c r="F46" s="125">
        <f>COUNTIFS(DATOS_[AGRUP. VALOR. PTO.],$B45,DATOS_[Sexo],$B46,DATOS_[Check Periodo Ref.],"Dentro",DATOS_[Check Nº SC Anualiz],"Sí")</f>
        <v>0</v>
      </c>
      <c r="G46" s="125">
        <f>COUNTIFS(DATOS_[AGRUP. VALOR. PTO.],$B45,DATOS_[Sexo],$B46,DATOS_[Check Periodo Ref.],"Dentro",DATOS_[Check Nº SC Norm y Anualiz],"Sí")</f>
        <v>0</v>
      </c>
      <c r="H46" s="125">
        <f>COUNTIFS(DATOS_[AGRUP. VALOR. PTO.],$B45,DATOS_[Sexo],$B46,DATOS_[Check Periodo Ref.],"Dentro",DATOS_[Check Equiparación],"Sí")</f>
        <v>0</v>
      </c>
      <c r="I46" s="167">
        <f t="array" ref="I46">IFERROR(
AVERAGE(IF(DATOS_[Sexo]=$B46,IF(DATOS_[[AGRUP. VALOR. PTO.]:[AGRUP. VALOR. PTO.]]=$B45,IF(DATOS_[Check Equiparado]="Sí",IF(DATOS_[Check Periodo Ref.]="Dentro",DATOS_[SALARIO BASE Eq],FALSE))))),
0)</f>
        <v>0</v>
      </c>
      <c r="J46" s="168">
        <f t="array" ref="J46">IFERROR(
(AVERAGE((IF(DATOS_[[Sexo]:[Sexo]]=$B46,IF(DATOS_[[AGRUP. VALOR. PTO.]:[AGRUP. VALOR. PTO.]]=$B45,IF(DATOS_[[Check Periodo Ref.]:[Check Periodo Ref.]]="Dentro",IF(DATOS_[[Check Equiparado]:[Check Equiparado]]="Sí",IF(DATOS!AE$4="Sí",(1/DATOS_[[% anualiz]:[% anualiz]]),1)*IF(DATOS!AE$5="Sí",1/DATOS_[[% normaliz]:[% normaliz]],1)*(DATOS_[Conc.Sal.01])))))))),
0)</f>
        <v>0</v>
      </c>
      <c r="K46" s="168">
        <f t="array" ref="K46">IFERROR(
(AVERAGE((IF(DATOS_[[Sexo]:[Sexo]]=$B46,IF(DATOS_[[AGRUP. VALOR. PTO.]:[AGRUP. VALOR. PTO.]]=$B45,IF(DATOS_[[Check Periodo Ref.]:[Check Periodo Ref.]]="Dentro",IF(DATOS_[[Check Equiparado]:[Check Equiparado]]="Sí",IF(DATOS!AF$4="Sí",(1/DATOS_[[% anualiz]:[% anualiz]]),1)*IF(DATOS!AF$5="Sí",1/DATOS_[[% normaliz]:[% normaliz]],1)*(DATOS_[Conc.Sal.02])))))))),
0)</f>
        <v>0</v>
      </c>
      <c r="L46" s="168">
        <f t="array" ref="L46">IFERROR(
(AVERAGE((IF(DATOS_[[Sexo]:[Sexo]]=$B46,IF(DATOS_[[AGRUP. VALOR. PTO.]:[AGRUP. VALOR. PTO.]]=$B45,IF(DATOS_[[Check Periodo Ref.]:[Check Periodo Ref.]]="Dentro",IF(DATOS_[[Check Equiparado]:[Check Equiparado]]="Sí",IF(DATOS!AG$4="Sí",(1/DATOS_[[% anualiz]:[% anualiz]]),1)*IF(DATOS!AG$5="Sí",1/DATOS_[[% normaliz]:[% normaliz]],1)*(DATOS_[Conc.Sal.03])))))))),
0)</f>
        <v>0</v>
      </c>
      <c r="M46" s="168">
        <f t="array" ref="M46">IFERROR(
(AVERAGE((IF(DATOS_[[Sexo]:[Sexo]]=$B46,IF(DATOS_[[AGRUP. VALOR. PTO.]:[AGRUP. VALOR. PTO.]]=$B45,IF(DATOS_[[Check Periodo Ref.]:[Check Periodo Ref.]]="Dentro",IF(DATOS_[[Check Equiparado]:[Check Equiparado]]="Sí",IF(DATOS!AH$4="Sí",(1/DATOS_[[% anualiz]:[% anualiz]]),1)*IF(DATOS!AH$5="Sí",1/DATOS_[[% normaliz]:[% normaliz]],1)*(DATOS_[Conc.Sal.04])))))))),
0)</f>
        <v>0</v>
      </c>
      <c r="N46" s="168">
        <f t="array" ref="N46">IFERROR(
(AVERAGE((IF(DATOS_[[Sexo]:[Sexo]]=$B46,IF(DATOS_[[AGRUP. VALOR. PTO.]:[AGRUP. VALOR. PTO.]]=$B45,IF(DATOS_[[Check Periodo Ref.]:[Check Periodo Ref.]]="Dentro",IF(DATOS_[[Check Equiparado]:[Check Equiparado]]="Sí",IF(DATOS!AI$4="Sí",(1/DATOS_[[% anualiz]:[% anualiz]]),1)*IF(DATOS!AI$5="Sí",1/DATOS_[[% normaliz]:[% normaliz]],1)*(DATOS_[Conc.Sal.05])))))))),
0)</f>
        <v>0</v>
      </c>
      <c r="O46" s="168">
        <f t="array" ref="O46">IFERROR(
(AVERAGE((IF(DATOS_[[Sexo]:[Sexo]]=$B46,IF(DATOS_[[AGRUP. VALOR. PTO.]:[AGRUP. VALOR. PTO.]]=$B45,IF(DATOS_[[Check Periodo Ref.]:[Check Periodo Ref.]]="Dentro",IF(DATOS_[[Check Equiparado]:[Check Equiparado]]="Sí",IF(DATOS!AJ$4="Sí",(1/DATOS_[[% anualiz]:[% anualiz]]),1)*IF(DATOS!AJ$5="Sí",1/DATOS_[[% normaliz]:[% normaliz]],1)*(DATOS_[Conc.Sal.06])))))))),
0)</f>
        <v>0</v>
      </c>
      <c r="P46" s="168">
        <f t="array" ref="P46">IFERROR(
(AVERAGE((IF(DATOS_[[Sexo]:[Sexo]]=$B46,IF(DATOS_[[AGRUP. VALOR. PTO.]:[AGRUP. VALOR. PTO.]]=$B45,IF(DATOS_[[Check Periodo Ref.]:[Check Periodo Ref.]]="Dentro",IF(DATOS_[[Check Equiparado]:[Check Equiparado]]="Sí",IF(DATOS!AK$4="Sí",(1/DATOS_[[% anualiz]:[% anualiz]]),1)*IF(DATOS!AK$5="Sí",1/DATOS_[[% normaliz]:[% normaliz]],1)*(DATOS_[Conc.Sal.07])))))))),
0)</f>
        <v>0</v>
      </c>
      <c r="Q46" s="168">
        <f t="array" ref="Q46">IFERROR(
(AVERAGE((IF(DATOS_[[Sexo]:[Sexo]]=$B46,IF(DATOS_[[AGRUP. VALOR. PTO.]:[AGRUP. VALOR. PTO.]]=$B45,IF(DATOS_[[Check Periodo Ref.]:[Check Periodo Ref.]]="Dentro",IF(DATOS_[[Check Equiparado]:[Check Equiparado]]="Sí",IF(DATOS!AL$4="Sí",(1/DATOS_[[% anualiz]:[% anualiz]]),1)*IF(DATOS!AL$5="Sí",1/DATOS_[[% normaliz]:[% normaliz]],1)*(DATOS_[Conc.Sal.08])))))))),
0)</f>
        <v>0</v>
      </c>
      <c r="R46" s="168">
        <f t="array" ref="R46">IFERROR(
(AVERAGE((IF(DATOS_[[Sexo]:[Sexo]]=$B46,IF(DATOS_[[AGRUP. VALOR. PTO.]:[AGRUP. VALOR. PTO.]]=$B45,IF(DATOS_[[Check Periodo Ref.]:[Check Periodo Ref.]]="Dentro",IF(DATOS_[[Check Equiparado]:[Check Equiparado]]="Sí",IF(DATOS!AM$4="Sí",(1/DATOS_[[% anualiz]:[% anualiz]]),1)*IF(DATOS!AM$5="Sí",1/DATOS_[[% normaliz]:[% normaliz]],1)*(DATOS_[Conc.Sal.09])))))))),
0)</f>
        <v>0</v>
      </c>
      <c r="S46" s="168">
        <f t="array" ref="S46">IFERROR(
(AVERAGE((IF(DATOS_[[Sexo]:[Sexo]]=$B46,IF(DATOS_[[AGRUP. VALOR. PTO.]:[AGRUP. VALOR. PTO.]]=$B45,IF(DATOS_[[Check Periodo Ref.]:[Check Periodo Ref.]]="Dentro",IF(DATOS_[[Check Equiparado]:[Check Equiparado]]="Sí",IF(DATOS!AN$4="Sí",(1/DATOS_[[% anualiz]:[% anualiz]]),1)*IF(DATOS!AN$5="Sí",1/DATOS_[[% normaliz]:[% normaliz]],1)*(DATOS_[Conc.Sal.10])))))))),
0)</f>
        <v>0</v>
      </c>
      <c r="T46" s="168">
        <f t="array" ref="T46">IFERROR(
(AVERAGE((IF(DATOS_[[Sexo]:[Sexo]]=$B46,IF(DATOS_[[AGRUP. VALOR. PTO.]:[AGRUP. VALOR. PTO.]]=$B45,IF(DATOS_[[Check Periodo Ref.]:[Check Periodo Ref.]]="Dentro",IF(DATOS_[[Check Equiparado]:[Check Equiparado]]="Sí",IF(DATOS!AO$4="Sí",(1/DATOS_[[% anualiz]:[% anualiz]]),1)*IF(DATOS!AO$5="Sí",1/DATOS_[[% normaliz]:[% normaliz]],1)*(DATOS_[Conc.Sal.11])))))))),
0)</f>
        <v>0</v>
      </c>
      <c r="U46" s="168">
        <f t="array" ref="U46">IFERROR(
(AVERAGE((IF(DATOS_[[Sexo]:[Sexo]]=$B46,IF(DATOS_[[AGRUP. VALOR. PTO.]:[AGRUP. VALOR. PTO.]]=$B45,IF(DATOS_[[Check Periodo Ref.]:[Check Periodo Ref.]]="Dentro",IF(DATOS_[[Check Equiparado]:[Check Equiparado]]="Sí",IF(DATOS!AP$4="Sí",(1/DATOS_[[% anualiz]:[% anualiz]]),1)*IF(DATOS!AP$5="Sí",1/DATOS_[[% normaliz]:[% normaliz]],1)*(DATOS_[Conc.Sal.12])))))))),
0)</f>
        <v>0</v>
      </c>
      <c r="V46" s="168">
        <f t="array" ref="V46">IFERROR(
(AVERAGE((IF(DATOS_[[Sexo]:[Sexo]]=$B46,IF(DATOS_[[AGRUP. VALOR. PTO.]:[AGRUP. VALOR. PTO.]]=$B45,IF(DATOS_[[Check Periodo Ref.]:[Check Periodo Ref.]]="Dentro",IF(DATOS_[[Check Equiparado]:[Check Equiparado]]="Sí",IF(DATOS!AQ$4="Sí",(1/DATOS_[[% anualiz]:[% anualiz]]),1)*IF(DATOS!AQ$5="Sí",1/DATOS_[[% normaliz]:[% normaliz]],1)*(DATOS_[Conc.Sal.13])))))))),
0)</f>
        <v>0</v>
      </c>
      <c r="W46" s="168">
        <f t="array" ref="W46">IFERROR(
(AVERAGE((IF(DATOS_[[Sexo]:[Sexo]]=$B46,IF(DATOS_[[AGRUP. VALOR. PTO.]:[AGRUP. VALOR. PTO.]]=$B45,IF(DATOS_[[Check Periodo Ref.]:[Check Periodo Ref.]]="Dentro",IF(DATOS_[[Check Equiparado]:[Check Equiparado]]="Sí",IF(DATOS!AR$4="Sí",(1/DATOS_[[% anualiz]:[% anualiz]]),1)*IF(DATOS!AR$5="Sí",1/DATOS_[[% normaliz]:[% normaliz]],1)*(DATOS_[Conc.Sal.14])))))))),
0)</f>
        <v>0</v>
      </c>
      <c r="X46" s="168">
        <f t="array" ref="X46">IFERROR(
(AVERAGE((IF(DATOS_[[Sexo]:[Sexo]]=$B46,IF(DATOS_[[AGRUP. VALOR. PTO.]:[AGRUP. VALOR. PTO.]]=$B45,IF(DATOS_[[Check Periodo Ref.]:[Check Periodo Ref.]]="Dentro",IF(DATOS_[[Check Equiparado]:[Check Equiparado]]="Sí",IF(DATOS!AS$4="Sí",(1/DATOS_[[% anualiz]:[% anualiz]]),1)*IF(DATOS!AS$5="Sí",1/DATOS_[[% normaliz]:[% normaliz]],1)*(DATOS_[Conc.Sal.15])))))))),
0)</f>
        <v>0</v>
      </c>
      <c r="Y46" s="168">
        <f t="array" ref="Y46">IFERROR(
(AVERAGE((IF(DATOS_[[Sexo]:[Sexo]]=$B46,IF(DATOS_[[AGRUP. VALOR. PTO.]:[AGRUP. VALOR. PTO.]]=$B45,IF(DATOS_[[Check Periodo Ref.]:[Check Periodo Ref.]]="Dentro",IF(DATOS_[[Check Equiparado]:[Check Equiparado]]="Sí",IF(DATOS!AT$4="Sí",(1/DATOS_[[% anualiz]:[% anualiz]]),1)*IF(DATOS!AT$5="Sí",1/DATOS_[[% normaliz]:[% normaliz]],1)*(DATOS_[Conc.Sal.16])))))))),
0)</f>
        <v>0</v>
      </c>
      <c r="Z46" s="168">
        <f t="array" ref="Z46">IFERROR(
(AVERAGE((IF(DATOS_[[Sexo]:[Sexo]]=$B46,IF(DATOS_[[AGRUP. VALOR. PTO.]:[AGRUP. VALOR. PTO.]]=$B45,IF(DATOS_[[Check Periodo Ref.]:[Check Periodo Ref.]]="Dentro",IF(DATOS_[[Check Equiparado]:[Check Equiparado]]="Sí",IF(DATOS!AU$4="Sí",(1/DATOS_[[% anualiz]:[% anualiz]]),1)*IF(DATOS!AU$5="Sí",1/DATOS_[[% normaliz]:[% normaliz]],1)*(DATOS_[Conc.Sal.17])))))))),
0)</f>
        <v>0</v>
      </c>
      <c r="AA46" s="168">
        <f t="array" ref="AA46">IFERROR(
(AVERAGE((IF(DATOS_[[Sexo]:[Sexo]]=$B46,IF(DATOS_[[AGRUP. VALOR. PTO.]:[AGRUP. VALOR. PTO.]]=$B45,IF(DATOS_[[Check Periodo Ref.]:[Check Periodo Ref.]]="Dentro",IF(DATOS_[[Check Equiparado]:[Check Equiparado]]="Sí",IF(DATOS!AV$4="Sí",(1/DATOS_[[% anualiz]:[% anualiz]]),1)*IF(DATOS!AV$5="Sí",1/DATOS_[[% normaliz]:[% normaliz]],1)*(DATOS_[Conc.Sal.18])))))))),
0)</f>
        <v>0</v>
      </c>
      <c r="AB46" s="168">
        <f t="array" ref="AB46">IFERROR(
(AVERAGE((IF(DATOS_[[Sexo]:[Sexo]]=$B46,IF(DATOS_[[AGRUP. VALOR. PTO.]:[AGRUP. VALOR. PTO.]]=$B45,IF(DATOS_[[Check Periodo Ref.]:[Check Periodo Ref.]]="Dentro",IF(DATOS_[[Check Equiparado]:[Check Equiparado]]="Sí",IF(DATOS!AW$4="Sí",(1/DATOS_[[% anualiz]:[% anualiz]]),1)*IF(DATOS!AW$5="Sí",1/DATOS_[[% normaliz]:[% normaliz]],1)*(DATOS_[Conc.Sal.19])))))))),
0)</f>
        <v>0</v>
      </c>
      <c r="AC46" s="168">
        <f t="array" ref="AC46">IFERROR(
(AVERAGE((IF(DATOS_[[Sexo]:[Sexo]]=$B46,IF(DATOS_[[AGRUP. VALOR. PTO.]:[AGRUP. VALOR. PTO.]]=$B45,IF(DATOS_[[Check Periodo Ref.]:[Check Periodo Ref.]]="Dentro",IF(DATOS_[[Check Equiparado]:[Check Equiparado]]="Sí",IF(DATOS!AX$4="Sí",(1/DATOS_[[% anualiz]:[% anualiz]]),1)*IF(DATOS!AX$5="Sí",1/DATOS_[[% normaliz]:[% normaliz]],1)*(DATOS_[Conc.Sal.20])))))))),
0)</f>
        <v>0</v>
      </c>
      <c r="AD46" s="168">
        <f t="array" ref="AD46">IFERROR(
(AVERAGE((IF(DATOS_[[Sexo]:[Sexo]]=$B46,IF(DATOS_[[AGRUP. VALOR. PTO.]:[AGRUP. VALOR. PTO.]]=$B45,IF(DATOS_[[Check Periodo Ref.]:[Check Periodo Ref.]]="Dentro",IF(DATOS_[[Check Equiparado]:[Check Equiparado]]="Sí",IF(DATOS!AY$4="Sí",(1/DATOS_[[% anualiz]:[% anualiz]]),1)*IF(DATOS!AY$5="Sí",1/DATOS_[[% normaliz]:[% normaliz]],1)*(DATOS_[Conc.Sal.21])))))))),
0)</f>
        <v>0</v>
      </c>
      <c r="AE46" s="168">
        <f t="array" ref="AE46">IFERROR(
(AVERAGE((IF(DATOS_[[Sexo]:[Sexo]]=$B46,IF(DATOS_[[AGRUP. VALOR. PTO.]:[AGRUP. VALOR. PTO.]]=$B45,IF(DATOS_[[Check Periodo Ref.]:[Check Periodo Ref.]]="Dentro",IF(DATOS_[[Check Equiparado]:[Check Equiparado]]="Sí",IF(DATOS!AZ$4="Sí",(1/DATOS_[[% anualiz]:[% anualiz]]),1)*IF(DATOS!AZ$5="Sí",1/DATOS_[[% normaliz]:[% normaliz]],1)*(DATOS_[Conc.Sal.22])))))))),
0)</f>
        <v>0</v>
      </c>
      <c r="AF46" s="168">
        <f t="array" ref="AF46">IFERROR(
(AVERAGE((IF(DATOS_[[Sexo]:[Sexo]]=$B46,IF(DATOS_[[AGRUP. VALOR. PTO.]:[AGRUP. VALOR. PTO.]]=$B45,IF(DATOS_[[Check Periodo Ref.]:[Check Periodo Ref.]]="Dentro",IF(DATOS_[[Check Equiparado]:[Check Equiparado]]="Sí",IF(DATOS!BA$4="Sí",(1/DATOS_[[% anualiz]:[% anualiz]]),1)*IF(DATOS!BA$5="Sí",1/DATOS_[[% normaliz]:[% normaliz]],1)*(DATOS_[Conc.Sal.23])))))))),
0)</f>
        <v>0</v>
      </c>
      <c r="AG46" s="168">
        <f t="array" ref="AG46">IFERROR(
(AVERAGE((IF(DATOS_[[Sexo]:[Sexo]]=$B46,IF(DATOS_[[AGRUP. VALOR. PTO.]:[AGRUP. VALOR. PTO.]]=$B45,IF(DATOS_[[Check Periodo Ref.]:[Check Periodo Ref.]]="Dentro",IF(DATOS_[[Check Equiparado]:[Check Equiparado]]="Sí",IF(DATOS!BB$4="Sí",(1/DATOS_[[% anualiz]:[% anualiz]]),1)*IF(DATOS!BB$5="Sí",1/DATOS_[[% normaliz]:[% normaliz]],1)*(DATOS_[Conc.Sal.24])))))))),
0)</f>
        <v>0</v>
      </c>
      <c r="AH46" s="168">
        <f t="array" ref="AH46">IFERROR(
(AVERAGE((IF(DATOS_[[Sexo]:[Sexo]]=$B46,IF(DATOS_[[AGRUP. VALOR. PTO.]:[AGRUP. VALOR. PTO.]]=$B45,IF(DATOS_[[Check Periodo Ref.]:[Check Periodo Ref.]]="Dentro",IF(DATOS_[[Check Equiparado]:[Check Equiparado]]="Sí",IF(DATOS!BC$4="Sí",(1/DATOS_[[% anualiz]:[% anualiz]]),1)*IF(DATOS!BC$5="Sí",1/DATOS_[[% normaliz]:[% normaliz]],1)*(DATOS_[Conc.Sal.25])))))))),
0)</f>
        <v>0</v>
      </c>
      <c r="AI46" s="168">
        <f t="array" ref="AI46">IFERROR(
(AVERAGE((IF(DATOS_[[Sexo]:[Sexo]]=$B46,IF(DATOS_[[AGRUP. VALOR. PTO.]:[AGRUP. VALOR. PTO.]]=$B45,IF(DATOS_[[Check Periodo Ref.]:[Check Periodo Ref.]]="Dentro",IF(DATOS_[[Check Equiparado]:[Check Equiparado]]="Sí",IF(DATOS!BD$4="Sí",(1/DATOS_[[% anualiz]:[% anualiz]]),1)*IF(DATOS!BD$5="Sí",1/DATOS_[[% normaliz]:[% normaliz]],1)*(DATOS_[Conc.Sal.26])))))))),
0)</f>
        <v>0</v>
      </c>
      <c r="AJ46" s="168">
        <f t="array" ref="AJ46">IFERROR(
(AVERAGE((IF(DATOS_[[Sexo]:[Sexo]]=$B46,IF(DATOS_[[AGRUP. VALOR. PTO.]:[AGRUP. VALOR. PTO.]]=$B45,IF(DATOS_[[Check Periodo Ref.]:[Check Periodo Ref.]]="Dentro",IF(DATOS_[[Check Equiparado]:[Check Equiparado]]="Sí",IF(DATOS!BE$4="Sí",(1/DATOS_[[% anualiz]:[% anualiz]]),1)*IF(DATOS!BE$5="Sí",1/DATOS_[[% normaliz]:[% normaliz]],1)*(DATOS_[Conc.Sal.27])))))))),
0)</f>
        <v>0</v>
      </c>
      <c r="AK46" s="168">
        <f t="array" ref="AK46">IFERROR(
(AVERAGE((IF(DATOS_[[Sexo]:[Sexo]]=$B46,IF(DATOS_[[AGRUP. VALOR. PTO.]:[AGRUP. VALOR. PTO.]]=$B45,IF(DATOS_[[Check Periodo Ref.]:[Check Periodo Ref.]]="Dentro",IF(DATOS_[[Check Equiparado]:[Check Equiparado]]="Sí",IF(DATOS!BF$4="Sí",(1/DATOS_[[% anualiz]:[% anualiz]]),1)*IF(DATOS!BF$5="Sí",1/DATOS_[[% normaliz]:[% normaliz]],1)*(DATOS_[Conc.Sal.28])))))))),
0)</f>
        <v>0</v>
      </c>
      <c r="AL46" s="168">
        <f t="array" ref="AL46">IFERROR(
(AVERAGE((IF(DATOS_[[Sexo]:[Sexo]]=$B46,IF(DATOS_[[AGRUP. VALOR. PTO.]:[AGRUP. VALOR. PTO.]]=$B45,IF(DATOS_[[Check Periodo Ref.]:[Check Periodo Ref.]]="Dentro",IF(DATOS_[[Check Equiparado]:[Check Equiparado]]="Sí",IF(DATOS!BG$4="Sí",(1/DATOS_[[% anualiz]:[% anualiz]]),1)*IF(DATOS!BG$5="Sí",1/DATOS_[[% normaliz]:[% normaliz]],1)*(DATOS_[Conc.Sal.29])))))))),
0)</f>
        <v>0</v>
      </c>
      <c r="AM46" s="168">
        <f t="array" ref="AM46">IFERROR(
(AVERAGE((IF(DATOS_[[Sexo]:[Sexo]]=$B46,IF(DATOS_[[AGRUP. VALOR. PTO.]:[AGRUP. VALOR. PTO.]]=$B45,IF(DATOS_[[Check Periodo Ref.]:[Check Periodo Ref.]]="Dentro",IF(DATOS_[[Check Equiparado]:[Check Equiparado]]="Sí",IF(DATOS!BH$4="Sí",(1/DATOS_[[% anualiz]:[% anualiz]]),1)*IF(DATOS!BH$5="Sí",1/DATOS_[[% normaliz]:[% normaliz]],1)*(DATOS_[Conc.Sal.30])))))))),
0)</f>
        <v>0</v>
      </c>
      <c r="AN46" s="169">
        <f t="array" ref="AN46">IFERROR(
AVERAGE(IF(DATOS_[Sexo]=$B46,IF(DATOS_[[AGRUP. VALOR. PTO.]:[AGRUP. VALOR. PTO.]]=$B45,IF(DATOS_[Check Equiparado]="Sí",IF(DATOS_[Check Periodo Ref.]="Dentro",DATOS_[Tot COMPL.SAL Eq],FALSE))))),
0)</f>
        <v>0</v>
      </c>
      <c r="AO46" s="170">
        <f t="array" ref="AO46">IFERROR(
AVERAGE(IF(DATOS_[Sexo]=$B46,IF(DATOS_[[AGRUP. VALOR. PTO.]:[AGRUP. VALOR. PTO.]]=$B45,IF(DATOS_[Check Equiparado]="Sí",IF(DATOS_[Check Periodo Ref.]="Dentro",DATOS_[TOTAL SALARIO Eq],FALSE))))),
0)</f>
        <v>0</v>
      </c>
      <c r="AP46" s="171">
        <f t="array" ref="AP46">IFERROR(
(AVERAGE((IF(DATOS_[[Sexo]:[Sexo]]=$B46,IF(DATOS_[[AGRUP. VALOR. PTO.]:[AGRUP. VALOR. PTO.]]=$B45,IF(DATOS_[[Check Periodo Ref.]:[Check Periodo Ref.]]="Dentro",IF(DATOS_[[Check Equiparado]:[Check Equiparado]]="Sí",IF(DATOS!BI$4="Sí",(1/DATOS_[[% anualiz]:[% anualiz]]),1)*IF(DATOS!BI$5="Sí",1/DATOS_[[% normaliz]:[% normaliz]],1)*(DATOS_[C.Extra.01])))))))),
0)</f>
        <v>0</v>
      </c>
      <c r="AQ46" s="171">
        <f t="array" ref="AQ46">IFERROR(
(AVERAGE((IF(DATOS_[[Sexo]:[Sexo]]=$B46,IF(DATOS_[[AGRUP. VALOR. PTO.]:[AGRUP. VALOR. PTO.]]=$B45,IF(DATOS_[[Check Periodo Ref.]:[Check Periodo Ref.]]="Dentro",IF(DATOS_[[Check Equiparado]:[Check Equiparado]]="Sí",IF(DATOS!BJ$4="Sí",(1/DATOS_[[% anualiz]:[% anualiz]]),1)*IF(DATOS!BJ$5="Sí",1/DATOS_[[% normaliz]:[% normaliz]],1)*(DATOS_[C.Extra.02])))))))),
0)</f>
        <v>0</v>
      </c>
      <c r="AR46" s="171">
        <f t="array" ref="AR46">IFERROR(
(AVERAGE((IF(DATOS_[[Sexo]:[Sexo]]=$B46,IF(DATOS_[[AGRUP. VALOR. PTO.]:[AGRUP. VALOR. PTO.]]=$B45,IF(DATOS_[[Check Periodo Ref.]:[Check Periodo Ref.]]="Dentro",IF(DATOS_[[Check Equiparado]:[Check Equiparado]]="Sí",IF(DATOS!BK$4="Sí",(1/DATOS_[[% anualiz]:[% anualiz]]),1)*IF(DATOS!BK$5="Sí",1/DATOS_[[% normaliz]:[% normaliz]],1)*(DATOS_[C.Extra.03])))))))),
0)</f>
        <v>0</v>
      </c>
      <c r="AS46" s="171">
        <f t="array" ref="AS46">IFERROR(
(AVERAGE((IF(DATOS_[[Sexo]:[Sexo]]=$B46,IF(DATOS_[[AGRUP. VALOR. PTO.]:[AGRUP. VALOR. PTO.]]=$B45,IF(DATOS_[[Check Periodo Ref.]:[Check Periodo Ref.]]="Dentro",IF(DATOS_[[Check Equiparado]:[Check Equiparado]]="Sí",IF(DATOS!BL$4="Sí",(1/DATOS_[[% anualiz]:[% anualiz]]),1)*IF(DATOS!BL$5="Sí",1/DATOS_[[% normaliz]:[% normaliz]],1)*(DATOS_[C.Extra.04])))))))),
0)</f>
        <v>0</v>
      </c>
      <c r="AT46" s="171">
        <f t="array" ref="AT46">IFERROR(
(AVERAGE((IF(DATOS_[[Sexo]:[Sexo]]=$B46,IF(DATOS_[[AGRUP. VALOR. PTO.]:[AGRUP. VALOR. PTO.]]=$B45,IF(DATOS_[[Check Periodo Ref.]:[Check Periodo Ref.]]="Dentro",IF(DATOS_[[Check Equiparado]:[Check Equiparado]]="Sí",IF(DATOS!BM$4="Sí",(1/DATOS_[[% anualiz]:[% anualiz]]),1)*IF(DATOS!BM$5="Sí",1/DATOS_[[% normaliz]:[% normaliz]],1)*(DATOS_[C.Extra.05])))))))),
0)</f>
        <v>0</v>
      </c>
      <c r="AU46" s="172">
        <f t="array" ref="AU46">IFERROR(
AVERAGE(IF(DATOS_[Sexo]=$B46,IF(DATOS_[[AGRUP. VALOR. PTO.]:[AGRUP. VALOR. PTO.]]=$B45,IF(DATOS_[Check Equiparado]="Sí",IF(DATOS_[Check Periodo Ref.]="Dentro",DATOS_[Tot Extrasalarial Eq],FALSE))))),
0)</f>
        <v>0</v>
      </c>
      <c r="AV46" s="173">
        <f t="array" ref="AV46">IFERROR(
AVERAGE(IF(DATOS_[Sexo]=$B46,IF(DATOS_[[AGRUP. VALOR. PTO.]:[AGRUP. VALOR. PTO.]]=$B45,IF(DATOS_[Check Equiparado]="Sí",IF(DATOS_[Check Periodo Ref.]="Dentro",DATOS_[TOTAL Retrib Eq],FALSE))))),
0)</f>
        <v>0</v>
      </c>
    </row>
    <row r="47" spans="1:48" x14ac:dyDescent="0.3">
      <c r="A47" s="119" t="str">
        <f t="shared" ref="A47" si="46">+A46</f>
        <v>[ocultar]</v>
      </c>
      <c r="B47" s="123" t="s">
        <v>163</v>
      </c>
      <c r="C47" s="124">
        <f t="array" ref="C47">SUM(IF($B47=DATOS_[Sexo],
IF($B45=DATOS_[AGRUP. VALOR. PTO.],
IF("Dentro"=DATOS_[Check Periodo Ref.],
1/(COUNTIFS(DATOS_[Sexo],$B47,DATOS_[AGRUP. VALOR. PTO.],$B45,DATOS_[Check Periodo Ref.],"Dentro",DATOS_[id],DATOS_[id]))))))</f>
        <v>0</v>
      </c>
      <c r="D47" s="125">
        <f>COUNTIFS(DATOS_[AGRUP. VALOR. PTO.],$B45,DATOS_[Sexo],$B47,DATOS_[Check Periodo Ref.],"Dentro")</f>
        <v>0</v>
      </c>
      <c r="E47" s="125">
        <f>COUNTIFS(DATOS_[AGRUP. VALOR. PTO.],$B45,DATOS_[Sexo],$B47,DATOS_[Check Periodo Ref.],"Dentro",DATOS_[Check Nº SC Norm],"Sí")</f>
        <v>0</v>
      </c>
      <c r="F47" s="125">
        <f>COUNTIFS(DATOS_[AGRUP. VALOR. PTO.],$B45,DATOS_[Sexo],$B47,DATOS_[Check Periodo Ref.],"Dentro",DATOS_[Check Nº SC Anualiz],"Sí")</f>
        <v>0</v>
      </c>
      <c r="G47" s="125">
        <f>COUNTIFS(DATOS_[AGRUP. VALOR. PTO.],$B45,DATOS_[Sexo],$B47,DATOS_[Check Periodo Ref.],"Dentro",DATOS_[Check Nº SC Norm y Anualiz],"Sí")</f>
        <v>0</v>
      </c>
      <c r="H47" s="125">
        <f>COUNTIFS(DATOS_[AGRUP. VALOR. PTO.],$B45,DATOS_[Sexo],$B47,DATOS_[Check Periodo Ref.],"Dentro",DATOS_[Check Equiparación],"Sí")</f>
        <v>0</v>
      </c>
      <c r="I47" s="167" cm="1">
        <f t="array" ref="I47">IFERROR(
AVERAGE(IF(DATOS_[Sexo]=$B47,IF(DATOS_[[AGRUP. VALOR. PTO.]:[AGRUP. VALOR. PTO.]]=$B45,IF(DATOS_[Check Equiparado]="Sí",IF(DATOS_[Check Periodo Ref.]="Dentro",DATOS_[SALARIO BASE Eq],FALSE))))),
0)</f>
        <v>0</v>
      </c>
      <c r="J47" s="168">
        <f t="array" ref="J47">IFERROR(
(AVERAGE((IF(DATOS_[[Sexo]:[Sexo]]=$B47,IF(DATOS_[[AGRUP. VALOR. PTO.]:[AGRUP. VALOR. PTO.]]=$B45,IF(DATOS_[[Check Periodo Ref.]:[Check Periodo Ref.]]="Dentro",IF(DATOS_[[Check Equiparado]:[Check Equiparado]]="Sí",IF(DATOS!AE$4="Sí",(1/DATOS_[[% anualiz]:[% anualiz]]),1)*IF(DATOS!AE$5="Sí",1/DATOS_[[% normaliz]:[% normaliz]],1)*(DATOS_[Conc.Sal.01])))))))),
0)</f>
        <v>0</v>
      </c>
      <c r="K47" s="168">
        <f t="array" ref="K47">IFERROR(
(AVERAGE((IF(DATOS_[[Sexo]:[Sexo]]=$B47,IF(DATOS_[[AGRUP. VALOR. PTO.]:[AGRUP. VALOR. PTO.]]=$B45,IF(DATOS_[[Check Periodo Ref.]:[Check Periodo Ref.]]="Dentro",IF(DATOS_[[Check Equiparado]:[Check Equiparado]]="Sí",IF(DATOS!AF$4="Sí",(1/DATOS_[[% anualiz]:[% anualiz]]),1)*IF(DATOS!AF$5="Sí",1/DATOS_[[% normaliz]:[% normaliz]],1)*(DATOS_[Conc.Sal.02])))))))),
0)</f>
        <v>0</v>
      </c>
      <c r="L47" s="168">
        <f t="array" ref="L47">IFERROR(
(AVERAGE((IF(DATOS_[[Sexo]:[Sexo]]=$B47,IF(DATOS_[[AGRUP. VALOR. PTO.]:[AGRUP. VALOR. PTO.]]=$B45,IF(DATOS_[[Check Periodo Ref.]:[Check Periodo Ref.]]="Dentro",IF(DATOS_[[Check Equiparado]:[Check Equiparado]]="Sí",IF(DATOS!AG$4="Sí",(1/DATOS_[[% anualiz]:[% anualiz]]),1)*IF(DATOS!AG$5="Sí",1/DATOS_[[% normaliz]:[% normaliz]],1)*(DATOS_[Conc.Sal.03])))))))),
0)</f>
        <v>0</v>
      </c>
      <c r="M47" s="168">
        <f t="array" ref="M47">IFERROR(
(AVERAGE((IF(DATOS_[[Sexo]:[Sexo]]=$B47,IF(DATOS_[[AGRUP. VALOR. PTO.]:[AGRUP. VALOR. PTO.]]=$B45,IF(DATOS_[[Check Periodo Ref.]:[Check Periodo Ref.]]="Dentro",IF(DATOS_[[Check Equiparado]:[Check Equiparado]]="Sí",IF(DATOS!AH$4="Sí",(1/DATOS_[[% anualiz]:[% anualiz]]),1)*IF(DATOS!AH$5="Sí",1/DATOS_[[% normaliz]:[% normaliz]],1)*(DATOS_[Conc.Sal.04])))))))),
0)</f>
        <v>0</v>
      </c>
      <c r="N47" s="168">
        <f t="array" ref="N47">IFERROR(
(AVERAGE((IF(DATOS_[[Sexo]:[Sexo]]=$B47,IF(DATOS_[[AGRUP. VALOR. PTO.]:[AGRUP. VALOR. PTO.]]=$B45,IF(DATOS_[[Check Periodo Ref.]:[Check Periodo Ref.]]="Dentro",IF(DATOS_[[Check Equiparado]:[Check Equiparado]]="Sí",IF(DATOS!AI$4="Sí",(1/DATOS_[[% anualiz]:[% anualiz]]),1)*IF(DATOS!AI$5="Sí",1/DATOS_[[% normaliz]:[% normaliz]],1)*(DATOS_[Conc.Sal.05])))))))),
0)</f>
        <v>0</v>
      </c>
      <c r="O47" s="168">
        <f t="array" ref="O47">IFERROR(
(AVERAGE((IF(DATOS_[[Sexo]:[Sexo]]=$B47,IF(DATOS_[[AGRUP. VALOR. PTO.]:[AGRUP. VALOR. PTO.]]=$B45,IF(DATOS_[[Check Periodo Ref.]:[Check Periodo Ref.]]="Dentro",IF(DATOS_[[Check Equiparado]:[Check Equiparado]]="Sí",IF(DATOS!AJ$4="Sí",(1/DATOS_[[% anualiz]:[% anualiz]]),1)*IF(DATOS!AJ$5="Sí",1/DATOS_[[% normaliz]:[% normaliz]],1)*(DATOS_[Conc.Sal.06])))))))),
0)</f>
        <v>0</v>
      </c>
      <c r="P47" s="168">
        <f t="array" ref="P47">IFERROR(
(AVERAGE((IF(DATOS_[[Sexo]:[Sexo]]=$B47,IF(DATOS_[[AGRUP. VALOR. PTO.]:[AGRUP. VALOR. PTO.]]=$B45,IF(DATOS_[[Check Periodo Ref.]:[Check Periodo Ref.]]="Dentro",IF(DATOS_[[Check Equiparado]:[Check Equiparado]]="Sí",IF(DATOS!AK$4="Sí",(1/DATOS_[[% anualiz]:[% anualiz]]),1)*IF(DATOS!AK$5="Sí",1/DATOS_[[% normaliz]:[% normaliz]],1)*(DATOS_[Conc.Sal.07])))))))),
0)</f>
        <v>0</v>
      </c>
      <c r="Q47" s="168">
        <f t="array" ref="Q47">IFERROR(
(AVERAGE((IF(DATOS_[[Sexo]:[Sexo]]=$B47,IF(DATOS_[[AGRUP. VALOR. PTO.]:[AGRUP. VALOR. PTO.]]=$B45,IF(DATOS_[[Check Periodo Ref.]:[Check Periodo Ref.]]="Dentro",IF(DATOS_[[Check Equiparado]:[Check Equiparado]]="Sí",IF(DATOS!AL$4="Sí",(1/DATOS_[[% anualiz]:[% anualiz]]),1)*IF(DATOS!AL$5="Sí",1/DATOS_[[% normaliz]:[% normaliz]],1)*(DATOS_[Conc.Sal.08])))))))),
0)</f>
        <v>0</v>
      </c>
      <c r="R47" s="168">
        <f t="array" ref="R47">IFERROR(
(AVERAGE((IF(DATOS_[[Sexo]:[Sexo]]=$B47,IF(DATOS_[[AGRUP. VALOR. PTO.]:[AGRUP. VALOR. PTO.]]=$B45,IF(DATOS_[[Check Periodo Ref.]:[Check Periodo Ref.]]="Dentro",IF(DATOS_[[Check Equiparado]:[Check Equiparado]]="Sí",IF(DATOS!AM$4="Sí",(1/DATOS_[[% anualiz]:[% anualiz]]),1)*IF(DATOS!AM$5="Sí",1/DATOS_[[% normaliz]:[% normaliz]],1)*(DATOS_[Conc.Sal.09])))))))),
0)</f>
        <v>0</v>
      </c>
      <c r="S47" s="168">
        <f t="array" ref="S47">IFERROR(
(AVERAGE((IF(DATOS_[[Sexo]:[Sexo]]=$B47,IF(DATOS_[[AGRUP. VALOR. PTO.]:[AGRUP. VALOR. PTO.]]=$B45,IF(DATOS_[[Check Periodo Ref.]:[Check Periodo Ref.]]="Dentro",IF(DATOS_[[Check Equiparado]:[Check Equiparado]]="Sí",IF(DATOS!AN$4="Sí",(1/DATOS_[[% anualiz]:[% anualiz]]),1)*IF(DATOS!AN$5="Sí",1/DATOS_[[% normaliz]:[% normaliz]],1)*(DATOS_[Conc.Sal.10])))))))),
0)</f>
        <v>0</v>
      </c>
      <c r="T47" s="168">
        <f t="array" ref="T47">IFERROR(
(AVERAGE((IF(DATOS_[[Sexo]:[Sexo]]=$B47,IF(DATOS_[[AGRUP. VALOR. PTO.]:[AGRUP. VALOR. PTO.]]=$B45,IF(DATOS_[[Check Periodo Ref.]:[Check Periodo Ref.]]="Dentro",IF(DATOS_[[Check Equiparado]:[Check Equiparado]]="Sí",IF(DATOS!AO$4="Sí",(1/DATOS_[[% anualiz]:[% anualiz]]),1)*IF(DATOS!AO$5="Sí",1/DATOS_[[% normaliz]:[% normaliz]],1)*(DATOS_[Conc.Sal.11])))))))),
0)</f>
        <v>0</v>
      </c>
      <c r="U47" s="168">
        <f t="array" ref="U47">IFERROR(
(AVERAGE((IF(DATOS_[[Sexo]:[Sexo]]=$B47,IF(DATOS_[[AGRUP. VALOR. PTO.]:[AGRUP. VALOR. PTO.]]=$B45,IF(DATOS_[[Check Periodo Ref.]:[Check Periodo Ref.]]="Dentro",IF(DATOS_[[Check Equiparado]:[Check Equiparado]]="Sí",IF(DATOS!AP$4="Sí",(1/DATOS_[[% anualiz]:[% anualiz]]),1)*IF(DATOS!AP$5="Sí",1/DATOS_[[% normaliz]:[% normaliz]],1)*(DATOS_[Conc.Sal.12])))))))),
0)</f>
        <v>0</v>
      </c>
      <c r="V47" s="168">
        <f t="array" ref="V47">IFERROR(
(AVERAGE((IF(DATOS_[[Sexo]:[Sexo]]=$B47,IF(DATOS_[[AGRUP. VALOR. PTO.]:[AGRUP. VALOR. PTO.]]=$B45,IF(DATOS_[[Check Periodo Ref.]:[Check Periodo Ref.]]="Dentro",IF(DATOS_[[Check Equiparado]:[Check Equiparado]]="Sí",IF(DATOS!AQ$4="Sí",(1/DATOS_[[% anualiz]:[% anualiz]]),1)*IF(DATOS!AQ$5="Sí",1/DATOS_[[% normaliz]:[% normaliz]],1)*(DATOS_[Conc.Sal.13])))))))),
0)</f>
        <v>0</v>
      </c>
      <c r="W47" s="168">
        <f t="array" ref="W47">IFERROR(
(AVERAGE((IF(DATOS_[[Sexo]:[Sexo]]=$B47,IF(DATOS_[[AGRUP. VALOR. PTO.]:[AGRUP. VALOR. PTO.]]=$B45,IF(DATOS_[[Check Periodo Ref.]:[Check Periodo Ref.]]="Dentro",IF(DATOS_[[Check Equiparado]:[Check Equiparado]]="Sí",IF(DATOS!AR$4="Sí",(1/DATOS_[[% anualiz]:[% anualiz]]),1)*IF(DATOS!AR$5="Sí",1/DATOS_[[% normaliz]:[% normaliz]],1)*(DATOS_[Conc.Sal.14])))))))),
0)</f>
        <v>0</v>
      </c>
      <c r="X47" s="168">
        <f t="array" ref="X47">IFERROR(
(AVERAGE((IF(DATOS_[[Sexo]:[Sexo]]=$B47,IF(DATOS_[[AGRUP. VALOR. PTO.]:[AGRUP. VALOR. PTO.]]=$B45,IF(DATOS_[[Check Periodo Ref.]:[Check Periodo Ref.]]="Dentro",IF(DATOS_[[Check Equiparado]:[Check Equiparado]]="Sí",IF(DATOS!AS$4="Sí",(1/DATOS_[[% anualiz]:[% anualiz]]),1)*IF(DATOS!AS$5="Sí",1/DATOS_[[% normaliz]:[% normaliz]],1)*(DATOS_[Conc.Sal.15])))))))),
0)</f>
        <v>0</v>
      </c>
      <c r="Y47" s="168">
        <f t="array" ref="Y47">IFERROR(
(AVERAGE((IF(DATOS_[[Sexo]:[Sexo]]=$B47,IF(DATOS_[[AGRUP. VALOR. PTO.]:[AGRUP. VALOR. PTO.]]=$B45,IF(DATOS_[[Check Periodo Ref.]:[Check Periodo Ref.]]="Dentro",IF(DATOS_[[Check Equiparado]:[Check Equiparado]]="Sí",IF(DATOS!AT$4="Sí",(1/DATOS_[[% anualiz]:[% anualiz]]),1)*IF(DATOS!AT$5="Sí",1/DATOS_[[% normaliz]:[% normaliz]],1)*(DATOS_[Conc.Sal.16])))))))),
0)</f>
        <v>0</v>
      </c>
      <c r="Z47" s="168">
        <f t="array" ref="Z47">IFERROR(
(AVERAGE((IF(DATOS_[[Sexo]:[Sexo]]=$B47,IF(DATOS_[[AGRUP. VALOR. PTO.]:[AGRUP. VALOR. PTO.]]=$B45,IF(DATOS_[[Check Periodo Ref.]:[Check Periodo Ref.]]="Dentro",IF(DATOS_[[Check Equiparado]:[Check Equiparado]]="Sí",IF(DATOS!AU$4="Sí",(1/DATOS_[[% anualiz]:[% anualiz]]),1)*IF(DATOS!AU$5="Sí",1/DATOS_[[% normaliz]:[% normaliz]],1)*(DATOS_[Conc.Sal.17])))))))),
0)</f>
        <v>0</v>
      </c>
      <c r="AA47" s="168">
        <f t="array" ref="AA47">IFERROR(
(AVERAGE((IF(DATOS_[[Sexo]:[Sexo]]=$B47,IF(DATOS_[[AGRUP. VALOR. PTO.]:[AGRUP. VALOR. PTO.]]=$B45,IF(DATOS_[[Check Periodo Ref.]:[Check Periodo Ref.]]="Dentro",IF(DATOS_[[Check Equiparado]:[Check Equiparado]]="Sí",IF(DATOS!AV$4="Sí",(1/DATOS_[[% anualiz]:[% anualiz]]),1)*IF(DATOS!AV$5="Sí",1/DATOS_[[% normaliz]:[% normaliz]],1)*(DATOS_[Conc.Sal.18])))))))),
0)</f>
        <v>0</v>
      </c>
      <c r="AB47" s="168">
        <f t="array" ref="AB47">IFERROR(
(AVERAGE((IF(DATOS_[[Sexo]:[Sexo]]=$B47,IF(DATOS_[[AGRUP. VALOR. PTO.]:[AGRUP. VALOR. PTO.]]=$B45,IF(DATOS_[[Check Periodo Ref.]:[Check Periodo Ref.]]="Dentro",IF(DATOS_[[Check Equiparado]:[Check Equiparado]]="Sí",IF(DATOS!AW$4="Sí",(1/DATOS_[[% anualiz]:[% anualiz]]),1)*IF(DATOS!AW$5="Sí",1/DATOS_[[% normaliz]:[% normaliz]],1)*(DATOS_[Conc.Sal.19])))))))),
0)</f>
        <v>0</v>
      </c>
      <c r="AC47" s="168">
        <f t="array" ref="AC47">IFERROR(
(AVERAGE((IF(DATOS_[[Sexo]:[Sexo]]=$B47,IF(DATOS_[[AGRUP. VALOR. PTO.]:[AGRUP. VALOR. PTO.]]=$B45,IF(DATOS_[[Check Periodo Ref.]:[Check Periodo Ref.]]="Dentro",IF(DATOS_[[Check Equiparado]:[Check Equiparado]]="Sí",IF(DATOS!AX$4="Sí",(1/DATOS_[[% anualiz]:[% anualiz]]),1)*IF(DATOS!AX$5="Sí",1/DATOS_[[% normaliz]:[% normaliz]],1)*(DATOS_[Conc.Sal.20])))))))),
0)</f>
        <v>0</v>
      </c>
      <c r="AD47" s="168">
        <f t="array" ref="AD47">IFERROR(
(AVERAGE((IF(DATOS_[[Sexo]:[Sexo]]=$B47,IF(DATOS_[[AGRUP. VALOR. PTO.]:[AGRUP. VALOR. PTO.]]=$B45,IF(DATOS_[[Check Periodo Ref.]:[Check Periodo Ref.]]="Dentro",IF(DATOS_[[Check Equiparado]:[Check Equiparado]]="Sí",IF(DATOS!AY$4="Sí",(1/DATOS_[[% anualiz]:[% anualiz]]),1)*IF(DATOS!AY$5="Sí",1/DATOS_[[% normaliz]:[% normaliz]],1)*(DATOS_[Conc.Sal.21])))))))),
0)</f>
        <v>0</v>
      </c>
      <c r="AE47" s="168">
        <f t="array" ref="AE47">IFERROR(
(AVERAGE((IF(DATOS_[[Sexo]:[Sexo]]=$B47,IF(DATOS_[[AGRUP. VALOR. PTO.]:[AGRUP. VALOR. PTO.]]=$B45,IF(DATOS_[[Check Periodo Ref.]:[Check Periodo Ref.]]="Dentro",IF(DATOS_[[Check Equiparado]:[Check Equiparado]]="Sí",IF(DATOS!AZ$4="Sí",(1/DATOS_[[% anualiz]:[% anualiz]]),1)*IF(DATOS!AZ$5="Sí",1/DATOS_[[% normaliz]:[% normaliz]],1)*(DATOS_[Conc.Sal.22])))))))),
0)</f>
        <v>0</v>
      </c>
      <c r="AF47" s="168">
        <f t="array" ref="AF47">IFERROR(
(AVERAGE((IF(DATOS_[[Sexo]:[Sexo]]=$B47,IF(DATOS_[[AGRUP. VALOR. PTO.]:[AGRUP. VALOR. PTO.]]=$B45,IF(DATOS_[[Check Periodo Ref.]:[Check Periodo Ref.]]="Dentro",IF(DATOS_[[Check Equiparado]:[Check Equiparado]]="Sí",IF(DATOS!BA$4="Sí",(1/DATOS_[[% anualiz]:[% anualiz]]),1)*IF(DATOS!BA$5="Sí",1/DATOS_[[% normaliz]:[% normaliz]],1)*(DATOS_[Conc.Sal.23])))))))),
0)</f>
        <v>0</v>
      </c>
      <c r="AG47" s="168">
        <f t="array" ref="AG47">IFERROR(
(AVERAGE((IF(DATOS_[[Sexo]:[Sexo]]=$B47,IF(DATOS_[[AGRUP. VALOR. PTO.]:[AGRUP. VALOR. PTO.]]=$B45,IF(DATOS_[[Check Periodo Ref.]:[Check Periodo Ref.]]="Dentro",IF(DATOS_[[Check Equiparado]:[Check Equiparado]]="Sí",IF(DATOS!BB$4="Sí",(1/DATOS_[[% anualiz]:[% anualiz]]),1)*IF(DATOS!BB$5="Sí",1/DATOS_[[% normaliz]:[% normaliz]],1)*(DATOS_[Conc.Sal.24])))))))),
0)</f>
        <v>0</v>
      </c>
      <c r="AH47" s="168">
        <f t="array" ref="AH47">IFERROR(
(AVERAGE((IF(DATOS_[[Sexo]:[Sexo]]=$B47,IF(DATOS_[[AGRUP. VALOR. PTO.]:[AGRUP. VALOR. PTO.]]=$B45,IF(DATOS_[[Check Periodo Ref.]:[Check Periodo Ref.]]="Dentro",IF(DATOS_[[Check Equiparado]:[Check Equiparado]]="Sí",IF(DATOS!BC$4="Sí",(1/DATOS_[[% anualiz]:[% anualiz]]),1)*IF(DATOS!BC$5="Sí",1/DATOS_[[% normaliz]:[% normaliz]],1)*(DATOS_[Conc.Sal.25])))))))),
0)</f>
        <v>0</v>
      </c>
      <c r="AI47" s="168">
        <f t="array" ref="AI47">IFERROR(
(AVERAGE((IF(DATOS_[[Sexo]:[Sexo]]=$B47,IF(DATOS_[[AGRUP. VALOR. PTO.]:[AGRUP. VALOR. PTO.]]=$B45,IF(DATOS_[[Check Periodo Ref.]:[Check Periodo Ref.]]="Dentro",IF(DATOS_[[Check Equiparado]:[Check Equiparado]]="Sí",IF(DATOS!BD$4="Sí",(1/DATOS_[[% anualiz]:[% anualiz]]),1)*IF(DATOS!BD$5="Sí",1/DATOS_[[% normaliz]:[% normaliz]],1)*(DATOS_[Conc.Sal.26])))))))),
0)</f>
        <v>0</v>
      </c>
      <c r="AJ47" s="168">
        <f t="array" ref="AJ47">IFERROR(
(AVERAGE((IF(DATOS_[[Sexo]:[Sexo]]=$B47,IF(DATOS_[[AGRUP. VALOR. PTO.]:[AGRUP. VALOR. PTO.]]=$B45,IF(DATOS_[[Check Periodo Ref.]:[Check Periodo Ref.]]="Dentro",IF(DATOS_[[Check Equiparado]:[Check Equiparado]]="Sí",IF(DATOS!BE$4="Sí",(1/DATOS_[[% anualiz]:[% anualiz]]),1)*IF(DATOS!BE$5="Sí",1/DATOS_[[% normaliz]:[% normaliz]],1)*(DATOS_[Conc.Sal.27])))))))),
0)</f>
        <v>0</v>
      </c>
      <c r="AK47" s="168">
        <f t="array" ref="AK47">IFERROR(
(AVERAGE((IF(DATOS_[[Sexo]:[Sexo]]=$B47,IF(DATOS_[[AGRUP. VALOR. PTO.]:[AGRUP. VALOR. PTO.]]=$B45,IF(DATOS_[[Check Periodo Ref.]:[Check Periodo Ref.]]="Dentro",IF(DATOS_[[Check Equiparado]:[Check Equiparado]]="Sí",IF(DATOS!BF$4="Sí",(1/DATOS_[[% anualiz]:[% anualiz]]),1)*IF(DATOS!BF$5="Sí",1/DATOS_[[% normaliz]:[% normaliz]],1)*(DATOS_[Conc.Sal.28])))))))),
0)</f>
        <v>0</v>
      </c>
      <c r="AL47" s="168">
        <f t="array" ref="AL47">IFERROR(
(AVERAGE((IF(DATOS_[[Sexo]:[Sexo]]=$B47,IF(DATOS_[[AGRUP. VALOR. PTO.]:[AGRUP. VALOR. PTO.]]=$B45,IF(DATOS_[[Check Periodo Ref.]:[Check Periodo Ref.]]="Dentro",IF(DATOS_[[Check Equiparado]:[Check Equiparado]]="Sí",IF(DATOS!BG$4="Sí",(1/DATOS_[[% anualiz]:[% anualiz]]),1)*IF(DATOS!BG$5="Sí",1/DATOS_[[% normaliz]:[% normaliz]],1)*(DATOS_[Conc.Sal.29])))))))),
0)</f>
        <v>0</v>
      </c>
      <c r="AM47" s="168">
        <f t="array" ref="AM47">IFERROR(
(AVERAGE((IF(DATOS_[[Sexo]:[Sexo]]=$B47,IF(DATOS_[[AGRUP. VALOR. PTO.]:[AGRUP. VALOR. PTO.]]=$B45,IF(DATOS_[[Check Periodo Ref.]:[Check Periodo Ref.]]="Dentro",IF(DATOS_[[Check Equiparado]:[Check Equiparado]]="Sí",IF(DATOS!BH$4="Sí",(1/DATOS_[[% anualiz]:[% anualiz]]),1)*IF(DATOS!BH$5="Sí",1/DATOS_[[% normaliz]:[% normaliz]],1)*(DATOS_[Conc.Sal.30])))))))),
0)</f>
        <v>0</v>
      </c>
      <c r="AN47" s="169">
        <f t="array" ref="AN47">IFERROR(
AVERAGE(IF(DATOS_[Sexo]=$B47,IF(DATOS_[[AGRUP. VALOR. PTO.]:[AGRUP. VALOR. PTO.]]=$B45,IF(DATOS_[Check Equiparado]="Sí",IF(DATOS_[Check Periodo Ref.]="Dentro",DATOS_[Tot COMPL.SAL Eq],FALSE))))),
0)</f>
        <v>0</v>
      </c>
      <c r="AO47" s="170">
        <f t="array" ref="AO47">IFERROR(
AVERAGE(IF(DATOS_[Sexo]=$B47,IF(DATOS_[[AGRUP. VALOR. PTO.]:[AGRUP. VALOR. PTO.]]=$B45,IF(DATOS_[Check Equiparado]="Sí",IF(DATOS_[Check Periodo Ref.]="Dentro",DATOS_[TOTAL SALARIO Eq],FALSE))))),
0)</f>
        <v>0</v>
      </c>
      <c r="AP47" s="171">
        <f t="array" ref="AP47">IFERROR(
(AVERAGE((IF(DATOS_[[Sexo]:[Sexo]]=$B47,IF(DATOS_[[AGRUP. VALOR. PTO.]:[AGRUP. VALOR. PTO.]]=$B46,IF(DATOS_[[Check Periodo Ref.]:[Check Periodo Ref.]]="Dentro",IF(DATOS_[[Check Equiparado]:[Check Equiparado]]="Sí",IF(DATOS!BI$4="Sí",(1/DATOS_[[% anualiz]:[% anualiz]]),1)*IF(DATOS!BI$5="Sí",1/DATOS_[[% normaliz]:[% normaliz]],1)*(DATOS_[C.Extra.01])))))))),
0)</f>
        <v>0</v>
      </c>
      <c r="AQ47" s="171">
        <f t="array" ref="AQ47">IFERROR(
(AVERAGE((IF(DATOS_[[Sexo]:[Sexo]]=$B47,IF(DATOS_[[AGRUP. VALOR. PTO.]:[AGRUP. VALOR. PTO.]]=$B46,IF(DATOS_[[Check Periodo Ref.]:[Check Periodo Ref.]]="Dentro",IF(DATOS_[[Check Equiparado]:[Check Equiparado]]="Sí",IF(DATOS!BJ$4="Sí",(1/DATOS_[[% anualiz]:[% anualiz]]),1)*IF(DATOS!BJ$5="Sí",1/DATOS_[[% normaliz]:[% normaliz]],1)*(DATOS_[C.Extra.02])))))))),
0)</f>
        <v>0</v>
      </c>
      <c r="AR47" s="171">
        <f t="array" ref="AR47">IFERROR(
(AVERAGE((IF(DATOS_[[Sexo]:[Sexo]]=$B47,IF(DATOS_[[AGRUP. VALOR. PTO.]:[AGRUP. VALOR. PTO.]]=$B46,IF(DATOS_[[Check Periodo Ref.]:[Check Periodo Ref.]]="Dentro",IF(DATOS_[[Check Equiparado]:[Check Equiparado]]="Sí",IF(DATOS!BK$4="Sí",(1/DATOS_[[% anualiz]:[% anualiz]]),1)*IF(DATOS!BK$5="Sí",1/DATOS_[[% normaliz]:[% normaliz]],1)*(DATOS_[C.Extra.03])))))))),
0)</f>
        <v>0</v>
      </c>
      <c r="AS47" s="171">
        <f t="array" ref="AS47">IFERROR(
(AVERAGE((IF(DATOS_[[Sexo]:[Sexo]]=$B47,IF(DATOS_[[AGRUP. VALOR. PTO.]:[AGRUP. VALOR. PTO.]]=$B46,IF(DATOS_[[Check Periodo Ref.]:[Check Periodo Ref.]]="Dentro",IF(DATOS_[[Check Equiparado]:[Check Equiparado]]="Sí",IF(DATOS!BL$4="Sí",(1/DATOS_[[% anualiz]:[% anualiz]]),1)*IF(DATOS!BL$5="Sí",1/DATOS_[[% normaliz]:[% normaliz]],1)*(DATOS_[C.Extra.04])))))))),
0)</f>
        <v>0</v>
      </c>
      <c r="AT47" s="171">
        <f t="array" ref="AT47">IFERROR(
(AVERAGE((IF(DATOS_[[Sexo]:[Sexo]]=$B47,IF(DATOS_[[AGRUP. VALOR. PTO.]:[AGRUP. VALOR. PTO.]]=$B46,IF(DATOS_[[Check Periodo Ref.]:[Check Periodo Ref.]]="Dentro",IF(DATOS_[[Check Equiparado]:[Check Equiparado]]="Sí",IF(DATOS!BM$4="Sí",(1/DATOS_[[% anualiz]:[% anualiz]]),1)*IF(DATOS!BM$5="Sí",1/DATOS_[[% normaliz]:[% normaliz]],1)*(DATOS_[C.Extra.05])))))))),
0)</f>
        <v>0</v>
      </c>
      <c r="AU47" s="172">
        <f t="array" ref="AU47">IFERROR(
AVERAGE(IF(DATOS_[Sexo]=$B47,IF(DATOS_[[AGRUP. VALOR. PTO.]:[AGRUP. VALOR. PTO.]]=$B45,IF(DATOS_[Check Equiparado]="Sí",IF(DATOS_[Check Periodo Ref.]="Dentro",DATOS_[Tot Extrasalarial Eq],FALSE))))),
0)</f>
        <v>0</v>
      </c>
      <c r="AV47" s="173">
        <f t="array" ref="AV47">IFERROR(
AVERAGE(IF(DATOS_[Sexo]=$B47,IF(DATOS_[[AGRUP. VALOR. PTO.]:[AGRUP. VALOR. PTO.]]=$B45,IF(DATOS_[Check Equiparado]="Sí",IF(DATOS_[Check Periodo Ref.]="Dentro",DATOS_[TOTAL Retrib Eq],FALSE))))),
0)</f>
        <v>0</v>
      </c>
    </row>
    <row r="48" spans="1:48" ht="17.25" thickBot="1" x14ac:dyDescent="0.35">
      <c r="A48" s="119" t="str">
        <f t="shared" ref="A48" si="47">+A49</f>
        <v>[ocultar]</v>
      </c>
      <c r="B48" s="129" t="s">
        <v>271</v>
      </c>
      <c r="C48" s="166"/>
      <c r="D48" s="130"/>
      <c r="E48" s="130"/>
      <c r="F48" s="130"/>
      <c r="G48" s="130"/>
      <c r="H48" s="130"/>
      <c r="I48" s="196" t="str">
        <f t="shared" ref="I48:AV48" si="48">IFERROR((I49-I50)/I49,"")</f>
        <v/>
      </c>
      <c r="J48" s="197" t="str">
        <f t="shared" si="48"/>
        <v/>
      </c>
      <c r="K48" s="198" t="str">
        <f t="shared" si="48"/>
        <v/>
      </c>
      <c r="L48" s="198" t="str">
        <f t="shared" si="48"/>
        <v/>
      </c>
      <c r="M48" s="198" t="str">
        <f t="shared" si="48"/>
        <v/>
      </c>
      <c r="N48" s="199" t="str">
        <f t="shared" si="48"/>
        <v/>
      </c>
      <c r="O48" s="200" t="str">
        <f t="shared" si="48"/>
        <v/>
      </c>
      <c r="P48" s="200" t="str">
        <f t="shared" si="48"/>
        <v/>
      </c>
      <c r="Q48" s="200" t="str">
        <f t="shared" si="48"/>
        <v/>
      </c>
      <c r="R48" s="200" t="str">
        <f t="shared" si="48"/>
        <v/>
      </c>
      <c r="S48" s="200" t="str">
        <f t="shared" si="48"/>
        <v/>
      </c>
      <c r="T48" s="200" t="str">
        <f t="shared" si="48"/>
        <v/>
      </c>
      <c r="U48" s="200" t="str">
        <f t="shared" si="48"/>
        <v/>
      </c>
      <c r="V48" s="200" t="str">
        <f t="shared" si="48"/>
        <v/>
      </c>
      <c r="W48" s="200" t="str">
        <f t="shared" si="48"/>
        <v/>
      </c>
      <c r="X48" s="200" t="str">
        <f t="shared" si="48"/>
        <v/>
      </c>
      <c r="Y48" s="200" t="str">
        <f t="shared" si="48"/>
        <v/>
      </c>
      <c r="Z48" s="199" t="str">
        <f t="shared" si="48"/>
        <v/>
      </c>
      <c r="AA48" s="199" t="str">
        <f t="shared" si="48"/>
        <v/>
      </c>
      <c r="AB48" s="199" t="str">
        <f t="shared" si="48"/>
        <v/>
      </c>
      <c r="AC48" s="199" t="str">
        <f t="shared" si="48"/>
        <v/>
      </c>
      <c r="AD48" s="199" t="str">
        <f t="shared" si="48"/>
        <v/>
      </c>
      <c r="AE48" s="199" t="str">
        <f t="shared" si="48"/>
        <v/>
      </c>
      <c r="AF48" s="199" t="str">
        <f t="shared" si="48"/>
        <v/>
      </c>
      <c r="AG48" s="199" t="str">
        <f t="shared" si="48"/>
        <v/>
      </c>
      <c r="AH48" s="199" t="str">
        <f t="shared" si="48"/>
        <v/>
      </c>
      <c r="AI48" s="199" t="str">
        <f t="shared" si="48"/>
        <v/>
      </c>
      <c r="AJ48" s="199" t="str">
        <f t="shared" si="48"/>
        <v/>
      </c>
      <c r="AK48" s="199" t="str">
        <f t="shared" si="48"/>
        <v/>
      </c>
      <c r="AL48" s="199" t="str">
        <f t="shared" si="48"/>
        <v/>
      </c>
      <c r="AM48" s="199" t="str">
        <f t="shared" si="48"/>
        <v/>
      </c>
      <c r="AN48" s="201" t="str">
        <f t="shared" si="48"/>
        <v/>
      </c>
      <c r="AO48" s="205" t="str">
        <f t="shared" si="48"/>
        <v/>
      </c>
      <c r="AP48" s="202" t="str">
        <f t="shared" si="48"/>
        <v/>
      </c>
      <c r="AQ48" s="202" t="str">
        <f t="shared" si="48"/>
        <v/>
      </c>
      <c r="AR48" s="202" t="str">
        <f t="shared" si="48"/>
        <v/>
      </c>
      <c r="AS48" s="202" t="str">
        <f t="shared" si="48"/>
        <v/>
      </c>
      <c r="AT48" s="202" t="str">
        <f t="shared" si="48"/>
        <v/>
      </c>
      <c r="AU48" s="203" t="str">
        <f t="shared" si="48"/>
        <v/>
      </c>
      <c r="AV48" s="204" t="str">
        <f t="shared" si="48"/>
        <v/>
      </c>
    </row>
    <row r="49" spans="1:48" x14ac:dyDescent="0.3">
      <c r="A49" s="119" t="str">
        <f t="shared" ref="A49" si="49">+IF(C49+C50=0,"[ocultar]","")</f>
        <v>[ocultar]</v>
      </c>
      <c r="B49" s="123" t="s">
        <v>162</v>
      </c>
      <c r="C49" s="124">
        <f t="array" ref="C49">SUM(IF($B49=DATOS_[Sexo],
IF($B48=DATOS_[AGRUP. VALOR. PTO.],
IF("Dentro"=DATOS_[Check Periodo Ref.],
1/(COUNTIFS(DATOS_[Sexo],$B49,DATOS_[AGRUP. VALOR. PTO.],$B48,DATOS_[Check Periodo Ref.],"Dentro",DATOS_[id],DATOS_[id]))))))</f>
        <v>0</v>
      </c>
      <c r="D49" s="125">
        <f>COUNTIFS(DATOS_[AGRUP. VALOR. PTO.],$B48,DATOS_[Sexo],$B49,DATOS_[Check Periodo Ref.],"Dentro")</f>
        <v>0</v>
      </c>
      <c r="E49" s="125">
        <f>COUNTIFS(DATOS_[AGRUP. VALOR. PTO.],$B48,DATOS_[Sexo],$B49,DATOS_[Check Periodo Ref.],"Dentro",DATOS_[Check Nº SC Norm],"Sí")</f>
        <v>0</v>
      </c>
      <c r="F49" s="125">
        <f>COUNTIFS(DATOS_[AGRUP. VALOR. PTO.],$B48,DATOS_[Sexo],$B49,DATOS_[Check Periodo Ref.],"Dentro",DATOS_[Check Nº SC Anualiz],"Sí")</f>
        <v>0</v>
      </c>
      <c r="G49" s="125">
        <f>COUNTIFS(DATOS_[AGRUP. VALOR. PTO.],$B48,DATOS_[Sexo],$B49,DATOS_[Check Periodo Ref.],"Dentro",DATOS_[Check Nº SC Norm y Anualiz],"Sí")</f>
        <v>0</v>
      </c>
      <c r="H49" s="125">
        <f>COUNTIFS(DATOS_[AGRUP. VALOR. PTO.],$B48,DATOS_[Sexo],$B49,DATOS_[Check Periodo Ref.],"Dentro",DATOS_[Check Equiparación],"Sí")</f>
        <v>0</v>
      </c>
      <c r="I49" s="167">
        <f t="array" ref="I49">IFERROR(
AVERAGE(IF(DATOS_[Sexo]=$B49,IF(DATOS_[[AGRUP. VALOR. PTO.]:[AGRUP. VALOR. PTO.]]=$B48,IF(DATOS_[Check Equiparado]="Sí",IF(DATOS_[Check Periodo Ref.]="Dentro",DATOS_[SALARIO BASE Eq],FALSE))))),
0)</f>
        <v>0</v>
      </c>
      <c r="J49" s="168">
        <f t="array" ref="J49">IFERROR(
(AVERAGE((IF(DATOS_[[Sexo]:[Sexo]]=$B49,IF(DATOS_[[AGRUP. VALOR. PTO.]:[AGRUP. VALOR. PTO.]]=$B48,IF(DATOS_[[Check Periodo Ref.]:[Check Periodo Ref.]]="Dentro",IF(DATOS_[[Check Equiparado]:[Check Equiparado]]="Sí",IF(DATOS!AE$4="Sí",(1/DATOS_[[% anualiz]:[% anualiz]]),1)*IF(DATOS!AE$5="Sí",1/DATOS_[[% normaliz]:[% normaliz]],1)*(DATOS_[Conc.Sal.01])))))))),
0)</f>
        <v>0</v>
      </c>
      <c r="K49" s="168">
        <f t="array" ref="K49">IFERROR(
(AVERAGE((IF(DATOS_[[Sexo]:[Sexo]]=$B49,IF(DATOS_[[AGRUP. VALOR. PTO.]:[AGRUP. VALOR. PTO.]]=$B48,IF(DATOS_[[Check Periodo Ref.]:[Check Periodo Ref.]]="Dentro",IF(DATOS_[[Check Equiparado]:[Check Equiparado]]="Sí",IF(DATOS!AF$4="Sí",(1/DATOS_[[% anualiz]:[% anualiz]]),1)*IF(DATOS!AF$5="Sí",1/DATOS_[[% normaliz]:[% normaliz]],1)*(DATOS_[Conc.Sal.02])))))))),
0)</f>
        <v>0</v>
      </c>
      <c r="L49" s="168">
        <f t="array" ref="L49">IFERROR(
(AVERAGE((IF(DATOS_[[Sexo]:[Sexo]]=$B49,IF(DATOS_[[AGRUP. VALOR. PTO.]:[AGRUP. VALOR. PTO.]]=$B48,IF(DATOS_[[Check Periodo Ref.]:[Check Periodo Ref.]]="Dentro",IF(DATOS_[[Check Equiparado]:[Check Equiparado]]="Sí",IF(DATOS!AG$4="Sí",(1/DATOS_[[% anualiz]:[% anualiz]]),1)*IF(DATOS!AG$5="Sí",1/DATOS_[[% normaliz]:[% normaliz]],1)*(DATOS_[Conc.Sal.03])))))))),
0)</f>
        <v>0</v>
      </c>
      <c r="M49" s="168">
        <f t="array" ref="M49">IFERROR(
(AVERAGE((IF(DATOS_[[Sexo]:[Sexo]]=$B49,IF(DATOS_[[AGRUP. VALOR. PTO.]:[AGRUP. VALOR. PTO.]]=$B48,IF(DATOS_[[Check Periodo Ref.]:[Check Periodo Ref.]]="Dentro",IF(DATOS_[[Check Equiparado]:[Check Equiparado]]="Sí",IF(DATOS!AH$4="Sí",(1/DATOS_[[% anualiz]:[% anualiz]]),1)*IF(DATOS!AH$5="Sí",1/DATOS_[[% normaliz]:[% normaliz]],1)*(DATOS_[Conc.Sal.04])))))))),
0)</f>
        <v>0</v>
      </c>
      <c r="N49" s="168">
        <f t="array" ref="N49">IFERROR(
(AVERAGE((IF(DATOS_[[Sexo]:[Sexo]]=$B49,IF(DATOS_[[AGRUP. VALOR. PTO.]:[AGRUP. VALOR. PTO.]]=$B48,IF(DATOS_[[Check Periodo Ref.]:[Check Periodo Ref.]]="Dentro",IF(DATOS_[[Check Equiparado]:[Check Equiparado]]="Sí",IF(DATOS!AI$4="Sí",(1/DATOS_[[% anualiz]:[% anualiz]]),1)*IF(DATOS!AI$5="Sí",1/DATOS_[[% normaliz]:[% normaliz]],1)*(DATOS_[Conc.Sal.05])))))))),
0)</f>
        <v>0</v>
      </c>
      <c r="O49" s="168">
        <f t="array" ref="O49">IFERROR(
(AVERAGE((IF(DATOS_[[Sexo]:[Sexo]]=$B49,IF(DATOS_[[AGRUP. VALOR. PTO.]:[AGRUP. VALOR. PTO.]]=$B48,IF(DATOS_[[Check Periodo Ref.]:[Check Periodo Ref.]]="Dentro",IF(DATOS_[[Check Equiparado]:[Check Equiparado]]="Sí",IF(DATOS!AJ$4="Sí",(1/DATOS_[[% anualiz]:[% anualiz]]),1)*IF(DATOS!AJ$5="Sí",1/DATOS_[[% normaliz]:[% normaliz]],1)*(DATOS_[Conc.Sal.06])))))))),
0)</f>
        <v>0</v>
      </c>
      <c r="P49" s="168">
        <f t="array" ref="P49">IFERROR(
(AVERAGE((IF(DATOS_[[Sexo]:[Sexo]]=$B49,IF(DATOS_[[AGRUP. VALOR. PTO.]:[AGRUP. VALOR. PTO.]]=$B48,IF(DATOS_[[Check Periodo Ref.]:[Check Periodo Ref.]]="Dentro",IF(DATOS_[[Check Equiparado]:[Check Equiparado]]="Sí",IF(DATOS!AK$4="Sí",(1/DATOS_[[% anualiz]:[% anualiz]]),1)*IF(DATOS!AK$5="Sí",1/DATOS_[[% normaliz]:[% normaliz]],1)*(DATOS_[Conc.Sal.07])))))))),
0)</f>
        <v>0</v>
      </c>
      <c r="Q49" s="168">
        <f t="array" ref="Q49">IFERROR(
(AVERAGE((IF(DATOS_[[Sexo]:[Sexo]]=$B49,IF(DATOS_[[AGRUP. VALOR. PTO.]:[AGRUP. VALOR. PTO.]]=$B48,IF(DATOS_[[Check Periodo Ref.]:[Check Periodo Ref.]]="Dentro",IF(DATOS_[[Check Equiparado]:[Check Equiparado]]="Sí",IF(DATOS!AL$4="Sí",(1/DATOS_[[% anualiz]:[% anualiz]]),1)*IF(DATOS!AL$5="Sí",1/DATOS_[[% normaliz]:[% normaliz]],1)*(DATOS_[Conc.Sal.08])))))))),
0)</f>
        <v>0</v>
      </c>
      <c r="R49" s="168">
        <f t="array" ref="R49">IFERROR(
(AVERAGE((IF(DATOS_[[Sexo]:[Sexo]]=$B49,IF(DATOS_[[AGRUP. VALOR. PTO.]:[AGRUP. VALOR. PTO.]]=$B48,IF(DATOS_[[Check Periodo Ref.]:[Check Periodo Ref.]]="Dentro",IF(DATOS_[[Check Equiparado]:[Check Equiparado]]="Sí",IF(DATOS!AM$4="Sí",(1/DATOS_[[% anualiz]:[% anualiz]]),1)*IF(DATOS!AM$5="Sí",1/DATOS_[[% normaliz]:[% normaliz]],1)*(DATOS_[Conc.Sal.09])))))))),
0)</f>
        <v>0</v>
      </c>
      <c r="S49" s="168">
        <f t="array" ref="S49">IFERROR(
(AVERAGE((IF(DATOS_[[Sexo]:[Sexo]]=$B49,IF(DATOS_[[AGRUP. VALOR. PTO.]:[AGRUP. VALOR. PTO.]]=$B48,IF(DATOS_[[Check Periodo Ref.]:[Check Periodo Ref.]]="Dentro",IF(DATOS_[[Check Equiparado]:[Check Equiparado]]="Sí",IF(DATOS!AN$4="Sí",(1/DATOS_[[% anualiz]:[% anualiz]]),1)*IF(DATOS!AN$5="Sí",1/DATOS_[[% normaliz]:[% normaliz]],1)*(DATOS_[Conc.Sal.10])))))))),
0)</f>
        <v>0</v>
      </c>
      <c r="T49" s="168">
        <f t="array" ref="T49">IFERROR(
(AVERAGE((IF(DATOS_[[Sexo]:[Sexo]]=$B49,IF(DATOS_[[AGRUP. VALOR. PTO.]:[AGRUP. VALOR. PTO.]]=$B48,IF(DATOS_[[Check Periodo Ref.]:[Check Periodo Ref.]]="Dentro",IF(DATOS_[[Check Equiparado]:[Check Equiparado]]="Sí",IF(DATOS!AO$4="Sí",(1/DATOS_[[% anualiz]:[% anualiz]]),1)*IF(DATOS!AO$5="Sí",1/DATOS_[[% normaliz]:[% normaliz]],1)*(DATOS_[Conc.Sal.11])))))))),
0)</f>
        <v>0</v>
      </c>
      <c r="U49" s="168">
        <f t="array" ref="U49">IFERROR(
(AVERAGE((IF(DATOS_[[Sexo]:[Sexo]]=$B49,IF(DATOS_[[AGRUP. VALOR. PTO.]:[AGRUP. VALOR. PTO.]]=$B48,IF(DATOS_[[Check Periodo Ref.]:[Check Periodo Ref.]]="Dentro",IF(DATOS_[[Check Equiparado]:[Check Equiparado]]="Sí",IF(DATOS!AP$4="Sí",(1/DATOS_[[% anualiz]:[% anualiz]]),1)*IF(DATOS!AP$5="Sí",1/DATOS_[[% normaliz]:[% normaliz]],1)*(DATOS_[Conc.Sal.12])))))))),
0)</f>
        <v>0</v>
      </c>
      <c r="V49" s="168">
        <f t="array" ref="V49">IFERROR(
(AVERAGE((IF(DATOS_[[Sexo]:[Sexo]]=$B49,IF(DATOS_[[AGRUP. VALOR. PTO.]:[AGRUP. VALOR. PTO.]]=$B48,IF(DATOS_[[Check Periodo Ref.]:[Check Periodo Ref.]]="Dentro",IF(DATOS_[[Check Equiparado]:[Check Equiparado]]="Sí",IF(DATOS!AQ$4="Sí",(1/DATOS_[[% anualiz]:[% anualiz]]),1)*IF(DATOS!AQ$5="Sí",1/DATOS_[[% normaliz]:[% normaliz]],1)*(DATOS_[Conc.Sal.13])))))))),
0)</f>
        <v>0</v>
      </c>
      <c r="W49" s="168">
        <f t="array" ref="W49">IFERROR(
(AVERAGE((IF(DATOS_[[Sexo]:[Sexo]]=$B49,IF(DATOS_[[AGRUP. VALOR. PTO.]:[AGRUP. VALOR. PTO.]]=$B48,IF(DATOS_[[Check Periodo Ref.]:[Check Periodo Ref.]]="Dentro",IF(DATOS_[[Check Equiparado]:[Check Equiparado]]="Sí",IF(DATOS!AR$4="Sí",(1/DATOS_[[% anualiz]:[% anualiz]]),1)*IF(DATOS!AR$5="Sí",1/DATOS_[[% normaliz]:[% normaliz]],1)*(DATOS_[Conc.Sal.14])))))))),
0)</f>
        <v>0</v>
      </c>
      <c r="X49" s="168">
        <f t="array" ref="X49">IFERROR(
(AVERAGE((IF(DATOS_[[Sexo]:[Sexo]]=$B49,IF(DATOS_[[AGRUP. VALOR. PTO.]:[AGRUP. VALOR. PTO.]]=$B48,IF(DATOS_[[Check Periodo Ref.]:[Check Periodo Ref.]]="Dentro",IF(DATOS_[[Check Equiparado]:[Check Equiparado]]="Sí",IF(DATOS!AS$4="Sí",(1/DATOS_[[% anualiz]:[% anualiz]]),1)*IF(DATOS!AS$5="Sí",1/DATOS_[[% normaliz]:[% normaliz]],1)*(DATOS_[Conc.Sal.15])))))))),
0)</f>
        <v>0</v>
      </c>
      <c r="Y49" s="168">
        <f t="array" ref="Y49">IFERROR(
(AVERAGE((IF(DATOS_[[Sexo]:[Sexo]]=$B49,IF(DATOS_[[AGRUP. VALOR. PTO.]:[AGRUP. VALOR. PTO.]]=$B48,IF(DATOS_[[Check Periodo Ref.]:[Check Periodo Ref.]]="Dentro",IF(DATOS_[[Check Equiparado]:[Check Equiparado]]="Sí",IF(DATOS!AT$4="Sí",(1/DATOS_[[% anualiz]:[% anualiz]]),1)*IF(DATOS!AT$5="Sí",1/DATOS_[[% normaliz]:[% normaliz]],1)*(DATOS_[Conc.Sal.16])))))))),
0)</f>
        <v>0</v>
      </c>
      <c r="Z49" s="168">
        <f t="array" ref="Z49">IFERROR(
(AVERAGE((IF(DATOS_[[Sexo]:[Sexo]]=$B49,IF(DATOS_[[AGRUP. VALOR. PTO.]:[AGRUP. VALOR. PTO.]]=$B48,IF(DATOS_[[Check Periodo Ref.]:[Check Periodo Ref.]]="Dentro",IF(DATOS_[[Check Equiparado]:[Check Equiparado]]="Sí",IF(DATOS!AU$4="Sí",(1/DATOS_[[% anualiz]:[% anualiz]]),1)*IF(DATOS!AU$5="Sí",1/DATOS_[[% normaliz]:[% normaliz]],1)*(DATOS_[Conc.Sal.17])))))))),
0)</f>
        <v>0</v>
      </c>
      <c r="AA49" s="168">
        <f t="array" ref="AA49">IFERROR(
(AVERAGE((IF(DATOS_[[Sexo]:[Sexo]]=$B49,IF(DATOS_[[AGRUP. VALOR. PTO.]:[AGRUP. VALOR. PTO.]]=$B48,IF(DATOS_[[Check Periodo Ref.]:[Check Periodo Ref.]]="Dentro",IF(DATOS_[[Check Equiparado]:[Check Equiparado]]="Sí",IF(DATOS!AV$4="Sí",(1/DATOS_[[% anualiz]:[% anualiz]]),1)*IF(DATOS!AV$5="Sí",1/DATOS_[[% normaliz]:[% normaliz]],1)*(DATOS_[Conc.Sal.18])))))))),
0)</f>
        <v>0</v>
      </c>
      <c r="AB49" s="168">
        <f t="array" ref="AB49">IFERROR(
(AVERAGE((IF(DATOS_[[Sexo]:[Sexo]]=$B49,IF(DATOS_[[AGRUP. VALOR. PTO.]:[AGRUP. VALOR. PTO.]]=$B48,IF(DATOS_[[Check Periodo Ref.]:[Check Periodo Ref.]]="Dentro",IF(DATOS_[[Check Equiparado]:[Check Equiparado]]="Sí",IF(DATOS!AW$4="Sí",(1/DATOS_[[% anualiz]:[% anualiz]]),1)*IF(DATOS!AW$5="Sí",1/DATOS_[[% normaliz]:[% normaliz]],1)*(DATOS_[Conc.Sal.19])))))))),
0)</f>
        <v>0</v>
      </c>
      <c r="AC49" s="168">
        <f t="array" ref="AC49">IFERROR(
(AVERAGE((IF(DATOS_[[Sexo]:[Sexo]]=$B49,IF(DATOS_[[AGRUP. VALOR. PTO.]:[AGRUP. VALOR. PTO.]]=$B48,IF(DATOS_[[Check Periodo Ref.]:[Check Periodo Ref.]]="Dentro",IF(DATOS_[[Check Equiparado]:[Check Equiparado]]="Sí",IF(DATOS!AX$4="Sí",(1/DATOS_[[% anualiz]:[% anualiz]]),1)*IF(DATOS!AX$5="Sí",1/DATOS_[[% normaliz]:[% normaliz]],1)*(DATOS_[Conc.Sal.20])))))))),
0)</f>
        <v>0</v>
      </c>
      <c r="AD49" s="168">
        <f t="array" ref="AD49">IFERROR(
(AVERAGE((IF(DATOS_[[Sexo]:[Sexo]]=$B49,IF(DATOS_[[AGRUP. VALOR. PTO.]:[AGRUP. VALOR. PTO.]]=$B48,IF(DATOS_[[Check Periodo Ref.]:[Check Periodo Ref.]]="Dentro",IF(DATOS_[[Check Equiparado]:[Check Equiparado]]="Sí",IF(DATOS!AY$4="Sí",(1/DATOS_[[% anualiz]:[% anualiz]]),1)*IF(DATOS!AY$5="Sí",1/DATOS_[[% normaliz]:[% normaliz]],1)*(DATOS_[Conc.Sal.21])))))))),
0)</f>
        <v>0</v>
      </c>
      <c r="AE49" s="168">
        <f t="array" ref="AE49">IFERROR(
(AVERAGE((IF(DATOS_[[Sexo]:[Sexo]]=$B49,IF(DATOS_[[AGRUP. VALOR. PTO.]:[AGRUP. VALOR. PTO.]]=$B48,IF(DATOS_[[Check Periodo Ref.]:[Check Periodo Ref.]]="Dentro",IF(DATOS_[[Check Equiparado]:[Check Equiparado]]="Sí",IF(DATOS!AZ$4="Sí",(1/DATOS_[[% anualiz]:[% anualiz]]),1)*IF(DATOS!AZ$5="Sí",1/DATOS_[[% normaliz]:[% normaliz]],1)*(DATOS_[Conc.Sal.22])))))))),
0)</f>
        <v>0</v>
      </c>
      <c r="AF49" s="168">
        <f t="array" ref="AF49">IFERROR(
(AVERAGE((IF(DATOS_[[Sexo]:[Sexo]]=$B49,IF(DATOS_[[AGRUP. VALOR. PTO.]:[AGRUP. VALOR. PTO.]]=$B48,IF(DATOS_[[Check Periodo Ref.]:[Check Periodo Ref.]]="Dentro",IF(DATOS_[[Check Equiparado]:[Check Equiparado]]="Sí",IF(DATOS!BA$4="Sí",(1/DATOS_[[% anualiz]:[% anualiz]]),1)*IF(DATOS!BA$5="Sí",1/DATOS_[[% normaliz]:[% normaliz]],1)*(DATOS_[Conc.Sal.23])))))))),
0)</f>
        <v>0</v>
      </c>
      <c r="AG49" s="168">
        <f t="array" ref="AG49">IFERROR(
(AVERAGE((IF(DATOS_[[Sexo]:[Sexo]]=$B49,IF(DATOS_[[AGRUP. VALOR. PTO.]:[AGRUP. VALOR. PTO.]]=$B48,IF(DATOS_[[Check Periodo Ref.]:[Check Periodo Ref.]]="Dentro",IF(DATOS_[[Check Equiparado]:[Check Equiparado]]="Sí",IF(DATOS!BB$4="Sí",(1/DATOS_[[% anualiz]:[% anualiz]]),1)*IF(DATOS!BB$5="Sí",1/DATOS_[[% normaliz]:[% normaliz]],1)*(DATOS_[Conc.Sal.24])))))))),
0)</f>
        <v>0</v>
      </c>
      <c r="AH49" s="168">
        <f t="array" ref="AH49">IFERROR(
(AVERAGE((IF(DATOS_[[Sexo]:[Sexo]]=$B49,IF(DATOS_[[AGRUP. VALOR. PTO.]:[AGRUP. VALOR. PTO.]]=$B48,IF(DATOS_[[Check Periodo Ref.]:[Check Periodo Ref.]]="Dentro",IF(DATOS_[[Check Equiparado]:[Check Equiparado]]="Sí",IF(DATOS!BC$4="Sí",(1/DATOS_[[% anualiz]:[% anualiz]]),1)*IF(DATOS!BC$5="Sí",1/DATOS_[[% normaliz]:[% normaliz]],1)*(DATOS_[Conc.Sal.25])))))))),
0)</f>
        <v>0</v>
      </c>
      <c r="AI49" s="168">
        <f t="array" ref="AI49">IFERROR(
(AVERAGE((IF(DATOS_[[Sexo]:[Sexo]]=$B49,IF(DATOS_[[AGRUP. VALOR. PTO.]:[AGRUP. VALOR. PTO.]]=$B48,IF(DATOS_[[Check Periodo Ref.]:[Check Periodo Ref.]]="Dentro",IF(DATOS_[[Check Equiparado]:[Check Equiparado]]="Sí",IF(DATOS!BD$4="Sí",(1/DATOS_[[% anualiz]:[% anualiz]]),1)*IF(DATOS!BD$5="Sí",1/DATOS_[[% normaliz]:[% normaliz]],1)*(DATOS_[Conc.Sal.26])))))))),
0)</f>
        <v>0</v>
      </c>
      <c r="AJ49" s="168">
        <f t="array" ref="AJ49">IFERROR(
(AVERAGE((IF(DATOS_[[Sexo]:[Sexo]]=$B49,IF(DATOS_[[AGRUP. VALOR. PTO.]:[AGRUP. VALOR. PTO.]]=$B48,IF(DATOS_[[Check Periodo Ref.]:[Check Periodo Ref.]]="Dentro",IF(DATOS_[[Check Equiparado]:[Check Equiparado]]="Sí",IF(DATOS!BE$4="Sí",(1/DATOS_[[% anualiz]:[% anualiz]]),1)*IF(DATOS!BE$5="Sí",1/DATOS_[[% normaliz]:[% normaliz]],1)*(DATOS_[Conc.Sal.27])))))))),
0)</f>
        <v>0</v>
      </c>
      <c r="AK49" s="168">
        <f t="array" ref="AK49">IFERROR(
(AVERAGE((IF(DATOS_[[Sexo]:[Sexo]]=$B49,IF(DATOS_[[AGRUP. VALOR. PTO.]:[AGRUP. VALOR. PTO.]]=$B48,IF(DATOS_[[Check Periodo Ref.]:[Check Periodo Ref.]]="Dentro",IF(DATOS_[[Check Equiparado]:[Check Equiparado]]="Sí",IF(DATOS!BF$4="Sí",(1/DATOS_[[% anualiz]:[% anualiz]]),1)*IF(DATOS!BF$5="Sí",1/DATOS_[[% normaliz]:[% normaliz]],1)*(DATOS_[Conc.Sal.28])))))))),
0)</f>
        <v>0</v>
      </c>
      <c r="AL49" s="168">
        <f t="array" ref="AL49">IFERROR(
(AVERAGE((IF(DATOS_[[Sexo]:[Sexo]]=$B49,IF(DATOS_[[AGRUP. VALOR. PTO.]:[AGRUP. VALOR. PTO.]]=$B48,IF(DATOS_[[Check Periodo Ref.]:[Check Periodo Ref.]]="Dentro",IF(DATOS_[[Check Equiparado]:[Check Equiparado]]="Sí",IF(DATOS!BG$4="Sí",(1/DATOS_[[% anualiz]:[% anualiz]]),1)*IF(DATOS!BG$5="Sí",1/DATOS_[[% normaliz]:[% normaliz]],1)*(DATOS_[Conc.Sal.29])))))))),
0)</f>
        <v>0</v>
      </c>
      <c r="AM49" s="168">
        <f t="array" ref="AM49">IFERROR(
(AVERAGE((IF(DATOS_[[Sexo]:[Sexo]]=$B49,IF(DATOS_[[AGRUP. VALOR. PTO.]:[AGRUP. VALOR. PTO.]]=$B48,IF(DATOS_[[Check Periodo Ref.]:[Check Periodo Ref.]]="Dentro",IF(DATOS_[[Check Equiparado]:[Check Equiparado]]="Sí",IF(DATOS!BH$4="Sí",(1/DATOS_[[% anualiz]:[% anualiz]]),1)*IF(DATOS!BH$5="Sí",1/DATOS_[[% normaliz]:[% normaliz]],1)*(DATOS_[Conc.Sal.30])))))))),
0)</f>
        <v>0</v>
      </c>
      <c r="AN49" s="169">
        <f t="array" ref="AN49">IFERROR(
AVERAGE(IF(DATOS_[Sexo]=$B49,IF(DATOS_[[AGRUP. VALOR. PTO.]:[AGRUP. VALOR. PTO.]]=$B48,IF(DATOS_[Check Equiparado]="Sí",IF(DATOS_[Check Periodo Ref.]="Dentro",DATOS_[Tot COMPL.SAL Eq],FALSE))))),
0)</f>
        <v>0</v>
      </c>
      <c r="AO49" s="170">
        <f t="array" ref="AO49">IFERROR(
AVERAGE(IF(DATOS_[Sexo]=$B49,IF(DATOS_[[AGRUP. VALOR. PTO.]:[AGRUP. VALOR. PTO.]]=$B48,IF(DATOS_[Check Equiparado]="Sí",IF(DATOS_[Check Periodo Ref.]="Dentro",DATOS_[TOTAL SALARIO Eq],FALSE))))),
0)</f>
        <v>0</v>
      </c>
      <c r="AP49" s="171">
        <f t="array" ref="AP49">IFERROR(
(AVERAGE((IF(DATOS_[[Sexo]:[Sexo]]=$B49,IF(DATOS_[[AGRUP. VALOR. PTO.]:[AGRUP. VALOR. PTO.]]=$B48,IF(DATOS_[[Check Periodo Ref.]:[Check Periodo Ref.]]="Dentro",IF(DATOS_[[Check Equiparado]:[Check Equiparado]]="Sí",IF(DATOS!BI$4="Sí",(1/DATOS_[[% anualiz]:[% anualiz]]),1)*IF(DATOS!BI$5="Sí",1/DATOS_[[% normaliz]:[% normaliz]],1)*(DATOS_[C.Extra.01])))))))),
0)</f>
        <v>0</v>
      </c>
      <c r="AQ49" s="171">
        <f t="array" ref="AQ49">IFERROR(
(AVERAGE((IF(DATOS_[[Sexo]:[Sexo]]=$B49,IF(DATOS_[[AGRUP. VALOR. PTO.]:[AGRUP. VALOR. PTO.]]=$B48,IF(DATOS_[[Check Periodo Ref.]:[Check Periodo Ref.]]="Dentro",IF(DATOS_[[Check Equiparado]:[Check Equiparado]]="Sí",IF(DATOS!BJ$4="Sí",(1/DATOS_[[% anualiz]:[% anualiz]]),1)*IF(DATOS!BJ$5="Sí",1/DATOS_[[% normaliz]:[% normaliz]],1)*(DATOS_[C.Extra.02])))))))),
0)</f>
        <v>0</v>
      </c>
      <c r="AR49" s="171">
        <f t="array" ref="AR49">IFERROR(
(AVERAGE((IF(DATOS_[[Sexo]:[Sexo]]=$B49,IF(DATOS_[[AGRUP. VALOR. PTO.]:[AGRUP. VALOR. PTO.]]=$B48,IF(DATOS_[[Check Periodo Ref.]:[Check Periodo Ref.]]="Dentro",IF(DATOS_[[Check Equiparado]:[Check Equiparado]]="Sí",IF(DATOS!BK$4="Sí",(1/DATOS_[[% anualiz]:[% anualiz]]),1)*IF(DATOS!BK$5="Sí",1/DATOS_[[% normaliz]:[% normaliz]],1)*(DATOS_[C.Extra.03])))))))),
0)</f>
        <v>0</v>
      </c>
      <c r="AS49" s="171">
        <f t="array" ref="AS49">IFERROR(
(AVERAGE((IF(DATOS_[[Sexo]:[Sexo]]=$B49,IF(DATOS_[[AGRUP. VALOR. PTO.]:[AGRUP. VALOR. PTO.]]=$B48,IF(DATOS_[[Check Periodo Ref.]:[Check Periodo Ref.]]="Dentro",IF(DATOS_[[Check Equiparado]:[Check Equiparado]]="Sí",IF(DATOS!BL$4="Sí",(1/DATOS_[[% anualiz]:[% anualiz]]),1)*IF(DATOS!BL$5="Sí",1/DATOS_[[% normaliz]:[% normaliz]],1)*(DATOS_[C.Extra.04])))))))),
0)</f>
        <v>0</v>
      </c>
      <c r="AT49" s="171">
        <f t="array" ref="AT49">IFERROR(
(AVERAGE((IF(DATOS_[[Sexo]:[Sexo]]=$B49,IF(DATOS_[[AGRUP. VALOR. PTO.]:[AGRUP. VALOR. PTO.]]=$B48,IF(DATOS_[[Check Periodo Ref.]:[Check Periodo Ref.]]="Dentro",IF(DATOS_[[Check Equiparado]:[Check Equiparado]]="Sí",IF(DATOS!BM$4="Sí",(1/DATOS_[[% anualiz]:[% anualiz]]),1)*IF(DATOS!BM$5="Sí",1/DATOS_[[% normaliz]:[% normaliz]],1)*(DATOS_[C.Extra.05])))))))),
0)</f>
        <v>0</v>
      </c>
      <c r="AU49" s="172">
        <f t="array" ref="AU49">IFERROR(
AVERAGE(IF(DATOS_[Sexo]=$B49,IF(DATOS_[[AGRUP. VALOR. PTO.]:[AGRUP. VALOR. PTO.]]=$B48,IF(DATOS_[Check Equiparado]="Sí",IF(DATOS_[Check Periodo Ref.]="Dentro",DATOS_[Tot Extrasalarial Eq],FALSE))))),
0)</f>
        <v>0</v>
      </c>
      <c r="AV49" s="173">
        <f t="array" ref="AV49">IFERROR(
AVERAGE(IF(DATOS_[Sexo]=$B49,IF(DATOS_[[AGRUP. VALOR. PTO.]:[AGRUP. VALOR. PTO.]]=$B48,IF(DATOS_[Check Equiparado]="Sí",IF(DATOS_[Check Periodo Ref.]="Dentro",DATOS_[TOTAL Retrib Eq],FALSE))))),
0)</f>
        <v>0</v>
      </c>
    </row>
    <row r="50" spans="1:48" x14ac:dyDescent="0.3">
      <c r="A50" s="119" t="str">
        <f t="shared" ref="A50" si="50">+A49</f>
        <v>[ocultar]</v>
      </c>
      <c r="B50" s="123" t="s">
        <v>163</v>
      </c>
      <c r="C50" s="124">
        <f t="array" ref="C50">SUM(IF($B50=DATOS_[Sexo],
IF($B48=DATOS_[AGRUP. VALOR. PTO.],
IF("Dentro"=DATOS_[Check Periodo Ref.],
1/(COUNTIFS(DATOS_[Sexo],$B50,DATOS_[AGRUP. VALOR. PTO.],$B48,DATOS_[Check Periodo Ref.],"Dentro",DATOS_[id],DATOS_[id]))))))</f>
        <v>0</v>
      </c>
      <c r="D50" s="125">
        <f>COUNTIFS(DATOS_[AGRUP. VALOR. PTO.],$B48,DATOS_[Sexo],$B50,DATOS_[Check Periodo Ref.],"Dentro")</f>
        <v>0</v>
      </c>
      <c r="E50" s="125">
        <f>COUNTIFS(DATOS_[AGRUP. VALOR. PTO.],$B48,DATOS_[Sexo],$B50,DATOS_[Check Periodo Ref.],"Dentro",DATOS_[Check Nº SC Norm],"Sí")</f>
        <v>0</v>
      </c>
      <c r="F50" s="125">
        <f>COUNTIFS(DATOS_[AGRUP. VALOR. PTO.],$B48,DATOS_[Sexo],$B50,DATOS_[Check Periodo Ref.],"Dentro",DATOS_[Check Nº SC Anualiz],"Sí")</f>
        <v>0</v>
      </c>
      <c r="G50" s="125">
        <f>COUNTIFS(DATOS_[AGRUP. VALOR. PTO.],$B48,DATOS_[Sexo],$B50,DATOS_[Check Periodo Ref.],"Dentro",DATOS_[Check Nº SC Norm y Anualiz],"Sí")</f>
        <v>0</v>
      </c>
      <c r="H50" s="125">
        <f>COUNTIFS(DATOS_[AGRUP. VALOR. PTO.],$B48,DATOS_[Sexo],$B50,DATOS_[Check Periodo Ref.],"Dentro",DATOS_[Check Equiparación],"Sí")</f>
        <v>0</v>
      </c>
      <c r="I50" s="167" cm="1">
        <f t="array" ref="I50">IFERROR(
AVERAGE(IF(DATOS_[Sexo]=$B50,IF(DATOS_[[AGRUP. VALOR. PTO.]:[AGRUP. VALOR. PTO.]]=$B48,IF(DATOS_[Check Equiparado]="Sí",IF(DATOS_[Check Periodo Ref.]="Dentro",DATOS_[SALARIO BASE Eq],FALSE))))),
0)</f>
        <v>0</v>
      </c>
      <c r="J50" s="168">
        <f t="array" ref="J50">IFERROR(
(AVERAGE((IF(DATOS_[[Sexo]:[Sexo]]=$B50,IF(DATOS_[[AGRUP. VALOR. PTO.]:[AGRUP. VALOR. PTO.]]=$B48,IF(DATOS_[[Check Periodo Ref.]:[Check Periodo Ref.]]="Dentro",IF(DATOS_[[Check Equiparado]:[Check Equiparado]]="Sí",IF(DATOS!AE$4="Sí",(1/DATOS_[[% anualiz]:[% anualiz]]),1)*IF(DATOS!AE$5="Sí",1/DATOS_[[% normaliz]:[% normaliz]],1)*(DATOS_[Conc.Sal.01])))))))),
0)</f>
        <v>0</v>
      </c>
      <c r="K50" s="168">
        <f t="array" ref="K50">IFERROR(
(AVERAGE((IF(DATOS_[[Sexo]:[Sexo]]=$B50,IF(DATOS_[[AGRUP. VALOR. PTO.]:[AGRUP. VALOR. PTO.]]=$B48,IF(DATOS_[[Check Periodo Ref.]:[Check Periodo Ref.]]="Dentro",IF(DATOS_[[Check Equiparado]:[Check Equiparado]]="Sí",IF(DATOS!AF$4="Sí",(1/DATOS_[[% anualiz]:[% anualiz]]),1)*IF(DATOS!AF$5="Sí",1/DATOS_[[% normaliz]:[% normaliz]],1)*(DATOS_[Conc.Sal.02])))))))),
0)</f>
        <v>0</v>
      </c>
      <c r="L50" s="168">
        <f t="array" ref="L50">IFERROR(
(AVERAGE((IF(DATOS_[[Sexo]:[Sexo]]=$B50,IF(DATOS_[[AGRUP. VALOR. PTO.]:[AGRUP. VALOR. PTO.]]=$B48,IF(DATOS_[[Check Periodo Ref.]:[Check Periodo Ref.]]="Dentro",IF(DATOS_[[Check Equiparado]:[Check Equiparado]]="Sí",IF(DATOS!AG$4="Sí",(1/DATOS_[[% anualiz]:[% anualiz]]),1)*IF(DATOS!AG$5="Sí",1/DATOS_[[% normaliz]:[% normaliz]],1)*(DATOS_[Conc.Sal.03])))))))),
0)</f>
        <v>0</v>
      </c>
      <c r="M50" s="168">
        <f t="array" ref="M50">IFERROR(
(AVERAGE((IF(DATOS_[[Sexo]:[Sexo]]=$B50,IF(DATOS_[[AGRUP. VALOR. PTO.]:[AGRUP. VALOR. PTO.]]=$B48,IF(DATOS_[[Check Periodo Ref.]:[Check Periodo Ref.]]="Dentro",IF(DATOS_[[Check Equiparado]:[Check Equiparado]]="Sí",IF(DATOS!AH$4="Sí",(1/DATOS_[[% anualiz]:[% anualiz]]),1)*IF(DATOS!AH$5="Sí",1/DATOS_[[% normaliz]:[% normaliz]],1)*(DATOS_[Conc.Sal.04])))))))),
0)</f>
        <v>0</v>
      </c>
      <c r="N50" s="168">
        <f t="array" ref="N50">IFERROR(
(AVERAGE((IF(DATOS_[[Sexo]:[Sexo]]=$B50,IF(DATOS_[[AGRUP. VALOR. PTO.]:[AGRUP. VALOR. PTO.]]=$B48,IF(DATOS_[[Check Periodo Ref.]:[Check Periodo Ref.]]="Dentro",IF(DATOS_[[Check Equiparado]:[Check Equiparado]]="Sí",IF(DATOS!AI$4="Sí",(1/DATOS_[[% anualiz]:[% anualiz]]),1)*IF(DATOS!AI$5="Sí",1/DATOS_[[% normaliz]:[% normaliz]],1)*(DATOS_[Conc.Sal.05])))))))),
0)</f>
        <v>0</v>
      </c>
      <c r="O50" s="168">
        <f t="array" ref="O50">IFERROR(
(AVERAGE((IF(DATOS_[[Sexo]:[Sexo]]=$B50,IF(DATOS_[[AGRUP. VALOR. PTO.]:[AGRUP. VALOR. PTO.]]=$B48,IF(DATOS_[[Check Periodo Ref.]:[Check Periodo Ref.]]="Dentro",IF(DATOS_[[Check Equiparado]:[Check Equiparado]]="Sí",IF(DATOS!AJ$4="Sí",(1/DATOS_[[% anualiz]:[% anualiz]]),1)*IF(DATOS!AJ$5="Sí",1/DATOS_[[% normaliz]:[% normaliz]],1)*(DATOS_[Conc.Sal.06])))))))),
0)</f>
        <v>0</v>
      </c>
      <c r="P50" s="168">
        <f t="array" ref="P50">IFERROR(
(AVERAGE((IF(DATOS_[[Sexo]:[Sexo]]=$B50,IF(DATOS_[[AGRUP. VALOR. PTO.]:[AGRUP. VALOR. PTO.]]=$B48,IF(DATOS_[[Check Periodo Ref.]:[Check Periodo Ref.]]="Dentro",IF(DATOS_[[Check Equiparado]:[Check Equiparado]]="Sí",IF(DATOS!AK$4="Sí",(1/DATOS_[[% anualiz]:[% anualiz]]),1)*IF(DATOS!AK$5="Sí",1/DATOS_[[% normaliz]:[% normaliz]],1)*(DATOS_[Conc.Sal.07])))))))),
0)</f>
        <v>0</v>
      </c>
      <c r="Q50" s="168">
        <f t="array" ref="Q50">IFERROR(
(AVERAGE((IF(DATOS_[[Sexo]:[Sexo]]=$B50,IF(DATOS_[[AGRUP. VALOR. PTO.]:[AGRUP. VALOR. PTO.]]=$B48,IF(DATOS_[[Check Periodo Ref.]:[Check Periodo Ref.]]="Dentro",IF(DATOS_[[Check Equiparado]:[Check Equiparado]]="Sí",IF(DATOS!AL$4="Sí",(1/DATOS_[[% anualiz]:[% anualiz]]),1)*IF(DATOS!AL$5="Sí",1/DATOS_[[% normaliz]:[% normaliz]],1)*(DATOS_[Conc.Sal.08])))))))),
0)</f>
        <v>0</v>
      </c>
      <c r="R50" s="168">
        <f t="array" ref="R50">IFERROR(
(AVERAGE((IF(DATOS_[[Sexo]:[Sexo]]=$B50,IF(DATOS_[[AGRUP. VALOR. PTO.]:[AGRUP. VALOR. PTO.]]=$B48,IF(DATOS_[[Check Periodo Ref.]:[Check Periodo Ref.]]="Dentro",IF(DATOS_[[Check Equiparado]:[Check Equiparado]]="Sí",IF(DATOS!AM$4="Sí",(1/DATOS_[[% anualiz]:[% anualiz]]),1)*IF(DATOS!AM$5="Sí",1/DATOS_[[% normaliz]:[% normaliz]],1)*(DATOS_[Conc.Sal.09])))))))),
0)</f>
        <v>0</v>
      </c>
      <c r="S50" s="168">
        <f t="array" ref="S50">IFERROR(
(AVERAGE((IF(DATOS_[[Sexo]:[Sexo]]=$B50,IF(DATOS_[[AGRUP. VALOR. PTO.]:[AGRUP. VALOR. PTO.]]=$B48,IF(DATOS_[[Check Periodo Ref.]:[Check Periodo Ref.]]="Dentro",IF(DATOS_[[Check Equiparado]:[Check Equiparado]]="Sí",IF(DATOS!AN$4="Sí",(1/DATOS_[[% anualiz]:[% anualiz]]),1)*IF(DATOS!AN$5="Sí",1/DATOS_[[% normaliz]:[% normaliz]],1)*(DATOS_[Conc.Sal.10])))))))),
0)</f>
        <v>0</v>
      </c>
      <c r="T50" s="168">
        <f t="array" ref="T50">IFERROR(
(AVERAGE((IF(DATOS_[[Sexo]:[Sexo]]=$B50,IF(DATOS_[[AGRUP. VALOR. PTO.]:[AGRUP. VALOR. PTO.]]=$B48,IF(DATOS_[[Check Periodo Ref.]:[Check Periodo Ref.]]="Dentro",IF(DATOS_[[Check Equiparado]:[Check Equiparado]]="Sí",IF(DATOS!AO$4="Sí",(1/DATOS_[[% anualiz]:[% anualiz]]),1)*IF(DATOS!AO$5="Sí",1/DATOS_[[% normaliz]:[% normaliz]],1)*(DATOS_[Conc.Sal.11])))))))),
0)</f>
        <v>0</v>
      </c>
      <c r="U50" s="168">
        <f t="array" ref="U50">IFERROR(
(AVERAGE((IF(DATOS_[[Sexo]:[Sexo]]=$B50,IF(DATOS_[[AGRUP. VALOR. PTO.]:[AGRUP. VALOR. PTO.]]=$B48,IF(DATOS_[[Check Periodo Ref.]:[Check Periodo Ref.]]="Dentro",IF(DATOS_[[Check Equiparado]:[Check Equiparado]]="Sí",IF(DATOS!AP$4="Sí",(1/DATOS_[[% anualiz]:[% anualiz]]),1)*IF(DATOS!AP$5="Sí",1/DATOS_[[% normaliz]:[% normaliz]],1)*(DATOS_[Conc.Sal.12])))))))),
0)</f>
        <v>0</v>
      </c>
      <c r="V50" s="168">
        <f t="array" ref="V50">IFERROR(
(AVERAGE((IF(DATOS_[[Sexo]:[Sexo]]=$B50,IF(DATOS_[[AGRUP. VALOR. PTO.]:[AGRUP. VALOR. PTO.]]=$B48,IF(DATOS_[[Check Periodo Ref.]:[Check Periodo Ref.]]="Dentro",IF(DATOS_[[Check Equiparado]:[Check Equiparado]]="Sí",IF(DATOS!AQ$4="Sí",(1/DATOS_[[% anualiz]:[% anualiz]]),1)*IF(DATOS!AQ$5="Sí",1/DATOS_[[% normaliz]:[% normaliz]],1)*(DATOS_[Conc.Sal.13])))))))),
0)</f>
        <v>0</v>
      </c>
      <c r="W50" s="168">
        <f t="array" ref="W50">IFERROR(
(AVERAGE((IF(DATOS_[[Sexo]:[Sexo]]=$B50,IF(DATOS_[[AGRUP. VALOR. PTO.]:[AGRUP. VALOR. PTO.]]=$B48,IF(DATOS_[[Check Periodo Ref.]:[Check Periodo Ref.]]="Dentro",IF(DATOS_[[Check Equiparado]:[Check Equiparado]]="Sí",IF(DATOS!AR$4="Sí",(1/DATOS_[[% anualiz]:[% anualiz]]),1)*IF(DATOS!AR$5="Sí",1/DATOS_[[% normaliz]:[% normaliz]],1)*(DATOS_[Conc.Sal.14])))))))),
0)</f>
        <v>0</v>
      </c>
      <c r="X50" s="168">
        <f t="array" ref="X50">IFERROR(
(AVERAGE((IF(DATOS_[[Sexo]:[Sexo]]=$B50,IF(DATOS_[[AGRUP. VALOR. PTO.]:[AGRUP. VALOR. PTO.]]=$B48,IF(DATOS_[[Check Periodo Ref.]:[Check Periodo Ref.]]="Dentro",IF(DATOS_[[Check Equiparado]:[Check Equiparado]]="Sí",IF(DATOS!AS$4="Sí",(1/DATOS_[[% anualiz]:[% anualiz]]),1)*IF(DATOS!AS$5="Sí",1/DATOS_[[% normaliz]:[% normaliz]],1)*(DATOS_[Conc.Sal.15])))))))),
0)</f>
        <v>0</v>
      </c>
      <c r="Y50" s="168">
        <f t="array" ref="Y50">IFERROR(
(AVERAGE((IF(DATOS_[[Sexo]:[Sexo]]=$B50,IF(DATOS_[[AGRUP. VALOR. PTO.]:[AGRUP. VALOR. PTO.]]=$B48,IF(DATOS_[[Check Periodo Ref.]:[Check Periodo Ref.]]="Dentro",IF(DATOS_[[Check Equiparado]:[Check Equiparado]]="Sí",IF(DATOS!AT$4="Sí",(1/DATOS_[[% anualiz]:[% anualiz]]),1)*IF(DATOS!AT$5="Sí",1/DATOS_[[% normaliz]:[% normaliz]],1)*(DATOS_[Conc.Sal.16])))))))),
0)</f>
        <v>0</v>
      </c>
      <c r="Z50" s="168">
        <f t="array" ref="Z50">IFERROR(
(AVERAGE((IF(DATOS_[[Sexo]:[Sexo]]=$B50,IF(DATOS_[[AGRUP. VALOR. PTO.]:[AGRUP. VALOR. PTO.]]=$B48,IF(DATOS_[[Check Periodo Ref.]:[Check Periodo Ref.]]="Dentro",IF(DATOS_[[Check Equiparado]:[Check Equiparado]]="Sí",IF(DATOS!AU$4="Sí",(1/DATOS_[[% anualiz]:[% anualiz]]),1)*IF(DATOS!AU$5="Sí",1/DATOS_[[% normaliz]:[% normaliz]],1)*(DATOS_[Conc.Sal.17])))))))),
0)</f>
        <v>0</v>
      </c>
      <c r="AA50" s="168">
        <f t="array" ref="AA50">IFERROR(
(AVERAGE((IF(DATOS_[[Sexo]:[Sexo]]=$B50,IF(DATOS_[[AGRUP. VALOR. PTO.]:[AGRUP. VALOR. PTO.]]=$B48,IF(DATOS_[[Check Periodo Ref.]:[Check Periodo Ref.]]="Dentro",IF(DATOS_[[Check Equiparado]:[Check Equiparado]]="Sí",IF(DATOS!AV$4="Sí",(1/DATOS_[[% anualiz]:[% anualiz]]),1)*IF(DATOS!AV$5="Sí",1/DATOS_[[% normaliz]:[% normaliz]],1)*(DATOS_[Conc.Sal.18])))))))),
0)</f>
        <v>0</v>
      </c>
      <c r="AB50" s="168">
        <f t="array" ref="AB50">IFERROR(
(AVERAGE((IF(DATOS_[[Sexo]:[Sexo]]=$B50,IF(DATOS_[[AGRUP. VALOR. PTO.]:[AGRUP. VALOR. PTO.]]=$B48,IF(DATOS_[[Check Periodo Ref.]:[Check Periodo Ref.]]="Dentro",IF(DATOS_[[Check Equiparado]:[Check Equiparado]]="Sí",IF(DATOS!AW$4="Sí",(1/DATOS_[[% anualiz]:[% anualiz]]),1)*IF(DATOS!AW$5="Sí",1/DATOS_[[% normaliz]:[% normaliz]],1)*(DATOS_[Conc.Sal.19])))))))),
0)</f>
        <v>0</v>
      </c>
      <c r="AC50" s="168">
        <f t="array" ref="AC50">IFERROR(
(AVERAGE((IF(DATOS_[[Sexo]:[Sexo]]=$B50,IF(DATOS_[[AGRUP. VALOR. PTO.]:[AGRUP. VALOR. PTO.]]=$B48,IF(DATOS_[[Check Periodo Ref.]:[Check Periodo Ref.]]="Dentro",IF(DATOS_[[Check Equiparado]:[Check Equiparado]]="Sí",IF(DATOS!AX$4="Sí",(1/DATOS_[[% anualiz]:[% anualiz]]),1)*IF(DATOS!AX$5="Sí",1/DATOS_[[% normaliz]:[% normaliz]],1)*(DATOS_[Conc.Sal.20])))))))),
0)</f>
        <v>0</v>
      </c>
      <c r="AD50" s="168">
        <f t="array" ref="AD50">IFERROR(
(AVERAGE((IF(DATOS_[[Sexo]:[Sexo]]=$B50,IF(DATOS_[[AGRUP. VALOR. PTO.]:[AGRUP. VALOR. PTO.]]=$B48,IF(DATOS_[[Check Periodo Ref.]:[Check Periodo Ref.]]="Dentro",IF(DATOS_[[Check Equiparado]:[Check Equiparado]]="Sí",IF(DATOS!AY$4="Sí",(1/DATOS_[[% anualiz]:[% anualiz]]),1)*IF(DATOS!AY$5="Sí",1/DATOS_[[% normaliz]:[% normaliz]],1)*(DATOS_[Conc.Sal.21])))))))),
0)</f>
        <v>0</v>
      </c>
      <c r="AE50" s="168">
        <f t="array" ref="AE50">IFERROR(
(AVERAGE((IF(DATOS_[[Sexo]:[Sexo]]=$B50,IF(DATOS_[[AGRUP. VALOR. PTO.]:[AGRUP. VALOR. PTO.]]=$B48,IF(DATOS_[[Check Periodo Ref.]:[Check Periodo Ref.]]="Dentro",IF(DATOS_[[Check Equiparado]:[Check Equiparado]]="Sí",IF(DATOS!AZ$4="Sí",(1/DATOS_[[% anualiz]:[% anualiz]]),1)*IF(DATOS!AZ$5="Sí",1/DATOS_[[% normaliz]:[% normaliz]],1)*(DATOS_[Conc.Sal.22])))))))),
0)</f>
        <v>0</v>
      </c>
      <c r="AF50" s="168">
        <f t="array" ref="AF50">IFERROR(
(AVERAGE((IF(DATOS_[[Sexo]:[Sexo]]=$B50,IF(DATOS_[[AGRUP. VALOR. PTO.]:[AGRUP. VALOR. PTO.]]=$B48,IF(DATOS_[[Check Periodo Ref.]:[Check Periodo Ref.]]="Dentro",IF(DATOS_[[Check Equiparado]:[Check Equiparado]]="Sí",IF(DATOS!BA$4="Sí",(1/DATOS_[[% anualiz]:[% anualiz]]),1)*IF(DATOS!BA$5="Sí",1/DATOS_[[% normaliz]:[% normaliz]],1)*(DATOS_[Conc.Sal.23])))))))),
0)</f>
        <v>0</v>
      </c>
      <c r="AG50" s="168">
        <f t="array" ref="AG50">IFERROR(
(AVERAGE((IF(DATOS_[[Sexo]:[Sexo]]=$B50,IF(DATOS_[[AGRUP. VALOR. PTO.]:[AGRUP. VALOR. PTO.]]=$B48,IF(DATOS_[[Check Periodo Ref.]:[Check Periodo Ref.]]="Dentro",IF(DATOS_[[Check Equiparado]:[Check Equiparado]]="Sí",IF(DATOS!BB$4="Sí",(1/DATOS_[[% anualiz]:[% anualiz]]),1)*IF(DATOS!BB$5="Sí",1/DATOS_[[% normaliz]:[% normaliz]],1)*(DATOS_[Conc.Sal.24])))))))),
0)</f>
        <v>0</v>
      </c>
      <c r="AH50" s="168">
        <f t="array" ref="AH50">IFERROR(
(AVERAGE((IF(DATOS_[[Sexo]:[Sexo]]=$B50,IF(DATOS_[[AGRUP. VALOR. PTO.]:[AGRUP. VALOR. PTO.]]=$B48,IF(DATOS_[[Check Periodo Ref.]:[Check Periodo Ref.]]="Dentro",IF(DATOS_[[Check Equiparado]:[Check Equiparado]]="Sí",IF(DATOS!BC$4="Sí",(1/DATOS_[[% anualiz]:[% anualiz]]),1)*IF(DATOS!BC$5="Sí",1/DATOS_[[% normaliz]:[% normaliz]],1)*(DATOS_[Conc.Sal.25])))))))),
0)</f>
        <v>0</v>
      </c>
      <c r="AI50" s="168">
        <f t="array" ref="AI50">IFERROR(
(AVERAGE((IF(DATOS_[[Sexo]:[Sexo]]=$B50,IF(DATOS_[[AGRUP. VALOR. PTO.]:[AGRUP. VALOR. PTO.]]=$B48,IF(DATOS_[[Check Periodo Ref.]:[Check Periodo Ref.]]="Dentro",IF(DATOS_[[Check Equiparado]:[Check Equiparado]]="Sí",IF(DATOS!BD$4="Sí",(1/DATOS_[[% anualiz]:[% anualiz]]),1)*IF(DATOS!BD$5="Sí",1/DATOS_[[% normaliz]:[% normaliz]],1)*(DATOS_[Conc.Sal.26])))))))),
0)</f>
        <v>0</v>
      </c>
      <c r="AJ50" s="168">
        <f t="array" ref="AJ50">IFERROR(
(AVERAGE((IF(DATOS_[[Sexo]:[Sexo]]=$B50,IF(DATOS_[[AGRUP. VALOR. PTO.]:[AGRUP. VALOR. PTO.]]=$B48,IF(DATOS_[[Check Periodo Ref.]:[Check Periodo Ref.]]="Dentro",IF(DATOS_[[Check Equiparado]:[Check Equiparado]]="Sí",IF(DATOS!BE$4="Sí",(1/DATOS_[[% anualiz]:[% anualiz]]),1)*IF(DATOS!BE$5="Sí",1/DATOS_[[% normaliz]:[% normaliz]],1)*(DATOS_[Conc.Sal.27])))))))),
0)</f>
        <v>0</v>
      </c>
      <c r="AK50" s="168">
        <f t="array" ref="AK50">IFERROR(
(AVERAGE((IF(DATOS_[[Sexo]:[Sexo]]=$B50,IF(DATOS_[[AGRUP. VALOR. PTO.]:[AGRUP. VALOR. PTO.]]=$B48,IF(DATOS_[[Check Periodo Ref.]:[Check Periodo Ref.]]="Dentro",IF(DATOS_[[Check Equiparado]:[Check Equiparado]]="Sí",IF(DATOS!BF$4="Sí",(1/DATOS_[[% anualiz]:[% anualiz]]),1)*IF(DATOS!BF$5="Sí",1/DATOS_[[% normaliz]:[% normaliz]],1)*(DATOS_[Conc.Sal.28])))))))),
0)</f>
        <v>0</v>
      </c>
      <c r="AL50" s="168">
        <f t="array" ref="AL50">IFERROR(
(AVERAGE((IF(DATOS_[[Sexo]:[Sexo]]=$B50,IF(DATOS_[[AGRUP. VALOR. PTO.]:[AGRUP. VALOR. PTO.]]=$B48,IF(DATOS_[[Check Periodo Ref.]:[Check Periodo Ref.]]="Dentro",IF(DATOS_[[Check Equiparado]:[Check Equiparado]]="Sí",IF(DATOS!BG$4="Sí",(1/DATOS_[[% anualiz]:[% anualiz]]),1)*IF(DATOS!BG$5="Sí",1/DATOS_[[% normaliz]:[% normaliz]],1)*(DATOS_[Conc.Sal.29])))))))),
0)</f>
        <v>0</v>
      </c>
      <c r="AM50" s="168">
        <f t="array" ref="AM50">IFERROR(
(AVERAGE((IF(DATOS_[[Sexo]:[Sexo]]=$B50,IF(DATOS_[[AGRUP. VALOR. PTO.]:[AGRUP. VALOR. PTO.]]=$B48,IF(DATOS_[[Check Periodo Ref.]:[Check Periodo Ref.]]="Dentro",IF(DATOS_[[Check Equiparado]:[Check Equiparado]]="Sí",IF(DATOS!BH$4="Sí",(1/DATOS_[[% anualiz]:[% anualiz]]),1)*IF(DATOS!BH$5="Sí",1/DATOS_[[% normaliz]:[% normaliz]],1)*(DATOS_[Conc.Sal.30])))))))),
0)</f>
        <v>0</v>
      </c>
      <c r="AN50" s="169">
        <f t="array" ref="AN50">IFERROR(
AVERAGE(IF(DATOS_[Sexo]=$B50,IF(DATOS_[[AGRUP. VALOR. PTO.]:[AGRUP. VALOR. PTO.]]=$B48,IF(DATOS_[Check Equiparado]="Sí",IF(DATOS_[Check Periodo Ref.]="Dentro",DATOS_[Tot COMPL.SAL Eq],FALSE))))),
0)</f>
        <v>0</v>
      </c>
      <c r="AO50" s="170">
        <f t="array" ref="AO50">IFERROR(
AVERAGE(IF(DATOS_[Sexo]=$B50,IF(DATOS_[[AGRUP. VALOR. PTO.]:[AGRUP. VALOR. PTO.]]=$B48,IF(DATOS_[Check Equiparado]="Sí",IF(DATOS_[Check Periodo Ref.]="Dentro",DATOS_[TOTAL SALARIO Eq],FALSE))))),
0)</f>
        <v>0</v>
      </c>
      <c r="AP50" s="171">
        <f t="array" ref="AP50">IFERROR(
(AVERAGE((IF(DATOS_[[Sexo]:[Sexo]]=$B50,IF(DATOS_[[AGRUP. VALOR. PTO.]:[AGRUP. VALOR. PTO.]]=$B49,IF(DATOS_[[Check Periodo Ref.]:[Check Periodo Ref.]]="Dentro",IF(DATOS_[[Check Equiparado]:[Check Equiparado]]="Sí",IF(DATOS!BI$4="Sí",(1/DATOS_[[% anualiz]:[% anualiz]]),1)*IF(DATOS!BI$5="Sí",1/DATOS_[[% normaliz]:[% normaliz]],1)*(DATOS_[C.Extra.01])))))))),
0)</f>
        <v>0</v>
      </c>
      <c r="AQ50" s="171">
        <f t="array" ref="AQ50">IFERROR(
(AVERAGE((IF(DATOS_[[Sexo]:[Sexo]]=$B50,IF(DATOS_[[AGRUP. VALOR. PTO.]:[AGRUP. VALOR. PTO.]]=$B49,IF(DATOS_[[Check Periodo Ref.]:[Check Periodo Ref.]]="Dentro",IF(DATOS_[[Check Equiparado]:[Check Equiparado]]="Sí",IF(DATOS!BJ$4="Sí",(1/DATOS_[[% anualiz]:[% anualiz]]),1)*IF(DATOS!BJ$5="Sí",1/DATOS_[[% normaliz]:[% normaliz]],1)*(DATOS_[C.Extra.02])))))))),
0)</f>
        <v>0</v>
      </c>
      <c r="AR50" s="171">
        <f t="array" ref="AR50">IFERROR(
(AVERAGE((IF(DATOS_[[Sexo]:[Sexo]]=$B50,IF(DATOS_[[AGRUP. VALOR. PTO.]:[AGRUP. VALOR. PTO.]]=$B49,IF(DATOS_[[Check Periodo Ref.]:[Check Periodo Ref.]]="Dentro",IF(DATOS_[[Check Equiparado]:[Check Equiparado]]="Sí",IF(DATOS!BK$4="Sí",(1/DATOS_[[% anualiz]:[% anualiz]]),1)*IF(DATOS!BK$5="Sí",1/DATOS_[[% normaliz]:[% normaliz]],1)*(DATOS_[C.Extra.03])))))))),
0)</f>
        <v>0</v>
      </c>
      <c r="AS50" s="171">
        <f t="array" ref="AS50">IFERROR(
(AVERAGE((IF(DATOS_[[Sexo]:[Sexo]]=$B50,IF(DATOS_[[AGRUP. VALOR. PTO.]:[AGRUP. VALOR. PTO.]]=$B49,IF(DATOS_[[Check Periodo Ref.]:[Check Periodo Ref.]]="Dentro",IF(DATOS_[[Check Equiparado]:[Check Equiparado]]="Sí",IF(DATOS!BL$4="Sí",(1/DATOS_[[% anualiz]:[% anualiz]]),1)*IF(DATOS!BL$5="Sí",1/DATOS_[[% normaliz]:[% normaliz]],1)*(DATOS_[C.Extra.04])))))))),
0)</f>
        <v>0</v>
      </c>
      <c r="AT50" s="171">
        <f t="array" ref="AT50">IFERROR(
(AVERAGE((IF(DATOS_[[Sexo]:[Sexo]]=$B50,IF(DATOS_[[AGRUP. VALOR. PTO.]:[AGRUP. VALOR. PTO.]]=$B49,IF(DATOS_[[Check Periodo Ref.]:[Check Periodo Ref.]]="Dentro",IF(DATOS_[[Check Equiparado]:[Check Equiparado]]="Sí",IF(DATOS!BM$4="Sí",(1/DATOS_[[% anualiz]:[% anualiz]]),1)*IF(DATOS!BM$5="Sí",1/DATOS_[[% normaliz]:[% normaliz]],1)*(DATOS_[C.Extra.05])))))))),
0)</f>
        <v>0</v>
      </c>
      <c r="AU50" s="172">
        <f t="array" ref="AU50">IFERROR(
AVERAGE(IF(DATOS_[Sexo]=$B50,IF(DATOS_[[AGRUP. VALOR. PTO.]:[AGRUP. VALOR. PTO.]]=$B48,IF(DATOS_[Check Equiparado]="Sí",IF(DATOS_[Check Periodo Ref.]="Dentro",DATOS_[Tot Extrasalarial Eq],FALSE))))),
0)</f>
        <v>0</v>
      </c>
      <c r="AV50" s="173">
        <f t="array" ref="AV50">IFERROR(
AVERAGE(IF(DATOS_[Sexo]=$B50,IF(DATOS_[[AGRUP. VALOR. PTO.]:[AGRUP. VALOR. PTO.]]=$B48,IF(DATOS_[Check Equiparado]="Sí",IF(DATOS_[Check Periodo Ref.]="Dentro",DATOS_[TOTAL Retrib Eq],FALSE))))),
0)</f>
        <v>0</v>
      </c>
    </row>
    <row r="51" spans="1:48" ht="17.25" thickBot="1" x14ac:dyDescent="0.35">
      <c r="A51" s="119" t="str">
        <f t="shared" ref="A51" si="51">+A52</f>
        <v>[ocultar]</v>
      </c>
      <c r="B51" s="129" t="s">
        <v>272</v>
      </c>
      <c r="C51" s="166"/>
      <c r="D51" s="130"/>
      <c r="E51" s="130"/>
      <c r="F51" s="130"/>
      <c r="G51" s="130"/>
      <c r="H51" s="130"/>
      <c r="I51" s="196" t="str">
        <f t="shared" ref="I51:AV51" si="52">IFERROR((I52-I53)/I52,"")</f>
        <v/>
      </c>
      <c r="J51" s="197" t="str">
        <f t="shared" si="52"/>
        <v/>
      </c>
      <c r="K51" s="198" t="str">
        <f t="shared" si="52"/>
        <v/>
      </c>
      <c r="L51" s="198" t="str">
        <f t="shared" si="52"/>
        <v/>
      </c>
      <c r="M51" s="198" t="str">
        <f t="shared" si="52"/>
        <v/>
      </c>
      <c r="N51" s="199" t="str">
        <f t="shared" si="52"/>
        <v/>
      </c>
      <c r="O51" s="200" t="str">
        <f t="shared" si="52"/>
        <v/>
      </c>
      <c r="P51" s="200" t="str">
        <f t="shared" si="52"/>
        <v/>
      </c>
      <c r="Q51" s="200" t="str">
        <f t="shared" si="52"/>
        <v/>
      </c>
      <c r="R51" s="200" t="str">
        <f t="shared" si="52"/>
        <v/>
      </c>
      <c r="S51" s="200" t="str">
        <f t="shared" si="52"/>
        <v/>
      </c>
      <c r="T51" s="200" t="str">
        <f t="shared" si="52"/>
        <v/>
      </c>
      <c r="U51" s="200" t="str">
        <f t="shared" si="52"/>
        <v/>
      </c>
      <c r="V51" s="200" t="str">
        <f t="shared" si="52"/>
        <v/>
      </c>
      <c r="W51" s="200" t="str">
        <f t="shared" si="52"/>
        <v/>
      </c>
      <c r="X51" s="200" t="str">
        <f t="shared" si="52"/>
        <v/>
      </c>
      <c r="Y51" s="200" t="str">
        <f t="shared" si="52"/>
        <v/>
      </c>
      <c r="Z51" s="199" t="str">
        <f t="shared" si="52"/>
        <v/>
      </c>
      <c r="AA51" s="199" t="str">
        <f t="shared" si="52"/>
        <v/>
      </c>
      <c r="AB51" s="199" t="str">
        <f t="shared" si="52"/>
        <v/>
      </c>
      <c r="AC51" s="199" t="str">
        <f t="shared" si="52"/>
        <v/>
      </c>
      <c r="AD51" s="199" t="str">
        <f t="shared" si="52"/>
        <v/>
      </c>
      <c r="AE51" s="199" t="str">
        <f t="shared" si="52"/>
        <v/>
      </c>
      <c r="AF51" s="199" t="str">
        <f t="shared" si="52"/>
        <v/>
      </c>
      <c r="AG51" s="199" t="str">
        <f t="shared" si="52"/>
        <v/>
      </c>
      <c r="AH51" s="199" t="str">
        <f t="shared" si="52"/>
        <v/>
      </c>
      <c r="AI51" s="199" t="str">
        <f t="shared" si="52"/>
        <v/>
      </c>
      <c r="AJ51" s="199" t="str">
        <f t="shared" si="52"/>
        <v/>
      </c>
      <c r="AK51" s="199" t="str">
        <f t="shared" si="52"/>
        <v/>
      </c>
      <c r="AL51" s="199" t="str">
        <f t="shared" si="52"/>
        <v/>
      </c>
      <c r="AM51" s="199" t="str">
        <f t="shared" si="52"/>
        <v/>
      </c>
      <c r="AN51" s="201" t="str">
        <f t="shared" si="52"/>
        <v/>
      </c>
      <c r="AO51" s="205" t="str">
        <f t="shared" si="52"/>
        <v/>
      </c>
      <c r="AP51" s="202" t="str">
        <f t="shared" si="52"/>
        <v/>
      </c>
      <c r="AQ51" s="202" t="str">
        <f t="shared" si="52"/>
        <v/>
      </c>
      <c r="AR51" s="202" t="str">
        <f t="shared" si="52"/>
        <v/>
      </c>
      <c r="AS51" s="202" t="str">
        <f t="shared" si="52"/>
        <v/>
      </c>
      <c r="AT51" s="202" t="str">
        <f t="shared" si="52"/>
        <v/>
      </c>
      <c r="AU51" s="203" t="str">
        <f t="shared" si="52"/>
        <v/>
      </c>
      <c r="AV51" s="204" t="str">
        <f t="shared" si="52"/>
        <v/>
      </c>
    </row>
    <row r="52" spans="1:48" x14ac:dyDescent="0.3">
      <c r="A52" s="119" t="str">
        <f t="shared" ref="A52" si="53">+IF(C52+C53=0,"[ocultar]","")</f>
        <v>[ocultar]</v>
      </c>
      <c r="B52" s="123" t="s">
        <v>162</v>
      </c>
      <c r="C52" s="124">
        <f t="array" ref="C52">SUM(IF($B52=DATOS_[Sexo],
IF($B51=DATOS_[AGRUP. VALOR. PTO.],
IF("Dentro"=DATOS_[Check Periodo Ref.],
1/(COUNTIFS(DATOS_[Sexo],$B52,DATOS_[AGRUP. VALOR. PTO.],$B51,DATOS_[Check Periodo Ref.],"Dentro",DATOS_[id],DATOS_[id]))))))</f>
        <v>0</v>
      </c>
      <c r="D52" s="125">
        <f>COUNTIFS(DATOS_[AGRUP. VALOR. PTO.],$B51,DATOS_[Sexo],$B52,DATOS_[Check Periodo Ref.],"Dentro")</f>
        <v>0</v>
      </c>
      <c r="E52" s="125">
        <f>COUNTIFS(DATOS_[AGRUP. VALOR. PTO.],$B51,DATOS_[Sexo],$B52,DATOS_[Check Periodo Ref.],"Dentro",DATOS_[Check Nº SC Norm],"Sí")</f>
        <v>0</v>
      </c>
      <c r="F52" s="125">
        <f>COUNTIFS(DATOS_[AGRUP. VALOR. PTO.],$B51,DATOS_[Sexo],$B52,DATOS_[Check Periodo Ref.],"Dentro",DATOS_[Check Nº SC Anualiz],"Sí")</f>
        <v>0</v>
      </c>
      <c r="G52" s="125">
        <f>COUNTIFS(DATOS_[AGRUP. VALOR. PTO.],$B51,DATOS_[Sexo],$B52,DATOS_[Check Periodo Ref.],"Dentro",DATOS_[Check Nº SC Norm y Anualiz],"Sí")</f>
        <v>0</v>
      </c>
      <c r="H52" s="125">
        <f>COUNTIFS(DATOS_[AGRUP. VALOR. PTO.],$B51,DATOS_[Sexo],$B52,DATOS_[Check Periodo Ref.],"Dentro",DATOS_[Check Equiparación],"Sí")</f>
        <v>0</v>
      </c>
      <c r="I52" s="167">
        <f t="array" ref="I52">IFERROR(
AVERAGE(IF(DATOS_[Sexo]=$B52,IF(DATOS_[[AGRUP. VALOR. PTO.]:[AGRUP. VALOR. PTO.]]=$B51,IF(DATOS_[Check Equiparado]="Sí",IF(DATOS_[Check Periodo Ref.]="Dentro",DATOS_[SALARIO BASE Eq],FALSE))))),
0)</f>
        <v>0</v>
      </c>
      <c r="J52" s="168">
        <f t="array" ref="J52">IFERROR(
(AVERAGE((IF(DATOS_[[Sexo]:[Sexo]]=$B52,IF(DATOS_[[AGRUP. VALOR. PTO.]:[AGRUP. VALOR. PTO.]]=$B51,IF(DATOS_[[Check Periodo Ref.]:[Check Periodo Ref.]]="Dentro",IF(DATOS_[[Check Equiparado]:[Check Equiparado]]="Sí",IF(DATOS!AE$4="Sí",(1/DATOS_[[% anualiz]:[% anualiz]]),1)*IF(DATOS!AE$5="Sí",1/DATOS_[[% normaliz]:[% normaliz]],1)*(DATOS_[Conc.Sal.01])))))))),
0)</f>
        <v>0</v>
      </c>
      <c r="K52" s="168">
        <f t="array" ref="K52">IFERROR(
(AVERAGE((IF(DATOS_[[Sexo]:[Sexo]]=$B52,IF(DATOS_[[AGRUP. VALOR. PTO.]:[AGRUP. VALOR. PTO.]]=$B51,IF(DATOS_[[Check Periodo Ref.]:[Check Periodo Ref.]]="Dentro",IF(DATOS_[[Check Equiparado]:[Check Equiparado]]="Sí",IF(DATOS!AF$4="Sí",(1/DATOS_[[% anualiz]:[% anualiz]]),1)*IF(DATOS!AF$5="Sí",1/DATOS_[[% normaliz]:[% normaliz]],1)*(DATOS_[Conc.Sal.02])))))))),
0)</f>
        <v>0</v>
      </c>
      <c r="L52" s="168">
        <f t="array" ref="L52">IFERROR(
(AVERAGE((IF(DATOS_[[Sexo]:[Sexo]]=$B52,IF(DATOS_[[AGRUP. VALOR. PTO.]:[AGRUP. VALOR. PTO.]]=$B51,IF(DATOS_[[Check Periodo Ref.]:[Check Periodo Ref.]]="Dentro",IF(DATOS_[[Check Equiparado]:[Check Equiparado]]="Sí",IF(DATOS!AG$4="Sí",(1/DATOS_[[% anualiz]:[% anualiz]]),1)*IF(DATOS!AG$5="Sí",1/DATOS_[[% normaliz]:[% normaliz]],1)*(DATOS_[Conc.Sal.03])))))))),
0)</f>
        <v>0</v>
      </c>
      <c r="M52" s="168">
        <f t="array" ref="M52">IFERROR(
(AVERAGE((IF(DATOS_[[Sexo]:[Sexo]]=$B52,IF(DATOS_[[AGRUP. VALOR. PTO.]:[AGRUP. VALOR. PTO.]]=$B51,IF(DATOS_[[Check Periodo Ref.]:[Check Periodo Ref.]]="Dentro",IF(DATOS_[[Check Equiparado]:[Check Equiparado]]="Sí",IF(DATOS!AH$4="Sí",(1/DATOS_[[% anualiz]:[% anualiz]]),1)*IF(DATOS!AH$5="Sí",1/DATOS_[[% normaliz]:[% normaliz]],1)*(DATOS_[Conc.Sal.04])))))))),
0)</f>
        <v>0</v>
      </c>
      <c r="N52" s="168">
        <f t="array" ref="N52">IFERROR(
(AVERAGE((IF(DATOS_[[Sexo]:[Sexo]]=$B52,IF(DATOS_[[AGRUP. VALOR. PTO.]:[AGRUP. VALOR. PTO.]]=$B51,IF(DATOS_[[Check Periodo Ref.]:[Check Periodo Ref.]]="Dentro",IF(DATOS_[[Check Equiparado]:[Check Equiparado]]="Sí",IF(DATOS!AI$4="Sí",(1/DATOS_[[% anualiz]:[% anualiz]]),1)*IF(DATOS!AI$5="Sí",1/DATOS_[[% normaliz]:[% normaliz]],1)*(DATOS_[Conc.Sal.05])))))))),
0)</f>
        <v>0</v>
      </c>
      <c r="O52" s="168">
        <f t="array" ref="O52">IFERROR(
(AVERAGE((IF(DATOS_[[Sexo]:[Sexo]]=$B52,IF(DATOS_[[AGRUP. VALOR. PTO.]:[AGRUP. VALOR. PTO.]]=$B51,IF(DATOS_[[Check Periodo Ref.]:[Check Periodo Ref.]]="Dentro",IF(DATOS_[[Check Equiparado]:[Check Equiparado]]="Sí",IF(DATOS!AJ$4="Sí",(1/DATOS_[[% anualiz]:[% anualiz]]),1)*IF(DATOS!AJ$5="Sí",1/DATOS_[[% normaliz]:[% normaliz]],1)*(DATOS_[Conc.Sal.06])))))))),
0)</f>
        <v>0</v>
      </c>
      <c r="P52" s="168">
        <f t="array" ref="P52">IFERROR(
(AVERAGE((IF(DATOS_[[Sexo]:[Sexo]]=$B52,IF(DATOS_[[AGRUP. VALOR. PTO.]:[AGRUP. VALOR. PTO.]]=$B51,IF(DATOS_[[Check Periodo Ref.]:[Check Periodo Ref.]]="Dentro",IF(DATOS_[[Check Equiparado]:[Check Equiparado]]="Sí",IF(DATOS!AK$4="Sí",(1/DATOS_[[% anualiz]:[% anualiz]]),1)*IF(DATOS!AK$5="Sí",1/DATOS_[[% normaliz]:[% normaliz]],1)*(DATOS_[Conc.Sal.07])))))))),
0)</f>
        <v>0</v>
      </c>
      <c r="Q52" s="168">
        <f t="array" ref="Q52">IFERROR(
(AVERAGE((IF(DATOS_[[Sexo]:[Sexo]]=$B52,IF(DATOS_[[AGRUP. VALOR. PTO.]:[AGRUP. VALOR. PTO.]]=$B51,IF(DATOS_[[Check Periodo Ref.]:[Check Periodo Ref.]]="Dentro",IF(DATOS_[[Check Equiparado]:[Check Equiparado]]="Sí",IF(DATOS!AL$4="Sí",(1/DATOS_[[% anualiz]:[% anualiz]]),1)*IF(DATOS!AL$5="Sí",1/DATOS_[[% normaliz]:[% normaliz]],1)*(DATOS_[Conc.Sal.08])))))))),
0)</f>
        <v>0</v>
      </c>
      <c r="R52" s="168">
        <f t="array" ref="R52">IFERROR(
(AVERAGE((IF(DATOS_[[Sexo]:[Sexo]]=$B52,IF(DATOS_[[AGRUP. VALOR. PTO.]:[AGRUP. VALOR. PTO.]]=$B51,IF(DATOS_[[Check Periodo Ref.]:[Check Periodo Ref.]]="Dentro",IF(DATOS_[[Check Equiparado]:[Check Equiparado]]="Sí",IF(DATOS!AM$4="Sí",(1/DATOS_[[% anualiz]:[% anualiz]]),1)*IF(DATOS!AM$5="Sí",1/DATOS_[[% normaliz]:[% normaliz]],1)*(DATOS_[Conc.Sal.09])))))))),
0)</f>
        <v>0</v>
      </c>
      <c r="S52" s="168">
        <f t="array" ref="S52">IFERROR(
(AVERAGE((IF(DATOS_[[Sexo]:[Sexo]]=$B52,IF(DATOS_[[AGRUP. VALOR. PTO.]:[AGRUP. VALOR. PTO.]]=$B51,IF(DATOS_[[Check Periodo Ref.]:[Check Periodo Ref.]]="Dentro",IF(DATOS_[[Check Equiparado]:[Check Equiparado]]="Sí",IF(DATOS!AN$4="Sí",(1/DATOS_[[% anualiz]:[% anualiz]]),1)*IF(DATOS!AN$5="Sí",1/DATOS_[[% normaliz]:[% normaliz]],1)*(DATOS_[Conc.Sal.10])))))))),
0)</f>
        <v>0</v>
      </c>
      <c r="T52" s="168">
        <f t="array" ref="T52">IFERROR(
(AVERAGE((IF(DATOS_[[Sexo]:[Sexo]]=$B52,IF(DATOS_[[AGRUP. VALOR. PTO.]:[AGRUP. VALOR. PTO.]]=$B51,IF(DATOS_[[Check Periodo Ref.]:[Check Periodo Ref.]]="Dentro",IF(DATOS_[[Check Equiparado]:[Check Equiparado]]="Sí",IF(DATOS!AO$4="Sí",(1/DATOS_[[% anualiz]:[% anualiz]]),1)*IF(DATOS!AO$5="Sí",1/DATOS_[[% normaliz]:[% normaliz]],1)*(DATOS_[Conc.Sal.11])))))))),
0)</f>
        <v>0</v>
      </c>
      <c r="U52" s="168">
        <f t="array" ref="U52">IFERROR(
(AVERAGE((IF(DATOS_[[Sexo]:[Sexo]]=$B52,IF(DATOS_[[AGRUP. VALOR. PTO.]:[AGRUP. VALOR. PTO.]]=$B51,IF(DATOS_[[Check Periodo Ref.]:[Check Periodo Ref.]]="Dentro",IF(DATOS_[[Check Equiparado]:[Check Equiparado]]="Sí",IF(DATOS!AP$4="Sí",(1/DATOS_[[% anualiz]:[% anualiz]]),1)*IF(DATOS!AP$5="Sí",1/DATOS_[[% normaliz]:[% normaliz]],1)*(DATOS_[Conc.Sal.12])))))))),
0)</f>
        <v>0</v>
      </c>
      <c r="V52" s="168">
        <f t="array" ref="V52">IFERROR(
(AVERAGE((IF(DATOS_[[Sexo]:[Sexo]]=$B52,IF(DATOS_[[AGRUP. VALOR. PTO.]:[AGRUP. VALOR. PTO.]]=$B51,IF(DATOS_[[Check Periodo Ref.]:[Check Periodo Ref.]]="Dentro",IF(DATOS_[[Check Equiparado]:[Check Equiparado]]="Sí",IF(DATOS!AQ$4="Sí",(1/DATOS_[[% anualiz]:[% anualiz]]),1)*IF(DATOS!AQ$5="Sí",1/DATOS_[[% normaliz]:[% normaliz]],1)*(DATOS_[Conc.Sal.13])))))))),
0)</f>
        <v>0</v>
      </c>
      <c r="W52" s="168">
        <f t="array" ref="W52">IFERROR(
(AVERAGE((IF(DATOS_[[Sexo]:[Sexo]]=$B52,IF(DATOS_[[AGRUP. VALOR. PTO.]:[AGRUP. VALOR. PTO.]]=$B51,IF(DATOS_[[Check Periodo Ref.]:[Check Periodo Ref.]]="Dentro",IF(DATOS_[[Check Equiparado]:[Check Equiparado]]="Sí",IF(DATOS!AR$4="Sí",(1/DATOS_[[% anualiz]:[% anualiz]]),1)*IF(DATOS!AR$5="Sí",1/DATOS_[[% normaliz]:[% normaliz]],1)*(DATOS_[Conc.Sal.14])))))))),
0)</f>
        <v>0</v>
      </c>
      <c r="X52" s="168">
        <f t="array" ref="X52">IFERROR(
(AVERAGE((IF(DATOS_[[Sexo]:[Sexo]]=$B52,IF(DATOS_[[AGRUP. VALOR. PTO.]:[AGRUP. VALOR. PTO.]]=$B51,IF(DATOS_[[Check Periodo Ref.]:[Check Periodo Ref.]]="Dentro",IF(DATOS_[[Check Equiparado]:[Check Equiparado]]="Sí",IF(DATOS!AS$4="Sí",(1/DATOS_[[% anualiz]:[% anualiz]]),1)*IF(DATOS!AS$5="Sí",1/DATOS_[[% normaliz]:[% normaliz]],1)*(DATOS_[Conc.Sal.15])))))))),
0)</f>
        <v>0</v>
      </c>
      <c r="Y52" s="168">
        <f t="array" ref="Y52">IFERROR(
(AVERAGE((IF(DATOS_[[Sexo]:[Sexo]]=$B52,IF(DATOS_[[AGRUP. VALOR. PTO.]:[AGRUP. VALOR. PTO.]]=$B51,IF(DATOS_[[Check Periodo Ref.]:[Check Periodo Ref.]]="Dentro",IF(DATOS_[[Check Equiparado]:[Check Equiparado]]="Sí",IF(DATOS!AT$4="Sí",(1/DATOS_[[% anualiz]:[% anualiz]]),1)*IF(DATOS!AT$5="Sí",1/DATOS_[[% normaliz]:[% normaliz]],1)*(DATOS_[Conc.Sal.16])))))))),
0)</f>
        <v>0</v>
      </c>
      <c r="Z52" s="168">
        <f t="array" ref="Z52">IFERROR(
(AVERAGE((IF(DATOS_[[Sexo]:[Sexo]]=$B52,IF(DATOS_[[AGRUP. VALOR. PTO.]:[AGRUP. VALOR. PTO.]]=$B51,IF(DATOS_[[Check Periodo Ref.]:[Check Periodo Ref.]]="Dentro",IF(DATOS_[[Check Equiparado]:[Check Equiparado]]="Sí",IF(DATOS!AU$4="Sí",(1/DATOS_[[% anualiz]:[% anualiz]]),1)*IF(DATOS!AU$5="Sí",1/DATOS_[[% normaliz]:[% normaliz]],1)*(DATOS_[Conc.Sal.17])))))))),
0)</f>
        <v>0</v>
      </c>
      <c r="AA52" s="168">
        <f t="array" ref="AA52">IFERROR(
(AVERAGE((IF(DATOS_[[Sexo]:[Sexo]]=$B52,IF(DATOS_[[AGRUP. VALOR. PTO.]:[AGRUP. VALOR. PTO.]]=$B51,IF(DATOS_[[Check Periodo Ref.]:[Check Periodo Ref.]]="Dentro",IF(DATOS_[[Check Equiparado]:[Check Equiparado]]="Sí",IF(DATOS!AV$4="Sí",(1/DATOS_[[% anualiz]:[% anualiz]]),1)*IF(DATOS!AV$5="Sí",1/DATOS_[[% normaliz]:[% normaliz]],1)*(DATOS_[Conc.Sal.18])))))))),
0)</f>
        <v>0</v>
      </c>
      <c r="AB52" s="168">
        <f t="array" ref="AB52">IFERROR(
(AVERAGE((IF(DATOS_[[Sexo]:[Sexo]]=$B52,IF(DATOS_[[AGRUP. VALOR. PTO.]:[AGRUP. VALOR. PTO.]]=$B51,IF(DATOS_[[Check Periodo Ref.]:[Check Periodo Ref.]]="Dentro",IF(DATOS_[[Check Equiparado]:[Check Equiparado]]="Sí",IF(DATOS!AW$4="Sí",(1/DATOS_[[% anualiz]:[% anualiz]]),1)*IF(DATOS!AW$5="Sí",1/DATOS_[[% normaliz]:[% normaliz]],1)*(DATOS_[Conc.Sal.19])))))))),
0)</f>
        <v>0</v>
      </c>
      <c r="AC52" s="168">
        <f t="array" ref="AC52">IFERROR(
(AVERAGE((IF(DATOS_[[Sexo]:[Sexo]]=$B52,IF(DATOS_[[AGRUP. VALOR. PTO.]:[AGRUP. VALOR. PTO.]]=$B51,IF(DATOS_[[Check Periodo Ref.]:[Check Periodo Ref.]]="Dentro",IF(DATOS_[[Check Equiparado]:[Check Equiparado]]="Sí",IF(DATOS!AX$4="Sí",(1/DATOS_[[% anualiz]:[% anualiz]]),1)*IF(DATOS!AX$5="Sí",1/DATOS_[[% normaliz]:[% normaliz]],1)*(DATOS_[Conc.Sal.20])))))))),
0)</f>
        <v>0</v>
      </c>
      <c r="AD52" s="168">
        <f t="array" ref="AD52">IFERROR(
(AVERAGE((IF(DATOS_[[Sexo]:[Sexo]]=$B52,IF(DATOS_[[AGRUP. VALOR. PTO.]:[AGRUP. VALOR. PTO.]]=$B51,IF(DATOS_[[Check Periodo Ref.]:[Check Periodo Ref.]]="Dentro",IF(DATOS_[[Check Equiparado]:[Check Equiparado]]="Sí",IF(DATOS!AY$4="Sí",(1/DATOS_[[% anualiz]:[% anualiz]]),1)*IF(DATOS!AY$5="Sí",1/DATOS_[[% normaliz]:[% normaliz]],1)*(DATOS_[Conc.Sal.21])))))))),
0)</f>
        <v>0</v>
      </c>
      <c r="AE52" s="168">
        <f t="array" ref="AE52">IFERROR(
(AVERAGE((IF(DATOS_[[Sexo]:[Sexo]]=$B52,IF(DATOS_[[AGRUP. VALOR. PTO.]:[AGRUP. VALOR. PTO.]]=$B51,IF(DATOS_[[Check Periodo Ref.]:[Check Periodo Ref.]]="Dentro",IF(DATOS_[[Check Equiparado]:[Check Equiparado]]="Sí",IF(DATOS!AZ$4="Sí",(1/DATOS_[[% anualiz]:[% anualiz]]),1)*IF(DATOS!AZ$5="Sí",1/DATOS_[[% normaliz]:[% normaliz]],1)*(DATOS_[Conc.Sal.22])))))))),
0)</f>
        <v>0</v>
      </c>
      <c r="AF52" s="168">
        <f t="array" ref="AF52">IFERROR(
(AVERAGE((IF(DATOS_[[Sexo]:[Sexo]]=$B52,IF(DATOS_[[AGRUP. VALOR. PTO.]:[AGRUP. VALOR. PTO.]]=$B51,IF(DATOS_[[Check Periodo Ref.]:[Check Periodo Ref.]]="Dentro",IF(DATOS_[[Check Equiparado]:[Check Equiparado]]="Sí",IF(DATOS!BA$4="Sí",(1/DATOS_[[% anualiz]:[% anualiz]]),1)*IF(DATOS!BA$5="Sí",1/DATOS_[[% normaliz]:[% normaliz]],1)*(DATOS_[Conc.Sal.23])))))))),
0)</f>
        <v>0</v>
      </c>
      <c r="AG52" s="168">
        <f t="array" ref="AG52">IFERROR(
(AVERAGE((IF(DATOS_[[Sexo]:[Sexo]]=$B52,IF(DATOS_[[AGRUP. VALOR. PTO.]:[AGRUP. VALOR. PTO.]]=$B51,IF(DATOS_[[Check Periodo Ref.]:[Check Periodo Ref.]]="Dentro",IF(DATOS_[[Check Equiparado]:[Check Equiparado]]="Sí",IF(DATOS!BB$4="Sí",(1/DATOS_[[% anualiz]:[% anualiz]]),1)*IF(DATOS!BB$5="Sí",1/DATOS_[[% normaliz]:[% normaliz]],1)*(DATOS_[Conc.Sal.24])))))))),
0)</f>
        <v>0</v>
      </c>
      <c r="AH52" s="168">
        <f t="array" ref="AH52">IFERROR(
(AVERAGE((IF(DATOS_[[Sexo]:[Sexo]]=$B52,IF(DATOS_[[AGRUP. VALOR. PTO.]:[AGRUP. VALOR. PTO.]]=$B51,IF(DATOS_[[Check Periodo Ref.]:[Check Periodo Ref.]]="Dentro",IF(DATOS_[[Check Equiparado]:[Check Equiparado]]="Sí",IF(DATOS!BC$4="Sí",(1/DATOS_[[% anualiz]:[% anualiz]]),1)*IF(DATOS!BC$5="Sí",1/DATOS_[[% normaliz]:[% normaliz]],1)*(DATOS_[Conc.Sal.25])))))))),
0)</f>
        <v>0</v>
      </c>
      <c r="AI52" s="168">
        <f t="array" ref="AI52">IFERROR(
(AVERAGE((IF(DATOS_[[Sexo]:[Sexo]]=$B52,IF(DATOS_[[AGRUP. VALOR. PTO.]:[AGRUP. VALOR. PTO.]]=$B51,IF(DATOS_[[Check Periodo Ref.]:[Check Periodo Ref.]]="Dentro",IF(DATOS_[[Check Equiparado]:[Check Equiparado]]="Sí",IF(DATOS!BD$4="Sí",(1/DATOS_[[% anualiz]:[% anualiz]]),1)*IF(DATOS!BD$5="Sí",1/DATOS_[[% normaliz]:[% normaliz]],1)*(DATOS_[Conc.Sal.26])))))))),
0)</f>
        <v>0</v>
      </c>
      <c r="AJ52" s="168">
        <f t="array" ref="AJ52">IFERROR(
(AVERAGE((IF(DATOS_[[Sexo]:[Sexo]]=$B52,IF(DATOS_[[AGRUP. VALOR. PTO.]:[AGRUP. VALOR. PTO.]]=$B51,IF(DATOS_[[Check Periodo Ref.]:[Check Periodo Ref.]]="Dentro",IF(DATOS_[[Check Equiparado]:[Check Equiparado]]="Sí",IF(DATOS!BE$4="Sí",(1/DATOS_[[% anualiz]:[% anualiz]]),1)*IF(DATOS!BE$5="Sí",1/DATOS_[[% normaliz]:[% normaliz]],1)*(DATOS_[Conc.Sal.27])))))))),
0)</f>
        <v>0</v>
      </c>
      <c r="AK52" s="168">
        <f t="array" ref="AK52">IFERROR(
(AVERAGE((IF(DATOS_[[Sexo]:[Sexo]]=$B52,IF(DATOS_[[AGRUP. VALOR. PTO.]:[AGRUP. VALOR. PTO.]]=$B51,IF(DATOS_[[Check Periodo Ref.]:[Check Periodo Ref.]]="Dentro",IF(DATOS_[[Check Equiparado]:[Check Equiparado]]="Sí",IF(DATOS!BF$4="Sí",(1/DATOS_[[% anualiz]:[% anualiz]]),1)*IF(DATOS!BF$5="Sí",1/DATOS_[[% normaliz]:[% normaliz]],1)*(DATOS_[Conc.Sal.28])))))))),
0)</f>
        <v>0</v>
      </c>
      <c r="AL52" s="168">
        <f t="array" ref="AL52">IFERROR(
(AVERAGE((IF(DATOS_[[Sexo]:[Sexo]]=$B52,IF(DATOS_[[AGRUP. VALOR. PTO.]:[AGRUP. VALOR. PTO.]]=$B51,IF(DATOS_[[Check Periodo Ref.]:[Check Periodo Ref.]]="Dentro",IF(DATOS_[[Check Equiparado]:[Check Equiparado]]="Sí",IF(DATOS!BG$4="Sí",(1/DATOS_[[% anualiz]:[% anualiz]]),1)*IF(DATOS!BG$5="Sí",1/DATOS_[[% normaliz]:[% normaliz]],1)*(DATOS_[Conc.Sal.29])))))))),
0)</f>
        <v>0</v>
      </c>
      <c r="AM52" s="168">
        <f t="array" ref="AM52">IFERROR(
(AVERAGE((IF(DATOS_[[Sexo]:[Sexo]]=$B52,IF(DATOS_[[AGRUP. VALOR. PTO.]:[AGRUP. VALOR. PTO.]]=$B51,IF(DATOS_[[Check Periodo Ref.]:[Check Periodo Ref.]]="Dentro",IF(DATOS_[[Check Equiparado]:[Check Equiparado]]="Sí",IF(DATOS!BH$4="Sí",(1/DATOS_[[% anualiz]:[% anualiz]]),1)*IF(DATOS!BH$5="Sí",1/DATOS_[[% normaliz]:[% normaliz]],1)*(DATOS_[Conc.Sal.30])))))))),
0)</f>
        <v>0</v>
      </c>
      <c r="AN52" s="169">
        <f t="array" ref="AN52">IFERROR(
AVERAGE(IF(DATOS_[Sexo]=$B52,IF(DATOS_[[AGRUP. VALOR. PTO.]:[AGRUP. VALOR. PTO.]]=$B51,IF(DATOS_[Check Equiparado]="Sí",IF(DATOS_[Check Periodo Ref.]="Dentro",DATOS_[Tot COMPL.SAL Eq],FALSE))))),
0)</f>
        <v>0</v>
      </c>
      <c r="AO52" s="170">
        <f t="array" ref="AO52">IFERROR(
AVERAGE(IF(DATOS_[Sexo]=$B52,IF(DATOS_[[AGRUP. VALOR. PTO.]:[AGRUP. VALOR. PTO.]]=$B51,IF(DATOS_[Check Equiparado]="Sí",IF(DATOS_[Check Periodo Ref.]="Dentro",DATOS_[TOTAL SALARIO Eq],FALSE))))),
0)</f>
        <v>0</v>
      </c>
      <c r="AP52" s="171">
        <f t="array" ref="AP52">IFERROR(
(AVERAGE((IF(DATOS_[[Sexo]:[Sexo]]=$B52,IF(DATOS_[[AGRUP. VALOR. PTO.]:[AGRUP. VALOR. PTO.]]=$B51,IF(DATOS_[[Check Periodo Ref.]:[Check Periodo Ref.]]="Dentro",IF(DATOS_[[Check Equiparado]:[Check Equiparado]]="Sí",IF(DATOS!BI$4="Sí",(1/DATOS_[[% anualiz]:[% anualiz]]),1)*IF(DATOS!BI$5="Sí",1/DATOS_[[% normaliz]:[% normaliz]],1)*(DATOS_[C.Extra.01])))))))),
0)</f>
        <v>0</v>
      </c>
      <c r="AQ52" s="171">
        <f t="array" ref="AQ52">IFERROR(
(AVERAGE((IF(DATOS_[[Sexo]:[Sexo]]=$B52,IF(DATOS_[[AGRUP. VALOR. PTO.]:[AGRUP. VALOR. PTO.]]=$B51,IF(DATOS_[[Check Periodo Ref.]:[Check Periodo Ref.]]="Dentro",IF(DATOS_[[Check Equiparado]:[Check Equiparado]]="Sí",IF(DATOS!BJ$4="Sí",(1/DATOS_[[% anualiz]:[% anualiz]]),1)*IF(DATOS!BJ$5="Sí",1/DATOS_[[% normaliz]:[% normaliz]],1)*(DATOS_[C.Extra.02])))))))),
0)</f>
        <v>0</v>
      </c>
      <c r="AR52" s="171">
        <f t="array" ref="AR52">IFERROR(
(AVERAGE((IF(DATOS_[[Sexo]:[Sexo]]=$B52,IF(DATOS_[[AGRUP. VALOR. PTO.]:[AGRUP. VALOR. PTO.]]=$B51,IF(DATOS_[[Check Periodo Ref.]:[Check Periodo Ref.]]="Dentro",IF(DATOS_[[Check Equiparado]:[Check Equiparado]]="Sí",IF(DATOS!BK$4="Sí",(1/DATOS_[[% anualiz]:[% anualiz]]),1)*IF(DATOS!BK$5="Sí",1/DATOS_[[% normaliz]:[% normaliz]],1)*(DATOS_[C.Extra.03])))))))),
0)</f>
        <v>0</v>
      </c>
      <c r="AS52" s="171">
        <f t="array" ref="AS52">IFERROR(
(AVERAGE((IF(DATOS_[[Sexo]:[Sexo]]=$B52,IF(DATOS_[[AGRUP. VALOR. PTO.]:[AGRUP. VALOR. PTO.]]=$B51,IF(DATOS_[[Check Periodo Ref.]:[Check Periodo Ref.]]="Dentro",IF(DATOS_[[Check Equiparado]:[Check Equiparado]]="Sí",IF(DATOS!BL$4="Sí",(1/DATOS_[[% anualiz]:[% anualiz]]),1)*IF(DATOS!BL$5="Sí",1/DATOS_[[% normaliz]:[% normaliz]],1)*(DATOS_[C.Extra.04])))))))),
0)</f>
        <v>0</v>
      </c>
      <c r="AT52" s="171">
        <f t="array" ref="AT52">IFERROR(
(AVERAGE((IF(DATOS_[[Sexo]:[Sexo]]=$B52,IF(DATOS_[[AGRUP. VALOR. PTO.]:[AGRUP. VALOR. PTO.]]=$B51,IF(DATOS_[[Check Periodo Ref.]:[Check Periodo Ref.]]="Dentro",IF(DATOS_[[Check Equiparado]:[Check Equiparado]]="Sí",IF(DATOS!BM$4="Sí",(1/DATOS_[[% anualiz]:[% anualiz]]),1)*IF(DATOS!BM$5="Sí",1/DATOS_[[% normaliz]:[% normaliz]],1)*(DATOS_[C.Extra.05])))))))),
0)</f>
        <v>0</v>
      </c>
      <c r="AU52" s="172">
        <f t="array" ref="AU52">IFERROR(
AVERAGE(IF(DATOS_[Sexo]=$B52,IF(DATOS_[[AGRUP. VALOR. PTO.]:[AGRUP. VALOR. PTO.]]=$B51,IF(DATOS_[Check Equiparado]="Sí",IF(DATOS_[Check Periodo Ref.]="Dentro",DATOS_[Tot Extrasalarial Eq],FALSE))))),
0)</f>
        <v>0</v>
      </c>
      <c r="AV52" s="173">
        <f t="array" ref="AV52">IFERROR(
AVERAGE(IF(DATOS_[Sexo]=$B52,IF(DATOS_[[AGRUP. VALOR. PTO.]:[AGRUP. VALOR. PTO.]]=$B51,IF(DATOS_[Check Equiparado]="Sí",IF(DATOS_[Check Periodo Ref.]="Dentro",DATOS_[TOTAL Retrib Eq],FALSE))))),
0)</f>
        <v>0</v>
      </c>
    </row>
    <row r="53" spans="1:48" x14ac:dyDescent="0.3">
      <c r="A53" s="119" t="str">
        <f t="shared" ref="A53" si="54">+A52</f>
        <v>[ocultar]</v>
      </c>
      <c r="B53" s="123" t="s">
        <v>163</v>
      </c>
      <c r="C53" s="124">
        <f t="array" ref="C53">SUM(IF($B53=DATOS_[Sexo],
IF($B51=DATOS_[AGRUP. VALOR. PTO.],
IF("Dentro"=DATOS_[Check Periodo Ref.],
1/(COUNTIFS(DATOS_[Sexo],$B53,DATOS_[AGRUP. VALOR. PTO.],$B51,DATOS_[Check Periodo Ref.],"Dentro",DATOS_[id],DATOS_[id]))))))</f>
        <v>0</v>
      </c>
      <c r="D53" s="125">
        <f>COUNTIFS(DATOS_[AGRUP. VALOR. PTO.],$B51,DATOS_[Sexo],$B53,DATOS_[Check Periodo Ref.],"Dentro")</f>
        <v>0</v>
      </c>
      <c r="E53" s="125">
        <f>COUNTIFS(DATOS_[AGRUP. VALOR. PTO.],$B51,DATOS_[Sexo],$B53,DATOS_[Check Periodo Ref.],"Dentro",DATOS_[Check Nº SC Norm],"Sí")</f>
        <v>0</v>
      </c>
      <c r="F53" s="125">
        <f>COUNTIFS(DATOS_[AGRUP. VALOR. PTO.],$B51,DATOS_[Sexo],$B53,DATOS_[Check Periodo Ref.],"Dentro",DATOS_[Check Nº SC Anualiz],"Sí")</f>
        <v>0</v>
      </c>
      <c r="G53" s="125">
        <f>COUNTIFS(DATOS_[AGRUP. VALOR. PTO.],$B51,DATOS_[Sexo],$B53,DATOS_[Check Periodo Ref.],"Dentro",DATOS_[Check Nº SC Norm y Anualiz],"Sí")</f>
        <v>0</v>
      </c>
      <c r="H53" s="125">
        <f>COUNTIFS(DATOS_[AGRUP. VALOR. PTO.],$B51,DATOS_[Sexo],$B53,DATOS_[Check Periodo Ref.],"Dentro",DATOS_[Check Equiparación],"Sí")</f>
        <v>0</v>
      </c>
      <c r="I53" s="167" cm="1">
        <f t="array" ref="I53">IFERROR(
AVERAGE(IF(DATOS_[Sexo]=$B53,IF(DATOS_[[AGRUP. VALOR. PTO.]:[AGRUP. VALOR. PTO.]]=$B51,IF(DATOS_[Check Equiparado]="Sí",IF(DATOS_[Check Periodo Ref.]="Dentro",DATOS_[SALARIO BASE Eq],FALSE))))),
0)</f>
        <v>0</v>
      </c>
      <c r="J53" s="168">
        <f t="array" ref="J53">IFERROR(
(AVERAGE((IF(DATOS_[[Sexo]:[Sexo]]=$B53,IF(DATOS_[[AGRUP. VALOR. PTO.]:[AGRUP. VALOR. PTO.]]=$B51,IF(DATOS_[[Check Periodo Ref.]:[Check Periodo Ref.]]="Dentro",IF(DATOS_[[Check Equiparado]:[Check Equiparado]]="Sí",IF(DATOS!AE$4="Sí",(1/DATOS_[[% anualiz]:[% anualiz]]),1)*IF(DATOS!AE$5="Sí",1/DATOS_[[% normaliz]:[% normaliz]],1)*(DATOS_[Conc.Sal.01])))))))),
0)</f>
        <v>0</v>
      </c>
      <c r="K53" s="168">
        <f t="array" ref="K53">IFERROR(
(AVERAGE((IF(DATOS_[[Sexo]:[Sexo]]=$B53,IF(DATOS_[[AGRUP. VALOR. PTO.]:[AGRUP. VALOR. PTO.]]=$B51,IF(DATOS_[[Check Periodo Ref.]:[Check Periodo Ref.]]="Dentro",IF(DATOS_[[Check Equiparado]:[Check Equiparado]]="Sí",IF(DATOS!AF$4="Sí",(1/DATOS_[[% anualiz]:[% anualiz]]),1)*IF(DATOS!AF$5="Sí",1/DATOS_[[% normaliz]:[% normaliz]],1)*(DATOS_[Conc.Sal.02])))))))),
0)</f>
        <v>0</v>
      </c>
      <c r="L53" s="168">
        <f t="array" ref="L53">IFERROR(
(AVERAGE((IF(DATOS_[[Sexo]:[Sexo]]=$B53,IF(DATOS_[[AGRUP. VALOR. PTO.]:[AGRUP. VALOR. PTO.]]=$B51,IF(DATOS_[[Check Periodo Ref.]:[Check Periodo Ref.]]="Dentro",IF(DATOS_[[Check Equiparado]:[Check Equiparado]]="Sí",IF(DATOS!AG$4="Sí",(1/DATOS_[[% anualiz]:[% anualiz]]),1)*IF(DATOS!AG$5="Sí",1/DATOS_[[% normaliz]:[% normaliz]],1)*(DATOS_[Conc.Sal.03])))))))),
0)</f>
        <v>0</v>
      </c>
      <c r="M53" s="168">
        <f t="array" ref="M53">IFERROR(
(AVERAGE((IF(DATOS_[[Sexo]:[Sexo]]=$B53,IF(DATOS_[[AGRUP. VALOR. PTO.]:[AGRUP. VALOR. PTO.]]=$B51,IF(DATOS_[[Check Periodo Ref.]:[Check Periodo Ref.]]="Dentro",IF(DATOS_[[Check Equiparado]:[Check Equiparado]]="Sí",IF(DATOS!AH$4="Sí",(1/DATOS_[[% anualiz]:[% anualiz]]),1)*IF(DATOS!AH$5="Sí",1/DATOS_[[% normaliz]:[% normaliz]],1)*(DATOS_[Conc.Sal.04])))))))),
0)</f>
        <v>0</v>
      </c>
      <c r="N53" s="168">
        <f t="array" ref="N53">IFERROR(
(AVERAGE((IF(DATOS_[[Sexo]:[Sexo]]=$B53,IF(DATOS_[[AGRUP. VALOR. PTO.]:[AGRUP. VALOR. PTO.]]=$B51,IF(DATOS_[[Check Periodo Ref.]:[Check Periodo Ref.]]="Dentro",IF(DATOS_[[Check Equiparado]:[Check Equiparado]]="Sí",IF(DATOS!AI$4="Sí",(1/DATOS_[[% anualiz]:[% anualiz]]),1)*IF(DATOS!AI$5="Sí",1/DATOS_[[% normaliz]:[% normaliz]],1)*(DATOS_[Conc.Sal.05])))))))),
0)</f>
        <v>0</v>
      </c>
      <c r="O53" s="168">
        <f t="array" ref="O53">IFERROR(
(AVERAGE((IF(DATOS_[[Sexo]:[Sexo]]=$B53,IF(DATOS_[[AGRUP. VALOR. PTO.]:[AGRUP. VALOR. PTO.]]=$B51,IF(DATOS_[[Check Periodo Ref.]:[Check Periodo Ref.]]="Dentro",IF(DATOS_[[Check Equiparado]:[Check Equiparado]]="Sí",IF(DATOS!AJ$4="Sí",(1/DATOS_[[% anualiz]:[% anualiz]]),1)*IF(DATOS!AJ$5="Sí",1/DATOS_[[% normaliz]:[% normaliz]],1)*(DATOS_[Conc.Sal.06])))))))),
0)</f>
        <v>0</v>
      </c>
      <c r="P53" s="168">
        <f t="array" ref="P53">IFERROR(
(AVERAGE((IF(DATOS_[[Sexo]:[Sexo]]=$B53,IF(DATOS_[[AGRUP. VALOR. PTO.]:[AGRUP. VALOR. PTO.]]=$B51,IF(DATOS_[[Check Periodo Ref.]:[Check Periodo Ref.]]="Dentro",IF(DATOS_[[Check Equiparado]:[Check Equiparado]]="Sí",IF(DATOS!AK$4="Sí",(1/DATOS_[[% anualiz]:[% anualiz]]),1)*IF(DATOS!AK$5="Sí",1/DATOS_[[% normaliz]:[% normaliz]],1)*(DATOS_[Conc.Sal.07])))))))),
0)</f>
        <v>0</v>
      </c>
      <c r="Q53" s="168">
        <f t="array" ref="Q53">IFERROR(
(AVERAGE((IF(DATOS_[[Sexo]:[Sexo]]=$B53,IF(DATOS_[[AGRUP. VALOR. PTO.]:[AGRUP. VALOR. PTO.]]=$B51,IF(DATOS_[[Check Periodo Ref.]:[Check Periodo Ref.]]="Dentro",IF(DATOS_[[Check Equiparado]:[Check Equiparado]]="Sí",IF(DATOS!AL$4="Sí",(1/DATOS_[[% anualiz]:[% anualiz]]),1)*IF(DATOS!AL$5="Sí",1/DATOS_[[% normaliz]:[% normaliz]],1)*(DATOS_[Conc.Sal.08])))))))),
0)</f>
        <v>0</v>
      </c>
      <c r="R53" s="168">
        <f t="array" ref="R53">IFERROR(
(AVERAGE((IF(DATOS_[[Sexo]:[Sexo]]=$B53,IF(DATOS_[[AGRUP. VALOR. PTO.]:[AGRUP. VALOR. PTO.]]=$B51,IF(DATOS_[[Check Periodo Ref.]:[Check Periodo Ref.]]="Dentro",IF(DATOS_[[Check Equiparado]:[Check Equiparado]]="Sí",IF(DATOS!AM$4="Sí",(1/DATOS_[[% anualiz]:[% anualiz]]),1)*IF(DATOS!AM$5="Sí",1/DATOS_[[% normaliz]:[% normaliz]],1)*(DATOS_[Conc.Sal.09])))))))),
0)</f>
        <v>0</v>
      </c>
      <c r="S53" s="168">
        <f t="array" ref="S53">IFERROR(
(AVERAGE((IF(DATOS_[[Sexo]:[Sexo]]=$B53,IF(DATOS_[[AGRUP. VALOR. PTO.]:[AGRUP. VALOR. PTO.]]=$B51,IF(DATOS_[[Check Periodo Ref.]:[Check Periodo Ref.]]="Dentro",IF(DATOS_[[Check Equiparado]:[Check Equiparado]]="Sí",IF(DATOS!AN$4="Sí",(1/DATOS_[[% anualiz]:[% anualiz]]),1)*IF(DATOS!AN$5="Sí",1/DATOS_[[% normaliz]:[% normaliz]],1)*(DATOS_[Conc.Sal.10])))))))),
0)</f>
        <v>0</v>
      </c>
      <c r="T53" s="168">
        <f t="array" ref="T53">IFERROR(
(AVERAGE((IF(DATOS_[[Sexo]:[Sexo]]=$B53,IF(DATOS_[[AGRUP. VALOR. PTO.]:[AGRUP. VALOR. PTO.]]=$B51,IF(DATOS_[[Check Periodo Ref.]:[Check Periodo Ref.]]="Dentro",IF(DATOS_[[Check Equiparado]:[Check Equiparado]]="Sí",IF(DATOS!AO$4="Sí",(1/DATOS_[[% anualiz]:[% anualiz]]),1)*IF(DATOS!AO$5="Sí",1/DATOS_[[% normaliz]:[% normaliz]],1)*(DATOS_[Conc.Sal.11])))))))),
0)</f>
        <v>0</v>
      </c>
      <c r="U53" s="168">
        <f t="array" ref="U53">IFERROR(
(AVERAGE((IF(DATOS_[[Sexo]:[Sexo]]=$B53,IF(DATOS_[[AGRUP. VALOR. PTO.]:[AGRUP. VALOR. PTO.]]=$B51,IF(DATOS_[[Check Periodo Ref.]:[Check Periodo Ref.]]="Dentro",IF(DATOS_[[Check Equiparado]:[Check Equiparado]]="Sí",IF(DATOS!AP$4="Sí",(1/DATOS_[[% anualiz]:[% anualiz]]),1)*IF(DATOS!AP$5="Sí",1/DATOS_[[% normaliz]:[% normaliz]],1)*(DATOS_[Conc.Sal.12])))))))),
0)</f>
        <v>0</v>
      </c>
      <c r="V53" s="168">
        <f t="array" ref="V53">IFERROR(
(AVERAGE((IF(DATOS_[[Sexo]:[Sexo]]=$B53,IF(DATOS_[[AGRUP. VALOR. PTO.]:[AGRUP. VALOR. PTO.]]=$B51,IF(DATOS_[[Check Periodo Ref.]:[Check Periodo Ref.]]="Dentro",IF(DATOS_[[Check Equiparado]:[Check Equiparado]]="Sí",IF(DATOS!AQ$4="Sí",(1/DATOS_[[% anualiz]:[% anualiz]]),1)*IF(DATOS!AQ$5="Sí",1/DATOS_[[% normaliz]:[% normaliz]],1)*(DATOS_[Conc.Sal.13])))))))),
0)</f>
        <v>0</v>
      </c>
      <c r="W53" s="168">
        <f t="array" ref="W53">IFERROR(
(AVERAGE((IF(DATOS_[[Sexo]:[Sexo]]=$B53,IF(DATOS_[[AGRUP. VALOR. PTO.]:[AGRUP. VALOR. PTO.]]=$B51,IF(DATOS_[[Check Periodo Ref.]:[Check Periodo Ref.]]="Dentro",IF(DATOS_[[Check Equiparado]:[Check Equiparado]]="Sí",IF(DATOS!AR$4="Sí",(1/DATOS_[[% anualiz]:[% anualiz]]),1)*IF(DATOS!AR$5="Sí",1/DATOS_[[% normaliz]:[% normaliz]],1)*(DATOS_[Conc.Sal.14])))))))),
0)</f>
        <v>0</v>
      </c>
      <c r="X53" s="168">
        <f t="array" ref="X53">IFERROR(
(AVERAGE((IF(DATOS_[[Sexo]:[Sexo]]=$B53,IF(DATOS_[[AGRUP. VALOR. PTO.]:[AGRUP. VALOR. PTO.]]=$B51,IF(DATOS_[[Check Periodo Ref.]:[Check Periodo Ref.]]="Dentro",IF(DATOS_[[Check Equiparado]:[Check Equiparado]]="Sí",IF(DATOS!AS$4="Sí",(1/DATOS_[[% anualiz]:[% anualiz]]),1)*IF(DATOS!AS$5="Sí",1/DATOS_[[% normaliz]:[% normaliz]],1)*(DATOS_[Conc.Sal.15])))))))),
0)</f>
        <v>0</v>
      </c>
      <c r="Y53" s="168">
        <f t="array" ref="Y53">IFERROR(
(AVERAGE((IF(DATOS_[[Sexo]:[Sexo]]=$B53,IF(DATOS_[[AGRUP. VALOR. PTO.]:[AGRUP. VALOR. PTO.]]=$B51,IF(DATOS_[[Check Periodo Ref.]:[Check Periodo Ref.]]="Dentro",IF(DATOS_[[Check Equiparado]:[Check Equiparado]]="Sí",IF(DATOS!AT$4="Sí",(1/DATOS_[[% anualiz]:[% anualiz]]),1)*IF(DATOS!AT$5="Sí",1/DATOS_[[% normaliz]:[% normaliz]],1)*(DATOS_[Conc.Sal.16])))))))),
0)</f>
        <v>0</v>
      </c>
      <c r="Z53" s="168">
        <f t="array" ref="Z53">IFERROR(
(AVERAGE((IF(DATOS_[[Sexo]:[Sexo]]=$B53,IF(DATOS_[[AGRUP. VALOR. PTO.]:[AGRUP. VALOR. PTO.]]=$B51,IF(DATOS_[[Check Periodo Ref.]:[Check Periodo Ref.]]="Dentro",IF(DATOS_[[Check Equiparado]:[Check Equiparado]]="Sí",IF(DATOS!AU$4="Sí",(1/DATOS_[[% anualiz]:[% anualiz]]),1)*IF(DATOS!AU$5="Sí",1/DATOS_[[% normaliz]:[% normaliz]],1)*(DATOS_[Conc.Sal.17])))))))),
0)</f>
        <v>0</v>
      </c>
      <c r="AA53" s="168">
        <f t="array" ref="AA53">IFERROR(
(AVERAGE((IF(DATOS_[[Sexo]:[Sexo]]=$B53,IF(DATOS_[[AGRUP. VALOR. PTO.]:[AGRUP. VALOR. PTO.]]=$B51,IF(DATOS_[[Check Periodo Ref.]:[Check Periodo Ref.]]="Dentro",IF(DATOS_[[Check Equiparado]:[Check Equiparado]]="Sí",IF(DATOS!AV$4="Sí",(1/DATOS_[[% anualiz]:[% anualiz]]),1)*IF(DATOS!AV$5="Sí",1/DATOS_[[% normaliz]:[% normaliz]],1)*(DATOS_[Conc.Sal.18])))))))),
0)</f>
        <v>0</v>
      </c>
      <c r="AB53" s="168">
        <f t="array" ref="AB53">IFERROR(
(AVERAGE((IF(DATOS_[[Sexo]:[Sexo]]=$B53,IF(DATOS_[[AGRUP. VALOR. PTO.]:[AGRUP. VALOR. PTO.]]=$B51,IF(DATOS_[[Check Periodo Ref.]:[Check Periodo Ref.]]="Dentro",IF(DATOS_[[Check Equiparado]:[Check Equiparado]]="Sí",IF(DATOS!AW$4="Sí",(1/DATOS_[[% anualiz]:[% anualiz]]),1)*IF(DATOS!AW$5="Sí",1/DATOS_[[% normaliz]:[% normaliz]],1)*(DATOS_[Conc.Sal.19])))))))),
0)</f>
        <v>0</v>
      </c>
      <c r="AC53" s="168">
        <f t="array" ref="AC53">IFERROR(
(AVERAGE((IF(DATOS_[[Sexo]:[Sexo]]=$B53,IF(DATOS_[[AGRUP. VALOR. PTO.]:[AGRUP. VALOR. PTO.]]=$B51,IF(DATOS_[[Check Periodo Ref.]:[Check Periodo Ref.]]="Dentro",IF(DATOS_[[Check Equiparado]:[Check Equiparado]]="Sí",IF(DATOS!AX$4="Sí",(1/DATOS_[[% anualiz]:[% anualiz]]),1)*IF(DATOS!AX$5="Sí",1/DATOS_[[% normaliz]:[% normaliz]],1)*(DATOS_[Conc.Sal.20])))))))),
0)</f>
        <v>0</v>
      </c>
      <c r="AD53" s="168">
        <f t="array" ref="AD53">IFERROR(
(AVERAGE((IF(DATOS_[[Sexo]:[Sexo]]=$B53,IF(DATOS_[[AGRUP. VALOR. PTO.]:[AGRUP. VALOR. PTO.]]=$B51,IF(DATOS_[[Check Periodo Ref.]:[Check Periodo Ref.]]="Dentro",IF(DATOS_[[Check Equiparado]:[Check Equiparado]]="Sí",IF(DATOS!AY$4="Sí",(1/DATOS_[[% anualiz]:[% anualiz]]),1)*IF(DATOS!AY$5="Sí",1/DATOS_[[% normaliz]:[% normaliz]],1)*(DATOS_[Conc.Sal.21])))))))),
0)</f>
        <v>0</v>
      </c>
      <c r="AE53" s="168">
        <f t="array" ref="AE53">IFERROR(
(AVERAGE((IF(DATOS_[[Sexo]:[Sexo]]=$B53,IF(DATOS_[[AGRUP. VALOR. PTO.]:[AGRUP. VALOR. PTO.]]=$B51,IF(DATOS_[[Check Periodo Ref.]:[Check Periodo Ref.]]="Dentro",IF(DATOS_[[Check Equiparado]:[Check Equiparado]]="Sí",IF(DATOS!AZ$4="Sí",(1/DATOS_[[% anualiz]:[% anualiz]]),1)*IF(DATOS!AZ$5="Sí",1/DATOS_[[% normaliz]:[% normaliz]],1)*(DATOS_[Conc.Sal.22])))))))),
0)</f>
        <v>0</v>
      </c>
      <c r="AF53" s="168">
        <f t="array" ref="AF53">IFERROR(
(AVERAGE((IF(DATOS_[[Sexo]:[Sexo]]=$B53,IF(DATOS_[[AGRUP. VALOR. PTO.]:[AGRUP. VALOR. PTO.]]=$B51,IF(DATOS_[[Check Periodo Ref.]:[Check Periodo Ref.]]="Dentro",IF(DATOS_[[Check Equiparado]:[Check Equiparado]]="Sí",IF(DATOS!BA$4="Sí",(1/DATOS_[[% anualiz]:[% anualiz]]),1)*IF(DATOS!BA$5="Sí",1/DATOS_[[% normaliz]:[% normaliz]],1)*(DATOS_[Conc.Sal.23])))))))),
0)</f>
        <v>0</v>
      </c>
      <c r="AG53" s="168">
        <f t="array" ref="AG53">IFERROR(
(AVERAGE((IF(DATOS_[[Sexo]:[Sexo]]=$B53,IF(DATOS_[[AGRUP. VALOR. PTO.]:[AGRUP. VALOR. PTO.]]=$B51,IF(DATOS_[[Check Periodo Ref.]:[Check Periodo Ref.]]="Dentro",IF(DATOS_[[Check Equiparado]:[Check Equiparado]]="Sí",IF(DATOS!BB$4="Sí",(1/DATOS_[[% anualiz]:[% anualiz]]),1)*IF(DATOS!BB$5="Sí",1/DATOS_[[% normaliz]:[% normaliz]],1)*(DATOS_[Conc.Sal.24])))))))),
0)</f>
        <v>0</v>
      </c>
      <c r="AH53" s="168">
        <f t="array" ref="AH53">IFERROR(
(AVERAGE((IF(DATOS_[[Sexo]:[Sexo]]=$B53,IF(DATOS_[[AGRUP. VALOR. PTO.]:[AGRUP. VALOR. PTO.]]=$B51,IF(DATOS_[[Check Periodo Ref.]:[Check Periodo Ref.]]="Dentro",IF(DATOS_[[Check Equiparado]:[Check Equiparado]]="Sí",IF(DATOS!BC$4="Sí",(1/DATOS_[[% anualiz]:[% anualiz]]),1)*IF(DATOS!BC$5="Sí",1/DATOS_[[% normaliz]:[% normaliz]],1)*(DATOS_[Conc.Sal.25])))))))),
0)</f>
        <v>0</v>
      </c>
      <c r="AI53" s="168">
        <f t="array" ref="AI53">IFERROR(
(AVERAGE((IF(DATOS_[[Sexo]:[Sexo]]=$B53,IF(DATOS_[[AGRUP. VALOR. PTO.]:[AGRUP. VALOR. PTO.]]=$B51,IF(DATOS_[[Check Periodo Ref.]:[Check Periodo Ref.]]="Dentro",IF(DATOS_[[Check Equiparado]:[Check Equiparado]]="Sí",IF(DATOS!BD$4="Sí",(1/DATOS_[[% anualiz]:[% anualiz]]),1)*IF(DATOS!BD$5="Sí",1/DATOS_[[% normaliz]:[% normaliz]],1)*(DATOS_[Conc.Sal.26])))))))),
0)</f>
        <v>0</v>
      </c>
      <c r="AJ53" s="168">
        <f t="array" ref="AJ53">IFERROR(
(AVERAGE((IF(DATOS_[[Sexo]:[Sexo]]=$B53,IF(DATOS_[[AGRUP. VALOR. PTO.]:[AGRUP. VALOR. PTO.]]=$B51,IF(DATOS_[[Check Periodo Ref.]:[Check Periodo Ref.]]="Dentro",IF(DATOS_[[Check Equiparado]:[Check Equiparado]]="Sí",IF(DATOS!BE$4="Sí",(1/DATOS_[[% anualiz]:[% anualiz]]),1)*IF(DATOS!BE$5="Sí",1/DATOS_[[% normaliz]:[% normaliz]],1)*(DATOS_[Conc.Sal.27])))))))),
0)</f>
        <v>0</v>
      </c>
      <c r="AK53" s="168">
        <f t="array" ref="AK53">IFERROR(
(AVERAGE((IF(DATOS_[[Sexo]:[Sexo]]=$B53,IF(DATOS_[[AGRUP. VALOR. PTO.]:[AGRUP. VALOR. PTO.]]=$B51,IF(DATOS_[[Check Periodo Ref.]:[Check Periodo Ref.]]="Dentro",IF(DATOS_[[Check Equiparado]:[Check Equiparado]]="Sí",IF(DATOS!BF$4="Sí",(1/DATOS_[[% anualiz]:[% anualiz]]),1)*IF(DATOS!BF$5="Sí",1/DATOS_[[% normaliz]:[% normaliz]],1)*(DATOS_[Conc.Sal.28])))))))),
0)</f>
        <v>0</v>
      </c>
      <c r="AL53" s="168">
        <f t="array" ref="AL53">IFERROR(
(AVERAGE((IF(DATOS_[[Sexo]:[Sexo]]=$B53,IF(DATOS_[[AGRUP. VALOR. PTO.]:[AGRUP. VALOR. PTO.]]=$B51,IF(DATOS_[[Check Periodo Ref.]:[Check Periodo Ref.]]="Dentro",IF(DATOS_[[Check Equiparado]:[Check Equiparado]]="Sí",IF(DATOS!BG$4="Sí",(1/DATOS_[[% anualiz]:[% anualiz]]),1)*IF(DATOS!BG$5="Sí",1/DATOS_[[% normaliz]:[% normaliz]],1)*(DATOS_[Conc.Sal.29])))))))),
0)</f>
        <v>0</v>
      </c>
      <c r="AM53" s="168">
        <f t="array" ref="AM53">IFERROR(
(AVERAGE((IF(DATOS_[[Sexo]:[Sexo]]=$B53,IF(DATOS_[[AGRUP. VALOR. PTO.]:[AGRUP. VALOR. PTO.]]=$B51,IF(DATOS_[[Check Periodo Ref.]:[Check Periodo Ref.]]="Dentro",IF(DATOS_[[Check Equiparado]:[Check Equiparado]]="Sí",IF(DATOS!BH$4="Sí",(1/DATOS_[[% anualiz]:[% anualiz]]),1)*IF(DATOS!BH$5="Sí",1/DATOS_[[% normaliz]:[% normaliz]],1)*(DATOS_[Conc.Sal.30])))))))),
0)</f>
        <v>0</v>
      </c>
      <c r="AN53" s="169">
        <f t="array" ref="AN53">IFERROR(
AVERAGE(IF(DATOS_[Sexo]=$B53,IF(DATOS_[[AGRUP. VALOR. PTO.]:[AGRUP. VALOR. PTO.]]=$B51,IF(DATOS_[Check Equiparado]="Sí",IF(DATOS_[Check Periodo Ref.]="Dentro",DATOS_[Tot COMPL.SAL Eq],FALSE))))),
0)</f>
        <v>0</v>
      </c>
      <c r="AO53" s="170">
        <f t="array" ref="AO53">IFERROR(
AVERAGE(IF(DATOS_[Sexo]=$B53,IF(DATOS_[[AGRUP. VALOR. PTO.]:[AGRUP. VALOR. PTO.]]=$B51,IF(DATOS_[Check Equiparado]="Sí",IF(DATOS_[Check Periodo Ref.]="Dentro",DATOS_[TOTAL SALARIO Eq],FALSE))))),
0)</f>
        <v>0</v>
      </c>
      <c r="AP53" s="171">
        <f t="array" ref="AP53">IFERROR(
(AVERAGE((IF(DATOS_[[Sexo]:[Sexo]]=$B53,IF(DATOS_[[AGRUP. VALOR. PTO.]:[AGRUP. VALOR. PTO.]]=$B52,IF(DATOS_[[Check Periodo Ref.]:[Check Periodo Ref.]]="Dentro",IF(DATOS_[[Check Equiparado]:[Check Equiparado]]="Sí",IF(DATOS!BI$4="Sí",(1/DATOS_[[% anualiz]:[% anualiz]]),1)*IF(DATOS!BI$5="Sí",1/DATOS_[[% normaliz]:[% normaliz]],1)*(DATOS_[C.Extra.01])))))))),
0)</f>
        <v>0</v>
      </c>
      <c r="AQ53" s="171">
        <f t="array" ref="AQ53">IFERROR(
(AVERAGE((IF(DATOS_[[Sexo]:[Sexo]]=$B53,IF(DATOS_[[AGRUP. VALOR. PTO.]:[AGRUP. VALOR. PTO.]]=$B52,IF(DATOS_[[Check Periodo Ref.]:[Check Periodo Ref.]]="Dentro",IF(DATOS_[[Check Equiparado]:[Check Equiparado]]="Sí",IF(DATOS!BJ$4="Sí",(1/DATOS_[[% anualiz]:[% anualiz]]),1)*IF(DATOS!BJ$5="Sí",1/DATOS_[[% normaliz]:[% normaliz]],1)*(DATOS_[C.Extra.02])))))))),
0)</f>
        <v>0</v>
      </c>
      <c r="AR53" s="171">
        <f t="array" ref="AR53">IFERROR(
(AVERAGE((IF(DATOS_[[Sexo]:[Sexo]]=$B53,IF(DATOS_[[AGRUP. VALOR. PTO.]:[AGRUP. VALOR. PTO.]]=$B52,IF(DATOS_[[Check Periodo Ref.]:[Check Periodo Ref.]]="Dentro",IF(DATOS_[[Check Equiparado]:[Check Equiparado]]="Sí",IF(DATOS!BK$4="Sí",(1/DATOS_[[% anualiz]:[% anualiz]]),1)*IF(DATOS!BK$5="Sí",1/DATOS_[[% normaliz]:[% normaliz]],1)*(DATOS_[C.Extra.03])))))))),
0)</f>
        <v>0</v>
      </c>
      <c r="AS53" s="171">
        <f t="array" ref="AS53">IFERROR(
(AVERAGE((IF(DATOS_[[Sexo]:[Sexo]]=$B53,IF(DATOS_[[AGRUP. VALOR. PTO.]:[AGRUP. VALOR. PTO.]]=$B52,IF(DATOS_[[Check Periodo Ref.]:[Check Periodo Ref.]]="Dentro",IF(DATOS_[[Check Equiparado]:[Check Equiparado]]="Sí",IF(DATOS!BL$4="Sí",(1/DATOS_[[% anualiz]:[% anualiz]]),1)*IF(DATOS!BL$5="Sí",1/DATOS_[[% normaliz]:[% normaliz]],1)*(DATOS_[C.Extra.04])))))))),
0)</f>
        <v>0</v>
      </c>
      <c r="AT53" s="171">
        <f t="array" ref="AT53">IFERROR(
(AVERAGE((IF(DATOS_[[Sexo]:[Sexo]]=$B53,IF(DATOS_[[AGRUP. VALOR. PTO.]:[AGRUP. VALOR. PTO.]]=$B52,IF(DATOS_[[Check Periodo Ref.]:[Check Periodo Ref.]]="Dentro",IF(DATOS_[[Check Equiparado]:[Check Equiparado]]="Sí",IF(DATOS!BM$4="Sí",(1/DATOS_[[% anualiz]:[% anualiz]]),1)*IF(DATOS!BM$5="Sí",1/DATOS_[[% normaliz]:[% normaliz]],1)*(DATOS_[C.Extra.05])))))))),
0)</f>
        <v>0</v>
      </c>
      <c r="AU53" s="172">
        <f t="array" ref="AU53">IFERROR(
AVERAGE(IF(DATOS_[Sexo]=$B53,IF(DATOS_[[AGRUP. VALOR. PTO.]:[AGRUP. VALOR. PTO.]]=$B51,IF(DATOS_[Check Equiparado]="Sí",IF(DATOS_[Check Periodo Ref.]="Dentro",DATOS_[Tot Extrasalarial Eq],FALSE))))),
0)</f>
        <v>0</v>
      </c>
      <c r="AV53" s="173">
        <f t="array" ref="AV53">IFERROR(
AVERAGE(IF(DATOS_[Sexo]=$B53,IF(DATOS_[[AGRUP. VALOR. PTO.]:[AGRUP. VALOR. PTO.]]=$B51,IF(DATOS_[Check Equiparado]="Sí",IF(DATOS_[Check Periodo Ref.]="Dentro",DATOS_[TOTAL Retrib Eq],FALSE))))),
0)</f>
        <v>0</v>
      </c>
    </row>
    <row r="54" spans="1:48" ht="17.25" thickBot="1" x14ac:dyDescent="0.35">
      <c r="A54" s="119" t="str">
        <f t="shared" ref="A54" si="55">+A55</f>
        <v>[ocultar]</v>
      </c>
      <c r="B54" s="129" t="s">
        <v>273</v>
      </c>
      <c r="C54" s="166"/>
      <c r="D54" s="130"/>
      <c r="E54" s="130"/>
      <c r="F54" s="130"/>
      <c r="G54" s="130"/>
      <c r="H54" s="130"/>
      <c r="I54" s="196" t="str">
        <f t="shared" ref="I54:AV54" si="56">IFERROR((I55-I56)/I55,"")</f>
        <v/>
      </c>
      <c r="J54" s="197" t="str">
        <f t="shared" si="56"/>
        <v/>
      </c>
      <c r="K54" s="198" t="str">
        <f t="shared" si="56"/>
        <v/>
      </c>
      <c r="L54" s="198" t="str">
        <f t="shared" si="56"/>
        <v/>
      </c>
      <c r="M54" s="198" t="str">
        <f t="shared" si="56"/>
        <v/>
      </c>
      <c r="N54" s="199" t="str">
        <f t="shared" si="56"/>
        <v/>
      </c>
      <c r="O54" s="200" t="str">
        <f t="shared" si="56"/>
        <v/>
      </c>
      <c r="P54" s="200" t="str">
        <f t="shared" si="56"/>
        <v/>
      </c>
      <c r="Q54" s="200" t="str">
        <f t="shared" si="56"/>
        <v/>
      </c>
      <c r="R54" s="200" t="str">
        <f t="shared" si="56"/>
        <v/>
      </c>
      <c r="S54" s="200" t="str">
        <f t="shared" si="56"/>
        <v/>
      </c>
      <c r="T54" s="200" t="str">
        <f t="shared" si="56"/>
        <v/>
      </c>
      <c r="U54" s="200" t="str">
        <f t="shared" si="56"/>
        <v/>
      </c>
      <c r="V54" s="200" t="str">
        <f t="shared" si="56"/>
        <v/>
      </c>
      <c r="W54" s="200" t="str">
        <f t="shared" si="56"/>
        <v/>
      </c>
      <c r="X54" s="200" t="str">
        <f t="shared" si="56"/>
        <v/>
      </c>
      <c r="Y54" s="200" t="str">
        <f t="shared" si="56"/>
        <v/>
      </c>
      <c r="Z54" s="199" t="str">
        <f t="shared" si="56"/>
        <v/>
      </c>
      <c r="AA54" s="199" t="str">
        <f t="shared" si="56"/>
        <v/>
      </c>
      <c r="AB54" s="199" t="str">
        <f t="shared" si="56"/>
        <v/>
      </c>
      <c r="AC54" s="199" t="str">
        <f t="shared" si="56"/>
        <v/>
      </c>
      <c r="AD54" s="199" t="str">
        <f t="shared" si="56"/>
        <v/>
      </c>
      <c r="AE54" s="199" t="str">
        <f t="shared" si="56"/>
        <v/>
      </c>
      <c r="AF54" s="199" t="str">
        <f t="shared" si="56"/>
        <v/>
      </c>
      <c r="AG54" s="199" t="str">
        <f t="shared" si="56"/>
        <v/>
      </c>
      <c r="AH54" s="199" t="str">
        <f t="shared" si="56"/>
        <v/>
      </c>
      <c r="AI54" s="199" t="str">
        <f t="shared" si="56"/>
        <v/>
      </c>
      <c r="AJ54" s="199" t="str">
        <f t="shared" si="56"/>
        <v/>
      </c>
      <c r="AK54" s="199" t="str">
        <f t="shared" si="56"/>
        <v/>
      </c>
      <c r="AL54" s="199" t="str">
        <f t="shared" si="56"/>
        <v/>
      </c>
      <c r="AM54" s="199" t="str">
        <f t="shared" si="56"/>
        <v/>
      </c>
      <c r="AN54" s="201" t="str">
        <f t="shared" si="56"/>
        <v/>
      </c>
      <c r="AO54" s="205" t="str">
        <f t="shared" si="56"/>
        <v/>
      </c>
      <c r="AP54" s="202" t="str">
        <f t="shared" si="56"/>
        <v/>
      </c>
      <c r="AQ54" s="202" t="str">
        <f t="shared" si="56"/>
        <v/>
      </c>
      <c r="AR54" s="202" t="str">
        <f t="shared" si="56"/>
        <v/>
      </c>
      <c r="AS54" s="202" t="str">
        <f t="shared" si="56"/>
        <v/>
      </c>
      <c r="AT54" s="202" t="str">
        <f t="shared" si="56"/>
        <v/>
      </c>
      <c r="AU54" s="203" t="str">
        <f t="shared" si="56"/>
        <v/>
      </c>
      <c r="AV54" s="204" t="str">
        <f t="shared" si="56"/>
        <v/>
      </c>
    </row>
    <row r="55" spans="1:48" x14ac:dyDescent="0.3">
      <c r="A55" s="119" t="str">
        <f t="shared" ref="A55" si="57">+IF(C55+C56=0,"[ocultar]","")</f>
        <v>[ocultar]</v>
      </c>
      <c r="B55" s="123" t="s">
        <v>162</v>
      </c>
      <c r="C55" s="124">
        <f t="array" ref="C55">SUM(IF($B55=DATOS_[Sexo],
IF($B54=DATOS_[AGRUP. VALOR. PTO.],
IF("Dentro"=DATOS_[Check Periodo Ref.],
1/(COUNTIFS(DATOS_[Sexo],$B55,DATOS_[AGRUP. VALOR. PTO.],$B54,DATOS_[Check Periodo Ref.],"Dentro",DATOS_[id],DATOS_[id]))))))</f>
        <v>0</v>
      </c>
      <c r="D55" s="125">
        <f>COUNTIFS(DATOS_[AGRUP. VALOR. PTO.],$B54,DATOS_[Sexo],$B55,DATOS_[Check Periodo Ref.],"Dentro")</f>
        <v>0</v>
      </c>
      <c r="E55" s="125">
        <f>COUNTIFS(DATOS_[AGRUP. VALOR. PTO.],$B54,DATOS_[Sexo],$B55,DATOS_[Check Periodo Ref.],"Dentro",DATOS_[Check Nº SC Norm],"Sí")</f>
        <v>0</v>
      </c>
      <c r="F55" s="125">
        <f>COUNTIFS(DATOS_[AGRUP. VALOR. PTO.],$B54,DATOS_[Sexo],$B55,DATOS_[Check Periodo Ref.],"Dentro",DATOS_[Check Nº SC Anualiz],"Sí")</f>
        <v>0</v>
      </c>
      <c r="G55" s="125">
        <f>COUNTIFS(DATOS_[AGRUP. VALOR. PTO.],$B54,DATOS_[Sexo],$B55,DATOS_[Check Periodo Ref.],"Dentro",DATOS_[Check Nº SC Norm y Anualiz],"Sí")</f>
        <v>0</v>
      </c>
      <c r="H55" s="125">
        <f>COUNTIFS(DATOS_[AGRUP. VALOR. PTO.],$B54,DATOS_[Sexo],$B55,DATOS_[Check Periodo Ref.],"Dentro",DATOS_[Check Equiparación],"Sí")</f>
        <v>0</v>
      </c>
      <c r="I55" s="167">
        <f t="array" ref="I55">IFERROR(
AVERAGE(IF(DATOS_[Sexo]=$B55,IF(DATOS_[[AGRUP. VALOR. PTO.]:[AGRUP. VALOR. PTO.]]=$B54,IF(DATOS_[Check Equiparado]="Sí",IF(DATOS_[Check Periodo Ref.]="Dentro",DATOS_[SALARIO BASE Eq],FALSE))))),
0)</f>
        <v>0</v>
      </c>
      <c r="J55" s="168">
        <f t="array" ref="J55">IFERROR(
(AVERAGE((IF(DATOS_[[Sexo]:[Sexo]]=$B55,IF(DATOS_[[AGRUP. VALOR. PTO.]:[AGRUP. VALOR. PTO.]]=$B54,IF(DATOS_[[Check Periodo Ref.]:[Check Periodo Ref.]]="Dentro",IF(DATOS_[[Check Equiparado]:[Check Equiparado]]="Sí",IF(DATOS!AE$4="Sí",(1/DATOS_[[% anualiz]:[% anualiz]]),1)*IF(DATOS!AE$5="Sí",1/DATOS_[[% normaliz]:[% normaliz]],1)*(DATOS_[Conc.Sal.01])))))))),
0)</f>
        <v>0</v>
      </c>
      <c r="K55" s="168">
        <f t="array" ref="K55">IFERROR(
(AVERAGE((IF(DATOS_[[Sexo]:[Sexo]]=$B55,IF(DATOS_[[AGRUP. VALOR. PTO.]:[AGRUP. VALOR. PTO.]]=$B54,IF(DATOS_[[Check Periodo Ref.]:[Check Periodo Ref.]]="Dentro",IF(DATOS_[[Check Equiparado]:[Check Equiparado]]="Sí",IF(DATOS!AF$4="Sí",(1/DATOS_[[% anualiz]:[% anualiz]]),1)*IF(DATOS!AF$5="Sí",1/DATOS_[[% normaliz]:[% normaliz]],1)*(DATOS_[Conc.Sal.02])))))))),
0)</f>
        <v>0</v>
      </c>
      <c r="L55" s="168">
        <f t="array" ref="L55">IFERROR(
(AVERAGE((IF(DATOS_[[Sexo]:[Sexo]]=$B55,IF(DATOS_[[AGRUP. VALOR. PTO.]:[AGRUP. VALOR. PTO.]]=$B54,IF(DATOS_[[Check Periodo Ref.]:[Check Periodo Ref.]]="Dentro",IF(DATOS_[[Check Equiparado]:[Check Equiparado]]="Sí",IF(DATOS!AG$4="Sí",(1/DATOS_[[% anualiz]:[% anualiz]]),1)*IF(DATOS!AG$5="Sí",1/DATOS_[[% normaliz]:[% normaliz]],1)*(DATOS_[Conc.Sal.03])))))))),
0)</f>
        <v>0</v>
      </c>
      <c r="M55" s="168">
        <f t="array" ref="M55">IFERROR(
(AVERAGE((IF(DATOS_[[Sexo]:[Sexo]]=$B55,IF(DATOS_[[AGRUP. VALOR. PTO.]:[AGRUP. VALOR. PTO.]]=$B54,IF(DATOS_[[Check Periodo Ref.]:[Check Periodo Ref.]]="Dentro",IF(DATOS_[[Check Equiparado]:[Check Equiparado]]="Sí",IF(DATOS!AH$4="Sí",(1/DATOS_[[% anualiz]:[% anualiz]]),1)*IF(DATOS!AH$5="Sí",1/DATOS_[[% normaliz]:[% normaliz]],1)*(DATOS_[Conc.Sal.04])))))))),
0)</f>
        <v>0</v>
      </c>
      <c r="N55" s="168">
        <f t="array" ref="N55">IFERROR(
(AVERAGE((IF(DATOS_[[Sexo]:[Sexo]]=$B55,IF(DATOS_[[AGRUP. VALOR. PTO.]:[AGRUP. VALOR. PTO.]]=$B54,IF(DATOS_[[Check Periodo Ref.]:[Check Periodo Ref.]]="Dentro",IF(DATOS_[[Check Equiparado]:[Check Equiparado]]="Sí",IF(DATOS!AI$4="Sí",(1/DATOS_[[% anualiz]:[% anualiz]]),1)*IF(DATOS!AI$5="Sí",1/DATOS_[[% normaliz]:[% normaliz]],1)*(DATOS_[Conc.Sal.05])))))))),
0)</f>
        <v>0</v>
      </c>
      <c r="O55" s="168">
        <f t="array" ref="O55">IFERROR(
(AVERAGE((IF(DATOS_[[Sexo]:[Sexo]]=$B55,IF(DATOS_[[AGRUP. VALOR. PTO.]:[AGRUP. VALOR. PTO.]]=$B54,IF(DATOS_[[Check Periodo Ref.]:[Check Periodo Ref.]]="Dentro",IF(DATOS_[[Check Equiparado]:[Check Equiparado]]="Sí",IF(DATOS!AJ$4="Sí",(1/DATOS_[[% anualiz]:[% anualiz]]),1)*IF(DATOS!AJ$5="Sí",1/DATOS_[[% normaliz]:[% normaliz]],1)*(DATOS_[Conc.Sal.06])))))))),
0)</f>
        <v>0</v>
      </c>
      <c r="P55" s="168">
        <f t="array" ref="P55">IFERROR(
(AVERAGE((IF(DATOS_[[Sexo]:[Sexo]]=$B55,IF(DATOS_[[AGRUP. VALOR. PTO.]:[AGRUP. VALOR. PTO.]]=$B54,IF(DATOS_[[Check Periodo Ref.]:[Check Periodo Ref.]]="Dentro",IF(DATOS_[[Check Equiparado]:[Check Equiparado]]="Sí",IF(DATOS!AK$4="Sí",(1/DATOS_[[% anualiz]:[% anualiz]]),1)*IF(DATOS!AK$5="Sí",1/DATOS_[[% normaliz]:[% normaliz]],1)*(DATOS_[Conc.Sal.07])))))))),
0)</f>
        <v>0</v>
      </c>
      <c r="Q55" s="168">
        <f t="array" ref="Q55">IFERROR(
(AVERAGE((IF(DATOS_[[Sexo]:[Sexo]]=$B55,IF(DATOS_[[AGRUP. VALOR. PTO.]:[AGRUP. VALOR. PTO.]]=$B54,IF(DATOS_[[Check Periodo Ref.]:[Check Periodo Ref.]]="Dentro",IF(DATOS_[[Check Equiparado]:[Check Equiparado]]="Sí",IF(DATOS!AL$4="Sí",(1/DATOS_[[% anualiz]:[% anualiz]]),1)*IF(DATOS!AL$5="Sí",1/DATOS_[[% normaliz]:[% normaliz]],1)*(DATOS_[Conc.Sal.08])))))))),
0)</f>
        <v>0</v>
      </c>
      <c r="R55" s="168">
        <f t="array" ref="R55">IFERROR(
(AVERAGE((IF(DATOS_[[Sexo]:[Sexo]]=$B55,IF(DATOS_[[AGRUP. VALOR. PTO.]:[AGRUP. VALOR. PTO.]]=$B54,IF(DATOS_[[Check Periodo Ref.]:[Check Periodo Ref.]]="Dentro",IF(DATOS_[[Check Equiparado]:[Check Equiparado]]="Sí",IF(DATOS!AM$4="Sí",(1/DATOS_[[% anualiz]:[% anualiz]]),1)*IF(DATOS!AM$5="Sí",1/DATOS_[[% normaliz]:[% normaliz]],1)*(DATOS_[Conc.Sal.09])))))))),
0)</f>
        <v>0</v>
      </c>
      <c r="S55" s="168">
        <f t="array" ref="S55">IFERROR(
(AVERAGE((IF(DATOS_[[Sexo]:[Sexo]]=$B55,IF(DATOS_[[AGRUP. VALOR. PTO.]:[AGRUP. VALOR. PTO.]]=$B54,IF(DATOS_[[Check Periodo Ref.]:[Check Periodo Ref.]]="Dentro",IF(DATOS_[[Check Equiparado]:[Check Equiparado]]="Sí",IF(DATOS!AN$4="Sí",(1/DATOS_[[% anualiz]:[% anualiz]]),1)*IF(DATOS!AN$5="Sí",1/DATOS_[[% normaliz]:[% normaliz]],1)*(DATOS_[Conc.Sal.10])))))))),
0)</f>
        <v>0</v>
      </c>
      <c r="T55" s="168">
        <f t="array" ref="T55">IFERROR(
(AVERAGE((IF(DATOS_[[Sexo]:[Sexo]]=$B55,IF(DATOS_[[AGRUP. VALOR. PTO.]:[AGRUP. VALOR. PTO.]]=$B54,IF(DATOS_[[Check Periodo Ref.]:[Check Periodo Ref.]]="Dentro",IF(DATOS_[[Check Equiparado]:[Check Equiparado]]="Sí",IF(DATOS!AO$4="Sí",(1/DATOS_[[% anualiz]:[% anualiz]]),1)*IF(DATOS!AO$5="Sí",1/DATOS_[[% normaliz]:[% normaliz]],1)*(DATOS_[Conc.Sal.11])))))))),
0)</f>
        <v>0</v>
      </c>
      <c r="U55" s="168">
        <f t="array" ref="U55">IFERROR(
(AVERAGE((IF(DATOS_[[Sexo]:[Sexo]]=$B55,IF(DATOS_[[AGRUP. VALOR. PTO.]:[AGRUP. VALOR. PTO.]]=$B54,IF(DATOS_[[Check Periodo Ref.]:[Check Periodo Ref.]]="Dentro",IF(DATOS_[[Check Equiparado]:[Check Equiparado]]="Sí",IF(DATOS!AP$4="Sí",(1/DATOS_[[% anualiz]:[% anualiz]]),1)*IF(DATOS!AP$5="Sí",1/DATOS_[[% normaliz]:[% normaliz]],1)*(DATOS_[Conc.Sal.12])))))))),
0)</f>
        <v>0</v>
      </c>
      <c r="V55" s="168">
        <f t="array" ref="V55">IFERROR(
(AVERAGE((IF(DATOS_[[Sexo]:[Sexo]]=$B55,IF(DATOS_[[AGRUP. VALOR. PTO.]:[AGRUP. VALOR. PTO.]]=$B54,IF(DATOS_[[Check Periodo Ref.]:[Check Periodo Ref.]]="Dentro",IF(DATOS_[[Check Equiparado]:[Check Equiparado]]="Sí",IF(DATOS!AQ$4="Sí",(1/DATOS_[[% anualiz]:[% anualiz]]),1)*IF(DATOS!AQ$5="Sí",1/DATOS_[[% normaliz]:[% normaliz]],1)*(DATOS_[Conc.Sal.13])))))))),
0)</f>
        <v>0</v>
      </c>
      <c r="W55" s="168">
        <f t="array" ref="W55">IFERROR(
(AVERAGE((IF(DATOS_[[Sexo]:[Sexo]]=$B55,IF(DATOS_[[AGRUP. VALOR. PTO.]:[AGRUP. VALOR. PTO.]]=$B54,IF(DATOS_[[Check Periodo Ref.]:[Check Periodo Ref.]]="Dentro",IF(DATOS_[[Check Equiparado]:[Check Equiparado]]="Sí",IF(DATOS!AR$4="Sí",(1/DATOS_[[% anualiz]:[% anualiz]]),1)*IF(DATOS!AR$5="Sí",1/DATOS_[[% normaliz]:[% normaliz]],1)*(DATOS_[Conc.Sal.14])))))))),
0)</f>
        <v>0</v>
      </c>
      <c r="X55" s="168">
        <f t="array" ref="X55">IFERROR(
(AVERAGE((IF(DATOS_[[Sexo]:[Sexo]]=$B55,IF(DATOS_[[AGRUP. VALOR. PTO.]:[AGRUP. VALOR. PTO.]]=$B54,IF(DATOS_[[Check Periodo Ref.]:[Check Periodo Ref.]]="Dentro",IF(DATOS_[[Check Equiparado]:[Check Equiparado]]="Sí",IF(DATOS!AS$4="Sí",(1/DATOS_[[% anualiz]:[% anualiz]]),1)*IF(DATOS!AS$5="Sí",1/DATOS_[[% normaliz]:[% normaliz]],1)*(DATOS_[Conc.Sal.15])))))))),
0)</f>
        <v>0</v>
      </c>
      <c r="Y55" s="168">
        <f t="array" ref="Y55">IFERROR(
(AVERAGE((IF(DATOS_[[Sexo]:[Sexo]]=$B55,IF(DATOS_[[AGRUP. VALOR. PTO.]:[AGRUP. VALOR. PTO.]]=$B54,IF(DATOS_[[Check Periodo Ref.]:[Check Periodo Ref.]]="Dentro",IF(DATOS_[[Check Equiparado]:[Check Equiparado]]="Sí",IF(DATOS!AT$4="Sí",(1/DATOS_[[% anualiz]:[% anualiz]]),1)*IF(DATOS!AT$5="Sí",1/DATOS_[[% normaliz]:[% normaliz]],1)*(DATOS_[Conc.Sal.16])))))))),
0)</f>
        <v>0</v>
      </c>
      <c r="Z55" s="168">
        <f t="array" ref="Z55">IFERROR(
(AVERAGE((IF(DATOS_[[Sexo]:[Sexo]]=$B55,IF(DATOS_[[AGRUP. VALOR. PTO.]:[AGRUP. VALOR. PTO.]]=$B54,IF(DATOS_[[Check Periodo Ref.]:[Check Periodo Ref.]]="Dentro",IF(DATOS_[[Check Equiparado]:[Check Equiparado]]="Sí",IF(DATOS!AU$4="Sí",(1/DATOS_[[% anualiz]:[% anualiz]]),1)*IF(DATOS!AU$5="Sí",1/DATOS_[[% normaliz]:[% normaliz]],1)*(DATOS_[Conc.Sal.17])))))))),
0)</f>
        <v>0</v>
      </c>
      <c r="AA55" s="168">
        <f t="array" ref="AA55">IFERROR(
(AVERAGE((IF(DATOS_[[Sexo]:[Sexo]]=$B55,IF(DATOS_[[AGRUP. VALOR. PTO.]:[AGRUP. VALOR. PTO.]]=$B54,IF(DATOS_[[Check Periodo Ref.]:[Check Periodo Ref.]]="Dentro",IF(DATOS_[[Check Equiparado]:[Check Equiparado]]="Sí",IF(DATOS!AV$4="Sí",(1/DATOS_[[% anualiz]:[% anualiz]]),1)*IF(DATOS!AV$5="Sí",1/DATOS_[[% normaliz]:[% normaliz]],1)*(DATOS_[Conc.Sal.18])))))))),
0)</f>
        <v>0</v>
      </c>
      <c r="AB55" s="168">
        <f t="array" ref="AB55">IFERROR(
(AVERAGE((IF(DATOS_[[Sexo]:[Sexo]]=$B55,IF(DATOS_[[AGRUP. VALOR. PTO.]:[AGRUP. VALOR. PTO.]]=$B54,IF(DATOS_[[Check Periodo Ref.]:[Check Periodo Ref.]]="Dentro",IF(DATOS_[[Check Equiparado]:[Check Equiparado]]="Sí",IF(DATOS!AW$4="Sí",(1/DATOS_[[% anualiz]:[% anualiz]]),1)*IF(DATOS!AW$5="Sí",1/DATOS_[[% normaliz]:[% normaliz]],1)*(DATOS_[Conc.Sal.19])))))))),
0)</f>
        <v>0</v>
      </c>
      <c r="AC55" s="168">
        <f t="array" ref="AC55">IFERROR(
(AVERAGE((IF(DATOS_[[Sexo]:[Sexo]]=$B55,IF(DATOS_[[AGRUP. VALOR. PTO.]:[AGRUP. VALOR. PTO.]]=$B54,IF(DATOS_[[Check Periodo Ref.]:[Check Periodo Ref.]]="Dentro",IF(DATOS_[[Check Equiparado]:[Check Equiparado]]="Sí",IF(DATOS!AX$4="Sí",(1/DATOS_[[% anualiz]:[% anualiz]]),1)*IF(DATOS!AX$5="Sí",1/DATOS_[[% normaliz]:[% normaliz]],1)*(DATOS_[Conc.Sal.20])))))))),
0)</f>
        <v>0</v>
      </c>
      <c r="AD55" s="168">
        <f t="array" ref="AD55">IFERROR(
(AVERAGE((IF(DATOS_[[Sexo]:[Sexo]]=$B55,IF(DATOS_[[AGRUP. VALOR. PTO.]:[AGRUP. VALOR. PTO.]]=$B54,IF(DATOS_[[Check Periodo Ref.]:[Check Periodo Ref.]]="Dentro",IF(DATOS_[[Check Equiparado]:[Check Equiparado]]="Sí",IF(DATOS!AY$4="Sí",(1/DATOS_[[% anualiz]:[% anualiz]]),1)*IF(DATOS!AY$5="Sí",1/DATOS_[[% normaliz]:[% normaliz]],1)*(DATOS_[Conc.Sal.21])))))))),
0)</f>
        <v>0</v>
      </c>
      <c r="AE55" s="168">
        <f t="array" ref="AE55">IFERROR(
(AVERAGE((IF(DATOS_[[Sexo]:[Sexo]]=$B55,IF(DATOS_[[AGRUP. VALOR. PTO.]:[AGRUP. VALOR. PTO.]]=$B54,IF(DATOS_[[Check Periodo Ref.]:[Check Periodo Ref.]]="Dentro",IF(DATOS_[[Check Equiparado]:[Check Equiparado]]="Sí",IF(DATOS!AZ$4="Sí",(1/DATOS_[[% anualiz]:[% anualiz]]),1)*IF(DATOS!AZ$5="Sí",1/DATOS_[[% normaliz]:[% normaliz]],1)*(DATOS_[Conc.Sal.22])))))))),
0)</f>
        <v>0</v>
      </c>
      <c r="AF55" s="168">
        <f t="array" ref="AF55">IFERROR(
(AVERAGE((IF(DATOS_[[Sexo]:[Sexo]]=$B55,IF(DATOS_[[AGRUP. VALOR. PTO.]:[AGRUP. VALOR. PTO.]]=$B54,IF(DATOS_[[Check Periodo Ref.]:[Check Periodo Ref.]]="Dentro",IF(DATOS_[[Check Equiparado]:[Check Equiparado]]="Sí",IF(DATOS!BA$4="Sí",(1/DATOS_[[% anualiz]:[% anualiz]]),1)*IF(DATOS!BA$5="Sí",1/DATOS_[[% normaliz]:[% normaliz]],1)*(DATOS_[Conc.Sal.23])))))))),
0)</f>
        <v>0</v>
      </c>
      <c r="AG55" s="168">
        <f t="array" ref="AG55">IFERROR(
(AVERAGE((IF(DATOS_[[Sexo]:[Sexo]]=$B55,IF(DATOS_[[AGRUP. VALOR. PTO.]:[AGRUP. VALOR. PTO.]]=$B54,IF(DATOS_[[Check Periodo Ref.]:[Check Periodo Ref.]]="Dentro",IF(DATOS_[[Check Equiparado]:[Check Equiparado]]="Sí",IF(DATOS!BB$4="Sí",(1/DATOS_[[% anualiz]:[% anualiz]]),1)*IF(DATOS!BB$5="Sí",1/DATOS_[[% normaliz]:[% normaliz]],1)*(DATOS_[Conc.Sal.24])))))))),
0)</f>
        <v>0</v>
      </c>
      <c r="AH55" s="168">
        <f t="array" ref="AH55">IFERROR(
(AVERAGE((IF(DATOS_[[Sexo]:[Sexo]]=$B55,IF(DATOS_[[AGRUP. VALOR. PTO.]:[AGRUP. VALOR. PTO.]]=$B54,IF(DATOS_[[Check Periodo Ref.]:[Check Periodo Ref.]]="Dentro",IF(DATOS_[[Check Equiparado]:[Check Equiparado]]="Sí",IF(DATOS!BC$4="Sí",(1/DATOS_[[% anualiz]:[% anualiz]]),1)*IF(DATOS!BC$5="Sí",1/DATOS_[[% normaliz]:[% normaliz]],1)*(DATOS_[Conc.Sal.25])))))))),
0)</f>
        <v>0</v>
      </c>
      <c r="AI55" s="168">
        <f t="array" ref="AI55">IFERROR(
(AVERAGE((IF(DATOS_[[Sexo]:[Sexo]]=$B55,IF(DATOS_[[AGRUP. VALOR. PTO.]:[AGRUP. VALOR. PTO.]]=$B54,IF(DATOS_[[Check Periodo Ref.]:[Check Periodo Ref.]]="Dentro",IF(DATOS_[[Check Equiparado]:[Check Equiparado]]="Sí",IF(DATOS!BD$4="Sí",(1/DATOS_[[% anualiz]:[% anualiz]]),1)*IF(DATOS!BD$5="Sí",1/DATOS_[[% normaliz]:[% normaliz]],1)*(DATOS_[Conc.Sal.26])))))))),
0)</f>
        <v>0</v>
      </c>
      <c r="AJ55" s="168">
        <f t="array" ref="AJ55">IFERROR(
(AVERAGE((IF(DATOS_[[Sexo]:[Sexo]]=$B55,IF(DATOS_[[AGRUP. VALOR. PTO.]:[AGRUP. VALOR. PTO.]]=$B54,IF(DATOS_[[Check Periodo Ref.]:[Check Periodo Ref.]]="Dentro",IF(DATOS_[[Check Equiparado]:[Check Equiparado]]="Sí",IF(DATOS!BE$4="Sí",(1/DATOS_[[% anualiz]:[% anualiz]]),1)*IF(DATOS!BE$5="Sí",1/DATOS_[[% normaliz]:[% normaliz]],1)*(DATOS_[Conc.Sal.27])))))))),
0)</f>
        <v>0</v>
      </c>
      <c r="AK55" s="168">
        <f t="array" ref="AK55">IFERROR(
(AVERAGE((IF(DATOS_[[Sexo]:[Sexo]]=$B55,IF(DATOS_[[AGRUP. VALOR. PTO.]:[AGRUP. VALOR. PTO.]]=$B54,IF(DATOS_[[Check Periodo Ref.]:[Check Periodo Ref.]]="Dentro",IF(DATOS_[[Check Equiparado]:[Check Equiparado]]="Sí",IF(DATOS!BF$4="Sí",(1/DATOS_[[% anualiz]:[% anualiz]]),1)*IF(DATOS!BF$5="Sí",1/DATOS_[[% normaliz]:[% normaliz]],1)*(DATOS_[Conc.Sal.28])))))))),
0)</f>
        <v>0</v>
      </c>
      <c r="AL55" s="168">
        <f t="array" ref="AL55">IFERROR(
(AVERAGE((IF(DATOS_[[Sexo]:[Sexo]]=$B55,IF(DATOS_[[AGRUP. VALOR. PTO.]:[AGRUP. VALOR. PTO.]]=$B54,IF(DATOS_[[Check Periodo Ref.]:[Check Periodo Ref.]]="Dentro",IF(DATOS_[[Check Equiparado]:[Check Equiparado]]="Sí",IF(DATOS!BG$4="Sí",(1/DATOS_[[% anualiz]:[% anualiz]]),1)*IF(DATOS!BG$5="Sí",1/DATOS_[[% normaliz]:[% normaliz]],1)*(DATOS_[Conc.Sal.29])))))))),
0)</f>
        <v>0</v>
      </c>
      <c r="AM55" s="168">
        <f t="array" ref="AM55">IFERROR(
(AVERAGE((IF(DATOS_[[Sexo]:[Sexo]]=$B55,IF(DATOS_[[AGRUP. VALOR. PTO.]:[AGRUP. VALOR. PTO.]]=$B54,IF(DATOS_[[Check Periodo Ref.]:[Check Periodo Ref.]]="Dentro",IF(DATOS_[[Check Equiparado]:[Check Equiparado]]="Sí",IF(DATOS!BH$4="Sí",(1/DATOS_[[% anualiz]:[% anualiz]]),1)*IF(DATOS!BH$5="Sí",1/DATOS_[[% normaliz]:[% normaliz]],1)*(DATOS_[Conc.Sal.30])))))))),
0)</f>
        <v>0</v>
      </c>
      <c r="AN55" s="169">
        <f t="array" ref="AN55">IFERROR(
AVERAGE(IF(DATOS_[Sexo]=$B55,IF(DATOS_[[AGRUP. VALOR. PTO.]:[AGRUP. VALOR. PTO.]]=$B54,IF(DATOS_[Check Equiparado]="Sí",IF(DATOS_[Check Periodo Ref.]="Dentro",DATOS_[Tot COMPL.SAL Eq],FALSE))))),
0)</f>
        <v>0</v>
      </c>
      <c r="AO55" s="170">
        <f t="array" ref="AO55">IFERROR(
AVERAGE(IF(DATOS_[Sexo]=$B55,IF(DATOS_[[AGRUP. VALOR. PTO.]:[AGRUP. VALOR. PTO.]]=$B54,IF(DATOS_[Check Equiparado]="Sí",IF(DATOS_[Check Periodo Ref.]="Dentro",DATOS_[TOTAL SALARIO Eq],FALSE))))),
0)</f>
        <v>0</v>
      </c>
      <c r="AP55" s="171">
        <f t="array" ref="AP55">IFERROR(
(AVERAGE((IF(DATOS_[[Sexo]:[Sexo]]=$B55,IF(DATOS_[[AGRUP. VALOR. PTO.]:[AGRUP. VALOR. PTO.]]=$B54,IF(DATOS_[[Check Periodo Ref.]:[Check Periodo Ref.]]="Dentro",IF(DATOS_[[Check Equiparado]:[Check Equiparado]]="Sí",IF(DATOS!BI$4="Sí",(1/DATOS_[[% anualiz]:[% anualiz]]),1)*IF(DATOS!BI$5="Sí",1/DATOS_[[% normaliz]:[% normaliz]],1)*(DATOS_[C.Extra.01])))))))),
0)</f>
        <v>0</v>
      </c>
      <c r="AQ55" s="171">
        <f t="array" ref="AQ55">IFERROR(
(AVERAGE((IF(DATOS_[[Sexo]:[Sexo]]=$B55,IF(DATOS_[[AGRUP. VALOR. PTO.]:[AGRUP. VALOR. PTO.]]=$B54,IF(DATOS_[[Check Periodo Ref.]:[Check Periodo Ref.]]="Dentro",IF(DATOS_[[Check Equiparado]:[Check Equiparado]]="Sí",IF(DATOS!BJ$4="Sí",(1/DATOS_[[% anualiz]:[% anualiz]]),1)*IF(DATOS!BJ$5="Sí",1/DATOS_[[% normaliz]:[% normaliz]],1)*(DATOS_[C.Extra.02])))))))),
0)</f>
        <v>0</v>
      </c>
      <c r="AR55" s="171">
        <f t="array" ref="AR55">IFERROR(
(AVERAGE((IF(DATOS_[[Sexo]:[Sexo]]=$B55,IF(DATOS_[[AGRUP. VALOR. PTO.]:[AGRUP. VALOR. PTO.]]=$B54,IF(DATOS_[[Check Periodo Ref.]:[Check Periodo Ref.]]="Dentro",IF(DATOS_[[Check Equiparado]:[Check Equiparado]]="Sí",IF(DATOS!BK$4="Sí",(1/DATOS_[[% anualiz]:[% anualiz]]),1)*IF(DATOS!BK$5="Sí",1/DATOS_[[% normaliz]:[% normaliz]],1)*(DATOS_[C.Extra.03])))))))),
0)</f>
        <v>0</v>
      </c>
      <c r="AS55" s="171">
        <f t="array" ref="AS55">IFERROR(
(AVERAGE((IF(DATOS_[[Sexo]:[Sexo]]=$B55,IF(DATOS_[[AGRUP. VALOR. PTO.]:[AGRUP. VALOR. PTO.]]=$B54,IF(DATOS_[[Check Periodo Ref.]:[Check Periodo Ref.]]="Dentro",IF(DATOS_[[Check Equiparado]:[Check Equiparado]]="Sí",IF(DATOS!BL$4="Sí",(1/DATOS_[[% anualiz]:[% anualiz]]),1)*IF(DATOS!BL$5="Sí",1/DATOS_[[% normaliz]:[% normaliz]],1)*(DATOS_[C.Extra.04])))))))),
0)</f>
        <v>0</v>
      </c>
      <c r="AT55" s="171">
        <f t="array" ref="AT55">IFERROR(
(AVERAGE((IF(DATOS_[[Sexo]:[Sexo]]=$B55,IF(DATOS_[[AGRUP. VALOR. PTO.]:[AGRUP. VALOR. PTO.]]=$B54,IF(DATOS_[[Check Periodo Ref.]:[Check Periodo Ref.]]="Dentro",IF(DATOS_[[Check Equiparado]:[Check Equiparado]]="Sí",IF(DATOS!BM$4="Sí",(1/DATOS_[[% anualiz]:[% anualiz]]),1)*IF(DATOS!BM$5="Sí",1/DATOS_[[% normaliz]:[% normaliz]],1)*(DATOS_[C.Extra.05])))))))),
0)</f>
        <v>0</v>
      </c>
      <c r="AU55" s="172">
        <f t="array" ref="AU55">IFERROR(
AVERAGE(IF(DATOS_[Sexo]=$B55,IF(DATOS_[[AGRUP. VALOR. PTO.]:[AGRUP. VALOR. PTO.]]=$B54,IF(DATOS_[Check Equiparado]="Sí",IF(DATOS_[Check Periodo Ref.]="Dentro",DATOS_[Tot Extrasalarial Eq],FALSE))))),
0)</f>
        <v>0</v>
      </c>
      <c r="AV55" s="173">
        <f t="array" ref="AV55">IFERROR(
AVERAGE(IF(DATOS_[Sexo]=$B55,IF(DATOS_[[AGRUP. VALOR. PTO.]:[AGRUP. VALOR. PTO.]]=$B54,IF(DATOS_[Check Equiparado]="Sí",IF(DATOS_[Check Periodo Ref.]="Dentro",DATOS_[TOTAL Retrib Eq],FALSE))))),
0)</f>
        <v>0</v>
      </c>
    </row>
    <row r="56" spans="1:48" x14ac:dyDescent="0.3">
      <c r="A56" s="119" t="str">
        <f t="shared" ref="A56" si="58">+A55</f>
        <v>[ocultar]</v>
      </c>
      <c r="B56" s="123" t="s">
        <v>163</v>
      </c>
      <c r="C56" s="124">
        <f t="array" ref="C56">SUM(IF($B56=DATOS_[Sexo],
IF($B54=DATOS_[AGRUP. VALOR. PTO.],
IF("Dentro"=DATOS_[Check Periodo Ref.],
1/(COUNTIFS(DATOS_[Sexo],$B56,DATOS_[AGRUP. VALOR. PTO.],$B54,DATOS_[Check Periodo Ref.],"Dentro",DATOS_[id],DATOS_[id]))))))</f>
        <v>0</v>
      </c>
      <c r="D56" s="125">
        <f>COUNTIFS(DATOS_[AGRUP. VALOR. PTO.],$B54,DATOS_[Sexo],$B56,DATOS_[Check Periodo Ref.],"Dentro")</f>
        <v>0</v>
      </c>
      <c r="E56" s="125">
        <f>COUNTIFS(DATOS_[AGRUP. VALOR. PTO.],$B54,DATOS_[Sexo],$B56,DATOS_[Check Periodo Ref.],"Dentro",DATOS_[Check Nº SC Norm],"Sí")</f>
        <v>0</v>
      </c>
      <c r="F56" s="125">
        <f>COUNTIFS(DATOS_[AGRUP. VALOR. PTO.],$B54,DATOS_[Sexo],$B56,DATOS_[Check Periodo Ref.],"Dentro",DATOS_[Check Nº SC Anualiz],"Sí")</f>
        <v>0</v>
      </c>
      <c r="G56" s="125">
        <f>COUNTIFS(DATOS_[AGRUP. VALOR. PTO.],$B54,DATOS_[Sexo],$B56,DATOS_[Check Periodo Ref.],"Dentro",DATOS_[Check Nº SC Norm y Anualiz],"Sí")</f>
        <v>0</v>
      </c>
      <c r="H56" s="125">
        <f>COUNTIFS(DATOS_[AGRUP. VALOR. PTO.],$B54,DATOS_[Sexo],$B56,DATOS_[Check Periodo Ref.],"Dentro",DATOS_[Check Equiparación],"Sí")</f>
        <v>0</v>
      </c>
      <c r="I56" s="167" cm="1">
        <f t="array" ref="I56">IFERROR(
AVERAGE(IF(DATOS_[Sexo]=$B56,IF(DATOS_[[AGRUP. VALOR. PTO.]:[AGRUP. VALOR. PTO.]]=$B54,IF(DATOS_[Check Equiparado]="Sí",IF(DATOS_[Check Periodo Ref.]="Dentro",DATOS_[SALARIO BASE Eq],FALSE))))),
0)</f>
        <v>0</v>
      </c>
      <c r="J56" s="168">
        <f t="array" ref="J56">IFERROR(
(AVERAGE((IF(DATOS_[[Sexo]:[Sexo]]=$B56,IF(DATOS_[[AGRUP. VALOR. PTO.]:[AGRUP. VALOR. PTO.]]=$B54,IF(DATOS_[[Check Periodo Ref.]:[Check Periodo Ref.]]="Dentro",IF(DATOS_[[Check Equiparado]:[Check Equiparado]]="Sí",IF(DATOS!AE$4="Sí",(1/DATOS_[[% anualiz]:[% anualiz]]),1)*IF(DATOS!AE$5="Sí",1/DATOS_[[% normaliz]:[% normaliz]],1)*(DATOS_[Conc.Sal.01])))))))),
0)</f>
        <v>0</v>
      </c>
      <c r="K56" s="168">
        <f t="array" ref="K56">IFERROR(
(AVERAGE((IF(DATOS_[[Sexo]:[Sexo]]=$B56,IF(DATOS_[[AGRUP. VALOR. PTO.]:[AGRUP. VALOR. PTO.]]=$B54,IF(DATOS_[[Check Periodo Ref.]:[Check Periodo Ref.]]="Dentro",IF(DATOS_[[Check Equiparado]:[Check Equiparado]]="Sí",IF(DATOS!AF$4="Sí",(1/DATOS_[[% anualiz]:[% anualiz]]),1)*IF(DATOS!AF$5="Sí",1/DATOS_[[% normaliz]:[% normaliz]],1)*(DATOS_[Conc.Sal.02])))))))),
0)</f>
        <v>0</v>
      </c>
      <c r="L56" s="168">
        <f t="array" ref="L56">IFERROR(
(AVERAGE((IF(DATOS_[[Sexo]:[Sexo]]=$B56,IF(DATOS_[[AGRUP. VALOR. PTO.]:[AGRUP. VALOR. PTO.]]=$B54,IF(DATOS_[[Check Periodo Ref.]:[Check Periodo Ref.]]="Dentro",IF(DATOS_[[Check Equiparado]:[Check Equiparado]]="Sí",IF(DATOS!AG$4="Sí",(1/DATOS_[[% anualiz]:[% anualiz]]),1)*IF(DATOS!AG$5="Sí",1/DATOS_[[% normaliz]:[% normaliz]],1)*(DATOS_[Conc.Sal.03])))))))),
0)</f>
        <v>0</v>
      </c>
      <c r="M56" s="168">
        <f t="array" ref="M56">IFERROR(
(AVERAGE((IF(DATOS_[[Sexo]:[Sexo]]=$B56,IF(DATOS_[[AGRUP. VALOR. PTO.]:[AGRUP. VALOR. PTO.]]=$B54,IF(DATOS_[[Check Periodo Ref.]:[Check Periodo Ref.]]="Dentro",IF(DATOS_[[Check Equiparado]:[Check Equiparado]]="Sí",IF(DATOS!AH$4="Sí",(1/DATOS_[[% anualiz]:[% anualiz]]),1)*IF(DATOS!AH$5="Sí",1/DATOS_[[% normaliz]:[% normaliz]],1)*(DATOS_[Conc.Sal.04])))))))),
0)</f>
        <v>0</v>
      </c>
      <c r="N56" s="168">
        <f t="array" ref="N56">IFERROR(
(AVERAGE((IF(DATOS_[[Sexo]:[Sexo]]=$B56,IF(DATOS_[[AGRUP. VALOR. PTO.]:[AGRUP. VALOR. PTO.]]=$B54,IF(DATOS_[[Check Periodo Ref.]:[Check Periodo Ref.]]="Dentro",IF(DATOS_[[Check Equiparado]:[Check Equiparado]]="Sí",IF(DATOS!AI$4="Sí",(1/DATOS_[[% anualiz]:[% anualiz]]),1)*IF(DATOS!AI$5="Sí",1/DATOS_[[% normaliz]:[% normaliz]],1)*(DATOS_[Conc.Sal.05])))))))),
0)</f>
        <v>0</v>
      </c>
      <c r="O56" s="168">
        <f t="array" ref="O56">IFERROR(
(AVERAGE((IF(DATOS_[[Sexo]:[Sexo]]=$B56,IF(DATOS_[[AGRUP. VALOR. PTO.]:[AGRUP. VALOR. PTO.]]=$B54,IF(DATOS_[[Check Periodo Ref.]:[Check Periodo Ref.]]="Dentro",IF(DATOS_[[Check Equiparado]:[Check Equiparado]]="Sí",IF(DATOS!AJ$4="Sí",(1/DATOS_[[% anualiz]:[% anualiz]]),1)*IF(DATOS!AJ$5="Sí",1/DATOS_[[% normaliz]:[% normaliz]],1)*(DATOS_[Conc.Sal.06])))))))),
0)</f>
        <v>0</v>
      </c>
      <c r="P56" s="168">
        <f t="array" ref="P56">IFERROR(
(AVERAGE((IF(DATOS_[[Sexo]:[Sexo]]=$B56,IF(DATOS_[[AGRUP. VALOR. PTO.]:[AGRUP. VALOR. PTO.]]=$B54,IF(DATOS_[[Check Periodo Ref.]:[Check Periodo Ref.]]="Dentro",IF(DATOS_[[Check Equiparado]:[Check Equiparado]]="Sí",IF(DATOS!AK$4="Sí",(1/DATOS_[[% anualiz]:[% anualiz]]),1)*IF(DATOS!AK$5="Sí",1/DATOS_[[% normaliz]:[% normaliz]],1)*(DATOS_[Conc.Sal.07])))))))),
0)</f>
        <v>0</v>
      </c>
      <c r="Q56" s="168">
        <f t="array" ref="Q56">IFERROR(
(AVERAGE((IF(DATOS_[[Sexo]:[Sexo]]=$B56,IF(DATOS_[[AGRUP. VALOR. PTO.]:[AGRUP. VALOR. PTO.]]=$B54,IF(DATOS_[[Check Periodo Ref.]:[Check Periodo Ref.]]="Dentro",IF(DATOS_[[Check Equiparado]:[Check Equiparado]]="Sí",IF(DATOS!AL$4="Sí",(1/DATOS_[[% anualiz]:[% anualiz]]),1)*IF(DATOS!AL$5="Sí",1/DATOS_[[% normaliz]:[% normaliz]],1)*(DATOS_[Conc.Sal.08])))))))),
0)</f>
        <v>0</v>
      </c>
      <c r="R56" s="168">
        <f t="array" ref="R56">IFERROR(
(AVERAGE((IF(DATOS_[[Sexo]:[Sexo]]=$B56,IF(DATOS_[[AGRUP. VALOR. PTO.]:[AGRUP. VALOR. PTO.]]=$B54,IF(DATOS_[[Check Periodo Ref.]:[Check Periodo Ref.]]="Dentro",IF(DATOS_[[Check Equiparado]:[Check Equiparado]]="Sí",IF(DATOS!AM$4="Sí",(1/DATOS_[[% anualiz]:[% anualiz]]),1)*IF(DATOS!AM$5="Sí",1/DATOS_[[% normaliz]:[% normaliz]],1)*(DATOS_[Conc.Sal.09])))))))),
0)</f>
        <v>0</v>
      </c>
      <c r="S56" s="168">
        <f t="array" ref="S56">IFERROR(
(AVERAGE((IF(DATOS_[[Sexo]:[Sexo]]=$B56,IF(DATOS_[[AGRUP. VALOR. PTO.]:[AGRUP. VALOR. PTO.]]=$B54,IF(DATOS_[[Check Periodo Ref.]:[Check Periodo Ref.]]="Dentro",IF(DATOS_[[Check Equiparado]:[Check Equiparado]]="Sí",IF(DATOS!AN$4="Sí",(1/DATOS_[[% anualiz]:[% anualiz]]),1)*IF(DATOS!AN$5="Sí",1/DATOS_[[% normaliz]:[% normaliz]],1)*(DATOS_[Conc.Sal.10])))))))),
0)</f>
        <v>0</v>
      </c>
      <c r="T56" s="168">
        <f t="array" ref="T56">IFERROR(
(AVERAGE((IF(DATOS_[[Sexo]:[Sexo]]=$B56,IF(DATOS_[[AGRUP. VALOR. PTO.]:[AGRUP. VALOR. PTO.]]=$B54,IF(DATOS_[[Check Periodo Ref.]:[Check Periodo Ref.]]="Dentro",IF(DATOS_[[Check Equiparado]:[Check Equiparado]]="Sí",IF(DATOS!AO$4="Sí",(1/DATOS_[[% anualiz]:[% anualiz]]),1)*IF(DATOS!AO$5="Sí",1/DATOS_[[% normaliz]:[% normaliz]],1)*(DATOS_[Conc.Sal.11])))))))),
0)</f>
        <v>0</v>
      </c>
      <c r="U56" s="168">
        <f t="array" ref="U56">IFERROR(
(AVERAGE((IF(DATOS_[[Sexo]:[Sexo]]=$B56,IF(DATOS_[[AGRUP. VALOR. PTO.]:[AGRUP. VALOR. PTO.]]=$B54,IF(DATOS_[[Check Periodo Ref.]:[Check Periodo Ref.]]="Dentro",IF(DATOS_[[Check Equiparado]:[Check Equiparado]]="Sí",IF(DATOS!AP$4="Sí",(1/DATOS_[[% anualiz]:[% anualiz]]),1)*IF(DATOS!AP$5="Sí",1/DATOS_[[% normaliz]:[% normaliz]],1)*(DATOS_[Conc.Sal.12])))))))),
0)</f>
        <v>0</v>
      </c>
      <c r="V56" s="168">
        <f t="array" ref="V56">IFERROR(
(AVERAGE((IF(DATOS_[[Sexo]:[Sexo]]=$B56,IF(DATOS_[[AGRUP. VALOR. PTO.]:[AGRUP. VALOR. PTO.]]=$B54,IF(DATOS_[[Check Periodo Ref.]:[Check Periodo Ref.]]="Dentro",IF(DATOS_[[Check Equiparado]:[Check Equiparado]]="Sí",IF(DATOS!AQ$4="Sí",(1/DATOS_[[% anualiz]:[% anualiz]]),1)*IF(DATOS!AQ$5="Sí",1/DATOS_[[% normaliz]:[% normaliz]],1)*(DATOS_[Conc.Sal.13])))))))),
0)</f>
        <v>0</v>
      </c>
      <c r="W56" s="168">
        <f t="array" ref="W56">IFERROR(
(AVERAGE((IF(DATOS_[[Sexo]:[Sexo]]=$B56,IF(DATOS_[[AGRUP. VALOR. PTO.]:[AGRUP. VALOR. PTO.]]=$B54,IF(DATOS_[[Check Periodo Ref.]:[Check Periodo Ref.]]="Dentro",IF(DATOS_[[Check Equiparado]:[Check Equiparado]]="Sí",IF(DATOS!AR$4="Sí",(1/DATOS_[[% anualiz]:[% anualiz]]),1)*IF(DATOS!AR$5="Sí",1/DATOS_[[% normaliz]:[% normaliz]],1)*(DATOS_[Conc.Sal.14])))))))),
0)</f>
        <v>0</v>
      </c>
      <c r="X56" s="168">
        <f t="array" ref="X56">IFERROR(
(AVERAGE((IF(DATOS_[[Sexo]:[Sexo]]=$B56,IF(DATOS_[[AGRUP. VALOR. PTO.]:[AGRUP. VALOR. PTO.]]=$B54,IF(DATOS_[[Check Periodo Ref.]:[Check Periodo Ref.]]="Dentro",IF(DATOS_[[Check Equiparado]:[Check Equiparado]]="Sí",IF(DATOS!AS$4="Sí",(1/DATOS_[[% anualiz]:[% anualiz]]),1)*IF(DATOS!AS$5="Sí",1/DATOS_[[% normaliz]:[% normaliz]],1)*(DATOS_[Conc.Sal.15])))))))),
0)</f>
        <v>0</v>
      </c>
      <c r="Y56" s="168">
        <f t="array" ref="Y56">IFERROR(
(AVERAGE((IF(DATOS_[[Sexo]:[Sexo]]=$B56,IF(DATOS_[[AGRUP. VALOR. PTO.]:[AGRUP. VALOR. PTO.]]=$B54,IF(DATOS_[[Check Periodo Ref.]:[Check Periodo Ref.]]="Dentro",IF(DATOS_[[Check Equiparado]:[Check Equiparado]]="Sí",IF(DATOS!AT$4="Sí",(1/DATOS_[[% anualiz]:[% anualiz]]),1)*IF(DATOS!AT$5="Sí",1/DATOS_[[% normaliz]:[% normaliz]],1)*(DATOS_[Conc.Sal.16])))))))),
0)</f>
        <v>0</v>
      </c>
      <c r="Z56" s="168">
        <f t="array" ref="Z56">IFERROR(
(AVERAGE((IF(DATOS_[[Sexo]:[Sexo]]=$B56,IF(DATOS_[[AGRUP. VALOR. PTO.]:[AGRUP. VALOR. PTO.]]=$B54,IF(DATOS_[[Check Periodo Ref.]:[Check Periodo Ref.]]="Dentro",IF(DATOS_[[Check Equiparado]:[Check Equiparado]]="Sí",IF(DATOS!AU$4="Sí",(1/DATOS_[[% anualiz]:[% anualiz]]),1)*IF(DATOS!AU$5="Sí",1/DATOS_[[% normaliz]:[% normaliz]],1)*(DATOS_[Conc.Sal.17])))))))),
0)</f>
        <v>0</v>
      </c>
      <c r="AA56" s="168">
        <f t="array" ref="AA56">IFERROR(
(AVERAGE((IF(DATOS_[[Sexo]:[Sexo]]=$B56,IF(DATOS_[[AGRUP. VALOR. PTO.]:[AGRUP. VALOR. PTO.]]=$B54,IF(DATOS_[[Check Periodo Ref.]:[Check Periodo Ref.]]="Dentro",IF(DATOS_[[Check Equiparado]:[Check Equiparado]]="Sí",IF(DATOS!AV$4="Sí",(1/DATOS_[[% anualiz]:[% anualiz]]),1)*IF(DATOS!AV$5="Sí",1/DATOS_[[% normaliz]:[% normaliz]],1)*(DATOS_[Conc.Sal.18])))))))),
0)</f>
        <v>0</v>
      </c>
      <c r="AB56" s="168">
        <f t="array" ref="AB56">IFERROR(
(AVERAGE((IF(DATOS_[[Sexo]:[Sexo]]=$B56,IF(DATOS_[[AGRUP. VALOR. PTO.]:[AGRUP. VALOR. PTO.]]=$B54,IF(DATOS_[[Check Periodo Ref.]:[Check Periodo Ref.]]="Dentro",IF(DATOS_[[Check Equiparado]:[Check Equiparado]]="Sí",IF(DATOS!AW$4="Sí",(1/DATOS_[[% anualiz]:[% anualiz]]),1)*IF(DATOS!AW$5="Sí",1/DATOS_[[% normaliz]:[% normaliz]],1)*(DATOS_[Conc.Sal.19])))))))),
0)</f>
        <v>0</v>
      </c>
      <c r="AC56" s="168">
        <f t="array" ref="AC56">IFERROR(
(AVERAGE((IF(DATOS_[[Sexo]:[Sexo]]=$B56,IF(DATOS_[[AGRUP. VALOR. PTO.]:[AGRUP. VALOR. PTO.]]=$B54,IF(DATOS_[[Check Periodo Ref.]:[Check Periodo Ref.]]="Dentro",IF(DATOS_[[Check Equiparado]:[Check Equiparado]]="Sí",IF(DATOS!AX$4="Sí",(1/DATOS_[[% anualiz]:[% anualiz]]),1)*IF(DATOS!AX$5="Sí",1/DATOS_[[% normaliz]:[% normaliz]],1)*(DATOS_[Conc.Sal.20])))))))),
0)</f>
        <v>0</v>
      </c>
      <c r="AD56" s="168">
        <f t="array" ref="AD56">IFERROR(
(AVERAGE((IF(DATOS_[[Sexo]:[Sexo]]=$B56,IF(DATOS_[[AGRUP. VALOR. PTO.]:[AGRUP. VALOR. PTO.]]=$B54,IF(DATOS_[[Check Periodo Ref.]:[Check Periodo Ref.]]="Dentro",IF(DATOS_[[Check Equiparado]:[Check Equiparado]]="Sí",IF(DATOS!AY$4="Sí",(1/DATOS_[[% anualiz]:[% anualiz]]),1)*IF(DATOS!AY$5="Sí",1/DATOS_[[% normaliz]:[% normaliz]],1)*(DATOS_[Conc.Sal.21])))))))),
0)</f>
        <v>0</v>
      </c>
      <c r="AE56" s="168">
        <f t="array" ref="AE56">IFERROR(
(AVERAGE((IF(DATOS_[[Sexo]:[Sexo]]=$B56,IF(DATOS_[[AGRUP. VALOR. PTO.]:[AGRUP. VALOR. PTO.]]=$B54,IF(DATOS_[[Check Periodo Ref.]:[Check Periodo Ref.]]="Dentro",IF(DATOS_[[Check Equiparado]:[Check Equiparado]]="Sí",IF(DATOS!AZ$4="Sí",(1/DATOS_[[% anualiz]:[% anualiz]]),1)*IF(DATOS!AZ$5="Sí",1/DATOS_[[% normaliz]:[% normaliz]],1)*(DATOS_[Conc.Sal.22])))))))),
0)</f>
        <v>0</v>
      </c>
      <c r="AF56" s="168">
        <f t="array" ref="AF56">IFERROR(
(AVERAGE((IF(DATOS_[[Sexo]:[Sexo]]=$B56,IF(DATOS_[[AGRUP. VALOR. PTO.]:[AGRUP. VALOR. PTO.]]=$B54,IF(DATOS_[[Check Periodo Ref.]:[Check Periodo Ref.]]="Dentro",IF(DATOS_[[Check Equiparado]:[Check Equiparado]]="Sí",IF(DATOS!BA$4="Sí",(1/DATOS_[[% anualiz]:[% anualiz]]),1)*IF(DATOS!BA$5="Sí",1/DATOS_[[% normaliz]:[% normaliz]],1)*(DATOS_[Conc.Sal.23])))))))),
0)</f>
        <v>0</v>
      </c>
      <c r="AG56" s="168">
        <f t="array" ref="AG56">IFERROR(
(AVERAGE((IF(DATOS_[[Sexo]:[Sexo]]=$B56,IF(DATOS_[[AGRUP. VALOR. PTO.]:[AGRUP. VALOR. PTO.]]=$B54,IF(DATOS_[[Check Periodo Ref.]:[Check Periodo Ref.]]="Dentro",IF(DATOS_[[Check Equiparado]:[Check Equiparado]]="Sí",IF(DATOS!BB$4="Sí",(1/DATOS_[[% anualiz]:[% anualiz]]),1)*IF(DATOS!BB$5="Sí",1/DATOS_[[% normaliz]:[% normaliz]],1)*(DATOS_[Conc.Sal.24])))))))),
0)</f>
        <v>0</v>
      </c>
      <c r="AH56" s="168">
        <f t="array" ref="AH56">IFERROR(
(AVERAGE((IF(DATOS_[[Sexo]:[Sexo]]=$B56,IF(DATOS_[[AGRUP. VALOR. PTO.]:[AGRUP. VALOR. PTO.]]=$B54,IF(DATOS_[[Check Periodo Ref.]:[Check Periodo Ref.]]="Dentro",IF(DATOS_[[Check Equiparado]:[Check Equiparado]]="Sí",IF(DATOS!BC$4="Sí",(1/DATOS_[[% anualiz]:[% anualiz]]),1)*IF(DATOS!BC$5="Sí",1/DATOS_[[% normaliz]:[% normaliz]],1)*(DATOS_[Conc.Sal.25])))))))),
0)</f>
        <v>0</v>
      </c>
      <c r="AI56" s="168">
        <f t="array" ref="AI56">IFERROR(
(AVERAGE((IF(DATOS_[[Sexo]:[Sexo]]=$B56,IF(DATOS_[[AGRUP. VALOR. PTO.]:[AGRUP. VALOR. PTO.]]=$B54,IF(DATOS_[[Check Periodo Ref.]:[Check Periodo Ref.]]="Dentro",IF(DATOS_[[Check Equiparado]:[Check Equiparado]]="Sí",IF(DATOS!BD$4="Sí",(1/DATOS_[[% anualiz]:[% anualiz]]),1)*IF(DATOS!BD$5="Sí",1/DATOS_[[% normaliz]:[% normaliz]],1)*(DATOS_[Conc.Sal.26])))))))),
0)</f>
        <v>0</v>
      </c>
      <c r="AJ56" s="168">
        <f t="array" ref="AJ56">IFERROR(
(AVERAGE((IF(DATOS_[[Sexo]:[Sexo]]=$B56,IF(DATOS_[[AGRUP. VALOR. PTO.]:[AGRUP. VALOR. PTO.]]=$B54,IF(DATOS_[[Check Periodo Ref.]:[Check Periodo Ref.]]="Dentro",IF(DATOS_[[Check Equiparado]:[Check Equiparado]]="Sí",IF(DATOS!BE$4="Sí",(1/DATOS_[[% anualiz]:[% anualiz]]),1)*IF(DATOS!BE$5="Sí",1/DATOS_[[% normaliz]:[% normaliz]],1)*(DATOS_[Conc.Sal.27])))))))),
0)</f>
        <v>0</v>
      </c>
      <c r="AK56" s="168">
        <f t="array" ref="AK56">IFERROR(
(AVERAGE((IF(DATOS_[[Sexo]:[Sexo]]=$B56,IF(DATOS_[[AGRUP. VALOR. PTO.]:[AGRUP. VALOR. PTO.]]=$B54,IF(DATOS_[[Check Periodo Ref.]:[Check Periodo Ref.]]="Dentro",IF(DATOS_[[Check Equiparado]:[Check Equiparado]]="Sí",IF(DATOS!BF$4="Sí",(1/DATOS_[[% anualiz]:[% anualiz]]),1)*IF(DATOS!BF$5="Sí",1/DATOS_[[% normaliz]:[% normaliz]],1)*(DATOS_[Conc.Sal.28])))))))),
0)</f>
        <v>0</v>
      </c>
      <c r="AL56" s="168">
        <f t="array" ref="AL56">IFERROR(
(AVERAGE((IF(DATOS_[[Sexo]:[Sexo]]=$B56,IF(DATOS_[[AGRUP. VALOR. PTO.]:[AGRUP. VALOR. PTO.]]=$B54,IF(DATOS_[[Check Periodo Ref.]:[Check Periodo Ref.]]="Dentro",IF(DATOS_[[Check Equiparado]:[Check Equiparado]]="Sí",IF(DATOS!BG$4="Sí",(1/DATOS_[[% anualiz]:[% anualiz]]),1)*IF(DATOS!BG$5="Sí",1/DATOS_[[% normaliz]:[% normaliz]],1)*(DATOS_[Conc.Sal.29])))))))),
0)</f>
        <v>0</v>
      </c>
      <c r="AM56" s="168">
        <f t="array" ref="AM56">IFERROR(
(AVERAGE((IF(DATOS_[[Sexo]:[Sexo]]=$B56,IF(DATOS_[[AGRUP. VALOR. PTO.]:[AGRUP. VALOR. PTO.]]=$B54,IF(DATOS_[[Check Periodo Ref.]:[Check Periodo Ref.]]="Dentro",IF(DATOS_[[Check Equiparado]:[Check Equiparado]]="Sí",IF(DATOS!BH$4="Sí",(1/DATOS_[[% anualiz]:[% anualiz]]),1)*IF(DATOS!BH$5="Sí",1/DATOS_[[% normaliz]:[% normaliz]],1)*(DATOS_[Conc.Sal.30])))))))),
0)</f>
        <v>0</v>
      </c>
      <c r="AN56" s="169">
        <f t="array" ref="AN56">IFERROR(
AVERAGE(IF(DATOS_[Sexo]=$B56,IF(DATOS_[[AGRUP. VALOR. PTO.]:[AGRUP. VALOR. PTO.]]=$B54,IF(DATOS_[Check Equiparado]="Sí",IF(DATOS_[Check Periodo Ref.]="Dentro",DATOS_[Tot COMPL.SAL Eq],FALSE))))),
0)</f>
        <v>0</v>
      </c>
      <c r="AO56" s="170">
        <f t="array" ref="AO56">IFERROR(
AVERAGE(IF(DATOS_[Sexo]=$B56,IF(DATOS_[[AGRUP. VALOR. PTO.]:[AGRUP. VALOR. PTO.]]=$B54,IF(DATOS_[Check Equiparado]="Sí",IF(DATOS_[Check Periodo Ref.]="Dentro",DATOS_[TOTAL SALARIO Eq],FALSE))))),
0)</f>
        <v>0</v>
      </c>
      <c r="AP56" s="171">
        <f t="array" ref="AP56">IFERROR(
(AVERAGE((IF(DATOS_[[Sexo]:[Sexo]]=$B56,IF(DATOS_[[AGRUP. VALOR. PTO.]:[AGRUP. VALOR. PTO.]]=$B55,IF(DATOS_[[Check Periodo Ref.]:[Check Periodo Ref.]]="Dentro",IF(DATOS_[[Check Equiparado]:[Check Equiparado]]="Sí",IF(DATOS!BI$4="Sí",(1/DATOS_[[% anualiz]:[% anualiz]]),1)*IF(DATOS!BI$5="Sí",1/DATOS_[[% normaliz]:[% normaliz]],1)*(DATOS_[C.Extra.01])))))))),
0)</f>
        <v>0</v>
      </c>
      <c r="AQ56" s="171">
        <f t="array" ref="AQ56">IFERROR(
(AVERAGE((IF(DATOS_[[Sexo]:[Sexo]]=$B56,IF(DATOS_[[AGRUP. VALOR. PTO.]:[AGRUP. VALOR. PTO.]]=$B55,IF(DATOS_[[Check Periodo Ref.]:[Check Periodo Ref.]]="Dentro",IF(DATOS_[[Check Equiparado]:[Check Equiparado]]="Sí",IF(DATOS!BJ$4="Sí",(1/DATOS_[[% anualiz]:[% anualiz]]),1)*IF(DATOS!BJ$5="Sí",1/DATOS_[[% normaliz]:[% normaliz]],1)*(DATOS_[C.Extra.02])))))))),
0)</f>
        <v>0</v>
      </c>
      <c r="AR56" s="171">
        <f t="array" ref="AR56">IFERROR(
(AVERAGE((IF(DATOS_[[Sexo]:[Sexo]]=$B56,IF(DATOS_[[AGRUP. VALOR. PTO.]:[AGRUP. VALOR. PTO.]]=$B55,IF(DATOS_[[Check Periodo Ref.]:[Check Periodo Ref.]]="Dentro",IF(DATOS_[[Check Equiparado]:[Check Equiparado]]="Sí",IF(DATOS!BK$4="Sí",(1/DATOS_[[% anualiz]:[% anualiz]]),1)*IF(DATOS!BK$5="Sí",1/DATOS_[[% normaliz]:[% normaliz]],1)*(DATOS_[C.Extra.03])))))))),
0)</f>
        <v>0</v>
      </c>
      <c r="AS56" s="171">
        <f t="array" ref="AS56">IFERROR(
(AVERAGE((IF(DATOS_[[Sexo]:[Sexo]]=$B56,IF(DATOS_[[AGRUP. VALOR. PTO.]:[AGRUP. VALOR. PTO.]]=$B55,IF(DATOS_[[Check Periodo Ref.]:[Check Periodo Ref.]]="Dentro",IF(DATOS_[[Check Equiparado]:[Check Equiparado]]="Sí",IF(DATOS!BL$4="Sí",(1/DATOS_[[% anualiz]:[% anualiz]]),1)*IF(DATOS!BL$5="Sí",1/DATOS_[[% normaliz]:[% normaliz]],1)*(DATOS_[C.Extra.04])))))))),
0)</f>
        <v>0</v>
      </c>
      <c r="AT56" s="171">
        <f t="array" ref="AT56">IFERROR(
(AVERAGE((IF(DATOS_[[Sexo]:[Sexo]]=$B56,IF(DATOS_[[AGRUP. VALOR. PTO.]:[AGRUP. VALOR. PTO.]]=$B55,IF(DATOS_[[Check Periodo Ref.]:[Check Periodo Ref.]]="Dentro",IF(DATOS_[[Check Equiparado]:[Check Equiparado]]="Sí",IF(DATOS!BM$4="Sí",(1/DATOS_[[% anualiz]:[% anualiz]]),1)*IF(DATOS!BM$5="Sí",1/DATOS_[[% normaliz]:[% normaliz]],1)*(DATOS_[C.Extra.05])))))))),
0)</f>
        <v>0</v>
      </c>
      <c r="AU56" s="172">
        <f t="array" ref="AU56">IFERROR(
AVERAGE(IF(DATOS_[Sexo]=$B56,IF(DATOS_[[AGRUP. VALOR. PTO.]:[AGRUP. VALOR. PTO.]]=$B54,IF(DATOS_[Check Equiparado]="Sí",IF(DATOS_[Check Periodo Ref.]="Dentro",DATOS_[Tot Extrasalarial Eq],FALSE))))),
0)</f>
        <v>0</v>
      </c>
      <c r="AV56" s="173">
        <f t="array" ref="AV56">IFERROR(
AVERAGE(IF(DATOS_[Sexo]=$B56,IF(DATOS_[[AGRUP. VALOR. PTO.]:[AGRUP. VALOR. PTO.]]=$B54,IF(DATOS_[Check Equiparado]="Sí",IF(DATOS_[Check Periodo Ref.]="Dentro",DATOS_[TOTAL Retrib Eq],FALSE))))),
0)</f>
        <v>0</v>
      </c>
    </row>
    <row r="57" spans="1:48" ht="17.25" thickBot="1" x14ac:dyDescent="0.35">
      <c r="A57" s="119" t="str">
        <f t="shared" ref="A57" si="59">+A58</f>
        <v>[ocultar]</v>
      </c>
      <c r="B57" s="129" t="s">
        <v>274</v>
      </c>
      <c r="C57" s="166"/>
      <c r="D57" s="130"/>
      <c r="E57" s="130"/>
      <c r="F57" s="130"/>
      <c r="G57" s="130"/>
      <c r="H57" s="130"/>
      <c r="I57" s="196" t="str">
        <f t="shared" ref="I57:AV57" si="60">IFERROR((I58-I59)/I58,"")</f>
        <v/>
      </c>
      <c r="J57" s="197" t="str">
        <f t="shared" si="60"/>
        <v/>
      </c>
      <c r="K57" s="198" t="str">
        <f t="shared" si="60"/>
        <v/>
      </c>
      <c r="L57" s="198" t="str">
        <f t="shared" si="60"/>
        <v/>
      </c>
      <c r="M57" s="198" t="str">
        <f t="shared" si="60"/>
        <v/>
      </c>
      <c r="N57" s="199" t="str">
        <f t="shared" si="60"/>
        <v/>
      </c>
      <c r="O57" s="200" t="str">
        <f t="shared" si="60"/>
        <v/>
      </c>
      <c r="P57" s="200" t="str">
        <f t="shared" si="60"/>
        <v/>
      </c>
      <c r="Q57" s="200" t="str">
        <f t="shared" si="60"/>
        <v/>
      </c>
      <c r="R57" s="200" t="str">
        <f t="shared" si="60"/>
        <v/>
      </c>
      <c r="S57" s="200" t="str">
        <f t="shared" si="60"/>
        <v/>
      </c>
      <c r="T57" s="200" t="str">
        <f t="shared" si="60"/>
        <v/>
      </c>
      <c r="U57" s="200" t="str">
        <f t="shared" si="60"/>
        <v/>
      </c>
      <c r="V57" s="200" t="str">
        <f t="shared" si="60"/>
        <v/>
      </c>
      <c r="W57" s="200" t="str">
        <f t="shared" si="60"/>
        <v/>
      </c>
      <c r="X57" s="200" t="str">
        <f t="shared" si="60"/>
        <v/>
      </c>
      <c r="Y57" s="200" t="str">
        <f t="shared" si="60"/>
        <v/>
      </c>
      <c r="Z57" s="199" t="str">
        <f t="shared" si="60"/>
        <v/>
      </c>
      <c r="AA57" s="199" t="str">
        <f t="shared" si="60"/>
        <v/>
      </c>
      <c r="AB57" s="199" t="str">
        <f t="shared" si="60"/>
        <v/>
      </c>
      <c r="AC57" s="199" t="str">
        <f t="shared" si="60"/>
        <v/>
      </c>
      <c r="AD57" s="199" t="str">
        <f t="shared" si="60"/>
        <v/>
      </c>
      <c r="AE57" s="199" t="str">
        <f t="shared" si="60"/>
        <v/>
      </c>
      <c r="AF57" s="199" t="str">
        <f t="shared" si="60"/>
        <v/>
      </c>
      <c r="AG57" s="199" t="str">
        <f t="shared" si="60"/>
        <v/>
      </c>
      <c r="AH57" s="199" t="str">
        <f t="shared" si="60"/>
        <v/>
      </c>
      <c r="AI57" s="199" t="str">
        <f t="shared" si="60"/>
        <v/>
      </c>
      <c r="AJ57" s="199" t="str">
        <f t="shared" si="60"/>
        <v/>
      </c>
      <c r="AK57" s="199" t="str">
        <f t="shared" si="60"/>
        <v/>
      </c>
      <c r="AL57" s="199" t="str">
        <f t="shared" si="60"/>
        <v/>
      </c>
      <c r="AM57" s="199" t="str">
        <f t="shared" si="60"/>
        <v/>
      </c>
      <c r="AN57" s="201" t="str">
        <f t="shared" si="60"/>
        <v/>
      </c>
      <c r="AO57" s="205" t="str">
        <f t="shared" si="60"/>
        <v/>
      </c>
      <c r="AP57" s="202" t="str">
        <f t="shared" si="60"/>
        <v/>
      </c>
      <c r="AQ57" s="202" t="str">
        <f t="shared" si="60"/>
        <v/>
      </c>
      <c r="AR57" s="202" t="str">
        <f t="shared" si="60"/>
        <v/>
      </c>
      <c r="AS57" s="202" t="str">
        <f t="shared" si="60"/>
        <v/>
      </c>
      <c r="AT57" s="202" t="str">
        <f t="shared" si="60"/>
        <v/>
      </c>
      <c r="AU57" s="203" t="str">
        <f t="shared" si="60"/>
        <v/>
      </c>
      <c r="AV57" s="204" t="str">
        <f t="shared" si="60"/>
        <v/>
      </c>
    </row>
    <row r="58" spans="1:48" x14ac:dyDescent="0.3">
      <c r="A58" s="119" t="str">
        <f t="shared" ref="A58" si="61">+IF(C58+C59=0,"[ocultar]","")</f>
        <v>[ocultar]</v>
      </c>
      <c r="B58" s="123" t="s">
        <v>162</v>
      </c>
      <c r="C58" s="124">
        <f t="array" ref="C58">SUM(IF($B58=DATOS_[Sexo],
IF($B57=DATOS_[AGRUP. VALOR. PTO.],
IF("Dentro"=DATOS_[Check Periodo Ref.],
1/(COUNTIFS(DATOS_[Sexo],$B58,DATOS_[AGRUP. VALOR. PTO.],$B57,DATOS_[Check Periodo Ref.],"Dentro",DATOS_[id],DATOS_[id]))))))</f>
        <v>0</v>
      </c>
      <c r="D58" s="125">
        <f>COUNTIFS(DATOS_[AGRUP. VALOR. PTO.],$B57,DATOS_[Sexo],$B58,DATOS_[Check Periodo Ref.],"Dentro")</f>
        <v>0</v>
      </c>
      <c r="E58" s="125">
        <f>COUNTIFS(DATOS_[AGRUP. VALOR. PTO.],$B57,DATOS_[Sexo],$B58,DATOS_[Check Periodo Ref.],"Dentro",DATOS_[Check Nº SC Norm],"Sí")</f>
        <v>0</v>
      </c>
      <c r="F58" s="125">
        <f>COUNTIFS(DATOS_[AGRUP. VALOR. PTO.],$B57,DATOS_[Sexo],$B58,DATOS_[Check Periodo Ref.],"Dentro",DATOS_[Check Nº SC Anualiz],"Sí")</f>
        <v>0</v>
      </c>
      <c r="G58" s="125">
        <f>COUNTIFS(DATOS_[AGRUP. VALOR. PTO.],$B57,DATOS_[Sexo],$B58,DATOS_[Check Periodo Ref.],"Dentro",DATOS_[Check Nº SC Norm y Anualiz],"Sí")</f>
        <v>0</v>
      </c>
      <c r="H58" s="125">
        <f>COUNTIFS(DATOS_[AGRUP. VALOR. PTO.],$B57,DATOS_[Sexo],$B58,DATOS_[Check Periodo Ref.],"Dentro",DATOS_[Check Equiparación],"Sí")</f>
        <v>0</v>
      </c>
      <c r="I58" s="167">
        <f t="array" ref="I58">IFERROR(
AVERAGE(IF(DATOS_[Sexo]=$B58,IF(DATOS_[[AGRUP. VALOR. PTO.]:[AGRUP. VALOR. PTO.]]=$B57,IF(DATOS_[Check Equiparado]="Sí",IF(DATOS_[Check Periodo Ref.]="Dentro",DATOS_[SALARIO BASE Eq],FALSE))))),
0)</f>
        <v>0</v>
      </c>
      <c r="J58" s="168">
        <f t="array" ref="J58">IFERROR(
(AVERAGE((IF(DATOS_[[Sexo]:[Sexo]]=$B58,IF(DATOS_[[AGRUP. VALOR. PTO.]:[AGRUP. VALOR. PTO.]]=$B57,IF(DATOS_[[Check Periodo Ref.]:[Check Periodo Ref.]]="Dentro",IF(DATOS_[[Check Equiparado]:[Check Equiparado]]="Sí",IF(DATOS!AE$4="Sí",(1/DATOS_[[% anualiz]:[% anualiz]]),1)*IF(DATOS!AE$5="Sí",1/DATOS_[[% normaliz]:[% normaliz]],1)*(DATOS_[Conc.Sal.01])))))))),
0)</f>
        <v>0</v>
      </c>
      <c r="K58" s="168">
        <f t="array" ref="K58">IFERROR(
(AVERAGE((IF(DATOS_[[Sexo]:[Sexo]]=$B58,IF(DATOS_[[AGRUP. VALOR. PTO.]:[AGRUP. VALOR. PTO.]]=$B57,IF(DATOS_[[Check Periodo Ref.]:[Check Periodo Ref.]]="Dentro",IF(DATOS_[[Check Equiparado]:[Check Equiparado]]="Sí",IF(DATOS!AF$4="Sí",(1/DATOS_[[% anualiz]:[% anualiz]]),1)*IF(DATOS!AF$5="Sí",1/DATOS_[[% normaliz]:[% normaliz]],1)*(DATOS_[Conc.Sal.02])))))))),
0)</f>
        <v>0</v>
      </c>
      <c r="L58" s="168">
        <f t="array" ref="L58">IFERROR(
(AVERAGE((IF(DATOS_[[Sexo]:[Sexo]]=$B58,IF(DATOS_[[AGRUP. VALOR. PTO.]:[AGRUP. VALOR. PTO.]]=$B57,IF(DATOS_[[Check Periodo Ref.]:[Check Periodo Ref.]]="Dentro",IF(DATOS_[[Check Equiparado]:[Check Equiparado]]="Sí",IF(DATOS!AG$4="Sí",(1/DATOS_[[% anualiz]:[% anualiz]]),1)*IF(DATOS!AG$5="Sí",1/DATOS_[[% normaliz]:[% normaliz]],1)*(DATOS_[Conc.Sal.03])))))))),
0)</f>
        <v>0</v>
      </c>
      <c r="M58" s="168">
        <f t="array" ref="M58">IFERROR(
(AVERAGE((IF(DATOS_[[Sexo]:[Sexo]]=$B58,IF(DATOS_[[AGRUP. VALOR. PTO.]:[AGRUP. VALOR. PTO.]]=$B57,IF(DATOS_[[Check Periodo Ref.]:[Check Periodo Ref.]]="Dentro",IF(DATOS_[[Check Equiparado]:[Check Equiparado]]="Sí",IF(DATOS!AH$4="Sí",(1/DATOS_[[% anualiz]:[% anualiz]]),1)*IF(DATOS!AH$5="Sí",1/DATOS_[[% normaliz]:[% normaliz]],1)*(DATOS_[Conc.Sal.04])))))))),
0)</f>
        <v>0</v>
      </c>
      <c r="N58" s="168">
        <f t="array" ref="N58">IFERROR(
(AVERAGE((IF(DATOS_[[Sexo]:[Sexo]]=$B58,IF(DATOS_[[AGRUP. VALOR. PTO.]:[AGRUP. VALOR. PTO.]]=$B57,IF(DATOS_[[Check Periodo Ref.]:[Check Periodo Ref.]]="Dentro",IF(DATOS_[[Check Equiparado]:[Check Equiparado]]="Sí",IF(DATOS!AI$4="Sí",(1/DATOS_[[% anualiz]:[% anualiz]]),1)*IF(DATOS!AI$5="Sí",1/DATOS_[[% normaliz]:[% normaliz]],1)*(DATOS_[Conc.Sal.05])))))))),
0)</f>
        <v>0</v>
      </c>
      <c r="O58" s="168">
        <f t="array" ref="O58">IFERROR(
(AVERAGE((IF(DATOS_[[Sexo]:[Sexo]]=$B58,IF(DATOS_[[AGRUP. VALOR. PTO.]:[AGRUP. VALOR. PTO.]]=$B57,IF(DATOS_[[Check Periodo Ref.]:[Check Periodo Ref.]]="Dentro",IF(DATOS_[[Check Equiparado]:[Check Equiparado]]="Sí",IF(DATOS!AJ$4="Sí",(1/DATOS_[[% anualiz]:[% anualiz]]),1)*IF(DATOS!AJ$5="Sí",1/DATOS_[[% normaliz]:[% normaliz]],1)*(DATOS_[Conc.Sal.06])))))))),
0)</f>
        <v>0</v>
      </c>
      <c r="P58" s="168">
        <f t="array" ref="P58">IFERROR(
(AVERAGE((IF(DATOS_[[Sexo]:[Sexo]]=$B58,IF(DATOS_[[AGRUP. VALOR. PTO.]:[AGRUP. VALOR. PTO.]]=$B57,IF(DATOS_[[Check Periodo Ref.]:[Check Periodo Ref.]]="Dentro",IF(DATOS_[[Check Equiparado]:[Check Equiparado]]="Sí",IF(DATOS!AK$4="Sí",(1/DATOS_[[% anualiz]:[% anualiz]]),1)*IF(DATOS!AK$5="Sí",1/DATOS_[[% normaliz]:[% normaliz]],1)*(DATOS_[Conc.Sal.07])))))))),
0)</f>
        <v>0</v>
      </c>
      <c r="Q58" s="168">
        <f t="array" ref="Q58">IFERROR(
(AVERAGE((IF(DATOS_[[Sexo]:[Sexo]]=$B58,IF(DATOS_[[AGRUP. VALOR. PTO.]:[AGRUP. VALOR. PTO.]]=$B57,IF(DATOS_[[Check Periodo Ref.]:[Check Periodo Ref.]]="Dentro",IF(DATOS_[[Check Equiparado]:[Check Equiparado]]="Sí",IF(DATOS!AL$4="Sí",(1/DATOS_[[% anualiz]:[% anualiz]]),1)*IF(DATOS!AL$5="Sí",1/DATOS_[[% normaliz]:[% normaliz]],1)*(DATOS_[Conc.Sal.08])))))))),
0)</f>
        <v>0</v>
      </c>
      <c r="R58" s="168">
        <f t="array" ref="R58">IFERROR(
(AVERAGE((IF(DATOS_[[Sexo]:[Sexo]]=$B58,IF(DATOS_[[AGRUP. VALOR. PTO.]:[AGRUP. VALOR. PTO.]]=$B57,IF(DATOS_[[Check Periodo Ref.]:[Check Periodo Ref.]]="Dentro",IF(DATOS_[[Check Equiparado]:[Check Equiparado]]="Sí",IF(DATOS!AM$4="Sí",(1/DATOS_[[% anualiz]:[% anualiz]]),1)*IF(DATOS!AM$5="Sí",1/DATOS_[[% normaliz]:[% normaliz]],1)*(DATOS_[Conc.Sal.09])))))))),
0)</f>
        <v>0</v>
      </c>
      <c r="S58" s="168">
        <f t="array" ref="S58">IFERROR(
(AVERAGE((IF(DATOS_[[Sexo]:[Sexo]]=$B58,IF(DATOS_[[AGRUP. VALOR. PTO.]:[AGRUP. VALOR. PTO.]]=$B57,IF(DATOS_[[Check Periodo Ref.]:[Check Periodo Ref.]]="Dentro",IF(DATOS_[[Check Equiparado]:[Check Equiparado]]="Sí",IF(DATOS!AN$4="Sí",(1/DATOS_[[% anualiz]:[% anualiz]]),1)*IF(DATOS!AN$5="Sí",1/DATOS_[[% normaliz]:[% normaliz]],1)*(DATOS_[Conc.Sal.10])))))))),
0)</f>
        <v>0</v>
      </c>
      <c r="T58" s="168">
        <f t="array" ref="T58">IFERROR(
(AVERAGE((IF(DATOS_[[Sexo]:[Sexo]]=$B58,IF(DATOS_[[AGRUP. VALOR. PTO.]:[AGRUP. VALOR. PTO.]]=$B57,IF(DATOS_[[Check Periodo Ref.]:[Check Periodo Ref.]]="Dentro",IF(DATOS_[[Check Equiparado]:[Check Equiparado]]="Sí",IF(DATOS!AO$4="Sí",(1/DATOS_[[% anualiz]:[% anualiz]]),1)*IF(DATOS!AO$5="Sí",1/DATOS_[[% normaliz]:[% normaliz]],1)*(DATOS_[Conc.Sal.11])))))))),
0)</f>
        <v>0</v>
      </c>
      <c r="U58" s="168">
        <f t="array" ref="U58">IFERROR(
(AVERAGE((IF(DATOS_[[Sexo]:[Sexo]]=$B58,IF(DATOS_[[AGRUP. VALOR. PTO.]:[AGRUP. VALOR. PTO.]]=$B57,IF(DATOS_[[Check Periodo Ref.]:[Check Periodo Ref.]]="Dentro",IF(DATOS_[[Check Equiparado]:[Check Equiparado]]="Sí",IF(DATOS!AP$4="Sí",(1/DATOS_[[% anualiz]:[% anualiz]]),1)*IF(DATOS!AP$5="Sí",1/DATOS_[[% normaliz]:[% normaliz]],1)*(DATOS_[Conc.Sal.12])))))))),
0)</f>
        <v>0</v>
      </c>
      <c r="V58" s="168">
        <f t="array" ref="V58">IFERROR(
(AVERAGE((IF(DATOS_[[Sexo]:[Sexo]]=$B58,IF(DATOS_[[AGRUP. VALOR. PTO.]:[AGRUP. VALOR. PTO.]]=$B57,IF(DATOS_[[Check Periodo Ref.]:[Check Periodo Ref.]]="Dentro",IF(DATOS_[[Check Equiparado]:[Check Equiparado]]="Sí",IF(DATOS!AQ$4="Sí",(1/DATOS_[[% anualiz]:[% anualiz]]),1)*IF(DATOS!AQ$5="Sí",1/DATOS_[[% normaliz]:[% normaliz]],1)*(DATOS_[Conc.Sal.13])))))))),
0)</f>
        <v>0</v>
      </c>
      <c r="W58" s="168">
        <f t="array" ref="W58">IFERROR(
(AVERAGE((IF(DATOS_[[Sexo]:[Sexo]]=$B58,IF(DATOS_[[AGRUP. VALOR. PTO.]:[AGRUP. VALOR. PTO.]]=$B57,IF(DATOS_[[Check Periodo Ref.]:[Check Periodo Ref.]]="Dentro",IF(DATOS_[[Check Equiparado]:[Check Equiparado]]="Sí",IF(DATOS!AR$4="Sí",(1/DATOS_[[% anualiz]:[% anualiz]]),1)*IF(DATOS!AR$5="Sí",1/DATOS_[[% normaliz]:[% normaliz]],1)*(DATOS_[Conc.Sal.14])))))))),
0)</f>
        <v>0</v>
      </c>
      <c r="X58" s="168">
        <f t="array" ref="X58">IFERROR(
(AVERAGE((IF(DATOS_[[Sexo]:[Sexo]]=$B58,IF(DATOS_[[AGRUP. VALOR. PTO.]:[AGRUP. VALOR. PTO.]]=$B57,IF(DATOS_[[Check Periodo Ref.]:[Check Periodo Ref.]]="Dentro",IF(DATOS_[[Check Equiparado]:[Check Equiparado]]="Sí",IF(DATOS!AS$4="Sí",(1/DATOS_[[% anualiz]:[% anualiz]]),1)*IF(DATOS!AS$5="Sí",1/DATOS_[[% normaliz]:[% normaliz]],1)*(DATOS_[Conc.Sal.15])))))))),
0)</f>
        <v>0</v>
      </c>
      <c r="Y58" s="168">
        <f t="array" ref="Y58">IFERROR(
(AVERAGE((IF(DATOS_[[Sexo]:[Sexo]]=$B58,IF(DATOS_[[AGRUP. VALOR. PTO.]:[AGRUP. VALOR. PTO.]]=$B57,IF(DATOS_[[Check Periodo Ref.]:[Check Periodo Ref.]]="Dentro",IF(DATOS_[[Check Equiparado]:[Check Equiparado]]="Sí",IF(DATOS!AT$4="Sí",(1/DATOS_[[% anualiz]:[% anualiz]]),1)*IF(DATOS!AT$5="Sí",1/DATOS_[[% normaliz]:[% normaliz]],1)*(DATOS_[Conc.Sal.16])))))))),
0)</f>
        <v>0</v>
      </c>
      <c r="Z58" s="168">
        <f t="array" ref="Z58">IFERROR(
(AVERAGE((IF(DATOS_[[Sexo]:[Sexo]]=$B58,IF(DATOS_[[AGRUP. VALOR. PTO.]:[AGRUP. VALOR. PTO.]]=$B57,IF(DATOS_[[Check Periodo Ref.]:[Check Periodo Ref.]]="Dentro",IF(DATOS_[[Check Equiparado]:[Check Equiparado]]="Sí",IF(DATOS!AU$4="Sí",(1/DATOS_[[% anualiz]:[% anualiz]]),1)*IF(DATOS!AU$5="Sí",1/DATOS_[[% normaliz]:[% normaliz]],1)*(DATOS_[Conc.Sal.17])))))))),
0)</f>
        <v>0</v>
      </c>
      <c r="AA58" s="168">
        <f t="array" ref="AA58">IFERROR(
(AVERAGE((IF(DATOS_[[Sexo]:[Sexo]]=$B58,IF(DATOS_[[AGRUP. VALOR. PTO.]:[AGRUP. VALOR. PTO.]]=$B57,IF(DATOS_[[Check Periodo Ref.]:[Check Periodo Ref.]]="Dentro",IF(DATOS_[[Check Equiparado]:[Check Equiparado]]="Sí",IF(DATOS!AV$4="Sí",(1/DATOS_[[% anualiz]:[% anualiz]]),1)*IF(DATOS!AV$5="Sí",1/DATOS_[[% normaliz]:[% normaliz]],1)*(DATOS_[Conc.Sal.18])))))))),
0)</f>
        <v>0</v>
      </c>
      <c r="AB58" s="168">
        <f t="array" ref="AB58">IFERROR(
(AVERAGE((IF(DATOS_[[Sexo]:[Sexo]]=$B58,IF(DATOS_[[AGRUP. VALOR. PTO.]:[AGRUP. VALOR. PTO.]]=$B57,IF(DATOS_[[Check Periodo Ref.]:[Check Periodo Ref.]]="Dentro",IF(DATOS_[[Check Equiparado]:[Check Equiparado]]="Sí",IF(DATOS!AW$4="Sí",(1/DATOS_[[% anualiz]:[% anualiz]]),1)*IF(DATOS!AW$5="Sí",1/DATOS_[[% normaliz]:[% normaliz]],1)*(DATOS_[Conc.Sal.19])))))))),
0)</f>
        <v>0</v>
      </c>
      <c r="AC58" s="168">
        <f t="array" ref="AC58">IFERROR(
(AVERAGE((IF(DATOS_[[Sexo]:[Sexo]]=$B58,IF(DATOS_[[AGRUP. VALOR. PTO.]:[AGRUP. VALOR. PTO.]]=$B57,IF(DATOS_[[Check Periodo Ref.]:[Check Periodo Ref.]]="Dentro",IF(DATOS_[[Check Equiparado]:[Check Equiparado]]="Sí",IF(DATOS!AX$4="Sí",(1/DATOS_[[% anualiz]:[% anualiz]]),1)*IF(DATOS!AX$5="Sí",1/DATOS_[[% normaliz]:[% normaliz]],1)*(DATOS_[Conc.Sal.20])))))))),
0)</f>
        <v>0</v>
      </c>
      <c r="AD58" s="168">
        <f t="array" ref="AD58">IFERROR(
(AVERAGE((IF(DATOS_[[Sexo]:[Sexo]]=$B58,IF(DATOS_[[AGRUP. VALOR. PTO.]:[AGRUP. VALOR. PTO.]]=$B57,IF(DATOS_[[Check Periodo Ref.]:[Check Periodo Ref.]]="Dentro",IF(DATOS_[[Check Equiparado]:[Check Equiparado]]="Sí",IF(DATOS!AY$4="Sí",(1/DATOS_[[% anualiz]:[% anualiz]]),1)*IF(DATOS!AY$5="Sí",1/DATOS_[[% normaliz]:[% normaliz]],1)*(DATOS_[Conc.Sal.21])))))))),
0)</f>
        <v>0</v>
      </c>
      <c r="AE58" s="168">
        <f t="array" ref="AE58">IFERROR(
(AVERAGE((IF(DATOS_[[Sexo]:[Sexo]]=$B58,IF(DATOS_[[AGRUP. VALOR. PTO.]:[AGRUP. VALOR. PTO.]]=$B57,IF(DATOS_[[Check Periodo Ref.]:[Check Periodo Ref.]]="Dentro",IF(DATOS_[[Check Equiparado]:[Check Equiparado]]="Sí",IF(DATOS!AZ$4="Sí",(1/DATOS_[[% anualiz]:[% anualiz]]),1)*IF(DATOS!AZ$5="Sí",1/DATOS_[[% normaliz]:[% normaliz]],1)*(DATOS_[Conc.Sal.22])))))))),
0)</f>
        <v>0</v>
      </c>
      <c r="AF58" s="168">
        <f t="array" ref="AF58">IFERROR(
(AVERAGE((IF(DATOS_[[Sexo]:[Sexo]]=$B58,IF(DATOS_[[AGRUP. VALOR. PTO.]:[AGRUP. VALOR. PTO.]]=$B57,IF(DATOS_[[Check Periodo Ref.]:[Check Periodo Ref.]]="Dentro",IF(DATOS_[[Check Equiparado]:[Check Equiparado]]="Sí",IF(DATOS!BA$4="Sí",(1/DATOS_[[% anualiz]:[% anualiz]]),1)*IF(DATOS!BA$5="Sí",1/DATOS_[[% normaliz]:[% normaliz]],1)*(DATOS_[Conc.Sal.23])))))))),
0)</f>
        <v>0</v>
      </c>
      <c r="AG58" s="168">
        <f t="array" ref="AG58">IFERROR(
(AVERAGE((IF(DATOS_[[Sexo]:[Sexo]]=$B58,IF(DATOS_[[AGRUP. VALOR. PTO.]:[AGRUP. VALOR. PTO.]]=$B57,IF(DATOS_[[Check Periodo Ref.]:[Check Periodo Ref.]]="Dentro",IF(DATOS_[[Check Equiparado]:[Check Equiparado]]="Sí",IF(DATOS!BB$4="Sí",(1/DATOS_[[% anualiz]:[% anualiz]]),1)*IF(DATOS!BB$5="Sí",1/DATOS_[[% normaliz]:[% normaliz]],1)*(DATOS_[Conc.Sal.24])))))))),
0)</f>
        <v>0</v>
      </c>
      <c r="AH58" s="168">
        <f t="array" ref="AH58">IFERROR(
(AVERAGE((IF(DATOS_[[Sexo]:[Sexo]]=$B58,IF(DATOS_[[AGRUP. VALOR. PTO.]:[AGRUP. VALOR. PTO.]]=$B57,IF(DATOS_[[Check Periodo Ref.]:[Check Periodo Ref.]]="Dentro",IF(DATOS_[[Check Equiparado]:[Check Equiparado]]="Sí",IF(DATOS!BC$4="Sí",(1/DATOS_[[% anualiz]:[% anualiz]]),1)*IF(DATOS!BC$5="Sí",1/DATOS_[[% normaliz]:[% normaliz]],1)*(DATOS_[Conc.Sal.25])))))))),
0)</f>
        <v>0</v>
      </c>
      <c r="AI58" s="168">
        <f t="array" ref="AI58">IFERROR(
(AVERAGE((IF(DATOS_[[Sexo]:[Sexo]]=$B58,IF(DATOS_[[AGRUP. VALOR. PTO.]:[AGRUP. VALOR. PTO.]]=$B57,IF(DATOS_[[Check Periodo Ref.]:[Check Periodo Ref.]]="Dentro",IF(DATOS_[[Check Equiparado]:[Check Equiparado]]="Sí",IF(DATOS!BD$4="Sí",(1/DATOS_[[% anualiz]:[% anualiz]]),1)*IF(DATOS!BD$5="Sí",1/DATOS_[[% normaliz]:[% normaliz]],1)*(DATOS_[Conc.Sal.26])))))))),
0)</f>
        <v>0</v>
      </c>
      <c r="AJ58" s="168">
        <f t="array" ref="AJ58">IFERROR(
(AVERAGE((IF(DATOS_[[Sexo]:[Sexo]]=$B58,IF(DATOS_[[AGRUP. VALOR. PTO.]:[AGRUP. VALOR. PTO.]]=$B57,IF(DATOS_[[Check Periodo Ref.]:[Check Periodo Ref.]]="Dentro",IF(DATOS_[[Check Equiparado]:[Check Equiparado]]="Sí",IF(DATOS!BE$4="Sí",(1/DATOS_[[% anualiz]:[% anualiz]]),1)*IF(DATOS!BE$5="Sí",1/DATOS_[[% normaliz]:[% normaliz]],1)*(DATOS_[Conc.Sal.27])))))))),
0)</f>
        <v>0</v>
      </c>
      <c r="AK58" s="168">
        <f t="array" ref="AK58">IFERROR(
(AVERAGE((IF(DATOS_[[Sexo]:[Sexo]]=$B58,IF(DATOS_[[AGRUP. VALOR. PTO.]:[AGRUP. VALOR. PTO.]]=$B57,IF(DATOS_[[Check Periodo Ref.]:[Check Periodo Ref.]]="Dentro",IF(DATOS_[[Check Equiparado]:[Check Equiparado]]="Sí",IF(DATOS!BF$4="Sí",(1/DATOS_[[% anualiz]:[% anualiz]]),1)*IF(DATOS!BF$5="Sí",1/DATOS_[[% normaliz]:[% normaliz]],1)*(DATOS_[Conc.Sal.28])))))))),
0)</f>
        <v>0</v>
      </c>
      <c r="AL58" s="168">
        <f t="array" ref="AL58">IFERROR(
(AVERAGE((IF(DATOS_[[Sexo]:[Sexo]]=$B58,IF(DATOS_[[AGRUP. VALOR. PTO.]:[AGRUP. VALOR. PTO.]]=$B57,IF(DATOS_[[Check Periodo Ref.]:[Check Periodo Ref.]]="Dentro",IF(DATOS_[[Check Equiparado]:[Check Equiparado]]="Sí",IF(DATOS!BG$4="Sí",(1/DATOS_[[% anualiz]:[% anualiz]]),1)*IF(DATOS!BG$5="Sí",1/DATOS_[[% normaliz]:[% normaliz]],1)*(DATOS_[Conc.Sal.29])))))))),
0)</f>
        <v>0</v>
      </c>
      <c r="AM58" s="168">
        <f t="array" ref="AM58">IFERROR(
(AVERAGE((IF(DATOS_[[Sexo]:[Sexo]]=$B58,IF(DATOS_[[AGRUP. VALOR. PTO.]:[AGRUP. VALOR. PTO.]]=$B57,IF(DATOS_[[Check Periodo Ref.]:[Check Periodo Ref.]]="Dentro",IF(DATOS_[[Check Equiparado]:[Check Equiparado]]="Sí",IF(DATOS!BH$4="Sí",(1/DATOS_[[% anualiz]:[% anualiz]]),1)*IF(DATOS!BH$5="Sí",1/DATOS_[[% normaliz]:[% normaliz]],1)*(DATOS_[Conc.Sal.30])))))))),
0)</f>
        <v>0</v>
      </c>
      <c r="AN58" s="169">
        <f t="array" ref="AN58">IFERROR(
AVERAGE(IF(DATOS_[Sexo]=$B58,IF(DATOS_[[AGRUP. VALOR. PTO.]:[AGRUP. VALOR. PTO.]]=$B57,IF(DATOS_[Check Equiparado]="Sí",IF(DATOS_[Check Periodo Ref.]="Dentro",DATOS_[Tot COMPL.SAL Eq],FALSE))))),
0)</f>
        <v>0</v>
      </c>
      <c r="AO58" s="170">
        <f t="array" ref="AO58">IFERROR(
AVERAGE(IF(DATOS_[Sexo]=$B58,IF(DATOS_[[AGRUP. VALOR. PTO.]:[AGRUP. VALOR. PTO.]]=$B57,IF(DATOS_[Check Equiparado]="Sí",IF(DATOS_[Check Periodo Ref.]="Dentro",DATOS_[TOTAL SALARIO Eq],FALSE))))),
0)</f>
        <v>0</v>
      </c>
      <c r="AP58" s="171">
        <f t="array" ref="AP58">IFERROR(
(AVERAGE((IF(DATOS_[[Sexo]:[Sexo]]=$B58,IF(DATOS_[[AGRUP. VALOR. PTO.]:[AGRUP. VALOR. PTO.]]=$B57,IF(DATOS_[[Check Periodo Ref.]:[Check Periodo Ref.]]="Dentro",IF(DATOS_[[Check Equiparado]:[Check Equiparado]]="Sí",IF(DATOS!BI$4="Sí",(1/DATOS_[[% anualiz]:[% anualiz]]),1)*IF(DATOS!BI$5="Sí",1/DATOS_[[% normaliz]:[% normaliz]],1)*(DATOS_[C.Extra.01])))))))),
0)</f>
        <v>0</v>
      </c>
      <c r="AQ58" s="171">
        <f t="array" ref="AQ58">IFERROR(
(AVERAGE((IF(DATOS_[[Sexo]:[Sexo]]=$B58,IF(DATOS_[[AGRUP. VALOR. PTO.]:[AGRUP. VALOR. PTO.]]=$B57,IF(DATOS_[[Check Periodo Ref.]:[Check Periodo Ref.]]="Dentro",IF(DATOS_[[Check Equiparado]:[Check Equiparado]]="Sí",IF(DATOS!BJ$4="Sí",(1/DATOS_[[% anualiz]:[% anualiz]]),1)*IF(DATOS!BJ$5="Sí",1/DATOS_[[% normaliz]:[% normaliz]],1)*(DATOS_[C.Extra.02])))))))),
0)</f>
        <v>0</v>
      </c>
      <c r="AR58" s="171">
        <f t="array" ref="AR58">IFERROR(
(AVERAGE((IF(DATOS_[[Sexo]:[Sexo]]=$B58,IF(DATOS_[[AGRUP. VALOR. PTO.]:[AGRUP. VALOR. PTO.]]=$B57,IF(DATOS_[[Check Periodo Ref.]:[Check Periodo Ref.]]="Dentro",IF(DATOS_[[Check Equiparado]:[Check Equiparado]]="Sí",IF(DATOS!BK$4="Sí",(1/DATOS_[[% anualiz]:[% anualiz]]),1)*IF(DATOS!BK$5="Sí",1/DATOS_[[% normaliz]:[% normaliz]],1)*(DATOS_[C.Extra.03])))))))),
0)</f>
        <v>0</v>
      </c>
      <c r="AS58" s="171">
        <f t="array" ref="AS58">IFERROR(
(AVERAGE((IF(DATOS_[[Sexo]:[Sexo]]=$B58,IF(DATOS_[[AGRUP. VALOR. PTO.]:[AGRUP. VALOR. PTO.]]=$B57,IF(DATOS_[[Check Periodo Ref.]:[Check Periodo Ref.]]="Dentro",IF(DATOS_[[Check Equiparado]:[Check Equiparado]]="Sí",IF(DATOS!BL$4="Sí",(1/DATOS_[[% anualiz]:[% anualiz]]),1)*IF(DATOS!BL$5="Sí",1/DATOS_[[% normaliz]:[% normaliz]],1)*(DATOS_[C.Extra.04])))))))),
0)</f>
        <v>0</v>
      </c>
      <c r="AT58" s="171">
        <f t="array" ref="AT58">IFERROR(
(AVERAGE((IF(DATOS_[[Sexo]:[Sexo]]=$B58,IF(DATOS_[[AGRUP. VALOR. PTO.]:[AGRUP. VALOR. PTO.]]=$B57,IF(DATOS_[[Check Periodo Ref.]:[Check Periodo Ref.]]="Dentro",IF(DATOS_[[Check Equiparado]:[Check Equiparado]]="Sí",IF(DATOS!BM$4="Sí",(1/DATOS_[[% anualiz]:[% anualiz]]),1)*IF(DATOS!BM$5="Sí",1/DATOS_[[% normaliz]:[% normaliz]],1)*(DATOS_[C.Extra.05])))))))),
0)</f>
        <v>0</v>
      </c>
      <c r="AU58" s="172">
        <f t="array" ref="AU58">IFERROR(
AVERAGE(IF(DATOS_[Sexo]=$B58,IF(DATOS_[[AGRUP. VALOR. PTO.]:[AGRUP. VALOR. PTO.]]=$B57,IF(DATOS_[Check Equiparado]="Sí",IF(DATOS_[Check Periodo Ref.]="Dentro",DATOS_[Tot Extrasalarial Eq],FALSE))))),
0)</f>
        <v>0</v>
      </c>
      <c r="AV58" s="173">
        <f t="array" ref="AV58">IFERROR(
AVERAGE(IF(DATOS_[Sexo]=$B58,IF(DATOS_[[AGRUP. VALOR. PTO.]:[AGRUP. VALOR. PTO.]]=$B57,IF(DATOS_[Check Equiparado]="Sí",IF(DATOS_[Check Periodo Ref.]="Dentro",DATOS_[TOTAL Retrib Eq],FALSE))))),
0)</f>
        <v>0</v>
      </c>
    </row>
    <row r="59" spans="1:48" x14ac:dyDescent="0.3">
      <c r="A59" s="119" t="str">
        <f t="shared" ref="A59" si="62">+A58</f>
        <v>[ocultar]</v>
      </c>
      <c r="B59" s="123" t="s">
        <v>163</v>
      </c>
      <c r="C59" s="124">
        <f t="array" ref="C59">SUM(IF($B59=DATOS_[Sexo],
IF($B57=DATOS_[AGRUP. VALOR. PTO.],
IF("Dentro"=DATOS_[Check Periodo Ref.],
1/(COUNTIFS(DATOS_[Sexo],$B59,DATOS_[AGRUP. VALOR. PTO.],$B57,DATOS_[Check Periodo Ref.],"Dentro",DATOS_[id],DATOS_[id]))))))</f>
        <v>0</v>
      </c>
      <c r="D59" s="125">
        <f>COUNTIFS(DATOS_[AGRUP. VALOR. PTO.],$B57,DATOS_[Sexo],$B59,DATOS_[Check Periodo Ref.],"Dentro")</f>
        <v>0</v>
      </c>
      <c r="E59" s="125">
        <f>COUNTIFS(DATOS_[AGRUP. VALOR. PTO.],$B57,DATOS_[Sexo],$B59,DATOS_[Check Periodo Ref.],"Dentro",DATOS_[Check Nº SC Norm],"Sí")</f>
        <v>0</v>
      </c>
      <c r="F59" s="125">
        <f>COUNTIFS(DATOS_[AGRUP. VALOR. PTO.],$B57,DATOS_[Sexo],$B59,DATOS_[Check Periodo Ref.],"Dentro",DATOS_[Check Nº SC Anualiz],"Sí")</f>
        <v>0</v>
      </c>
      <c r="G59" s="125">
        <f>COUNTIFS(DATOS_[AGRUP. VALOR. PTO.],$B57,DATOS_[Sexo],$B59,DATOS_[Check Periodo Ref.],"Dentro",DATOS_[Check Nº SC Norm y Anualiz],"Sí")</f>
        <v>0</v>
      </c>
      <c r="H59" s="125">
        <f>COUNTIFS(DATOS_[AGRUP. VALOR. PTO.],$B57,DATOS_[Sexo],$B59,DATOS_[Check Periodo Ref.],"Dentro",DATOS_[Check Equiparación],"Sí")</f>
        <v>0</v>
      </c>
      <c r="I59" s="167" cm="1">
        <f t="array" ref="I59">IFERROR(
AVERAGE(IF(DATOS_[Sexo]=$B59,IF(DATOS_[[AGRUP. VALOR. PTO.]:[AGRUP. VALOR. PTO.]]=$B57,IF(DATOS_[Check Equiparado]="Sí",IF(DATOS_[Check Periodo Ref.]="Dentro",DATOS_[SALARIO BASE Eq],FALSE))))),
0)</f>
        <v>0</v>
      </c>
      <c r="J59" s="168">
        <f t="array" ref="J59">IFERROR(
(AVERAGE((IF(DATOS_[[Sexo]:[Sexo]]=$B59,IF(DATOS_[[AGRUP. VALOR. PTO.]:[AGRUP. VALOR. PTO.]]=$B57,IF(DATOS_[[Check Periodo Ref.]:[Check Periodo Ref.]]="Dentro",IF(DATOS_[[Check Equiparado]:[Check Equiparado]]="Sí",IF(DATOS!AE$4="Sí",(1/DATOS_[[% anualiz]:[% anualiz]]),1)*IF(DATOS!AE$5="Sí",1/DATOS_[[% normaliz]:[% normaliz]],1)*(DATOS_[Conc.Sal.01])))))))),
0)</f>
        <v>0</v>
      </c>
      <c r="K59" s="168">
        <f t="array" ref="K59">IFERROR(
(AVERAGE((IF(DATOS_[[Sexo]:[Sexo]]=$B59,IF(DATOS_[[AGRUP. VALOR. PTO.]:[AGRUP. VALOR. PTO.]]=$B57,IF(DATOS_[[Check Periodo Ref.]:[Check Periodo Ref.]]="Dentro",IF(DATOS_[[Check Equiparado]:[Check Equiparado]]="Sí",IF(DATOS!AF$4="Sí",(1/DATOS_[[% anualiz]:[% anualiz]]),1)*IF(DATOS!AF$5="Sí",1/DATOS_[[% normaliz]:[% normaliz]],1)*(DATOS_[Conc.Sal.02])))))))),
0)</f>
        <v>0</v>
      </c>
      <c r="L59" s="168">
        <f t="array" ref="L59">IFERROR(
(AVERAGE((IF(DATOS_[[Sexo]:[Sexo]]=$B59,IF(DATOS_[[AGRUP. VALOR. PTO.]:[AGRUP. VALOR. PTO.]]=$B57,IF(DATOS_[[Check Periodo Ref.]:[Check Periodo Ref.]]="Dentro",IF(DATOS_[[Check Equiparado]:[Check Equiparado]]="Sí",IF(DATOS!AG$4="Sí",(1/DATOS_[[% anualiz]:[% anualiz]]),1)*IF(DATOS!AG$5="Sí",1/DATOS_[[% normaliz]:[% normaliz]],1)*(DATOS_[Conc.Sal.03])))))))),
0)</f>
        <v>0</v>
      </c>
      <c r="M59" s="168">
        <f t="array" ref="M59">IFERROR(
(AVERAGE((IF(DATOS_[[Sexo]:[Sexo]]=$B59,IF(DATOS_[[AGRUP. VALOR. PTO.]:[AGRUP. VALOR. PTO.]]=$B57,IF(DATOS_[[Check Periodo Ref.]:[Check Periodo Ref.]]="Dentro",IF(DATOS_[[Check Equiparado]:[Check Equiparado]]="Sí",IF(DATOS!AH$4="Sí",(1/DATOS_[[% anualiz]:[% anualiz]]),1)*IF(DATOS!AH$5="Sí",1/DATOS_[[% normaliz]:[% normaliz]],1)*(DATOS_[Conc.Sal.04])))))))),
0)</f>
        <v>0</v>
      </c>
      <c r="N59" s="168">
        <f t="array" ref="N59">IFERROR(
(AVERAGE((IF(DATOS_[[Sexo]:[Sexo]]=$B59,IF(DATOS_[[AGRUP. VALOR. PTO.]:[AGRUP. VALOR. PTO.]]=$B57,IF(DATOS_[[Check Periodo Ref.]:[Check Periodo Ref.]]="Dentro",IF(DATOS_[[Check Equiparado]:[Check Equiparado]]="Sí",IF(DATOS!AI$4="Sí",(1/DATOS_[[% anualiz]:[% anualiz]]),1)*IF(DATOS!AI$5="Sí",1/DATOS_[[% normaliz]:[% normaliz]],1)*(DATOS_[Conc.Sal.05])))))))),
0)</f>
        <v>0</v>
      </c>
      <c r="O59" s="168">
        <f t="array" ref="O59">IFERROR(
(AVERAGE((IF(DATOS_[[Sexo]:[Sexo]]=$B59,IF(DATOS_[[AGRUP. VALOR. PTO.]:[AGRUP. VALOR. PTO.]]=$B57,IF(DATOS_[[Check Periodo Ref.]:[Check Periodo Ref.]]="Dentro",IF(DATOS_[[Check Equiparado]:[Check Equiparado]]="Sí",IF(DATOS!AJ$4="Sí",(1/DATOS_[[% anualiz]:[% anualiz]]),1)*IF(DATOS!AJ$5="Sí",1/DATOS_[[% normaliz]:[% normaliz]],1)*(DATOS_[Conc.Sal.06])))))))),
0)</f>
        <v>0</v>
      </c>
      <c r="P59" s="168">
        <f t="array" ref="P59">IFERROR(
(AVERAGE((IF(DATOS_[[Sexo]:[Sexo]]=$B59,IF(DATOS_[[AGRUP. VALOR. PTO.]:[AGRUP. VALOR. PTO.]]=$B57,IF(DATOS_[[Check Periodo Ref.]:[Check Periodo Ref.]]="Dentro",IF(DATOS_[[Check Equiparado]:[Check Equiparado]]="Sí",IF(DATOS!AK$4="Sí",(1/DATOS_[[% anualiz]:[% anualiz]]),1)*IF(DATOS!AK$5="Sí",1/DATOS_[[% normaliz]:[% normaliz]],1)*(DATOS_[Conc.Sal.07])))))))),
0)</f>
        <v>0</v>
      </c>
      <c r="Q59" s="168">
        <f t="array" ref="Q59">IFERROR(
(AVERAGE((IF(DATOS_[[Sexo]:[Sexo]]=$B59,IF(DATOS_[[AGRUP. VALOR. PTO.]:[AGRUP. VALOR. PTO.]]=$B57,IF(DATOS_[[Check Periodo Ref.]:[Check Periodo Ref.]]="Dentro",IF(DATOS_[[Check Equiparado]:[Check Equiparado]]="Sí",IF(DATOS!AL$4="Sí",(1/DATOS_[[% anualiz]:[% anualiz]]),1)*IF(DATOS!AL$5="Sí",1/DATOS_[[% normaliz]:[% normaliz]],1)*(DATOS_[Conc.Sal.08])))))))),
0)</f>
        <v>0</v>
      </c>
      <c r="R59" s="168">
        <f t="array" ref="R59">IFERROR(
(AVERAGE((IF(DATOS_[[Sexo]:[Sexo]]=$B59,IF(DATOS_[[AGRUP. VALOR. PTO.]:[AGRUP. VALOR. PTO.]]=$B57,IF(DATOS_[[Check Periodo Ref.]:[Check Periodo Ref.]]="Dentro",IF(DATOS_[[Check Equiparado]:[Check Equiparado]]="Sí",IF(DATOS!AM$4="Sí",(1/DATOS_[[% anualiz]:[% anualiz]]),1)*IF(DATOS!AM$5="Sí",1/DATOS_[[% normaliz]:[% normaliz]],1)*(DATOS_[Conc.Sal.09])))))))),
0)</f>
        <v>0</v>
      </c>
      <c r="S59" s="168">
        <f t="array" ref="S59">IFERROR(
(AVERAGE((IF(DATOS_[[Sexo]:[Sexo]]=$B59,IF(DATOS_[[AGRUP. VALOR. PTO.]:[AGRUP. VALOR. PTO.]]=$B57,IF(DATOS_[[Check Periodo Ref.]:[Check Periodo Ref.]]="Dentro",IF(DATOS_[[Check Equiparado]:[Check Equiparado]]="Sí",IF(DATOS!AN$4="Sí",(1/DATOS_[[% anualiz]:[% anualiz]]),1)*IF(DATOS!AN$5="Sí",1/DATOS_[[% normaliz]:[% normaliz]],1)*(DATOS_[Conc.Sal.10])))))))),
0)</f>
        <v>0</v>
      </c>
      <c r="T59" s="168">
        <f t="array" ref="T59">IFERROR(
(AVERAGE((IF(DATOS_[[Sexo]:[Sexo]]=$B59,IF(DATOS_[[AGRUP. VALOR. PTO.]:[AGRUP. VALOR. PTO.]]=$B57,IF(DATOS_[[Check Periodo Ref.]:[Check Periodo Ref.]]="Dentro",IF(DATOS_[[Check Equiparado]:[Check Equiparado]]="Sí",IF(DATOS!AO$4="Sí",(1/DATOS_[[% anualiz]:[% anualiz]]),1)*IF(DATOS!AO$5="Sí",1/DATOS_[[% normaliz]:[% normaliz]],1)*(DATOS_[Conc.Sal.11])))))))),
0)</f>
        <v>0</v>
      </c>
      <c r="U59" s="168">
        <f t="array" ref="U59">IFERROR(
(AVERAGE((IF(DATOS_[[Sexo]:[Sexo]]=$B59,IF(DATOS_[[AGRUP. VALOR. PTO.]:[AGRUP. VALOR. PTO.]]=$B57,IF(DATOS_[[Check Periodo Ref.]:[Check Periodo Ref.]]="Dentro",IF(DATOS_[[Check Equiparado]:[Check Equiparado]]="Sí",IF(DATOS!AP$4="Sí",(1/DATOS_[[% anualiz]:[% anualiz]]),1)*IF(DATOS!AP$5="Sí",1/DATOS_[[% normaliz]:[% normaliz]],1)*(DATOS_[Conc.Sal.12])))))))),
0)</f>
        <v>0</v>
      </c>
      <c r="V59" s="168">
        <f t="array" ref="V59">IFERROR(
(AVERAGE((IF(DATOS_[[Sexo]:[Sexo]]=$B59,IF(DATOS_[[AGRUP. VALOR. PTO.]:[AGRUP. VALOR. PTO.]]=$B57,IF(DATOS_[[Check Periodo Ref.]:[Check Periodo Ref.]]="Dentro",IF(DATOS_[[Check Equiparado]:[Check Equiparado]]="Sí",IF(DATOS!AQ$4="Sí",(1/DATOS_[[% anualiz]:[% anualiz]]),1)*IF(DATOS!AQ$5="Sí",1/DATOS_[[% normaliz]:[% normaliz]],1)*(DATOS_[Conc.Sal.13])))))))),
0)</f>
        <v>0</v>
      </c>
      <c r="W59" s="168">
        <f t="array" ref="W59">IFERROR(
(AVERAGE((IF(DATOS_[[Sexo]:[Sexo]]=$B59,IF(DATOS_[[AGRUP. VALOR. PTO.]:[AGRUP. VALOR. PTO.]]=$B57,IF(DATOS_[[Check Periodo Ref.]:[Check Periodo Ref.]]="Dentro",IF(DATOS_[[Check Equiparado]:[Check Equiparado]]="Sí",IF(DATOS!AR$4="Sí",(1/DATOS_[[% anualiz]:[% anualiz]]),1)*IF(DATOS!AR$5="Sí",1/DATOS_[[% normaliz]:[% normaliz]],1)*(DATOS_[Conc.Sal.14])))))))),
0)</f>
        <v>0</v>
      </c>
      <c r="X59" s="168">
        <f t="array" ref="X59">IFERROR(
(AVERAGE((IF(DATOS_[[Sexo]:[Sexo]]=$B59,IF(DATOS_[[AGRUP. VALOR. PTO.]:[AGRUP. VALOR. PTO.]]=$B57,IF(DATOS_[[Check Periodo Ref.]:[Check Periodo Ref.]]="Dentro",IF(DATOS_[[Check Equiparado]:[Check Equiparado]]="Sí",IF(DATOS!AS$4="Sí",(1/DATOS_[[% anualiz]:[% anualiz]]),1)*IF(DATOS!AS$5="Sí",1/DATOS_[[% normaliz]:[% normaliz]],1)*(DATOS_[Conc.Sal.15])))))))),
0)</f>
        <v>0</v>
      </c>
      <c r="Y59" s="168">
        <f t="array" ref="Y59">IFERROR(
(AVERAGE((IF(DATOS_[[Sexo]:[Sexo]]=$B59,IF(DATOS_[[AGRUP. VALOR. PTO.]:[AGRUP. VALOR. PTO.]]=$B57,IF(DATOS_[[Check Periodo Ref.]:[Check Periodo Ref.]]="Dentro",IF(DATOS_[[Check Equiparado]:[Check Equiparado]]="Sí",IF(DATOS!AT$4="Sí",(1/DATOS_[[% anualiz]:[% anualiz]]),1)*IF(DATOS!AT$5="Sí",1/DATOS_[[% normaliz]:[% normaliz]],1)*(DATOS_[Conc.Sal.16])))))))),
0)</f>
        <v>0</v>
      </c>
      <c r="Z59" s="168">
        <f t="array" ref="Z59">IFERROR(
(AVERAGE((IF(DATOS_[[Sexo]:[Sexo]]=$B59,IF(DATOS_[[AGRUP. VALOR. PTO.]:[AGRUP. VALOR. PTO.]]=$B57,IF(DATOS_[[Check Periodo Ref.]:[Check Periodo Ref.]]="Dentro",IF(DATOS_[[Check Equiparado]:[Check Equiparado]]="Sí",IF(DATOS!AU$4="Sí",(1/DATOS_[[% anualiz]:[% anualiz]]),1)*IF(DATOS!AU$5="Sí",1/DATOS_[[% normaliz]:[% normaliz]],1)*(DATOS_[Conc.Sal.17])))))))),
0)</f>
        <v>0</v>
      </c>
      <c r="AA59" s="168">
        <f t="array" ref="AA59">IFERROR(
(AVERAGE((IF(DATOS_[[Sexo]:[Sexo]]=$B59,IF(DATOS_[[AGRUP. VALOR. PTO.]:[AGRUP. VALOR. PTO.]]=$B57,IF(DATOS_[[Check Periodo Ref.]:[Check Periodo Ref.]]="Dentro",IF(DATOS_[[Check Equiparado]:[Check Equiparado]]="Sí",IF(DATOS!AV$4="Sí",(1/DATOS_[[% anualiz]:[% anualiz]]),1)*IF(DATOS!AV$5="Sí",1/DATOS_[[% normaliz]:[% normaliz]],1)*(DATOS_[Conc.Sal.18])))))))),
0)</f>
        <v>0</v>
      </c>
      <c r="AB59" s="168">
        <f t="array" ref="AB59">IFERROR(
(AVERAGE((IF(DATOS_[[Sexo]:[Sexo]]=$B59,IF(DATOS_[[AGRUP. VALOR. PTO.]:[AGRUP. VALOR. PTO.]]=$B57,IF(DATOS_[[Check Periodo Ref.]:[Check Periodo Ref.]]="Dentro",IF(DATOS_[[Check Equiparado]:[Check Equiparado]]="Sí",IF(DATOS!AW$4="Sí",(1/DATOS_[[% anualiz]:[% anualiz]]),1)*IF(DATOS!AW$5="Sí",1/DATOS_[[% normaliz]:[% normaliz]],1)*(DATOS_[Conc.Sal.19])))))))),
0)</f>
        <v>0</v>
      </c>
      <c r="AC59" s="168">
        <f t="array" ref="AC59">IFERROR(
(AVERAGE((IF(DATOS_[[Sexo]:[Sexo]]=$B59,IF(DATOS_[[AGRUP. VALOR. PTO.]:[AGRUP. VALOR. PTO.]]=$B57,IF(DATOS_[[Check Periodo Ref.]:[Check Periodo Ref.]]="Dentro",IF(DATOS_[[Check Equiparado]:[Check Equiparado]]="Sí",IF(DATOS!AX$4="Sí",(1/DATOS_[[% anualiz]:[% anualiz]]),1)*IF(DATOS!AX$5="Sí",1/DATOS_[[% normaliz]:[% normaliz]],1)*(DATOS_[Conc.Sal.20])))))))),
0)</f>
        <v>0</v>
      </c>
      <c r="AD59" s="168">
        <f t="array" ref="AD59">IFERROR(
(AVERAGE((IF(DATOS_[[Sexo]:[Sexo]]=$B59,IF(DATOS_[[AGRUP. VALOR. PTO.]:[AGRUP. VALOR. PTO.]]=$B57,IF(DATOS_[[Check Periodo Ref.]:[Check Periodo Ref.]]="Dentro",IF(DATOS_[[Check Equiparado]:[Check Equiparado]]="Sí",IF(DATOS!AY$4="Sí",(1/DATOS_[[% anualiz]:[% anualiz]]),1)*IF(DATOS!AY$5="Sí",1/DATOS_[[% normaliz]:[% normaliz]],1)*(DATOS_[Conc.Sal.21])))))))),
0)</f>
        <v>0</v>
      </c>
      <c r="AE59" s="168">
        <f t="array" ref="AE59">IFERROR(
(AVERAGE((IF(DATOS_[[Sexo]:[Sexo]]=$B59,IF(DATOS_[[AGRUP. VALOR. PTO.]:[AGRUP. VALOR. PTO.]]=$B57,IF(DATOS_[[Check Periodo Ref.]:[Check Periodo Ref.]]="Dentro",IF(DATOS_[[Check Equiparado]:[Check Equiparado]]="Sí",IF(DATOS!AZ$4="Sí",(1/DATOS_[[% anualiz]:[% anualiz]]),1)*IF(DATOS!AZ$5="Sí",1/DATOS_[[% normaliz]:[% normaliz]],1)*(DATOS_[Conc.Sal.22])))))))),
0)</f>
        <v>0</v>
      </c>
      <c r="AF59" s="168">
        <f t="array" ref="AF59">IFERROR(
(AVERAGE((IF(DATOS_[[Sexo]:[Sexo]]=$B59,IF(DATOS_[[AGRUP. VALOR. PTO.]:[AGRUP. VALOR. PTO.]]=$B57,IF(DATOS_[[Check Periodo Ref.]:[Check Periodo Ref.]]="Dentro",IF(DATOS_[[Check Equiparado]:[Check Equiparado]]="Sí",IF(DATOS!BA$4="Sí",(1/DATOS_[[% anualiz]:[% anualiz]]),1)*IF(DATOS!BA$5="Sí",1/DATOS_[[% normaliz]:[% normaliz]],1)*(DATOS_[Conc.Sal.23])))))))),
0)</f>
        <v>0</v>
      </c>
      <c r="AG59" s="168">
        <f t="array" ref="AG59">IFERROR(
(AVERAGE((IF(DATOS_[[Sexo]:[Sexo]]=$B59,IF(DATOS_[[AGRUP. VALOR. PTO.]:[AGRUP. VALOR. PTO.]]=$B57,IF(DATOS_[[Check Periodo Ref.]:[Check Periodo Ref.]]="Dentro",IF(DATOS_[[Check Equiparado]:[Check Equiparado]]="Sí",IF(DATOS!BB$4="Sí",(1/DATOS_[[% anualiz]:[% anualiz]]),1)*IF(DATOS!BB$5="Sí",1/DATOS_[[% normaliz]:[% normaliz]],1)*(DATOS_[Conc.Sal.24])))))))),
0)</f>
        <v>0</v>
      </c>
      <c r="AH59" s="168">
        <f t="array" ref="AH59">IFERROR(
(AVERAGE((IF(DATOS_[[Sexo]:[Sexo]]=$B59,IF(DATOS_[[AGRUP. VALOR. PTO.]:[AGRUP. VALOR. PTO.]]=$B57,IF(DATOS_[[Check Periodo Ref.]:[Check Periodo Ref.]]="Dentro",IF(DATOS_[[Check Equiparado]:[Check Equiparado]]="Sí",IF(DATOS!BC$4="Sí",(1/DATOS_[[% anualiz]:[% anualiz]]),1)*IF(DATOS!BC$5="Sí",1/DATOS_[[% normaliz]:[% normaliz]],1)*(DATOS_[Conc.Sal.25])))))))),
0)</f>
        <v>0</v>
      </c>
      <c r="AI59" s="168">
        <f t="array" ref="AI59">IFERROR(
(AVERAGE((IF(DATOS_[[Sexo]:[Sexo]]=$B59,IF(DATOS_[[AGRUP. VALOR. PTO.]:[AGRUP. VALOR. PTO.]]=$B57,IF(DATOS_[[Check Periodo Ref.]:[Check Periodo Ref.]]="Dentro",IF(DATOS_[[Check Equiparado]:[Check Equiparado]]="Sí",IF(DATOS!BD$4="Sí",(1/DATOS_[[% anualiz]:[% anualiz]]),1)*IF(DATOS!BD$5="Sí",1/DATOS_[[% normaliz]:[% normaliz]],1)*(DATOS_[Conc.Sal.26])))))))),
0)</f>
        <v>0</v>
      </c>
      <c r="AJ59" s="168">
        <f t="array" ref="AJ59">IFERROR(
(AVERAGE((IF(DATOS_[[Sexo]:[Sexo]]=$B59,IF(DATOS_[[AGRUP. VALOR. PTO.]:[AGRUP. VALOR. PTO.]]=$B57,IF(DATOS_[[Check Periodo Ref.]:[Check Periodo Ref.]]="Dentro",IF(DATOS_[[Check Equiparado]:[Check Equiparado]]="Sí",IF(DATOS!BE$4="Sí",(1/DATOS_[[% anualiz]:[% anualiz]]),1)*IF(DATOS!BE$5="Sí",1/DATOS_[[% normaliz]:[% normaliz]],1)*(DATOS_[Conc.Sal.27])))))))),
0)</f>
        <v>0</v>
      </c>
      <c r="AK59" s="168">
        <f t="array" ref="AK59">IFERROR(
(AVERAGE((IF(DATOS_[[Sexo]:[Sexo]]=$B59,IF(DATOS_[[AGRUP. VALOR. PTO.]:[AGRUP. VALOR. PTO.]]=$B57,IF(DATOS_[[Check Periodo Ref.]:[Check Periodo Ref.]]="Dentro",IF(DATOS_[[Check Equiparado]:[Check Equiparado]]="Sí",IF(DATOS!BF$4="Sí",(1/DATOS_[[% anualiz]:[% anualiz]]),1)*IF(DATOS!BF$5="Sí",1/DATOS_[[% normaliz]:[% normaliz]],1)*(DATOS_[Conc.Sal.28])))))))),
0)</f>
        <v>0</v>
      </c>
      <c r="AL59" s="168">
        <f t="array" ref="AL59">IFERROR(
(AVERAGE((IF(DATOS_[[Sexo]:[Sexo]]=$B59,IF(DATOS_[[AGRUP. VALOR. PTO.]:[AGRUP. VALOR. PTO.]]=$B57,IF(DATOS_[[Check Periodo Ref.]:[Check Periodo Ref.]]="Dentro",IF(DATOS_[[Check Equiparado]:[Check Equiparado]]="Sí",IF(DATOS!BG$4="Sí",(1/DATOS_[[% anualiz]:[% anualiz]]),1)*IF(DATOS!BG$5="Sí",1/DATOS_[[% normaliz]:[% normaliz]],1)*(DATOS_[Conc.Sal.29])))))))),
0)</f>
        <v>0</v>
      </c>
      <c r="AM59" s="168">
        <f t="array" ref="AM59">IFERROR(
(AVERAGE((IF(DATOS_[[Sexo]:[Sexo]]=$B59,IF(DATOS_[[AGRUP. VALOR. PTO.]:[AGRUP. VALOR. PTO.]]=$B57,IF(DATOS_[[Check Periodo Ref.]:[Check Periodo Ref.]]="Dentro",IF(DATOS_[[Check Equiparado]:[Check Equiparado]]="Sí",IF(DATOS!BH$4="Sí",(1/DATOS_[[% anualiz]:[% anualiz]]),1)*IF(DATOS!BH$5="Sí",1/DATOS_[[% normaliz]:[% normaliz]],1)*(DATOS_[Conc.Sal.30])))))))),
0)</f>
        <v>0</v>
      </c>
      <c r="AN59" s="169">
        <f t="array" ref="AN59">IFERROR(
AVERAGE(IF(DATOS_[Sexo]=$B59,IF(DATOS_[[AGRUP. VALOR. PTO.]:[AGRUP. VALOR. PTO.]]=$B57,IF(DATOS_[Check Equiparado]="Sí",IF(DATOS_[Check Periodo Ref.]="Dentro",DATOS_[Tot COMPL.SAL Eq],FALSE))))),
0)</f>
        <v>0</v>
      </c>
      <c r="AO59" s="170">
        <f t="array" ref="AO59">IFERROR(
AVERAGE(IF(DATOS_[Sexo]=$B59,IF(DATOS_[[AGRUP. VALOR. PTO.]:[AGRUP. VALOR. PTO.]]=$B57,IF(DATOS_[Check Equiparado]="Sí",IF(DATOS_[Check Periodo Ref.]="Dentro",DATOS_[TOTAL SALARIO Eq],FALSE))))),
0)</f>
        <v>0</v>
      </c>
      <c r="AP59" s="171">
        <f t="array" ref="AP59">IFERROR(
(AVERAGE((IF(DATOS_[[Sexo]:[Sexo]]=$B59,IF(DATOS_[[AGRUP. VALOR. PTO.]:[AGRUP. VALOR. PTO.]]=$B58,IF(DATOS_[[Check Periodo Ref.]:[Check Periodo Ref.]]="Dentro",IF(DATOS_[[Check Equiparado]:[Check Equiparado]]="Sí",IF(DATOS!BI$4="Sí",(1/DATOS_[[% anualiz]:[% anualiz]]),1)*IF(DATOS!BI$5="Sí",1/DATOS_[[% normaliz]:[% normaliz]],1)*(DATOS_[C.Extra.01])))))))),
0)</f>
        <v>0</v>
      </c>
      <c r="AQ59" s="171">
        <f t="array" ref="AQ59">IFERROR(
(AVERAGE((IF(DATOS_[[Sexo]:[Sexo]]=$B59,IF(DATOS_[[AGRUP. VALOR. PTO.]:[AGRUP. VALOR. PTO.]]=$B58,IF(DATOS_[[Check Periodo Ref.]:[Check Periodo Ref.]]="Dentro",IF(DATOS_[[Check Equiparado]:[Check Equiparado]]="Sí",IF(DATOS!BJ$4="Sí",(1/DATOS_[[% anualiz]:[% anualiz]]),1)*IF(DATOS!BJ$5="Sí",1/DATOS_[[% normaliz]:[% normaliz]],1)*(DATOS_[C.Extra.02])))))))),
0)</f>
        <v>0</v>
      </c>
      <c r="AR59" s="171">
        <f t="array" ref="AR59">IFERROR(
(AVERAGE((IF(DATOS_[[Sexo]:[Sexo]]=$B59,IF(DATOS_[[AGRUP. VALOR. PTO.]:[AGRUP. VALOR. PTO.]]=$B58,IF(DATOS_[[Check Periodo Ref.]:[Check Periodo Ref.]]="Dentro",IF(DATOS_[[Check Equiparado]:[Check Equiparado]]="Sí",IF(DATOS!BK$4="Sí",(1/DATOS_[[% anualiz]:[% anualiz]]),1)*IF(DATOS!BK$5="Sí",1/DATOS_[[% normaliz]:[% normaliz]],1)*(DATOS_[C.Extra.03])))))))),
0)</f>
        <v>0</v>
      </c>
      <c r="AS59" s="171">
        <f t="array" ref="AS59">IFERROR(
(AVERAGE((IF(DATOS_[[Sexo]:[Sexo]]=$B59,IF(DATOS_[[AGRUP. VALOR. PTO.]:[AGRUP. VALOR. PTO.]]=$B58,IF(DATOS_[[Check Periodo Ref.]:[Check Periodo Ref.]]="Dentro",IF(DATOS_[[Check Equiparado]:[Check Equiparado]]="Sí",IF(DATOS!BL$4="Sí",(1/DATOS_[[% anualiz]:[% anualiz]]),1)*IF(DATOS!BL$5="Sí",1/DATOS_[[% normaliz]:[% normaliz]],1)*(DATOS_[C.Extra.04])))))))),
0)</f>
        <v>0</v>
      </c>
      <c r="AT59" s="171">
        <f t="array" ref="AT59">IFERROR(
(AVERAGE((IF(DATOS_[[Sexo]:[Sexo]]=$B59,IF(DATOS_[[AGRUP. VALOR. PTO.]:[AGRUP. VALOR. PTO.]]=$B58,IF(DATOS_[[Check Periodo Ref.]:[Check Periodo Ref.]]="Dentro",IF(DATOS_[[Check Equiparado]:[Check Equiparado]]="Sí",IF(DATOS!BM$4="Sí",(1/DATOS_[[% anualiz]:[% anualiz]]),1)*IF(DATOS!BM$5="Sí",1/DATOS_[[% normaliz]:[% normaliz]],1)*(DATOS_[C.Extra.05])))))))),
0)</f>
        <v>0</v>
      </c>
      <c r="AU59" s="172">
        <f t="array" ref="AU59">IFERROR(
AVERAGE(IF(DATOS_[Sexo]=$B59,IF(DATOS_[[AGRUP. VALOR. PTO.]:[AGRUP. VALOR. PTO.]]=$B57,IF(DATOS_[Check Equiparado]="Sí",IF(DATOS_[Check Periodo Ref.]="Dentro",DATOS_[Tot Extrasalarial Eq],FALSE))))),
0)</f>
        <v>0</v>
      </c>
      <c r="AV59" s="173">
        <f t="array" ref="AV59">IFERROR(
AVERAGE(IF(DATOS_[Sexo]=$B59,IF(DATOS_[[AGRUP. VALOR. PTO.]:[AGRUP. VALOR. PTO.]]=$B57,IF(DATOS_[Check Equiparado]="Sí",IF(DATOS_[Check Periodo Ref.]="Dentro",DATOS_[TOTAL Retrib Eq],FALSE))))),
0)</f>
        <v>0</v>
      </c>
    </row>
    <row r="60" spans="1:48" ht="17.25" thickBot="1" x14ac:dyDescent="0.35">
      <c r="A60" s="119" t="str">
        <f t="shared" ref="A60" si="63">+A61</f>
        <v>[ocultar]</v>
      </c>
      <c r="B60" s="129" t="s">
        <v>275</v>
      </c>
      <c r="C60" s="166"/>
      <c r="D60" s="130"/>
      <c r="E60" s="130"/>
      <c r="F60" s="130"/>
      <c r="G60" s="130"/>
      <c r="H60" s="130"/>
      <c r="I60" s="196" t="str">
        <f t="shared" ref="I60:AV60" si="64">IFERROR((I61-I62)/I61,"")</f>
        <v/>
      </c>
      <c r="J60" s="197" t="str">
        <f t="shared" si="64"/>
        <v/>
      </c>
      <c r="K60" s="198" t="str">
        <f t="shared" si="64"/>
        <v/>
      </c>
      <c r="L60" s="198" t="str">
        <f t="shared" si="64"/>
        <v/>
      </c>
      <c r="M60" s="198" t="str">
        <f t="shared" si="64"/>
        <v/>
      </c>
      <c r="N60" s="199" t="str">
        <f t="shared" si="64"/>
        <v/>
      </c>
      <c r="O60" s="200" t="str">
        <f t="shared" si="64"/>
        <v/>
      </c>
      <c r="P60" s="200" t="str">
        <f t="shared" si="64"/>
        <v/>
      </c>
      <c r="Q60" s="200" t="str">
        <f t="shared" si="64"/>
        <v/>
      </c>
      <c r="R60" s="200" t="str">
        <f t="shared" si="64"/>
        <v/>
      </c>
      <c r="S60" s="200" t="str">
        <f t="shared" si="64"/>
        <v/>
      </c>
      <c r="T60" s="200" t="str">
        <f t="shared" si="64"/>
        <v/>
      </c>
      <c r="U60" s="200" t="str">
        <f t="shared" si="64"/>
        <v/>
      </c>
      <c r="V60" s="200" t="str">
        <f t="shared" si="64"/>
        <v/>
      </c>
      <c r="W60" s="200" t="str">
        <f t="shared" si="64"/>
        <v/>
      </c>
      <c r="X60" s="200" t="str">
        <f t="shared" si="64"/>
        <v/>
      </c>
      <c r="Y60" s="200" t="str">
        <f t="shared" si="64"/>
        <v/>
      </c>
      <c r="Z60" s="199" t="str">
        <f t="shared" si="64"/>
        <v/>
      </c>
      <c r="AA60" s="199" t="str">
        <f t="shared" si="64"/>
        <v/>
      </c>
      <c r="AB60" s="199" t="str">
        <f t="shared" si="64"/>
        <v/>
      </c>
      <c r="AC60" s="199" t="str">
        <f t="shared" si="64"/>
        <v/>
      </c>
      <c r="AD60" s="199" t="str">
        <f t="shared" si="64"/>
        <v/>
      </c>
      <c r="AE60" s="199" t="str">
        <f t="shared" si="64"/>
        <v/>
      </c>
      <c r="AF60" s="199" t="str">
        <f t="shared" si="64"/>
        <v/>
      </c>
      <c r="AG60" s="199" t="str">
        <f t="shared" si="64"/>
        <v/>
      </c>
      <c r="AH60" s="199" t="str">
        <f t="shared" si="64"/>
        <v/>
      </c>
      <c r="AI60" s="199" t="str">
        <f t="shared" si="64"/>
        <v/>
      </c>
      <c r="AJ60" s="199" t="str">
        <f t="shared" si="64"/>
        <v/>
      </c>
      <c r="AK60" s="199" t="str">
        <f t="shared" si="64"/>
        <v/>
      </c>
      <c r="AL60" s="199" t="str">
        <f t="shared" si="64"/>
        <v/>
      </c>
      <c r="AM60" s="199" t="str">
        <f t="shared" si="64"/>
        <v/>
      </c>
      <c r="AN60" s="201" t="str">
        <f t="shared" si="64"/>
        <v/>
      </c>
      <c r="AO60" s="205" t="str">
        <f t="shared" si="64"/>
        <v/>
      </c>
      <c r="AP60" s="202" t="str">
        <f t="shared" si="64"/>
        <v/>
      </c>
      <c r="AQ60" s="202" t="str">
        <f t="shared" si="64"/>
        <v/>
      </c>
      <c r="AR60" s="202" t="str">
        <f t="shared" si="64"/>
        <v/>
      </c>
      <c r="AS60" s="202" t="str">
        <f t="shared" si="64"/>
        <v/>
      </c>
      <c r="AT60" s="202" t="str">
        <f t="shared" si="64"/>
        <v/>
      </c>
      <c r="AU60" s="203" t="str">
        <f t="shared" si="64"/>
        <v/>
      </c>
      <c r="AV60" s="204" t="str">
        <f t="shared" si="64"/>
        <v/>
      </c>
    </row>
    <row r="61" spans="1:48" x14ac:dyDescent="0.3">
      <c r="A61" s="119" t="str">
        <f t="shared" ref="A61" si="65">+IF(C61+C62=0,"[ocultar]","")</f>
        <v>[ocultar]</v>
      </c>
      <c r="B61" s="123" t="s">
        <v>162</v>
      </c>
      <c r="C61" s="124">
        <f t="array" ref="C61">SUM(IF($B61=DATOS_[Sexo],
IF($B60=DATOS_[AGRUP. VALOR. PTO.],
IF("Dentro"=DATOS_[Check Periodo Ref.],
1/(COUNTIFS(DATOS_[Sexo],$B61,DATOS_[AGRUP. VALOR. PTO.],$B60,DATOS_[Check Periodo Ref.],"Dentro",DATOS_[id],DATOS_[id]))))))</f>
        <v>0</v>
      </c>
      <c r="D61" s="125">
        <f>COUNTIFS(DATOS_[AGRUP. VALOR. PTO.],$B60,DATOS_[Sexo],$B61,DATOS_[Check Periodo Ref.],"Dentro")</f>
        <v>0</v>
      </c>
      <c r="E61" s="125">
        <f>COUNTIFS(DATOS_[AGRUP. VALOR. PTO.],$B60,DATOS_[Sexo],$B61,DATOS_[Check Periodo Ref.],"Dentro",DATOS_[Check Nº SC Norm],"Sí")</f>
        <v>0</v>
      </c>
      <c r="F61" s="125">
        <f>COUNTIFS(DATOS_[AGRUP. VALOR. PTO.],$B60,DATOS_[Sexo],$B61,DATOS_[Check Periodo Ref.],"Dentro",DATOS_[Check Nº SC Anualiz],"Sí")</f>
        <v>0</v>
      </c>
      <c r="G61" s="125">
        <f>COUNTIFS(DATOS_[AGRUP. VALOR. PTO.],$B60,DATOS_[Sexo],$B61,DATOS_[Check Periodo Ref.],"Dentro",DATOS_[Check Nº SC Norm y Anualiz],"Sí")</f>
        <v>0</v>
      </c>
      <c r="H61" s="125">
        <f>COUNTIFS(DATOS_[AGRUP. VALOR. PTO.],$B60,DATOS_[Sexo],$B61,DATOS_[Check Periodo Ref.],"Dentro",DATOS_[Check Equiparación],"Sí")</f>
        <v>0</v>
      </c>
      <c r="I61" s="167">
        <f t="array" ref="I61">IFERROR(
AVERAGE(IF(DATOS_[Sexo]=$B61,IF(DATOS_[[AGRUP. VALOR. PTO.]:[AGRUP. VALOR. PTO.]]=$B60,IF(DATOS_[Check Equiparado]="Sí",IF(DATOS_[Check Periodo Ref.]="Dentro",DATOS_[SALARIO BASE Eq],FALSE))))),
0)</f>
        <v>0</v>
      </c>
      <c r="J61" s="168">
        <f t="array" ref="J61">IFERROR(
(AVERAGE((IF(DATOS_[[Sexo]:[Sexo]]=$B61,IF(DATOS_[[AGRUP. VALOR. PTO.]:[AGRUP. VALOR. PTO.]]=$B60,IF(DATOS_[[Check Periodo Ref.]:[Check Periodo Ref.]]="Dentro",IF(DATOS_[[Check Equiparado]:[Check Equiparado]]="Sí",IF(DATOS!AE$4="Sí",(1/DATOS_[[% anualiz]:[% anualiz]]),1)*IF(DATOS!AE$5="Sí",1/DATOS_[[% normaliz]:[% normaliz]],1)*(DATOS_[Conc.Sal.01])))))))),
0)</f>
        <v>0</v>
      </c>
      <c r="K61" s="168">
        <f t="array" ref="K61">IFERROR(
(AVERAGE((IF(DATOS_[[Sexo]:[Sexo]]=$B61,IF(DATOS_[[AGRUP. VALOR. PTO.]:[AGRUP. VALOR. PTO.]]=$B60,IF(DATOS_[[Check Periodo Ref.]:[Check Periodo Ref.]]="Dentro",IF(DATOS_[[Check Equiparado]:[Check Equiparado]]="Sí",IF(DATOS!AF$4="Sí",(1/DATOS_[[% anualiz]:[% anualiz]]),1)*IF(DATOS!AF$5="Sí",1/DATOS_[[% normaliz]:[% normaliz]],1)*(DATOS_[Conc.Sal.02])))))))),
0)</f>
        <v>0</v>
      </c>
      <c r="L61" s="168">
        <f t="array" ref="L61">IFERROR(
(AVERAGE((IF(DATOS_[[Sexo]:[Sexo]]=$B61,IF(DATOS_[[AGRUP. VALOR. PTO.]:[AGRUP. VALOR. PTO.]]=$B60,IF(DATOS_[[Check Periodo Ref.]:[Check Periodo Ref.]]="Dentro",IF(DATOS_[[Check Equiparado]:[Check Equiparado]]="Sí",IF(DATOS!AG$4="Sí",(1/DATOS_[[% anualiz]:[% anualiz]]),1)*IF(DATOS!AG$5="Sí",1/DATOS_[[% normaliz]:[% normaliz]],1)*(DATOS_[Conc.Sal.03])))))))),
0)</f>
        <v>0</v>
      </c>
      <c r="M61" s="168">
        <f t="array" ref="M61">IFERROR(
(AVERAGE((IF(DATOS_[[Sexo]:[Sexo]]=$B61,IF(DATOS_[[AGRUP. VALOR. PTO.]:[AGRUP. VALOR. PTO.]]=$B60,IF(DATOS_[[Check Periodo Ref.]:[Check Periodo Ref.]]="Dentro",IF(DATOS_[[Check Equiparado]:[Check Equiparado]]="Sí",IF(DATOS!AH$4="Sí",(1/DATOS_[[% anualiz]:[% anualiz]]),1)*IF(DATOS!AH$5="Sí",1/DATOS_[[% normaliz]:[% normaliz]],1)*(DATOS_[Conc.Sal.04])))))))),
0)</f>
        <v>0</v>
      </c>
      <c r="N61" s="168">
        <f t="array" ref="N61">IFERROR(
(AVERAGE((IF(DATOS_[[Sexo]:[Sexo]]=$B61,IF(DATOS_[[AGRUP. VALOR. PTO.]:[AGRUP. VALOR. PTO.]]=$B60,IF(DATOS_[[Check Periodo Ref.]:[Check Periodo Ref.]]="Dentro",IF(DATOS_[[Check Equiparado]:[Check Equiparado]]="Sí",IF(DATOS!AI$4="Sí",(1/DATOS_[[% anualiz]:[% anualiz]]),1)*IF(DATOS!AI$5="Sí",1/DATOS_[[% normaliz]:[% normaliz]],1)*(DATOS_[Conc.Sal.05])))))))),
0)</f>
        <v>0</v>
      </c>
      <c r="O61" s="168">
        <f t="array" ref="O61">IFERROR(
(AVERAGE((IF(DATOS_[[Sexo]:[Sexo]]=$B61,IF(DATOS_[[AGRUP. VALOR. PTO.]:[AGRUP. VALOR. PTO.]]=$B60,IF(DATOS_[[Check Periodo Ref.]:[Check Periodo Ref.]]="Dentro",IF(DATOS_[[Check Equiparado]:[Check Equiparado]]="Sí",IF(DATOS!AJ$4="Sí",(1/DATOS_[[% anualiz]:[% anualiz]]),1)*IF(DATOS!AJ$5="Sí",1/DATOS_[[% normaliz]:[% normaliz]],1)*(DATOS_[Conc.Sal.06])))))))),
0)</f>
        <v>0</v>
      </c>
      <c r="P61" s="168">
        <f t="array" ref="P61">IFERROR(
(AVERAGE((IF(DATOS_[[Sexo]:[Sexo]]=$B61,IF(DATOS_[[AGRUP. VALOR. PTO.]:[AGRUP. VALOR. PTO.]]=$B60,IF(DATOS_[[Check Periodo Ref.]:[Check Periodo Ref.]]="Dentro",IF(DATOS_[[Check Equiparado]:[Check Equiparado]]="Sí",IF(DATOS!AK$4="Sí",(1/DATOS_[[% anualiz]:[% anualiz]]),1)*IF(DATOS!AK$5="Sí",1/DATOS_[[% normaliz]:[% normaliz]],1)*(DATOS_[Conc.Sal.07])))))))),
0)</f>
        <v>0</v>
      </c>
      <c r="Q61" s="168">
        <f t="array" ref="Q61">IFERROR(
(AVERAGE((IF(DATOS_[[Sexo]:[Sexo]]=$B61,IF(DATOS_[[AGRUP. VALOR. PTO.]:[AGRUP. VALOR. PTO.]]=$B60,IF(DATOS_[[Check Periodo Ref.]:[Check Periodo Ref.]]="Dentro",IF(DATOS_[[Check Equiparado]:[Check Equiparado]]="Sí",IF(DATOS!AL$4="Sí",(1/DATOS_[[% anualiz]:[% anualiz]]),1)*IF(DATOS!AL$5="Sí",1/DATOS_[[% normaliz]:[% normaliz]],1)*(DATOS_[Conc.Sal.08])))))))),
0)</f>
        <v>0</v>
      </c>
      <c r="R61" s="168">
        <f t="array" ref="R61">IFERROR(
(AVERAGE((IF(DATOS_[[Sexo]:[Sexo]]=$B61,IF(DATOS_[[AGRUP. VALOR. PTO.]:[AGRUP. VALOR. PTO.]]=$B60,IF(DATOS_[[Check Periodo Ref.]:[Check Periodo Ref.]]="Dentro",IF(DATOS_[[Check Equiparado]:[Check Equiparado]]="Sí",IF(DATOS!AM$4="Sí",(1/DATOS_[[% anualiz]:[% anualiz]]),1)*IF(DATOS!AM$5="Sí",1/DATOS_[[% normaliz]:[% normaliz]],1)*(DATOS_[Conc.Sal.09])))))))),
0)</f>
        <v>0</v>
      </c>
      <c r="S61" s="168">
        <f t="array" ref="S61">IFERROR(
(AVERAGE((IF(DATOS_[[Sexo]:[Sexo]]=$B61,IF(DATOS_[[AGRUP. VALOR. PTO.]:[AGRUP. VALOR. PTO.]]=$B60,IF(DATOS_[[Check Periodo Ref.]:[Check Periodo Ref.]]="Dentro",IF(DATOS_[[Check Equiparado]:[Check Equiparado]]="Sí",IF(DATOS!AN$4="Sí",(1/DATOS_[[% anualiz]:[% anualiz]]),1)*IF(DATOS!AN$5="Sí",1/DATOS_[[% normaliz]:[% normaliz]],1)*(DATOS_[Conc.Sal.10])))))))),
0)</f>
        <v>0</v>
      </c>
      <c r="T61" s="168">
        <f t="array" ref="T61">IFERROR(
(AVERAGE((IF(DATOS_[[Sexo]:[Sexo]]=$B61,IF(DATOS_[[AGRUP. VALOR. PTO.]:[AGRUP. VALOR. PTO.]]=$B60,IF(DATOS_[[Check Periodo Ref.]:[Check Periodo Ref.]]="Dentro",IF(DATOS_[[Check Equiparado]:[Check Equiparado]]="Sí",IF(DATOS!AO$4="Sí",(1/DATOS_[[% anualiz]:[% anualiz]]),1)*IF(DATOS!AO$5="Sí",1/DATOS_[[% normaliz]:[% normaliz]],1)*(DATOS_[Conc.Sal.11])))))))),
0)</f>
        <v>0</v>
      </c>
      <c r="U61" s="168">
        <f t="array" ref="U61">IFERROR(
(AVERAGE((IF(DATOS_[[Sexo]:[Sexo]]=$B61,IF(DATOS_[[AGRUP. VALOR. PTO.]:[AGRUP. VALOR. PTO.]]=$B60,IF(DATOS_[[Check Periodo Ref.]:[Check Periodo Ref.]]="Dentro",IF(DATOS_[[Check Equiparado]:[Check Equiparado]]="Sí",IF(DATOS!AP$4="Sí",(1/DATOS_[[% anualiz]:[% anualiz]]),1)*IF(DATOS!AP$5="Sí",1/DATOS_[[% normaliz]:[% normaliz]],1)*(DATOS_[Conc.Sal.12])))))))),
0)</f>
        <v>0</v>
      </c>
      <c r="V61" s="168">
        <f t="array" ref="V61">IFERROR(
(AVERAGE((IF(DATOS_[[Sexo]:[Sexo]]=$B61,IF(DATOS_[[AGRUP. VALOR. PTO.]:[AGRUP. VALOR. PTO.]]=$B60,IF(DATOS_[[Check Periodo Ref.]:[Check Periodo Ref.]]="Dentro",IF(DATOS_[[Check Equiparado]:[Check Equiparado]]="Sí",IF(DATOS!AQ$4="Sí",(1/DATOS_[[% anualiz]:[% anualiz]]),1)*IF(DATOS!AQ$5="Sí",1/DATOS_[[% normaliz]:[% normaliz]],1)*(DATOS_[Conc.Sal.13])))))))),
0)</f>
        <v>0</v>
      </c>
      <c r="W61" s="168">
        <f t="array" ref="W61">IFERROR(
(AVERAGE((IF(DATOS_[[Sexo]:[Sexo]]=$B61,IF(DATOS_[[AGRUP. VALOR. PTO.]:[AGRUP. VALOR. PTO.]]=$B60,IF(DATOS_[[Check Periodo Ref.]:[Check Periodo Ref.]]="Dentro",IF(DATOS_[[Check Equiparado]:[Check Equiparado]]="Sí",IF(DATOS!AR$4="Sí",(1/DATOS_[[% anualiz]:[% anualiz]]),1)*IF(DATOS!AR$5="Sí",1/DATOS_[[% normaliz]:[% normaliz]],1)*(DATOS_[Conc.Sal.14])))))))),
0)</f>
        <v>0</v>
      </c>
      <c r="X61" s="168">
        <f t="array" ref="X61">IFERROR(
(AVERAGE((IF(DATOS_[[Sexo]:[Sexo]]=$B61,IF(DATOS_[[AGRUP. VALOR. PTO.]:[AGRUP. VALOR. PTO.]]=$B60,IF(DATOS_[[Check Periodo Ref.]:[Check Periodo Ref.]]="Dentro",IF(DATOS_[[Check Equiparado]:[Check Equiparado]]="Sí",IF(DATOS!AS$4="Sí",(1/DATOS_[[% anualiz]:[% anualiz]]),1)*IF(DATOS!AS$5="Sí",1/DATOS_[[% normaliz]:[% normaliz]],1)*(DATOS_[Conc.Sal.15])))))))),
0)</f>
        <v>0</v>
      </c>
      <c r="Y61" s="168">
        <f t="array" ref="Y61">IFERROR(
(AVERAGE((IF(DATOS_[[Sexo]:[Sexo]]=$B61,IF(DATOS_[[AGRUP. VALOR. PTO.]:[AGRUP. VALOR. PTO.]]=$B60,IF(DATOS_[[Check Periodo Ref.]:[Check Periodo Ref.]]="Dentro",IF(DATOS_[[Check Equiparado]:[Check Equiparado]]="Sí",IF(DATOS!AT$4="Sí",(1/DATOS_[[% anualiz]:[% anualiz]]),1)*IF(DATOS!AT$5="Sí",1/DATOS_[[% normaliz]:[% normaliz]],1)*(DATOS_[Conc.Sal.16])))))))),
0)</f>
        <v>0</v>
      </c>
      <c r="Z61" s="168">
        <f t="array" ref="Z61">IFERROR(
(AVERAGE((IF(DATOS_[[Sexo]:[Sexo]]=$B61,IF(DATOS_[[AGRUP. VALOR. PTO.]:[AGRUP. VALOR. PTO.]]=$B60,IF(DATOS_[[Check Periodo Ref.]:[Check Periodo Ref.]]="Dentro",IF(DATOS_[[Check Equiparado]:[Check Equiparado]]="Sí",IF(DATOS!AU$4="Sí",(1/DATOS_[[% anualiz]:[% anualiz]]),1)*IF(DATOS!AU$5="Sí",1/DATOS_[[% normaliz]:[% normaliz]],1)*(DATOS_[Conc.Sal.17])))))))),
0)</f>
        <v>0</v>
      </c>
      <c r="AA61" s="168">
        <f t="array" ref="AA61">IFERROR(
(AVERAGE((IF(DATOS_[[Sexo]:[Sexo]]=$B61,IF(DATOS_[[AGRUP. VALOR. PTO.]:[AGRUP. VALOR. PTO.]]=$B60,IF(DATOS_[[Check Periodo Ref.]:[Check Periodo Ref.]]="Dentro",IF(DATOS_[[Check Equiparado]:[Check Equiparado]]="Sí",IF(DATOS!AV$4="Sí",(1/DATOS_[[% anualiz]:[% anualiz]]),1)*IF(DATOS!AV$5="Sí",1/DATOS_[[% normaliz]:[% normaliz]],1)*(DATOS_[Conc.Sal.18])))))))),
0)</f>
        <v>0</v>
      </c>
      <c r="AB61" s="168">
        <f t="array" ref="AB61">IFERROR(
(AVERAGE((IF(DATOS_[[Sexo]:[Sexo]]=$B61,IF(DATOS_[[AGRUP. VALOR. PTO.]:[AGRUP. VALOR. PTO.]]=$B60,IF(DATOS_[[Check Periodo Ref.]:[Check Periodo Ref.]]="Dentro",IF(DATOS_[[Check Equiparado]:[Check Equiparado]]="Sí",IF(DATOS!AW$4="Sí",(1/DATOS_[[% anualiz]:[% anualiz]]),1)*IF(DATOS!AW$5="Sí",1/DATOS_[[% normaliz]:[% normaliz]],1)*(DATOS_[Conc.Sal.19])))))))),
0)</f>
        <v>0</v>
      </c>
      <c r="AC61" s="168">
        <f t="array" ref="AC61">IFERROR(
(AVERAGE((IF(DATOS_[[Sexo]:[Sexo]]=$B61,IF(DATOS_[[AGRUP. VALOR. PTO.]:[AGRUP. VALOR. PTO.]]=$B60,IF(DATOS_[[Check Periodo Ref.]:[Check Periodo Ref.]]="Dentro",IF(DATOS_[[Check Equiparado]:[Check Equiparado]]="Sí",IF(DATOS!AX$4="Sí",(1/DATOS_[[% anualiz]:[% anualiz]]),1)*IF(DATOS!AX$5="Sí",1/DATOS_[[% normaliz]:[% normaliz]],1)*(DATOS_[Conc.Sal.20])))))))),
0)</f>
        <v>0</v>
      </c>
      <c r="AD61" s="168">
        <f t="array" ref="AD61">IFERROR(
(AVERAGE((IF(DATOS_[[Sexo]:[Sexo]]=$B61,IF(DATOS_[[AGRUP. VALOR. PTO.]:[AGRUP. VALOR. PTO.]]=$B60,IF(DATOS_[[Check Periodo Ref.]:[Check Periodo Ref.]]="Dentro",IF(DATOS_[[Check Equiparado]:[Check Equiparado]]="Sí",IF(DATOS!AY$4="Sí",(1/DATOS_[[% anualiz]:[% anualiz]]),1)*IF(DATOS!AY$5="Sí",1/DATOS_[[% normaliz]:[% normaliz]],1)*(DATOS_[Conc.Sal.21])))))))),
0)</f>
        <v>0</v>
      </c>
      <c r="AE61" s="168">
        <f t="array" ref="AE61">IFERROR(
(AVERAGE((IF(DATOS_[[Sexo]:[Sexo]]=$B61,IF(DATOS_[[AGRUP. VALOR. PTO.]:[AGRUP. VALOR. PTO.]]=$B60,IF(DATOS_[[Check Periodo Ref.]:[Check Periodo Ref.]]="Dentro",IF(DATOS_[[Check Equiparado]:[Check Equiparado]]="Sí",IF(DATOS!AZ$4="Sí",(1/DATOS_[[% anualiz]:[% anualiz]]),1)*IF(DATOS!AZ$5="Sí",1/DATOS_[[% normaliz]:[% normaliz]],1)*(DATOS_[Conc.Sal.22])))))))),
0)</f>
        <v>0</v>
      </c>
      <c r="AF61" s="168">
        <f t="array" ref="AF61">IFERROR(
(AVERAGE((IF(DATOS_[[Sexo]:[Sexo]]=$B61,IF(DATOS_[[AGRUP. VALOR. PTO.]:[AGRUP. VALOR. PTO.]]=$B60,IF(DATOS_[[Check Periodo Ref.]:[Check Periodo Ref.]]="Dentro",IF(DATOS_[[Check Equiparado]:[Check Equiparado]]="Sí",IF(DATOS!BA$4="Sí",(1/DATOS_[[% anualiz]:[% anualiz]]),1)*IF(DATOS!BA$5="Sí",1/DATOS_[[% normaliz]:[% normaliz]],1)*(DATOS_[Conc.Sal.23])))))))),
0)</f>
        <v>0</v>
      </c>
      <c r="AG61" s="168">
        <f t="array" ref="AG61">IFERROR(
(AVERAGE((IF(DATOS_[[Sexo]:[Sexo]]=$B61,IF(DATOS_[[AGRUP. VALOR. PTO.]:[AGRUP. VALOR. PTO.]]=$B60,IF(DATOS_[[Check Periodo Ref.]:[Check Periodo Ref.]]="Dentro",IF(DATOS_[[Check Equiparado]:[Check Equiparado]]="Sí",IF(DATOS!BB$4="Sí",(1/DATOS_[[% anualiz]:[% anualiz]]),1)*IF(DATOS!BB$5="Sí",1/DATOS_[[% normaliz]:[% normaliz]],1)*(DATOS_[Conc.Sal.24])))))))),
0)</f>
        <v>0</v>
      </c>
      <c r="AH61" s="168">
        <f t="array" ref="AH61">IFERROR(
(AVERAGE((IF(DATOS_[[Sexo]:[Sexo]]=$B61,IF(DATOS_[[AGRUP. VALOR. PTO.]:[AGRUP. VALOR. PTO.]]=$B60,IF(DATOS_[[Check Periodo Ref.]:[Check Periodo Ref.]]="Dentro",IF(DATOS_[[Check Equiparado]:[Check Equiparado]]="Sí",IF(DATOS!BC$4="Sí",(1/DATOS_[[% anualiz]:[% anualiz]]),1)*IF(DATOS!BC$5="Sí",1/DATOS_[[% normaliz]:[% normaliz]],1)*(DATOS_[Conc.Sal.25])))))))),
0)</f>
        <v>0</v>
      </c>
      <c r="AI61" s="168">
        <f t="array" ref="AI61">IFERROR(
(AVERAGE((IF(DATOS_[[Sexo]:[Sexo]]=$B61,IF(DATOS_[[AGRUP. VALOR. PTO.]:[AGRUP. VALOR. PTO.]]=$B60,IF(DATOS_[[Check Periodo Ref.]:[Check Periodo Ref.]]="Dentro",IF(DATOS_[[Check Equiparado]:[Check Equiparado]]="Sí",IF(DATOS!BD$4="Sí",(1/DATOS_[[% anualiz]:[% anualiz]]),1)*IF(DATOS!BD$5="Sí",1/DATOS_[[% normaliz]:[% normaliz]],1)*(DATOS_[Conc.Sal.26])))))))),
0)</f>
        <v>0</v>
      </c>
      <c r="AJ61" s="168">
        <f t="array" ref="AJ61">IFERROR(
(AVERAGE((IF(DATOS_[[Sexo]:[Sexo]]=$B61,IF(DATOS_[[AGRUP. VALOR. PTO.]:[AGRUP. VALOR. PTO.]]=$B60,IF(DATOS_[[Check Periodo Ref.]:[Check Periodo Ref.]]="Dentro",IF(DATOS_[[Check Equiparado]:[Check Equiparado]]="Sí",IF(DATOS!BE$4="Sí",(1/DATOS_[[% anualiz]:[% anualiz]]),1)*IF(DATOS!BE$5="Sí",1/DATOS_[[% normaliz]:[% normaliz]],1)*(DATOS_[Conc.Sal.27])))))))),
0)</f>
        <v>0</v>
      </c>
      <c r="AK61" s="168">
        <f t="array" ref="AK61">IFERROR(
(AVERAGE((IF(DATOS_[[Sexo]:[Sexo]]=$B61,IF(DATOS_[[AGRUP. VALOR. PTO.]:[AGRUP. VALOR. PTO.]]=$B60,IF(DATOS_[[Check Periodo Ref.]:[Check Periodo Ref.]]="Dentro",IF(DATOS_[[Check Equiparado]:[Check Equiparado]]="Sí",IF(DATOS!BF$4="Sí",(1/DATOS_[[% anualiz]:[% anualiz]]),1)*IF(DATOS!BF$5="Sí",1/DATOS_[[% normaliz]:[% normaliz]],1)*(DATOS_[Conc.Sal.28])))))))),
0)</f>
        <v>0</v>
      </c>
      <c r="AL61" s="168">
        <f t="array" ref="AL61">IFERROR(
(AVERAGE((IF(DATOS_[[Sexo]:[Sexo]]=$B61,IF(DATOS_[[AGRUP. VALOR. PTO.]:[AGRUP. VALOR. PTO.]]=$B60,IF(DATOS_[[Check Periodo Ref.]:[Check Periodo Ref.]]="Dentro",IF(DATOS_[[Check Equiparado]:[Check Equiparado]]="Sí",IF(DATOS!BG$4="Sí",(1/DATOS_[[% anualiz]:[% anualiz]]),1)*IF(DATOS!BG$5="Sí",1/DATOS_[[% normaliz]:[% normaliz]],1)*(DATOS_[Conc.Sal.29])))))))),
0)</f>
        <v>0</v>
      </c>
      <c r="AM61" s="168">
        <f t="array" ref="AM61">IFERROR(
(AVERAGE((IF(DATOS_[[Sexo]:[Sexo]]=$B61,IF(DATOS_[[AGRUP. VALOR. PTO.]:[AGRUP. VALOR. PTO.]]=$B60,IF(DATOS_[[Check Periodo Ref.]:[Check Periodo Ref.]]="Dentro",IF(DATOS_[[Check Equiparado]:[Check Equiparado]]="Sí",IF(DATOS!BH$4="Sí",(1/DATOS_[[% anualiz]:[% anualiz]]),1)*IF(DATOS!BH$5="Sí",1/DATOS_[[% normaliz]:[% normaliz]],1)*(DATOS_[Conc.Sal.30])))))))),
0)</f>
        <v>0</v>
      </c>
      <c r="AN61" s="169">
        <f t="array" ref="AN61">IFERROR(
AVERAGE(IF(DATOS_[Sexo]=$B61,IF(DATOS_[[AGRUP. VALOR. PTO.]:[AGRUP. VALOR. PTO.]]=$B60,IF(DATOS_[Check Equiparado]="Sí",IF(DATOS_[Check Periodo Ref.]="Dentro",DATOS_[Tot COMPL.SAL Eq],FALSE))))),
0)</f>
        <v>0</v>
      </c>
      <c r="AO61" s="170">
        <f t="array" ref="AO61">IFERROR(
AVERAGE(IF(DATOS_[Sexo]=$B61,IF(DATOS_[[AGRUP. VALOR. PTO.]:[AGRUP. VALOR. PTO.]]=$B60,IF(DATOS_[Check Equiparado]="Sí",IF(DATOS_[Check Periodo Ref.]="Dentro",DATOS_[TOTAL SALARIO Eq],FALSE))))),
0)</f>
        <v>0</v>
      </c>
      <c r="AP61" s="171">
        <f t="array" ref="AP61">IFERROR(
(AVERAGE((IF(DATOS_[[Sexo]:[Sexo]]=$B61,IF(DATOS_[[AGRUP. VALOR. PTO.]:[AGRUP. VALOR. PTO.]]=$B60,IF(DATOS_[[Check Periodo Ref.]:[Check Periodo Ref.]]="Dentro",IF(DATOS_[[Check Equiparado]:[Check Equiparado]]="Sí",IF(DATOS!BI$4="Sí",(1/DATOS_[[% anualiz]:[% anualiz]]),1)*IF(DATOS!BI$5="Sí",1/DATOS_[[% normaliz]:[% normaliz]],1)*(DATOS_[C.Extra.01])))))))),
0)</f>
        <v>0</v>
      </c>
      <c r="AQ61" s="171">
        <f t="array" ref="AQ61">IFERROR(
(AVERAGE((IF(DATOS_[[Sexo]:[Sexo]]=$B61,IF(DATOS_[[AGRUP. VALOR. PTO.]:[AGRUP. VALOR. PTO.]]=$B60,IF(DATOS_[[Check Periodo Ref.]:[Check Periodo Ref.]]="Dentro",IF(DATOS_[[Check Equiparado]:[Check Equiparado]]="Sí",IF(DATOS!BJ$4="Sí",(1/DATOS_[[% anualiz]:[% anualiz]]),1)*IF(DATOS!BJ$5="Sí",1/DATOS_[[% normaliz]:[% normaliz]],1)*(DATOS_[C.Extra.02])))))))),
0)</f>
        <v>0</v>
      </c>
      <c r="AR61" s="171">
        <f t="array" ref="AR61">IFERROR(
(AVERAGE((IF(DATOS_[[Sexo]:[Sexo]]=$B61,IF(DATOS_[[AGRUP. VALOR. PTO.]:[AGRUP. VALOR. PTO.]]=$B60,IF(DATOS_[[Check Periodo Ref.]:[Check Periodo Ref.]]="Dentro",IF(DATOS_[[Check Equiparado]:[Check Equiparado]]="Sí",IF(DATOS!BK$4="Sí",(1/DATOS_[[% anualiz]:[% anualiz]]),1)*IF(DATOS!BK$5="Sí",1/DATOS_[[% normaliz]:[% normaliz]],1)*(DATOS_[C.Extra.03])))))))),
0)</f>
        <v>0</v>
      </c>
      <c r="AS61" s="171">
        <f t="array" ref="AS61">IFERROR(
(AVERAGE((IF(DATOS_[[Sexo]:[Sexo]]=$B61,IF(DATOS_[[AGRUP. VALOR. PTO.]:[AGRUP. VALOR. PTO.]]=$B60,IF(DATOS_[[Check Periodo Ref.]:[Check Periodo Ref.]]="Dentro",IF(DATOS_[[Check Equiparado]:[Check Equiparado]]="Sí",IF(DATOS!BL$4="Sí",(1/DATOS_[[% anualiz]:[% anualiz]]),1)*IF(DATOS!BL$5="Sí",1/DATOS_[[% normaliz]:[% normaliz]],1)*(DATOS_[C.Extra.04])))))))),
0)</f>
        <v>0</v>
      </c>
      <c r="AT61" s="171">
        <f t="array" ref="AT61">IFERROR(
(AVERAGE((IF(DATOS_[[Sexo]:[Sexo]]=$B61,IF(DATOS_[[AGRUP. VALOR. PTO.]:[AGRUP. VALOR. PTO.]]=$B60,IF(DATOS_[[Check Periodo Ref.]:[Check Periodo Ref.]]="Dentro",IF(DATOS_[[Check Equiparado]:[Check Equiparado]]="Sí",IF(DATOS!BM$4="Sí",(1/DATOS_[[% anualiz]:[% anualiz]]),1)*IF(DATOS!BM$5="Sí",1/DATOS_[[% normaliz]:[% normaliz]],1)*(DATOS_[C.Extra.05])))))))),
0)</f>
        <v>0</v>
      </c>
      <c r="AU61" s="172">
        <f t="array" ref="AU61">IFERROR(
AVERAGE(IF(DATOS_[Sexo]=$B61,IF(DATOS_[[AGRUP. VALOR. PTO.]:[AGRUP. VALOR. PTO.]]=$B60,IF(DATOS_[Check Equiparado]="Sí",IF(DATOS_[Check Periodo Ref.]="Dentro",DATOS_[Tot Extrasalarial Eq],FALSE))))),
0)</f>
        <v>0</v>
      </c>
      <c r="AV61" s="173">
        <f t="array" ref="AV61">IFERROR(
AVERAGE(IF(DATOS_[Sexo]=$B61,IF(DATOS_[[AGRUP. VALOR. PTO.]:[AGRUP. VALOR. PTO.]]=$B60,IF(DATOS_[Check Equiparado]="Sí",IF(DATOS_[Check Periodo Ref.]="Dentro",DATOS_[TOTAL Retrib Eq],FALSE))))),
0)</f>
        <v>0</v>
      </c>
    </row>
    <row r="62" spans="1:48" x14ac:dyDescent="0.3">
      <c r="A62" s="119" t="str">
        <f t="shared" ref="A62" si="66">+A61</f>
        <v>[ocultar]</v>
      </c>
      <c r="B62" s="123" t="s">
        <v>163</v>
      </c>
      <c r="C62" s="124">
        <f t="array" ref="C62">SUM(IF($B62=DATOS_[Sexo],
IF($B60=DATOS_[AGRUP. VALOR. PTO.],
IF("Dentro"=DATOS_[Check Periodo Ref.],
1/(COUNTIFS(DATOS_[Sexo],$B62,DATOS_[AGRUP. VALOR. PTO.],$B60,DATOS_[Check Periodo Ref.],"Dentro",DATOS_[id],DATOS_[id]))))))</f>
        <v>0</v>
      </c>
      <c r="D62" s="125">
        <f>COUNTIFS(DATOS_[AGRUP. VALOR. PTO.],$B60,DATOS_[Sexo],$B62,DATOS_[Check Periodo Ref.],"Dentro")</f>
        <v>0</v>
      </c>
      <c r="E62" s="125">
        <f>COUNTIFS(DATOS_[AGRUP. VALOR. PTO.],$B60,DATOS_[Sexo],$B62,DATOS_[Check Periodo Ref.],"Dentro",DATOS_[Check Nº SC Norm],"Sí")</f>
        <v>0</v>
      </c>
      <c r="F62" s="125">
        <f>COUNTIFS(DATOS_[AGRUP. VALOR. PTO.],$B60,DATOS_[Sexo],$B62,DATOS_[Check Periodo Ref.],"Dentro",DATOS_[Check Nº SC Anualiz],"Sí")</f>
        <v>0</v>
      </c>
      <c r="G62" s="125">
        <f>COUNTIFS(DATOS_[AGRUP. VALOR. PTO.],$B60,DATOS_[Sexo],$B62,DATOS_[Check Periodo Ref.],"Dentro",DATOS_[Check Nº SC Norm y Anualiz],"Sí")</f>
        <v>0</v>
      </c>
      <c r="H62" s="125">
        <f>COUNTIFS(DATOS_[AGRUP. VALOR. PTO.],$B60,DATOS_[Sexo],$B62,DATOS_[Check Periodo Ref.],"Dentro",DATOS_[Check Equiparación],"Sí")</f>
        <v>0</v>
      </c>
      <c r="I62" s="167" cm="1">
        <f t="array" ref="I62">IFERROR(
AVERAGE(IF(DATOS_[Sexo]=$B62,IF(DATOS_[[AGRUP. VALOR. PTO.]:[AGRUP. VALOR. PTO.]]=$B60,IF(DATOS_[Check Equiparado]="Sí",IF(DATOS_[Check Periodo Ref.]="Dentro",DATOS_[SALARIO BASE Eq],FALSE))))),
0)</f>
        <v>0</v>
      </c>
      <c r="J62" s="168">
        <f t="array" ref="J62">IFERROR(
(AVERAGE((IF(DATOS_[[Sexo]:[Sexo]]=$B62,IF(DATOS_[[AGRUP. VALOR. PTO.]:[AGRUP. VALOR. PTO.]]=$B60,IF(DATOS_[[Check Periodo Ref.]:[Check Periodo Ref.]]="Dentro",IF(DATOS_[[Check Equiparado]:[Check Equiparado]]="Sí",IF(DATOS!AE$4="Sí",(1/DATOS_[[% anualiz]:[% anualiz]]),1)*IF(DATOS!AE$5="Sí",1/DATOS_[[% normaliz]:[% normaliz]],1)*(DATOS_[Conc.Sal.01])))))))),
0)</f>
        <v>0</v>
      </c>
      <c r="K62" s="168">
        <f t="array" ref="K62">IFERROR(
(AVERAGE((IF(DATOS_[[Sexo]:[Sexo]]=$B62,IF(DATOS_[[AGRUP. VALOR. PTO.]:[AGRUP. VALOR. PTO.]]=$B60,IF(DATOS_[[Check Periodo Ref.]:[Check Periodo Ref.]]="Dentro",IF(DATOS_[[Check Equiparado]:[Check Equiparado]]="Sí",IF(DATOS!AF$4="Sí",(1/DATOS_[[% anualiz]:[% anualiz]]),1)*IF(DATOS!AF$5="Sí",1/DATOS_[[% normaliz]:[% normaliz]],1)*(DATOS_[Conc.Sal.02])))))))),
0)</f>
        <v>0</v>
      </c>
      <c r="L62" s="168">
        <f t="array" ref="L62">IFERROR(
(AVERAGE((IF(DATOS_[[Sexo]:[Sexo]]=$B62,IF(DATOS_[[AGRUP. VALOR. PTO.]:[AGRUP. VALOR. PTO.]]=$B60,IF(DATOS_[[Check Periodo Ref.]:[Check Periodo Ref.]]="Dentro",IF(DATOS_[[Check Equiparado]:[Check Equiparado]]="Sí",IF(DATOS!AG$4="Sí",(1/DATOS_[[% anualiz]:[% anualiz]]),1)*IF(DATOS!AG$5="Sí",1/DATOS_[[% normaliz]:[% normaliz]],1)*(DATOS_[Conc.Sal.03])))))))),
0)</f>
        <v>0</v>
      </c>
      <c r="M62" s="168">
        <f t="array" ref="M62">IFERROR(
(AVERAGE((IF(DATOS_[[Sexo]:[Sexo]]=$B62,IF(DATOS_[[AGRUP. VALOR. PTO.]:[AGRUP. VALOR. PTO.]]=$B60,IF(DATOS_[[Check Periodo Ref.]:[Check Periodo Ref.]]="Dentro",IF(DATOS_[[Check Equiparado]:[Check Equiparado]]="Sí",IF(DATOS!AH$4="Sí",(1/DATOS_[[% anualiz]:[% anualiz]]),1)*IF(DATOS!AH$5="Sí",1/DATOS_[[% normaliz]:[% normaliz]],1)*(DATOS_[Conc.Sal.04])))))))),
0)</f>
        <v>0</v>
      </c>
      <c r="N62" s="168">
        <f t="array" ref="N62">IFERROR(
(AVERAGE((IF(DATOS_[[Sexo]:[Sexo]]=$B62,IF(DATOS_[[AGRUP. VALOR. PTO.]:[AGRUP. VALOR. PTO.]]=$B60,IF(DATOS_[[Check Periodo Ref.]:[Check Periodo Ref.]]="Dentro",IF(DATOS_[[Check Equiparado]:[Check Equiparado]]="Sí",IF(DATOS!AI$4="Sí",(1/DATOS_[[% anualiz]:[% anualiz]]),1)*IF(DATOS!AI$5="Sí",1/DATOS_[[% normaliz]:[% normaliz]],1)*(DATOS_[Conc.Sal.05])))))))),
0)</f>
        <v>0</v>
      </c>
      <c r="O62" s="168">
        <f t="array" ref="O62">IFERROR(
(AVERAGE((IF(DATOS_[[Sexo]:[Sexo]]=$B62,IF(DATOS_[[AGRUP. VALOR. PTO.]:[AGRUP. VALOR. PTO.]]=$B60,IF(DATOS_[[Check Periodo Ref.]:[Check Periodo Ref.]]="Dentro",IF(DATOS_[[Check Equiparado]:[Check Equiparado]]="Sí",IF(DATOS!AJ$4="Sí",(1/DATOS_[[% anualiz]:[% anualiz]]),1)*IF(DATOS!AJ$5="Sí",1/DATOS_[[% normaliz]:[% normaliz]],1)*(DATOS_[Conc.Sal.06])))))))),
0)</f>
        <v>0</v>
      </c>
      <c r="P62" s="168">
        <f t="array" ref="P62">IFERROR(
(AVERAGE((IF(DATOS_[[Sexo]:[Sexo]]=$B62,IF(DATOS_[[AGRUP. VALOR. PTO.]:[AGRUP. VALOR. PTO.]]=$B60,IF(DATOS_[[Check Periodo Ref.]:[Check Periodo Ref.]]="Dentro",IF(DATOS_[[Check Equiparado]:[Check Equiparado]]="Sí",IF(DATOS!AK$4="Sí",(1/DATOS_[[% anualiz]:[% anualiz]]),1)*IF(DATOS!AK$5="Sí",1/DATOS_[[% normaliz]:[% normaliz]],1)*(DATOS_[Conc.Sal.07])))))))),
0)</f>
        <v>0</v>
      </c>
      <c r="Q62" s="168">
        <f t="array" ref="Q62">IFERROR(
(AVERAGE((IF(DATOS_[[Sexo]:[Sexo]]=$B62,IF(DATOS_[[AGRUP. VALOR. PTO.]:[AGRUP. VALOR. PTO.]]=$B60,IF(DATOS_[[Check Periodo Ref.]:[Check Periodo Ref.]]="Dentro",IF(DATOS_[[Check Equiparado]:[Check Equiparado]]="Sí",IF(DATOS!AL$4="Sí",(1/DATOS_[[% anualiz]:[% anualiz]]),1)*IF(DATOS!AL$5="Sí",1/DATOS_[[% normaliz]:[% normaliz]],1)*(DATOS_[Conc.Sal.08])))))))),
0)</f>
        <v>0</v>
      </c>
      <c r="R62" s="168">
        <f t="array" ref="R62">IFERROR(
(AVERAGE((IF(DATOS_[[Sexo]:[Sexo]]=$B62,IF(DATOS_[[AGRUP. VALOR. PTO.]:[AGRUP. VALOR. PTO.]]=$B60,IF(DATOS_[[Check Periodo Ref.]:[Check Periodo Ref.]]="Dentro",IF(DATOS_[[Check Equiparado]:[Check Equiparado]]="Sí",IF(DATOS!AM$4="Sí",(1/DATOS_[[% anualiz]:[% anualiz]]),1)*IF(DATOS!AM$5="Sí",1/DATOS_[[% normaliz]:[% normaliz]],1)*(DATOS_[Conc.Sal.09])))))))),
0)</f>
        <v>0</v>
      </c>
      <c r="S62" s="168">
        <f t="array" ref="S62">IFERROR(
(AVERAGE((IF(DATOS_[[Sexo]:[Sexo]]=$B62,IF(DATOS_[[AGRUP. VALOR. PTO.]:[AGRUP. VALOR. PTO.]]=$B60,IF(DATOS_[[Check Periodo Ref.]:[Check Periodo Ref.]]="Dentro",IF(DATOS_[[Check Equiparado]:[Check Equiparado]]="Sí",IF(DATOS!AN$4="Sí",(1/DATOS_[[% anualiz]:[% anualiz]]),1)*IF(DATOS!AN$5="Sí",1/DATOS_[[% normaliz]:[% normaliz]],1)*(DATOS_[Conc.Sal.10])))))))),
0)</f>
        <v>0</v>
      </c>
      <c r="T62" s="168">
        <f t="array" ref="T62">IFERROR(
(AVERAGE((IF(DATOS_[[Sexo]:[Sexo]]=$B62,IF(DATOS_[[AGRUP. VALOR. PTO.]:[AGRUP. VALOR. PTO.]]=$B60,IF(DATOS_[[Check Periodo Ref.]:[Check Periodo Ref.]]="Dentro",IF(DATOS_[[Check Equiparado]:[Check Equiparado]]="Sí",IF(DATOS!AO$4="Sí",(1/DATOS_[[% anualiz]:[% anualiz]]),1)*IF(DATOS!AO$5="Sí",1/DATOS_[[% normaliz]:[% normaliz]],1)*(DATOS_[Conc.Sal.11])))))))),
0)</f>
        <v>0</v>
      </c>
      <c r="U62" s="168">
        <f t="array" ref="U62">IFERROR(
(AVERAGE((IF(DATOS_[[Sexo]:[Sexo]]=$B62,IF(DATOS_[[AGRUP. VALOR. PTO.]:[AGRUP. VALOR. PTO.]]=$B60,IF(DATOS_[[Check Periodo Ref.]:[Check Periodo Ref.]]="Dentro",IF(DATOS_[[Check Equiparado]:[Check Equiparado]]="Sí",IF(DATOS!AP$4="Sí",(1/DATOS_[[% anualiz]:[% anualiz]]),1)*IF(DATOS!AP$5="Sí",1/DATOS_[[% normaliz]:[% normaliz]],1)*(DATOS_[Conc.Sal.12])))))))),
0)</f>
        <v>0</v>
      </c>
      <c r="V62" s="168">
        <f t="array" ref="V62">IFERROR(
(AVERAGE((IF(DATOS_[[Sexo]:[Sexo]]=$B62,IF(DATOS_[[AGRUP. VALOR. PTO.]:[AGRUP. VALOR. PTO.]]=$B60,IF(DATOS_[[Check Periodo Ref.]:[Check Periodo Ref.]]="Dentro",IF(DATOS_[[Check Equiparado]:[Check Equiparado]]="Sí",IF(DATOS!AQ$4="Sí",(1/DATOS_[[% anualiz]:[% anualiz]]),1)*IF(DATOS!AQ$5="Sí",1/DATOS_[[% normaliz]:[% normaliz]],1)*(DATOS_[Conc.Sal.13])))))))),
0)</f>
        <v>0</v>
      </c>
      <c r="W62" s="168">
        <f t="array" ref="W62">IFERROR(
(AVERAGE((IF(DATOS_[[Sexo]:[Sexo]]=$B62,IF(DATOS_[[AGRUP. VALOR. PTO.]:[AGRUP. VALOR. PTO.]]=$B60,IF(DATOS_[[Check Periodo Ref.]:[Check Periodo Ref.]]="Dentro",IF(DATOS_[[Check Equiparado]:[Check Equiparado]]="Sí",IF(DATOS!AR$4="Sí",(1/DATOS_[[% anualiz]:[% anualiz]]),1)*IF(DATOS!AR$5="Sí",1/DATOS_[[% normaliz]:[% normaliz]],1)*(DATOS_[Conc.Sal.14])))))))),
0)</f>
        <v>0</v>
      </c>
      <c r="X62" s="168">
        <f t="array" ref="X62">IFERROR(
(AVERAGE((IF(DATOS_[[Sexo]:[Sexo]]=$B62,IF(DATOS_[[AGRUP. VALOR. PTO.]:[AGRUP. VALOR. PTO.]]=$B60,IF(DATOS_[[Check Periodo Ref.]:[Check Periodo Ref.]]="Dentro",IF(DATOS_[[Check Equiparado]:[Check Equiparado]]="Sí",IF(DATOS!AS$4="Sí",(1/DATOS_[[% anualiz]:[% anualiz]]),1)*IF(DATOS!AS$5="Sí",1/DATOS_[[% normaliz]:[% normaliz]],1)*(DATOS_[Conc.Sal.15])))))))),
0)</f>
        <v>0</v>
      </c>
      <c r="Y62" s="168">
        <f t="array" ref="Y62">IFERROR(
(AVERAGE((IF(DATOS_[[Sexo]:[Sexo]]=$B62,IF(DATOS_[[AGRUP. VALOR. PTO.]:[AGRUP. VALOR. PTO.]]=$B60,IF(DATOS_[[Check Periodo Ref.]:[Check Periodo Ref.]]="Dentro",IF(DATOS_[[Check Equiparado]:[Check Equiparado]]="Sí",IF(DATOS!AT$4="Sí",(1/DATOS_[[% anualiz]:[% anualiz]]),1)*IF(DATOS!AT$5="Sí",1/DATOS_[[% normaliz]:[% normaliz]],1)*(DATOS_[Conc.Sal.16])))))))),
0)</f>
        <v>0</v>
      </c>
      <c r="Z62" s="168">
        <f t="array" ref="Z62">IFERROR(
(AVERAGE((IF(DATOS_[[Sexo]:[Sexo]]=$B62,IF(DATOS_[[AGRUP. VALOR. PTO.]:[AGRUP. VALOR. PTO.]]=$B60,IF(DATOS_[[Check Periodo Ref.]:[Check Periodo Ref.]]="Dentro",IF(DATOS_[[Check Equiparado]:[Check Equiparado]]="Sí",IF(DATOS!AU$4="Sí",(1/DATOS_[[% anualiz]:[% anualiz]]),1)*IF(DATOS!AU$5="Sí",1/DATOS_[[% normaliz]:[% normaliz]],1)*(DATOS_[Conc.Sal.17])))))))),
0)</f>
        <v>0</v>
      </c>
      <c r="AA62" s="168">
        <f t="array" ref="AA62">IFERROR(
(AVERAGE((IF(DATOS_[[Sexo]:[Sexo]]=$B62,IF(DATOS_[[AGRUP. VALOR. PTO.]:[AGRUP. VALOR. PTO.]]=$B60,IF(DATOS_[[Check Periodo Ref.]:[Check Periodo Ref.]]="Dentro",IF(DATOS_[[Check Equiparado]:[Check Equiparado]]="Sí",IF(DATOS!AV$4="Sí",(1/DATOS_[[% anualiz]:[% anualiz]]),1)*IF(DATOS!AV$5="Sí",1/DATOS_[[% normaliz]:[% normaliz]],1)*(DATOS_[Conc.Sal.18])))))))),
0)</f>
        <v>0</v>
      </c>
      <c r="AB62" s="168">
        <f t="array" ref="AB62">IFERROR(
(AVERAGE((IF(DATOS_[[Sexo]:[Sexo]]=$B62,IF(DATOS_[[AGRUP. VALOR. PTO.]:[AGRUP. VALOR. PTO.]]=$B60,IF(DATOS_[[Check Periodo Ref.]:[Check Periodo Ref.]]="Dentro",IF(DATOS_[[Check Equiparado]:[Check Equiparado]]="Sí",IF(DATOS!AW$4="Sí",(1/DATOS_[[% anualiz]:[% anualiz]]),1)*IF(DATOS!AW$5="Sí",1/DATOS_[[% normaliz]:[% normaliz]],1)*(DATOS_[Conc.Sal.19])))))))),
0)</f>
        <v>0</v>
      </c>
      <c r="AC62" s="168">
        <f t="array" ref="AC62">IFERROR(
(AVERAGE((IF(DATOS_[[Sexo]:[Sexo]]=$B62,IF(DATOS_[[AGRUP. VALOR. PTO.]:[AGRUP. VALOR. PTO.]]=$B60,IF(DATOS_[[Check Periodo Ref.]:[Check Periodo Ref.]]="Dentro",IF(DATOS_[[Check Equiparado]:[Check Equiparado]]="Sí",IF(DATOS!AX$4="Sí",(1/DATOS_[[% anualiz]:[% anualiz]]),1)*IF(DATOS!AX$5="Sí",1/DATOS_[[% normaliz]:[% normaliz]],1)*(DATOS_[Conc.Sal.20])))))))),
0)</f>
        <v>0</v>
      </c>
      <c r="AD62" s="168">
        <f t="array" ref="AD62">IFERROR(
(AVERAGE((IF(DATOS_[[Sexo]:[Sexo]]=$B62,IF(DATOS_[[AGRUP. VALOR. PTO.]:[AGRUP. VALOR. PTO.]]=$B60,IF(DATOS_[[Check Periodo Ref.]:[Check Periodo Ref.]]="Dentro",IF(DATOS_[[Check Equiparado]:[Check Equiparado]]="Sí",IF(DATOS!AY$4="Sí",(1/DATOS_[[% anualiz]:[% anualiz]]),1)*IF(DATOS!AY$5="Sí",1/DATOS_[[% normaliz]:[% normaliz]],1)*(DATOS_[Conc.Sal.21])))))))),
0)</f>
        <v>0</v>
      </c>
      <c r="AE62" s="168">
        <f t="array" ref="AE62">IFERROR(
(AVERAGE((IF(DATOS_[[Sexo]:[Sexo]]=$B62,IF(DATOS_[[AGRUP. VALOR. PTO.]:[AGRUP. VALOR. PTO.]]=$B60,IF(DATOS_[[Check Periodo Ref.]:[Check Periodo Ref.]]="Dentro",IF(DATOS_[[Check Equiparado]:[Check Equiparado]]="Sí",IF(DATOS!AZ$4="Sí",(1/DATOS_[[% anualiz]:[% anualiz]]),1)*IF(DATOS!AZ$5="Sí",1/DATOS_[[% normaliz]:[% normaliz]],1)*(DATOS_[Conc.Sal.22])))))))),
0)</f>
        <v>0</v>
      </c>
      <c r="AF62" s="168">
        <f t="array" ref="AF62">IFERROR(
(AVERAGE((IF(DATOS_[[Sexo]:[Sexo]]=$B62,IF(DATOS_[[AGRUP. VALOR. PTO.]:[AGRUP. VALOR. PTO.]]=$B60,IF(DATOS_[[Check Periodo Ref.]:[Check Periodo Ref.]]="Dentro",IF(DATOS_[[Check Equiparado]:[Check Equiparado]]="Sí",IF(DATOS!BA$4="Sí",(1/DATOS_[[% anualiz]:[% anualiz]]),1)*IF(DATOS!BA$5="Sí",1/DATOS_[[% normaliz]:[% normaliz]],1)*(DATOS_[Conc.Sal.23])))))))),
0)</f>
        <v>0</v>
      </c>
      <c r="AG62" s="168">
        <f t="array" ref="AG62">IFERROR(
(AVERAGE((IF(DATOS_[[Sexo]:[Sexo]]=$B62,IF(DATOS_[[AGRUP. VALOR. PTO.]:[AGRUP. VALOR. PTO.]]=$B60,IF(DATOS_[[Check Periodo Ref.]:[Check Periodo Ref.]]="Dentro",IF(DATOS_[[Check Equiparado]:[Check Equiparado]]="Sí",IF(DATOS!BB$4="Sí",(1/DATOS_[[% anualiz]:[% anualiz]]),1)*IF(DATOS!BB$5="Sí",1/DATOS_[[% normaliz]:[% normaliz]],1)*(DATOS_[Conc.Sal.24])))))))),
0)</f>
        <v>0</v>
      </c>
      <c r="AH62" s="168">
        <f t="array" ref="AH62">IFERROR(
(AVERAGE((IF(DATOS_[[Sexo]:[Sexo]]=$B62,IF(DATOS_[[AGRUP. VALOR. PTO.]:[AGRUP. VALOR. PTO.]]=$B60,IF(DATOS_[[Check Periodo Ref.]:[Check Periodo Ref.]]="Dentro",IF(DATOS_[[Check Equiparado]:[Check Equiparado]]="Sí",IF(DATOS!BC$4="Sí",(1/DATOS_[[% anualiz]:[% anualiz]]),1)*IF(DATOS!BC$5="Sí",1/DATOS_[[% normaliz]:[% normaliz]],1)*(DATOS_[Conc.Sal.25])))))))),
0)</f>
        <v>0</v>
      </c>
      <c r="AI62" s="168">
        <f t="array" ref="AI62">IFERROR(
(AVERAGE((IF(DATOS_[[Sexo]:[Sexo]]=$B62,IF(DATOS_[[AGRUP. VALOR. PTO.]:[AGRUP. VALOR. PTO.]]=$B60,IF(DATOS_[[Check Periodo Ref.]:[Check Periodo Ref.]]="Dentro",IF(DATOS_[[Check Equiparado]:[Check Equiparado]]="Sí",IF(DATOS!BD$4="Sí",(1/DATOS_[[% anualiz]:[% anualiz]]),1)*IF(DATOS!BD$5="Sí",1/DATOS_[[% normaliz]:[% normaliz]],1)*(DATOS_[Conc.Sal.26])))))))),
0)</f>
        <v>0</v>
      </c>
      <c r="AJ62" s="168">
        <f t="array" ref="AJ62">IFERROR(
(AVERAGE((IF(DATOS_[[Sexo]:[Sexo]]=$B62,IF(DATOS_[[AGRUP. VALOR. PTO.]:[AGRUP. VALOR. PTO.]]=$B60,IF(DATOS_[[Check Periodo Ref.]:[Check Periodo Ref.]]="Dentro",IF(DATOS_[[Check Equiparado]:[Check Equiparado]]="Sí",IF(DATOS!BE$4="Sí",(1/DATOS_[[% anualiz]:[% anualiz]]),1)*IF(DATOS!BE$5="Sí",1/DATOS_[[% normaliz]:[% normaliz]],1)*(DATOS_[Conc.Sal.27])))))))),
0)</f>
        <v>0</v>
      </c>
      <c r="AK62" s="168">
        <f t="array" ref="AK62">IFERROR(
(AVERAGE((IF(DATOS_[[Sexo]:[Sexo]]=$B62,IF(DATOS_[[AGRUP. VALOR. PTO.]:[AGRUP. VALOR. PTO.]]=$B60,IF(DATOS_[[Check Periodo Ref.]:[Check Periodo Ref.]]="Dentro",IF(DATOS_[[Check Equiparado]:[Check Equiparado]]="Sí",IF(DATOS!BF$4="Sí",(1/DATOS_[[% anualiz]:[% anualiz]]),1)*IF(DATOS!BF$5="Sí",1/DATOS_[[% normaliz]:[% normaliz]],1)*(DATOS_[Conc.Sal.28])))))))),
0)</f>
        <v>0</v>
      </c>
      <c r="AL62" s="168">
        <f t="array" ref="AL62">IFERROR(
(AVERAGE((IF(DATOS_[[Sexo]:[Sexo]]=$B62,IF(DATOS_[[AGRUP. VALOR. PTO.]:[AGRUP. VALOR. PTO.]]=$B60,IF(DATOS_[[Check Periodo Ref.]:[Check Periodo Ref.]]="Dentro",IF(DATOS_[[Check Equiparado]:[Check Equiparado]]="Sí",IF(DATOS!BG$4="Sí",(1/DATOS_[[% anualiz]:[% anualiz]]),1)*IF(DATOS!BG$5="Sí",1/DATOS_[[% normaliz]:[% normaliz]],1)*(DATOS_[Conc.Sal.29])))))))),
0)</f>
        <v>0</v>
      </c>
      <c r="AM62" s="168">
        <f t="array" ref="AM62">IFERROR(
(AVERAGE((IF(DATOS_[[Sexo]:[Sexo]]=$B62,IF(DATOS_[[AGRUP. VALOR. PTO.]:[AGRUP. VALOR. PTO.]]=$B60,IF(DATOS_[[Check Periodo Ref.]:[Check Periodo Ref.]]="Dentro",IF(DATOS_[[Check Equiparado]:[Check Equiparado]]="Sí",IF(DATOS!BH$4="Sí",(1/DATOS_[[% anualiz]:[% anualiz]]),1)*IF(DATOS!BH$5="Sí",1/DATOS_[[% normaliz]:[% normaliz]],1)*(DATOS_[Conc.Sal.30])))))))),
0)</f>
        <v>0</v>
      </c>
      <c r="AN62" s="169">
        <f t="array" ref="AN62">IFERROR(
AVERAGE(IF(DATOS_[Sexo]=$B62,IF(DATOS_[[AGRUP. VALOR. PTO.]:[AGRUP. VALOR. PTO.]]=$B60,IF(DATOS_[Check Equiparado]="Sí",IF(DATOS_[Check Periodo Ref.]="Dentro",DATOS_[Tot COMPL.SAL Eq],FALSE))))),
0)</f>
        <v>0</v>
      </c>
      <c r="AO62" s="170">
        <f t="array" ref="AO62">IFERROR(
AVERAGE(IF(DATOS_[Sexo]=$B62,IF(DATOS_[[AGRUP. VALOR. PTO.]:[AGRUP. VALOR. PTO.]]=$B60,IF(DATOS_[Check Equiparado]="Sí",IF(DATOS_[Check Periodo Ref.]="Dentro",DATOS_[TOTAL SALARIO Eq],FALSE))))),
0)</f>
        <v>0</v>
      </c>
      <c r="AP62" s="171">
        <f t="array" ref="AP62">IFERROR(
(AVERAGE((IF(DATOS_[[Sexo]:[Sexo]]=$B62,IF(DATOS_[[AGRUP. VALOR. PTO.]:[AGRUP. VALOR. PTO.]]=$B61,IF(DATOS_[[Check Periodo Ref.]:[Check Periodo Ref.]]="Dentro",IF(DATOS_[[Check Equiparado]:[Check Equiparado]]="Sí",IF(DATOS!BI$4="Sí",(1/DATOS_[[% anualiz]:[% anualiz]]),1)*IF(DATOS!BI$5="Sí",1/DATOS_[[% normaliz]:[% normaliz]],1)*(DATOS_[C.Extra.01])))))))),
0)</f>
        <v>0</v>
      </c>
      <c r="AQ62" s="171">
        <f t="array" ref="AQ62">IFERROR(
(AVERAGE((IF(DATOS_[[Sexo]:[Sexo]]=$B62,IF(DATOS_[[AGRUP. VALOR. PTO.]:[AGRUP. VALOR. PTO.]]=$B61,IF(DATOS_[[Check Periodo Ref.]:[Check Periodo Ref.]]="Dentro",IF(DATOS_[[Check Equiparado]:[Check Equiparado]]="Sí",IF(DATOS!BJ$4="Sí",(1/DATOS_[[% anualiz]:[% anualiz]]),1)*IF(DATOS!BJ$5="Sí",1/DATOS_[[% normaliz]:[% normaliz]],1)*(DATOS_[C.Extra.02])))))))),
0)</f>
        <v>0</v>
      </c>
      <c r="AR62" s="171">
        <f t="array" ref="AR62">IFERROR(
(AVERAGE((IF(DATOS_[[Sexo]:[Sexo]]=$B62,IF(DATOS_[[AGRUP. VALOR. PTO.]:[AGRUP. VALOR. PTO.]]=$B61,IF(DATOS_[[Check Periodo Ref.]:[Check Periodo Ref.]]="Dentro",IF(DATOS_[[Check Equiparado]:[Check Equiparado]]="Sí",IF(DATOS!BK$4="Sí",(1/DATOS_[[% anualiz]:[% anualiz]]),1)*IF(DATOS!BK$5="Sí",1/DATOS_[[% normaliz]:[% normaliz]],1)*(DATOS_[C.Extra.03])))))))),
0)</f>
        <v>0</v>
      </c>
      <c r="AS62" s="171">
        <f t="array" ref="AS62">IFERROR(
(AVERAGE((IF(DATOS_[[Sexo]:[Sexo]]=$B62,IF(DATOS_[[AGRUP. VALOR. PTO.]:[AGRUP. VALOR. PTO.]]=$B61,IF(DATOS_[[Check Periodo Ref.]:[Check Periodo Ref.]]="Dentro",IF(DATOS_[[Check Equiparado]:[Check Equiparado]]="Sí",IF(DATOS!BL$4="Sí",(1/DATOS_[[% anualiz]:[% anualiz]]),1)*IF(DATOS!BL$5="Sí",1/DATOS_[[% normaliz]:[% normaliz]],1)*(DATOS_[C.Extra.04])))))))),
0)</f>
        <v>0</v>
      </c>
      <c r="AT62" s="171">
        <f t="array" ref="AT62">IFERROR(
(AVERAGE((IF(DATOS_[[Sexo]:[Sexo]]=$B62,IF(DATOS_[[AGRUP. VALOR. PTO.]:[AGRUP. VALOR. PTO.]]=$B61,IF(DATOS_[[Check Periodo Ref.]:[Check Periodo Ref.]]="Dentro",IF(DATOS_[[Check Equiparado]:[Check Equiparado]]="Sí",IF(DATOS!BM$4="Sí",(1/DATOS_[[% anualiz]:[% anualiz]]),1)*IF(DATOS!BM$5="Sí",1/DATOS_[[% normaliz]:[% normaliz]],1)*(DATOS_[C.Extra.05])))))))),
0)</f>
        <v>0</v>
      </c>
      <c r="AU62" s="172">
        <f t="array" ref="AU62">IFERROR(
AVERAGE(IF(DATOS_[Sexo]=$B62,IF(DATOS_[[AGRUP. VALOR. PTO.]:[AGRUP. VALOR. PTO.]]=$B60,IF(DATOS_[Check Equiparado]="Sí",IF(DATOS_[Check Periodo Ref.]="Dentro",DATOS_[Tot Extrasalarial Eq],FALSE))))),
0)</f>
        <v>0</v>
      </c>
      <c r="AV62" s="173">
        <f t="array" ref="AV62">IFERROR(
AVERAGE(IF(DATOS_[Sexo]=$B62,IF(DATOS_[[AGRUP. VALOR. PTO.]:[AGRUP. VALOR. PTO.]]=$B60,IF(DATOS_[Check Equiparado]="Sí",IF(DATOS_[Check Periodo Ref.]="Dentro",DATOS_[TOTAL Retrib Eq],FALSE))))),
0)</f>
        <v>0</v>
      </c>
    </row>
    <row r="63" spans="1:48" ht="17.25" thickBot="1" x14ac:dyDescent="0.35">
      <c r="A63" s="119" t="str">
        <f t="shared" ref="A63" si="67">+A64</f>
        <v>[ocultar]</v>
      </c>
      <c r="B63" s="129" t="s">
        <v>276</v>
      </c>
      <c r="C63" s="166"/>
      <c r="D63" s="130"/>
      <c r="E63" s="130"/>
      <c r="F63" s="130"/>
      <c r="G63" s="130"/>
      <c r="H63" s="130"/>
      <c r="I63" s="196" t="str">
        <f t="shared" ref="I63:AV63" si="68">IFERROR((I64-I65)/I64,"")</f>
        <v/>
      </c>
      <c r="J63" s="197" t="str">
        <f t="shared" si="68"/>
        <v/>
      </c>
      <c r="K63" s="198" t="str">
        <f t="shared" si="68"/>
        <v/>
      </c>
      <c r="L63" s="198" t="str">
        <f t="shared" si="68"/>
        <v/>
      </c>
      <c r="M63" s="198" t="str">
        <f t="shared" si="68"/>
        <v/>
      </c>
      <c r="N63" s="199" t="str">
        <f t="shared" si="68"/>
        <v/>
      </c>
      <c r="O63" s="200" t="str">
        <f t="shared" si="68"/>
        <v/>
      </c>
      <c r="P63" s="200" t="str">
        <f t="shared" si="68"/>
        <v/>
      </c>
      <c r="Q63" s="200" t="str">
        <f t="shared" si="68"/>
        <v/>
      </c>
      <c r="R63" s="200" t="str">
        <f t="shared" si="68"/>
        <v/>
      </c>
      <c r="S63" s="200" t="str">
        <f t="shared" si="68"/>
        <v/>
      </c>
      <c r="T63" s="200" t="str">
        <f t="shared" si="68"/>
        <v/>
      </c>
      <c r="U63" s="200" t="str">
        <f t="shared" si="68"/>
        <v/>
      </c>
      <c r="V63" s="200" t="str">
        <f t="shared" si="68"/>
        <v/>
      </c>
      <c r="W63" s="200" t="str">
        <f t="shared" si="68"/>
        <v/>
      </c>
      <c r="X63" s="200" t="str">
        <f t="shared" si="68"/>
        <v/>
      </c>
      <c r="Y63" s="200" t="str">
        <f t="shared" si="68"/>
        <v/>
      </c>
      <c r="Z63" s="199" t="str">
        <f t="shared" si="68"/>
        <v/>
      </c>
      <c r="AA63" s="199" t="str">
        <f t="shared" si="68"/>
        <v/>
      </c>
      <c r="AB63" s="199" t="str">
        <f t="shared" si="68"/>
        <v/>
      </c>
      <c r="AC63" s="199" t="str">
        <f t="shared" si="68"/>
        <v/>
      </c>
      <c r="AD63" s="199" t="str">
        <f t="shared" si="68"/>
        <v/>
      </c>
      <c r="AE63" s="199" t="str">
        <f t="shared" si="68"/>
        <v/>
      </c>
      <c r="AF63" s="199" t="str">
        <f t="shared" si="68"/>
        <v/>
      </c>
      <c r="AG63" s="199" t="str">
        <f t="shared" si="68"/>
        <v/>
      </c>
      <c r="AH63" s="199" t="str">
        <f t="shared" si="68"/>
        <v/>
      </c>
      <c r="AI63" s="199" t="str">
        <f t="shared" si="68"/>
        <v/>
      </c>
      <c r="AJ63" s="199" t="str">
        <f t="shared" si="68"/>
        <v/>
      </c>
      <c r="AK63" s="199" t="str">
        <f t="shared" si="68"/>
        <v/>
      </c>
      <c r="AL63" s="199" t="str">
        <f t="shared" si="68"/>
        <v/>
      </c>
      <c r="AM63" s="199" t="str">
        <f t="shared" si="68"/>
        <v/>
      </c>
      <c r="AN63" s="201" t="str">
        <f t="shared" si="68"/>
        <v/>
      </c>
      <c r="AO63" s="205" t="str">
        <f t="shared" si="68"/>
        <v/>
      </c>
      <c r="AP63" s="202" t="str">
        <f t="shared" si="68"/>
        <v/>
      </c>
      <c r="AQ63" s="202" t="str">
        <f t="shared" si="68"/>
        <v/>
      </c>
      <c r="AR63" s="202" t="str">
        <f t="shared" si="68"/>
        <v/>
      </c>
      <c r="AS63" s="202" t="str">
        <f t="shared" si="68"/>
        <v/>
      </c>
      <c r="AT63" s="202" t="str">
        <f t="shared" si="68"/>
        <v/>
      </c>
      <c r="AU63" s="203" t="str">
        <f t="shared" si="68"/>
        <v/>
      </c>
      <c r="AV63" s="204" t="str">
        <f t="shared" si="68"/>
        <v/>
      </c>
    </row>
    <row r="64" spans="1:48" x14ac:dyDescent="0.3">
      <c r="A64" s="119" t="str">
        <f t="shared" ref="A64" si="69">+IF(C64+C65=0,"[ocultar]","")</f>
        <v>[ocultar]</v>
      </c>
      <c r="B64" s="123" t="s">
        <v>162</v>
      </c>
      <c r="C64" s="124">
        <f t="array" ref="C64">SUM(IF($B64=DATOS_[Sexo],
IF($B63=DATOS_[AGRUP. VALOR. PTO.],
IF("Dentro"=DATOS_[Check Periodo Ref.],
1/(COUNTIFS(DATOS_[Sexo],$B64,DATOS_[AGRUP. VALOR. PTO.],$B63,DATOS_[Check Periodo Ref.],"Dentro",DATOS_[id],DATOS_[id]))))))</f>
        <v>0</v>
      </c>
      <c r="D64" s="125">
        <f>COUNTIFS(DATOS_[AGRUP. VALOR. PTO.],$B63,DATOS_[Sexo],$B64,DATOS_[Check Periodo Ref.],"Dentro")</f>
        <v>0</v>
      </c>
      <c r="E64" s="125">
        <f>COUNTIFS(DATOS_[AGRUP. VALOR. PTO.],$B63,DATOS_[Sexo],$B64,DATOS_[Check Periodo Ref.],"Dentro",DATOS_[Check Nº SC Norm],"Sí")</f>
        <v>0</v>
      </c>
      <c r="F64" s="125">
        <f>COUNTIFS(DATOS_[AGRUP. VALOR. PTO.],$B63,DATOS_[Sexo],$B64,DATOS_[Check Periodo Ref.],"Dentro",DATOS_[Check Nº SC Anualiz],"Sí")</f>
        <v>0</v>
      </c>
      <c r="G64" s="125">
        <f>COUNTIFS(DATOS_[AGRUP. VALOR. PTO.],$B63,DATOS_[Sexo],$B64,DATOS_[Check Periodo Ref.],"Dentro",DATOS_[Check Nº SC Norm y Anualiz],"Sí")</f>
        <v>0</v>
      </c>
      <c r="H64" s="125">
        <f>COUNTIFS(DATOS_[AGRUP. VALOR. PTO.],$B63,DATOS_[Sexo],$B64,DATOS_[Check Periodo Ref.],"Dentro",DATOS_[Check Equiparación],"Sí")</f>
        <v>0</v>
      </c>
      <c r="I64" s="167">
        <f t="array" ref="I64">IFERROR(
AVERAGE(IF(DATOS_[Sexo]=$B64,IF(DATOS_[[AGRUP. VALOR. PTO.]:[AGRUP. VALOR. PTO.]]=$B63,IF(DATOS_[Check Equiparado]="Sí",IF(DATOS_[Check Periodo Ref.]="Dentro",DATOS_[SALARIO BASE Eq],FALSE))))),
0)</f>
        <v>0</v>
      </c>
      <c r="J64" s="168">
        <f t="array" ref="J64">IFERROR(
(AVERAGE((IF(DATOS_[[Sexo]:[Sexo]]=$B64,IF(DATOS_[[AGRUP. VALOR. PTO.]:[AGRUP. VALOR. PTO.]]=$B63,IF(DATOS_[[Check Periodo Ref.]:[Check Periodo Ref.]]="Dentro",IF(DATOS_[[Check Equiparado]:[Check Equiparado]]="Sí",IF(DATOS!AE$4="Sí",(1/DATOS_[[% anualiz]:[% anualiz]]),1)*IF(DATOS!AE$5="Sí",1/DATOS_[[% normaliz]:[% normaliz]],1)*(DATOS_[Conc.Sal.01])))))))),
0)</f>
        <v>0</v>
      </c>
      <c r="K64" s="168">
        <f t="array" ref="K64">IFERROR(
(AVERAGE((IF(DATOS_[[Sexo]:[Sexo]]=$B64,IF(DATOS_[[AGRUP. VALOR. PTO.]:[AGRUP. VALOR. PTO.]]=$B63,IF(DATOS_[[Check Periodo Ref.]:[Check Periodo Ref.]]="Dentro",IF(DATOS_[[Check Equiparado]:[Check Equiparado]]="Sí",IF(DATOS!AF$4="Sí",(1/DATOS_[[% anualiz]:[% anualiz]]),1)*IF(DATOS!AF$5="Sí",1/DATOS_[[% normaliz]:[% normaliz]],1)*(DATOS_[Conc.Sal.02])))))))),
0)</f>
        <v>0</v>
      </c>
      <c r="L64" s="168">
        <f t="array" ref="L64">IFERROR(
(AVERAGE((IF(DATOS_[[Sexo]:[Sexo]]=$B64,IF(DATOS_[[AGRUP. VALOR. PTO.]:[AGRUP. VALOR. PTO.]]=$B63,IF(DATOS_[[Check Periodo Ref.]:[Check Periodo Ref.]]="Dentro",IF(DATOS_[[Check Equiparado]:[Check Equiparado]]="Sí",IF(DATOS!AG$4="Sí",(1/DATOS_[[% anualiz]:[% anualiz]]),1)*IF(DATOS!AG$5="Sí",1/DATOS_[[% normaliz]:[% normaliz]],1)*(DATOS_[Conc.Sal.03])))))))),
0)</f>
        <v>0</v>
      </c>
      <c r="M64" s="168">
        <f t="array" ref="M64">IFERROR(
(AVERAGE((IF(DATOS_[[Sexo]:[Sexo]]=$B64,IF(DATOS_[[AGRUP. VALOR. PTO.]:[AGRUP. VALOR. PTO.]]=$B63,IF(DATOS_[[Check Periodo Ref.]:[Check Periodo Ref.]]="Dentro",IF(DATOS_[[Check Equiparado]:[Check Equiparado]]="Sí",IF(DATOS!AH$4="Sí",(1/DATOS_[[% anualiz]:[% anualiz]]),1)*IF(DATOS!AH$5="Sí",1/DATOS_[[% normaliz]:[% normaliz]],1)*(DATOS_[Conc.Sal.04])))))))),
0)</f>
        <v>0</v>
      </c>
      <c r="N64" s="168">
        <f t="array" ref="N64">IFERROR(
(AVERAGE((IF(DATOS_[[Sexo]:[Sexo]]=$B64,IF(DATOS_[[AGRUP. VALOR. PTO.]:[AGRUP. VALOR. PTO.]]=$B63,IF(DATOS_[[Check Periodo Ref.]:[Check Periodo Ref.]]="Dentro",IF(DATOS_[[Check Equiparado]:[Check Equiparado]]="Sí",IF(DATOS!AI$4="Sí",(1/DATOS_[[% anualiz]:[% anualiz]]),1)*IF(DATOS!AI$5="Sí",1/DATOS_[[% normaliz]:[% normaliz]],1)*(DATOS_[Conc.Sal.05])))))))),
0)</f>
        <v>0</v>
      </c>
      <c r="O64" s="168">
        <f t="array" ref="O64">IFERROR(
(AVERAGE((IF(DATOS_[[Sexo]:[Sexo]]=$B64,IF(DATOS_[[AGRUP. VALOR. PTO.]:[AGRUP. VALOR. PTO.]]=$B63,IF(DATOS_[[Check Periodo Ref.]:[Check Periodo Ref.]]="Dentro",IF(DATOS_[[Check Equiparado]:[Check Equiparado]]="Sí",IF(DATOS!AJ$4="Sí",(1/DATOS_[[% anualiz]:[% anualiz]]),1)*IF(DATOS!AJ$5="Sí",1/DATOS_[[% normaliz]:[% normaliz]],1)*(DATOS_[Conc.Sal.06])))))))),
0)</f>
        <v>0</v>
      </c>
      <c r="P64" s="168">
        <f t="array" ref="P64">IFERROR(
(AVERAGE((IF(DATOS_[[Sexo]:[Sexo]]=$B64,IF(DATOS_[[AGRUP. VALOR. PTO.]:[AGRUP. VALOR. PTO.]]=$B63,IF(DATOS_[[Check Periodo Ref.]:[Check Periodo Ref.]]="Dentro",IF(DATOS_[[Check Equiparado]:[Check Equiparado]]="Sí",IF(DATOS!AK$4="Sí",(1/DATOS_[[% anualiz]:[% anualiz]]),1)*IF(DATOS!AK$5="Sí",1/DATOS_[[% normaliz]:[% normaliz]],1)*(DATOS_[Conc.Sal.07])))))))),
0)</f>
        <v>0</v>
      </c>
      <c r="Q64" s="168">
        <f t="array" ref="Q64">IFERROR(
(AVERAGE((IF(DATOS_[[Sexo]:[Sexo]]=$B64,IF(DATOS_[[AGRUP. VALOR. PTO.]:[AGRUP. VALOR. PTO.]]=$B63,IF(DATOS_[[Check Periodo Ref.]:[Check Periodo Ref.]]="Dentro",IF(DATOS_[[Check Equiparado]:[Check Equiparado]]="Sí",IF(DATOS!AL$4="Sí",(1/DATOS_[[% anualiz]:[% anualiz]]),1)*IF(DATOS!AL$5="Sí",1/DATOS_[[% normaliz]:[% normaliz]],1)*(DATOS_[Conc.Sal.08])))))))),
0)</f>
        <v>0</v>
      </c>
      <c r="R64" s="168">
        <f t="array" ref="R64">IFERROR(
(AVERAGE((IF(DATOS_[[Sexo]:[Sexo]]=$B64,IF(DATOS_[[AGRUP. VALOR. PTO.]:[AGRUP. VALOR. PTO.]]=$B63,IF(DATOS_[[Check Periodo Ref.]:[Check Periodo Ref.]]="Dentro",IF(DATOS_[[Check Equiparado]:[Check Equiparado]]="Sí",IF(DATOS!AM$4="Sí",(1/DATOS_[[% anualiz]:[% anualiz]]),1)*IF(DATOS!AM$5="Sí",1/DATOS_[[% normaliz]:[% normaliz]],1)*(DATOS_[Conc.Sal.09])))))))),
0)</f>
        <v>0</v>
      </c>
      <c r="S64" s="168">
        <f t="array" ref="S64">IFERROR(
(AVERAGE((IF(DATOS_[[Sexo]:[Sexo]]=$B64,IF(DATOS_[[AGRUP. VALOR. PTO.]:[AGRUP. VALOR. PTO.]]=$B63,IF(DATOS_[[Check Periodo Ref.]:[Check Periodo Ref.]]="Dentro",IF(DATOS_[[Check Equiparado]:[Check Equiparado]]="Sí",IF(DATOS!AN$4="Sí",(1/DATOS_[[% anualiz]:[% anualiz]]),1)*IF(DATOS!AN$5="Sí",1/DATOS_[[% normaliz]:[% normaliz]],1)*(DATOS_[Conc.Sal.10])))))))),
0)</f>
        <v>0</v>
      </c>
      <c r="T64" s="168">
        <f t="array" ref="T64">IFERROR(
(AVERAGE((IF(DATOS_[[Sexo]:[Sexo]]=$B64,IF(DATOS_[[AGRUP. VALOR. PTO.]:[AGRUP. VALOR. PTO.]]=$B63,IF(DATOS_[[Check Periodo Ref.]:[Check Periodo Ref.]]="Dentro",IF(DATOS_[[Check Equiparado]:[Check Equiparado]]="Sí",IF(DATOS!AO$4="Sí",(1/DATOS_[[% anualiz]:[% anualiz]]),1)*IF(DATOS!AO$5="Sí",1/DATOS_[[% normaliz]:[% normaliz]],1)*(DATOS_[Conc.Sal.11])))))))),
0)</f>
        <v>0</v>
      </c>
      <c r="U64" s="168">
        <f t="array" ref="U64">IFERROR(
(AVERAGE((IF(DATOS_[[Sexo]:[Sexo]]=$B64,IF(DATOS_[[AGRUP. VALOR. PTO.]:[AGRUP. VALOR. PTO.]]=$B63,IF(DATOS_[[Check Periodo Ref.]:[Check Periodo Ref.]]="Dentro",IF(DATOS_[[Check Equiparado]:[Check Equiparado]]="Sí",IF(DATOS!AP$4="Sí",(1/DATOS_[[% anualiz]:[% anualiz]]),1)*IF(DATOS!AP$5="Sí",1/DATOS_[[% normaliz]:[% normaliz]],1)*(DATOS_[Conc.Sal.12])))))))),
0)</f>
        <v>0</v>
      </c>
      <c r="V64" s="168">
        <f t="array" ref="V64">IFERROR(
(AVERAGE((IF(DATOS_[[Sexo]:[Sexo]]=$B64,IF(DATOS_[[AGRUP. VALOR. PTO.]:[AGRUP. VALOR. PTO.]]=$B63,IF(DATOS_[[Check Periodo Ref.]:[Check Periodo Ref.]]="Dentro",IF(DATOS_[[Check Equiparado]:[Check Equiparado]]="Sí",IF(DATOS!AQ$4="Sí",(1/DATOS_[[% anualiz]:[% anualiz]]),1)*IF(DATOS!AQ$5="Sí",1/DATOS_[[% normaliz]:[% normaliz]],1)*(DATOS_[Conc.Sal.13])))))))),
0)</f>
        <v>0</v>
      </c>
      <c r="W64" s="168">
        <f t="array" ref="W64">IFERROR(
(AVERAGE((IF(DATOS_[[Sexo]:[Sexo]]=$B64,IF(DATOS_[[AGRUP. VALOR. PTO.]:[AGRUP. VALOR. PTO.]]=$B63,IF(DATOS_[[Check Periodo Ref.]:[Check Periodo Ref.]]="Dentro",IF(DATOS_[[Check Equiparado]:[Check Equiparado]]="Sí",IF(DATOS!AR$4="Sí",(1/DATOS_[[% anualiz]:[% anualiz]]),1)*IF(DATOS!AR$5="Sí",1/DATOS_[[% normaliz]:[% normaliz]],1)*(DATOS_[Conc.Sal.14])))))))),
0)</f>
        <v>0</v>
      </c>
      <c r="X64" s="168">
        <f t="array" ref="X64">IFERROR(
(AVERAGE((IF(DATOS_[[Sexo]:[Sexo]]=$B64,IF(DATOS_[[AGRUP. VALOR. PTO.]:[AGRUP. VALOR. PTO.]]=$B63,IF(DATOS_[[Check Periodo Ref.]:[Check Periodo Ref.]]="Dentro",IF(DATOS_[[Check Equiparado]:[Check Equiparado]]="Sí",IF(DATOS!AS$4="Sí",(1/DATOS_[[% anualiz]:[% anualiz]]),1)*IF(DATOS!AS$5="Sí",1/DATOS_[[% normaliz]:[% normaliz]],1)*(DATOS_[Conc.Sal.15])))))))),
0)</f>
        <v>0</v>
      </c>
      <c r="Y64" s="168">
        <f t="array" ref="Y64">IFERROR(
(AVERAGE((IF(DATOS_[[Sexo]:[Sexo]]=$B64,IF(DATOS_[[AGRUP. VALOR. PTO.]:[AGRUP. VALOR. PTO.]]=$B63,IF(DATOS_[[Check Periodo Ref.]:[Check Periodo Ref.]]="Dentro",IF(DATOS_[[Check Equiparado]:[Check Equiparado]]="Sí",IF(DATOS!AT$4="Sí",(1/DATOS_[[% anualiz]:[% anualiz]]),1)*IF(DATOS!AT$5="Sí",1/DATOS_[[% normaliz]:[% normaliz]],1)*(DATOS_[Conc.Sal.16])))))))),
0)</f>
        <v>0</v>
      </c>
      <c r="Z64" s="168">
        <f t="array" ref="Z64">IFERROR(
(AVERAGE((IF(DATOS_[[Sexo]:[Sexo]]=$B64,IF(DATOS_[[AGRUP. VALOR. PTO.]:[AGRUP. VALOR. PTO.]]=$B63,IF(DATOS_[[Check Periodo Ref.]:[Check Periodo Ref.]]="Dentro",IF(DATOS_[[Check Equiparado]:[Check Equiparado]]="Sí",IF(DATOS!AU$4="Sí",(1/DATOS_[[% anualiz]:[% anualiz]]),1)*IF(DATOS!AU$5="Sí",1/DATOS_[[% normaliz]:[% normaliz]],1)*(DATOS_[Conc.Sal.17])))))))),
0)</f>
        <v>0</v>
      </c>
      <c r="AA64" s="168">
        <f t="array" ref="AA64">IFERROR(
(AVERAGE((IF(DATOS_[[Sexo]:[Sexo]]=$B64,IF(DATOS_[[AGRUP. VALOR. PTO.]:[AGRUP. VALOR. PTO.]]=$B63,IF(DATOS_[[Check Periodo Ref.]:[Check Periodo Ref.]]="Dentro",IF(DATOS_[[Check Equiparado]:[Check Equiparado]]="Sí",IF(DATOS!AV$4="Sí",(1/DATOS_[[% anualiz]:[% anualiz]]),1)*IF(DATOS!AV$5="Sí",1/DATOS_[[% normaliz]:[% normaliz]],1)*(DATOS_[Conc.Sal.18])))))))),
0)</f>
        <v>0</v>
      </c>
      <c r="AB64" s="168">
        <f t="array" ref="AB64">IFERROR(
(AVERAGE((IF(DATOS_[[Sexo]:[Sexo]]=$B64,IF(DATOS_[[AGRUP. VALOR. PTO.]:[AGRUP. VALOR. PTO.]]=$B63,IF(DATOS_[[Check Periodo Ref.]:[Check Periodo Ref.]]="Dentro",IF(DATOS_[[Check Equiparado]:[Check Equiparado]]="Sí",IF(DATOS!AW$4="Sí",(1/DATOS_[[% anualiz]:[% anualiz]]),1)*IF(DATOS!AW$5="Sí",1/DATOS_[[% normaliz]:[% normaliz]],1)*(DATOS_[Conc.Sal.19])))))))),
0)</f>
        <v>0</v>
      </c>
      <c r="AC64" s="168">
        <f t="array" ref="AC64">IFERROR(
(AVERAGE((IF(DATOS_[[Sexo]:[Sexo]]=$B64,IF(DATOS_[[AGRUP. VALOR. PTO.]:[AGRUP. VALOR. PTO.]]=$B63,IF(DATOS_[[Check Periodo Ref.]:[Check Periodo Ref.]]="Dentro",IF(DATOS_[[Check Equiparado]:[Check Equiparado]]="Sí",IF(DATOS!AX$4="Sí",(1/DATOS_[[% anualiz]:[% anualiz]]),1)*IF(DATOS!AX$5="Sí",1/DATOS_[[% normaliz]:[% normaliz]],1)*(DATOS_[Conc.Sal.20])))))))),
0)</f>
        <v>0</v>
      </c>
      <c r="AD64" s="168">
        <f t="array" ref="AD64">IFERROR(
(AVERAGE((IF(DATOS_[[Sexo]:[Sexo]]=$B64,IF(DATOS_[[AGRUP. VALOR. PTO.]:[AGRUP. VALOR. PTO.]]=$B63,IF(DATOS_[[Check Periodo Ref.]:[Check Periodo Ref.]]="Dentro",IF(DATOS_[[Check Equiparado]:[Check Equiparado]]="Sí",IF(DATOS!AY$4="Sí",(1/DATOS_[[% anualiz]:[% anualiz]]),1)*IF(DATOS!AY$5="Sí",1/DATOS_[[% normaliz]:[% normaliz]],1)*(DATOS_[Conc.Sal.21])))))))),
0)</f>
        <v>0</v>
      </c>
      <c r="AE64" s="168">
        <f t="array" ref="AE64">IFERROR(
(AVERAGE((IF(DATOS_[[Sexo]:[Sexo]]=$B64,IF(DATOS_[[AGRUP. VALOR. PTO.]:[AGRUP. VALOR. PTO.]]=$B63,IF(DATOS_[[Check Periodo Ref.]:[Check Periodo Ref.]]="Dentro",IF(DATOS_[[Check Equiparado]:[Check Equiparado]]="Sí",IF(DATOS!AZ$4="Sí",(1/DATOS_[[% anualiz]:[% anualiz]]),1)*IF(DATOS!AZ$5="Sí",1/DATOS_[[% normaliz]:[% normaliz]],1)*(DATOS_[Conc.Sal.22])))))))),
0)</f>
        <v>0</v>
      </c>
      <c r="AF64" s="168">
        <f t="array" ref="AF64">IFERROR(
(AVERAGE((IF(DATOS_[[Sexo]:[Sexo]]=$B64,IF(DATOS_[[AGRUP. VALOR. PTO.]:[AGRUP. VALOR. PTO.]]=$B63,IF(DATOS_[[Check Periodo Ref.]:[Check Periodo Ref.]]="Dentro",IF(DATOS_[[Check Equiparado]:[Check Equiparado]]="Sí",IF(DATOS!BA$4="Sí",(1/DATOS_[[% anualiz]:[% anualiz]]),1)*IF(DATOS!BA$5="Sí",1/DATOS_[[% normaliz]:[% normaliz]],1)*(DATOS_[Conc.Sal.23])))))))),
0)</f>
        <v>0</v>
      </c>
      <c r="AG64" s="168">
        <f t="array" ref="AG64">IFERROR(
(AVERAGE((IF(DATOS_[[Sexo]:[Sexo]]=$B64,IF(DATOS_[[AGRUP. VALOR. PTO.]:[AGRUP. VALOR. PTO.]]=$B63,IF(DATOS_[[Check Periodo Ref.]:[Check Periodo Ref.]]="Dentro",IF(DATOS_[[Check Equiparado]:[Check Equiparado]]="Sí",IF(DATOS!BB$4="Sí",(1/DATOS_[[% anualiz]:[% anualiz]]),1)*IF(DATOS!BB$5="Sí",1/DATOS_[[% normaliz]:[% normaliz]],1)*(DATOS_[Conc.Sal.24])))))))),
0)</f>
        <v>0</v>
      </c>
      <c r="AH64" s="168">
        <f t="array" ref="AH64">IFERROR(
(AVERAGE((IF(DATOS_[[Sexo]:[Sexo]]=$B64,IF(DATOS_[[AGRUP. VALOR. PTO.]:[AGRUP. VALOR. PTO.]]=$B63,IF(DATOS_[[Check Periodo Ref.]:[Check Periodo Ref.]]="Dentro",IF(DATOS_[[Check Equiparado]:[Check Equiparado]]="Sí",IF(DATOS!BC$4="Sí",(1/DATOS_[[% anualiz]:[% anualiz]]),1)*IF(DATOS!BC$5="Sí",1/DATOS_[[% normaliz]:[% normaliz]],1)*(DATOS_[Conc.Sal.25])))))))),
0)</f>
        <v>0</v>
      </c>
      <c r="AI64" s="168">
        <f t="array" ref="AI64">IFERROR(
(AVERAGE((IF(DATOS_[[Sexo]:[Sexo]]=$B64,IF(DATOS_[[AGRUP. VALOR. PTO.]:[AGRUP. VALOR. PTO.]]=$B63,IF(DATOS_[[Check Periodo Ref.]:[Check Periodo Ref.]]="Dentro",IF(DATOS_[[Check Equiparado]:[Check Equiparado]]="Sí",IF(DATOS!BD$4="Sí",(1/DATOS_[[% anualiz]:[% anualiz]]),1)*IF(DATOS!BD$5="Sí",1/DATOS_[[% normaliz]:[% normaliz]],1)*(DATOS_[Conc.Sal.26])))))))),
0)</f>
        <v>0</v>
      </c>
      <c r="AJ64" s="168">
        <f t="array" ref="AJ64">IFERROR(
(AVERAGE((IF(DATOS_[[Sexo]:[Sexo]]=$B64,IF(DATOS_[[AGRUP. VALOR. PTO.]:[AGRUP. VALOR. PTO.]]=$B63,IF(DATOS_[[Check Periodo Ref.]:[Check Periodo Ref.]]="Dentro",IF(DATOS_[[Check Equiparado]:[Check Equiparado]]="Sí",IF(DATOS!BE$4="Sí",(1/DATOS_[[% anualiz]:[% anualiz]]),1)*IF(DATOS!BE$5="Sí",1/DATOS_[[% normaliz]:[% normaliz]],1)*(DATOS_[Conc.Sal.27])))))))),
0)</f>
        <v>0</v>
      </c>
      <c r="AK64" s="168">
        <f t="array" ref="AK64">IFERROR(
(AVERAGE((IF(DATOS_[[Sexo]:[Sexo]]=$B64,IF(DATOS_[[AGRUP. VALOR. PTO.]:[AGRUP. VALOR. PTO.]]=$B63,IF(DATOS_[[Check Periodo Ref.]:[Check Periodo Ref.]]="Dentro",IF(DATOS_[[Check Equiparado]:[Check Equiparado]]="Sí",IF(DATOS!BF$4="Sí",(1/DATOS_[[% anualiz]:[% anualiz]]),1)*IF(DATOS!BF$5="Sí",1/DATOS_[[% normaliz]:[% normaliz]],1)*(DATOS_[Conc.Sal.28])))))))),
0)</f>
        <v>0</v>
      </c>
      <c r="AL64" s="168">
        <f t="array" ref="AL64">IFERROR(
(AVERAGE((IF(DATOS_[[Sexo]:[Sexo]]=$B64,IF(DATOS_[[AGRUP. VALOR. PTO.]:[AGRUP. VALOR. PTO.]]=$B63,IF(DATOS_[[Check Periodo Ref.]:[Check Periodo Ref.]]="Dentro",IF(DATOS_[[Check Equiparado]:[Check Equiparado]]="Sí",IF(DATOS!BG$4="Sí",(1/DATOS_[[% anualiz]:[% anualiz]]),1)*IF(DATOS!BG$5="Sí",1/DATOS_[[% normaliz]:[% normaliz]],1)*(DATOS_[Conc.Sal.29])))))))),
0)</f>
        <v>0</v>
      </c>
      <c r="AM64" s="168">
        <f t="array" ref="AM64">IFERROR(
(AVERAGE((IF(DATOS_[[Sexo]:[Sexo]]=$B64,IF(DATOS_[[AGRUP. VALOR. PTO.]:[AGRUP. VALOR. PTO.]]=$B63,IF(DATOS_[[Check Periodo Ref.]:[Check Periodo Ref.]]="Dentro",IF(DATOS_[[Check Equiparado]:[Check Equiparado]]="Sí",IF(DATOS!BH$4="Sí",(1/DATOS_[[% anualiz]:[% anualiz]]),1)*IF(DATOS!BH$5="Sí",1/DATOS_[[% normaliz]:[% normaliz]],1)*(DATOS_[Conc.Sal.30])))))))),
0)</f>
        <v>0</v>
      </c>
      <c r="AN64" s="169">
        <f t="array" ref="AN64">IFERROR(
AVERAGE(IF(DATOS_[Sexo]=$B64,IF(DATOS_[[AGRUP. VALOR. PTO.]:[AGRUP. VALOR. PTO.]]=$B63,IF(DATOS_[Check Equiparado]="Sí",IF(DATOS_[Check Periodo Ref.]="Dentro",DATOS_[Tot COMPL.SAL Eq],FALSE))))),
0)</f>
        <v>0</v>
      </c>
      <c r="AO64" s="170">
        <f t="array" ref="AO64">IFERROR(
AVERAGE(IF(DATOS_[Sexo]=$B64,IF(DATOS_[[AGRUP. VALOR. PTO.]:[AGRUP. VALOR. PTO.]]=$B63,IF(DATOS_[Check Equiparado]="Sí",IF(DATOS_[Check Periodo Ref.]="Dentro",DATOS_[TOTAL SALARIO Eq],FALSE))))),
0)</f>
        <v>0</v>
      </c>
      <c r="AP64" s="171">
        <f t="array" ref="AP64">IFERROR(
(AVERAGE((IF(DATOS_[[Sexo]:[Sexo]]=$B64,IF(DATOS_[[AGRUP. VALOR. PTO.]:[AGRUP. VALOR. PTO.]]=$B63,IF(DATOS_[[Check Periodo Ref.]:[Check Periodo Ref.]]="Dentro",IF(DATOS_[[Check Equiparado]:[Check Equiparado]]="Sí",IF(DATOS!BI$4="Sí",(1/DATOS_[[% anualiz]:[% anualiz]]),1)*IF(DATOS!BI$5="Sí",1/DATOS_[[% normaliz]:[% normaliz]],1)*(DATOS_[C.Extra.01])))))))),
0)</f>
        <v>0</v>
      </c>
      <c r="AQ64" s="171">
        <f t="array" ref="AQ64">IFERROR(
(AVERAGE((IF(DATOS_[[Sexo]:[Sexo]]=$B64,IF(DATOS_[[AGRUP. VALOR. PTO.]:[AGRUP. VALOR. PTO.]]=$B63,IF(DATOS_[[Check Periodo Ref.]:[Check Periodo Ref.]]="Dentro",IF(DATOS_[[Check Equiparado]:[Check Equiparado]]="Sí",IF(DATOS!BJ$4="Sí",(1/DATOS_[[% anualiz]:[% anualiz]]),1)*IF(DATOS!BJ$5="Sí",1/DATOS_[[% normaliz]:[% normaliz]],1)*(DATOS_[C.Extra.02])))))))),
0)</f>
        <v>0</v>
      </c>
      <c r="AR64" s="171">
        <f t="array" ref="AR64">IFERROR(
(AVERAGE((IF(DATOS_[[Sexo]:[Sexo]]=$B64,IF(DATOS_[[AGRUP. VALOR. PTO.]:[AGRUP. VALOR. PTO.]]=$B63,IF(DATOS_[[Check Periodo Ref.]:[Check Periodo Ref.]]="Dentro",IF(DATOS_[[Check Equiparado]:[Check Equiparado]]="Sí",IF(DATOS!BK$4="Sí",(1/DATOS_[[% anualiz]:[% anualiz]]),1)*IF(DATOS!BK$5="Sí",1/DATOS_[[% normaliz]:[% normaliz]],1)*(DATOS_[C.Extra.03])))))))),
0)</f>
        <v>0</v>
      </c>
      <c r="AS64" s="171">
        <f t="array" ref="AS64">IFERROR(
(AVERAGE((IF(DATOS_[[Sexo]:[Sexo]]=$B64,IF(DATOS_[[AGRUP. VALOR. PTO.]:[AGRUP. VALOR. PTO.]]=$B63,IF(DATOS_[[Check Periodo Ref.]:[Check Periodo Ref.]]="Dentro",IF(DATOS_[[Check Equiparado]:[Check Equiparado]]="Sí",IF(DATOS!BL$4="Sí",(1/DATOS_[[% anualiz]:[% anualiz]]),1)*IF(DATOS!BL$5="Sí",1/DATOS_[[% normaliz]:[% normaliz]],1)*(DATOS_[C.Extra.04])))))))),
0)</f>
        <v>0</v>
      </c>
      <c r="AT64" s="171">
        <f t="array" ref="AT64">IFERROR(
(AVERAGE((IF(DATOS_[[Sexo]:[Sexo]]=$B64,IF(DATOS_[[AGRUP. VALOR. PTO.]:[AGRUP. VALOR. PTO.]]=$B63,IF(DATOS_[[Check Periodo Ref.]:[Check Periodo Ref.]]="Dentro",IF(DATOS_[[Check Equiparado]:[Check Equiparado]]="Sí",IF(DATOS!BM$4="Sí",(1/DATOS_[[% anualiz]:[% anualiz]]),1)*IF(DATOS!BM$5="Sí",1/DATOS_[[% normaliz]:[% normaliz]],1)*(DATOS_[C.Extra.05])))))))),
0)</f>
        <v>0</v>
      </c>
      <c r="AU64" s="172">
        <f t="array" ref="AU64">IFERROR(
AVERAGE(IF(DATOS_[Sexo]=$B64,IF(DATOS_[[AGRUP. VALOR. PTO.]:[AGRUP. VALOR. PTO.]]=$B63,IF(DATOS_[Check Equiparado]="Sí",IF(DATOS_[Check Periodo Ref.]="Dentro",DATOS_[Tot Extrasalarial Eq],FALSE))))),
0)</f>
        <v>0</v>
      </c>
      <c r="AV64" s="173">
        <f t="array" ref="AV64">IFERROR(
AVERAGE(IF(DATOS_[Sexo]=$B64,IF(DATOS_[[AGRUP. VALOR. PTO.]:[AGRUP. VALOR. PTO.]]=$B63,IF(DATOS_[Check Equiparado]="Sí",IF(DATOS_[Check Periodo Ref.]="Dentro",DATOS_[TOTAL Retrib Eq],FALSE))))),
0)</f>
        <v>0</v>
      </c>
    </row>
    <row r="65" spans="1:48" x14ac:dyDescent="0.3">
      <c r="A65" s="119" t="str">
        <f t="shared" ref="A65" si="70">+A64</f>
        <v>[ocultar]</v>
      </c>
      <c r="B65" s="123" t="s">
        <v>163</v>
      </c>
      <c r="C65" s="124">
        <f t="array" ref="C65">SUM(IF($B65=DATOS_[Sexo],
IF($B63=DATOS_[AGRUP. VALOR. PTO.],
IF("Dentro"=DATOS_[Check Periodo Ref.],
1/(COUNTIFS(DATOS_[Sexo],$B65,DATOS_[AGRUP. VALOR. PTO.],$B63,DATOS_[Check Periodo Ref.],"Dentro",DATOS_[id],DATOS_[id]))))))</f>
        <v>0</v>
      </c>
      <c r="D65" s="125">
        <f>COUNTIFS(DATOS_[AGRUP. VALOR. PTO.],$B63,DATOS_[Sexo],$B65,DATOS_[Check Periodo Ref.],"Dentro")</f>
        <v>0</v>
      </c>
      <c r="E65" s="125">
        <f>COUNTIFS(DATOS_[AGRUP. VALOR. PTO.],$B63,DATOS_[Sexo],$B65,DATOS_[Check Periodo Ref.],"Dentro",DATOS_[Check Nº SC Norm],"Sí")</f>
        <v>0</v>
      </c>
      <c r="F65" s="125">
        <f>COUNTIFS(DATOS_[AGRUP. VALOR. PTO.],$B63,DATOS_[Sexo],$B65,DATOS_[Check Periodo Ref.],"Dentro",DATOS_[Check Nº SC Anualiz],"Sí")</f>
        <v>0</v>
      </c>
      <c r="G65" s="125">
        <f>COUNTIFS(DATOS_[AGRUP. VALOR. PTO.],$B63,DATOS_[Sexo],$B65,DATOS_[Check Periodo Ref.],"Dentro",DATOS_[Check Nº SC Norm y Anualiz],"Sí")</f>
        <v>0</v>
      </c>
      <c r="H65" s="125">
        <f>COUNTIFS(DATOS_[AGRUP. VALOR. PTO.],$B63,DATOS_[Sexo],$B65,DATOS_[Check Periodo Ref.],"Dentro",DATOS_[Check Equiparación],"Sí")</f>
        <v>0</v>
      </c>
      <c r="I65" s="167" cm="1">
        <f t="array" ref="I65">IFERROR(
AVERAGE(IF(DATOS_[Sexo]=$B65,IF(DATOS_[[AGRUP. VALOR. PTO.]:[AGRUP. VALOR. PTO.]]=$B63,IF(DATOS_[Check Equiparado]="Sí",IF(DATOS_[Check Periodo Ref.]="Dentro",DATOS_[SALARIO BASE Eq],FALSE))))),
0)</f>
        <v>0</v>
      </c>
      <c r="J65" s="168">
        <f t="array" ref="J65">IFERROR(
(AVERAGE((IF(DATOS_[[Sexo]:[Sexo]]=$B65,IF(DATOS_[[AGRUP. VALOR. PTO.]:[AGRUP. VALOR. PTO.]]=$B63,IF(DATOS_[[Check Periodo Ref.]:[Check Periodo Ref.]]="Dentro",IF(DATOS_[[Check Equiparado]:[Check Equiparado]]="Sí",IF(DATOS!AE$4="Sí",(1/DATOS_[[% anualiz]:[% anualiz]]),1)*IF(DATOS!AE$5="Sí",1/DATOS_[[% normaliz]:[% normaliz]],1)*(DATOS_[Conc.Sal.01])))))))),
0)</f>
        <v>0</v>
      </c>
      <c r="K65" s="168">
        <f t="array" ref="K65">IFERROR(
(AVERAGE((IF(DATOS_[[Sexo]:[Sexo]]=$B65,IF(DATOS_[[AGRUP. VALOR. PTO.]:[AGRUP. VALOR. PTO.]]=$B63,IF(DATOS_[[Check Periodo Ref.]:[Check Periodo Ref.]]="Dentro",IF(DATOS_[[Check Equiparado]:[Check Equiparado]]="Sí",IF(DATOS!AF$4="Sí",(1/DATOS_[[% anualiz]:[% anualiz]]),1)*IF(DATOS!AF$5="Sí",1/DATOS_[[% normaliz]:[% normaliz]],1)*(DATOS_[Conc.Sal.02])))))))),
0)</f>
        <v>0</v>
      </c>
      <c r="L65" s="168">
        <f t="array" ref="L65">IFERROR(
(AVERAGE((IF(DATOS_[[Sexo]:[Sexo]]=$B65,IF(DATOS_[[AGRUP. VALOR. PTO.]:[AGRUP. VALOR. PTO.]]=$B63,IF(DATOS_[[Check Periodo Ref.]:[Check Periodo Ref.]]="Dentro",IF(DATOS_[[Check Equiparado]:[Check Equiparado]]="Sí",IF(DATOS!AG$4="Sí",(1/DATOS_[[% anualiz]:[% anualiz]]),1)*IF(DATOS!AG$5="Sí",1/DATOS_[[% normaliz]:[% normaliz]],1)*(DATOS_[Conc.Sal.03])))))))),
0)</f>
        <v>0</v>
      </c>
      <c r="M65" s="168">
        <f t="array" ref="M65">IFERROR(
(AVERAGE((IF(DATOS_[[Sexo]:[Sexo]]=$B65,IF(DATOS_[[AGRUP. VALOR. PTO.]:[AGRUP. VALOR. PTO.]]=$B63,IF(DATOS_[[Check Periodo Ref.]:[Check Periodo Ref.]]="Dentro",IF(DATOS_[[Check Equiparado]:[Check Equiparado]]="Sí",IF(DATOS!AH$4="Sí",(1/DATOS_[[% anualiz]:[% anualiz]]),1)*IF(DATOS!AH$5="Sí",1/DATOS_[[% normaliz]:[% normaliz]],1)*(DATOS_[Conc.Sal.04])))))))),
0)</f>
        <v>0</v>
      </c>
      <c r="N65" s="168">
        <f t="array" ref="N65">IFERROR(
(AVERAGE((IF(DATOS_[[Sexo]:[Sexo]]=$B65,IF(DATOS_[[AGRUP. VALOR. PTO.]:[AGRUP. VALOR. PTO.]]=$B63,IF(DATOS_[[Check Periodo Ref.]:[Check Periodo Ref.]]="Dentro",IF(DATOS_[[Check Equiparado]:[Check Equiparado]]="Sí",IF(DATOS!AI$4="Sí",(1/DATOS_[[% anualiz]:[% anualiz]]),1)*IF(DATOS!AI$5="Sí",1/DATOS_[[% normaliz]:[% normaliz]],1)*(DATOS_[Conc.Sal.05])))))))),
0)</f>
        <v>0</v>
      </c>
      <c r="O65" s="168">
        <f t="array" ref="O65">IFERROR(
(AVERAGE((IF(DATOS_[[Sexo]:[Sexo]]=$B65,IF(DATOS_[[AGRUP. VALOR. PTO.]:[AGRUP. VALOR. PTO.]]=$B63,IF(DATOS_[[Check Periodo Ref.]:[Check Periodo Ref.]]="Dentro",IF(DATOS_[[Check Equiparado]:[Check Equiparado]]="Sí",IF(DATOS!AJ$4="Sí",(1/DATOS_[[% anualiz]:[% anualiz]]),1)*IF(DATOS!AJ$5="Sí",1/DATOS_[[% normaliz]:[% normaliz]],1)*(DATOS_[Conc.Sal.06])))))))),
0)</f>
        <v>0</v>
      </c>
      <c r="P65" s="168">
        <f t="array" ref="P65">IFERROR(
(AVERAGE((IF(DATOS_[[Sexo]:[Sexo]]=$B65,IF(DATOS_[[AGRUP. VALOR. PTO.]:[AGRUP. VALOR. PTO.]]=$B63,IF(DATOS_[[Check Periodo Ref.]:[Check Periodo Ref.]]="Dentro",IF(DATOS_[[Check Equiparado]:[Check Equiparado]]="Sí",IF(DATOS!AK$4="Sí",(1/DATOS_[[% anualiz]:[% anualiz]]),1)*IF(DATOS!AK$5="Sí",1/DATOS_[[% normaliz]:[% normaliz]],1)*(DATOS_[Conc.Sal.07])))))))),
0)</f>
        <v>0</v>
      </c>
      <c r="Q65" s="168">
        <f t="array" ref="Q65">IFERROR(
(AVERAGE((IF(DATOS_[[Sexo]:[Sexo]]=$B65,IF(DATOS_[[AGRUP. VALOR. PTO.]:[AGRUP. VALOR. PTO.]]=$B63,IF(DATOS_[[Check Periodo Ref.]:[Check Periodo Ref.]]="Dentro",IF(DATOS_[[Check Equiparado]:[Check Equiparado]]="Sí",IF(DATOS!AL$4="Sí",(1/DATOS_[[% anualiz]:[% anualiz]]),1)*IF(DATOS!AL$5="Sí",1/DATOS_[[% normaliz]:[% normaliz]],1)*(DATOS_[Conc.Sal.08])))))))),
0)</f>
        <v>0</v>
      </c>
      <c r="R65" s="168">
        <f t="array" ref="R65">IFERROR(
(AVERAGE((IF(DATOS_[[Sexo]:[Sexo]]=$B65,IF(DATOS_[[AGRUP. VALOR. PTO.]:[AGRUP. VALOR. PTO.]]=$B63,IF(DATOS_[[Check Periodo Ref.]:[Check Periodo Ref.]]="Dentro",IF(DATOS_[[Check Equiparado]:[Check Equiparado]]="Sí",IF(DATOS!AM$4="Sí",(1/DATOS_[[% anualiz]:[% anualiz]]),1)*IF(DATOS!AM$5="Sí",1/DATOS_[[% normaliz]:[% normaliz]],1)*(DATOS_[Conc.Sal.09])))))))),
0)</f>
        <v>0</v>
      </c>
      <c r="S65" s="168">
        <f t="array" ref="S65">IFERROR(
(AVERAGE((IF(DATOS_[[Sexo]:[Sexo]]=$B65,IF(DATOS_[[AGRUP. VALOR. PTO.]:[AGRUP. VALOR. PTO.]]=$B63,IF(DATOS_[[Check Periodo Ref.]:[Check Periodo Ref.]]="Dentro",IF(DATOS_[[Check Equiparado]:[Check Equiparado]]="Sí",IF(DATOS!AN$4="Sí",(1/DATOS_[[% anualiz]:[% anualiz]]),1)*IF(DATOS!AN$5="Sí",1/DATOS_[[% normaliz]:[% normaliz]],1)*(DATOS_[Conc.Sal.10])))))))),
0)</f>
        <v>0</v>
      </c>
      <c r="T65" s="168">
        <f t="array" ref="T65">IFERROR(
(AVERAGE((IF(DATOS_[[Sexo]:[Sexo]]=$B65,IF(DATOS_[[AGRUP. VALOR. PTO.]:[AGRUP. VALOR. PTO.]]=$B63,IF(DATOS_[[Check Periodo Ref.]:[Check Periodo Ref.]]="Dentro",IF(DATOS_[[Check Equiparado]:[Check Equiparado]]="Sí",IF(DATOS!AO$4="Sí",(1/DATOS_[[% anualiz]:[% anualiz]]),1)*IF(DATOS!AO$5="Sí",1/DATOS_[[% normaliz]:[% normaliz]],1)*(DATOS_[Conc.Sal.11])))))))),
0)</f>
        <v>0</v>
      </c>
      <c r="U65" s="168">
        <f t="array" ref="U65">IFERROR(
(AVERAGE((IF(DATOS_[[Sexo]:[Sexo]]=$B65,IF(DATOS_[[AGRUP. VALOR. PTO.]:[AGRUP. VALOR. PTO.]]=$B63,IF(DATOS_[[Check Periodo Ref.]:[Check Periodo Ref.]]="Dentro",IF(DATOS_[[Check Equiparado]:[Check Equiparado]]="Sí",IF(DATOS!AP$4="Sí",(1/DATOS_[[% anualiz]:[% anualiz]]),1)*IF(DATOS!AP$5="Sí",1/DATOS_[[% normaliz]:[% normaliz]],1)*(DATOS_[Conc.Sal.12])))))))),
0)</f>
        <v>0</v>
      </c>
      <c r="V65" s="168">
        <f t="array" ref="V65">IFERROR(
(AVERAGE((IF(DATOS_[[Sexo]:[Sexo]]=$B65,IF(DATOS_[[AGRUP. VALOR. PTO.]:[AGRUP. VALOR. PTO.]]=$B63,IF(DATOS_[[Check Periodo Ref.]:[Check Periodo Ref.]]="Dentro",IF(DATOS_[[Check Equiparado]:[Check Equiparado]]="Sí",IF(DATOS!AQ$4="Sí",(1/DATOS_[[% anualiz]:[% anualiz]]),1)*IF(DATOS!AQ$5="Sí",1/DATOS_[[% normaliz]:[% normaliz]],1)*(DATOS_[Conc.Sal.13])))))))),
0)</f>
        <v>0</v>
      </c>
      <c r="W65" s="168">
        <f t="array" ref="W65">IFERROR(
(AVERAGE((IF(DATOS_[[Sexo]:[Sexo]]=$B65,IF(DATOS_[[AGRUP. VALOR. PTO.]:[AGRUP. VALOR. PTO.]]=$B63,IF(DATOS_[[Check Periodo Ref.]:[Check Periodo Ref.]]="Dentro",IF(DATOS_[[Check Equiparado]:[Check Equiparado]]="Sí",IF(DATOS!AR$4="Sí",(1/DATOS_[[% anualiz]:[% anualiz]]),1)*IF(DATOS!AR$5="Sí",1/DATOS_[[% normaliz]:[% normaliz]],1)*(DATOS_[Conc.Sal.14])))))))),
0)</f>
        <v>0</v>
      </c>
      <c r="X65" s="168">
        <f t="array" ref="X65">IFERROR(
(AVERAGE((IF(DATOS_[[Sexo]:[Sexo]]=$B65,IF(DATOS_[[AGRUP. VALOR. PTO.]:[AGRUP. VALOR. PTO.]]=$B63,IF(DATOS_[[Check Periodo Ref.]:[Check Periodo Ref.]]="Dentro",IF(DATOS_[[Check Equiparado]:[Check Equiparado]]="Sí",IF(DATOS!AS$4="Sí",(1/DATOS_[[% anualiz]:[% anualiz]]),1)*IF(DATOS!AS$5="Sí",1/DATOS_[[% normaliz]:[% normaliz]],1)*(DATOS_[Conc.Sal.15])))))))),
0)</f>
        <v>0</v>
      </c>
      <c r="Y65" s="168">
        <f t="array" ref="Y65">IFERROR(
(AVERAGE((IF(DATOS_[[Sexo]:[Sexo]]=$B65,IF(DATOS_[[AGRUP. VALOR. PTO.]:[AGRUP. VALOR. PTO.]]=$B63,IF(DATOS_[[Check Periodo Ref.]:[Check Periodo Ref.]]="Dentro",IF(DATOS_[[Check Equiparado]:[Check Equiparado]]="Sí",IF(DATOS!AT$4="Sí",(1/DATOS_[[% anualiz]:[% anualiz]]),1)*IF(DATOS!AT$5="Sí",1/DATOS_[[% normaliz]:[% normaliz]],1)*(DATOS_[Conc.Sal.16])))))))),
0)</f>
        <v>0</v>
      </c>
      <c r="Z65" s="168">
        <f t="array" ref="Z65">IFERROR(
(AVERAGE((IF(DATOS_[[Sexo]:[Sexo]]=$B65,IF(DATOS_[[AGRUP. VALOR. PTO.]:[AGRUP. VALOR. PTO.]]=$B63,IF(DATOS_[[Check Periodo Ref.]:[Check Periodo Ref.]]="Dentro",IF(DATOS_[[Check Equiparado]:[Check Equiparado]]="Sí",IF(DATOS!AU$4="Sí",(1/DATOS_[[% anualiz]:[% anualiz]]),1)*IF(DATOS!AU$5="Sí",1/DATOS_[[% normaliz]:[% normaliz]],1)*(DATOS_[Conc.Sal.17])))))))),
0)</f>
        <v>0</v>
      </c>
      <c r="AA65" s="168">
        <f t="array" ref="AA65">IFERROR(
(AVERAGE((IF(DATOS_[[Sexo]:[Sexo]]=$B65,IF(DATOS_[[AGRUP. VALOR. PTO.]:[AGRUP. VALOR. PTO.]]=$B63,IF(DATOS_[[Check Periodo Ref.]:[Check Periodo Ref.]]="Dentro",IF(DATOS_[[Check Equiparado]:[Check Equiparado]]="Sí",IF(DATOS!AV$4="Sí",(1/DATOS_[[% anualiz]:[% anualiz]]),1)*IF(DATOS!AV$5="Sí",1/DATOS_[[% normaliz]:[% normaliz]],1)*(DATOS_[Conc.Sal.18])))))))),
0)</f>
        <v>0</v>
      </c>
      <c r="AB65" s="168">
        <f t="array" ref="AB65">IFERROR(
(AVERAGE((IF(DATOS_[[Sexo]:[Sexo]]=$B65,IF(DATOS_[[AGRUP. VALOR. PTO.]:[AGRUP. VALOR. PTO.]]=$B63,IF(DATOS_[[Check Periodo Ref.]:[Check Periodo Ref.]]="Dentro",IF(DATOS_[[Check Equiparado]:[Check Equiparado]]="Sí",IF(DATOS!AW$4="Sí",(1/DATOS_[[% anualiz]:[% anualiz]]),1)*IF(DATOS!AW$5="Sí",1/DATOS_[[% normaliz]:[% normaliz]],1)*(DATOS_[Conc.Sal.19])))))))),
0)</f>
        <v>0</v>
      </c>
      <c r="AC65" s="168">
        <f t="array" ref="AC65">IFERROR(
(AVERAGE((IF(DATOS_[[Sexo]:[Sexo]]=$B65,IF(DATOS_[[AGRUP. VALOR. PTO.]:[AGRUP. VALOR. PTO.]]=$B63,IF(DATOS_[[Check Periodo Ref.]:[Check Periodo Ref.]]="Dentro",IF(DATOS_[[Check Equiparado]:[Check Equiparado]]="Sí",IF(DATOS!AX$4="Sí",(1/DATOS_[[% anualiz]:[% anualiz]]),1)*IF(DATOS!AX$5="Sí",1/DATOS_[[% normaliz]:[% normaliz]],1)*(DATOS_[Conc.Sal.20])))))))),
0)</f>
        <v>0</v>
      </c>
      <c r="AD65" s="168">
        <f t="array" ref="AD65">IFERROR(
(AVERAGE((IF(DATOS_[[Sexo]:[Sexo]]=$B65,IF(DATOS_[[AGRUP. VALOR. PTO.]:[AGRUP. VALOR. PTO.]]=$B63,IF(DATOS_[[Check Periodo Ref.]:[Check Periodo Ref.]]="Dentro",IF(DATOS_[[Check Equiparado]:[Check Equiparado]]="Sí",IF(DATOS!AY$4="Sí",(1/DATOS_[[% anualiz]:[% anualiz]]),1)*IF(DATOS!AY$5="Sí",1/DATOS_[[% normaliz]:[% normaliz]],1)*(DATOS_[Conc.Sal.21])))))))),
0)</f>
        <v>0</v>
      </c>
      <c r="AE65" s="168">
        <f t="array" ref="AE65">IFERROR(
(AVERAGE((IF(DATOS_[[Sexo]:[Sexo]]=$B65,IF(DATOS_[[AGRUP. VALOR. PTO.]:[AGRUP. VALOR. PTO.]]=$B63,IF(DATOS_[[Check Periodo Ref.]:[Check Periodo Ref.]]="Dentro",IF(DATOS_[[Check Equiparado]:[Check Equiparado]]="Sí",IF(DATOS!AZ$4="Sí",(1/DATOS_[[% anualiz]:[% anualiz]]),1)*IF(DATOS!AZ$5="Sí",1/DATOS_[[% normaliz]:[% normaliz]],1)*(DATOS_[Conc.Sal.22])))))))),
0)</f>
        <v>0</v>
      </c>
      <c r="AF65" s="168">
        <f t="array" ref="AF65">IFERROR(
(AVERAGE((IF(DATOS_[[Sexo]:[Sexo]]=$B65,IF(DATOS_[[AGRUP. VALOR. PTO.]:[AGRUP. VALOR. PTO.]]=$B63,IF(DATOS_[[Check Periodo Ref.]:[Check Periodo Ref.]]="Dentro",IF(DATOS_[[Check Equiparado]:[Check Equiparado]]="Sí",IF(DATOS!BA$4="Sí",(1/DATOS_[[% anualiz]:[% anualiz]]),1)*IF(DATOS!BA$5="Sí",1/DATOS_[[% normaliz]:[% normaliz]],1)*(DATOS_[Conc.Sal.23])))))))),
0)</f>
        <v>0</v>
      </c>
      <c r="AG65" s="168">
        <f t="array" ref="AG65">IFERROR(
(AVERAGE((IF(DATOS_[[Sexo]:[Sexo]]=$B65,IF(DATOS_[[AGRUP. VALOR. PTO.]:[AGRUP. VALOR. PTO.]]=$B63,IF(DATOS_[[Check Periodo Ref.]:[Check Periodo Ref.]]="Dentro",IF(DATOS_[[Check Equiparado]:[Check Equiparado]]="Sí",IF(DATOS!BB$4="Sí",(1/DATOS_[[% anualiz]:[% anualiz]]),1)*IF(DATOS!BB$5="Sí",1/DATOS_[[% normaliz]:[% normaliz]],1)*(DATOS_[Conc.Sal.24])))))))),
0)</f>
        <v>0</v>
      </c>
      <c r="AH65" s="168">
        <f t="array" ref="AH65">IFERROR(
(AVERAGE((IF(DATOS_[[Sexo]:[Sexo]]=$B65,IF(DATOS_[[AGRUP. VALOR. PTO.]:[AGRUP. VALOR. PTO.]]=$B63,IF(DATOS_[[Check Periodo Ref.]:[Check Periodo Ref.]]="Dentro",IF(DATOS_[[Check Equiparado]:[Check Equiparado]]="Sí",IF(DATOS!BC$4="Sí",(1/DATOS_[[% anualiz]:[% anualiz]]),1)*IF(DATOS!BC$5="Sí",1/DATOS_[[% normaliz]:[% normaliz]],1)*(DATOS_[Conc.Sal.25])))))))),
0)</f>
        <v>0</v>
      </c>
      <c r="AI65" s="168">
        <f t="array" ref="AI65">IFERROR(
(AVERAGE((IF(DATOS_[[Sexo]:[Sexo]]=$B65,IF(DATOS_[[AGRUP. VALOR. PTO.]:[AGRUP. VALOR. PTO.]]=$B63,IF(DATOS_[[Check Periodo Ref.]:[Check Periodo Ref.]]="Dentro",IF(DATOS_[[Check Equiparado]:[Check Equiparado]]="Sí",IF(DATOS!BD$4="Sí",(1/DATOS_[[% anualiz]:[% anualiz]]),1)*IF(DATOS!BD$5="Sí",1/DATOS_[[% normaliz]:[% normaliz]],1)*(DATOS_[Conc.Sal.26])))))))),
0)</f>
        <v>0</v>
      </c>
      <c r="AJ65" s="168">
        <f t="array" ref="AJ65">IFERROR(
(AVERAGE((IF(DATOS_[[Sexo]:[Sexo]]=$B65,IF(DATOS_[[AGRUP. VALOR. PTO.]:[AGRUP. VALOR. PTO.]]=$B63,IF(DATOS_[[Check Periodo Ref.]:[Check Periodo Ref.]]="Dentro",IF(DATOS_[[Check Equiparado]:[Check Equiparado]]="Sí",IF(DATOS!BE$4="Sí",(1/DATOS_[[% anualiz]:[% anualiz]]),1)*IF(DATOS!BE$5="Sí",1/DATOS_[[% normaliz]:[% normaliz]],1)*(DATOS_[Conc.Sal.27])))))))),
0)</f>
        <v>0</v>
      </c>
      <c r="AK65" s="168">
        <f t="array" ref="AK65">IFERROR(
(AVERAGE((IF(DATOS_[[Sexo]:[Sexo]]=$B65,IF(DATOS_[[AGRUP. VALOR. PTO.]:[AGRUP. VALOR. PTO.]]=$B63,IF(DATOS_[[Check Periodo Ref.]:[Check Periodo Ref.]]="Dentro",IF(DATOS_[[Check Equiparado]:[Check Equiparado]]="Sí",IF(DATOS!BF$4="Sí",(1/DATOS_[[% anualiz]:[% anualiz]]),1)*IF(DATOS!BF$5="Sí",1/DATOS_[[% normaliz]:[% normaliz]],1)*(DATOS_[Conc.Sal.28])))))))),
0)</f>
        <v>0</v>
      </c>
      <c r="AL65" s="168">
        <f t="array" ref="AL65">IFERROR(
(AVERAGE((IF(DATOS_[[Sexo]:[Sexo]]=$B65,IF(DATOS_[[AGRUP. VALOR. PTO.]:[AGRUP. VALOR. PTO.]]=$B63,IF(DATOS_[[Check Periodo Ref.]:[Check Periodo Ref.]]="Dentro",IF(DATOS_[[Check Equiparado]:[Check Equiparado]]="Sí",IF(DATOS!BG$4="Sí",(1/DATOS_[[% anualiz]:[% anualiz]]),1)*IF(DATOS!BG$5="Sí",1/DATOS_[[% normaliz]:[% normaliz]],1)*(DATOS_[Conc.Sal.29])))))))),
0)</f>
        <v>0</v>
      </c>
      <c r="AM65" s="168">
        <f t="array" ref="AM65">IFERROR(
(AVERAGE((IF(DATOS_[[Sexo]:[Sexo]]=$B65,IF(DATOS_[[AGRUP. VALOR. PTO.]:[AGRUP. VALOR. PTO.]]=$B63,IF(DATOS_[[Check Periodo Ref.]:[Check Periodo Ref.]]="Dentro",IF(DATOS_[[Check Equiparado]:[Check Equiparado]]="Sí",IF(DATOS!BH$4="Sí",(1/DATOS_[[% anualiz]:[% anualiz]]),1)*IF(DATOS!BH$5="Sí",1/DATOS_[[% normaliz]:[% normaliz]],1)*(DATOS_[Conc.Sal.30])))))))),
0)</f>
        <v>0</v>
      </c>
      <c r="AN65" s="169">
        <f t="array" ref="AN65">IFERROR(
AVERAGE(IF(DATOS_[Sexo]=$B65,IF(DATOS_[[AGRUP. VALOR. PTO.]:[AGRUP. VALOR. PTO.]]=$B63,IF(DATOS_[Check Equiparado]="Sí",IF(DATOS_[Check Periodo Ref.]="Dentro",DATOS_[Tot COMPL.SAL Eq],FALSE))))),
0)</f>
        <v>0</v>
      </c>
      <c r="AO65" s="170">
        <f t="array" ref="AO65">IFERROR(
AVERAGE(IF(DATOS_[Sexo]=$B65,IF(DATOS_[[AGRUP. VALOR. PTO.]:[AGRUP. VALOR. PTO.]]=$B63,IF(DATOS_[Check Equiparado]="Sí",IF(DATOS_[Check Periodo Ref.]="Dentro",DATOS_[TOTAL SALARIO Eq],FALSE))))),
0)</f>
        <v>0</v>
      </c>
      <c r="AP65" s="171">
        <f t="array" ref="AP65">IFERROR(
(AVERAGE((IF(DATOS_[[Sexo]:[Sexo]]=$B65,IF(DATOS_[[AGRUP. VALOR. PTO.]:[AGRUP. VALOR. PTO.]]=$B64,IF(DATOS_[[Check Periodo Ref.]:[Check Periodo Ref.]]="Dentro",IF(DATOS_[[Check Equiparado]:[Check Equiparado]]="Sí",IF(DATOS!BI$4="Sí",(1/DATOS_[[% anualiz]:[% anualiz]]),1)*IF(DATOS!BI$5="Sí",1/DATOS_[[% normaliz]:[% normaliz]],1)*(DATOS_[C.Extra.01])))))))),
0)</f>
        <v>0</v>
      </c>
      <c r="AQ65" s="171">
        <f t="array" ref="AQ65">IFERROR(
(AVERAGE((IF(DATOS_[[Sexo]:[Sexo]]=$B65,IF(DATOS_[[AGRUP. VALOR. PTO.]:[AGRUP. VALOR. PTO.]]=$B64,IF(DATOS_[[Check Periodo Ref.]:[Check Periodo Ref.]]="Dentro",IF(DATOS_[[Check Equiparado]:[Check Equiparado]]="Sí",IF(DATOS!BJ$4="Sí",(1/DATOS_[[% anualiz]:[% anualiz]]),1)*IF(DATOS!BJ$5="Sí",1/DATOS_[[% normaliz]:[% normaliz]],1)*(DATOS_[C.Extra.02])))))))),
0)</f>
        <v>0</v>
      </c>
      <c r="AR65" s="171">
        <f t="array" ref="AR65">IFERROR(
(AVERAGE((IF(DATOS_[[Sexo]:[Sexo]]=$B65,IF(DATOS_[[AGRUP. VALOR. PTO.]:[AGRUP. VALOR. PTO.]]=$B64,IF(DATOS_[[Check Periodo Ref.]:[Check Periodo Ref.]]="Dentro",IF(DATOS_[[Check Equiparado]:[Check Equiparado]]="Sí",IF(DATOS!BK$4="Sí",(1/DATOS_[[% anualiz]:[% anualiz]]),1)*IF(DATOS!BK$5="Sí",1/DATOS_[[% normaliz]:[% normaliz]],1)*(DATOS_[C.Extra.03])))))))),
0)</f>
        <v>0</v>
      </c>
      <c r="AS65" s="171">
        <f t="array" ref="AS65">IFERROR(
(AVERAGE((IF(DATOS_[[Sexo]:[Sexo]]=$B65,IF(DATOS_[[AGRUP. VALOR. PTO.]:[AGRUP. VALOR. PTO.]]=$B64,IF(DATOS_[[Check Periodo Ref.]:[Check Periodo Ref.]]="Dentro",IF(DATOS_[[Check Equiparado]:[Check Equiparado]]="Sí",IF(DATOS!BL$4="Sí",(1/DATOS_[[% anualiz]:[% anualiz]]),1)*IF(DATOS!BL$5="Sí",1/DATOS_[[% normaliz]:[% normaliz]],1)*(DATOS_[C.Extra.04])))))))),
0)</f>
        <v>0</v>
      </c>
      <c r="AT65" s="171">
        <f t="array" ref="AT65">IFERROR(
(AVERAGE((IF(DATOS_[[Sexo]:[Sexo]]=$B65,IF(DATOS_[[AGRUP. VALOR. PTO.]:[AGRUP. VALOR. PTO.]]=$B64,IF(DATOS_[[Check Periodo Ref.]:[Check Periodo Ref.]]="Dentro",IF(DATOS_[[Check Equiparado]:[Check Equiparado]]="Sí",IF(DATOS!BM$4="Sí",(1/DATOS_[[% anualiz]:[% anualiz]]),1)*IF(DATOS!BM$5="Sí",1/DATOS_[[% normaliz]:[% normaliz]],1)*(DATOS_[C.Extra.05])))))))),
0)</f>
        <v>0</v>
      </c>
      <c r="AU65" s="172">
        <f t="array" ref="AU65">IFERROR(
AVERAGE(IF(DATOS_[Sexo]=$B65,IF(DATOS_[[AGRUP. VALOR. PTO.]:[AGRUP. VALOR. PTO.]]=$B63,IF(DATOS_[Check Equiparado]="Sí",IF(DATOS_[Check Periodo Ref.]="Dentro",DATOS_[Tot Extrasalarial Eq],FALSE))))),
0)</f>
        <v>0</v>
      </c>
      <c r="AV65" s="173">
        <f t="array" ref="AV65">IFERROR(
AVERAGE(IF(DATOS_[Sexo]=$B65,IF(DATOS_[[AGRUP. VALOR. PTO.]:[AGRUP. VALOR. PTO.]]=$B63,IF(DATOS_[Check Equiparado]="Sí",IF(DATOS_[Check Periodo Ref.]="Dentro",DATOS_[TOTAL Retrib Eq],FALSE))))),
0)</f>
        <v>0</v>
      </c>
    </row>
    <row r="66" spans="1:48" ht="17.25" thickBot="1" x14ac:dyDescent="0.35">
      <c r="A66" s="119" t="str">
        <f t="shared" ref="A66" si="71">+A67</f>
        <v>[ocultar]</v>
      </c>
      <c r="B66" s="129" t="s">
        <v>277</v>
      </c>
      <c r="C66" s="166"/>
      <c r="D66" s="130"/>
      <c r="E66" s="130"/>
      <c r="F66" s="130"/>
      <c r="G66" s="130"/>
      <c r="H66" s="130"/>
      <c r="I66" s="196" t="str">
        <f t="shared" ref="I66:AV66" si="72">IFERROR((I67-I68)/I67,"")</f>
        <v/>
      </c>
      <c r="J66" s="197" t="str">
        <f t="shared" si="72"/>
        <v/>
      </c>
      <c r="K66" s="198" t="str">
        <f t="shared" si="72"/>
        <v/>
      </c>
      <c r="L66" s="198" t="str">
        <f t="shared" si="72"/>
        <v/>
      </c>
      <c r="M66" s="198" t="str">
        <f t="shared" si="72"/>
        <v/>
      </c>
      <c r="N66" s="199" t="str">
        <f t="shared" si="72"/>
        <v/>
      </c>
      <c r="O66" s="200" t="str">
        <f t="shared" si="72"/>
        <v/>
      </c>
      <c r="P66" s="200" t="str">
        <f t="shared" si="72"/>
        <v/>
      </c>
      <c r="Q66" s="200" t="str">
        <f t="shared" si="72"/>
        <v/>
      </c>
      <c r="R66" s="200" t="str">
        <f t="shared" si="72"/>
        <v/>
      </c>
      <c r="S66" s="200" t="str">
        <f t="shared" si="72"/>
        <v/>
      </c>
      <c r="T66" s="200" t="str">
        <f t="shared" si="72"/>
        <v/>
      </c>
      <c r="U66" s="200" t="str">
        <f t="shared" si="72"/>
        <v/>
      </c>
      <c r="V66" s="200" t="str">
        <f t="shared" si="72"/>
        <v/>
      </c>
      <c r="W66" s="200" t="str">
        <f t="shared" si="72"/>
        <v/>
      </c>
      <c r="X66" s="200" t="str">
        <f t="shared" si="72"/>
        <v/>
      </c>
      <c r="Y66" s="200" t="str">
        <f t="shared" si="72"/>
        <v/>
      </c>
      <c r="Z66" s="199" t="str">
        <f t="shared" si="72"/>
        <v/>
      </c>
      <c r="AA66" s="199" t="str">
        <f t="shared" si="72"/>
        <v/>
      </c>
      <c r="AB66" s="199" t="str">
        <f t="shared" si="72"/>
        <v/>
      </c>
      <c r="AC66" s="199" t="str">
        <f t="shared" si="72"/>
        <v/>
      </c>
      <c r="AD66" s="199" t="str">
        <f t="shared" si="72"/>
        <v/>
      </c>
      <c r="AE66" s="199" t="str">
        <f t="shared" si="72"/>
        <v/>
      </c>
      <c r="AF66" s="199" t="str">
        <f t="shared" si="72"/>
        <v/>
      </c>
      <c r="AG66" s="199" t="str">
        <f t="shared" si="72"/>
        <v/>
      </c>
      <c r="AH66" s="199" t="str">
        <f t="shared" si="72"/>
        <v/>
      </c>
      <c r="AI66" s="199" t="str">
        <f t="shared" si="72"/>
        <v/>
      </c>
      <c r="AJ66" s="199" t="str">
        <f t="shared" si="72"/>
        <v/>
      </c>
      <c r="AK66" s="199" t="str">
        <f t="shared" si="72"/>
        <v/>
      </c>
      <c r="AL66" s="199" t="str">
        <f t="shared" si="72"/>
        <v/>
      </c>
      <c r="AM66" s="199" t="str">
        <f t="shared" si="72"/>
        <v/>
      </c>
      <c r="AN66" s="201" t="str">
        <f t="shared" si="72"/>
        <v/>
      </c>
      <c r="AO66" s="205" t="str">
        <f t="shared" si="72"/>
        <v/>
      </c>
      <c r="AP66" s="202" t="str">
        <f t="shared" si="72"/>
        <v/>
      </c>
      <c r="AQ66" s="202" t="str">
        <f t="shared" si="72"/>
        <v/>
      </c>
      <c r="AR66" s="202" t="str">
        <f t="shared" si="72"/>
        <v/>
      </c>
      <c r="AS66" s="202" t="str">
        <f t="shared" si="72"/>
        <v/>
      </c>
      <c r="AT66" s="202" t="str">
        <f t="shared" si="72"/>
        <v/>
      </c>
      <c r="AU66" s="203" t="str">
        <f t="shared" si="72"/>
        <v/>
      </c>
      <c r="AV66" s="204" t="str">
        <f t="shared" si="72"/>
        <v/>
      </c>
    </row>
    <row r="67" spans="1:48" x14ac:dyDescent="0.3">
      <c r="A67" s="119" t="str">
        <f t="shared" ref="A67" si="73">+IF(C67+C68=0,"[ocultar]","")</f>
        <v>[ocultar]</v>
      </c>
      <c r="B67" s="123" t="s">
        <v>162</v>
      </c>
      <c r="C67" s="124">
        <f t="array" ref="C67">SUM(IF($B67=DATOS_[Sexo],
IF($B66=DATOS_[AGRUP. VALOR. PTO.],
IF("Dentro"=DATOS_[Check Periodo Ref.],
1/(COUNTIFS(DATOS_[Sexo],$B67,DATOS_[AGRUP. VALOR. PTO.],$B66,DATOS_[Check Periodo Ref.],"Dentro",DATOS_[id],DATOS_[id]))))))</f>
        <v>0</v>
      </c>
      <c r="D67" s="125">
        <f>COUNTIFS(DATOS_[AGRUP. VALOR. PTO.],$B66,DATOS_[Sexo],$B67,DATOS_[Check Periodo Ref.],"Dentro")</f>
        <v>0</v>
      </c>
      <c r="E67" s="125">
        <f>COUNTIFS(DATOS_[AGRUP. VALOR. PTO.],$B66,DATOS_[Sexo],$B67,DATOS_[Check Periodo Ref.],"Dentro",DATOS_[Check Nº SC Norm],"Sí")</f>
        <v>0</v>
      </c>
      <c r="F67" s="125">
        <f>COUNTIFS(DATOS_[AGRUP. VALOR. PTO.],$B66,DATOS_[Sexo],$B67,DATOS_[Check Periodo Ref.],"Dentro",DATOS_[Check Nº SC Anualiz],"Sí")</f>
        <v>0</v>
      </c>
      <c r="G67" s="125">
        <f>COUNTIFS(DATOS_[AGRUP. VALOR. PTO.],$B66,DATOS_[Sexo],$B67,DATOS_[Check Periodo Ref.],"Dentro",DATOS_[Check Nº SC Norm y Anualiz],"Sí")</f>
        <v>0</v>
      </c>
      <c r="H67" s="125">
        <f>COUNTIFS(DATOS_[AGRUP. VALOR. PTO.],$B66,DATOS_[Sexo],$B67,DATOS_[Check Periodo Ref.],"Dentro",DATOS_[Check Equiparación],"Sí")</f>
        <v>0</v>
      </c>
      <c r="I67" s="167">
        <f t="array" ref="I67">IFERROR(
AVERAGE(IF(DATOS_[Sexo]=$B67,IF(DATOS_[[AGRUP. VALOR. PTO.]:[AGRUP. VALOR. PTO.]]=$B66,IF(DATOS_[Check Equiparado]="Sí",IF(DATOS_[Check Periodo Ref.]="Dentro",DATOS_[SALARIO BASE Eq],FALSE))))),
0)</f>
        <v>0</v>
      </c>
      <c r="J67" s="168">
        <f t="array" ref="J67">IFERROR(
(AVERAGE((IF(DATOS_[[Sexo]:[Sexo]]=$B67,IF(DATOS_[[AGRUP. VALOR. PTO.]:[AGRUP. VALOR. PTO.]]=$B66,IF(DATOS_[[Check Periodo Ref.]:[Check Periodo Ref.]]="Dentro",IF(DATOS_[[Check Equiparado]:[Check Equiparado]]="Sí",IF(DATOS!AE$4="Sí",(1/DATOS_[[% anualiz]:[% anualiz]]),1)*IF(DATOS!AE$5="Sí",1/DATOS_[[% normaliz]:[% normaliz]],1)*(DATOS_[Conc.Sal.01])))))))),
0)</f>
        <v>0</v>
      </c>
      <c r="K67" s="168">
        <f t="array" ref="K67">IFERROR(
(AVERAGE((IF(DATOS_[[Sexo]:[Sexo]]=$B67,IF(DATOS_[[AGRUP. VALOR. PTO.]:[AGRUP. VALOR. PTO.]]=$B66,IF(DATOS_[[Check Periodo Ref.]:[Check Periodo Ref.]]="Dentro",IF(DATOS_[[Check Equiparado]:[Check Equiparado]]="Sí",IF(DATOS!AF$4="Sí",(1/DATOS_[[% anualiz]:[% anualiz]]),1)*IF(DATOS!AF$5="Sí",1/DATOS_[[% normaliz]:[% normaliz]],1)*(DATOS_[Conc.Sal.02])))))))),
0)</f>
        <v>0</v>
      </c>
      <c r="L67" s="168">
        <f t="array" ref="L67">IFERROR(
(AVERAGE((IF(DATOS_[[Sexo]:[Sexo]]=$B67,IF(DATOS_[[AGRUP. VALOR. PTO.]:[AGRUP. VALOR. PTO.]]=$B66,IF(DATOS_[[Check Periodo Ref.]:[Check Periodo Ref.]]="Dentro",IF(DATOS_[[Check Equiparado]:[Check Equiparado]]="Sí",IF(DATOS!AG$4="Sí",(1/DATOS_[[% anualiz]:[% anualiz]]),1)*IF(DATOS!AG$5="Sí",1/DATOS_[[% normaliz]:[% normaliz]],1)*(DATOS_[Conc.Sal.03])))))))),
0)</f>
        <v>0</v>
      </c>
      <c r="M67" s="168">
        <f t="array" ref="M67">IFERROR(
(AVERAGE((IF(DATOS_[[Sexo]:[Sexo]]=$B67,IF(DATOS_[[AGRUP. VALOR. PTO.]:[AGRUP. VALOR. PTO.]]=$B66,IF(DATOS_[[Check Periodo Ref.]:[Check Periodo Ref.]]="Dentro",IF(DATOS_[[Check Equiparado]:[Check Equiparado]]="Sí",IF(DATOS!AH$4="Sí",(1/DATOS_[[% anualiz]:[% anualiz]]),1)*IF(DATOS!AH$5="Sí",1/DATOS_[[% normaliz]:[% normaliz]],1)*(DATOS_[Conc.Sal.04])))))))),
0)</f>
        <v>0</v>
      </c>
      <c r="N67" s="168">
        <f t="array" ref="N67">IFERROR(
(AVERAGE((IF(DATOS_[[Sexo]:[Sexo]]=$B67,IF(DATOS_[[AGRUP. VALOR. PTO.]:[AGRUP. VALOR. PTO.]]=$B66,IF(DATOS_[[Check Periodo Ref.]:[Check Periodo Ref.]]="Dentro",IF(DATOS_[[Check Equiparado]:[Check Equiparado]]="Sí",IF(DATOS!AI$4="Sí",(1/DATOS_[[% anualiz]:[% anualiz]]),1)*IF(DATOS!AI$5="Sí",1/DATOS_[[% normaliz]:[% normaliz]],1)*(DATOS_[Conc.Sal.05])))))))),
0)</f>
        <v>0</v>
      </c>
      <c r="O67" s="168">
        <f t="array" ref="O67">IFERROR(
(AVERAGE((IF(DATOS_[[Sexo]:[Sexo]]=$B67,IF(DATOS_[[AGRUP. VALOR. PTO.]:[AGRUP. VALOR. PTO.]]=$B66,IF(DATOS_[[Check Periodo Ref.]:[Check Periodo Ref.]]="Dentro",IF(DATOS_[[Check Equiparado]:[Check Equiparado]]="Sí",IF(DATOS!AJ$4="Sí",(1/DATOS_[[% anualiz]:[% anualiz]]),1)*IF(DATOS!AJ$5="Sí",1/DATOS_[[% normaliz]:[% normaliz]],1)*(DATOS_[Conc.Sal.06])))))))),
0)</f>
        <v>0</v>
      </c>
      <c r="P67" s="168">
        <f t="array" ref="P67">IFERROR(
(AVERAGE((IF(DATOS_[[Sexo]:[Sexo]]=$B67,IF(DATOS_[[AGRUP. VALOR. PTO.]:[AGRUP. VALOR. PTO.]]=$B66,IF(DATOS_[[Check Periodo Ref.]:[Check Periodo Ref.]]="Dentro",IF(DATOS_[[Check Equiparado]:[Check Equiparado]]="Sí",IF(DATOS!AK$4="Sí",(1/DATOS_[[% anualiz]:[% anualiz]]),1)*IF(DATOS!AK$5="Sí",1/DATOS_[[% normaliz]:[% normaliz]],1)*(DATOS_[Conc.Sal.07])))))))),
0)</f>
        <v>0</v>
      </c>
      <c r="Q67" s="168">
        <f t="array" ref="Q67">IFERROR(
(AVERAGE((IF(DATOS_[[Sexo]:[Sexo]]=$B67,IF(DATOS_[[AGRUP. VALOR. PTO.]:[AGRUP. VALOR. PTO.]]=$B66,IF(DATOS_[[Check Periodo Ref.]:[Check Periodo Ref.]]="Dentro",IF(DATOS_[[Check Equiparado]:[Check Equiparado]]="Sí",IF(DATOS!AL$4="Sí",(1/DATOS_[[% anualiz]:[% anualiz]]),1)*IF(DATOS!AL$5="Sí",1/DATOS_[[% normaliz]:[% normaliz]],1)*(DATOS_[Conc.Sal.08])))))))),
0)</f>
        <v>0</v>
      </c>
      <c r="R67" s="168">
        <f t="array" ref="R67">IFERROR(
(AVERAGE((IF(DATOS_[[Sexo]:[Sexo]]=$B67,IF(DATOS_[[AGRUP. VALOR. PTO.]:[AGRUP. VALOR. PTO.]]=$B66,IF(DATOS_[[Check Periodo Ref.]:[Check Periodo Ref.]]="Dentro",IF(DATOS_[[Check Equiparado]:[Check Equiparado]]="Sí",IF(DATOS!AM$4="Sí",(1/DATOS_[[% anualiz]:[% anualiz]]),1)*IF(DATOS!AM$5="Sí",1/DATOS_[[% normaliz]:[% normaliz]],1)*(DATOS_[Conc.Sal.09])))))))),
0)</f>
        <v>0</v>
      </c>
      <c r="S67" s="168">
        <f t="array" ref="S67">IFERROR(
(AVERAGE((IF(DATOS_[[Sexo]:[Sexo]]=$B67,IF(DATOS_[[AGRUP. VALOR. PTO.]:[AGRUP. VALOR. PTO.]]=$B66,IF(DATOS_[[Check Periodo Ref.]:[Check Periodo Ref.]]="Dentro",IF(DATOS_[[Check Equiparado]:[Check Equiparado]]="Sí",IF(DATOS!AN$4="Sí",(1/DATOS_[[% anualiz]:[% anualiz]]),1)*IF(DATOS!AN$5="Sí",1/DATOS_[[% normaliz]:[% normaliz]],1)*(DATOS_[Conc.Sal.10])))))))),
0)</f>
        <v>0</v>
      </c>
      <c r="T67" s="168">
        <f t="array" ref="T67">IFERROR(
(AVERAGE((IF(DATOS_[[Sexo]:[Sexo]]=$B67,IF(DATOS_[[AGRUP. VALOR. PTO.]:[AGRUP. VALOR. PTO.]]=$B66,IF(DATOS_[[Check Periodo Ref.]:[Check Periodo Ref.]]="Dentro",IF(DATOS_[[Check Equiparado]:[Check Equiparado]]="Sí",IF(DATOS!AO$4="Sí",(1/DATOS_[[% anualiz]:[% anualiz]]),1)*IF(DATOS!AO$5="Sí",1/DATOS_[[% normaliz]:[% normaliz]],1)*(DATOS_[Conc.Sal.11])))))))),
0)</f>
        <v>0</v>
      </c>
      <c r="U67" s="168">
        <f t="array" ref="U67">IFERROR(
(AVERAGE((IF(DATOS_[[Sexo]:[Sexo]]=$B67,IF(DATOS_[[AGRUP. VALOR. PTO.]:[AGRUP. VALOR. PTO.]]=$B66,IF(DATOS_[[Check Periodo Ref.]:[Check Periodo Ref.]]="Dentro",IF(DATOS_[[Check Equiparado]:[Check Equiparado]]="Sí",IF(DATOS!AP$4="Sí",(1/DATOS_[[% anualiz]:[% anualiz]]),1)*IF(DATOS!AP$5="Sí",1/DATOS_[[% normaliz]:[% normaliz]],1)*(DATOS_[Conc.Sal.12])))))))),
0)</f>
        <v>0</v>
      </c>
      <c r="V67" s="168">
        <f t="array" ref="V67">IFERROR(
(AVERAGE((IF(DATOS_[[Sexo]:[Sexo]]=$B67,IF(DATOS_[[AGRUP. VALOR. PTO.]:[AGRUP. VALOR. PTO.]]=$B66,IF(DATOS_[[Check Periodo Ref.]:[Check Periodo Ref.]]="Dentro",IF(DATOS_[[Check Equiparado]:[Check Equiparado]]="Sí",IF(DATOS!AQ$4="Sí",(1/DATOS_[[% anualiz]:[% anualiz]]),1)*IF(DATOS!AQ$5="Sí",1/DATOS_[[% normaliz]:[% normaliz]],1)*(DATOS_[Conc.Sal.13])))))))),
0)</f>
        <v>0</v>
      </c>
      <c r="W67" s="168">
        <f t="array" ref="W67">IFERROR(
(AVERAGE((IF(DATOS_[[Sexo]:[Sexo]]=$B67,IF(DATOS_[[AGRUP. VALOR. PTO.]:[AGRUP. VALOR. PTO.]]=$B66,IF(DATOS_[[Check Periodo Ref.]:[Check Periodo Ref.]]="Dentro",IF(DATOS_[[Check Equiparado]:[Check Equiparado]]="Sí",IF(DATOS!AR$4="Sí",(1/DATOS_[[% anualiz]:[% anualiz]]),1)*IF(DATOS!AR$5="Sí",1/DATOS_[[% normaliz]:[% normaliz]],1)*(DATOS_[Conc.Sal.14])))))))),
0)</f>
        <v>0</v>
      </c>
      <c r="X67" s="168">
        <f t="array" ref="X67">IFERROR(
(AVERAGE((IF(DATOS_[[Sexo]:[Sexo]]=$B67,IF(DATOS_[[AGRUP. VALOR. PTO.]:[AGRUP. VALOR. PTO.]]=$B66,IF(DATOS_[[Check Periodo Ref.]:[Check Periodo Ref.]]="Dentro",IF(DATOS_[[Check Equiparado]:[Check Equiparado]]="Sí",IF(DATOS!AS$4="Sí",(1/DATOS_[[% anualiz]:[% anualiz]]),1)*IF(DATOS!AS$5="Sí",1/DATOS_[[% normaliz]:[% normaliz]],1)*(DATOS_[Conc.Sal.15])))))))),
0)</f>
        <v>0</v>
      </c>
      <c r="Y67" s="168">
        <f t="array" ref="Y67">IFERROR(
(AVERAGE((IF(DATOS_[[Sexo]:[Sexo]]=$B67,IF(DATOS_[[AGRUP. VALOR. PTO.]:[AGRUP. VALOR. PTO.]]=$B66,IF(DATOS_[[Check Periodo Ref.]:[Check Periodo Ref.]]="Dentro",IF(DATOS_[[Check Equiparado]:[Check Equiparado]]="Sí",IF(DATOS!AT$4="Sí",(1/DATOS_[[% anualiz]:[% anualiz]]),1)*IF(DATOS!AT$5="Sí",1/DATOS_[[% normaliz]:[% normaliz]],1)*(DATOS_[Conc.Sal.16])))))))),
0)</f>
        <v>0</v>
      </c>
      <c r="Z67" s="168">
        <f t="array" ref="Z67">IFERROR(
(AVERAGE((IF(DATOS_[[Sexo]:[Sexo]]=$B67,IF(DATOS_[[AGRUP. VALOR. PTO.]:[AGRUP. VALOR. PTO.]]=$B66,IF(DATOS_[[Check Periodo Ref.]:[Check Periodo Ref.]]="Dentro",IF(DATOS_[[Check Equiparado]:[Check Equiparado]]="Sí",IF(DATOS!AU$4="Sí",(1/DATOS_[[% anualiz]:[% anualiz]]),1)*IF(DATOS!AU$5="Sí",1/DATOS_[[% normaliz]:[% normaliz]],1)*(DATOS_[Conc.Sal.17])))))))),
0)</f>
        <v>0</v>
      </c>
      <c r="AA67" s="168">
        <f t="array" ref="AA67">IFERROR(
(AVERAGE((IF(DATOS_[[Sexo]:[Sexo]]=$B67,IF(DATOS_[[AGRUP. VALOR. PTO.]:[AGRUP. VALOR. PTO.]]=$B66,IF(DATOS_[[Check Periodo Ref.]:[Check Periodo Ref.]]="Dentro",IF(DATOS_[[Check Equiparado]:[Check Equiparado]]="Sí",IF(DATOS!AV$4="Sí",(1/DATOS_[[% anualiz]:[% anualiz]]),1)*IF(DATOS!AV$5="Sí",1/DATOS_[[% normaliz]:[% normaliz]],1)*(DATOS_[Conc.Sal.18])))))))),
0)</f>
        <v>0</v>
      </c>
      <c r="AB67" s="168">
        <f t="array" ref="AB67">IFERROR(
(AVERAGE((IF(DATOS_[[Sexo]:[Sexo]]=$B67,IF(DATOS_[[AGRUP. VALOR. PTO.]:[AGRUP. VALOR. PTO.]]=$B66,IF(DATOS_[[Check Periodo Ref.]:[Check Periodo Ref.]]="Dentro",IF(DATOS_[[Check Equiparado]:[Check Equiparado]]="Sí",IF(DATOS!AW$4="Sí",(1/DATOS_[[% anualiz]:[% anualiz]]),1)*IF(DATOS!AW$5="Sí",1/DATOS_[[% normaliz]:[% normaliz]],1)*(DATOS_[Conc.Sal.19])))))))),
0)</f>
        <v>0</v>
      </c>
      <c r="AC67" s="168">
        <f t="array" ref="AC67">IFERROR(
(AVERAGE((IF(DATOS_[[Sexo]:[Sexo]]=$B67,IF(DATOS_[[AGRUP. VALOR. PTO.]:[AGRUP. VALOR. PTO.]]=$B66,IF(DATOS_[[Check Periodo Ref.]:[Check Periodo Ref.]]="Dentro",IF(DATOS_[[Check Equiparado]:[Check Equiparado]]="Sí",IF(DATOS!AX$4="Sí",(1/DATOS_[[% anualiz]:[% anualiz]]),1)*IF(DATOS!AX$5="Sí",1/DATOS_[[% normaliz]:[% normaliz]],1)*(DATOS_[Conc.Sal.20])))))))),
0)</f>
        <v>0</v>
      </c>
      <c r="AD67" s="168">
        <f t="array" ref="AD67">IFERROR(
(AVERAGE((IF(DATOS_[[Sexo]:[Sexo]]=$B67,IF(DATOS_[[AGRUP. VALOR. PTO.]:[AGRUP. VALOR. PTO.]]=$B66,IF(DATOS_[[Check Periodo Ref.]:[Check Periodo Ref.]]="Dentro",IF(DATOS_[[Check Equiparado]:[Check Equiparado]]="Sí",IF(DATOS!AY$4="Sí",(1/DATOS_[[% anualiz]:[% anualiz]]),1)*IF(DATOS!AY$5="Sí",1/DATOS_[[% normaliz]:[% normaliz]],1)*(DATOS_[Conc.Sal.21])))))))),
0)</f>
        <v>0</v>
      </c>
      <c r="AE67" s="168">
        <f t="array" ref="AE67">IFERROR(
(AVERAGE((IF(DATOS_[[Sexo]:[Sexo]]=$B67,IF(DATOS_[[AGRUP. VALOR. PTO.]:[AGRUP. VALOR. PTO.]]=$B66,IF(DATOS_[[Check Periodo Ref.]:[Check Periodo Ref.]]="Dentro",IF(DATOS_[[Check Equiparado]:[Check Equiparado]]="Sí",IF(DATOS!AZ$4="Sí",(1/DATOS_[[% anualiz]:[% anualiz]]),1)*IF(DATOS!AZ$5="Sí",1/DATOS_[[% normaliz]:[% normaliz]],1)*(DATOS_[Conc.Sal.22])))))))),
0)</f>
        <v>0</v>
      </c>
      <c r="AF67" s="168">
        <f t="array" ref="AF67">IFERROR(
(AVERAGE((IF(DATOS_[[Sexo]:[Sexo]]=$B67,IF(DATOS_[[AGRUP. VALOR. PTO.]:[AGRUP. VALOR. PTO.]]=$B66,IF(DATOS_[[Check Periodo Ref.]:[Check Periodo Ref.]]="Dentro",IF(DATOS_[[Check Equiparado]:[Check Equiparado]]="Sí",IF(DATOS!BA$4="Sí",(1/DATOS_[[% anualiz]:[% anualiz]]),1)*IF(DATOS!BA$5="Sí",1/DATOS_[[% normaliz]:[% normaliz]],1)*(DATOS_[Conc.Sal.23])))))))),
0)</f>
        <v>0</v>
      </c>
      <c r="AG67" s="168">
        <f t="array" ref="AG67">IFERROR(
(AVERAGE((IF(DATOS_[[Sexo]:[Sexo]]=$B67,IF(DATOS_[[AGRUP. VALOR. PTO.]:[AGRUP. VALOR. PTO.]]=$B66,IF(DATOS_[[Check Periodo Ref.]:[Check Periodo Ref.]]="Dentro",IF(DATOS_[[Check Equiparado]:[Check Equiparado]]="Sí",IF(DATOS!BB$4="Sí",(1/DATOS_[[% anualiz]:[% anualiz]]),1)*IF(DATOS!BB$5="Sí",1/DATOS_[[% normaliz]:[% normaliz]],1)*(DATOS_[Conc.Sal.24])))))))),
0)</f>
        <v>0</v>
      </c>
      <c r="AH67" s="168">
        <f t="array" ref="AH67">IFERROR(
(AVERAGE((IF(DATOS_[[Sexo]:[Sexo]]=$B67,IF(DATOS_[[AGRUP. VALOR. PTO.]:[AGRUP. VALOR. PTO.]]=$B66,IF(DATOS_[[Check Periodo Ref.]:[Check Periodo Ref.]]="Dentro",IF(DATOS_[[Check Equiparado]:[Check Equiparado]]="Sí",IF(DATOS!BC$4="Sí",(1/DATOS_[[% anualiz]:[% anualiz]]),1)*IF(DATOS!BC$5="Sí",1/DATOS_[[% normaliz]:[% normaliz]],1)*(DATOS_[Conc.Sal.25])))))))),
0)</f>
        <v>0</v>
      </c>
      <c r="AI67" s="168">
        <f t="array" ref="AI67">IFERROR(
(AVERAGE((IF(DATOS_[[Sexo]:[Sexo]]=$B67,IF(DATOS_[[AGRUP. VALOR. PTO.]:[AGRUP. VALOR. PTO.]]=$B66,IF(DATOS_[[Check Periodo Ref.]:[Check Periodo Ref.]]="Dentro",IF(DATOS_[[Check Equiparado]:[Check Equiparado]]="Sí",IF(DATOS!BD$4="Sí",(1/DATOS_[[% anualiz]:[% anualiz]]),1)*IF(DATOS!BD$5="Sí",1/DATOS_[[% normaliz]:[% normaliz]],1)*(DATOS_[Conc.Sal.26])))))))),
0)</f>
        <v>0</v>
      </c>
      <c r="AJ67" s="168">
        <f t="array" ref="AJ67">IFERROR(
(AVERAGE((IF(DATOS_[[Sexo]:[Sexo]]=$B67,IF(DATOS_[[AGRUP. VALOR. PTO.]:[AGRUP. VALOR. PTO.]]=$B66,IF(DATOS_[[Check Periodo Ref.]:[Check Periodo Ref.]]="Dentro",IF(DATOS_[[Check Equiparado]:[Check Equiparado]]="Sí",IF(DATOS!BE$4="Sí",(1/DATOS_[[% anualiz]:[% anualiz]]),1)*IF(DATOS!BE$5="Sí",1/DATOS_[[% normaliz]:[% normaliz]],1)*(DATOS_[Conc.Sal.27])))))))),
0)</f>
        <v>0</v>
      </c>
      <c r="AK67" s="168">
        <f t="array" ref="AK67">IFERROR(
(AVERAGE((IF(DATOS_[[Sexo]:[Sexo]]=$B67,IF(DATOS_[[AGRUP. VALOR. PTO.]:[AGRUP. VALOR. PTO.]]=$B66,IF(DATOS_[[Check Periodo Ref.]:[Check Periodo Ref.]]="Dentro",IF(DATOS_[[Check Equiparado]:[Check Equiparado]]="Sí",IF(DATOS!BF$4="Sí",(1/DATOS_[[% anualiz]:[% anualiz]]),1)*IF(DATOS!BF$5="Sí",1/DATOS_[[% normaliz]:[% normaliz]],1)*(DATOS_[Conc.Sal.28])))))))),
0)</f>
        <v>0</v>
      </c>
      <c r="AL67" s="168">
        <f t="array" ref="AL67">IFERROR(
(AVERAGE((IF(DATOS_[[Sexo]:[Sexo]]=$B67,IF(DATOS_[[AGRUP. VALOR. PTO.]:[AGRUP. VALOR. PTO.]]=$B66,IF(DATOS_[[Check Periodo Ref.]:[Check Periodo Ref.]]="Dentro",IF(DATOS_[[Check Equiparado]:[Check Equiparado]]="Sí",IF(DATOS!BG$4="Sí",(1/DATOS_[[% anualiz]:[% anualiz]]),1)*IF(DATOS!BG$5="Sí",1/DATOS_[[% normaliz]:[% normaliz]],1)*(DATOS_[Conc.Sal.29])))))))),
0)</f>
        <v>0</v>
      </c>
      <c r="AM67" s="168">
        <f t="array" ref="AM67">IFERROR(
(AVERAGE((IF(DATOS_[[Sexo]:[Sexo]]=$B67,IF(DATOS_[[AGRUP. VALOR. PTO.]:[AGRUP. VALOR. PTO.]]=$B66,IF(DATOS_[[Check Periodo Ref.]:[Check Periodo Ref.]]="Dentro",IF(DATOS_[[Check Equiparado]:[Check Equiparado]]="Sí",IF(DATOS!BH$4="Sí",(1/DATOS_[[% anualiz]:[% anualiz]]),1)*IF(DATOS!BH$5="Sí",1/DATOS_[[% normaliz]:[% normaliz]],1)*(DATOS_[Conc.Sal.30])))))))),
0)</f>
        <v>0</v>
      </c>
      <c r="AN67" s="169">
        <f t="array" ref="AN67">IFERROR(
AVERAGE(IF(DATOS_[Sexo]=$B67,IF(DATOS_[[AGRUP. VALOR. PTO.]:[AGRUP. VALOR. PTO.]]=$B66,IF(DATOS_[Check Equiparado]="Sí",IF(DATOS_[Check Periodo Ref.]="Dentro",DATOS_[Tot COMPL.SAL Eq],FALSE))))),
0)</f>
        <v>0</v>
      </c>
      <c r="AO67" s="170">
        <f t="array" ref="AO67">IFERROR(
AVERAGE(IF(DATOS_[Sexo]=$B67,IF(DATOS_[[AGRUP. VALOR. PTO.]:[AGRUP. VALOR. PTO.]]=$B66,IF(DATOS_[Check Equiparado]="Sí",IF(DATOS_[Check Periodo Ref.]="Dentro",DATOS_[TOTAL SALARIO Eq],FALSE))))),
0)</f>
        <v>0</v>
      </c>
      <c r="AP67" s="171">
        <f t="array" ref="AP67">IFERROR(
(AVERAGE((IF(DATOS_[[Sexo]:[Sexo]]=$B67,IF(DATOS_[[AGRUP. VALOR. PTO.]:[AGRUP. VALOR. PTO.]]=$B66,IF(DATOS_[[Check Periodo Ref.]:[Check Periodo Ref.]]="Dentro",IF(DATOS_[[Check Equiparado]:[Check Equiparado]]="Sí",IF(DATOS!BI$4="Sí",(1/DATOS_[[% anualiz]:[% anualiz]]),1)*IF(DATOS!BI$5="Sí",1/DATOS_[[% normaliz]:[% normaliz]],1)*(DATOS_[C.Extra.01])))))))),
0)</f>
        <v>0</v>
      </c>
      <c r="AQ67" s="171">
        <f t="array" ref="AQ67">IFERROR(
(AVERAGE((IF(DATOS_[[Sexo]:[Sexo]]=$B67,IF(DATOS_[[AGRUP. VALOR. PTO.]:[AGRUP. VALOR. PTO.]]=$B66,IF(DATOS_[[Check Periodo Ref.]:[Check Periodo Ref.]]="Dentro",IF(DATOS_[[Check Equiparado]:[Check Equiparado]]="Sí",IF(DATOS!BJ$4="Sí",(1/DATOS_[[% anualiz]:[% anualiz]]),1)*IF(DATOS!BJ$5="Sí",1/DATOS_[[% normaliz]:[% normaliz]],1)*(DATOS_[C.Extra.02])))))))),
0)</f>
        <v>0</v>
      </c>
      <c r="AR67" s="171">
        <f t="array" ref="AR67">IFERROR(
(AVERAGE((IF(DATOS_[[Sexo]:[Sexo]]=$B67,IF(DATOS_[[AGRUP. VALOR. PTO.]:[AGRUP. VALOR. PTO.]]=$B66,IF(DATOS_[[Check Periodo Ref.]:[Check Periodo Ref.]]="Dentro",IF(DATOS_[[Check Equiparado]:[Check Equiparado]]="Sí",IF(DATOS!BK$4="Sí",(1/DATOS_[[% anualiz]:[% anualiz]]),1)*IF(DATOS!BK$5="Sí",1/DATOS_[[% normaliz]:[% normaliz]],1)*(DATOS_[C.Extra.03])))))))),
0)</f>
        <v>0</v>
      </c>
      <c r="AS67" s="171">
        <f t="array" ref="AS67">IFERROR(
(AVERAGE((IF(DATOS_[[Sexo]:[Sexo]]=$B67,IF(DATOS_[[AGRUP. VALOR. PTO.]:[AGRUP. VALOR. PTO.]]=$B66,IF(DATOS_[[Check Periodo Ref.]:[Check Periodo Ref.]]="Dentro",IF(DATOS_[[Check Equiparado]:[Check Equiparado]]="Sí",IF(DATOS!BL$4="Sí",(1/DATOS_[[% anualiz]:[% anualiz]]),1)*IF(DATOS!BL$5="Sí",1/DATOS_[[% normaliz]:[% normaliz]],1)*(DATOS_[C.Extra.04])))))))),
0)</f>
        <v>0</v>
      </c>
      <c r="AT67" s="171">
        <f t="array" ref="AT67">IFERROR(
(AVERAGE((IF(DATOS_[[Sexo]:[Sexo]]=$B67,IF(DATOS_[[AGRUP. VALOR. PTO.]:[AGRUP. VALOR. PTO.]]=$B66,IF(DATOS_[[Check Periodo Ref.]:[Check Periodo Ref.]]="Dentro",IF(DATOS_[[Check Equiparado]:[Check Equiparado]]="Sí",IF(DATOS!BM$4="Sí",(1/DATOS_[[% anualiz]:[% anualiz]]),1)*IF(DATOS!BM$5="Sí",1/DATOS_[[% normaliz]:[% normaliz]],1)*(DATOS_[C.Extra.05])))))))),
0)</f>
        <v>0</v>
      </c>
      <c r="AU67" s="172">
        <f t="array" ref="AU67">IFERROR(
AVERAGE(IF(DATOS_[Sexo]=$B67,IF(DATOS_[[AGRUP. VALOR. PTO.]:[AGRUP. VALOR. PTO.]]=$B66,IF(DATOS_[Check Equiparado]="Sí",IF(DATOS_[Check Periodo Ref.]="Dentro",DATOS_[Tot Extrasalarial Eq],FALSE))))),
0)</f>
        <v>0</v>
      </c>
      <c r="AV67" s="173">
        <f t="array" ref="AV67">IFERROR(
AVERAGE(IF(DATOS_[Sexo]=$B67,IF(DATOS_[[AGRUP. VALOR. PTO.]:[AGRUP. VALOR. PTO.]]=$B66,IF(DATOS_[Check Equiparado]="Sí",IF(DATOS_[Check Periodo Ref.]="Dentro",DATOS_[TOTAL Retrib Eq],FALSE))))),
0)</f>
        <v>0</v>
      </c>
    </row>
    <row r="68" spans="1:48" x14ac:dyDescent="0.3">
      <c r="A68" s="119" t="str">
        <f t="shared" ref="A68" si="74">+A67</f>
        <v>[ocultar]</v>
      </c>
      <c r="B68" s="123" t="s">
        <v>163</v>
      </c>
      <c r="C68" s="124">
        <f t="array" ref="C68">SUM(IF($B68=DATOS_[Sexo],
IF($B66=DATOS_[AGRUP. VALOR. PTO.],
IF("Dentro"=DATOS_[Check Periodo Ref.],
1/(COUNTIFS(DATOS_[Sexo],$B68,DATOS_[AGRUP. VALOR. PTO.],$B66,DATOS_[Check Periodo Ref.],"Dentro",DATOS_[id],DATOS_[id]))))))</f>
        <v>0</v>
      </c>
      <c r="D68" s="125">
        <f>COUNTIFS(DATOS_[AGRUP. VALOR. PTO.],$B66,DATOS_[Sexo],$B68,DATOS_[Check Periodo Ref.],"Dentro")</f>
        <v>0</v>
      </c>
      <c r="E68" s="125">
        <f>COUNTIFS(DATOS_[AGRUP. VALOR. PTO.],$B66,DATOS_[Sexo],$B68,DATOS_[Check Periodo Ref.],"Dentro",DATOS_[Check Nº SC Norm],"Sí")</f>
        <v>0</v>
      </c>
      <c r="F68" s="125">
        <f>COUNTIFS(DATOS_[AGRUP. VALOR. PTO.],$B66,DATOS_[Sexo],$B68,DATOS_[Check Periodo Ref.],"Dentro",DATOS_[Check Nº SC Anualiz],"Sí")</f>
        <v>0</v>
      </c>
      <c r="G68" s="125">
        <f>COUNTIFS(DATOS_[AGRUP. VALOR. PTO.],$B66,DATOS_[Sexo],$B68,DATOS_[Check Periodo Ref.],"Dentro",DATOS_[Check Nº SC Norm y Anualiz],"Sí")</f>
        <v>0</v>
      </c>
      <c r="H68" s="125">
        <f>COUNTIFS(DATOS_[AGRUP. VALOR. PTO.],$B66,DATOS_[Sexo],$B68,DATOS_[Check Periodo Ref.],"Dentro",DATOS_[Check Equiparación],"Sí")</f>
        <v>0</v>
      </c>
      <c r="I68" s="167" cm="1">
        <f t="array" ref="I68">IFERROR(
AVERAGE(IF(DATOS_[Sexo]=$B68,IF(DATOS_[[AGRUP. VALOR. PTO.]:[AGRUP. VALOR. PTO.]]=$B66,IF(DATOS_[Check Equiparado]="Sí",IF(DATOS_[Check Periodo Ref.]="Dentro",DATOS_[SALARIO BASE Eq],FALSE))))),
0)</f>
        <v>0</v>
      </c>
      <c r="J68" s="168">
        <f t="array" ref="J68">IFERROR(
(AVERAGE((IF(DATOS_[[Sexo]:[Sexo]]=$B68,IF(DATOS_[[AGRUP. VALOR. PTO.]:[AGRUP. VALOR. PTO.]]=$B66,IF(DATOS_[[Check Periodo Ref.]:[Check Periodo Ref.]]="Dentro",IF(DATOS_[[Check Equiparado]:[Check Equiparado]]="Sí",IF(DATOS!AE$4="Sí",(1/DATOS_[[% anualiz]:[% anualiz]]),1)*IF(DATOS!AE$5="Sí",1/DATOS_[[% normaliz]:[% normaliz]],1)*(DATOS_[Conc.Sal.01])))))))),
0)</f>
        <v>0</v>
      </c>
      <c r="K68" s="168">
        <f t="array" ref="K68">IFERROR(
(AVERAGE((IF(DATOS_[[Sexo]:[Sexo]]=$B68,IF(DATOS_[[AGRUP. VALOR. PTO.]:[AGRUP. VALOR. PTO.]]=$B66,IF(DATOS_[[Check Periodo Ref.]:[Check Periodo Ref.]]="Dentro",IF(DATOS_[[Check Equiparado]:[Check Equiparado]]="Sí",IF(DATOS!AF$4="Sí",(1/DATOS_[[% anualiz]:[% anualiz]]),1)*IF(DATOS!AF$5="Sí",1/DATOS_[[% normaliz]:[% normaliz]],1)*(DATOS_[Conc.Sal.02])))))))),
0)</f>
        <v>0</v>
      </c>
      <c r="L68" s="168">
        <f t="array" ref="L68">IFERROR(
(AVERAGE((IF(DATOS_[[Sexo]:[Sexo]]=$B68,IF(DATOS_[[AGRUP. VALOR. PTO.]:[AGRUP. VALOR. PTO.]]=$B66,IF(DATOS_[[Check Periodo Ref.]:[Check Periodo Ref.]]="Dentro",IF(DATOS_[[Check Equiparado]:[Check Equiparado]]="Sí",IF(DATOS!AG$4="Sí",(1/DATOS_[[% anualiz]:[% anualiz]]),1)*IF(DATOS!AG$5="Sí",1/DATOS_[[% normaliz]:[% normaliz]],1)*(DATOS_[Conc.Sal.03])))))))),
0)</f>
        <v>0</v>
      </c>
      <c r="M68" s="168">
        <f t="array" ref="M68">IFERROR(
(AVERAGE((IF(DATOS_[[Sexo]:[Sexo]]=$B68,IF(DATOS_[[AGRUP. VALOR. PTO.]:[AGRUP. VALOR. PTO.]]=$B66,IF(DATOS_[[Check Periodo Ref.]:[Check Periodo Ref.]]="Dentro",IF(DATOS_[[Check Equiparado]:[Check Equiparado]]="Sí",IF(DATOS!AH$4="Sí",(1/DATOS_[[% anualiz]:[% anualiz]]),1)*IF(DATOS!AH$5="Sí",1/DATOS_[[% normaliz]:[% normaliz]],1)*(DATOS_[Conc.Sal.04])))))))),
0)</f>
        <v>0</v>
      </c>
      <c r="N68" s="168">
        <f t="array" ref="N68">IFERROR(
(AVERAGE((IF(DATOS_[[Sexo]:[Sexo]]=$B68,IF(DATOS_[[AGRUP. VALOR. PTO.]:[AGRUP. VALOR. PTO.]]=$B66,IF(DATOS_[[Check Periodo Ref.]:[Check Periodo Ref.]]="Dentro",IF(DATOS_[[Check Equiparado]:[Check Equiparado]]="Sí",IF(DATOS!AI$4="Sí",(1/DATOS_[[% anualiz]:[% anualiz]]),1)*IF(DATOS!AI$5="Sí",1/DATOS_[[% normaliz]:[% normaliz]],1)*(DATOS_[Conc.Sal.05])))))))),
0)</f>
        <v>0</v>
      </c>
      <c r="O68" s="168">
        <f t="array" ref="O68">IFERROR(
(AVERAGE((IF(DATOS_[[Sexo]:[Sexo]]=$B68,IF(DATOS_[[AGRUP. VALOR. PTO.]:[AGRUP. VALOR. PTO.]]=$B66,IF(DATOS_[[Check Periodo Ref.]:[Check Periodo Ref.]]="Dentro",IF(DATOS_[[Check Equiparado]:[Check Equiparado]]="Sí",IF(DATOS!AJ$4="Sí",(1/DATOS_[[% anualiz]:[% anualiz]]),1)*IF(DATOS!AJ$5="Sí",1/DATOS_[[% normaliz]:[% normaliz]],1)*(DATOS_[Conc.Sal.06])))))))),
0)</f>
        <v>0</v>
      </c>
      <c r="P68" s="168">
        <f t="array" ref="P68">IFERROR(
(AVERAGE((IF(DATOS_[[Sexo]:[Sexo]]=$B68,IF(DATOS_[[AGRUP. VALOR. PTO.]:[AGRUP. VALOR. PTO.]]=$B66,IF(DATOS_[[Check Periodo Ref.]:[Check Periodo Ref.]]="Dentro",IF(DATOS_[[Check Equiparado]:[Check Equiparado]]="Sí",IF(DATOS!AK$4="Sí",(1/DATOS_[[% anualiz]:[% anualiz]]),1)*IF(DATOS!AK$5="Sí",1/DATOS_[[% normaliz]:[% normaliz]],1)*(DATOS_[Conc.Sal.07])))))))),
0)</f>
        <v>0</v>
      </c>
      <c r="Q68" s="168">
        <f t="array" ref="Q68">IFERROR(
(AVERAGE((IF(DATOS_[[Sexo]:[Sexo]]=$B68,IF(DATOS_[[AGRUP. VALOR. PTO.]:[AGRUP. VALOR. PTO.]]=$B66,IF(DATOS_[[Check Periodo Ref.]:[Check Periodo Ref.]]="Dentro",IF(DATOS_[[Check Equiparado]:[Check Equiparado]]="Sí",IF(DATOS!AL$4="Sí",(1/DATOS_[[% anualiz]:[% anualiz]]),1)*IF(DATOS!AL$5="Sí",1/DATOS_[[% normaliz]:[% normaliz]],1)*(DATOS_[Conc.Sal.08])))))))),
0)</f>
        <v>0</v>
      </c>
      <c r="R68" s="168">
        <f t="array" ref="R68">IFERROR(
(AVERAGE((IF(DATOS_[[Sexo]:[Sexo]]=$B68,IF(DATOS_[[AGRUP. VALOR. PTO.]:[AGRUP. VALOR. PTO.]]=$B66,IF(DATOS_[[Check Periodo Ref.]:[Check Periodo Ref.]]="Dentro",IF(DATOS_[[Check Equiparado]:[Check Equiparado]]="Sí",IF(DATOS!AM$4="Sí",(1/DATOS_[[% anualiz]:[% anualiz]]),1)*IF(DATOS!AM$5="Sí",1/DATOS_[[% normaliz]:[% normaliz]],1)*(DATOS_[Conc.Sal.09])))))))),
0)</f>
        <v>0</v>
      </c>
      <c r="S68" s="168">
        <f t="array" ref="S68">IFERROR(
(AVERAGE((IF(DATOS_[[Sexo]:[Sexo]]=$B68,IF(DATOS_[[AGRUP. VALOR. PTO.]:[AGRUP. VALOR. PTO.]]=$B66,IF(DATOS_[[Check Periodo Ref.]:[Check Periodo Ref.]]="Dentro",IF(DATOS_[[Check Equiparado]:[Check Equiparado]]="Sí",IF(DATOS!AN$4="Sí",(1/DATOS_[[% anualiz]:[% anualiz]]),1)*IF(DATOS!AN$5="Sí",1/DATOS_[[% normaliz]:[% normaliz]],1)*(DATOS_[Conc.Sal.10])))))))),
0)</f>
        <v>0</v>
      </c>
      <c r="T68" s="168">
        <f t="array" ref="T68">IFERROR(
(AVERAGE((IF(DATOS_[[Sexo]:[Sexo]]=$B68,IF(DATOS_[[AGRUP. VALOR. PTO.]:[AGRUP. VALOR. PTO.]]=$B66,IF(DATOS_[[Check Periodo Ref.]:[Check Periodo Ref.]]="Dentro",IF(DATOS_[[Check Equiparado]:[Check Equiparado]]="Sí",IF(DATOS!AO$4="Sí",(1/DATOS_[[% anualiz]:[% anualiz]]),1)*IF(DATOS!AO$5="Sí",1/DATOS_[[% normaliz]:[% normaliz]],1)*(DATOS_[Conc.Sal.11])))))))),
0)</f>
        <v>0</v>
      </c>
      <c r="U68" s="168">
        <f t="array" ref="U68">IFERROR(
(AVERAGE((IF(DATOS_[[Sexo]:[Sexo]]=$B68,IF(DATOS_[[AGRUP. VALOR. PTO.]:[AGRUP. VALOR. PTO.]]=$B66,IF(DATOS_[[Check Periodo Ref.]:[Check Periodo Ref.]]="Dentro",IF(DATOS_[[Check Equiparado]:[Check Equiparado]]="Sí",IF(DATOS!AP$4="Sí",(1/DATOS_[[% anualiz]:[% anualiz]]),1)*IF(DATOS!AP$5="Sí",1/DATOS_[[% normaliz]:[% normaliz]],1)*(DATOS_[Conc.Sal.12])))))))),
0)</f>
        <v>0</v>
      </c>
      <c r="V68" s="168">
        <f t="array" ref="V68">IFERROR(
(AVERAGE((IF(DATOS_[[Sexo]:[Sexo]]=$B68,IF(DATOS_[[AGRUP. VALOR. PTO.]:[AGRUP. VALOR. PTO.]]=$B66,IF(DATOS_[[Check Periodo Ref.]:[Check Periodo Ref.]]="Dentro",IF(DATOS_[[Check Equiparado]:[Check Equiparado]]="Sí",IF(DATOS!AQ$4="Sí",(1/DATOS_[[% anualiz]:[% anualiz]]),1)*IF(DATOS!AQ$5="Sí",1/DATOS_[[% normaliz]:[% normaliz]],1)*(DATOS_[Conc.Sal.13])))))))),
0)</f>
        <v>0</v>
      </c>
      <c r="W68" s="168">
        <f t="array" ref="W68">IFERROR(
(AVERAGE((IF(DATOS_[[Sexo]:[Sexo]]=$B68,IF(DATOS_[[AGRUP. VALOR. PTO.]:[AGRUP. VALOR. PTO.]]=$B66,IF(DATOS_[[Check Periodo Ref.]:[Check Periodo Ref.]]="Dentro",IF(DATOS_[[Check Equiparado]:[Check Equiparado]]="Sí",IF(DATOS!AR$4="Sí",(1/DATOS_[[% anualiz]:[% anualiz]]),1)*IF(DATOS!AR$5="Sí",1/DATOS_[[% normaliz]:[% normaliz]],1)*(DATOS_[Conc.Sal.14])))))))),
0)</f>
        <v>0</v>
      </c>
      <c r="X68" s="168">
        <f t="array" ref="X68">IFERROR(
(AVERAGE((IF(DATOS_[[Sexo]:[Sexo]]=$B68,IF(DATOS_[[AGRUP. VALOR. PTO.]:[AGRUP. VALOR. PTO.]]=$B66,IF(DATOS_[[Check Periodo Ref.]:[Check Periodo Ref.]]="Dentro",IF(DATOS_[[Check Equiparado]:[Check Equiparado]]="Sí",IF(DATOS!AS$4="Sí",(1/DATOS_[[% anualiz]:[% anualiz]]),1)*IF(DATOS!AS$5="Sí",1/DATOS_[[% normaliz]:[% normaliz]],1)*(DATOS_[Conc.Sal.15])))))))),
0)</f>
        <v>0</v>
      </c>
      <c r="Y68" s="168">
        <f t="array" ref="Y68">IFERROR(
(AVERAGE((IF(DATOS_[[Sexo]:[Sexo]]=$B68,IF(DATOS_[[AGRUP. VALOR. PTO.]:[AGRUP. VALOR. PTO.]]=$B66,IF(DATOS_[[Check Periodo Ref.]:[Check Periodo Ref.]]="Dentro",IF(DATOS_[[Check Equiparado]:[Check Equiparado]]="Sí",IF(DATOS!AT$4="Sí",(1/DATOS_[[% anualiz]:[% anualiz]]),1)*IF(DATOS!AT$5="Sí",1/DATOS_[[% normaliz]:[% normaliz]],1)*(DATOS_[Conc.Sal.16])))))))),
0)</f>
        <v>0</v>
      </c>
      <c r="Z68" s="168">
        <f t="array" ref="Z68">IFERROR(
(AVERAGE((IF(DATOS_[[Sexo]:[Sexo]]=$B68,IF(DATOS_[[AGRUP. VALOR. PTO.]:[AGRUP. VALOR. PTO.]]=$B66,IF(DATOS_[[Check Periodo Ref.]:[Check Periodo Ref.]]="Dentro",IF(DATOS_[[Check Equiparado]:[Check Equiparado]]="Sí",IF(DATOS!AU$4="Sí",(1/DATOS_[[% anualiz]:[% anualiz]]),1)*IF(DATOS!AU$5="Sí",1/DATOS_[[% normaliz]:[% normaliz]],1)*(DATOS_[Conc.Sal.17])))))))),
0)</f>
        <v>0</v>
      </c>
      <c r="AA68" s="168">
        <f t="array" ref="AA68">IFERROR(
(AVERAGE((IF(DATOS_[[Sexo]:[Sexo]]=$B68,IF(DATOS_[[AGRUP. VALOR. PTO.]:[AGRUP. VALOR. PTO.]]=$B66,IF(DATOS_[[Check Periodo Ref.]:[Check Periodo Ref.]]="Dentro",IF(DATOS_[[Check Equiparado]:[Check Equiparado]]="Sí",IF(DATOS!AV$4="Sí",(1/DATOS_[[% anualiz]:[% anualiz]]),1)*IF(DATOS!AV$5="Sí",1/DATOS_[[% normaliz]:[% normaliz]],1)*(DATOS_[Conc.Sal.18])))))))),
0)</f>
        <v>0</v>
      </c>
      <c r="AB68" s="168">
        <f t="array" ref="AB68">IFERROR(
(AVERAGE((IF(DATOS_[[Sexo]:[Sexo]]=$B68,IF(DATOS_[[AGRUP. VALOR. PTO.]:[AGRUP. VALOR. PTO.]]=$B66,IF(DATOS_[[Check Periodo Ref.]:[Check Periodo Ref.]]="Dentro",IF(DATOS_[[Check Equiparado]:[Check Equiparado]]="Sí",IF(DATOS!AW$4="Sí",(1/DATOS_[[% anualiz]:[% anualiz]]),1)*IF(DATOS!AW$5="Sí",1/DATOS_[[% normaliz]:[% normaliz]],1)*(DATOS_[Conc.Sal.19])))))))),
0)</f>
        <v>0</v>
      </c>
      <c r="AC68" s="168">
        <f t="array" ref="AC68">IFERROR(
(AVERAGE((IF(DATOS_[[Sexo]:[Sexo]]=$B68,IF(DATOS_[[AGRUP. VALOR. PTO.]:[AGRUP. VALOR. PTO.]]=$B66,IF(DATOS_[[Check Periodo Ref.]:[Check Periodo Ref.]]="Dentro",IF(DATOS_[[Check Equiparado]:[Check Equiparado]]="Sí",IF(DATOS!AX$4="Sí",(1/DATOS_[[% anualiz]:[% anualiz]]),1)*IF(DATOS!AX$5="Sí",1/DATOS_[[% normaliz]:[% normaliz]],1)*(DATOS_[Conc.Sal.20])))))))),
0)</f>
        <v>0</v>
      </c>
      <c r="AD68" s="168">
        <f t="array" ref="AD68">IFERROR(
(AVERAGE((IF(DATOS_[[Sexo]:[Sexo]]=$B68,IF(DATOS_[[AGRUP. VALOR. PTO.]:[AGRUP. VALOR. PTO.]]=$B66,IF(DATOS_[[Check Periodo Ref.]:[Check Periodo Ref.]]="Dentro",IF(DATOS_[[Check Equiparado]:[Check Equiparado]]="Sí",IF(DATOS!AY$4="Sí",(1/DATOS_[[% anualiz]:[% anualiz]]),1)*IF(DATOS!AY$5="Sí",1/DATOS_[[% normaliz]:[% normaliz]],1)*(DATOS_[Conc.Sal.21])))))))),
0)</f>
        <v>0</v>
      </c>
      <c r="AE68" s="168">
        <f t="array" ref="AE68">IFERROR(
(AVERAGE((IF(DATOS_[[Sexo]:[Sexo]]=$B68,IF(DATOS_[[AGRUP. VALOR. PTO.]:[AGRUP. VALOR. PTO.]]=$B66,IF(DATOS_[[Check Periodo Ref.]:[Check Periodo Ref.]]="Dentro",IF(DATOS_[[Check Equiparado]:[Check Equiparado]]="Sí",IF(DATOS!AZ$4="Sí",(1/DATOS_[[% anualiz]:[% anualiz]]),1)*IF(DATOS!AZ$5="Sí",1/DATOS_[[% normaliz]:[% normaliz]],1)*(DATOS_[Conc.Sal.22])))))))),
0)</f>
        <v>0</v>
      </c>
      <c r="AF68" s="168">
        <f t="array" ref="AF68">IFERROR(
(AVERAGE((IF(DATOS_[[Sexo]:[Sexo]]=$B68,IF(DATOS_[[AGRUP. VALOR. PTO.]:[AGRUP. VALOR. PTO.]]=$B66,IF(DATOS_[[Check Periodo Ref.]:[Check Periodo Ref.]]="Dentro",IF(DATOS_[[Check Equiparado]:[Check Equiparado]]="Sí",IF(DATOS!BA$4="Sí",(1/DATOS_[[% anualiz]:[% anualiz]]),1)*IF(DATOS!BA$5="Sí",1/DATOS_[[% normaliz]:[% normaliz]],1)*(DATOS_[Conc.Sal.23])))))))),
0)</f>
        <v>0</v>
      </c>
      <c r="AG68" s="168">
        <f t="array" ref="AG68">IFERROR(
(AVERAGE((IF(DATOS_[[Sexo]:[Sexo]]=$B68,IF(DATOS_[[AGRUP. VALOR. PTO.]:[AGRUP. VALOR. PTO.]]=$B66,IF(DATOS_[[Check Periodo Ref.]:[Check Periodo Ref.]]="Dentro",IF(DATOS_[[Check Equiparado]:[Check Equiparado]]="Sí",IF(DATOS!BB$4="Sí",(1/DATOS_[[% anualiz]:[% anualiz]]),1)*IF(DATOS!BB$5="Sí",1/DATOS_[[% normaliz]:[% normaliz]],1)*(DATOS_[Conc.Sal.24])))))))),
0)</f>
        <v>0</v>
      </c>
      <c r="AH68" s="168">
        <f t="array" ref="AH68">IFERROR(
(AVERAGE((IF(DATOS_[[Sexo]:[Sexo]]=$B68,IF(DATOS_[[AGRUP. VALOR. PTO.]:[AGRUP. VALOR. PTO.]]=$B66,IF(DATOS_[[Check Periodo Ref.]:[Check Periodo Ref.]]="Dentro",IF(DATOS_[[Check Equiparado]:[Check Equiparado]]="Sí",IF(DATOS!BC$4="Sí",(1/DATOS_[[% anualiz]:[% anualiz]]),1)*IF(DATOS!BC$5="Sí",1/DATOS_[[% normaliz]:[% normaliz]],1)*(DATOS_[Conc.Sal.25])))))))),
0)</f>
        <v>0</v>
      </c>
      <c r="AI68" s="168">
        <f t="array" ref="AI68">IFERROR(
(AVERAGE((IF(DATOS_[[Sexo]:[Sexo]]=$B68,IF(DATOS_[[AGRUP. VALOR. PTO.]:[AGRUP. VALOR. PTO.]]=$B66,IF(DATOS_[[Check Periodo Ref.]:[Check Periodo Ref.]]="Dentro",IF(DATOS_[[Check Equiparado]:[Check Equiparado]]="Sí",IF(DATOS!BD$4="Sí",(1/DATOS_[[% anualiz]:[% anualiz]]),1)*IF(DATOS!BD$5="Sí",1/DATOS_[[% normaliz]:[% normaliz]],1)*(DATOS_[Conc.Sal.26])))))))),
0)</f>
        <v>0</v>
      </c>
      <c r="AJ68" s="168">
        <f t="array" ref="AJ68">IFERROR(
(AVERAGE((IF(DATOS_[[Sexo]:[Sexo]]=$B68,IF(DATOS_[[AGRUP. VALOR. PTO.]:[AGRUP. VALOR. PTO.]]=$B66,IF(DATOS_[[Check Periodo Ref.]:[Check Periodo Ref.]]="Dentro",IF(DATOS_[[Check Equiparado]:[Check Equiparado]]="Sí",IF(DATOS!BE$4="Sí",(1/DATOS_[[% anualiz]:[% anualiz]]),1)*IF(DATOS!BE$5="Sí",1/DATOS_[[% normaliz]:[% normaliz]],1)*(DATOS_[Conc.Sal.27])))))))),
0)</f>
        <v>0</v>
      </c>
      <c r="AK68" s="168">
        <f t="array" ref="AK68">IFERROR(
(AVERAGE((IF(DATOS_[[Sexo]:[Sexo]]=$B68,IF(DATOS_[[AGRUP. VALOR. PTO.]:[AGRUP. VALOR. PTO.]]=$B66,IF(DATOS_[[Check Periodo Ref.]:[Check Periodo Ref.]]="Dentro",IF(DATOS_[[Check Equiparado]:[Check Equiparado]]="Sí",IF(DATOS!BF$4="Sí",(1/DATOS_[[% anualiz]:[% anualiz]]),1)*IF(DATOS!BF$5="Sí",1/DATOS_[[% normaliz]:[% normaliz]],1)*(DATOS_[Conc.Sal.28])))))))),
0)</f>
        <v>0</v>
      </c>
      <c r="AL68" s="168">
        <f t="array" ref="AL68">IFERROR(
(AVERAGE((IF(DATOS_[[Sexo]:[Sexo]]=$B68,IF(DATOS_[[AGRUP. VALOR. PTO.]:[AGRUP. VALOR. PTO.]]=$B66,IF(DATOS_[[Check Periodo Ref.]:[Check Periodo Ref.]]="Dentro",IF(DATOS_[[Check Equiparado]:[Check Equiparado]]="Sí",IF(DATOS!BG$4="Sí",(1/DATOS_[[% anualiz]:[% anualiz]]),1)*IF(DATOS!BG$5="Sí",1/DATOS_[[% normaliz]:[% normaliz]],1)*(DATOS_[Conc.Sal.29])))))))),
0)</f>
        <v>0</v>
      </c>
      <c r="AM68" s="168">
        <f t="array" ref="AM68">IFERROR(
(AVERAGE((IF(DATOS_[[Sexo]:[Sexo]]=$B68,IF(DATOS_[[AGRUP. VALOR. PTO.]:[AGRUP. VALOR. PTO.]]=$B66,IF(DATOS_[[Check Periodo Ref.]:[Check Periodo Ref.]]="Dentro",IF(DATOS_[[Check Equiparado]:[Check Equiparado]]="Sí",IF(DATOS!BH$4="Sí",(1/DATOS_[[% anualiz]:[% anualiz]]),1)*IF(DATOS!BH$5="Sí",1/DATOS_[[% normaliz]:[% normaliz]],1)*(DATOS_[Conc.Sal.30])))))))),
0)</f>
        <v>0</v>
      </c>
      <c r="AN68" s="169">
        <f t="array" ref="AN68">IFERROR(
AVERAGE(IF(DATOS_[Sexo]=$B68,IF(DATOS_[[AGRUP. VALOR. PTO.]:[AGRUP. VALOR. PTO.]]=$B66,IF(DATOS_[Check Equiparado]="Sí",IF(DATOS_[Check Periodo Ref.]="Dentro",DATOS_[Tot COMPL.SAL Eq],FALSE))))),
0)</f>
        <v>0</v>
      </c>
      <c r="AO68" s="170">
        <f t="array" ref="AO68">IFERROR(
AVERAGE(IF(DATOS_[Sexo]=$B68,IF(DATOS_[[AGRUP. VALOR. PTO.]:[AGRUP. VALOR. PTO.]]=$B66,IF(DATOS_[Check Equiparado]="Sí",IF(DATOS_[Check Periodo Ref.]="Dentro",DATOS_[TOTAL SALARIO Eq],FALSE))))),
0)</f>
        <v>0</v>
      </c>
      <c r="AP68" s="171">
        <f t="array" ref="AP68">IFERROR(
(AVERAGE((IF(DATOS_[[Sexo]:[Sexo]]=$B68,IF(DATOS_[[AGRUP. VALOR. PTO.]:[AGRUP. VALOR. PTO.]]=$B67,IF(DATOS_[[Check Periodo Ref.]:[Check Periodo Ref.]]="Dentro",IF(DATOS_[[Check Equiparado]:[Check Equiparado]]="Sí",IF(DATOS!BI$4="Sí",(1/DATOS_[[% anualiz]:[% anualiz]]),1)*IF(DATOS!BI$5="Sí",1/DATOS_[[% normaliz]:[% normaliz]],1)*(DATOS_[C.Extra.01])))))))),
0)</f>
        <v>0</v>
      </c>
      <c r="AQ68" s="171">
        <f t="array" ref="AQ68">IFERROR(
(AVERAGE((IF(DATOS_[[Sexo]:[Sexo]]=$B68,IF(DATOS_[[AGRUP. VALOR. PTO.]:[AGRUP. VALOR. PTO.]]=$B67,IF(DATOS_[[Check Periodo Ref.]:[Check Periodo Ref.]]="Dentro",IF(DATOS_[[Check Equiparado]:[Check Equiparado]]="Sí",IF(DATOS!BJ$4="Sí",(1/DATOS_[[% anualiz]:[% anualiz]]),1)*IF(DATOS!BJ$5="Sí",1/DATOS_[[% normaliz]:[% normaliz]],1)*(DATOS_[C.Extra.02])))))))),
0)</f>
        <v>0</v>
      </c>
      <c r="AR68" s="171">
        <f t="array" ref="AR68">IFERROR(
(AVERAGE((IF(DATOS_[[Sexo]:[Sexo]]=$B68,IF(DATOS_[[AGRUP. VALOR. PTO.]:[AGRUP. VALOR. PTO.]]=$B67,IF(DATOS_[[Check Periodo Ref.]:[Check Periodo Ref.]]="Dentro",IF(DATOS_[[Check Equiparado]:[Check Equiparado]]="Sí",IF(DATOS!BK$4="Sí",(1/DATOS_[[% anualiz]:[% anualiz]]),1)*IF(DATOS!BK$5="Sí",1/DATOS_[[% normaliz]:[% normaliz]],1)*(DATOS_[C.Extra.03])))))))),
0)</f>
        <v>0</v>
      </c>
      <c r="AS68" s="171">
        <f t="array" ref="AS68">IFERROR(
(AVERAGE((IF(DATOS_[[Sexo]:[Sexo]]=$B68,IF(DATOS_[[AGRUP. VALOR. PTO.]:[AGRUP. VALOR. PTO.]]=$B67,IF(DATOS_[[Check Periodo Ref.]:[Check Periodo Ref.]]="Dentro",IF(DATOS_[[Check Equiparado]:[Check Equiparado]]="Sí",IF(DATOS!BL$4="Sí",(1/DATOS_[[% anualiz]:[% anualiz]]),1)*IF(DATOS!BL$5="Sí",1/DATOS_[[% normaliz]:[% normaliz]],1)*(DATOS_[C.Extra.04])))))))),
0)</f>
        <v>0</v>
      </c>
      <c r="AT68" s="171">
        <f t="array" ref="AT68">IFERROR(
(AVERAGE((IF(DATOS_[[Sexo]:[Sexo]]=$B68,IF(DATOS_[[AGRUP. VALOR. PTO.]:[AGRUP. VALOR. PTO.]]=$B67,IF(DATOS_[[Check Periodo Ref.]:[Check Periodo Ref.]]="Dentro",IF(DATOS_[[Check Equiparado]:[Check Equiparado]]="Sí",IF(DATOS!BM$4="Sí",(1/DATOS_[[% anualiz]:[% anualiz]]),1)*IF(DATOS!BM$5="Sí",1/DATOS_[[% normaliz]:[% normaliz]],1)*(DATOS_[C.Extra.05])))))))),
0)</f>
        <v>0</v>
      </c>
      <c r="AU68" s="172">
        <f t="array" ref="AU68">IFERROR(
AVERAGE(IF(DATOS_[Sexo]=$B68,IF(DATOS_[[AGRUP. VALOR. PTO.]:[AGRUP. VALOR. PTO.]]=$B66,IF(DATOS_[Check Equiparado]="Sí",IF(DATOS_[Check Periodo Ref.]="Dentro",DATOS_[Tot Extrasalarial Eq],FALSE))))),
0)</f>
        <v>0</v>
      </c>
      <c r="AV68" s="173">
        <f t="array" ref="AV68">IFERROR(
AVERAGE(IF(DATOS_[Sexo]=$B68,IF(DATOS_[[AGRUP. VALOR. PTO.]:[AGRUP. VALOR. PTO.]]=$B66,IF(DATOS_[Check Equiparado]="Sí",IF(DATOS_[Check Periodo Ref.]="Dentro",DATOS_[TOTAL Retrib Eq],FALSE))))),
0)</f>
        <v>0</v>
      </c>
    </row>
    <row r="69" spans="1:48" ht="17.25" thickBot="1" x14ac:dyDescent="0.35">
      <c r="A69" s="119" t="str">
        <f t="shared" ref="A69" si="75">+A70</f>
        <v>[ocultar]</v>
      </c>
      <c r="B69" s="129" t="s">
        <v>278</v>
      </c>
      <c r="C69" s="166"/>
      <c r="D69" s="130"/>
      <c r="E69" s="130"/>
      <c r="F69" s="130"/>
      <c r="G69" s="130"/>
      <c r="H69" s="130"/>
      <c r="I69" s="196" t="str">
        <f t="shared" ref="I69:AV69" si="76">IFERROR((I70-I71)/I70,"")</f>
        <v/>
      </c>
      <c r="J69" s="197" t="str">
        <f t="shared" si="76"/>
        <v/>
      </c>
      <c r="K69" s="198" t="str">
        <f t="shared" si="76"/>
        <v/>
      </c>
      <c r="L69" s="198" t="str">
        <f t="shared" si="76"/>
        <v/>
      </c>
      <c r="M69" s="198" t="str">
        <f t="shared" si="76"/>
        <v/>
      </c>
      <c r="N69" s="199" t="str">
        <f t="shared" si="76"/>
        <v/>
      </c>
      <c r="O69" s="200" t="str">
        <f t="shared" si="76"/>
        <v/>
      </c>
      <c r="P69" s="200" t="str">
        <f t="shared" si="76"/>
        <v/>
      </c>
      <c r="Q69" s="200" t="str">
        <f t="shared" si="76"/>
        <v/>
      </c>
      <c r="R69" s="200" t="str">
        <f t="shared" si="76"/>
        <v/>
      </c>
      <c r="S69" s="200" t="str">
        <f t="shared" si="76"/>
        <v/>
      </c>
      <c r="T69" s="200" t="str">
        <f t="shared" si="76"/>
        <v/>
      </c>
      <c r="U69" s="200" t="str">
        <f t="shared" si="76"/>
        <v/>
      </c>
      <c r="V69" s="200" t="str">
        <f t="shared" si="76"/>
        <v/>
      </c>
      <c r="W69" s="200" t="str">
        <f t="shared" si="76"/>
        <v/>
      </c>
      <c r="X69" s="200" t="str">
        <f t="shared" si="76"/>
        <v/>
      </c>
      <c r="Y69" s="200" t="str">
        <f t="shared" si="76"/>
        <v/>
      </c>
      <c r="Z69" s="199" t="str">
        <f t="shared" si="76"/>
        <v/>
      </c>
      <c r="AA69" s="199" t="str">
        <f t="shared" si="76"/>
        <v/>
      </c>
      <c r="AB69" s="199" t="str">
        <f t="shared" si="76"/>
        <v/>
      </c>
      <c r="AC69" s="199" t="str">
        <f t="shared" si="76"/>
        <v/>
      </c>
      <c r="AD69" s="199" t="str">
        <f t="shared" si="76"/>
        <v/>
      </c>
      <c r="AE69" s="199" t="str">
        <f t="shared" si="76"/>
        <v/>
      </c>
      <c r="AF69" s="199" t="str">
        <f t="shared" si="76"/>
        <v/>
      </c>
      <c r="AG69" s="199" t="str">
        <f t="shared" si="76"/>
        <v/>
      </c>
      <c r="AH69" s="199" t="str">
        <f t="shared" si="76"/>
        <v/>
      </c>
      <c r="AI69" s="199" t="str">
        <f t="shared" si="76"/>
        <v/>
      </c>
      <c r="AJ69" s="199" t="str">
        <f t="shared" si="76"/>
        <v/>
      </c>
      <c r="AK69" s="199" t="str">
        <f t="shared" si="76"/>
        <v/>
      </c>
      <c r="AL69" s="199" t="str">
        <f t="shared" si="76"/>
        <v/>
      </c>
      <c r="AM69" s="199" t="str">
        <f t="shared" si="76"/>
        <v/>
      </c>
      <c r="AN69" s="201" t="str">
        <f t="shared" si="76"/>
        <v/>
      </c>
      <c r="AO69" s="205" t="str">
        <f t="shared" si="76"/>
        <v/>
      </c>
      <c r="AP69" s="202" t="str">
        <f t="shared" si="76"/>
        <v/>
      </c>
      <c r="AQ69" s="202" t="str">
        <f t="shared" si="76"/>
        <v/>
      </c>
      <c r="AR69" s="202" t="str">
        <f t="shared" si="76"/>
        <v/>
      </c>
      <c r="AS69" s="202" t="str">
        <f t="shared" si="76"/>
        <v/>
      </c>
      <c r="AT69" s="202" t="str">
        <f t="shared" si="76"/>
        <v/>
      </c>
      <c r="AU69" s="203" t="str">
        <f t="shared" si="76"/>
        <v/>
      </c>
      <c r="AV69" s="204" t="str">
        <f t="shared" si="76"/>
        <v/>
      </c>
    </row>
    <row r="70" spans="1:48" x14ac:dyDescent="0.3">
      <c r="A70" s="119" t="str">
        <f t="shared" ref="A70" si="77">+IF(C70+C71=0,"[ocultar]","")</f>
        <v>[ocultar]</v>
      </c>
      <c r="B70" s="123" t="s">
        <v>162</v>
      </c>
      <c r="C70" s="124">
        <f t="array" ref="C70">SUM(IF($B70=DATOS_[Sexo],
IF($B69=DATOS_[AGRUP. VALOR. PTO.],
IF("Dentro"=DATOS_[Check Periodo Ref.],
1/(COUNTIFS(DATOS_[Sexo],$B70,DATOS_[AGRUP. VALOR. PTO.],$B69,DATOS_[Check Periodo Ref.],"Dentro",DATOS_[id],DATOS_[id]))))))</f>
        <v>0</v>
      </c>
      <c r="D70" s="125">
        <f>COUNTIFS(DATOS_[AGRUP. VALOR. PTO.],$B69,DATOS_[Sexo],$B70,DATOS_[Check Periodo Ref.],"Dentro")</f>
        <v>0</v>
      </c>
      <c r="E70" s="125">
        <f>COUNTIFS(DATOS_[AGRUP. VALOR. PTO.],$B69,DATOS_[Sexo],$B70,DATOS_[Check Periodo Ref.],"Dentro",DATOS_[Check Nº SC Norm],"Sí")</f>
        <v>0</v>
      </c>
      <c r="F70" s="125">
        <f>COUNTIFS(DATOS_[AGRUP. VALOR. PTO.],$B69,DATOS_[Sexo],$B70,DATOS_[Check Periodo Ref.],"Dentro",DATOS_[Check Nº SC Anualiz],"Sí")</f>
        <v>0</v>
      </c>
      <c r="G70" s="125">
        <f>COUNTIFS(DATOS_[AGRUP. VALOR. PTO.],$B69,DATOS_[Sexo],$B70,DATOS_[Check Periodo Ref.],"Dentro",DATOS_[Check Nº SC Norm y Anualiz],"Sí")</f>
        <v>0</v>
      </c>
      <c r="H70" s="125">
        <f>COUNTIFS(DATOS_[AGRUP. VALOR. PTO.],$B69,DATOS_[Sexo],$B70,DATOS_[Check Periodo Ref.],"Dentro",DATOS_[Check Equiparación],"Sí")</f>
        <v>0</v>
      </c>
      <c r="I70" s="167">
        <f t="array" ref="I70">IFERROR(
AVERAGE(IF(DATOS_[Sexo]=$B70,IF(DATOS_[[AGRUP. VALOR. PTO.]:[AGRUP. VALOR. PTO.]]=$B69,IF(DATOS_[Check Equiparado]="Sí",IF(DATOS_[Check Periodo Ref.]="Dentro",DATOS_[SALARIO BASE Eq],FALSE))))),
0)</f>
        <v>0</v>
      </c>
      <c r="J70" s="168">
        <f t="array" ref="J70">IFERROR(
(AVERAGE((IF(DATOS_[[Sexo]:[Sexo]]=$B70,IF(DATOS_[[AGRUP. VALOR. PTO.]:[AGRUP. VALOR. PTO.]]=$B69,IF(DATOS_[[Check Periodo Ref.]:[Check Periodo Ref.]]="Dentro",IF(DATOS_[[Check Equiparado]:[Check Equiparado]]="Sí",IF(DATOS!AE$4="Sí",(1/DATOS_[[% anualiz]:[% anualiz]]),1)*IF(DATOS!AE$5="Sí",1/DATOS_[[% normaliz]:[% normaliz]],1)*(DATOS_[Conc.Sal.01])))))))),
0)</f>
        <v>0</v>
      </c>
      <c r="K70" s="168">
        <f t="array" ref="K70">IFERROR(
(AVERAGE((IF(DATOS_[[Sexo]:[Sexo]]=$B70,IF(DATOS_[[AGRUP. VALOR. PTO.]:[AGRUP. VALOR. PTO.]]=$B69,IF(DATOS_[[Check Periodo Ref.]:[Check Periodo Ref.]]="Dentro",IF(DATOS_[[Check Equiparado]:[Check Equiparado]]="Sí",IF(DATOS!AF$4="Sí",(1/DATOS_[[% anualiz]:[% anualiz]]),1)*IF(DATOS!AF$5="Sí",1/DATOS_[[% normaliz]:[% normaliz]],1)*(DATOS_[Conc.Sal.02])))))))),
0)</f>
        <v>0</v>
      </c>
      <c r="L70" s="168">
        <f t="array" ref="L70">IFERROR(
(AVERAGE((IF(DATOS_[[Sexo]:[Sexo]]=$B70,IF(DATOS_[[AGRUP. VALOR. PTO.]:[AGRUP. VALOR. PTO.]]=$B69,IF(DATOS_[[Check Periodo Ref.]:[Check Periodo Ref.]]="Dentro",IF(DATOS_[[Check Equiparado]:[Check Equiparado]]="Sí",IF(DATOS!AG$4="Sí",(1/DATOS_[[% anualiz]:[% anualiz]]),1)*IF(DATOS!AG$5="Sí",1/DATOS_[[% normaliz]:[% normaliz]],1)*(DATOS_[Conc.Sal.03])))))))),
0)</f>
        <v>0</v>
      </c>
      <c r="M70" s="168">
        <f t="array" ref="M70">IFERROR(
(AVERAGE((IF(DATOS_[[Sexo]:[Sexo]]=$B70,IF(DATOS_[[AGRUP. VALOR. PTO.]:[AGRUP. VALOR. PTO.]]=$B69,IF(DATOS_[[Check Periodo Ref.]:[Check Periodo Ref.]]="Dentro",IF(DATOS_[[Check Equiparado]:[Check Equiparado]]="Sí",IF(DATOS!AH$4="Sí",(1/DATOS_[[% anualiz]:[% anualiz]]),1)*IF(DATOS!AH$5="Sí",1/DATOS_[[% normaliz]:[% normaliz]],1)*(DATOS_[Conc.Sal.04])))))))),
0)</f>
        <v>0</v>
      </c>
      <c r="N70" s="168">
        <f t="array" ref="N70">IFERROR(
(AVERAGE((IF(DATOS_[[Sexo]:[Sexo]]=$B70,IF(DATOS_[[AGRUP. VALOR. PTO.]:[AGRUP. VALOR. PTO.]]=$B69,IF(DATOS_[[Check Periodo Ref.]:[Check Periodo Ref.]]="Dentro",IF(DATOS_[[Check Equiparado]:[Check Equiparado]]="Sí",IF(DATOS!AI$4="Sí",(1/DATOS_[[% anualiz]:[% anualiz]]),1)*IF(DATOS!AI$5="Sí",1/DATOS_[[% normaliz]:[% normaliz]],1)*(DATOS_[Conc.Sal.05])))))))),
0)</f>
        <v>0</v>
      </c>
      <c r="O70" s="168">
        <f t="array" ref="O70">IFERROR(
(AVERAGE((IF(DATOS_[[Sexo]:[Sexo]]=$B70,IF(DATOS_[[AGRUP. VALOR. PTO.]:[AGRUP. VALOR. PTO.]]=$B69,IF(DATOS_[[Check Periodo Ref.]:[Check Periodo Ref.]]="Dentro",IF(DATOS_[[Check Equiparado]:[Check Equiparado]]="Sí",IF(DATOS!AJ$4="Sí",(1/DATOS_[[% anualiz]:[% anualiz]]),1)*IF(DATOS!AJ$5="Sí",1/DATOS_[[% normaliz]:[% normaliz]],1)*(DATOS_[Conc.Sal.06])))))))),
0)</f>
        <v>0</v>
      </c>
      <c r="P70" s="168">
        <f t="array" ref="P70">IFERROR(
(AVERAGE((IF(DATOS_[[Sexo]:[Sexo]]=$B70,IF(DATOS_[[AGRUP. VALOR. PTO.]:[AGRUP. VALOR. PTO.]]=$B69,IF(DATOS_[[Check Periodo Ref.]:[Check Periodo Ref.]]="Dentro",IF(DATOS_[[Check Equiparado]:[Check Equiparado]]="Sí",IF(DATOS!AK$4="Sí",(1/DATOS_[[% anualiz]:[% anualiz]]),1)*IF(DATOS!AK$5="Sí",1/DATOS_[[% normaliz]:[% normaliz]],1)*(DATOS_[Conc.Sal.07])))))))),
0)</f>
        <v>0</v>
      </c>
      <c r="Q70" s="168">
        <f t="array" ref="Q70">IFERROR(
(AVERAGE((IF(DATOS_[[Sexo]:[Sexo]]=$B70,IF(DATOS_[[AGRUP. VALOR. PTO.]:[AGRUP. VALOR. PTO.]]=$B69,IF(DATOS_[[Check Periodo Ref.]:[Check Periodo Ref.]]="Dentro",IF(DATOS_[[Check Equiparado]:[Check Equiparado]]="Sí",IF(DATOS!AL$4="Sí",(1/DATOS_[[% anualiz]:[% anualiz]]),1)*IF(DATOS!AL$5="Sí",1/DATOS_[[% normaliz]:[% normaliz]],1)*(DATOS_[Conc.Sal.08])))))))),
0)</f>
        <v>0</v>
      </c>
      <c r="R70" s="168">
        <f t="array" ref="R70">IFERROR(
(AVERAGE((IF(DATOS_[[Sexo]:[Sexo]]=$B70,IF(DATOS_[[AGRUP. VALOR. PTO.]:[AGRUP. VALOR. PTO.]]=$B69,IF(DATOS_[[Check Periodo Ref.]:[Check Periodo Ref.]]="Dentro",IF(DATOS_[[Check Equiparado]:[Check Equiparado]]="Sí",IF(DATOS!AM$4="Sí",(1/DATOS_[[% anualiz]:[% anualiz]]),1)*IF(DATOS!AM$5="Sí",1/DATOS_[[% normaliz]:[% normaliz]],1)*(DATOS_[Conc.Sal.09])))))))),
0)</f>
        <v>0</v>
      </c>
      <c r="S70" s="168">
        <f t="array" ref="S70">IFERROR(
(AVERAGE((IF(DATOS_[[Sexo]:[Sexo]]=$B70,IF(DATOS_[[AGRUP. VALOR. PTO.]:[AGRUP. VALOR. PTO.]]=$B69,IF(DATOS_[[Check Periodo Ref.]:[Check Periodo Ref.]]="Dentro",IF(DATOS_[[Check Equiparado]:[Check Equiparado]]="Sí",IF(DATOS!AN$4="Sí",(1/DATOS_[[% anualiz]:[% anualiz]]),1)*IF(DATOS!AN$5="Sí",1/DATOS_[[% normaliz]:[% normaliz]],1)*(DATOS_[Conc.Sal.10])))))))),
0)</f>
        <v>0</v>
      </c>
      <c r="T70" s="168">
        <f t="array" ref="T70">IFERROR(
(AVERAGE((IF(DATOS_[[Sexo]:[Sexo]]=$B70,IF(DATOS_[[AGRUP. VALOR. PTO.]:[AGRUP. VALOR. PTO.]]=$B69,IF(DATOS_[[Check Periodo Ref.]:[Check Periodo Ref.]]="Dentro",IF(DATOS_[[Check Equiparado]:[Check Equiparado]]="Sí",IF(DATOS!AO$4="Sí",(1/DATOS_[[% anualiz]:[% anualiz]]),1)*IF(DATOS!AO$5="Sí",1/DATOS_[[% normaliz]:[% normaliz]],1)*(DATOS_[Conc.Sal.11])))))))),
0)</f>
        <v>0</v>
      </c>
      <c r="U70" s="168">
        <f t="array" ref="U70">IFERROR(
(AVERAGE((IF(DATOS_[[Sexo]:[Sexo]]=$B70,IF(DATOS_[[AGRUP. VALOR. PTO.]:[AGRUP. VALOR. PTO.]]=$B69,IF(DATOS_[[Check Periodo Ref.]:[Check Periodo Ref.]]="Dentro",IF(DATOS_[[Check Equiparado]:[Check Equiparado]]="Sí",IF(DATOS!AP$4="Sí",(1/DATOS_[[% anualiz]:[% anualiz]]),1)*IF(DATOS!AP$5="Sí",1/DATOS_[[% normaliz]:[% normaliz]],1)*(DATOS_[Conc.Sal.12])))))))),
0)</f>
        <v>0</v>
      </c>
      <c r="V70" s="168">
        <f t="array" ref="V70">IFERROR(
(AVERAGE((IF(DATOS_[[Sexo]:[Sexo]]=$B70,IF(DATOS_[[AGRUP. VALOR. PTO.]:[AGRUP. VALOR. PTO.]]=$B69,IF(DATOS_[[Check Periodo Ref.]:[Check Periodo Ref.]]="Dentro",IF(DATOS_[[Check Equiparado]:[Check Equiparado]]="Sí",IF(DATOS!AQ$4="Sí",(1/DATOS_[[% anualiz]:[% anualiz]]),1)*IF(DATOS!AQ$5="Sí",1/DATOS_[[% normaliz]:[% normaliz]],1)*(DATOS_[Conc.Sal.13])))))))),
0)</f>
        <v>0</v>
      </c>
      <c r="W70" s="168">
        <f t="array" ref="W70">IFERROR(
(AVERAGE((IF(DATOS_[[Sexo]:[Sexo]]=$B70,IF(DATOS_[[AGRUP. VALOR. PTO.]:[AGRUP. VALOR. PTO.]]=$B69,IF(DATOS_[[Check Periodo Ref.]:[Check Periodo Ref.]]="Dentro",IF(DATOS_[[Check Equiparado]:[Check Equiparado]]="Sí",IF(DATOS!AR$4="Sí",(1/DATOS_[[% anualiz]:[% anualiz]]),1)*IF(DATOS!AR$5="Sí",1/DATOS_[[% normaliz]:[% normaliz]],1)*(DATOS_[Conc.Sal.14])))))))),
0)</f>
        <v>0</v>
      </c>
      <c r="X70" s="168">
        <f t="array" ref="X70">IFERROR(
(AVERAGE((IF(DATOS_[[Sexo]:[Sexo]]=$B70,IF(DATOS_[[AGRUP. VALOR. PTO.]:[AGRUP. VALOR. PTO.]]=$B69,IF(DATOS_[[Check Periodo Ref.]:[Check Periodo Ref.]]="Dentro",IF(DATOS_[[Check Equiparado]:[Check Equiparado]]="Sí",IF(DATOS!AS$4="Sí",(1/DATOS_[[% anualiz]:[% anualiz]]),1)*IF(DATOS!AS$5="Sí",1/DATOS_[[% normaliz]:[% normaliz]],1)*(DATOS_[Conc.Sal.15])))))))),
0)</f>
        <v>0</v>
      </c>
      <c r="Y70" s="168">
        <f t="array" ref="Y70">IFERROR(
(AVERAGE((IF(DATOS_[[Sexo]:[Sexo]]=$B70,IF(DATOS_[[AGRUP. VALOR. PTO.]:[AGRUP. VALOR. PTO.]]=$B69,IF(DATOS_[[Check Periodo Ref.]:[Check Periodo Ref.]]="Dentro",IF(DATOS_[[Check Equiparado]:[Check Equiparado]]="Sí",IF(DATOS!AT$4="Sí",(1/DATOS_[[% anualiz]:[% anualiz]]),1)*IF(DATOS!AT$5="Sí",1/DATOS_[[% normaliz]:[% normaliz]],1)*(DATOS_[Conc.Sal.16])))))))),
0)</f>
        <v>0</v>
      </c>
      <c r="Z70" s="168">
        <f t="array" ref="Z70">IFERROR(
(AVERAGE((IF(DATOS_[[Sexo]:[Sexo]]=$B70,IF(DATOS_[[AGRUP. VALOR. PTO.]:[AGRUP. VALOR. PTO.]]=$B69,IF(DATOS_[[Check Periodo Ref.]:[Check Periodo Ref.]]="Dentro",IF(DATOS_[[Check Equiparado]:[Check Equiparado]]="Sí",IF(DATOS!AU$4="Sí",(1/DATOS_[[% anualiz]:[% anualiz]]),1)*IF(DATOS!AU$5="Sí",1/DATOS_[[% normaliz]:[% normaliz]],1)*(DATOS_[Conc.Sal.17])))))))),
0)</f>
        <v>0</v>
      </c>
      <c r="AA70" s="168">
        <f t="array" ref="AA70">IFERROR(
(AVERAGE((IF(DATOS_[[Sexo]:[Sexo]]=$B70,IF(DATOS_[[AGRUP. VALOR. PTO.]:[AGRUP. VALOR. PTO.]]=$B69,IF(DATOS_[[Check Periodo Ref.]:[Check Periodo Ref.]]="Dentro",IF(DATOS_[[Check Equiparado]:[Check Equiparado]]="Sí",IF(DATOS!AV$4="Sí",(1/DATOS_[[% anualiz]:[% anualiz]]),1)*IF(DATOS!AV$5="Sí",1/DATOS_[[% normaliz]:[% normaliz]],1)*(DATOS_[Conc.Sal.18])))))))),
0)</f>
        <v>0</v>
      </c>
      <c r="AB70" s="168">
        <f t="array" ref="AB70">IFERROR(
(AVERAGE((IF(DATOS_[[Sexo]:[Sexo]]=$B70,IF(DATOS_[[AGRUP. VALOR. PTO.]:[AGRUP. VALOR. PTO.]]=$B69,IF(DATOS_[[Check Periodo Ref.]:[Check Periodo Ref.]]="Dentro",IF(DATOS_[[Check Equiparado]:[Check Equiparado]]="Sí",IF(DATOS!AW$4="Sí",(1/DATOS_[[% anualiz]:[% anualiz]]),1)*IF(DATOS!AW$5="Sí",1/DATOS_[[% normaliz]:[% normaliz]],1)*(DATOS_[Conc.Sal.19])))))))),
0)</f>
        <v>0</v>
      </c>
      <c r="AC70" s="168">
        <f t="array" ref="AC70">IFERROR(
(AVERAGE((IF(DATOS_[[Sexo]:[Sexo]]=$B70,IF(DATOS_[[AGRUP. VALOR. PTO.]:[AGRUP. VALOR. PTO.]]=$B69,IF(DATOS_[[Check Periodo Ref.]:[Check Periodo Ref.]]="Dentro",IF(DATOS_[[Check Equiparado]:[Check Equiparado]]="Sí",IF(DATOS!AX$4="Sí",(1/DATOS_[[% anualiz]:[% anualiz]]),1)*IF(DATOS!AX$5="Sí",1/DATOS_[[% normaliz]:[% normaliz]],1)*(DATOS_[Conc.Sal.20])))))))),
0)</f>
        <v>0</v>
      </c>
      <c r="AD70" s="168">
        <f t="array" ref="AD70">IFERROR(
(AVERAGE((IF(DATOS_[[Sexo]:[Sexo]]=$B70,IF(DATOS_[[AGRUP. VALOR. PTO.]:[AGRUP. VALOR. PTO.]]=$B69,IF(DATOS_[[Check Periodo Ref.]:[Check Periodo Ref.]]="Dentro",IF(DATOS_[[Check Equiparado]:[Check Equiparado]]="Sí",IF(DATOS!AY$4="Sí",(1/DATOS_[[% anualiz]:[% anualiz]]),1)*IF(DATOS!AY$5="Sí",1/DATOS_[[% normaliz]:[% normaliz]],1)*(DATOS_[Conc.Sal.21])))))))),
0)</f>
        <v>0</v>
      </c>
      <c r="AE70" s="168">
        <f t="array" ref="AE70">IFERROR(
(AVERAGE((IF(DATOS_[[Sexo]:[Sexo]]=$B70,IF(DATOS_[[AGRUP. VALOR. PTO.]:[AGRUP. VALOR. PTO.]]=$B69,IF(DATOS_[[Check Periodo Ref.]:[Check Periodo Ref.]]="Dentro",IF(DATOS_[[Check Equiparado]:[Check Equiparado]]="Sí",IF(DATOS!AZ$4="Sí",(1/DATOS_[[% anualiz]:[% anualiz]]),1)*IF(DATOS!AZ$5="Sí",1/DATOS_[[% normaliz]:[% normaliz]],1)*(DATOS_[Conc.Sal.22])))))))),
0)</f>
        <v>0</v>
      </c>
      <c r="AF70" s="168">
        <f t="array" ref="AF70">IFERROR(
(AVERAGE((IF(DATOS_[[Sexo]:[Sexo]]=$B70,IF(DATOS_[[AGRUP. VALOR. PTO.]:[AGRUP. VALOR. PTO.]]=$B69,IF(DATOS_[[Check Periodo Ref.]:[Check Periodo Ref.]]="Dentro",IF(DATOS_[[Check Equiparado]:[Check Equiparado]]="Sí",IF(DATOS!BA$4="Sí",(1/DATOS_[[% anualiz]:[% anualiz]]),1)*IF(DATOS!BA$5="Sí",1/DATOS_[[% normaliz]:[% normaliz]],1)*(DATOS_[Conc.Sal.23])))))))),
0)</f>
        <v>0</v>
      </c>
      <c r="AG70" s="168">
        <f t="array" ref="AG70">IFERROR(
(AVERAGE((IF(DATOS_[[Sexo]:[Sexo]]=$B70,IF(DATOS_[[AGRUP. VALOR. PTO.]:[AGRUP. VALOR. PTO.]]=$B69,IF(DATOS_[[Check Periodo Ref.]:[Check Periodo Ref.]]="Dentro",IF(DATOS_[[Check Equiparado]:[Check Equiparado]]="Sí",IF(DATOS!BB$4="Sí",(1/DATOS_[[% anualiz]:[% anualiz]]),1)*IF(DATOS!BB$5="Sí",1/DATOS_[[% normaliz]:[% normaliz]],1)*(DATOS_[Conc.Sal.24])))))))),
0)</f>
        <v>0</v>
      </c>
      <c r="AH70" s="168">
        <f t="array" ref="AH70">IFERROR(
(AVERAGE((IF(DATOS_[[Sexo]:[Sexo]]=$B70,IF(DATOS_[[AGRUP. VALOR. PTO.]:[AGRUP. VALOR. PTO.]]=$B69,IF(DATOS_[[Check Periodo Ref.]:[Check Periodo Ref.]]="Dentro",IF(DATOS_[[Check Equiparado]:[Check Equiparado]]="Sí",IF(DATOS!BC$4="Sí",(1/DATOS_[[% anualiz]:[% anualiz]]),1)*IF(DATOS!BC$5="Sí",1/DATOS_[[% normaliz]:[% normaliz]],1)*(DATOS_[Conc.Sal.25])))))))),
0)</f>
        <v>0</v>
      </c>
      <c r="AI70" s="168">
        <f t="array" ref="AI70">IFERROR(
(AVERAGE((IF(DATOS_[[Sexo]:[Sexo]]=$B70,IF(DATOS_[[AGRUP. VALOR. PTO.]:[AGRUP. VALOR. PTO.]]=$B69,IF(DATOS_[[Check Periodo Ref.]:[Check Periodo Ref.]]="Dentro",IF(DATOS_[[Check Equiparado]:[Check Equiparado]]="Sí",IF(DATOS!BD$4="Sí",(1/DATOS_[[% anualiz]:[% anualiz]]),1)*IF(DATOS!BD$5="Sí",1/DATOS_[[% normaliz]:[% normaliz]],1)*(DATOS_[Conc.Sal.26])))))))),
0)</f>
        <v>0</v>
      </c>
      <c r="AJ70" s="168">
        <f t="array" ref="AJ70">IFERROR(
(AVERAGE((IF(DATOS_[[Sexo]:[Sexo]]=$B70,IF(DATOS_[[AGRUP. VALOR. PTO.]:[AGRUP. VALOR. PTO.]]=$B69,IF(DATOS_[[Check Periodo Ref.]:[Check Periodo Ref.]]="Dentro",IF(DATOS_[[Check Equiparado]:[Check Equiparado]]="Sí",IF(DATOS!BE$4="Sí",(1/DATOS_[[% anualiz]:[% anualiz]]),1)*IF(DATOS!BE$5="Sí",1/DATOS_[[% normaliz]:[% normaliz]],1)*(DATOS_[Conc.Sal.27])))))))),
0)</f>
        <v>0</v>
      </c>
      <c r="AK70" s="168">
        <f t="array" ref="AK70">IFERROR(
(AVERAGE((IF(DATOS_[[Sexo]:[Sexo]]=$B70,IF(DATOS_[[AGRUP. VALOR. PTO.]:[AGRUP. VALOR. PTO.]]=$B69,IF(DATOS_[[Check Periodo Ref.]:[Check Periodo Ref.]]="Dentro",IF(DATOS_[[Check Equiparado]:[Check Equiparado]]="Sí",IF(DATOS!BF$4="Sí",(1/DATOS_[[% anualiz]:[% anualiz]]),1)*IF(DATOS!BF$5="Sí",1/DATOS_[[% normaliz]:[% normaliz]],1)*(DATOS_[Conc.Sal.28])))))))),
0)</f>
        <v>0</v>
      </c>
      <c r="AL70" s="168">
        <f t="array" ref="AL70">IFERROR(
(AVERAGE((IF(DATOS_[[Sexo]:[Sexo]]=$B70,IF(DATOS_[[AGRUP. VALOR. PTO.]:[AGRUP. VALOR. PTO.]]=$B69,IF(DATOS_[[Check Periodo Ref.]:[Check Periodo Ref.]]="Dentro",IF(DATOS_[[Check Equiparado]:[Check Equiparado]]="Sí",IF(DATOS!BG$4="Sí",(1/DATOS_[[% anualiz]:[% anualiz]]),1)*IF(DATOS!BG$5="Sí",1/DATOS_[[% normaliz]:[% normaliz]],1)*(DATOS_[Conc.Sal.29])))))))),
0)</f>
        <v>0</v>
      </c>
      <c r="AM70" s="168">
        <f t="array" ref="AM70">IFERROR(
(AVERAGE((IF(DATOS_[[Sexo]:[Sexo]]=$B70,IF(DATOS_[[AGRUP. VALOR. PTO.]:[AGRUP. VALOR. PTO.]]=$B69,IF(DATOS_[[Check Periodo Ref.]:[Check Periodo Ref.]]="Dentro",IF(DATOS_[[Check Equiparado]:[Check Equiparado]]="Sí",IF(DATOS!BH$4="Sí",(1/DATOS_[[% anualiz]:[% anualiz]]),1)*IF(DATOS!BH$5="Sí",1/DATOS_[[% normaliz]:[% normaliz]],1)*(DATOS_[Conc.Sal.30])))))))),
0)</f>
        <v>0</v>
      </c>
      <c r="AN70" s="169">
        <f t="array" ref="AN70">IFERROR(
AVERAGE(IF(DATOS_[Sexo]=$B70,IF(DATOS_[[AGRUP. VALOR. PTO.]:[AGRUP. VALOR. PTO.]]=$B69,IF(DATOS_[Check Equiparado]="Sí",IF(DATOS_[Check Periodo Ref.]="Dentro",DATOS_[Tot COMPL.SAL Eq],FALSE))))),
0)</f>
        <v>0</v>
      </c>
      <c r="AO70" s="170">
        <f t="array" ref="AO70">IFERROR(
AVERAGE(IF(DATOS_[Sexo]=$B70,IF(DATOS_[[AGRUP. VALOR. PTO.]:[AGRUP. VALOR. PTO.]]=$B69,IF(DATOS_[Check Equiparado]="Sí",IF(DATOS_[Check Periodo Ref.]="Dentro",DATOS_[TOTAL SALARIO Eq],FALSE))))),
0)</f>
        <v>0</v>
      </c>
      <c r="AP70" s="171">
        <f t="array" ref="AP70">IFERROR(
(AVERAGE((IF(DATOS_[[Sexo]:[Sexo]]=$B70,IF(DATOS_[[AGRUP. VALOR. PTO.]:[AGRUP. VALOR. PTO.]]=$B69,IF(DATOS_[[Check Periodo Ref.]:[Check Periodo Ref.]]="Dentro",IF(DATOS_[[Check Equiparado]:[Check Equiparado]]="Sí",IF(DATOS!BI$4="Sí",(1/DATOS_[[% anualiz]:[% anualiz]]),1)*IF(DATOS!BI$5="Sí",1/DATOS_[[% normaliz]:[% normaliz]],1)*(DATOS_[C.Extra.01])))))))),
0)</f>
        <v>0</v>
      </c>
      <c r="AQ70" s="171">
        <f t="array" ref="AQ70">IFERROR(
(AVERAGE((IF(DATOS_[[Sexo]:[Sexo]]=$B70,IF(DATOS_[[AGRUP. VALOR. PTO.]:[AGRUP. VALOR. PTO.]]=$B69,IF(DATOS_[[Check Periodo Ref.]:[Check Periodo Ref.]]="Dentro",IF(DATOS_[[Check Equiparado]:[Check Equiparado]]="Sí",IF(DATOS!BJ$4="Sí",(1/DATOS_[[% anualiz]:[% anualiz]]),1)*IF(DATOS!BJ$5="Sí",1/DATOS_[[% normaliz]:[% normaliz]],1)*(DATOS_[C.Extra.02])))))))),
0)</f>
        <v>0</v>
      </c>
      <c r="AR70" s="171">
        <f t="array" ref="AR70">IFERROR(
(AVERAGE((IF(DATOS_[[Sexo]:[Sexo]]=$B70,IF(DATOS_[[AGRUP. VALOR. PTO.]:[AGRUP. VALOR. PTO.]]=$B69,IF(DATOS_[[Check Periodo Ref.]:[Check Periodo Ref.]]="Dentro",IF(DATOS_[[Check Equiparado]:[Check Equiparado]]="Sí",IF(DATOS!BK$4="Sí",(1/DATOS_[[% anualiz]:[% anualiz]]),1)*IF(DATOS!BK$5="Sí",1/DATOS_[[% normaliz]:[% normaliz]],1)*(DATOS_[C.Extra.03])))))))),
0)</f>
        <v>0</v>
      </c>
      <c r="AS70" s="171">
        <f t="array" ref="AS70">IFERROR(
(AVERAGE((IF(DATOS_[[Sexo]:[Sexo]]=$B70,IF(DATOS_[[AGRUP. VALOR. PTO.]:[AGRUP. VALOR. PTO.]]=$B69,IF(DATOS_[[Check Periodo Ref.]:[Check Periodo Ref.]]="Dentro",IF(DATOS_[[Check Equiparado]:[Check Equiparado]]="Sí",IF(DATOS!BL$4="Sí",(1/DATOS_[[% anualiz]:[% anualiz]]),1)*IF(DATOS!BL$5="Sí",1/DATOS_[[% normaliz]:[% normaliz]],1)*(DATOS_[C.Extra.04])))))))),
0)</f>
        <v>0</v>
      </c>
      <c r="AT70" s="171">
        <f t="array" ref="AT70">IFERROR(
(AVERAGE((IF(DATOS_[[Sexo]:[Sexo]]=$B70,IF(DATOS_[[AGRUP. VALOR. PTO.]:[AGRUP. VALOR. PTO.]]=$B69,IF(DATOS_[[Check Periodo Ref.]:[Check Periodo Ref.]]="Dentro",IF(DATOS_[[Check Equiparado]:[Check Equiparado]]="Sí",IF(DATOS!BM$4="Sí",(1/DATOS_[[% anualiz]:[% anualiz]]),1)*IF(DATOS!BM$5="Sí",1/DATOS_[[% normaliz]:[% normaliz]],1)*(DATOS_[C.Extra.05])))))))),
0)</f>
        <v>0</v>
      </c>
      <c r="AU70" s="172">
        <f t="array" ref="AU70">IFERROR(
AVERAGE(IF(DATOS_[Sexo]=$B70,IF(DATOS_[[AGRUP. VALOR. PTO.]:[AGRUP. VALOR. PTO.]]=$B69,IF(DATOS_[Check Equiparado]="Sí",IF(DATOS_[Check Periodo Ref.]="Dentro",DATOS_[Tot Extrasalarial Eq],FALSE))))),
0)</f>
        <v>0</v>
      </c>
      <c r="AV70" s="173">
        <f t="array" ref="AV70">IFERROR(
AVERAGE(IF(DATOS_[Sexo]=$B70,IF(DATOS_[[AGRUP. VALOR. PTO.]:[AGRUP. VALOR. PTO.]]=$B69,IF(DATOS_[Check Equiparado]="Sí",IF(DATOS_[Check Periodo Ref.]="Dentro",DATOS_[TOTAL Retrib Eq],FALSE))))),
0)</f>
        <v>0</v>
      </c>
    </row>
    <row r="71" spans="1:48" x14ac:dyDescent="0.3">
      <c r="A71" s="119" t="str">
        <f t="shared" ref="A71" si="78">+A70</f>
        <v>[ocultar]</v>
      </c>
      <c r="B71" s="123" t="s">
        <v>163</v>
      </c>
      <c r="C71" s="124">
        <f t="array" ref="C71">SUM(IF($B71=DATOS_[Sexo],
IF($B69=DATOS_[AGRUP. VALOR. PTO.],
IF("Dentro"=DATOS_[Check Periodo Ref.],
1/(COUNTIFS(DATOS_[Sexo],$B71,DATOS_[AGRUP. VALOR. PTO.],$B69,DATOS_[Check Periodo Ref.],"Dentro",DATOS_[id],DATOS_[id]))))))</f>
        <v>0</v>
      </c>
      <c r="D71" s="125">
        <f>COUNTIFS(DATOS_[AGRUP. VALOR. PTO.],$B69,DATOS_[Sexo],$B71,DATOS_[Check Periodo Ref.],"Dentro")</f>
        <v>0</v>
      </c>
      <c r="E71" s="125">
        <f>COUNTIFS(DATOS_[AGRUP. VALOR. PTO.],$B69,DATOS_[Sexo],$B71,DATOS_[Check Periodo Ref.],"Dentro",DATOS_[Check Nº SC Norm],"Sí")</f>
        <v>0</v>
      </c>
      <c r="F71" s="125">
        <f>COUNTIFS(DATOS_[AGRUP. VALOR. PTO.],$B69,DATOS_[Sexo],$B71,DATOS_[Check Periodo Ref.],"Dentro",DATOS_[Check Nº SC Anualiz],"Sí")</f>
        <v>0</v>
      </c>
      <c r="G71" s="125">
        <f>COUNTIFS(DATOS_[AGRUP. VALOR. PTO.],$B69,DATOS_[Sexo],$B71,DATOS_[Check Periodo Ref.],"Dentro",DATOS_[Check Nº SC Norm y Anualiz],"Sí")</f>
        <v>0</v>
      </c>
      <c r="H71" s="125">
        <f>COUNTIFS(DATOS_[AGRUP. VALOR. PTO.],$B69,DATOS_[Sexo],$B71,DATOS_[Check Periodo Ref.],"Dentro",DATOS_[Check Equiparación],"Sí")</f>
        <v>0</v>
      </c>
      <c r="I71" s="167" cm="1">
        <f t="array" ref="I71">IFERROR(
AVERAGE(IF(DATOS_[Sexo]=$B71,IF(DATOS_[[AGRUP. VALOR. PTO.]:[AGRUP. VALOR. PTO.]]=$B69,IF(DATOS_[Check Equiparado]="Sí",IF(DATOS_[Check Periodo Ref.]="Dentro",DATOS_[SALARIO BASE Eq],FALSE))))),
0)</f>
        <v>0</v>
      </c>
      <c r="J71" s="168">
        <f t="array" ref="J71">IFERROR(
(AVERAGE((IF(DATOS_[[Sexo]:[Sexo]]=$B71,IF(DATOS_[[AGRUP. VALOR. PTO.]:[AGRUP. VALOR. PTO.]]=$B69,IF(DATOS_[[Check Periodo Ref.]:[Check Periodo Ref.]]="Dentro",IF(DATOS_[[Check Equiparado]:[Check Equiparado]]="Sí",IF(DATOS!AE$4="Sí",(1/DATOS_[[% anualiz]:[% anualiz]]),1)*IF(DATOS!AE$5="Sí",1/DATOS_[[% normaliz]:[% normaliz]],1)*(DATOS_[Conc.Sal.01])))))))),
0)</f>
        <v>0</v>
      </c>
      <c r="K71" s="168">
        <f t="array" ref="K71">IFERROR(
(AVERAGE((IF(DATOS_[[Sexo]:[Sexo]]=$B71,IF(DATOS_[[AGRUP. VALOR. PTO.]:[AGRUP. VALOR. PTO.]]=$B69,IF(DATOS_[[Check Periodo Ref.]:[Check Periodo Ref.]]="Dentro",IF(DATOS_[[Check Equiparado]:[Check Equiparado]]="Sí",IF(DATOS!AF$4="Sí",(1/DATOS_[[% anualiz]:[% anualiz]]),1)*IF(DATOS!AF$5="Sí",1/DATOS_[[% normaliz]:[% normaliz]],1)*(DATOS_[Conc.Sal.02])))))))),
0)</f>
        <v>0</v>
      </c>
      <c r="L71" s="168">
        <f t="array" ref="L71">IFERROR(
(AVERAGE((IF(DATOS_[[Sexo]:[Sexo]]=$B71,IF(DATOS_[[AGRUP. VALOR. PTO.]:[AGRUP. VALOR. PTO.]]=$B69,IF(DATOS_[[Check Periodo Ref.]:[Check Periodo Ref.]]="Dentro",IF(DATOS_[[Check Equiparado]:[Check Equiparado]]="Sí",IF(DATOS!AG$4="Sí",(1/DATOS_[[% anualiz]:[% anualiz]]),1)*IF(DATOS!AG$5="Sí",1/DATOS_[[% normaliz]:[% normaliz]],1)*(DATOS_[Conc.Sal.03])))))))),
0)</f>
        <v>0</v>
      </c>
      <c r="M71" s="168">
        <f t="array" ref="M71">IFERROR(
(AVERAGE((IF(DATOS_[[Sexo]:[Sexo]]=$B71,IF(DATOS_[[AGRUP. VALOR. PTO.]:[AGRUP. VALOR. PTO.]]=$B69,IF(DATOS_[[Check Periodo Ref.]:[Check Periodo Ref.]]="Dentro",IF(DATOS_[[Check Equiparado]:[Check Equiparado]]="Sí",IF(DATOS!AH$4="Sí",(1/DATOS_[[% anualiz]:[% anualiz]]),1)*IF(DATOS!AH$5="Sí",1/DATOS_[[% normaliz]:[% normaliz]],1)*(DATOS_[Conc.Sal.04])))))))),
0)</f>
        <v>0</v>
      </c>
      <c r="N71" s="168">
        <f t="array" ref="N71">IFERROR(
(AVERAGE((IF(DATOS_[[Sexo]:[Sexo]]=$B71,IF(DATOS_[[AGRUP. VALOR. PTO.]:[AGRUP. VALOR. PTO.]]=$B69,IF(DATOS_[[Check Periodo Ref.]:[Check Periodo Ref.]]="Dentro",IF(DATOS_[[Check Equiparado]:[Check Equiparado]]="Sí",IF(DATOS!AI$4="Sí",(1/DATOS_[[% anualiz]:[% anualiz]]),1)*IF(DATOS!AI$5="Sí",1/DATOS_[[% normaliz]:[% normaliz]],1)*(DATOS_[Conc.Sal.05])))))))),
0)</f>
        <v>0</v>
      </c>
      <c r="O71" s="168">
        <f t="array" ref="O71">IFERROR(
(AVERAGE((IF(DATOS_[[Sexo]:[Sexo]]=$B71,IF(DATOS_[[AGRUP. VALOR. PTO.]:[AGRUP. VALOR. PTO.]]=$B69,IF(DATOS_[[Check Periodo Ref.]:[Check Periodo Ref.]]="Dentro",IF(DATOS_[[Check Equiparado]:[Check Equiparado]]="Sí",IF(DATOS!AJ$4="Sí",(1/DATOS_[[% anualiz]:[% anualiz]]),1)*IF(DATOS!AJ$5="Sí",1/DATOS_[[% normaliz]:[% normaliz]],1)*(DATOS_[Conc.Sal.06])))))))),
0)</f>
        <v>0</v>
      </c>
      <c r="P71" s="168">
        <f t="array" ref="P71">IFERROR(
(AVERAGE((IF(DATOS_[[Sexo]:[Sexo]]=$B71,IF(DATOS_[[AGRUP. VALOR. PTO.]:[AGRUP. VALOR. PTO.]]=$B69,IF(DATOS_[[Check Periodo Ref.]:[Check Periodo Ref.]]="Dentro",IF(DATOS_[[Check Equiparado]:[Check Equiparado]]="Sí",IF(DATOS!AK$4="Sí",(1/DATOS_[[% anualiz]:[% anualiz]]),1)*IF(DATOS!AK$5="Sí",1/DATOS_[[% normaliz]:[% normaliz]],1)*(DATOS_[Conc.Sal.07])))))))),
0)</f>
        <v>0</v>
      </c>
      <c r="Q71" s="168">
        <f t="array" ref="Q71">IFERROR(
(AVERAGE((IF(DATOS_[[Sexo]:[Sexo]]=$B71,IF(DATOS_[[AGRUP. VALOR. PTO.]:[AGRUP. VALOR. PTO.]]=$B69,IF(DATOS_[[Check Periodo Ref.]:[Check Periodo Ref.]]="Dentro",IF(DATOS_[[Check Equiparado]:[Check Equiparado]]="Sí",IF(DATOS!AL$4="Sí",(1/DATOS_[[% anualiz]:[% anualiz]]),1)*IF(DATOS!AL$5="Sí",1/DATOS_[[% normaliz]:[% normaliz]],1)*(DATOS_[Conc.Sal.08])))))))),
0)</f>
        <v>0</v>
      </c>
      <c r="R71" s="168">
        <f t="array" ref="R71">IFERROR(
(AVERAGE((IF(DATOS_[[Sexo]:[Sexo]]=$B71,IF(DATOS_[[AGRUP. VALOR. PTO.]:[AGRUP. VALOR. PTO.]]=$B69,IF(DATOS_[[Check Periodo Ref.]:[Check Periodo Ref.]]="Dentro",IF(DATOS_[[Check Equiparado]:[Check Equiparado]]="Sí",IF(DATOS!AM$4="Sí",(1/DATOS_[[% anualiz]:[% anualiz]]),1)*IF(DATOS!AM$5="Sí",1/DATOS_[[% normaliz]:[% normaliz]],1)*(DATOS_[Conc.Sal.09])))))))),
0)</f>
        <v>0</v>
      </c>
      <c r="S71" s="168">
        <f t="array" ref="S71">IFERROR(
(AVERAGE((IF(DATOS_[[Sexo]:[Sexo]]=$B71,IF(DATOS_[[AGRUP. VALOR. PTO.]:[AGRUP. VALOR. PTO.]]=$B69,IF(DATOS_[[Check Periodo Ref.]:[Check Periodo Ref.]]="Dentro",IF(DATOS_[[Check Equiparado]:[Check Equiparado]]="Sí",IF(DATOS!AN$4="Sí",(1/DATOS_[[% anualiz]:[% anualiz]]),1)*IF(DATOS!AN$5="Sí",1/DATOS_[[% normaliz]:[% normaliz]],1)*(DATOS_[Conc.Sal.10])))))))),
0)</f>
        <v>0</v>
      </c>
      <c r="T71" s="168">
        <f t="array" ref="T71">IFERROR(
(AVERAGE((IF(DATOS_[[Sexo]:[Sexo]]=$B71,IF(DATOS_[[AGRUP. VALOR. PTO.]:[AGRUP. VALOR. PTO.]]=$B69,IF(DATOS_[[Check Periodo Ref.]:[Check Periodo Ref.]]="Dentro",IF(DATOS_[[Check Equiparado]:[Check Equiparado]]="Sí",IF(DATOS!AO$4="Sí",(1/DATOS_[[% anualiz]:[% anualiz]]),1)*IF(DATOS!AO$5="Sí",1/DATOS_[[% normaliz]:[% normaliz]],1)*(DATOS_[Conc.Sal.11])))))))),
0)</f>
        <v>0</v>
      </c>
      <c r="U71" s="168">
        <f t="array" ref="U71">IFERROR(
(AVERAGE((IF(DATOS_[[Sexo]:[Sexo]]=$B71,IF(DATOS_[[AGRUP. VALOR. PTO.]:[AGRUP. VALOR. PTO.]]=$B69,IF(DATOS_[[Check Periodo Ref.]:[Check Periodo Ref.]]="Dentro",IF(DATOS_[[Check Equiparado]:[Check Equiparado]]="Sí",IF(DATOS!AP$4="Sí",(1/DATOS_[[% anualiz]:[% anualiz]]),1)*IF(DATOS!AP$5="Sí",1/DATOS_[[% normaliz]:[% normaliz]],1)*(DATOS_[Conc.Sal.12])))))))),
0)</f>
        <v>0</v>
      </c>
      <c r="V71" s="168">
        <f t="array" ref="V71">IFERROR(
(AVERAGE((IF(DATOS_[[Sexo]:[Sexo]]=$B71,IF(DATOS_[[AGRUP. VALOR. PTO.]:[AGRUP. VALOR. PTO.]]=$B69,IF(DATOS_[[Check Periodo Ref.]:[Check Periodo Ref.]]="Dentro",IF(DATOS_[[Check Equiparado]:[Check Equiparado]]="Sí",IF(DATOS!AQ$4="Sí",(1/DATOS_[[% anualiz]:[% anualiz]]),1)*IF(DATOS!AQ$5="Sí",1/DATOS_[[% normaliz]:[% normaliz]],1)*(DATOS_[Conc.Sal.13])))))))),
0)</f>
        <v>0</v>
      </c>
      <c r="W71" s="168">
        <f t="array" ref="W71">IFERROR(
(AVERAGE((IF(DATOS_[[Sexo]:[Sexo]]=$B71,IF(DATOS_[[AGRUP. VALOR. PTO.]:[AGRUP. VALOR. PTO.]]=$B69,IF(DATOS_[[Check Periodo Ref.]:[Check Periodo Ref.]]="Dentro",IF(DATOS_[[Check Equiparado]:[Check Equiparado]]="Sí",IF(DATOS!AR$4="Sí",(1/DATOS_[[% anualiz]:[% anualiz]]),1)*IF(DATOS!AR$5="Sí",1/DATOS_[[% normaliz]:[% normaliz]],1)*(DATOS_[Conc.Sal.14])))))))),
0)</f>
        <v>0</v>
      </c>
      <c r="X71" s="168">
        <f t="array" ref="X71">IFERROR(
(AVERAGE((IF(DATOS_[[Sexo]:[Sexo]]=$B71,IF(DATOS_[[AGRUP. VALOR. PTO.]:[AGRUP. VALOR. PTO.]]=$B69,IF(DATOS_[[Check Periodo Ref.]:[Check Periodo Ref.]]="Dentro",IF(DATOS_[[Check Equiparado]:[Check Equiparado]]="Sí",IF(DATOS!AS$4="Sí",(1/DATOS_[[% anualiz]:[% anualiz]]),1)*IF(DATOS!AS$5="Sí",1/DATOS_[[% normaliz]:[% normaliz]],1)*(DATOS_[Conc.Sal.15])))))))),
0)</f>
        <v>0</v>
      </c>
      <c r="Y71" s="168">
        <f t="array" ref="Y71">IFERROR(
(AVERAGE((IF(DATOS_[[Sexo]:[Sexo]]=$B71,IF(DATOS_[[AGRUP. VALOR. PTO.]:[AGRUP. VALOR. PTO.]]=$B69,IF(DATOS_[[Check Periodo Ref.]:[Check Periodo Ref.]]="Dentro",IF(DATOS_[[Check Equiparado]:[Check Equiparado]]="Sí",IF(DATOS!AT$4="Sí",(1/DATOS_[[% anualiz]:[% anualiz]]),1)*IF(DATOS!AT$5="Sí",1/DATOS_[[% normaliz]:[% normaliz]],1)*(DATOS_[Conc.Sal.16])))))))),
0)</f>
        <v>0</v>
      </c>
      <c r="Z71" s="168">
        <f t="array" ref="Z71">IFERROR(
(AVERAGE((IF(DATOS_[[Sexo]:[Sexo]]=$B71,IF(DATOS_[[AGRUP. VALOR. PTO.]:[AGRUP. VALOR. PTO.]]=$B69,IF(DATOS_[[Check Periodo Ref.]:[Check Periodo Ref.]]="Dentro",IF(DATOS_[[Check Equiparado]:[Check Equiparado]]="Sí",IF(DATOS!AU$4="Sí",(1/DATOS_[[% anualiz]:[% anualiz]]),1)*IF(DATOS!AU$5="Sí",1/DATOS_[[% normaliz]:[% normaliz]],1)*(DATOS_[Conc.Sal.17])))))))),
0)</f>
        <v>0</v>
      </c>
      <c r="AA71" s="168">
        <f t="array" ref="AA71">IFERROR(
(AVERAGE((IF(DATOS_[[Sexo]:[Sexo]]=$B71,IF(DATOS_[[AGRUP. VALOR. PTO.]:[AGRUP. VALOR. PTO.]]=$B69,IF(DATOS_[[Check Periodo Ref.]:[Check Periodo Ref.]]="Dentro",IF(DATOS_[[Check Equiparado]:[Check Equiparado]]="Sí",IF(DATOS!AV$4="Sí",(1/DATOS_[[% anualiz]:[% anualiz]]),1)*IF(DATOS!AV$5="Sí",1/DATOS_[[% normaliz]:[% normaliz]],1)*(DATOS_[Conc.Sal.18])))))))),
0)</f>
        <v>0</v>
      </c>
      <c r="AB71" s="168">
        <f t="array" ref="AB71">IFERROR(
(AVERAGE((IF(DATOS_[[Sexo]:[Sexo]]=$B71,IF(DATOS_[[AGRUP. VALOR. PTO.]:[AGRUP. VALOR. PTO.]]=$B69,IF(DATOS_[[Check Periodo Ref.]:[Check Periodo Ref.]]="Dentro",IF(DATOS_[[Check Equiparado]:[Check Equiparado]]="Sí",IF(DATOS!AW$4="Sí",(1/DATOS_[[% anualiz]:[% anualiz]]),1)*IF(DATOS!AW$5="Sí",1/DATOS_[[% normaliz]:[% normaliz]],1)*(DATOS_[Conc.Sal.19])))))))),
0)</f>
        <v>0</v>
      </c>
      <c r="AC71" s="168">
        <f t="array" ref="AC71">IFERROR(
(AVERAGE((IF(DATOS_[[Sexo]:[Sexo]]=$B71,IF(DATOS_[[AGRUP. VALOR. PTO.]:[AGRUP. VALOR. PTO.]]=$B69,IF(DATOS_[[Check Periodo Ref.]:[Check Periodo Ref.]]="Dentro",IF(DATOS_[[Check Equiparado]:[Check Equiparado]]="Sí",IF(DATOS!AX$4="Sí",(1/DATOS_[[% anualiz]:[% anualiz]]),1)*IF(DATOS!AX$5="Sí",1/DATOS_[[% normaliz]:[% normaliz]],1)*(DATOS_[Conc.Sal.20])))))))),
0)</f>
        <v>0</v>
      </c>
      <c r="AD71" s="168">
        <f t="array" ref="AD71">IFERROR(
(AVERAGE((IF(DATOS_[[Sexo]:[Sexo]]=$B71,IF(DATOS_[[AGRUP. VALOR. PTO.]:[AGRUP. VALOR. PTO.]]=$B69,IF(DATOS_[[Check Periodo Ref.]:[Check Periodo Ref.]]="Dentro",IF(DATOS_[[Check Equiparado]:[Check Equiparado]]="Sí",IF(DATOS!AY$4="Sí",(1/DATOS_[[% anualiz]:[% anualiz]]),1)*IF(DATOS!AY$5="Sí",1/DATOS_[[% normaliz]:[% normaliz]],1)*(DATOS_[Conc.Sal.21])))))))),
0)</f>
        <v>0</v>
      </c>
      <c r="AE71" s="168">
        <f t="array" ref="AE71">IFERROR(
(AVERAGE((IF(DATOS_[[Sexo]:[Sexo]]=$B71,IF(DATOS_[[AGRUP. VALOR. PTO.]:[AGRUP. VALOR. PTO.]]=$B69,IF(DATOS_[[Check Periodo Ref.]:[Check Periodo Ref.]]="Dentro",IF(DATOS_[[Check Equiparado]:[Check Equiparado]]="Sí",IF(DATOS!AZ$4="Sí",(1/DATOS_[[% anualiz]:[% anualiz]]),1)*IF(DATOS!AZ$5="Sí",1/DATOS_[[% normaliz]:[% normaliz]],1)*(DATOS_[Conc.Sal.22])))))))),
0)</f>
        <v>0</v>
      </c>
      <c r="AF71" s="168">
        <f t="array" ref="AF71">IFERROR(
(AVERAGE((IF(DATOS_[[Sexo]:[Sexo]]=$B71,IF(DATOS_[[AGRUP. VALOR. PTO.]:[AGRUP. VALOR. PTO.]]=$B69,IF(DATOS_[[Check Periodo Ref.]:[Check Periodo Ref.]]="Dentro",IF(DATOS_[[Check Equiparado]:[Check Equiparado]]="Sí",IF(DATOS!BA$4="Sí",(1/DATOS_[[% anualiz]:[% anualiz]]),1)*IF(DATOS!BA$5="Sí",1/DATOS_[[% normaliz]:[% normaliz]],1)*(DATOS_[Conc.Sal.23])))))))),
0)</f>
        <v>0</v>
      </c>
      <c r="AG71" s="168">
        <f t="array" ref="AG71">IFERROR(
(AVERAGE((IF(DATOS_[[Sexo]:[Sexo]]=$B71,IF(DATOS_[[AGRUP. VALOR. PTO.]:[AGRUP. VALOR. PTO.]]=$B69,IF(DATOS_[[Check Periodo Ref.]:[Check Periodo Ref.]]="Dentro",IF(DATOS_[[Check Equiparado]:[Check Equiparado]]="Sí",IF(DATOS!BB$4="Sí",(1/DATOS_[[% anualiz]:[% anualiz]]),1)*IF(DATOS!BB$5="Sí",1/DATOS_[[% normaliz]:[% normaliz]],1)*(DATOS_[Conc.Sal.24])))))))),
0)</f>
        <v>0</v>
      </c>
      <c r="AH71" s="168">
        <f t="array" ref="AH71">IFERROR(
(AVERAGE((IF(DATOS_[[Sexo]:[Sexo]]=$B71,IF(DATOS_[[AGRUP. VALOR. PTO.]:[AGRUP. VALOR. PTO.]]=$B69,IF(DATOS_[[Check Periodo Ref.]:[Check Periodo Ref.]]="Dentro",IF(DATOS_[[Check Equiparado]:[Check Equiparado]]="Sí",IF(DATOS!BC$4="Sí",(1/DATOS_[[% anualiz]:[% anualiz]]),1)*IF(DATOS!BC$5="Sí",1/DATOS_[[% normaliz]:[% normaliz]],1)*(DATOS_[Conc.Sal.25])))))))),
0)</f>
        <v>0</v>
      </c>
      <c r="AI71" s="168">
        <f t="array" ref="AI71">IFERROR(
(AVERAGE((IF(DATOS_[[Sexo]:[Sexo]]=$B71,IF(DATOS_[[AGRUP. VALOR. PTO.]:[AGRUP. VALOR. PTO.]]=$B69,IF(DATOS_[[Check Periodo Ref.]:[Check Periodo Ref.]]="Dentro",IF(DATOS_[[Check Equiparado]:[Check Equiparado]]="Sí",IF(DATOS!BD$4="Sí",(1/DATOS_[[% anualiz]:[% anualiz]]),1)*IF(DATOS!BD$5="Sí",1/DATOS_[[% normaliz]:[% normaliz]],1)*(DATOS_[Conc.Sal.26])))))))),
0)</f>
        <v>0</v>
      </c>
      <c r="AJ71" s="168">
        <f t="array" ref="AJ71">IFERROR(
(AVERAGE((IF(DATOS_[[Sexo]:[Sexo]]=$B71,IF(DATOS_[[AGRUP. VALOR. PTO.]:[AGRUP. VALOR. PTO.]]=$B69,IF(DATOS_[[Check Periodo Ref.]:[Check Periodo Ref.]]="Dentro",IF(DATOS_[[Check Equiparado]:[Check Equiparado]]="Sí",IF(DATOS!BE$4="Sí",(1/DATOS_[[% anualiz]:[% anualiz]]),1)*IF(DATOS!BE$5="Sí",1/DATOS_[[% normaliz]:[% normaliz]],1)*(DATOS_[Conc.Sal.27])))))))),
0)</f>
        <v>0</v>
      </c>
      <c r="AK71" s="168">
        <f t="array" ref="AK71">IFERROR(
(AVERAGE((IF(DATOS_[[Sexo]:[Sexo]]=$B71,IF(DATOS_[[AGRUP. VALOR. PTO.]:[AGRUP. VALOR. PTO.]]=$B69,IF(DATOS_[[Check Periodo Ref.]:[Check Periodo Ref.]]="Dentro",IF(DATOS_[[Check Equiparado]:[Check Equiparado]]="Sí",IF(DATOS!BF$4="Sí",(1/DATOS_[[% anualiz]:[% anualiz]]),1)*IF(DATOS!BF$5="Sí",1/DATOS_[[% normaliz]:[% normaliz]],1)*(DATOS_[Conc.Sal.28])))))))),
0)</f>
        <v>0</v>
      </c>
      <c r="AL71" s="168">
        <f t="array" ref="AL71">IFERROR(
(AVERAGE((IF(DATOS_[[Sexo]:[Sexo]]=$B71,IF(DATOS_[[AGRUP. VALOR. PTO.]:[AGRUP. VALOR. PTO.]]=$B69,IF(DATOS_[[Check Periodo Ref.]:[Check Periodo Ref.]]="Dentro",IF(DATOS_[[Check Equiparado]:[Check Equiparado]]="Sí",IF(DATOS!BG$4="Sí",(1/DATOS_[[% anualiz]:[% anualiz]]),1)*IF(DATOS!BG$5="Sí",1/DATOS_[[% normaliz]:[% normaliz]],1)*(DATOS_[Conc.Sal.29])))))))),
0)</f>
        <v>0</v>
      </c>
      <c r="AM71" s="168">
        <f t="array" ref="AM71">IFERROR(
(AVERAGE((IF(DATOS_[[Sexo]:[Sexo]]=$B71,IF(DATOS_[[AGRUP. VALOR. PTO.]:[AGRUP. VALOR. PTO.]]=$B69,IF(DATOS_[[Check Periodo Ref.]:[Check Periodo Ref.]]="Dentro",IF(DATOS_[[Check Equiparado]:[Check Equiparado]]="Sí",IF(DATOS!BH$4="Sí",(1/DATOS_[[% anualiz]:[% anualiz]]),1)*IF(DATOS!BH$5="Sí",1/DATOS_[[% normaliz]:[% normaliz]],1)*(DATOS_[Conc.Sal.30])))))))),
0)</f>
        <v>0</v>
      </c>
      <c r="AN71" s="169">
        <f t="array" ref="AN71">IFERROR(
AVERAGE(IF(DATOS_[Sexo]=$B71,IF(DATOS_[[AGRUP. VALOR. PTO.]:[AGRUP. VALOR. PTO.]]=$B69,IF(DATOS_[Check Equiparado]="Sí",IF(DATOS_[Check Periodo Ref.]="Dentro",DATOS_[Tot COMPL.SAL Eq],FALSE))))),
0)</f>
        <v>0</v>
      </c>
      <c r="AO71" s="170">
        <f t="array" ref="AO71">IFERROR(
AVERAGE(IF(DATOS_[Sexo]=$B71,IF(DATOS_[[AGRUP. VALOR. PTO.]:[AGRUP. VALOR. PTO.]]=$B69,IF(DATOS_[Check Equiparado]="Sí",IF(DATOS_[Check Periodo Ref.]="Dentro",DATOS_[TOTAL SALARIO Eq],FALSE))))),
0)</f>
        <v>0</v>
      </c>
      <c r="AP71" s="171">
        <f t="array" ref="AP71">IFERROR(
(AVERAGE((IF(DATOS_[[Sexo]:[Sexo]]=$B71,IF(DATOS_[[AGRUP. VALOR. PTO.]:[AGRUP. VALOR. PTO.]]=$B70,IF(DATOS_[[Check Periodo Ref.]:[Check Periodo Ref.]]="Dentro",IF(DATOS_[[Check Equiparado]:[Check Equiparado]]="Sí",IF(DATOS!BI$4="Sí",(1/DATOS_[[% anualiz]:[% anualiz]]),1)*IF(DATOS!BI$5="Sí",1/DATOS_[[% normaliz]:[% normaliz]],1)*(DATOS_[C.Extra.01])))))))),
0)</f>
        <v>0</v>
      </c>
      <c r="AQ71" s="171">
        <f t="array" ref="AQ71">IFERROR(
(AVERAGE((IF(DATOS_[[Sexo]:[Sexo]]=$B71,IF(DATOS_[[AGRUP. VALOR. PTO.]:[AGRUP. VALOR. PTO.]]=$B70,IF(DATOS_[[Check Periodo Ref.]:[Check Periodo Ref.]]="Dentro",IF(DATOS_[[Check Equiparado]:[Check Equiparado]]="Sí",IF(DATOS!BJ$4="Sí",(1/DATOS_[[% anualiz]:[% anualiz]]),1)*IF(DATOS!BJ$5="Sí",1/DATOS_[[% normaliz]:[% normaliz]],1)*(DATOS_[C.Extra.02])))))))),
0)</f>
        <v>0</v>
      </c>
      <c r="AR71" s="171">
        <f t="array" ref="AR71">IFERROR(
(AVERAGE((IF(DATOS_[[Sexo]:[Sexo]]=$B71,IF(DATOS_[[AGRUP. VALOR. PTO.]:[AGRUP. VALOR. PTO.]]=$B70,IF(DATOS_[[Check Periodo Ref.]:[Check Periodo Ref.]]="Dentro",IF(DATOS_[[Check Equiparado]:[Check Equiparado]]="Sí",IF(DATOS!BK$4="Sí",(1/DATOS_[[% anualiz]:[% anualiz]]),1)*IF(DATOS!BK$5="Sí",1/DATOS_[[% normaliz]:[% normaliz]],1)*(DATOS_[C.Extra.03])))))))),
0)</f>
        <v>0</v>
      </c>
      <c r="AS71" s="171">
        <f t="array" ref="AS71">IFERROR(
(AVERAGE((IF(DATOS_[[Sexo]:[Sexo]]=$B71,IF(DATOS_[[AGRUP. VALOR. PTO.]:[AGRUP. VALOR. PTO.]]=$B70,IF(DATOS_[[Check Periodo Ref.]:[Check Periodo Ref.]]="Dentro",IF(DATOS_[[Check Equiparado]:[Check Equiparado]]="Sí",IF(DATOS!BL$4="Sí",(1/DATOS_[[% anualiz]:[% anualiz]]),1)*IF(DATOS!BL$5="Sí",1/DATOS_[[% normaliz]:[% normaliz]],1)*(DATOS_[C.Extra.04])))))))),
0)</f>
        <v>0</v>
      </c>
      <c r="AT71" s="171">
        <f t="array" ref="AT71">IFERROR(
(AVERAGE((IF(DATOS_[[Sexo]:[Sexo]]=$B71,IF(DATOS_[[AGRUP. VALOR. PTO.]:[AGRUP. VALOR. PTO.]]=$B70,IF(DATOS_[[Check Periodo Ref.]:[Check Periodo Ref.]]="Dentro",IF(DATOS_[[Check Equiparado]:[Check Equiparado]]="Sí",IF(DATOS!BM$4="Sí",(1/DATOS_[[% anualiz]:[% anualiz]]),1)*IF(DATOS!BM$5="Sí",1/DATOS_[[% normaliz]:[% normaliz]],1)*(DATOS_[C.Extra.05])))))))),
0)</f>
        <v>0</v>
      </c>
      <c r="AU71" s="172">
        <f t="array" ref="AU71">IFERROR(
AVERAGE(IF(DATOS_[Sexo]=$B71,IF(DATOS_[[AGRUP. VALOR. PTO.]:[AGRUP. VALOR. PTO.]]=$B69,IF(DATOS_[Check Equiparado]="Sí",IF(DATOS_[Check Periodo Ref.]="Dentro",DATOS_[Tot Extrasalarial Eq],FALSE))))),
0)</f>
        <v>0</v>
      </c>
      <c r="AV71" s="173">
        <f t="array" ref="AV71">IFERROR(
AVERAGE(IF(DATOS_[Sexo]=$B71,IF(DATOS_[[AGRUP. VALOR. PTO.]:[AGRUP. VALOR. PTO.]]=$B69,IF(DATOS_[Check Equiparado]="Sí",IF(DATOS_[Check Periodo Ref.]="Dentro",DATOS_[TOTAL Retrib Eq],FALSE))))),
0)</f>
        <v>0</v>
      </c>
    </row>
    <row r="72" spans="1:48" ht="17.25" thickBot="1" x14ac:dyDescent="0.35">
      <c r="A72" s="119" t="str">
        <f t="shared" ref="A72" si="79">+A73</f>
        <v>[ocultar]</v>
      </c>
      <c r="B72" s="129" t="s">
        <v>279</v>
      </c>
      <c r="C72" s="166"/>
      <c r="D72" s="130"/>
      <c r="E72" s="130"/>
      <c r="F72" s="130"/>
      <c r="G72" s="130"/>
      <c r="H72" s="130"/>
      <c r="I72" s="196" t="str">
        <f t="shared" ref="I72:AV72" si="80">IFERROR((I73-I74)/I73,"")</f>
        <v/>
      </c>
      <c r="J72" s="197" t="str">
        <f t="shared" si="80"/>
        <v/>
      </c>
      <c r="K72" s="198" t="str">
        <f t="shared" si="80"/>
        <v/>
      </c>
      <c r="L72" s="198" t="str">
        <f t="shared" si="80"/>
        <v/>
      </c>
      <c r="M72" s="198" t="str">
        <f t="shared" si="80"/>
        <v/>
      </c>
      <c r="N72" s="199" t="str">
        <f t="shared" si="80"/>
        <v/>
      </c>
      <c r="O72" s="200" t="str">
        <f t="shared" si="80"/>
        <v/>
      </c>
      <c r="P72" s="200" t="str">
        <f t="shared" si="80"/>
        <v/>
      </c>
      <c r="Q72" s="200" t="str">
        <f t="shared" si="80"/>
        <v/>
      </c>
      <c r="R72" s="200" t="str">
        <f t="shared" si="80"/>
        <v/>
      </c>
      <c r="S72" s="200" t="str">
        <f t="shared" si="80"/>
        <v/>
      </c>
      <c r="T72" s="200" t="str">
        <f t="shared" si="80"/>
        <v/>
      </c>
      <c r="U72" s="200" t="str">
        <f t="shared" si="80"/>
        <v/>
      </c>
      <c r="V72" s="200" t="str">
        <f t="shared" si="80"/>
        <v/>
      </c>
      <c r="W72" s="200" t="str">
        <f t="shared" si="80"/>
        <v/>
      </c>
      <c r="X72" s="200" t="str">
        <f t="shared" si="80"/>
        <v/>
      </c>
      <c r="Y72" s="200" t="str">
        <f t="shared" si="80"/>
        <v/>
      </c>
      <c r="Z72" s="199" t="str">
        <f t="shared" si="80"/>
        <v/>
      </c>
      <c r="AA72" s="199" t="str">
        <f t="shared" si="80"/>
        <v/>
      </c>
      <c r="AB72" s="199" t="str">
        <f t="shared" si="80"/>
        <v/>
      </c>
      <c r="AC72" s="199" t="str">
        <f t="shared" si="80"/>
        <v/>
      </c>
      <c r="AD72" s="199" t="str">
        <f t="shared" si="80"/>
        <v/>
      </c>
      <c r="AE72" s="199" t="str">
        <f t="shared" si="80"/>
        <v/>
      </c>
      <c r="AF72" s="199" t="str">
        <f t="shared" si="80"/>
        <v/>
      </c>
      <c r="AG72" s="199" t="str">
        <f t="shared" si="80"/>
        <v/>
      </c>
      <c r="AH72" s="199" t="str">
        <f t="shared" si="80"/>
        <v/>
      </c>
      <c r="AI72" s="199" t="str">
        <f t="shared" si="80"/>
        <v/>
      </c>
      <c r="AJ72" s="199" t="str">
        <f t="shared" si="80"/>
        <v/>
      </c>
      <c r="AK72" s="199" t="str">
        <f t="shared" si="80"/>
        <v/>
      </c>
      <c r="AL72" s="199" t="str">
        <f t="shared" si="80"/>
        <v/>
      </c>
      <c r="AM72" s="199" t="str">
        <f t="shared" si="80"/>
        <v/>
      </c>
      <c r="AN72" s="201" t="str">
        <f t="shared" si="80"/>
        <v/>
      </c>
      <c r="AO72" s="205" t="str">
        <f t="shared" si="80"/>
        <v/>
      </c>
      <c r="AP72" s="202" t="str">
        <f t="shared" si="80"/>
        <v/>
      </c>
      <c r="AQ72" s="202" t="str">
        <f t="shared" si="80"/>
        <v/>
      </c>
      <c r="AR72" s="202" t="str">
        <f t="shared" si="80"/>
        <v/>
      </c>
      <c r="AS72" s="202" t="str">
        <f t="shared" si="80"/>
        <v/>
      </c>
      <c r="AT72" s="202" t="str">
        <f t="shared" si="80"/>
        <v/>
      </c>
      <c r="AU72" s="203" t="str">
        <f t="shared" si="80"/>
        <v/>
      </c>
      <c r="AV72" s="204" t="str">
        <f t="shared" si="80"/>
        <v/>
      </c>
    </row>
    <row r="73" spans="1:48" x14ac:dyDescent="0.3">
      <c r="A73" s="119" t="str">
        <f t="shared" ref="A73" si="81">+IF(C73+C74=0,"[ocultar]","")</f>
        <v>[ocultar]</v>
      </c>
      <c r="B73" s="123" t="s">
        <v>162</v>
      </c>
      <c r="C73" s="124">
        <f t="array" ref="C73">SUM(IF($B73=DATOS_[Sexo],
IF($B72=DATOS_[AGRUP. VALOR. PTO.],
IF("Dentro"=DATOS_[Check Periodo Ref.],
1/(COUNTIFS(DATOS_[Sexo],$B73,DATOS_[AGRUP. VALOR. PTO.],$B72,DATOS_[Check Periodo Ref.],"Dentro",DATOS_[id],DATOS_[id]))))))</f>
        <v>0</v>
      </c>
      <c r="D73" s="125">
        <f>COUNTIFS(DATOS_[AGRUP. VALOR. PTO.],$B72,DATOS_[Sexo],$B73,DATOS_[Check Periodo Ref.],"Dentro")</f>
        <v>0</v>
      </c>
      <c r="E73" s="125">
        <f>COUNTIFS(DATOS_[AGRUP. VALOR. PTO.],$B72,DATOS_[Sexo],$B73,DATOS_[Check Periodo Ref.],"Dentro",DATOS_[Check Nº SC Norm],"Sí")</f>
        <v>0</v>
      </c>
      <c r="F73" s="125">
        <f>COUNTIFS(DATOS_[AGRUP. VALOR. PTO.],$B72,DATOS_[Sexo],$B73,DATOS_[Check Periodo Ref.],"Dentro",DATOS_[Check Nº SC Anualiz],"Sí")</f>
        <v>0</v>
      </c>
      <c r="G73" s="125">
        <f>COUNTIFS(DATOS_[AGRUP. VALOR. PTO.],$B72,DATOS_[Sexo],$B73,DATOS_[Check Periodo Ref.],"Dentro",DATOS_[Check Nº SC Norm y Anualiz],"Sí")</f>
        <v>0</v>
      </c>
      <c r="H73" s="125">
        <f>COUNTIFS(DATOS_[AGRUP. VALOR. PTO.],$B72,DATOS_[Sexo],$B73,DATOS_[Check Periodo Ref.],"Dentro",DATOS_[Check Equiparación],"Sí")</f>
        <v>0</v>
      </c>
      <c r="I73" s="167">
        <f t="array" ref="I73">IFERROR(
AVERAGE(IF(DATOS_[Sexo]=$B73,IF(DATOS_[[AGRUP. VALOR. PTO.]:[AGRUP. VALOR. PTO.]]=$B72,IF(DATOS_[Check Equiparado]="Sí",IF(DATOS_[Check Periodo Ref.]="Dentro",DATOS_[SALARIO BASE Eq],FALSE))))),
0)</f>
        <v>0</v>
      </c>
      <c r="J73" s="168">
        <f t="array" ref="J73">IFERROR(
(AVERAGE((IF(DATOS_[[Sexo]:[Sexo]]=$B73,IF(DATOS_[[AGRUP. VALOR. PTO.]:[AGRUP. VALOR. PTO.]]=$B72,IF(DATOS_[[Check Periodo Ref.]:[Check Periodo Ref.]]="Dentro",IF(DATOS_[[Check Equiparado]:[Check Equiparado]]="Sí",IF(DATOS!AE$4="Sí",(1/DATOS_[[% anualiz]:[% anualiz]]),1)*IF(DATOS!AE$5="Sí",1/DATOS_[[% normaliz]:[% normaliz]],1)*(DATOS_[Conc.Sal.01])))))))),
0)</f>
        <v>0</v>
      </c>
      <c r="K73" s="168">
        <f t="array" ref="K73">IFERROR(
(AVERAGE((IF(DATOS_[[Sexo]:[Sexo]]=$B73,IF(DATOS_[[AGRUP. VALOR. PTO.]:[AGRUP. VALOR. PTO.]]=$B72,IF(DATOS_[[Check Periodo Ref.]:[Check Periodo Ref.]]="Dentro",IF(DATOS_[[Check Equiparado]:[Check Equiparado]]="Sí",IF(DATOS!AF$4="Sí",(1/DATOS_[[% anualiz]:[% anualiz]]),1)*IF(DATOS!AF$5="Sí",1/DATOS_[[% normaliz]:[% normaliz]],1)*(DATOS_[Conc.Sal.02])))))))),
0)</f>
        <v>0</v>
      </c>
      <c r="L73" s="168">
        <f t="array" ref="L73">IFERROR(
(AVERAGE((IF(DATOS_[[Sexo]:[Sexo]]=$B73,IF(DATOS_[[AGRUP. VALOR. PTO.]:[AGRUP. VALOR. PTO.]]=$B72,IF(DATOS_[[Check Periodo Ref.]:[Check Periodo Ref.]]="Dentro",IF(DATOS_[[Check Equiparado]:[Check Equiparado]]="Sí",IF(DATOS!AG$4="Sí",(1/DATOS_[[% anualiz]:[% anualiz]]),1)*IF(DATOS!AG$5="Sí",1/DATOS_[[% normaliz]:[% normaliz]],1)*(DATOS_[Conc.Sal.03])))))))),
0)</f>
        <v>0</v>
      </c>
      <c r="M73" s="168">
        <f t="array" ref="M73">IFERROR(
(AVERAGE((IF(DATOS_[[Sexo]:[Sexo]]=$B73,IF(DATOS_[[AGRUP. VALOR. PTO.]:[AGRUP. VALOR. PTO.]]=$B72,IF(DATOS_[[Check Periodo Ref.]:[Check Periodo Ref.]]="Dentro",IF(DATOS_[[Check Equiparado]:[Check Equiparado]]="Sí",IF(DATOS!AH$4="Sí",(1/DATOS_[[% anualiz]:[% anualiz]]),1)*IF(DATOS!AH$5="Sí",1/DATOS_[[% normaliz]:[% normaliz]],1)*(DATOS_[Conc.Sal.04])))))))),
0)</f>
        <v>0</v>
      </c>
      <c r="N73" s="168">
        <f t="array" ref="N73">IFERROR(
(AVERAGE((IF(DATOS_[[Sexo]:[Sexo]]=$B73,IF(DATOS_[[AGRUP. VALOR. PTO.]:[AGRUP. VALOR. PTO.]]=$B72,IF(DATOS_[[Check Periodo Ref.]:[Check Periodo Ref.]]="Dentro",IF(DATOS_[[Check Equiparado]:[Check Equiparado]]="Sí",IF(DATOS!AI$4="Sí",(1/DATOS_[[% anualiz]:[% anualiz]]),1)*IF(DATOS!AI$5="Sí",1/DATOS_[[% normaliz]:[% normaliz]],1)*(DATOS_[Conc.Sal.05])))))))),
0)</f>
        <v>0</v>
      </c>
      <c r="O73" s="168">
        <f t="array" ref="O73">IFERROR(
(AVERAGE((IF(DATOS_[[Sexo]:[Sexo]]=$B73,IF(DATOS_[[AGRUP. VALOR. PTO.]:[AGRUP. VALOR. PTO.]]=$B72,IF(DATOS_[[Check Periodo Ref.]:[Check Periodo Ref.]]="Dentro",IF(DATOS_[[Check Equiparado]:[Check Equiparado]]="Sí",IF(DATOS!AJ$4="Sí",(1/DATOS_[[% anualiz]:[% anualiz]]),1)*IF(DATOS!AJ$5="Sí",1/DATOS_[[% normaliz]:[% normaliz]],1)*(DATOS_[Conc.Sal.06])))))))),
0)</f>
        <v>0</v>
      </c>
      <c r="P73" s="168">
        <f t="array" ref="P73">IFERROR(
(AVERAGE((IF(DATOS_[[Sexo]:[Sexo]]=$B73,IF(DATOS_[[AGRUP. VALOR. PTO.]:[AGRUP. VALOR. PTO.]]=$B72,IF(DATOS_[[Check Periodo Ref.]:[Check Periodo Ref.]]="Dentro",IF(DATOS_[[Check Equiparado]:[Check Equiparado]]="Sí",IF(DATOS!AK$4="Sí",(1/DATOS_[[% anualiz]:[% anualiz]]),1)*IF(DATOS!AK$5="Sí",1/DATOS_[[% normaliz]:[% normaliz]],1)*(DATOS_[Conc.Sal.07])))))))),
0)</f>
        <v>0</v>
      </c>
      <c r="Q73" s="168">
        <f t="array" ref="Q73">IFERROR(
(AVERAGE((IF(DATOS_[[Sexo]:[Sexo]]=$B73,IF(DATOS_[[AGRUP. VALOR. PTO.]:[AGRUP. VALOR. PTO.]]=$B72,IF(DATOS_[[Check Periodo Ref.]:[Check Periodo Ref.]]="Dentro",IF(DATOS_[[Check Equiparado]:[Check Equiparado]]="Sí",IF(DATOS!AL$4="Sí",(1/DATOS_[[% anualiz]:[% anualiz]]),1)*IF(DATOS!AL$5="Sí",1/DATOS_[[% normaliz]:[% normaliz]],1)*(DATOS_[Conc.Sal.08])))))))),
0)</f>
        <v>0</v>
      </c>
      <c r="R73" s="168">
        <f t="array" ref="R73">IFERROR(
(AVERAGE((IF(DATOS_[[Sexo]:[Sexo]]=$B73,IF(DATOS_[[AGRUP. VALOR. PTO.]:[AGRUP. VALOR. PTO.]]=$B72,IF(DATOS_[[Check Periodo Ref.]:[Check Periodo Ref.]]="Dentro",IF(DATOS_[[Check Equiparado]:[Check Equiparado]]="Sí",IF(DATOS!AM$4="Sí",(1/DATOS_[[% anualiz]:[% anualiz]]),1)*IF(DATOS!AM$5="Sí",1/DATOS_[[% normaliz]:[% normaliz]],1)*(DATOS_[Conc.Sal.09])))))))),
0)</f>
        <v>0</v>
      </c>
      <c r="S73" s="168">
        <f t="array" ref="S73">IFERROR(
(AVERAGE((IF(DATOS_[[Sexo]:[Sexo]]=$B73,IF(DATOS_[[AGRUP. VALOR. PTO.]:[AGRUP. VALOR. PTO.]]=$B72,IF(DATOS_[[Check Periodo Ref.]:[Check Periodo Ref.]]="Dentro",IF(DATOS_[[Check Equiparado]:[Check Equiparado]]="Sí",IF(DATOS!AN$4="Sí",(1/DATOS_[[% anualiz]:[% anualiz]]),1)*IF(DATOS!AN$5="Sí",1/DATOS_[[% normaliz]:[% normaliz]],1)*(DATOS_[Conc.Sal.10])))))))),
0)</f>
        <v>0</v>
      </c>
      <c r="T73" s="168">
        <f t="array" ref="T73">IFERROR(
(AVERAGE((IF(DATOS_[[Sexo]:[Sexo]]=$B73,IF(DATOS_[[AGRUP. VALOR. PTO.]:[AGRUP. VALOR. PTO.]]=$B72,IF(DATOS_[[Check Periodo Ref.]:[Check Periodo Ref.]]="Dentro",IF(DATOS_[[Check Equiparado]:[Check Equiparado]]="Sí",IF(DATOS!AO$4="Sí",(1/DATOS_[[% anualiz]:[% anualiz]]),1)*IF(DATOS!AO$5="Sí",1/DATOS_[[% normaliz]:[% normaliz]],1)*(DATOS_[Conc.Sal.11])))))))),
0)</f>
        <v>0</v>
      </c>
      <c r="U73" s="168">
        <f t="array" ref="U73">IFERROR(
(AVERAGE((IF(DATOS_[[Sexo]:[Sexo]]=$B73,IF(DATOS_[[AGRUP. VALOR. PTO.]:[AGRUP. VALOR. PTO.]]=$B72,IF(DATOS_[[Check Periodo Ref.]:[Check Periodo Ref.]]="Dentro",IF(DATOS_[[Check Equiparado]:[Check Equiparado]]="Sí",IF(DATOS!AP$4="Sí",(1/DATOS_[[% anualiz]:[% anualiz]]),1)*IF(DATOS!AP$5="Sí",1/DATOS_[[% normaliz]:[% normaliz]],1)*(DATOS_[Conc.Sal.12])))))))),
0)</f>
        <v>0</v>
      </c>
      <c r="V73" s="168">
        <f t="array" ref="V73">IFERROR(
(AVERAGE((IF(DATOS_[[Sexo]:[Sexo]]=$B73,IF(DATOS_[[AGRUP. VALOR. PTO.]:[AGRUP. VALOR. PTO.]]=$B72,IF(DATOS_[[Check Periodo Ref.]:[Check Periodo Ref.]]="Dentro",IF(DATOS_[[Check Equiparado]:[Check Equiparado]]="Sí",IF(DATOS!AQ$4="Sí",(1/DATOS_[[% anualiz]:[% anualiz]]),1)*IF(DATOS!AQ$5="Sí",1/DATOS_[[% normaliz]:[% normaliz]],1)*(DATOS_[Conc.Sal.13])))))))),
0)</f>
        <v>0</v>
      </c>
      <c r="W73" s="168">
        <f t="array" ref="W73">IFERROR(
(AVERAGE((IF(DATOS_[[Sexo]:[Sexo]]=$B73,IF(DATOS_[[AGRUP. VALOR. PTO.]:[AGRUP. VALOR. PTO.]]=$B72,IF(DATOS_[[Check Periodo Ref.]:[Check Periodo Ref.]]="Dentro",IF(DATOS_[[Check Equiparado]:[Check Equiparado]]="Sí",IF(DATOS!AR$4="Sí",(1/DATOS_[[% anualiz]:[% anualiz]]),1)*IF(DATOS!AR$5="Sí",1/DATOS_[[% normaliz]:[% normaliz]],1)*(DATOS_[Conc.Sal.14])))))))),
0)</f>
        <v>0</v>
      </c>
      <c r="X73" s="168">
        <f t="array" ref="X73">IFERROR(
(AVERAGE((IF(DATOS_[[Sexo]:[Sexo]]=$B73,IF(DATOS_[[AGRUP. VALOR. PTO.]:[AGRUP. VALOR. PTO.]]=$B72,IF(DATOS_[[Check Periodo Ref.]:[Check Periodo Ref.]]="Dentro",IF(DATOS_[[Check Equiparado]:[Check Equiparado]]="Sí",IF(DATOS!AS$4="Sí",(1/DATOS_[[% anualiz]:[% anualiz]]),1)*IF(DATOS!AS$5="Sí",1/DATOS_[[% normaliz]:[% normaliz]],1)*(DATOS_[Conc.Sal.15])))))))),
0)</f>
        <v>0</v>
      </c>
      <c r="Y73" s="168">
        <f t="array" ref="Y73">IFERROR(
(AVERAGE((IF(DATOS_[[Sexo]:[Sexo]]=$B73,IF(DATOS_[[AGRUP. VALOR. PTO.]:[AGRUP. VALOR. PTO.]]=$B72,IF(DATOS_[[Check Periodo Ref.]:[Check Periodo Ref.]]="Dentro",IF(DATOS_[[Check Equiparado]:[Check Equiparado]]="Sí",IF(DATOS!AT$4="Sí",(1/DATOS_[[% anualiz]:[% anualiz]]),1)*IF(DATOS!AT$5="Sí",1/DATOS_[[% normaliz]:[% normaliz]],1)*(DATOS_[Conc.Sal.16])))))))),
0)</f>
        <v>0</v>
      </c>
      <c r="Z73" s="168">
        <f t="array" ref="Z73">IFERROR(
(AVERAGE((IF(DATOS_[[Sexo]:[Sexo]]=$B73,IF(DATOS_[[AGRUP. VALOR. PTO.]:[AGRUP. VALOR. PTO.]]=$B72,IF(DATOS_[[Check Periodo Ref.]:[Check Periodo Ref.]]="Dentro",IF(DATOS_[[Check Equiparado]:[Check Equiparado]]="Sí",IF(DATOS!AU$4="Sí",(1/DATOS_[[% anualiz]:[% anualiz]]),1)*IF(DATOS!AU$5="Sí",1/DATOS_[[% normaliz]:[% normaliz]],1)*(DATOS_[Conc.Sal.17])))))))),
0)</f>
        <v>0</v>
      </c>
      <c r="AA73" s="168">
        <f t="array" ref="AA73">IFERROR(
(AVERAGE((IF(DATOS_[[Sexo]:[Sexo]]=$B73,IF(DATOS_[[AGRUP. VALOR. PTO.]:[AGRUP. VALOR. PTO.]]=$B72,IF(DATOS_[[Check Periodo Ref.]:[Check Periodo Ref.]]="Dentro",IF(DATOS_[[Check Equiparado]:[Check Equiparado]]="Sí",IF(DATOS!AV$4="Sí",(1/DATOS_[[% anualiz]:[% anualiz]]),1)*IF(DATOS!AV$5="Sí",1/DATOS_[[% normaliz]:[% normaliz]],1)*(DATOS_[Conc.Sal.18])))))))),
0)</f>
        <v>0</v>
      </c>
      <c r="AB73" s="168">
        <f t="array" ref="AB73">IFERROR(
(AVERAGE((IF(DATOS_[[Sexo]:[Sexo]]=$B73,IF(DATOS_[[AGRUP. VALOR. PTO.]:[AGRUP. VALOR. PTO.]]=$B72,IF(DATOS_[[Check Periodo Ref.]:[Check Periodo Ref.]]="Dentro",IF(DATOS_[[Check Equiparado]:[Check Equiparado]]="Sí",IF(DATOS!AW$4="Sí",(1/DATOS_[[% anualiz]:[% anualiz]]),1)*IF(DATOS!AW$5="Sí",1/DATOS_[[% normaliz]:[% normaliz]],1)*(DATOS_[Conc.Sal.19])))))))),
0)</f>
        <v>0</v>
      </c>
      <c r="AC73" s="168">
        <f t="array" ref="AC73">IFERROR(
(AVERAGE((IF(DATOS_[[Sexo]:[Sexo]]=$B73,IF(DATOS_[[AGRUP. VALOR. PTO.]:[AGRUP. VALOR. PTO.]]=$B72,IF(DATOS_[[Check Periodo Ref.]:[Check Periodo Ref.]]="Dentro",IF(DATOS_[[Check Equiparado]:[Check Equiparado]]="Sí",IF(DATOS!AX$4="Sí",(1/DATOS_[[% anualiz]:[% anualiz]]),1)*IF(DATOS!AX$5="Sí",1/DATOS_[[% normaliz]:[% normaliz]],1)*(DATOS_[Conc.Sal.20])))))))),
0)</f>
        <v>0</v>
      </c>
      <c r="AD73" s="168">
        <f t="array" ref="AD73">IFERROR(
(AVERAGE((IF(DATOS_[[Sexo]:[Sexo]]=$B73,IF(DATOS_[[AGRUP. VALOR. PTO.]:[AGRUP. VALOR. PTO.]]=$B72,IF(DATOS_[[Check Periodo Ref.]:[Check Periodo Ref.]]="Dentro",IF(DATOS_[[Check Equiparado]:[Check Equiparado]]="Sí",IF(DATOS!AY$4="Sí",(1/DATOS_[[% anualiz]:[% anualiz]]),1)*IF(DATOS!AY$5="Sí",1/DATOS_[[% normaliz]:[% normaliz]],1)*(DATOS_[Conc.Sal.21])))))))),
0)</f>
        <v>0</v>
      </c>
      <c r="AE73" s="168">
        <f t="array" ref="AE73">IFERROR(
(AVERAGE((IF(DATOS_[[Sexo]:[Sexo]]=$B73,IF(DATOS_[[AGRUP. VALOR. PTO.]:[AGRUP. VALOR. PTO.]]=$B72,IF(DATOS_[[Check Periodo Ref.]:[Check Periodo Ref.]]="Dentro",IF(DATOS_[[Check Equiparado]:[Check Equiparado]]="Sí",IF(DATOS!AZ$4="Sí",(1/DATOS_[[% anualiz]:[% anualiz]]),1)*IF(DATOS!AZ$5="Sí",1/DATOS_[[% normaliz]:[% normaliz]],1)*(DATOS_[Conc.Sal.22])))))))),
0)</f>
        <v>0</v>
      </c>
      <c r="AF73" s="168">
        <f t="array" ref="AF73">IFERROR(
(AVERAGE((IF(DATOS_[[Sexo]:[Sexo]]=$B73,IF(DATOS_[[AGRUP. VALOR. PTO.]:[AGRUP. VALOR. PTO.]]=$B72,IF(DATOS_[[Check Periodo Ref.]:[Check Periodo Ref.]]="Dentro",IF(DATOS_[[Check Equiparado]:[Check Equiparado]]="Sí",IF(DATOS!BA$4="Sí",(1/DATOS_[[% anualiz]:[% anualiz]]),1)*IF(DATOS!BA$5="Sí",1/DATOS_[[% normaliz]:[% normaliz]],1)*(DATOS_[Conc.Sal.23])))))))),
0)</f>
        <v>0</v>
      </c>
      <c r="AG73" s="168">
        <f t="array" ref="AG73">IFERROR(
(AVERAGE((IF(DATOS_[[Sexo]:[Sexo]]=$B73,IF(DATOS_[[AGRUP. VALOR. PTO.]:[AGRUP. VALOR. PTO.]]=$B72,IF(DATOS_[[Check Periodo Ref.]:[Check Periodo Ref.]]="Dentro",IF(DATOS_[[Check Equiparado]:[Check Equiparado]]="Sí",IF(DATOS!BB$4="Sí",(1/DATOS_[[% anualiz]:[% anualiz]]),1)*IF(DATOS!BB$5="Sí",1/DATOS_[[% normaliz]:[% normaliz]],1)*(DATOS_[Conc.Sal.24])))))))),
0)</f>
        <v>0</v>
      </c>
      <c r="AH73" s="168">
        <f t="array" ref="AH73">IFERROR(
(AVERAGE((IF(DATOS_[[Sexo]:[Sexo]]=$B73,IF(DATOS_[[AGRUP. VALOR. PTO.]:[AGRUP. VALOR. PTO.]]=$B72,IF(DATOS_[[Check Periodo Ref.]:[Check Periodo Ref.]]="Dentro",IF(DATOS_[[Check Equiparado]:[Check Equiparado]]="Sí",IF(DATOS!BC$4="Sí",(1/DATOS_[[% anualiz]:[% anualiz]]),1)*IF(DATOS!BC$5="Sí",1/DATOS_[[% normaliz]:[% normaliz]],1)*(DATOS_[Conc.Sal.25])))))))),
0)</f>
        <v>0</v>
      </c>
      <c r="AI73" s="168">
        <f t="array" ref="AI73">IFERROR(
(AVERAGE((IF(DATOS_[[Sexo]:[Sexo]]=$B73,IF(DATOS_[[AGRUP. VALOR. PTO.]:[AGRUP. VALOR. PTO.]]=$B72,IF(DATOS_[[Check Periodo Ref.]:[Check Periodo Ref.]]="Dentro",IF(DATOS_[[Check Equiparado]:[Check Equiparado]]="Sí",IF(DATOS!BD$4="Sí",(1/DATOS_[[% anualiz]:[% anualiz]]),1)*IF(DATOS!BD$5="Sí",1/DATOS_[[% normaliz]:[% normaliz]],1)*(DATOS_[Conc.Sal.26])))))))),
0)</f>
        <v>0</v>
      </c>
      <c r="AJ73" s="168">
        <f t="array" ref="AJ73">IFERROR(
(AVERAGE((IF(DATOS_[[Sexo]:[Sexo]]=$B73,IF(DATOS_[[AGRUP. VALOR. PTO.]:[AGRUP. VALOR. PTO.]]=$B72,IF(DATOS_[[Check Periodo Ref.]:[Check Periodo Ref.]]="Dentro",IF(DATOS_[[Check Equiparado]:[Check Equiparado]]="Sí",IF(DATOS!BE$4="Sí",(1/DATOS_[[% anualiz]:[% anualiz]]),1)*IF(DATOS!BE$5="Sí",1/DATOS_[[% normaliz]:[% normaliz]],1)*(DATOS_[Conc.Sal.27])))))))),
0)</f>
        <v>0</v>
      </c>
      <c r="AK73" s="168">
        <f t="array" ref="AK73">IFERROR(
(AVERAGE((IF(DATOS_[[Sexo]:[Sexo]]=$B73,IF(DATOS_[[AGRUP. VALOR. PTO.]:[AGRUP. VALOR. PTO.]]=$B72,IF(DATOS_[[Check Periodo Ref.]:[Check Periodo Ref.]]="Dentro",IF(DATOS_[[Check Equiparado]:[Check Equiparado]]="Sí",IF(DATOS!BF$4="Sí",(1/DATOS_[[% anualiz]:[% anualiz]]),1)*IF(DATOS!BF$5="Sí",1/DATOS_[[% normaliz]:[% normaliz]],1)*(DATOS_[Conc.Sal.28])))))))),
0)</f>
        <v>0</v>
      </c>
      <c r="AL73" s="168">
        <f t="array" ref="AL73">IFERROR(
(AVERAGE((IF(DATOS_[[Sexo]:[Sexo]]=$B73,IF(DATOS_[[AGRUP. VALOR. PTO.]:[AGRUP. VALOR. PTO.]]=$B72,IF(DATOS_[[Check Periodo Ref.]:[Check Periodo Ref.]]="Dentro",IF(DATOS_[[Check Equiparado]:[Check Equiparado]]="Sí",IF(DATOS!BG$4="Sí",(1/DATOS_[[% anualiz]:[% anualiz]]),1)*IF(DATOS!BG$5="Sí",1/DATOS_[[% normaliz]:[% normaliz]],1)*(DATOS_[Conc.Sal.29])))))))),
0)</f>
        <v>0</v>
      </c>
      <c r="AM73" s="168">
        <f t="array" ref="AM73">IFERROR(
(AVERAGE((IF(DATOS_[[Sexo]:[Sexo]]=$B73,IF(DATOS_[[AGRUP. VALOR. PTO.]:[AGRUP. VALOR. PTO.]]=$B72,IF(DATOS_[[Check Periodo Ref.]:[Check Periodo Ref.]]="Dentro",IF(DATOS_[[Check Equiparado]:[Check Equiparado]]="Sí",IF(DATOS!BH$4="Sí",(1/DATOS_[[% anualiz]:[% anualiz]]),1)*IF(DATOS!BH$5="Sí",1/DATOS_[[% normaliz]:[% normaliz]],1)*(DATOS_[Conc.Sal.30])))))))),
0)</f>
        <v>0</v>
      </c>
      <c r="AN73" s="169">
        <f t="array" ref="AN73">IFERROR(
AVERAGE(IF(DATOS_[Sexo]=$B73,IF(DATOS_[[AGRUP. VALOR. PTO.]:[AGRUP. VALOR. PTO.]]=$B72,IF(DATOS_[Check Equiparado]="Sí",IF(DATOS_[Check Periodo Ref.]="Dentro",DATOS_[Tot COMPL.SAL Eq],FALSE))))),
0)</f>
        <v>0</v>
      </c>
      <c r="AO73" s="170">
        <f t="array" ref="AO73">IFERROR(
AVERAGE(IF(DATOS_[Sexo]=$B73,IF(DATOS_[[AGRUP. VALOR. PTO.]:[AGRUP. VALOR. PTO.]]=$B72,IF(DATOS_[Check Equiparado]="Sí",IF(DATOS_[Check Periodo Ref.]="Dentro",DATOS_[TOTAL SALARIO Eq],FALSE))))),
0)</f>
        <v>0</v>
      </c>
      <c r="AP73" s="171">
        <f t="array" ref="AP73">IFERROR(
(AVERAGE((IF(DATOS_[[Sexo]:[Sexo]]=$B73,IF(DATOS_[[AGRUP. VALOR. PTO.]:[AGRUP. VALOR. PTO.]]=$B72,IF(DATOS_[[Check Periodo Ref.]:[Check Periodo Ref.]]="Dentro",IF(DATOS_[[Check Equiparado]:[Check Equiparado]]="Sí",IF(DATOS!BI$4="Sí",(1/DATOS_[[% anualiz]:[% anualiz]]),1)*IF(DATOS!BI$5="Sí",1/DATOS_[[% normaliz]:[% normaliz]],1)*(DATOS_[C.Extra.01])))))))),
0)</f>
        <v>0</v>
      </c>
      <c r="AQ73" s="171">
        <f t="array" ref="AQ73">IFERROR(
(AVERAGE((IF(DATOS_[[Sexo]:[Sexo]]=$B73,IF(DATOS_[[AGRUP. VALOR. PTO.]:[AGRUP. VALOR. PTO.]]=$B72,IF(DATOS_[[Check Periodo Ref.]:[Check Periodo Ref.]]="Dentro",IF(DATOS_[[Check Equiparado]:[Check Equiparado]]="Sí",IF(DATOS!BJ$4="Sí",(1/DATOS_[[% anualiz]:[% anualiz]]),1)*IF(DATOS!BJ$5="Sí",1/DATOS_[[% normaliz]:[% normaliz]],1)*(DATOS_[C.Extra.02])))))))),
0)</f>
        <v>0</v>
      </c>
      <c r="AR73" s="171">
        <f t="array" ref="AR73">IFERROR(
(AVERAGE((IF(DATOS_[[Sexo]:[Sexo]]=$B73,IF(DATOS_[[AGRUP. VALOR. PTO.]:[AGRUP. VALOR. PTO.]]=$B72,IF(DATOS_[[Check Periodo Ref.]:[Check Periodo Ref.]]="Dentro",IF(DATOS_[[Check Equiparado]:[Check Equiparado]]="Sí",IF(DATOS!BK$4="Sí",(1/DATOS_[[% anualiz]:[% anualiz]]),1)*IF(DATOS!BK$5="Sí",1/DATOS_[[% normaliz]:[% normaliz]],1)*(DATOS_[C.Extra.03])))))))),
0)</f>
        <v>0</v>
      </c>
      <c r="AS73" s="171">
        <f t="array" ref="AS73">IFERROR(
(AVERAGE((IF(DATOS_[[Sexo]:[Sexo]]=$B73,IF(DATOS_[[AGRUP. VALOR. PTO.]:[AGRUP. VALOR. PTO.]]=$B72,IF(DATOS_[[Check Periodo Ref.]:[Check Periodo Ref.]]="Dentro",IF(DATOS_[[Check Equiparado]:[Check Equiparado]]="Sí",IF(DATOS!BL$4="Sí",(1/DATOS_[[% anualiz]:[% anualiz]]),1)*IF(DATOS!BL$5="Sí",1/DATOS_[[% normaliz]:[% normaliz]],1)*(DATOS_[C.Extra.04])))))))),
0)</f>
        <v>0</v>
      </c>
      <c r="AT73" s="171">
        <f t="array" ref="AT73">IFERROR(
(AVERAGE((IF(DATOS_[[Sexo]:[Sexo]]=$B73,IF(DATOS_[[AGRUP. VALOR. PTO.]:[AGRUP. VALOR. PTO.]]=$B72,IF(DATOS_[[Check Periodo Ref.]:[Check Periodo Ref.]]="Dentro",IF(DATOS_[[Check Equiparado]:[Check Equiparado]]="Sí",IF(DATOS!BM$4="Sí",(1/DATOS_[[% anualiz]:[% anualiz]]),1)*IF(DATOS!BM$5="Sí",1/DATOS_[[% normaliz]:[% normaliz]],1)*(DATOS_[C.Extra.05])))))))),
0)</f>
        <v>0</v>
      </c>
      <c r="AU73" s="172">
        <f t="array" ref="AU73">IFERROR(
AVERAGE(IF(DATOS_[Sexo]=$B73,IF(DATOS_[[AGRUP. VALOR. PTO.]:[AGRUP. VALOR. PTO.]]=$B72,IF(DATOS_[Check Equiparado]="Sí",IF(DATOS_[Check Periodo Ref.]="Dentro",DATOS_[Tot Extrasalarial Eq],FALSE))))),
0)</f>
        <v>0</v>
      </c>
      <c r="AV73" s="173">
        <f t="array" ref="AV73">IFERROR(
AVERAGE(IF(DATOS_[Sexo]=$B73,IF(DATOS_[[AGRUP. VALOR. PTO.]:[AGRUP. VALOR. PTO.]]=$B72,IF(DATOS_[Check Equiparado]="Sí",IF(DATOS_[Check Periodo Ref.]="Dentro",DATOS_[TOTAL Retrib Eq],FALSE))))),
0)</f>
        <v>0</v>
      </c>
    </row>
    <row r="74" spans="1:48" x14ac:dyDescent="0.3">
      <c r="A74" s="119" t="str">
        <f t="shared" ref="A74" si="82">+A73</f>
        <v>[ocultar]</v>
      </c>
      <c r="B74" s="123" t="s">
        <v>163</v>
      </c>
      <c r="C74" s="124">
        <f t="array" ref="C74">SUM(IF($B74=DATOS_[Sexo],
IF($B72=DATOS_[AGRUP. VALOR. PTO.],
IF("Dentro"=DATOS_[Check Periodo Ref.],
1/(COUNTIFS(DATOS_[Sexo],$B74,DATOS_[AGRUP. VALOR. PTO.],$B72,DATOS_[Check Periodo Ref.],"Dentro",DATOS_[id],DATOS_[id]))))))</f>
        <v>0</v>
      </c>
      <c r="D74" s="125">
        <f>COUNTIFS(DATOS_[AGRUP. VALOR. PTO.],$B72,DATOS_[Sexo],$B74,DATOS_[Check Periodo Ref.],"Dentro")</f>
        <v>0</v>
      </c>
      <c r="E74" s="125">
        <f>COUNTIFS(DATOS_[AGRUP. VALOR. PTO.],$B72,DATOS_[Sexo],$B74,DATOS_[Check Periodo Ref.],"Dentro",DATOS_[Check Nº SC Norm],"Sí")</f>
        <v>0</v>
      </c>
      <c r="F74" s="125">
        <f>COUNTIFS(DATOS_[AGRUP. VALOR. PTO.],$B72,DATOS_[Sexo],$B74,DATOS_[Check Periodo Ref.],"Dentro",DATOS_[Check Nº SC Anualiz],"Sí")</f>
        <v>0</v>
      </c>
      <c r="G74" s="125">
        <f>COUNTIFS(DATOS_[AGRUP. VALOR. PTO.],$B72,DATOS_[Sexo],$B74,DATOS_[Check Periodo Ref.],"Dentro",DATOS_[Check Nº SC Norm y Anualiz],"Sí")</f>
        <v>0</v>
      </c>
      <c r="H74" s="125">
        <f>COUNTIFS(DATOS_[AGRUP. VALOR. PTO.],$B72,DATOS_[Sexo],$B74,DATOS_[Check Periodo Ref.],"Dentro",DATOS_[Check Equiparación],"Sí")</f>
        <v>0</v>
      </c>
      <c r="I74" s="167" cm="1">
        <f t="array" ref="I74">IFERROR(
AVERAGE(IF(DATOS_[Sexo]=$B74,IF(DATOS_[[AGRUP. VALOR. PTO.]:[AGRUP. VALOR. PTO.]]=$B72,IF(DATOS_[Check Equiparado]="Sí",IF(DATOS_[Check Periodo Ref.]="Dentro",DATOS_[SALARIO BASE Eq],FALSE))))),
0)</f>
        <v>0</v>
      </c>
      <c r="J74" s="168">
        <f t="array" ref="J74">IFERROR(
(AVERAGE((IF(DATOS_[[Sexo]:[Sexo]]=$B74,IF(DATOS_[[AGRUP. VALOR. PTO.]:[AGRUP. VALOR. PTO.]]=$B72,IF(DATOS_[[Check Periodo Ref.]:[Check Periodo Ref.]]="Dentro",IF(DATOS_[[Check Equiparado]:[Check Equiparado]]="Sí",IF(DATOS!AE$4="Sí",(1/DATOS_[[% anualiz]:[% anualiz]]),1)*IF(DATOS!AE$5="Sí",1/DATOS_[[% normaliz]:[% normaliz]],1)*(DATOS_[Conc.Sal.01])))))))),
0)</f>
        <v>0</v>
      </c>
      <c r="K74" s="168">
        <f t="array" ref="K74">IFERROR(
(AVERAGE((IF(DATOS_[[Sexo]:[Sexo]]=$B74,IF(DATOS_[[AGRUP. VALOR. PTO.]:[AGRUP. VALOR. PTO.]]=$B72,IF(DATOS_[[Check Periodo Ref.]:[Check Periodo Ref.]]="Dentro",IF(DATOS_[[Check Equiparado]:[Check Equiparado]]="Sí",IF(DATOS!AF$4="Sí",(1/DATOS_[[% anualiz]:[% anualiz]]),1)*IF(DATOS!AF$5="Sí",1/DATOS_[[% normaliz]:[% normaliz]],1)*(DATOS_[Conc.Sal.02])))))))),
0)</f>
        <v>0</v>
      </c>
      <c r="L74" s="168">
        <f t="array" ref="L74">IFERROR(
(AVERAGE((IF(DATOS_[[Sexo]:[Sexo]]=$B74,IF(DATOS_[[AGRUP. VALOR. PTO.]:[AGRUP. VALOR. PTO.]]=$B72,IF(DATOS_[[Check Periodo Ref.]:[Check Periodo Ref.]]="Dentro",IF(DATOS_[[Check Equiparado]:[Check Equiparado]]="Sí",IF(DATOS!AG$4="Sí",(1/DATOS_[[% anualiz]:[% anualiz]]),1)*IF(DATOS!AG$5="Sí",1/DATOS_[[% normaliz]:[% normaliz]],1)*(DATOS_[Conc.Sal.03])))))))),
0)</f>
        <v>0</v>
      </c>
      <c r="M74" s="168">
        <f t="array" ref="M74">IFERROR(
(AVERAGE((IF(DATOS_[[Sexo]:[Sexo]]=$B74,IF(DATOS_[[AGRUP. VALOR. PTO.]:[AGRUP. VALOR. PTO.]]=$B72,IF(DATOS_[[Check Periodo Ref.]:[Check Periodo Ref.]]="Dentro",IF(DATOS_[[Check Equiparado]:[Check Equiparado]]="Sí",IF(DATOS!AH$4="Sí",(1/DATOS_[[% anualiz]:[% anualiz]]),1)*IF(DATOS!AH$5="Sí",1/DATOS_[[% normaliz]:[% normaliz]],1)*(DATOS_[Conc.Sal.04])))))))),
0)</f>
        <v>0</v>
      </c>
      <c r="N74" s="168">
        <f t="array" ref="N74">IFERROR(
(AVERAGE((IF(DATOS_[[Sexo]:[Sexo]]=$B74,IF(DATOS_[[AGRUP. VALOR. PTO.]:[AGRUP. VALOR. PTO.]]=$B72,IF(DATOS_[[Check Periodo Ref.]:[Check Periodo Ref.]]="Dentro",IF(DATOS_[[Check Equiparado]:[Check Equiparado]]="Sí",IF(DATOS!AI$4="Sí",(1/DATOS_[[% anualiz]:[% anualiz]]),1)*IF(DATOS!AI$5="Sí",1/DATOS_[[% normaliz]:[% normaliz]],1)*(DATOS_[Conc.Sal.05])))))))),
0)</f>
        <v>0</v>
      </c>
      <c r="O74" s="168">
        <f t="array" ref="O74">IFERROR(
(AVERAGE((IF(DATOS_[[Sexo]:[Sexo]]=$B74,IF(DATOS_[[AGRUP. VALOR. PTO.]:[AGRUP. VALOR. PTO.]]=$B72,IF(DATOS_[[Check Periodo Ref.]:[Check Periodo Ref.]]="Dentro",IF(DATOS_[[Check Equiparado]:[Check Equiparado]]="Sí",IF(DATOS!AJ$4="Sí",(1/DATOS_[[% anualiz]:[% anualiz]]),1)*IF(DATOS!AJ$5="Sí",1/DATOS_[[% normaliz]:[% normaliz]],1)*(DATOS_[Conc.Sal.06])))))))),
0)</f>
        <v>0</v>
      </c>
      <c r="P74" s="168">
        <f t="array" ref="P74">IFERROR(
(AVERAGE((IF(DATOS_[[Sexo]:[Sexo]]=$B74,IF(DATOS_[[AGRUP. VALOR. PTO.]:[AGRUP. VALOR. PTO.]]=$B72,IF(DATOS_[[Check Periodo Ref.]:[Check Periodo Ref.]]="Dentro",IF(DATOS_[[Check Equiparado]:[Check Equiparado]]="Sí",IF(DATOS!AK$4="Sí",(1/DATOS_[[% anualiz]:[% anualiz]]),1)*IF(DATOS!AK$5="Sí",1/DATOS_[[% normaliz]:[% normaliz]],1)*(DATOS_[Conc.Sal.07])))))))),
0)</f>
        <v>0</v>
      </c>
      <c r="Q74" s="168">
        <f t="array" ref="Q74">IFERROR(
(AVERAGE((IF(DATOS_[[Sexo]:[Sexo]]=$B74,IF(DATOS_[[AGRUP. VALOR. PTO.]:[AGRUP. VALOR. PTO.]]=$B72,IF(DATOS_[[Check Periodo Ref.]:[Check Periodo Ref.]]="Dentro",IF(DATOS_[[Check Equiparado]:[Check Equiparado]]="Sí",IF(DATOS!AL$4="Sí",(1/DATOS_[[% anualiz]:[% anualiz]]),1)*IF(DATOS!AL$5="Sí",1/DATOS_[[% normaliz]:[% normaliz]],1)*(DATOS_[Conc.Sal.08])))))))),
0)</f>
        <v>0</v>
      </c>
      <c r="R74" s="168">
        <f t="array" ref="R74">IFERROR(
(AVERAGE((IF(DATOS_[[Sexo]:[Sexo]]=$B74,IF(DATOS_[[AGRUP. VALOR. PTO.]:[AGRUP. VALOR. PTO.]]=$B72,IF(DATOS_[[Check Periodo Ref.]:[Check Periodo Ref.]]="Dentro",IF(DATOS_[[Check Equiparado]:[Check Equiparado]]="Sí",IF(DATOS!AM$4="Sí",(1/DATOS_[[% anualiz]:[% anualiz]]),1)*IF(DATOS!AM$5="Sí",1/DATOS_[[% normaliz]:[% normaliz]],1)*(DATOS_[Conc.Sal.09])))))))),
0)</f>
        <v>0</v>
      </c>
      <c r="S74" s="168">
        <f t="array" ref="S74">IFERROR(
(AVERAGE((IF(DATOS_[[Sexo]:[Sexo]]=$B74,IF(DATOS_[[AGRUP. VALOR. PTO.]:[AGRUP. VALOR. PTO.]]=$B72,IF(DATOS_[[Check Periodo Ref.]:[Check Periodo Ref.]]="Dentro",IF(DATOS_[[Check Equiparado]:[Check Equiparado]]="Sí",IF(DATOS!AN$4="Sí",(1/DATOS_[[% anualiz]:[% anualiz]]),1)*IF(DATOS!AN$5="Sí",1/DATOS_[[% normaliz]:[% normaliz]],1)*(DATOS_[Conc.Sal.10])))))))),
0)</f>
        <v>0</v>
      </c>
      <c r="T74" s="168">
        <f t="array" ref="T74">IFERROR(
(AVERAGE((IF(DATOS_[[Sexo]:[Sexo]]=$B74,IF(DATOS_[[AGRUP. VALOR. PTO.]:[AGRUP. VALOR. PTO.]]=$B72,IF(DATOS_[[Check Periodo Ref.]:[Check Periodo Ref.]]="Dentro",IF(DATOS_[[Check Equiparado]:[Check Equiparado]]="Sí",IF(DATOS!AO$4="Sí",(1/DATOS_[[% anualiz]:[% anualiz]]),1)*IF(DATOS!AO$5="Sí",1/DATOS_[[% normaliz]:[% normaliz]],1)*(DATOS_[Conc.Sal.11])))))))),
0)</f>
        <v>0</v>
      </c>
      <c r="U74" s="168">
        <f t="array" ref="U74">IFERROR(
(AVERAGE((IF(DATOS_[[Sexo]:[Sexo]]=$B74,IF(DATOS_[[AGRUP. VALOR. PTO.]:[AGRUP. VALOR. PTO.]]=$B72,IF(DATOS_[[Check Periodo Ref.]:[Check Periodo Ref.]]="Dentro",IF(DATOS_[[Check Equiparado]:[Check Equiparado]]="Sí",IF(DATOS!AP$4="Sí",(1/DATOS_[[% anualiz]:[% anualiz]]),1)*IF(DATOS!AP$5="Sí",1/DATOS_[[% normaliz]:[% normaliz]],1)*(DATOS_[Conc.Sal.12])))))))),
0)</f>
        <v>0</v>
      </c>
      <c r="V74" s="168">
        <f t="array" ref="V74">IFERROR(
(AVERAGE((IF(DATOS_[[Sexo]:[Sexo]]=$B74,IF(DATOS_[[AGRUP. VALOR. PTO.]:[AGRUP. VALOR. PTO.]]=$B72,IF(DATOS_[[Check Periodo Ref.]:[Check Periodo Ref.]]="Dentro",IF(DATOS_[[Check Equiparado]:[Check Equiparado]]="Sí",IF(DATOS!AQ$4="Sí",(1/DATOS_[[% anualiz]:[% anualiz]]),1)*IF(DATOS!AQ$5="Sí",1/DATOS_[[% normaliz]:[% normaliz]],1)*(DATOS_[Conc.Sal.13])))))))),
0)</f>
        <v>0</v>
      </c>
      <c r="W74" s="168">
        <f t="array" ref="W74">IFERROR(
(AVERAGE((IF(DATOS_[[Sexo]:[Sexo]]=$B74,IF(DATOS_[[AGRUP. VALOR. PTO.]:[AGRUP. VALOR. PTO.]]=$B72,IF(DATOS_[[Check Periodo Ref.]:[Check Periodo Ref.]]="Dentro",IF(DATOS_[[Check Equiparado]:[Check Equiparado]]="Sí",IF(DATOS!AR$4="Sí",(1/DATOS_[[% anualiz]:[% anualiz]]),1)*IF(DATOS!AR$5="Sí",1/DATOS_[[% normaliz]:[% normaliz]],1)*(DATOS_[Conc.Sal.14])))))))),
0)</f>
        <v>0</v>
      </c>
      <c r="X74" s="168">
        <f t="array" ref="X74">IFERROR(
(AVERAGE((IF(DATOS_[[Sexo]:[Sexo]]=$B74,IF(DATOS_[[AGRUP. VALOR. PTO.]:[AGRUP. VALOR. PTO.]]=$B72,IF(DATOS_[[Check Periodo Ref.]:[Check Periodo Ref.]]="Dentro",IF(DATOS_[[Check Equiparado]:[Check Equiparado]]="Sí",IF(DATOS!AS$4="Sí",(1/DATOS_[[% anualiz]:[% anualiz]]),1)*IF(DATOS!AS$5="Sí",1/DATOS_[[% normaliz]:[% normaliz]],1)*(DATOS_[Conc.Sal.15])))))))),
0)</f>
        <v>0</v>
      </c>
      <c r="Y74" s="168">
        <f t="array" ref="Y74">IFERROR(
(AVERAGE((IF(DATOS_[[Sexo]:[Sexo]]=$B74,IF(DATOS_[[AGRUP. VALOR. PTO.]:[AGRUP. VALOR. PTO.]]=$B72,IF(DATOS_[[Check Periodo Ref.]:[Check Periodo Ref.]]="Dentro",IF(DATOS_[[Check Equiparado]:[Check Equiparado]]="Sí",IF(DATOS!AT$4="Sí",(1/DATOS_[[% anualiz]:[% anualiz]]),1)*IF(DATOS!AT$5="Sí",1/DATOS_[[% normaliz]:[% normaliz]],1)*(DATOS_[Conc.Sal.16])))))))),
0)</f>
        <v>0</v>
      </c>
      <c r="Z74" s="168">
        <f t="array" ref="Z74">IFERROR(
(AVERAGE((IF(DATOS_[[Sexo]:[Sexo]]=$B74,IF(DATOS_[[AGRUP. VALOR. PTO.]:[AGRUP. VALOR. PTO.]]=$B72,IF(DATOS_[[Check Periodo Ref.]:[Check Periodo Ref.]]="Dentro",IF(DATOS_[[Check Equiparado]:[Check Equiparado]]="Sí",IF(DATOS!AU$4="Sí",(1/DATOS_[[% anualiz]:[% anualiz]]),1)*IF(DATOS!AU$5="Sí",1/DATOS_[[% normaliz]:[% normaliz]],1)*(DATOS_[Conc.Sal.17])))))))),
0)</f>
        <v>0</v>
      </c>
      <c r="AA74" s="168">
        <f t="array" ref="AA74">IFERROR(
(AVERAGE((IF(DATOS_[[Sexo]:[Sexo]]=$B74,IF(DATOS_[[AGRUP. VALOR. PTO.]:[AGRUP. VALOR. PTO.]]=$B72,IF(DATOS_[[Check Periodo Ref.]:[Check Periodo Ref.]]="Dentro",IF(DATOS_[[Check Equiparado]:[Check Equiparado]]="Sí",IF(DATOS!AV$4="Sí",(1/DATOS_[[% anualiz]:[% anualiz]]),1)*IF(DATOS!AV$5="Sí",1/DATOS_[[% normaliz]:[% normaliz]],1)*(DATOS_[Conc.Sal.18])))))))),
0)</f>
        <v>0</v>
      </c>
      <c r="AB74" s="168">
        <f t="array" ref="AB74">IFERROR(
(AVERAGE((IF(DATOS_[[Sexo]:[Sexo]]=$B74,IF(DATOS_[[AGRUP. VALOR. PTO.]:[AGRUP. VALOR. PTO.]]=$B72,IF(DATOS_[[Check Periodo Ref.]:[Check Periodo Ref.]]="Dentro",IF(DATOS_[[Check Equiparado]:[Check Equiparado]]="Sí",IF(DATOS!AW$4="Sí",(1/DATOS_[[% anualiz]:[% anualiz]]),1)*IF(DATOS!AW$5="Sí",1/DATOS_[[% normaliz]:[% normaliz]],1)*(DATOS_[Conc.Sal.19])))))))),
0)</f>
        <v>0</v>
      </c>
      <c r="AC74" s="168">
        <f t="array" ref="AC74">IFERROR(
(AVERAGE((IF(DATOS_[[Sexo]:[Sexo]]=$B74,IF(DATOS_[[AGRUP. VALOR. PTO.]:[AGRUP. VALOR. PTO.]]=$B72,IF(DATOS_[[Check Periodo Ref.]:[Check Periodo Ref.]]="Dentro",IF(DATOS_[[Check Equiparado]:[Check Equiparado]]="Sí",IF(DATOS!AX$4="Sí",(1/DATOS_[[% anualiz]:[% anualiz]]),1)*IF(DATOS!AX$5="Sí",1/DATOS_[[% normaliz]:[% normaliz]],1)*(DATOS_[Conc.Sal.20])))))))),
0)</f>
        <v>0</v>
      </c>
      <c r="AD74" s="168">
        <f t="array" ref="AD74">IFERROR(
(AVERAGE((IF(DATOS_[[Sexo]:[Sexo]]=$B74,IF(DATOS_[[AGRUP. VALOR. PTO.]:[AGRUP. VALOR. PTO.]]=$B72,IF(DATOS_[[Check Periodo Ref.]:[Check Periodo Ref.]]="Dentro",IF(DATOS_[[Check Equiparado]:[Check Equiparado]]="Sí",IF(DATOS!AY$4="Sí",(1/DATOS_[[% anualiz]:[% anualiz]]),1)*IF(DATOS!AY$5="Sí",1/DATOS_[[% normaliz]:[% normaliz]],1)*(DATOS_[Conc.Sal.21])))))))),
0)</f>
        <v>0</v>
      </c>
      <c r="AE74" s="168">
        <f t="array" ref="AE74">IFERROR(
(AVERAGE((IF(DATOS_[[Sexo]:[Sexo]]=$B74,IF(DATOS_[[AGRUP. VALOR. PTO.]:[AGRUP. VALOR. PTO.]]=$B72,IF(DATOS_[[Check Periodo Ref.]:[Check Periodo Ref.]]="Dentro",IF(DATOS_[[Check Equiparado]:[Check Equiparado]]="Sí",IF(DATOS!AZ$4="Sí",(1/DATOS_[[% anualiz]:[% anualiz]]),1)*IF(DATOS!AZ$5="Sí",1/DATOS_[[% normaliz]:[% normaliz]],1)*(DATOS_[Conc.Sal.22])))))))),
0)</f>
        <v>0</v>
      </c>
      <c r="AF74" s="168">
        <f t="array" ref="AF74">IFERROR(
(AVERAGE((IF(DATOS_[[Sexo]:[Sexo]]=$B74,IF(DATOS_[[AGRUP. VALOR. PTO.]:[AGRUP. VALOR. PTO.]]=$B72,IF(DATOS_[[Check Periodo Ref.]:[Check Periodo Ref.]]="Dentro",IF(DATOS_[[Check Equiparado]:[Check Equiparado]]="Sí",IF(DATOS!BA$4="Sí",(1/DATOS_[[% anualiz]:[% anualiz]]),1)*IF(DATOS!BA$5="Sí",1/DATOS_[[% normaliz]:[% normaliz]],1)*(DATOS_[Conc.Sal.23])))))))),
0)</f>
        <v>0</v>
      </c>
      <c r="AG74" s="168">
        <f t="array" ref="AG74">IFERROR(
(AVERAGE((IF(DATOS_[[Sexo]:[Sexo]]=$B74,IF(DATOS_[[AGRUP. VALOR. PTO.]:[AGRUP. VALOR. PTO.]]=$B72,IF(DATOS_[[Check Periodo Ref.]:[Check Periodo Ref.]]="Dentro",IF(DATOS_[[Check Equiparado]:[Check Equiparado]]="Sí",IF(DATOS!BB$4="Sí",(1/DATOS_[[% anualiz]:[% anualiz]]),1)*IF(DATOS!BB$5="Sí",1/DATOS_[[% normaliz]:[% normaliz]],1)*(DATOS_[Conc.Sal.24])))))))),
0)</f>
        <v>0</v>
      </c>
      <c r="AH74" s="168">
        <f t="array" ref="AH74">IFERROR(
(AVERAGE((IF(DATOS_[[Sexo]:[Sexo]]=$B74,IF(DATOS_[[AGRUP. VALOR. PTO.]:[AGRUP. VALOR. PTO.]]=$B72,IF(DATOS_[[Check Periodo Ref.]:[Check Periodo Ref.]]="Dentro",IF(DATOS_[[Check Equiparado]:[Check Equiparado]]="Sí",IF(DATOS!BC$4="Sí",(1/DATOS_[[% anualiz]:[% anualiz]]),1)*IF(DATOS!BC$5="Sí",1/DATOS_[[% normaliz]:[% normaliz]],1)*(DATOS_[Conc.Sal.25])))))))),
0)</f>
        <v>0</v>
      </c>
      <c r="AI74" s="168">
        <f t="array" ref="AI74">IFERROR(
(AVERAGE((IF(DATOS_[[Sexo]:[Sexo]]=$B74,IF(DATOS_[[AGRUP. VALOR. PTO.]:[AGRUP. VALOR. PTO.]]=$B72,IF(DATOS_[[Check Periodo Ref.]:[Check Periodo Ref.]]="Dentro",IF(DATOS_[[Check Equiparado]:[Check Equiparado]]="Sí",IF(DATOS!BD$4="Sí",(1/DATOS_[[% anualiz]:[% anualiz]]),1)*IF(DATOS!BD$5="Sí",1/DATOS_[[% normaliz]:[% normaliz]],1)*(DATOS_[Conc.Sal.26])))))))),
0)</f>
        <v>0</v>
      </c>
      <c r="AJ74" s="168">
        <f t="array" ref="AJ74">IFERROR(
(AVERAGE((IF(DATOS_[[Sexo]:[Sexo]]=$B74,IF(DATOS_[[AGRUP. VALOR. PTO.]:[AGRUP. VALOR. PTO.]]=$B72,IF(DATOS_[[Check Periodo Ref.]:[Check Periodo Ref.]]="Dentro",IF(DATOS_[[Check Equiparado]:[Check Equiparado]]="Sí",IF(DATOS!BE$4="Sí",(1/DATOS_[[% anualiz]:[% anualiz]]),1)*IF(DATOS!BE$5="Sí",1/DATOS_[[% normaliz]:[% normaliz]],1)*(DATOS_[Conc.Sal.27])))))))),
0)</f>
        <v>0</v>
      </c>
      <c r="AK74" s="168">
        <f t="array" ref="AK74">IFERROR(
(AVERAGE((IF(DATOS_[[Sexo]:[Sexo]]=$B74,IF(DATOS_[[AGRUP. VALOR. PTO.]:[AGRUP. VALOR. PTO.]]=$B72,IF(DATOS_[[Check Periodo Ref.]:[Check Periodo Ref.]]="Dentro",IF(DATOS_[[Check Equiparado]:[Check Equiparado]]="Sí",IF(DATOS!BF$4="Sí",(1/DATOS_[[% anualiz]:[% anualiz]]),1)*IF(DATOS!BF$5="Sí",1/DATOS_[[% normaliz]:[% normaliz]],1)*(DATOS_[Conc.Sal.28])))))))),
0)</f>
        <v>0</v>
      </c>
      <c r="AL74" s="168">
        <f t="array" ref="AL74">IFERROR(
(AVERAGE((IF(DATOS_[[Sexo]:[Sexo]]=$B74,IF(DATOS_[[AGRUP. VALOR. PTO.]:[AGRUP. VALOR. PTO.]]=$B72,IF(DATOS_[[Check Periodo Ref.]:[Check Periodo Ref.]]="Dentro",IF(DATOS_[[Check Equiparado]:[Check Equiparado]]="Sí",IF(DATOS!BG$4="Sí",(1/DATOS_[[% anualiz]:[% anualiz]]),1)*IF(DATOS!BG$5="Sí",1/DATOS_[[% normaliz]:[% normaliz]],1)*(DATOS_[Conc.Sal.29])))))))),
0)</f>
        <v>0</v>
      </c>
      <c r="AM74" s="168">
        <f t="array" ref="AM74">IFERROR(
(AVERAGE((IF(DATOS_[[Sexo]:[Sexo]]=$B74,IF(DATOS_[[AGRUP. VALOR. PTO.]:[AGRUP. VALOR. PTO.]]=$B72,IF(DATOS_[[Check Periodo Ref.]:[Check Periodo Ref.]]="Dentro",IF(DATOS_[[Check Equiparado]:[Check Equiparado]]="Sí",IF(DATOS!BH$4="Sí",(1/DATOS_[[% anualiz]:[% anualiz]]),1)*IF(DATOS!BH$5="Sí",1/DATOS_[[% normaliz]:[% normaliz]],1)*(DATOS_[Conc.Sal.30])))))))),
0)</f>
        <v>0</v>
      </c>
      <c r="AN74" s="169">
        <f t="array" ref="AN74">IFERROR(
AVERAGE(IF(DATOS_[Sexo]=$B74,IF(DATOS_[[AGRUP. VALOR. PTO.]:[AGRUP. VALOR. PTO.]]=$B72,IF(DATOS_[Check Equiparado]="Sí",IF(DATOS_[Check Periodo Ref.]="Dentro",DATOS_[Tot COMPL.SAL Eq],FALSE))))),
0)</f>
        <v>0</v>
      </c>
      <c r="AO74" s="170">
        <f t="array" ref="AO74">IFERROR(
AVERAGE(IF(DATOS_[Sexo]=$B74,IF(DATOS_[[AGRUP. VALOR. PTO.]:[AGRUP. VALOR. PTO.]]=$B72,IF(DATOS_[Check Equiparado]="Sí",IF(DATOS_[Check Periodo Ref.]="Dentro",DATOS_[TOTAL SALARIO Eq],FALSE))))),
0)</f>
        <v>0</v>
      </c>
      <c r="AP74" s="171">
        <f t="array" ref="AP74">IFERROR(
(AVERAGE((IF(DATOS_[[Sexo]:[Sexo]]=$B74,IF(DATOS_[[AGRUP. VALOR. PTO.]:[AGRUP. VALOR. PTO.]]=$B73,IF(DATOS_[[Check Periodo Ref.]:[Check Periodo Ref.]]="Dentro",IF(DATOS_[[Check Equiparado]:[Check Equiparado]]="Sí",IF(DATOS!BI$4="Sí",(1/DATOS_[[% anualiz]:[% anualiz]]),1)*IF(DATOS!BI$5="Sí",1/DATOS_[[% normaliz]:[% normaliz]],1)*(DATOS_[C.Extra.01])))))))),
0)</f>
        <v>0</v>
      </c>
      <c r="AQ74" s="171">
        <f t="array" ref="AQ74">IFERROR(
(AVERAGE((IF(DATOS_[[Sexo]:[Sexo]]=$B74,IF(DATOS_[[AGRUP. VALOR. PTO.]:[AGRUP. VALOR. PTO.]]=$B73,IF(DATOS_[[Check Periodo Ref.]:[Check Periodo Ref.]]="Dentro",IF(DATOS_[[Check Equiparado]:[Check Equiparado]]="Sí",IF(DATOS!BJ$4="Sí",(1/DATOS_[[% anualiz]:[% anualiz]]),1)*IF(DATOS!BJ$5="Sí",1/DATOS_[[% normaliz]:[% normaliz]],1)*(DATOS_[C.Extra.02])))))))),
0)</f>
        <v>0</v>
      </c>
      <c r="AR74" s="171">
        <f t="array" ref="AR74">IFERROR(
(AVERAGE((IF(DATOS_[[Sexo]:[Sexo]]=$B74,IF(DATOS_[[AGRUP. VALOR. PTO.]:[AGRUP. VALOR. PTO.]]=$B73,IF(DATOS_[[Check Periodo Ref.]:[Check Periodo Ref.]]="Dentro",IF(DATOS_[[Check Equiparado]:[Check Equiparado]]="Sí",IF(DATOS!BK$4="Sí",(1/DATOS_[[% anualiz]:[% anualiz]]),1)*IF(DATOS!BK$5="Sí",1/DATOS_[[% normaliz]:[% normaliz]],1)*(DATOS_[C.Extra.03])))))))),
0)</f>
        <v>0</v>
      </c>
      <c r="AS74" s="171">
        <f t="array" ref="AS74">IFERROR(
(AVERAGE((IF(DATOS_[[Sexo]:[Sexo]]=$B74,IF(DATOS_[[AGRUP. VALOR. PTO.]:[AGRUP. VALOR. PTO.]]=$B73,IF(DATOS_[[Check Periodo Ref.]:[Check Periodo Ref.]]="Dentro",IF(DATOS_[[Check Equiparado]:[Check Equiparado]]="Sí",IF(DATOS!BL$4="Sí",(1/DATOS_[[% anualiz]:[% anualiz]]),1)*IF(DATOS!BL$5="Sí",1/DATOS_[[% normaliz]:[% normaliz]],1)*(DATOS_[C.Extra.04])))))))),
0)</f>
        <v>0</v>
      </c>
      <c r="AT74" s="171">
        <f t="array" ref="AT74">IFERROR(
(AVERAGE((IF(DATOS_[[Sexo]:[Sexo]]=$B74,IF(DATOS_[[AGRUP. VALOR. PTO.]:[AGRUP. VALOR. PTO.]]=$B73,IF(DATOS_[[Check Periodo Ref.]:[Check Periodo Ref.]]="Dentro",IF(DATOS_[[Check Equiparado]:[Check Equiparado]]="Sí",IF(DATOS!BM$4="Sí",(1/DATOS_[[% anualiz]:[% anualiz]]),1)*IF(DATOS!BM$5="Sí",1/DATOS_[[% normaliz]:[% normaliz]],1)*(DATOS_[C.Extra.05])))))))),
0)</f>
        <v>0</v>
      </c>
      <c r="AU74" s="172">
        <f t="array" ref="AU74">IFERROR(
AVERAGE(IF(DATOS_[Sexo]=$B74,IF(DATOS_[[AGRUP. VALOR. PTO.]:[AGRUP. VALOR. PTO.]]=$B72,IF(DATOS_[Check Equiparado]="Sí",IF(DATOS_[Check Periodo Ref.]="Dentro",DATOS_[Tot Extrasalarial Eq],FALSE))))),
0)</f>
        <v>0</v>
      </c>
      <c r="AV74" s="173">
        <f t="array" ref="AV74">IFERROR(
AVERAGE(IF(DATOS_[Sexo]=$B74,IF(DATOS_[[AGRUP. VALOR. PTO.]:[AGRUP. VALOR. PTO.]]=$B72,IF(DATOS_[Check Equiparado]="Sí",IF(DATOS_[Check Periodo Ref.]="Dentro",DATOS_[TOTAL Retrib Eq],FALSE))))),
0)</f>
        <v>0</v>
      </c>
    </row>
    <row r="75" spans="1:48" ht="17.25" thickBot="1" x14ac:dyDescent="0.35">
      <c r="A75" s="119" t="str">
        <f t="shared" ref="A75" si="83">+A76</f>
        <v>[ocultar]</v>
      </c>
      <c r="B75" s="129" t="s">
        <v>280</v>
      </c>
      <c r="C75" s="166"/>
      <c r="D75" s="130"/>
      <c r="E75" s="130"/>
      <c r="F75" s="130"/>
      <c r="G75" s="130"/>
      <c r="H75" s="130"/>
      <c r="I75" s="196" t="str">
        <f t="shared" ref="I75:AV75" si="84">IFERROR((I76-I77)/I76,"")</f>
        <v/>
      </c>
      <c r="J75" s="197" t="str">
        <f t="shared" si="84"/>
        <v/>
      </c>
      <c r="K75" s="198" t="str">
        <f t="shared" si="84"/>
        <v/>
      </c>
      <c r="L75" s="198" t="str">
        <f t="shared" si="84"/>
        <v/>
      </c>
      <c r="M75" s="198" t="str">
        <f t="shared" si="84"/>
        <v/>
      </c>
      <c r="N75" s="199" t="str">
        <f t="shared" si="84"/>
        <v/>
      </c>
      <c r="O75" s="200" t="str">
        <f t="shared" si="84"/>
        <v/>
      </c>
      <c r="P75" s="200" t="str">
        <f t="shared" si="84"/>
        <v/>
      </c>
      <c r="Q75" s="200" t="str">
        <f t="shared" si="84"/>
        <v/>
      </c>
      <c r="R75" s="200" t="str">
        <f t="shared" si="84"/>
        <v/>
      </c>
      <c r="S75" s="200" t="str">
        <f t="shared" si="84"/>
        <v/>
      </c>
      <c r="T75" s="200" t="str">
        <f t="shared" si="84"/>
        <v/>
      </c>
      <c r="U75" s="200" t="str">
        <f t="shared" si="84"/>
        <v/>
      </c>
      <c r="V75" s="200" t="str">
        <f t="shared" si="84"/>
        <v/>
      </c>
      <c r="W75" s="200" t="str">
        <f t="shared" si="84"/>
        <v/>
      </c>
      <c r="X75" s="200" t="str">
        <f t="shared" si="84"/>
        <v/>
      </c>
      <c r="Y75" s="200" t="str">
        <f t="shared" si="84"/>
        <v/>
      </c>
      <c r="Z75" s="199" t="str">
        <f t="shared" si="84"/>
        <v/>
      </c>
      <c r="AA75" s="199" t="str">
        <f t="shared" si="84"/>
        <v/>
      </c>
      <c r="AB75" s="199" t="str">
        <f t="shared" si="84"/>
        <v/>
      </c>
      <c r="AC75" s="199" t="str">
        <f t="shared" si="84"/>
        <v/>
      </c>
      <c r="AD75" s="199" t="str">
        <f t="shared" si="84"/>
        <v/>
      </c>
      <c r="AE75" s="199" t="str">
        <f t="shared" si="84"/>
        <v/>
      </c>
      <c r="AF75" s="199" t="str">
        <f t="shared" si="84"/>
        <v/>
      </c>
      <c r="AG75" s="199" t="str">
        <f t="shared" si="84"/>
        <v/>
      </c>
      <c r="AH75" s="199" t="str">
        <f t="shared" si="84"/>
        <v/>
      </c>
      <c r="AI75" s="199" t="str">
        <f t="shared" si="84"/>
        <v/>
      </c>
      <c r="AJ75" s="199" t="str">
        <f t="shared" si="84"/>
        <v/>
      </c>
      <c r="AK75" s="199" t="str">
        <f t="shared" si="84"/>
        <v/>
      </c>
      <c r="AL75" s="199" t="str">
        <f t="shared" si="84"/>
        <v/>
      </c>
      <c r="AM75" s="199" t="str">
        <f t="shared" si="84"/>
        <v/>
      </c>
      <c r="AN75" s="201" t="str">
        <f t="shared" si="84"/>
        <v/>
      </c>
      <c r="AO75" s="205" t="str">
        <f t="shared" si="84"/>
        <v/>
      </c>
      <c r="AP75" s="202" t="str">
        <f t="shared" si="84"/>
        <v/>
      </c>
      <c r="AQ75" s="202" t="str">
        <f t="shared" si="84"/>
        <v/>
      </c>
      <c r="AR75" s="202" t="str">
        <f t="shared" si="84"/>
        <v/>
      </c>
      <c r="AS75" s="202" t="str">
        <f t="shared" si="84"/>
        <v/>
      </c>
      <c r="AT75" s="202" t="str">
        <f t="shared" si="84"/>
        <v/>
      </c>
      <c r="AU75" s="203" t="str">
        <f t="shared" si="84"/>
        <v/>
      </c>
      <c r="AV75" s="204" t="str">
        <f t="shared" si="84"/>
        <v/>
      </c>
    </row>
    <row r="76" spans="1:48" x14ac:dyDescent="0.3">
      <c r="A76" s="119" t="str">
        <f t="shared" ref="A76" si="85">+IF(C76+C77=0,"[ocultar]","")</f>
        <v>[ocultar]</v>
      </c>
      <c r="B76" s="123" t="s">
        <v>162</v>
      </c>
      <c r="C76" s="124">
        <f t="array" ref="C76">SUM(IF($B76=DATOS_[Sexo],
IF($B75=DATOS_[AGRUP. VALOR. PTO.],
IF("Dentro"=DATOS_[Check Periodo Ref.],
1/(COUNTIFS(DATOS_[Sexo],$B76,DATOS_[AGRUP. VALOR. PTO.],$B75,DATOS_[Check Periodo Ref.],"Dentro",DATOS_[id],DATOS_[id]))))))</f>
        <v>0</v>
      </c>
      <c r="D76" s="125">
        <f>COUNTIFS(DATOS_[AGRUP. VALOR. PTO.],$B75,DATOS_[Sexo],$B76,DATOS_[Check Periodo Ref.],"Dentro")</f>
        <v>0</v>
      </c>
      <c r="E76" s="125">
        <f>COUNTIFS(DATOS_[AGRUP. VALOR. PTO.],$B75,DATOS_[Sexo],$B76,DATOS_[Check Periodo Ref.],"Dentro",DATOS_[Check Nº SC Norm],"Sí")</f>
        <v>0</v>
      </c>
      <c r="F76" s="125">
        <f>COUNTIFS(DATOS_[AGRUP. VALOR. PTO.],$B75,DATOS_[Sexo],$B76,DATOS_[Check Periodo Ref.],"Dentro",DATOS_[Check Nº SC Anualiz],"Sí")</f>
        <v>0</v>
      </c>
      <c r="G76" s="125">
        <f>COUNTIFS(DATOS_[AGRUP. VALOR. PTO.],$B75,DATOS_[Sexo],$B76,DATOS_[Check Periodo Ref.],"Dentro",DATOS_[Check Nº SC Norm y Anualiz],"Sí")</f>
        <v>0</v>
      </c>
      <c r="H76" s="125">
        <f>COUNTIFS(DATOS_[AGRUP. VALOR. PTO.],$B75,DATOS_[Sexo],$B76,DATOS_[Check Periodo Ref.],"Dentro",DATOS_[Check Equiparación],"Sí")</f>
        <v>0</v>
      </c>
      <c r="I76" s="167">
        <f t="array" ref="I76">IFERROR(
AVERAGE(IF(DATOS_[Sexo]=$B76,IF(DATOS_[[AGRUP. VALOR. PTO.]:[AGRUP. VALOR. PTO.]]=$B75,IF(DATOS_[Check Equiparado]="Sí",IF(DATOS_[Check Periodo Ref.]="Dentro",DATOS_[SALARIO BASE Eq],FALSE))))),
0)</f>
        <v>0</v>
      </c>
      <c r="J76" s="168">
        <f t="array" ref="J76">IFERROR(
(AVERAGE((IF(DATOS_[[Sexo]:[Sexo]]=$B76,IF(DATOS_[[AGRUP. VALOR. PTO.]:[AGRUP. VALOR. PTO.]]=$B75,IF(DATOS_[[Check Periodo Ref.]:[Check Periodo Ref.]]="Dentro",IF(DATOS_[[Check Equiparado]:[Check Equiparado]]="Sí",IF(DATOS!AE$4="Sí",(1/DATOS_[[% anualiz]:[% anualiz]]),1)*IF(DATOS!AE$5="Sí",1/DATOS_[[% normaliz]:[% normaliz]],1)*(DATOS_[Conc.Sal.01])))))))),
0)</f>
        <v>0</v>
      </c>
      <c r="K76" s="168">
        <f t="array" ref="K76">IFERROR(
(AVERAGE((IF(DATOS_[[Sexo]:[Sexo]]=$B76,IF(DATOS_[[AGRUP. VALOR. PTO.]:[AGRUP. VALOR. PTO.]]=$B75,IF(DATOS_[[Check Periodo Ref.]:[Check Periodo Ref.]]="Dentro",IF(DATOS_[[Check Equiparado]:[Check Equiparado]]="Sí",IF(DATOS!AF$4="Sí",(1/DATOS_[[% anualiz]:[% anualiz]]),1)*IF(DATOS!AF$5="Sí",1/DATOS_[[% normaliz]:[% normaliz]],1)*(DATOS_[Conc.Sal.02])))))))),
0)</f>
        <v>0</v>
      </c>
      <c r="L76" s="168">
        <f t="array" ref="L76">IFERROR(
(AVERAGE((IF(DATOS_[[Sexo]:[Sexo]]=$B76,IF(DATOS_[[AGRUP. VALOR. PTO.]:[AGRUP. VALOR. PTO.]]=$B75,IF(DATOS_[[Check Periodo Ref.]:[Check Periodo Ref.]]="Dentro",IF(DATOS_[[Check Equiparado]:[Check Equiparado]]="Sí",IF(DATOS!AG$4="Sí",(1/DATOS_[[% anualiz]:[% anualiz]]),1)*IF(DATOS!AG$5="Sí",1/DATOS_[[% normaliz]:[% normaliz]],1)*(DATOS_[Conc.Sal.03])))))))),
0)</f>
        <v>0</v>
      </c>
      <c r="M76" s="168">
        <f t="array" ref="M76">IFERROR(
(AVERAGE((IF(DATOS_[[Sexo]:[Sexo]]=$B76,IF(DATOS_[[AGRUP. VALOR. PTO.]:[AGRUP. VALOR. PTO.]]=$B75,IF(DATOS_[[Check Periodo Ref.]:[Check Periodo Ref.]]="Dentro",IF(DATOS_[[Check Equiparado]:[Check Equiparado]]="Sí",IF(DATOS!AH$4="Sí",(1/DATOS_[[% anualiz]:[% anualiz]]),1)*IF(DATOS!AH$5="Sí",1/DATOS_[[% normaliz]:[% normaliz]],1)*(DATOS_[Conc.Sal.04])))))))),
0)</f>
        <v>0</v>
      </c>
      <c r="N76" s="168">
        <f t="array" ref="N76">IFERROR(
(AVERAGE((IF(DATOS_[[Sexo]:[Sexo]]=$B76,IF(DATOS_[[AGRUP. VALOR. PTO.]:[AGRUP. VALOR. PTO.]]=$B75,IF(DATOS_[[Check Periodo Ref.]:[Check Periodo Ref.]]="Dentro",IF(DATOS_[[Check Equiparado]:[Check Equiparado]]="Sí",IF(DATOS!AI$4="Sí",(1/DATOS_[[% anualiz]:[% anualiz]]),1)*IF(DATOS!AI$5="Sí",1/DATOS_[[% normaliz]:[% normaliz]],1)*(DATOS_[Conc.Sal.05])))))))),
0)</f>
        <v>0</v>
      </c>
      <c r="O76" s="168">
        <f t="array" ref="O76">IFERROR(
(AVERAGE((IF(DATOS_[[Sexo]:[Sexo]]=$B76,IF(DATOS_[[AGRUP. VALOR. PTO.]:[AGRUP. VALOR. PTO.]]=$B75,IF(DATOS_[[Check Periodo Ref.]:[Check Periodo Ref.]]="Dentro",IF(DATOS_[[Check Equiparado]:[Check Equiparado]]="Sí",IF(DATOS!AJ$4="Sí",(1/DATOS_[[% anualiz]:[% anualiz]]),1)*IF(DATOS!AJ$5="Sí",1/DATOS_[[% normaliz]:[% normaliz]],1)*(DATOS_[Conc.Sal.06])))))))),
0)</f>
        <v>0</v>
      </c>
      <c r="P76" s="168">
        <f t="array" ref="P76">IFERROR(
(AVERAGE((IF(DATOS_[[Sexo]:[Sexo]]=$B76,IF(DATOS_[[AGRUP. VALOR. PTO.]:[AGRUP. VALOR. PTO.]]=$B75,IF(DATOS_[[Check Periodo Ref.]:[Check Periodo Ref.]]="Dentro",IF(DATOS_[[Check Equiparado]:[Check Equiparado]]="Sí",IF(DATOS!AK$4="Sí",(1/DATOS_[[% anualiz]:[% anualiz]]),1)*IF(DATOS!AK$5="Sí",1/DATOS_[[% normaliz]:[% normaliz]],1)*(DATOS_[Conc.Sal.07])))))))),
0)</f>
        <v>0</v>
      </c>
      <c r="Q76" s="168">
        <f t="array" ref="Q76">IFERROR(
(AVERAGE((IF(DATOS_[[Sexo]:[Sexo]]=$B76,IF(DATOS_[[AGRUP. VALOR. PTO.]:[AGRUP. VALOR. PTO.]]=$B75,IF(DATOS_[[Check Periodo Ref.]:[Check Periodo Ref.]]="Dentro",IF(DATOS_[[Check Equiparado]:[Check Equiparado]]="Sí",IF(DATOS!AL$4="Sí",(1/DATOS_[[% anualiz]:[% anualiz]]),1)*IF(DATOS!AL$5="Sí",1/DATOS_[[% normaliz]:[% normaliz]],1)*(DATOS_[Conc.Sal.08])))))))),
0)</f>
        <v>0</v>
      </c>
      <c r="R76" s="168">
        <f t="array" ref="R76">IFERROR(
(AVERAGE((IF(DATOS_[[Sexo]:[Sexo]]=$B76,IF(DATOS_[[AGRUP. VALOR. PTO.]:[AGRUP. VALOR. PTO.]]=$B75,IF(DATOS_[[Check Periodo Ref.]:[Check Periodo Ref.]]="Dentro",IF(DATOS_[[Check Equiparado]:[Check Equiparado]]="Sí",IF(DATOS!AM$4="Sí",(1/DATOS_[[% anualiz]:[% anualiz]]),1)*IF(DATOS!AM$5="Sí",1/DATOS_[[% normaliz]:[% normaliz]],1)*(DATOS_[Conc.Sal.09])))))))),
0)</f>
        <v>0</v>
      </c>
      <c r="S76" s="168">
        <f t="array" ref="S76">IFERROR(
(AVERAGE((IF(DATOS_[[Sexo]:[Sexo]]=$B76,IF(DATOS_[[AGRUP. VALOR. PTO.]:[AGRUP. VALOR. PTO.]]=$B75,IF(DATOS_[[Check Periodo Ref.]:[Check Periodo Ref.]]="Dentro",IF(DATOS_[[Check Equiparado]:[Check Equiparado]]="Sí",IF(DATOS!AN$4="Sí",(1/DATOS_[[% anualiz]:[% anualiz]]),1)*IF(DATOS!AN$5="Sí",1/DATOS_[[% normaliz]:[% normaliz]],1)*(DATOS_[Conc.Sal.10])))))))),
0)</f>
        <v>0</v>
      </c>
      <c r="T76" s="168">
        <f t="array" ref="T76">IFERROR(
(AVERAGE((IF(DATOS_[[Sexo]:[Sexo]]=$B76,IF(DATOS_[[AGRUP. VALOR. PTO.]:[AGRUP. VALOR. PTO.]]=$B75,IF(DATOS_[[Check Periodo Ref.]:[Check Periodo Ref.]]="Dentro",IF(DATOS_[[Check Equiparado]:[Check Equiparado]]="Sí",IF(DATOS!AO$4="Sí",(1/DATOS_[[% anualiz]:[% anualiz]]),1)*IF(DATOS!AO$5="Sí",1/DATOS_[[% normaliz]:[% normaliz]],1)*(DATOS_[Conc.Sal.11])))))))),
0)</f>
        <v>0</v>
      </c>
      <c r="U76" s="168">
        <f t="array" ref="U76">IFERROR(
(AVERAGE((IF(DATOS_[[Sexo]:[Sexo]]=$B76,IF(DATOS_[[AGRUP. VALOR. PTO.]:[AGRUP. VALOR. PTO.]]=$B75,IF(DATOS_[[Check Periodo Ref.]:[Check Periodo Ref.]]="Dentro",IF(DATOS_[[Check Equiparado]:[Check Equiparado]]="Sí",IF(DATOS!AP$4="Sí",(1/DATOS_[[% anualiz]:[% anualiz]]),1)*IF(DATOS!AP$5="Sí",1/DATOS_[[% normaliz]:[% normaliz]],1)*(DATOS_[Conc.Sal.12])))))))),
0)</f>
        <v>0</v>
      </c>
      <c r="V76" s="168">
        <f t="array" ref="V76">IFERROR(
(AVERAGE((IF(DATOS_[[Sexo]:[Sexo]]=$B76,IF(DATOS_[[AGRUP. VALOR. PTO.]:[AGRUP. VALOR. PTO.]]=$B75,IF(DATOS_[[Check Periodo Ref.]:[Check Periodo Ref.]]="Dentro",IF(DATOS_[[Check Equiparado]:[Check Equiparado]]="Sí",IF(DATOS!AQ$4="Sí",(1/DATOS_[[% anualiz]:[% anualiz]]),1)*IF(DATOS!AQ$5="Sí",1/DATOS_[[% normaliz]:[% normaliz]],1)*(DATOS_[Conc.Sal.13])))))))),
0)</f>
        <v>0</v>
      </c>
      <c r="W76" s="168">
        <f t="array" ref="W76">IFERROR(
(AVERAGE((IF(DATOS_[[Sexo]:[Sexo]]=$B76,IF(DATOS_[[AGRUP. VALOR. PTO.]:[AGRUP. VALOR. PTO.]]=$B75,IF(DATOS_[[Check Periodo Ref.]:[Check Periodo Ref.]]="Dentro",IF(DATOS_[[Check Equiparado]:[Check Equiparado]]="Sí",IF(DATOS!AR$4="Sí",(1/DATOS_[[% anualiz]:[% anualiz]]),1)*IF(DATOS!AR$5="Sí",1/DATOS_[[% normaliz]:[% normaliz]],1)*(DATOS_[Conc.Sal.14])))))))),
0)</f>
        <v>0</v>
      </c>
      <c r="X76" s="168">
        <f t="array" ref="X76">IFERROR(
(AVERAGE((IF(DATOS_[[Sexo]:[Sexo]]=$B76,IF(DATOS_[[AGRUP. VALOR. PTO.]:[AGRUP. VALOR. PTO.]]=$B75,IF(DATOS_[[Check Periodo Ref.]:[Check Periodo Ref.]]="Dentro",IF(DATOS_[[Check Equiparado]:[Check Equiparado]]="Sí",IF(DATOS!AS$4="Sí",(1/DATOS_[[% anualiz]:[% anualiz]]),1)*IF(DATOS!AS$5="Sí",1/DATOS_[[% normaliz]:[% normaliz]],1)*(DATOS_[Conc.Sal.15])))))))),
0)</f>
        <v>0</v>
      </c>
      <c r="Y76" s="168">
        <f t="array" ref="Y76">IFERROR(
(AVERAGE((IF(DATOS_[[Sexo]:[Sexo]]=$B76,IF(DATOS_[[AGRUP. VALOR. PTO.]:[AGRUP. VALOR. PTO.]]=$B75,IF(DATOS_[[Check Periodo Ref.]:[Check Periodo Ref.]]="Dentro",IF(DATOS_[[Check Equiparado]:[Check Equiparado]]="Sí",IF(DATOS!AT$4="Sí",(1/DATOS_[[% anualiz]:[% anualiz]]),1)*IF(DATOS!AT$5="Sí",1/DATOS_[[% normaliz]:[% normaliz]],1)*(DATOS_[Conc.Sal.16])))))))),
0)</f>
        <v>0</v>
      </c>
      <c r="Z76" s="168">
        <f t="array" ref="Z76">IFERROR(
(AVERAGE((IF(DATOS_[[Sexo]:[Sexo]]=$B76,IF(DATOS_[[AGRUP. VALOR. PTO.]:[AGRUP. VALOR. PTO.]]=$B75,IF(DATOS_[[Check Periodo Ref.]:[Check Periodo Ref.]]="Dentro",IF(DATOS_[[Check Equiparado]:[Check Equiparado]]="Sí",IF(DATOS!AU$4="Sí",(1/DATOS_[[% anualiz]:[% anualiz]]),1)*IF(DATOS!AU$5="Sí",1/DATOS_[[% normaliz]:[% normaliz]],1)*(DATOS_[Conc.Sal.17])))))))),
0)</f>
        <v>0</v>
      </c>
      <c r="AA76" s="168">
        <f t="array" ref="AA76">IFERROR(
(AVERAGE((IF(DATOS_[[Sexo]:[Sexo]]=$B76,IF(DATOS_[[AGRUP. VALOR. PTO.]:[AGRUP. VALOR. PTO.]]=$B75,IF(DATOS_[[Check Periodo Ref.]:[Check Periodo Ref.]]="Dentro",IF(DATOS_[[Check Equiparado]:[Check Equiparado]]="Sí",IF(DATOS!AV$4="Sí",(1/DATOS_[[% anualiz]:[% anualiz]]),1)*IF(DATOS!AV$5="Sí",1/DATOS_[[% normaliz]:[% normaliz]],1)*(DATOS_[Conc.Sal.18])))))))),
0)</f>
        <v>0</v>
      </c>
      <c r="AB76" s="168">
        <f t="array" ref="AB76">IFERROR(
(AVERAGE((IF(DATOS_[[Sexo]:[Sexo]]=$B76,IF(DATOS_[[AGRUP. VALOR. PTO.]:[AGRUP. VALOR. PTO.]]=$B75,IF(DATOS_[[Check Periodo Ref.]:[Check Periodo Ref.]]="Dentro",IF(DATOS_[[Check Equiparado]:[Check Equiparado]]="Sí",IF(DATOS!AW$4="Sí",(1/DATOS_[[% anualiz]:[% anualiz]]),1)*IF(DATOS!AW$5="Sí",1/DATOS_[[% normaliz]:[% normaliz]],1)*(DATOS_[Conc.Sal.19])))))))),
0)</f>
        <v>0</v>
      </c>
      <c r="AC76" s="168">
        <f t="array" ref="AC76">IFERROR(
(AVERAGE((IF(DATOS_[[Sexo]:[Sexo]]=$B76,IF(DATOS_[[AGRUP. VALOR. PTO.]:[AGRUP. VALOR. PTO.]]=$B75,IF(DATOS_[[Check Periodo Ref.]:[Check Periodo Ref.]]="Dentro",IF(DATOS_[[Check Equiparado]:[Check Equiparado]]="Sí",IF(DATOS!AX$4="Sí",(1/DATOS_[[% anualiz]:[% anualiz]]),1)*IF(DATOS!AX$5="Sí",1/DATOS_[[% normaliz]:[% normaliz]],1)*(DATOS_[Conc.Sal.20])))))))),
0)</f>
        <v>0</v>
      </c>
      <c r="AD76" s="168">
        <f t="array" ref="AD76">IFERROR(
(AVERAGE((IF(DATOS_[[Sexo]:[Sexo]]=$B76,IF(DATOS_[[AGRUP. VALOR. PTO.]:[AGRUP. VALOR. PTO.]]=$B75,IF(DATOS_[[Check Periodo Ref.]:[Check Periodo Ref.]]="Dentro",IF(DATOS_[[Check Equiparado]:[Check Equiparado]]="Sí",IF(DATOS!AY$4="Sí",(1/DATOS_[[% anualiz]:[% anualiz]]),1)*IF(DATOS!AY$5="Sí",1/DATOS_[[% normaliz]:[% normaliz]],1)*(DATOS_[Conc.Sal.21])))))))),
0)</f>
        <v>0</v>
      </c>
      <c r="AE76" s="168">
        <f t="array" ref="AE76">IFERROR(
(AVERAGE((IF(DATOS_[[Sexo]:[Sexo]]=$B76,IF(DATOS_[[AGRUP. VALOR. PTO.]:[AGRUP. VALOR. PTO.]]=$B75,IF(DATOS_[[Check Periodo Ref.]:[Check Periodo Ref.]]="Dentro",IF(DATOS_[[Check Equiparado]:[Check Equiparado]]="Sí",IF(DATOS!AZ$4="Sí",(1/DATOS_[[% anualiz]:[% anualiz]]),1)*IF(DATOS!AZ$5="Sí",1/DATOS_[[% normaliz]:[% normaliz]],1)*(DATOS_[Conc.Sal.22])))))))),
0)</f>
        <v>0</v>
      </c>
      <c r="AF76" s="168">
        <f t="array" ref="AF76">IFERROR(
(AVERAGE((IF(DATOS_[[Sexo]:[Sexo]]=$B76,IF(DATOS_[[AGRUP. VALOR. PTO.]:[AGRUP. VALOR. PTO.]]=$B75,IF(DATOS_[[Check Periodo Ref.]:[Check Periodo Ref.]]="Dentro",IF(DATOS_[[Check Equiparado]:[Check Equiparado]]="Sí",IF(DATOS!BA$4="Sí",(1/DATOS_[[% anualiz]:[% anualiz]]),1)*IF(DATOS!BA$5="Sí",1/DATOS_[[% normaliz]:[% normaliz]],1)*(DATOS_[Conc.Sal.23])))))))),
0)</f>
        <v>0</v>
      </c>
      <c r="AG76" s="168">
        <f t="array" ref="AG76">IFERROR(
(AVERAGE((IF(DATOS_[[Sexo]:[Sexo]]=$B76,IF(DATOS_[[AGRUP. VALOR. PTO.]:[AGRUP. VALOR. PTO.]]=$B75,IF(DATOS_[[Check Periodo Ref.]:[Check Periodo Ref.]]="Dentro",IF(DATOS_[[Check Equiparado]:[Check Equiparado]]="Sí",IF(DATOS!BB$4="Sí",(1/DATOS_[[% anualiz]:[% anualiz]]),1)*IF(DATOS!BB$5="Sí",1/DATOS_[[% normaliz]:[% normaliz]],1)*(DATOS_[Conc.Sal.24])))))))),
0)</f>
        <v>0</v>
      </c>
      <c r="AH76" s="168">
        <f t="array" ref="AH76">IFERROR(
(AVERAGE((IF(DATOS_[[Sexo]:[Sexo]]=$B76,IF(DATOS_[[AGRUP. VALOR. PTO.]:[AGRUP. VALOR. PTO.]]=$B75,IF(DATOS_[[Check Periodo Ref.]:[Check Periodo Ref.]]="Dentro",IF(DATOS_[[Check Equiparado]:[Check Equiparado]]="Sí",IF(DATOS!BC$4="Sí",(1/DATOS_[[% anualiz]:[% anualiz]]),1)*IF(DATOS!BC$5="Sí",1/DATOS_[[% normaliz]:[% normaliz]],1)*(DATOS_[Conc.Sal.25])))))))),
0)</f>
        <v>0</v>
      </c>
      <c r="AI76" s="168">
        <f t="array" ref="AI76">IFERROR(
(AVERAGE((IF(DATOS_[[Sexo]:[Sexo]]=$B76,IF(DATOS_[[AGRUP. VALOR. PTO.]:[AGRUP. VALOR. PTO.]]=$B75,IF(DATOS_[[Check Periodo Ref.]:[Check Periodo Ref.]]="Dentro",IF(DATOS_[[Check Equiparado]:[Check Equiparado]]="Sí",IF(DATOS!BD$4="Sí",(1/DATOS_[[% anualiz]:[% anualiz]]),1)*IF(DATOS!BD$5="Sí",1/DATOS_[[% normaliz]:[% normaliz]],1)*(DATOS_[Conc.Sal.26])))))))),
0)</f>
        <v>0</v>
      </c>
      <c r="AJ76" s="168">
        <f t="array" ref="AJ76">IFERROR(
(AVERAGE((IF(DATOS_[[Sexo]:[Sexo]]=$B76,IF(DATOS_[[AGRUP. VALOR. PTO.]:[AGRUP. VALOR. PTO.]]=$B75,IF(DATOS_[[Check Periodo Ref.]:[Check Periodo Ref.]]="Dentro",IF(DATOS_[[Check Equiparado]:[Check Equiparado]]="Sí",IF(DATOS!BE$4="Sí",(1/DATOS_[[% anualiz]:[% anualiz]]),1)*IF(DATOS!BE$5="Sí",1/DATOS_[[% normaliz]:[% normaliz]],1)*(DATOS_[Conc.Sal.27])))))))),
0)</f>
        <v>0</v>
      </c>
      <c r="AK76" s="168">
        <f t="array" ref="AK76">IFERROR(
(AVERAGE((IF(DATOS_[[Sexo]:[Sexo]]=$B76,IF(DATOS_[[AGRUP. VALOR. PTO.]:[AGRUP. VALOR. PTO.]]=$B75,IF(DATOS_[[Check Periodo Ref.]:[Check Periodo Ref.]]="Dentro",IF(DATOS_[[Check Equiparado]:[Check Equiparado]]="Sí",IF(DATOS!BF$4="Sí",(1/DATOS_[[% anualiz]:[% anualiz]]),1)*IF(DATOS!BF$5="Sí",1/DATOS_[[% normaliz]:[% normaliz]],1)*(DATOS_[Conc.Sal.28])))))))),
0)</f>
        <v>0</v>
      </c>
      <c r="AL76" s="168">
        <f t="array" ref="AL76">IFERROR(
(AVERAGE((IF(DATOS_[[Sexo]:[Sexo]]=$B76,IF(DATOS_[[AGRUP. VALOR. PTO.]:[AGRUP. VALOR. PTO.]]=$B75,IF(DATOS_[[Check Periodo Ref.]:[Check Periodo Ref.]]="Dentro",IF(DATOS_[[Check Equiparado]:[Check Equiparado]]="Sí",IF(DATOS!BG$4="Sí",(1/DATOS_[[% anualiz]:[% anualiz]]),1)*IF(DATOS!BG$5="Sí",1/DATOS_[[% normaliz]:[% normaliz]],1)*(DATOS_[Conc.Sal.29])))))))),
0)</f>
        <v>0</v>
      </c>
      <c r="AM76" s="168">
        <f t="array" ref="AM76">IFERROR(
(AVERAGE((IF(DATOS_[[Sexo]:[Sexo]]=$B76,IF(DATOS_[[AGRUP. VALOR. PTO.]:[AGRUP. VALOR. PTO.]]=$B75,IF(DATOS_[[Check Periodo Ref.]:[Check Periodo Ref.]]="Dentro",IF(DATOS_[[Check Equiparado]:[Check Equiparado]]="Sí",IF(DATOS!BH$4="Sí",(1/DATOS_[[% anualiz]:[% anualiz]]),1)*IF(DATOS!BH$5="Sí",1/DATOS_[[% normaliz]:[% normaliz]],1)*(DATOS_[Conc.Sal.30])))))))),
0)</f>
        <v>0</v>
      </c>
      <c r="AN76" s="169">
        <f t="array" ref="AN76">IFERROR(
AVERAGE(IF(DATOS_[Sexo]=$B76,IF(DATOS_[[AGRUP. VALOR. PTO.]:[AGRUP. VALOR. PTO.]]=$B75,IF(DATOS_[Check Equiparado]="Sí",IF(DATOS_[Check Periodo Ref.]="Dentro",DATOS_[Tot COMPL.SAL Eq],FALSE))))),
0)</f>
        <v>0</v>
      </c>
      <c r="AO76" s="170">
        <f t="array" ref="AO76">IFERROR(
AVERAGE(IF(DATOS_[Sexo]=$B76,IF(DATOS_[[AGRUP. VALOR. PTO.]:[AGRUP. VALOR. PTO.]]=$B75,IF(DATOS_[Check Equiparado]="Sí",IF(DATOS_[Check Periodo Ref.]="Dentro",DATOS_[TOTAL SALARIO Eq],FALSE))))),
0)</f>
        <v>0</v>
      </c>
      <c r="AP76" s="171">
        <f t="array" ref="AP76">IFERROR(
(AVERAGE((IF(DATOS_[[Sexo]:[Sexo]]=$B76,IF(DATOS_[[AGRUP. VALOR. PTO.]:[AGRUP. VALOR. PTO.]]=$B75,IF(DATOS_[[Check Periodo Ref.]:[Check Periodo Ref.]]="Dentro",IF(DATOS_[[Check Equiparado]:[Check Equiparado]]="Sí",IF(DATOS!BI$4="Sí",(1/DATOS_[[% anualiz]:[% anualiz]]),1)*IF(DATOS!BI$5="Sí",1/DATOS_[[% normaliz]:[% normaliz]],1)*(DATOS_[C.Extra.01])))))))),
0)</f>
        <v>0</v>
      </c>
      <c r="AQ76" s="171">
        <f t="array" ref="AQ76">IFERROR(
(AVERAGE((IF(DATOS_[[Sexo]:[Sexo]]=$B76,IF(DATOS_[[AGRUP. VALOR. PTO.]:[AGRUP. VALOR. PTO.]]=$B75,IF(DATOS_[[Check Periodo Ref.]:[Check Periodo Ref.]]="Dentro",IF(DATOS_[[Check Equiparado]:[Check Equiparado]]="Sí",IF(DATOS!BJ$4="Sí",(1/DATOS_[[% anualiz]:[% anualiz]]),1)*IF(DATOS!BJ$5="Sí",1/DATOS_[[% normaliz]:[% normaliz]],1)*(DATOS_[C.Extra.02])))))))),
0)</f>
        <v>0</v>
      </c>
      <c r="AR76" s="171">
        <f t="array" ref="AR76">IFERROR(
(AVERAGE((IF(DATOS_[[Sexo]:[Sexo]]=$B76,IF(DATOS_[[AGRUP. VALOR. PTO.]:[AGRUP. VALOR. PTO.]]=$B75,IF(DATOS_[[Check Periodo Ref.]:[Check Periodo Ref.]]="Dentro",IF(DATOS_[[Check Equiparado]:[Check Equiparado]]="Sí",IF(DATOS!BK$4="Sí",(1/DATOS_[[% anualiz]:[% anualiz]]),1)*IF(DATOS!BK$5="Sí",1/DATOS_[[% normaliz]:[% normaliz]],1)*(DATOS_[C.Extra.03])))))))),
0)</f>
        <v>0</v>
      </c>
      <c r="AS76" s="171">
        <f t="array" ref="AS76">IFERROR(
(AVERAGE((IF(DATOS_[[Sexo]:[Sexo]]=$B76,IF(DATOS_[[AGRUP. VALOR. PTO.]:[AGRUP. VALOR. PTO.]]=$B75,IF(DATOS_[[Check Periodo Ref.]:[Check Periodo Ref.]]="Dentro",IF(DATOS_[[Check Equiparado]:[Check Equiparado]]="Sí",IF(DATOS!BL$4="Sí",(1/DATOS_[[% anualiz]:[% anualiz]]),1)*IF(DATOS!BL$5="Sí",1/DATOS_[[% normaliz]:[% normaliz]],1)*(DATOS_[C.Extra.04])))))))),
0)</f>
        <v>0</v>
      </c>
      <c r="AT76" s="171">
        <f t="array" ref="AT76">IFERROR(
(AVERAGE((IF(DATOS_[[Sexo]:[Sexo]]=$B76,IF(DATOS_[[AGRUP. VALOR. PTO.]:[AGRUP. VALOR. PTO.]]=$B75,IF(DATOS_[[Check Periodo Ref.]:[Check Periodo Ref.]]="Dentro",IF(DATOS_[[Check Equiparado]:[Check Equiparado]]="Sí",IF(DATOS!BM$4="Sí",(1/DATOS_[[% anualiz]:[% anualiz]]),1)*IF(DATOS!BM$5="Sí",1/DATOS_[[% normaliz]:[% normaliz]],1)*(DATOS_[C.Extra.05])))))))),
0)</f>
        <v>0</v>
      </c>
      <c r="AU76" s="172">
        <f t="array" ref="AU76">IFERROR(
AVERAGE(IF(DATOS_[Sexo]=$B76,IF(DATOS_[[AGRUP. VALOR. PTO.]:[AGRUP. VALOR. PTO.]]=$B75,IF(DATOS_[Check Equiparado]="Sí",IF(DATOS_[Check Periodo Ref.]="Dentro",DATOS_[Tot Extrasalarial Eq],FALSE))))),
0)</f>
        <v>0</v>
      </c>
      <c r="AV76" s="173">
        <f t="array" ref="AV76">IFERROR(
AVERAGE(IF(DATOS_[Sexo]=$B76,IF(DATOS_[[AGRUP. VALOR. PTO.]:[AGRUP. VALOR. PTO.]]=$B75,IF(DATOS_[Check Equiparado]="Sí",IF(DATOS_[Check Periodo Ref.]="Dentro",DATOS_[TOTAL Retrib Eq],FALSE))))),
0)</f>
        <v>0</v>
      </c>
    </row>
    <row r="77" spans="1:48" x14ac:dyDescent="0.3">
      <c r="A77" s="119" t="str">
        <f t="shared" ref="A77" si="86">+A76</f>
        <v>[ocultar]</v>
      </c>
      <c r="B77" s="123" t="s">
        <v>163</v>
      </c>
      <c r="C77" s="124">
        <f t="array" ref="C77">SUM(IF($B77=DATOS_[Sexo],
IF($B75=DATOS_[AGRUP. VALOR. PTO.],
IF("Dentro"=DATOS_[Check Periodo Ref.],
1/(COUNTIFS(DATOS_[Sexo],$B77,DATOS_[AGRUP. VALOR. PTO.],$B75,DATOS_[Check Periodo Ref.],"Dentro",DATOS_[id],DATOS_[id]))))))</f>
        <v>0</v>
      </c>
      <c r="D77" s="125">
        <f>COUNTIFS(DATOS_[AGRUP. VALOR. PTO.],$B75,DATOS_[Sexo],$B77,DATOS_[Check Periodo Ref.],"Dentro")</f>
        <v>0</v>
      </c>
      <c r="E77" s="125">
        <f>COUNTIFS(DATOS_[AGRUP. VALOR. PTO.],$B75,DATOS_[Sexo],$B77,DATOS_[Check Periodo Ref.],"Dentro",DATOS_[Check Nº SC Norm],"Sí")</f>
        <v>0</v>
      </c>
      <c r="F77" s="125">
        <f>COUNTIFS(DATOS_[AGRUP. VALOR. PTO.],$B75,DATOS_[Sexo],$B77,DATOS_[Check Periodo Ref.],"Dentro",DATOS_[Check Nº SC Anualiz],"Sí")</f>
        <v>0</v>
      </c>
      <c r="G77" s="125">
        <f>COUNTIFS(DATOS_[AGRUP. VALOR. PTO.],$B75,DATOS_[Sexo],$B77,DATOS_[Check Periodo Ref.],"Dentro",DATOS_[Check Nº SC Norm y Anualiz],"Sí")</f>
        <v>0</v>
      </c>
      <c r="H77" s="125">
        <f>COUNTIFS(DATOS_[AGRUP. VALOR. PTO.],$B75,DATOS_[Sexo],$B77,DATOS_[Check Periodo Ref.],"Dentro",DATOS_[Check Equiparación],"Sí")</f>
        <v>0</v>
      </c>
      <c r="I77" s="167" cm="1">
        <f t="array" ref="I77">IFERROR(
AVERAGE(IF(DATOS_[Sexo]=$B77,IF(DATOS_[[AGRUP. VALOR. PTO.]:[AGRUP. VALOR. PTO.]]=$B75,IF(DATOS_[Check Equiparado]="Sí",IF(DATOS_[Check Periodo Ref.]="Dentro",DATOS_[SALARIO BASE Eq],FALSE))))),
0)</f>
        <v>0</v>
      </c>
      <c r="J77" s="168">
        <f t="array" ref="J77">IFERROR(
(AVERAGE((IF(DATOS_[[Sexo]:[Sexo]]=$B77,IF(DATOS_[[AGRUP. VALOR. PTO.]:[AGRUP. VALOR. PTO.]]=$B75,IF(DATOS_[[Check Periodo Ref.]:[Check Periodo Ref.]]="Dentro",IF(DATOS_[[Check Equiparado]:[Check Equiparado]]="Sí",IF(DATOS!AE$4="Sí",(1/DATOS_[[% anualiz]:[% anualiz]]),1)*IF(DATOS!AE$5="Sí",1/DATOS_[[% normaliz]:[% normaliz]],1)*(DATOS_[Conc.Sal.01])))))))),
0)</f>
        <v>0</v>
      </c>
      <c r="K77" s="168">
        <f t="array" ref="K77">IFERROR(
(AVERAGE((IF(DATOS_[[Sexo]:[Sexo]]=$B77,IF(DATOS_[[AGRUP. VALOR. PTO.]:[AGRUP. VALOR. PTO.]]=$B75,IF(DATOS_[[Check Periodo Ref.]:[Check Periodo Ref.]]="Dentro",IF(DATOS_[[Check Equiparado]:[Check Equiparado]]="Sí",IF(DATOS!AF$4="Sí",(1/DATOS_[[% anualiz]:[% anualiz]]),1)*IF(DATOS!AF$5="Sí",1/DATOS_[[% normaliz]:[% normaliz]],1)*(DATOS_[Conc.Sal.02])))))))),
0)</f>
        <v>0</v>
      </c>
      <c r="L77" s="168">
        <f t="array" ref="L77">IFERROR(
(AVERAGE((IF(DATOS_[[Sexo]:[Sexo]]=$B77,IF(DATOS_[[AGRUP. VALOR. PTO.]:[AGRUP. VALOR. PTO.]]=$B75,IF(DATOS_[[Check Periodo Ref.]:[Check Periodo Ref.]]="Dentro",IF(DATOS_[[Check Equiparado]:[Check Equiparado]]="Sí",IF(DATOS!AG$4="Sí",(1/DATOS_[[% anualiz]:[% anualiz]]),1)*IF(DATOS!AG$5="Sí",1/DATOS_[[% normaliz]:[% normaliz]],1)*(DATOS_[Conc.Sal.03])))))))),
0)</f>
        <v>0</v>
      </c>
      <c r="M77" s="168">
        <f t="array" ref="M77">IFERROR(
(AVERAGE((IF(DATOS_[[Sexo]:[Sexo]]=$B77,IF(DATOS_[[AGRUP. VALOR. PTO.]:[AGRUP. VALOR. PTO.]]=$B75,IF(DATOS_[[Check Periodo Ref.]:[Check Periodo Ref.]]="Dentro",IF(DATOS_[[Check Equiparado]:[Check Equiparado]]="Sí",IF(DATOS!AH$4="Sí",(1/DATOS_[[% anualiz]:[% anualiz]]),1)*IF(DATOS!AH$5="Sí",1/DATOS_[[% normaliz]:[% normaliz]],1)*(DATOS_[Conc.Sal.04])))))))),
0)</f>
        <v>0</v>
      </c>
      <c r="N77" s="168">
        <f t="array" ref="N77">IFERROR(
(AVERAGE((IF(DATOS_[[Sexo]:[Sexo]]=$B77,IF(DATOS_[[AGRUP. VALOR. PTO.]:[AGRUP. VALOR. PTO.]]=$B75,IF(DATOS_[[Check Periodo Ref.]:[Check Periodo Ref.]]="Dentro",IF(DATOS_[[Check Equiparado]:[Check Equiparado]]="Sí",IF(DATOS!AI$4="Sí",(1/DATOS_[[% anualiz]:[% anualiz]]),1)*IF(DATOS!AI$5="Sí",1/DATOS_[[% normaliz]:[% normaliz]],1)*(DATOS_[Conc.Sal.05])))))))),
0)</f>
        <v>0</v>
      </c>
      <c r="O77" s="168">
        <f t="array" ref="O77">IFERROR(
(AVERAGE((IF(DATOS_[[Sexo]:[Sexo]]=$B77,IF(DATOS_[[AGRUP. VALOR. PTO.]:[AGRUP. VALOR. PTO.]]=$B75,IF(DATOS_[[Check Periodo Ref.]:[Check Periodo Ref.]]="Dentro",IF(DATOS_[[Check Equiparado]:[Check Equiparado]]="Sí",IF(DATOS!AJ$4="Sí",(1/DATOS_[[% anualiz]:[% anualiz]]),1)*IF(DATOS!AJ$5="Sí",1/DATOS_[[% normaliz]:[% normaliz]],1)*(DATOS_[Conc.Sal.06])))))))),
0)</f>
        <v>0</v>
      </c>
      <c r="P77" s="168">
        <f t="array" ref="P77">IFERROR(
(AVERAGE((IF(DATOS_[[Sexo]:[Sexo]]=$B77,IF(DATOS_[[AGRUP. VALOR. PTO.]:[AGRUP. VALOR. PTO.]]=$B75,IF(DATOS_[[Check Periodo Ref.]:[Check Periodo Ref.]]="Dentro",IF(DATOS_[[Check Equiparado]:[Check Equiparado]]="Sí",IF(DATOS!AK$4="Sí",(1/DATOS_[[% anualiz]:[% anualiz]]),1)*IF(DATOS!AK$5="Sí",1/DATOS_[[% normaliz]:[% normaliz]],1)*(DATOS_[Conc.Sal.07])))))))),
0)</f>
        <v>0</v>
      </c>
      <c r="Q77" s="168">
        <f t="array" ref="Q77">IFERROR(
(AVERAGE((IF(DATOS_[[Sexo]:[Sexo]]=$B77,IF(DATOS_[[AGRUP. VALOR. PTO.]:[AGRUP. VALOR. PTO.]]=$B75,IF(DATOS_[[Check Periodo Ref.]:[Check Periodo Ref.]]="Dentro",IF(DATOS_[[Check Equiparado]:[Check Equiparado]]="Sí",IF(DATOS!AL$4="Sí",(1/DATOS_[[% anualiz]:[% anualiz]]),1)*IF(DATOS!AL$5="Sí",1/DATOS_[[% normaliz]:[% normaliz]],1)*(DATOS_[Conc.Sal.08])))))))),
0)</f>
        <v>0</v>
      </c>
      <c r="R77" s="168">
        <f t="array" ref="R77">IFERROR(
(AVERAGE((IF(DATOS_[[Sexo]:[Sexo]]=$B77,IF(DATOS_[[AGRUP. VALOR. PTO.]:[AGRUP. VALOR. PTO.]]=$B75,IF(DATOS_[[Check Periodo Ref.]:[Check Periodo Ref.]]="Dentro",IF(DATOS_[[Check Equiparado]:[Check Equiparado]]="Sí",IF(DATOS!AM$4="Sí",(1/DATOS_[[% anualiz]:[% anualiz]]),1)*IF(DATOS!AM$5="Sí",1/DATOS_[[% normaliz]:[% normaliz]],1)*(DATOS_[Conc.Sal.09])))))))),
0)</f>
        <v>0</v>
      </c>
      <c r="S77" s="168">
        <f t="array" ref="S77">IFERROR(
(AVERAGE((IF(DATOS_[[Sexo]:[Sexo]]=$B77,IF(DATOS_[[AGRUP. VALOR. PTO.]:[AGRUP. VALOR. PTO.]]=$B75,IF(DATOS_[[Check Periodo Ref.]:[Check Periodo Ref.]]="Dentro",IF(DATOS_[[Check Equiparado]:[Check Equiparado]]="Sí",IF(DATOS!AN$4="Sí",(1/DATOS_[[% anualiz]:[% anualiz]]),1)*IF(DATOS!AN$5="Sí",1/DATOS_[[% normaliz]:[% normaliz]],1)*(DATOS_[Conc.Sal.10])))))))),
0)</f>
        <v>0</v>
      </c>
      <c r="T77" s="168">
        <f t="array" ref="T77">IFERROR(
(AVERAGE((IF(DATOS_[[Sexo]:[Sexo]]=$B77,IF(DATOS_[[AGRUP. VALOR. PTO.]:[AGRUP. VALOR. PTO.]]=$B75,IF(DATOS_[[Check Periodo Ref.]:[Check Periodo Ref.]]="Dentro",IF(DATOS_[[Check Equiparado]:[Check Equiparado]]="Sí",IF(DATOS!AO$4="Sí",(1/DATOS_[[% anualiz]:[% anualiz]]),1)*IF(DATOS!AO$5="Sí",1/DATOS_[[% normaliz]:[% normaliz]],1)*(DATOS_[Conc.Sal.11])))))))),
0)</f>
        <v>0</v>
      </c>
      <c r="U77" s="168">
        <f t="array" ref="U77">IFERROR(
(AVERAGE((IF(DATOS_[[Sexo]:[Sexo]]=$B77,IF(DATOS_[[AGRUP. VALOR. PTO.]:[AGRUP. VALOR. PTO.]]=$B75,IF(DATOS_[[Check Periodo Ref.]:[Check Periodo Ref.]]="Dentro",IF(DATOS_[[Check Equiparado]:[Check Equiparado]]="Sí",IF(DATOS!AP$4="Sí",(1/DATOS_[[% anualiz]:[% anualiz]]),1)*IF(DATOS!AP$5="Sí",1/DATOS_[[% normaliz]:[% normaliz]],1)*(DATOS_[Conc.Sal.12])))))))),
0)</f>
        <v>0</v>
      </c>
      <c r="V77" s="168">
        <f t="array" ref="V77">IFERROR(
(AVERAGE((IF(DATOS_[[Sexo]:[Sexo]]=$B77,IF(DATOS_[[AGRUP. VALOR. PTO.]:[AGRUP. VALOR. PTO.]]=$B75,IF(DATOS_[[Check Periodo Ref.]:[Check Periodo Ref.]]="Dentro",IF(DATOS_[[Check Equiparado]:[Check Equiparado]]="Sí",IF(DATOS!AQ$4="Sí",(1/DATOS_[[% anualiz]:[% anualiz]]),1)*IF(DATOS!AQ$5="Sí",1/DATOS_[[% normaliz]:[% normaliz]],1)*(DATOS_[Conc.Sal.13])))))))),
0)</f>
        <v>0</v>
      </c>
      <c r="W77" s="168">
        <f t="array" ref="W77">IFERROR(
(AVERAGE((IF(DATOS_[[Sexo]:[Sexo]]=$B77,IF(DATOS_[[AGRUP. VALOR. PTO.]:[AGRUP. VALOR. PTO.]]=$B75,IF(DATOS_[[Check Periodo Ref.]:[Check Periodo Ref.]]="Dentro",IF(DATOS_[[Check Equiparado]:[Check Equiparado]]="Sí",IF(DATOS!AR$4="Sí",(1/DATOS_[[% anualiz]:[% anualiz]]),1)*IF(DATOS!AR$5="Sí",1/DATOS_[[% normaliz]:[% normaliz]],1)*(DATOS_[Conc.Sal.14])))))))),
0)</f>
        <v>0</v>
      </c>
      <c r="X77" s="168">
        <f t="array" ref="X77">IFERROR(
(AVERAGE((IF(DATOS_[[Sexo]:[Sexo]]=$B77,IF(DATOS_[[AGRUP. VALOR. PTO.]:[AGRUP. VALOR. PTO.]]=$B75,IF(DATOS_[[Check Periodo Ref.]:[Check Periodo Ref.]]="Dentro",IF(DATOS_[[Check Equiparado]:[Check Equiparado]]="Sí",IF(DATOS!AS$4="Sí",(1/DATOS_[[% anualiz]:[% anualiz]]),1)*IF(DATOS!AS$5="Sí",1/DATOS_[[% normaliz]:[% normaliz]],1)*(DATOS_[Conc.Sal.15])))))))),
0)</f>
        <v>0</v>
      </c>
      <c r="Y77" s="168">
        <f t="array" ref="Y77">IFERROR(
(AVERAGE((IF(DATOS_[[Sexo]:[Sexo]]=$B77,IF(DATOS_[[AGRUP. VALOR. PTO.]:[AGRUP. VALOR. PTO.]]=$B75,IF(DATOS_[[Check Periodo Ref.]:[Check Periodo Ref.]]="Dentro",IF(DATOS_[[Check Equiparado]:[Check Equiparado]]="Sí",IF(DATOS!AT$4="Sí",(1/DATOS_[[% anualiz]:[% anualiz]]),1)*IF(DATOS!AT$5="Sí",1/DATOS_[[% normaliz]:[% normaliz]],1)*(DATOS_[Conc.Sal.16])))))))),
0)</f>
        <v>0</v>
      </c>
      <c r="Z77" s="168">
        <f t="array" ref="Z77">IFERROR(
(AVERAGE((IF(DATOS_[[Sexo]:[Sexo]]=$B77,IF(DATOS_[[AGRUP. VALOR. PTO.]:[AGRUP. VALOR. PTO.]]=$B75,IF(DATOS_[[Check Periodo Ref.]:[Check Periodo Ref.]]="Dentro",IF(DATOS_[[Check Equiparado]:[Check Equiparado]]="Sí",IF(DATOS!AU$4="Sí",(1/DATOS_[[% anualiz]:[% anualiz]]),1)*IF(DATOS!AU$5="Sí",1/DATOS_[[% normaliz]:[% normaliz]],1)*(DATOS_[Conc.Sal.17])))))))),
0)</f>
        <v>0</v>
      </c>
      <c r="AA77" s="168">
        <f t="array" ref="AA77">IFERROR(
(AVERAGE((IF(DATOS_[[Sexo]:[Sexo]]=$B77,IF(DATOS_[[AGRUP. VALOR. PTO.]:[AGRUP. VALOR. PTO.]]=$B75,IF(DATOS_[[Check Periodo Ref.]:[Check Periodo Ref.]]="Dentro",IF(DATOS_[[Check Equiparado]:[Check Equiparado]]="Sí",IF(DATOS!AV$4="Sí",(1/DATOS_[[% anualiz]:[% anualiz]]),1)*IF(DATOS!AV$5="Sí",1/DATOS_[[% normaliz]:[% normaliz]],1)*(DATOS_[Conc.Sal.18])))))))),
0)</f>
        <v>0</v>
      </c>
      <c r="AB77" s="168">
        <f t="array" ref="AB77">IFERROR(
(AVERAGE((IF(DATOS_[[Sexo]:[Sexo]]=$B77,IF(DATOS_[[AGRUP. VALOR. PTO.]:[AGRUP. VALOR. PTO.]]=$B75,IF(DATOS_[[Check Periodo Ref.]:[Check Periodo Ref.]]="Dentro",IF(DATOS_[[Check Equiparado]:[Check Equiparado]]="Sí",IF(DATOS!AW$4="Sí",(1/DATOS_[[% anualiz]:[% anualiz]]),1)*IF(DATOS!AW$5="Sí",1/DATOS_[[% normaliz]:[% normaliz]],1)*(DATOS_[Conc.Sal.19])))))))),
0)</f>
        <v>0</v>
      </c>
      <c r="AC77" s="168">
        <f t="array" ref="AC77">IFERROR(
(AVERAGE((IF(DATOS_[[Sexo]:[Sexo]]=$B77,IF(DATOS_[[AGRUP. VALOR. PTO.]:[AGRUP. VALOR. PTO.]]=$B75,IF(DATOS_[[Check Periodo Ref.]:[Check Periodo Ref.]]="Dentro",IF(DATOS_[[Check Equiparado]:[Check Equiparado]]="Sí",IF(DATOS!AX$4="Sí",(1/DATOS_[[% anualiz]:[% anualiz]]),1)*IF(DATOS!AX$5="Sí",1/DATOS_[[% normaliz]:[% normaliz]],1)*(DATOS_[Conc.Sal.20])))))))),
0)</f>
        <v>0</v>
      </c>
      <c r="AD77" s="168">
        <f t="array" ref="AD77">IFERROR(
(AVERAGE((IF(DATOS_[[Sexo]:[Sexo]]=$B77,IF(DATOS_[[AGRUP. VALOR. PTO.]:[AGRUP. VALOR. PTO.]]=$B75,IF(DATOS_[[Check Periodo Ref.]:[Check Periodo Ref.]]="Dentro",IF(DATOS_[[Check Equiparado]:[Check Equiparado]]="Sí",IF(DATOS!AY$4="Sí",(1/DATOS_[[% anualiz]:[% anualiz]]),1)*IF(DATOS!AY$5="Sí",1/DATOS_[[% normaliz]:[% normaliz]],1)*(DATOS_[Conc.Sal.21])))))))),
0)</f>
        <v>0</v>
      </c>
      <c r="AE77" s="168">
        <f t="array" ref="AE77">IFERROR(
(AVERAGE((IF(DATOS_[[Sexo]:[Sexo]]=$B77,IF(DATOS_[[AGRUP. VALOR. PTO.]:[AGRUP. VALOR. PTO.]]=$B75,IF(DATOS_[[Check Periodo Ref.]:[Check Periodo Ref.]]="Dentro",IF(DATOS_[[Check Equiparado]:[Check Equiparado]]="Sí",IF(DATOS!AZ$4="Sí",(1/DATOS_[[% anualiz]:[% anualiz]]),1)*IF(DATOS!AZ$5="Sí",1/DATOS_[[% normaliz]:[% normaliz]],1)*(DATOS_[Conc.Sal.22])))))))),
0)</f>
        <v>0</v>
      </c>
      <c r="AF77" s="168">
        <f t="array" ref="AF77">IFERROR(
(AVERAGE((IF(DATOS_[[Sexo]:[Sexo]]=$B77,IF(DATOS_[[AGRUP. VALOR. PTO.]:[AGRUP. VALOR. PTO.]]=$B75,IF(DATOS_[[Check Periodo Ref.]:[Check Periodo Ref.]]="Dentro",IF(DATOS_[[Check Equiparado]:[Check Equiparado]]="Sí",IF(DATOS!BA$4="Sí",(1/DATOS_[[% anualiz]:[% anualiz]]),1)*IF(DATOS!BA$5="Sí",1/DATOS_[[% normaliz]:[% normaliz]],1)*(DATOS_[Conc.Sal.23])))))))),
0)</f>
        <v>0</v>
      </c>
      <c r="AG77" s="168">
        <f t="array" ref="AG77">IFERROR(
(AVERAGE((IF(DATOS_[[Sexo]:[Sexo]]=$B77,IF(DATOS_[[AGRUP. VALOR. PTO.]:[AGRUP. VALOR. PTO.]]=$B75,IF(DATOS_[[Check Periodo Ref.]:[Check Periodo Ref.]]="Dentro",IF(DATOS_[[Check Equiparado]:[Check Equiparado]]="Sí",IF(DATOS!BB$4="Sí",(1/DATOS_[[% anualiz]:[% anualiz]]),1)*IF(DATOS!BB$5="Sí",1/DATOS_[[% normaliz]:[% normaliz]],1)*(DATOS_[Conc.Sal.24])))))))),
0)</f>
        <v>0</v>
      </c>
      <c r="AH77" s="168">
        <f t="array" ref="AH77">IFERROR(
(AVERAGE((IF(DATOS_[[Sexo]:[Sexo]]=$B77,IF(DATOS_[[AGRUP. VALOR. PTO.]:[AGRUP. VALOR. PTO.]]=$B75,IF(DATOS_[[Check Periodo Ref.]:[Check Periodo Ref.]]="Dentro",IF(DATOS_[[Check Equiparado]:[Check Equiparado]]="Sí",IF(DATOS!BC$4="Sí",(1/DATOS_[[% anualiz]:[% anualiz]]),1)*IF(DATOS!BC$5="Sí",1/DATOS_[[% normaliz]:[% normaliz]],1)*(DATOS_[Conc.Sal.25])))))))),
0)</f>
        <v>0</v>
      </c>
      <c r="AI77" s="168">
        <f t="array" ref="AI77">IFERROR(
(AVERAGE((IF(DATOS_[[Sexo]:[Sexo]]=$B77,IF(DATOS_[[AGRUP. VALOR. PTO.]:[AGRUP. VALOR. PTO.]]=$B75,IF(DATOS_[[Check Periodo Ref.]:[Check Periodo Ref.]]="Dentro",IF(DATOS_[[Check Equiparado]:[Check Equiparado]]="Sí",IF(DATOS!BD$4="Sí",(1/DATOS_[[% anualiz]:[% anualiz]]),1)*IF(DATOS!BD$5="Sí",1/DATOS_[[% normaliz]:[% normaliz]],1)*(DATOS_[Conc.Sal.26])))))))),
0)</f>
        <v>0</v>
      </c>
      <c r="AJ77" s="168">
        <f t="array" ref="AJ77">IFERROR(
(AVERAGE((IF(DATOS_[[Sexo]:[Sexo]]=$B77,IF(DATOS_[[AGRUP. VALOR. PTO.]:[AGRUP. VALOR. PTO.]]=$B75,IF(DATOS_[[Check Periodo Ref.]:[Check Periodo Ref.]]="Dentro",IF(DATOS_[[Check Equiparado]:[Check Equiparado]]="Sí",IF(DATOS!BE$4="Sí",(1/DATOS_[[% anualiz]:[% anualiz]]),1)*IF(DATOS!BE$5="Sí",1/DATOS_[[% normaliz]:[% normaliz]],1)*(DATOS_[Conc.Sal.27])))))))),
0)</f>
        <v>0</v>
      </c>
      <c r="AK77" s="168">
        <f t="array" ref="AK77">IFERROR(
(AVERAGE((IF(DATOS_[[Sexo]:[Sexo]]=$B77,IF(DATOS_[[AGRUP. VALOR. PTO.]:[AGRUP. VALOR. PTO.]]=$B75,IF(DATOS_[[Check Periodo Ref.]:[Check Periodo Ref.]]="Dentro",IF(DATOS_[[Check Equiparado]:[Check Equiparado]]="Sí",IF(DATOS!BF$4="Sí",(1/DATOS_[[% anualiz]:[% anualiz]]),1)*IF(DATOS!BF$5="Sí",1/DATOS_[[% normaliz]:[% normaliz]],1)*(DATOS_[Conc.Sal.28])))))))),
0)</f>
        <v>0</v>
      </c>
      <c r="AL77" s="168">
        <f t="array" ref="AL77">IFERROR(
(AVERAGE((IF(DATOS_[[Sexo]:[Sexo]]=$B77,IF(DATOS_[[AGRUP. VALOR. PTO.]:[AGRUP. VALOR. PTO.]]=$B75,IF(DATOS_[[Check Periodo Ref.]:[Check Periodo Ref.]]="Dentro",IF(DATOS_[[Check Equiparado]:[Check Equiparado]]="Sí",IF(DATOS!BG$4="Sí",(1/DATOS_[[% anualiz]:[% anualiz]]),1)*IF(DATOS!BG$5="Sí",1/DATOS_[[% normaliz]:[% normaliz]],1)*(DATOS_[Conc.Sal.29])))))))),
0)</f>
        <v>0</v>
      </c>
      <c r="AM77" s="168">
        <f t="array" ref="AM77">IFERROR(
(AVERAGE((IF(DATOS_[[Sexo]:[Sexo]]=$B77,IF(DATOS_[[AGRUP. VALOR. PTO.]:[AGRUP. VALOR. PTO.]]=$B75,IF(DATOS_[[Check Periodo Ref.]:[Check Periodo Ref.]]="Dentro",IF(DATOS_[[Check Equiparado]:[Check Equiparado]]="Sí",IF(DATOS!BH$4="Sí",(1/DATOS_[[% anualiz]:[% anualiz]]),1)*IF(DATOS!BH$5="Sí",1/DATOS_[[% normaliz]:[% normaliz]],1)*(DATOS_[Conc.Sal.30])))))))),
0)</f>
        <v>0</v>
      </c>
      <c r="AN77" s="169">
        <f t="array" ref="AN77">IFERROR(
AVERAGE(IF(DATOS_[Sexo]=$B77,IF(DATOS_[[AGRUP. VALOR. PTO.]:[AGRUP. VALOR. PTO.]]=$B75,IF(DATOS_[Check Equiparado]="Sí",IF(DATOS_[Check Periodo Ref.]="Dentro",DATOS_[Tot COMPL.SAL Eq],FALSE))))),
0)</f>
        <v>0</v>
      </c>
      <c r="AO77" s="170">
        <f t="array" ref="AO77">IFERROR(
AVERAGE(IF(DATOS_[Sexo]=$B77,IF(DATOS_[[AGRUP. VALOR. PTO.]:[AGRUP. VALOR. PTO.]]=$B75,IF(DATOS_[Check Equiparado]="Sí",IF(DATOS_[Check Periodo Ref.]="Dentro",DATOS_[TOTAL SALARIO Eq],FALSE))))),
0)</f>
        <v>0</v>
      </c>
      <c r="AP77" s="171">
        <f t="array" ref="AP77">IFERROR(
(AVERAGE((IF(DATOS_[[Sexo]:[Sexo]]=$B77,IF(DATOS_[[AGRUP. VALOR. PTO.]:[AGRUP. VALOR. PTO.]]=$B76,IF(DATOS_[[Check Periodo Ref.]:[Check Periodo Ref.]]="Dentro",IF(DATOS_[[Check Equiparado]:[Check Equiparado]]="Sí",IF(DATOS!BI$4="Sí",(1/DATOS_[[% anualiz]:[% anualiz]]),1)*IF(DATOS!BI$5="Sí",1/DATOS_[[% normaliz]:[% normaliz]],1)*(DATOS_[C.Extra.01])))))))),
0)</f>
        <v>0</v>
      </c>
      <c r="AQ77" s="171">
        <f t="array" ref="AQ77">IFERROR(
(AVERAGE((IF(DATOS_[[Sexo]:[Sexo]]=$B77,IF(DATOS_[[AGRUP. VALOR. PTO.]:[AGRUP. VALOR. PTO.]]=$B76,IF(DATOS_[[Check Periodo Ref.]:[Check Periodo Ref.]]="Dentro",IF(DATOS_[[Check Equiparado]:[Check Equiparado]]="Sí",IF(DATOS!BJ$4="Sí",(1/DATOS_[[% anualiz]:[% anualiz]]),1)*IF(DATOS!BJ$5="Sí",1/DATOS_[[% normaliz]:[% normaliz]],1)*(DATOS_[C.Extra.02])))))))),
0)</f>
        <v>0</v>
      </c>
      <c r="AR77" s="171">
        <f t="array" ref="AR77">IFERROR(
(AVERAGE((IF(DATOS_[[Sexo]:[Sexo]]=$B77,IF(DATOS_[[AGRUP. VALOR. PTO.]:[AGRUP. VALOR. PTO.]]=$B76,IF(DATOS_[[Check Periodo Ref.]:[Check Periodo Ref.]]="Dentro",IF(DATOS_[[Check Equiparado]:[Check Equiparado]]="Sí",IF(DATOS!BK$4="Sí",(1/DATOS_[[% anualiz]:[% anualiz]]),1)*IF(DATOS!BK$5="Sí",1/DATOS_[[% normaliz]:[% normaliz]],1)*(DATOS_[C.Extra.03])))))))),
0)</f>
        <v>0</v>
      </c>
      <c r="AS77" s="171">
        <f t="array" ref="AS77">IFERROR(
(AVERAGE((IF(DATOS_[[Sexo]:[Sexo]]=$B77,IF(DATOS_[[AGRUP. VALOR. PTO.]:[AGRUP. VALOR. PTO.]]=$B76,IF(DATOS_[[Check Periodo Ref.]:[Check Periodo Ref.]]="Dentro",IF(DATOS_[[Check Equiparado]:[Check Equiparado]]="Sí",IF(DATOS!BL$4="Sí",(1/DATOS_[[% anualiz]:[% anualiz]]),1)*IF(DATOS!BL$5="Sí",1/DATOS_[[% normaliz]:[% normaliz]],1)*(DATOS_[C.Extra.04])))))))),
0)</f>
        <v>0</v>
      </c>
      <c r="AT77" s="171">
        <f t="array" ref="AT77">IFERROR(
(AVERAGE((IF(DATOS_[[Sexo]:[Sexo]]=$B77,IF(DATOS_[[AGRUP. VALOR. PTO.]:[AGRUP. VALOR. PTO.]]=$B76,IF(DATOS_[[Check Periodo Ref.]:[Check Periodo Ref.]]="Dentro",IF(DATOS_[[Check Equiparado]:[Check Equiparado]]="Sí",IF(DATOS!BM$4="Sí",(1/DATOS_[[% anualiz]:[% anualiz]]),1)*IF(DATOS!BM$5="Sí",1/DATOS_[[% normaliz]:[% normaliz]],1)*(DATOS_[C.Extra.05])))))))),
0)</f>
        <v>0</v>
      </c>
      <c r="AU77" s="172">
        <f t="array" ref="AU77">IFERROR(
AVERAGE(IF(DATOS_[Sexo]=$B77,IF(DATOS_[[AGRUP. VALOR. PTO.]:[AGRUP. VALOR. PTO.]]=$B75,IF(DATOS_[Check Equiparado]="Sí",IF(DATOS_[Check Periodo Ref.]="Dentro",DATOS_[Tot Extrasalarial Eq],FALSE))))),
0)</f>
        <v>0</v>
      </c>
      <c r="AV77" s="173">
        <f t="array" ref="AV77">IFERROR(
AVERAGE(IF(DATOS_[Sexo]=$B77,IF(DATOS_[[AGRUP. VALOR. PTO.]:[AGRUP. VALOR. PTO.]]=$B75,IF(DATOS_[Check Equiparado]="Sí",IF(DATOS_[Check Periodo Ref.]="Dentro",DATOS_[TOTAL Retrib Eq],FALSE))))),
0)</f>
        <v>0</v>
      </c>
    </row>
    <row r="78" spans="1:48" ht="17.25" thickBot="1" x14ac:dyDescent="0.35">
      <c r="A78" s="119" t="str">
        <f t="shared" ref="A78" si="87">+A79</f>
        <v>[ocultar]</v>
      </c>
      <c r="B78" s="129" t="s">
        <v>281</v>
      </c>
      <c r="C78" s="166"/>
      <c r="D78" s="130"/>
      <c r="E78" s="130"/>
      <c r="F78" s="130"/>
      <c r="G78" s="130"/>
      <c r="H78" s="130"/>
      <c r="I78" s="196" t="str">
        <f t="shared" ref="I78:AV78" si="88">IFERROR((I79-I80)/I79,"")</f>
        <v/>
      </c>
      <c r="J78" s="197" t="str">
        <f t="shared" si="88"/>
        <v/>
      </c>
      <c r="K78" s="198" t="str">
        <f t="shared" si="88"/>
        <v/>
      </c>
      <c r="L78" s="198" t="str">
        <f t="shared" si="88"/>
        <v/>
      </c>
      <c r="M78" s="198" t="str">
        <f t="shared" si="88"/>
        <v/>
      </c>
      <c r="N78" s="199" t="str">
        <f t="shared" si="88"/>
        <v/>
      </c>
      <c r="O78" s="200" t="str">
        <f t="shared" si="88"/>
        <v/>
      </c>
      <c r="P78" s="200" t="str">
        <f t="shared" si="88"/>
        <v/>
      </c>
      <c r="Q78" s="200" t="str">
        <f t="shared" si="88"/>
        <v/>
      </c>
      <c r="R78" s="200" t="str">
        <f t="shared" si="88"/>
        <v/>
      </c>
      <c r="S78" s="200" t="str">
        <f t="shared" si="88"/>
        <v/>
      </c>
      <c r="T78" s="200" t="str">
        <f t="shared" si="88"/>
        <v/>
      </c>
      <c r="U78" s="200" t="str">
        <f t="shared" si="88"/>
        <v/>
      </c>
      <c r="V78" s="200" t="str">
        <f t="shared" si="88"/>
        <v/>
      </c>
      <c r="W78" s="200" t="str">
        <f t="shared" si="88"/>
        <v/>
      </c>
      <c r="X78" s="200" t="str">
        <f t="shared" si="88"/>
        <v/>
      </c>
      <c r="Y78" s="200" t="str">
        <f t="shared" si="88"/>
        <v/>
      </c>
      <c r="Z78" s="199" t="str">
        <f t="shared" si="88"/>
        <v/>
      </c>
      <c r="AA78" s="199" t="str">
        <f t="shared" si="88"/>
        <v/>
      </c>
      <c r="AB78" s="199" t="str">
        <f t="shared" si="88"/>
        <v/>
      </c>
      <c r="AC78" s="199" t="str">
        <f t="shared" si="88"/>
        <v/>
      </c>
      <c r="AD78" s="199" t="str">
        <f t="shared" si="88"/>
        <v/>
      </c>
      <c r="AE78" s="199" t="str">
        <f t="shared" si="88"/>
        <v/>
      </c>
      <c r="AF78" s="199" t="str">
        <f t="shared" si="88"/>
        <v/>
      </c>
      <c r="AG78" s="199" t="str">
        <f t="shared" si="88"/>
        <v/>
      </c>
      <c r="AH78" s="199" t="str">
        <f t="shared" si="88"/>
        <v/>
      </c>
      <c r="AI78" s="199" t="str">
        <f t="shared" si="88"/>
        <v/>
      </c>
      <c r="AJ78" s="199" t="str">
        <f t="shared" si="88"/>
        <v/>
      </c>
      <c r="AK78" s="199" t="str">
        <f t="shared" si="88"/>
        <v/>
      </c>
      <c r="AL78" s="199" t="str">
        <f t="shared" si="88"/>
        <v/>
      </c>
      <c r="AM78" s="199" t="str">
        <f t="shared" si="88"/>
        <v/>
      </c>
      <c r="AN78" s="201" t="str">
        <f t="shared" si="88"/>
        <v/>
      </c>
      <c r="AO78" s="205" t="str">
        <f t="shared" si="88"/>
        <v/>
      </c>
      <c r="AP78" s="202" t="str">
        <f t="shared" si="88"/>
        <v/>
      </c>
      <c r="AQ78" s="202" t="str">
        <f t="shared" si="88"/>
        <v/>
      </c>
      <c r="AR78" s="202" t="str">
        <f t="shared" si="88"/>
        <v/>
      </c>
      <c r="AS78" s="202" t="str">
        <f t="shared" si="88"/>
        <v/>
      </c>
      <c r="AT78" s="202" t="str">
        <f t="shared" si="88"/>
        <v/>
      </c>
      <c r="AU78" s="203" t="str">
        <f t="shared" si="88"/>
        <v/>
      </c>
      <c r="AV78" s="204" t="str">
        <f t="shared" si="88"/>
        <v/>
      </c>
    </row>
    <row r="79" spans="1:48" x14ac:dyDescent="0.3">
      <c r="A79" s="119" t="str">
        <f t="shared" ref="A79" si="89">+IF(C79+C80=0,"[ocultar]","")</f>
        <v>[ocultar]</v>
      </c>
      <c r="B79" s="123" t="s">
        <v>162</v>
      </c>
      <c r="C79" s="124">
        <f t="array" ref="C79">SUM(IF($B79=DATOS_[Sexo],
IF($B78=DATOS_[AGRUP. VALOR. PTO.],
IF("Dentro"=DATOS_[Check Periodo Ref.],
1/(COUNTIFS(DATOS_[Sexo],$B79,DATOS_[AGRUP. VALOR. PTO.],$B78,DATOS_[Check Periodo Ref.],"Dentro",DATOS_[id],DATOS_[id]))))))</f>
        <v>0</v>
      </c>
      <c r="D79" s="125">
        <f>COUNTIFS(DATOS_[AGRUP. VALOR. PTO.],$B78,DATOS_[Sexo],$B79,DATOS_[Check Periodo Ref.],"Dentro")</f>
        <v>0</v>
      </c>
      <c r="E79" s="125">
        <f>COUNTIFS(DATOS_[AGRUP. VALOR. PTO.],$B78,DATOS_[Sexo],$B79,DATOS_[Check Periodo Ref.],"Dentro",DATOS_[Check Nº SC Norm],"Sí")</f>
        <v>0</v>
      </c>
      <c r="F79" s="125">
        <f>COUNTIFS(DATOS_[AGRUP. VALOR. PTO.],$B78,DATOS_[Sexo],$B79,DATOS_[Check Periodo Ref.],"Dentro",DATOS_[Check Nº SC Anualiz],"Sí")</f>
        <v>0</v>
      </c>
      <c r="G79" s="125">
        <f>COUNTIFS(DATOS_[AGRUP. VALOR. PTO.],$B78,DATOS_[Sexo],$B79,DATOS_[Check Periodo Ref.],"Dentro",DATOS_[Check Nº SC Norm y Anualiz],"Sí")</f>
        <v>0</v>
      </c>
      <c r="H79" s="125">
        <f>COUNTIFS(DATOS_[AGRUP. VALOR. PTO.],$B78,DATOS_[Sexo],$B79,DATOS_[Check Periodo Ref.],"Dentro",DATOS_[Check Equiparación],"Sí")</f>
        <v>0</v>
      </c>
      <c r="I79" s="167">
        <f t="array" ref="I79">IFERROR(
AVERAGE(IF(DATOS_[Sexo]=$B79,IF(DATOS_[[AGRUP. VALOR. PTO.]:[AGRUP. VALOR. PTO.]]=$B78,IF(DATOS_[Check Equiparado]="Sí",IF(DATOS_[Check Periodo Ref.]="Dentro",DATOS_[SALARIO BASE Eq],FALSE))))),
0)</f>
        <v>0</v>
      </c>
      <c r="J79" s="168">
        <f t="array" ref="J79">IFERROR(
(AVERAGE((IF(DATOS_[[Sexo]:[Sexo]]=$B79,IF(DATOS_[[AGRUP. VALOR. PTO.]:[AGRUP. VALOR. PTO.]]=$B78,IF(DATOS_[[Check Periodo Ref.]:[Check Periodo Ref.]]="Dentro",IF(DATOS_[[Check Equiparado]:[Check Equiparado]]="Sí",IF(DATOS!AE$4="Sí",(1/DATOS_[[% anualiz]:[% anualiz]]),1)*IF(DATOS!AE$5="Sí",1/DATOS_[[% normaliz]:[% normaliz]],1)*(DATOS_[Conc.Sal.01])))))))),
0)</f>
        <v>0</v>
      </c>
      <c r="K79" s="168">
        <f t="array" ref="K79">IFERROR(
(AVERAGE((IF(DATOS_[[Sexo]:[Sexo]]=$B79,IF(DATOS_[[AGRUP. VALOR. PTO.]:[AGRUP. VALOR. PTO.]]=$B78,IF(DATOS_[[Check Periodo Ref.]:[Check Periodo Ref.]]="Dentro",IF(DATOS_[[Check Equiparado]:[Check Equiparado]]="Sí",IF(DATOS!AF$4="Sí",(1/DATOS_[[% anualiz]:[% anualiz]]),1)*IF(DATOS!AF$5="Sí",1/DATOS_[[% normaliz]:[% normaliz]],1)*(DATOS_[Conc.Sal.02])))))))),
0)</f>
        <v>0</v>
      </c>
      <c r="L79" s="168">
        <f t="array" ref="L79">IFERROR(
(AVERAGE((IF(DATOS_[[Sexo]:[Sexo]]=$B79,IF(DATOS_[[AGRUP. VALOR. PTO.]:[AGRUP. VALOR. PTO.]]=$B78,IF(DATOS_[[Check Periodo Ref.]:[Check Periodo Ref.]]="Dentro",IF(DATOS_[[Check Equiparado]:[Check Equiparado]]="Sí",IF(DATOS!AG$4="Sí",(1/DATOS_[[% anualiz]:[% anualiz]]),1)*IF(DATOS!AG$5="Sí",1/DATOS_[[% normaliz]:[% normaliz]],1)*(DATOS_[Conc.Sal.03])))))))),
0)</f>
        <v>0</v>
      </c>
      <c r="M79" s="168">
        <f t="array" ref="M79">IFERROR(
(AVERAGE((IF(DATOS_[[Sexo]:[Sexo]]=$B79,IF(DATOS_[[AGRUP. VALOR. PTO.]:[AGRUP. VALOR. PTO.]]=$B78,IF(DATOS_[[Check Periodo Ref.]:[Check Periodo Ref.]]="Dentro",IF(DATOS_[[Check Equiparado]:[Check Equiparado]]="Sí",IF(DATOS!AH$4="Sí",(1/DATOS_[[% anualiz]:[% anualiz]]),1)*IF(DATOS!AH$5="Sí",1/DATOS_[[% normaliz]:[% normaliz]],1)*(DATOS_[Conc.Sal.04])))))))),
0)</f>
        <v>0</v>
      </c>
      <c r="N79" s="168">
        <f t="array" ref="N79">IFERROR(
(AVERAGE((IF(DATOS_[[Sexo]:[Sexo]]=$B79,IF(DATOS_[[AGRUP. VALOR. PTO.]:[AGRUP. VALOR. PTO.]]=$B78,IF(DATOS_[[Check Periodo Ref.]:[Check Periodo Ref.]]="Dentro",IF(DATOS_[[Check Equiparado]:[Check Equiparado]]="Sí",IF(DATOS!AI$4="Sí",(1/DATOS_[[% anualiz]:[% anualiz]]),1)*IF(DATOS!AI$5="Sí",1/DATOS_[[% normaliz]:[% normaliz]],1)*(DATOS_[Conc.Sal.05])))))))),
0)</f>
        <v>0</v>
      </c>
      <c r="O79" s="168">
        <f t="array" ref="O79">IFERROR(
(AVERAGE((IF(DATOS_[[Sexo]:[Sexo]]=$B79,IF(DATOS_[[AGRUP. VALOR. PTO.]:[AGRUP. VALOR. PTO.]]=$B78,IF(DATOS_[[Check Periodo Ref.]:[Check Periodo Ref.]]="Dentro",IF(DATOS_[[Check Equiparado]:[Check Equiparado]]="Sí",IF(DATOS!AJ$4="Sí",(1/DATOS_[[% anualiz]:[% anualiz]]),1)*IF(DATOS!AJ$5="Sí",1/DATOS_[[% normaliz]:[% normaliz]],1)*(DATOS_[Conc.Sal.06])))))))),
0)</f>
        <v>0</v>
      </c>
      <c r="P79" s="168">
        <f t="array" ref="P79">IFERROR(
(AVERAGE((IF(DATOS_[[Sexo]:[Sexo]]=$B79,IF(DATOS_[[AGRUP. VALOR. PTO.]:[AGRUP. VALOR. PTO.]]=$B78,IF(DATOS_[[Check Periodo Ref.]:[Check Periodo Ref.]]="Dentro",IF(DATOS_[[Check Equiparado]:[Check Equiparado]]="Sí",IF(DATOS!AK$4="Sí",(1/DATOS_[[% anualiz]:[% anualiz]]),1)*IF(DATOS!AK$5="Sí",1/DATOS_[[% normaliz]:[% normaliz]],1)*(DATOS_[Conc.Sal.07])))))))),
0)</f>
        <v>0</v>
      </c>
      <c r="Q79" s="168">
        <f t="array" ref="Q79">IFERROR(
(AVERAGE((IF(DATOS_[[Sexo]:[Sexo]]=$B79,IF(DATOS_[[AGRUP. VALOR. PTO.]:[AGRUP. VALOR. PTO.]]=$B78,IF(DATOS_[[Check Periodo Ref.]:[Check Periodo Ref.]]="Dentro",IF(DATOS_[[Check Equiparado]:[Check Equiparado]]="Sí",IF(DATOS!AL$4="Sí",(1/DATOS_[[% anualiz]:[% anualiz]]),1)*IF(DATOS!AL$5="Sí",1/DATOS_[[% normaliz]:[% normaliz]],1)*(DATOS_[Conc.Sal.08])))))))),
0)</f>
        <v>0</v>
      </c>
      <c r="R79" s="168">
        <f t="array" ref="R79">IFERROR(
(AVERAGE((IF(DATOS_[[Sexo]:[Sexo]]=$B79,IF(DATOS_[[AGRUP. VALOR. PTO.]:[AGRUP. VALOR. PTO.]]=$B78,IF(DATOS_[[Check Periodo Ref.]:[Check Periodo Ref.]]="Dentro",IF(DATOS_[[Check Equiparado]:[Check Equiparado]]="Sí",IF(DATOS!AM$4="Sí",(1/DATOS_[[% anualiz]:[% anualiz]]),1)*IF(DATOS!AM$5="Sí",1/DATOS_[[% normaliz]:[% normaliz]],1)*(DATOS_[Conc.Sal.09])))))))),
0)</f>
        <v>0</v>
      </c>
      <c r="S79" s="168">
        <f t="array" ref="S79">IFERROR(
(AVERAGE((IF(DATOS_[[Sexo]:[Sexo]]=$B79,IF(DATOS_[[AGRUP. VALOR. PTO.]:[AGRUP. VALOR. PTO.]]=$B78,IF(DATOS_[[Check Periodo Ref.]:[Check Periodo Ref.]]="Dentro",IF(DATOS_[[Check Equiparado]:[Check Equiparado]]="Sí",IF(DATOS!AN$4="Sí",(1/DATOS_[[% anualiz]:[% anualiz]]),1)*IF(DATOS!AN$5="Sí",1/DATOS_[[% normaliz]:[% normaliz]],1)*(DATOS_[Conc.Sal.10])))))))),
0)</f>
        <v>0</v>
      </c>
      <c r="T79" s="168">
        <f t="array" ref="T79">IFERROR(
(AVERAGE((IF(DATOS_[[Sexo]:[Sexo]]=$B79,IF(DATOS_[[AGRUP. VALOR. PTO.]:[AGRUP. VALOR. PTO.]]=$B78,IF(DATOS_[[Check Periodo Ref.]:[Check Periodo Ref.]]="Dentro",IF(DATOS_[[Check Equiparado]:[Check Equiparado]]="Sí",IF(DATOS!AO$4="Sí",(1/DATOS_[[% anualiz]:[% anualiz]]),1)*IF(DATOS!AO$5="Sí",1/DATOS_[[% normaliz]:[% normaliz]],1)*(DATOS_[Conc.Sal.11])))))))),
0)</f>
        <v>0</v>
      </c>
      <c r="U79" s="168">
        <f t="array" ref="U79">IFERROR(
(AVERAGE((IF(DATOS_[[Sexo]:[Sexo]]=$B79,IF(DATOS_[[AGRUP. VALOR. PTO.]:[AGRUP. VALOR. PTO.]]=$B78,IF(DATOS_[[Check Periodo Ref.]:[Check Periodo Ref.]]="Dentro",IF(DATOS_[[Check Equiparado]:[Check Equiparado]]="Sí",IF(DATOS!AP$4="Sí",(1/DATOS_[[% anualiz]:[% anualiz]]),1)*IF(DATOS!AP$5="Sí",1/DATOS_[[% normaliz]:[% normaliz]],1)*(DATOS_[Conc.Sal.12])))))))),
0)</f>
        <v>0</v>
      </c>
      <c r="V79" s="168">
        <f t="array" ref="V79">IFERROR(
(AVERAGE((IF(DATOS_[[Sexo]:[Sexo]]=$B79,IF(DATOS_[[AGRUP. VALOR. PTO.]:[AGRUP. VALOR. PTO.]]=$B78,IF(DATOS_[[Check Periodo Ref.]:[Check Periodo Ref.]]="Dentro",IF(DATOS_[[Check Equiparado]:[Check Equiparado]]="Sí",IF(DATOS!AQ$4="Sí",(1/DATOS_[[% anualiz]:[% anualiz]]),1)*IF(DATOS!AQ$5="Sí",1/DATOS_[[% normaliz]:[% normaliz]],1)*(DATOS_[Conc.Sal.13])))))))),
0)</f>
        <v>0</v>
      </c>
      <c r="W79" s="168">
        <f t="array" ref="W79">IFERROR(
(AVERAGE((IF(DATOS_[[Sexo]:[Sexo]]=$B79,IF(DATOS_[[AGRUP. VALOR. PTO.]:[AGRUP. VALOR. PTO.]]=$B78,IF(DATOS_[[Check Periodo Ref.]:[Check Periodo Ref.]]="Dentro",IF(DATOS_[[Check Equiparado]:[Check Equiparado]]="Sí",IF(DATOS!AR$4="Sí",(1/DATOS_[[% anualiz]:[% anualiz]]),1)*IF(DATOS!AR$5="Sí",1/DATOS_[[% normaliz]:[% normaliz]],1)*(DATOS_[Conc.Sal.14])))))))),
0)</f>
        <v>0</v>
      </c>
      <c r="X79" s="168">
        <f t="array" ref="X79">IFERROR(
(AVERAGE((IF(DATOS_[[Sexo]:[Sexo]]=$B79,IF(DATOS_[[AGRUP. VALOR. PTO.]:[AGRUP. VALOR. PTO.]]=$B78,IF(DATOS_[[Check Periodo Ref.]:[Check Periodo Ref.]]="Dentro",IF(DATOS_[[Check Equiparado]:[Check Equiparado]]="Sí",IF(DATOS!AS$4="Sí",(1/DATOS_[[% anualiz]:[% anualiz]]),1)*IF(DATOS!AS$5="Sí",1/DATOS_[[% normaliz]:[% normaliz]],1)*(DATOS_[Conc.Sal.15])))))))),
0)</f>
        <v>0</v>
      </c>
      <c r="Y79" s="168">
        <f t="array" ref="Y79">IFERROR(
(AVERAGE((IF(DATOS_[[Sexo]:[Sexo]]=$B79,IF(DATOS_[[AGRUP. VALOR. PTO.]:[AGRUP. VALOR. PTO.]]=$B78,IF(DATOS_[[Check Periodo Ref.]:[Check Periodo Ref.]]="Dentro",IF(DATOS_[[Check Equiparado]:[Check Equiparado]]="Sí",IF(DATOS!AT$4="Sí",(1/DATOS_[[% anualiz]:[% anualiz]]),1)*IF(DATOS!AT$5="Sí",1/DATOS_[[% normaliz]:[% normaliz]],1)*(DATOS_[Conc.Sal.16])))))))),
0)</f>
        <v>0</v>
      </c>
      <c r="Z79" s="168">
        <f t="array" ref="Z79">IFERROR(
(AVERAGE((IF(DATOS_[[Sexo]:[Sexo]]=$B79,IF(DATOS_[[AGRUP. VALOR. PTO.]:[AGRUP. VALOR. PTO.]]=$B78,IF(DATOS_[[Check Periodo Ref.]:[Check Periodo Ref.]]="Dentro",IF(DATOS_[[Check Equiparado]:[Check Equiparado]]="Sí",IF(DATOS!AU$4="Sí",(1/DATOS_[[% anualiz]:[% anualiz]]),1)*IF(DATOS!AU$5="Sí",1/DATOS_[[% normaliz]:[% normaliz]],1)*(DATOS_[Conc.Sal.17])))))))),
0)</f>
        <v>0</v>
      </c>
      <c r="AA79" s="168">
        <f t="array" ref="AA79">IFERROR(
(AVERAGE((IF(DATOS_[[Sexo]:[Sexo]]=$B79,IF(DATOS_[[AGRUP. VALOR. PTO.]:[AGRUP. VALOR. PTO.]]=$B78,IF(DATOS_[[Check Periodo Ref.]:[Check Periodo Ref.]]="Dentro",IF(DATOS_[[Check Equiparado]:[Check Equiparado]]="Sí",IF(DATOS!AV$4="Sí",(1/DATOS_[[% anualiz]:[% anualiz]]),1)*IF(DATOS!AV$5="Sí",1/DATOS_[[% normaliz]:[% normaliz]],1)*(DATOS_[Conc.Sal.18])))))))),
0)</f>
        <v>0</v>
      </c>
      <c r="AB79" s="168">
        <f t="array" ref="AB79">IFERROR(
(AVERAGE((IF(DATOS_[[Sexo]:[Sexo]]=$B79,IF(DATOS_[[AGRUP. VALOR. PTO.]:[AGRUP. VALOR. PTO.]]=$B78,IF(DATOS_[[Check Periodo Ref.]:[Check Periodo Ref.]]="Dentro",IF(DATOS_[[Check Equiparado]:[Check Equiparado]]="Sí",IF(DATOS!AW$4="Sí",(1/DATOS_[[% anualiz]:[% anualiz]]),1)*IF(DATOS!AW$5="Sí",1/DATOS_[[% normaliz]:[% normaliz]],1)*(DATOS_[Conc.Sal.19])))))))),
0)</f>
        <v>0</v>
      </c>
      <c r="AC79" s="168">
        <f t="array" ref="AC79">IFERROR(
(AVERAGE((IF(DATOS_[[Sexo]:[Sexo]]=$B79,IF(DATOS_[[AGRUP. VALOR. PTO.]:[AGRUP. VALOR. PTO.]]=$B78,IF(DATOS_[[Check Periodo Ref.]:[Check Periodo Ref.]]="Dentro",IF(DATOS_[[Check Equiparado]:[Check Equiparado]]="Sí",IF(DATOS!AX$4="Sí",(1/DATOS_[[% anualiz]:[% anualiz]]),1)*IF(DATOS!AX$5="Sí",1/DATOS_[[% normaliz]:[% normaliz]],1)*(DATOS_[Conc.Sal.20])))))))),
0)</f>
        <v>0</v>
      </c>
      <c r="AD79" s="168">
        <f t="array" ref="AD79">IFERROR(
(AVERAGE((IF(DATOS_[[Sexo]:[Sexo]]=$B79,IF(DATOS_[[AGRUP. VALOR. PTO.]:[AGRUP. VALOR. PTO.]]=$B78,IF(DATOS_[[Check Periodo Ref.]:[Check Periodo Ref.]]="Dentro",IF(DATOS_[[Check Equiparado]:[Check Equiparado]]="Sí",IF(DATOS!AY$4="Sí",(1/DATOS_[[% anualiz]:[% anualiz]]),1)*IF(DATOS!AY$5="Sí",1/DATOS_[[% normaliz]:[% normaliz]],1)*(DATOS_[Conc.Sal.21])))))))),
0)</f>
        <v>0</v>
      </c>
      <c r="AE79" s="168">
        <f t="array" ref="AE79">IFERROR(
(AVERAGE((IF(DATOS_[[Sexo]:[Sexo]]=$B79,IF(DATOS_[[AGRUP. VALOR. PTO.]:[AGRUP. VALOR. PTO.]]=$B78,IF(DATOS_[[Check Periodo Ref.]:[Check Periodo Ref.]]="Dentro",IF(DATOS_[[Check Equiparado]:[Check Equiparado]]="Sí",IF(DATOS!AZ$4="Sí",(1/DATOS_[[% anualiz]:[% anualiz]]),1)*IF(DATOS!AZ$5="Sí",1/DATOS_[[% normaliz]:[% normaliz]],1)*(DATOS_[Conc.Sal.22])))))))),
0)</f>
        <v>0</v>
      </c>
      <c r="AF79" s="168">
        <f t="array" ref="AF79">IFERROR(
(AVERAGE((IF(DATOS_[[Sexo]:[Sexo]]=$B79,IF(DATOS_[[AGRUP. VALOR. PTO.]:[AGRUP. VALOR. PTO.]]=$B78,IF(DATOS_[[Check Periodo Ref.]:[Check Periodo Ref.]]="Dentro",IF(DATOS_[[Check Equiparado]:[Check Equiparado]]="Sí",IF(DATOS!BA$4="Sí",(1/DATOS_[[% anualiz]:[% anualiz]]),1)*IF(DATOS!BA$5="Sí",1/DATOS_[[% normaliz]:[% normaliz]],1)*(DATOS_[Conc.Sal.23])))))))),
0)</f>
        <v>0</v>
      </c>
      <c r="AG79" s="168">
        <f t="array" ref="AG79">IFERROR(
(AVERAGE((IF(DATOS_[[Sexo]:[Sexo]]=$B79,IF(DATOS_[[AGRUP. VALOR. PTO.]:[AGRUP. VALOR. PTO.]]=$B78,IF(DATOS_[[Check Periodo Ref.]:[Check Periodo Ref.]]="Dentro",IF(DATOS_[[Check Equiparado]:[Check Equiparado]]="Sí",IF(DATOS!BB$4="Sí",(1/DATOS_[[% anualiz]:[% anualiz]]),1)*IF(DATOS!BB$5="Sí",1/DATOS_[[% normaliz]:[% normaliz]],1)*(DATOS_[Conc.Sal.24])))))))),
0)</f>
        <v>0</v>
      </c>
      <c r="AH79" s="168">
        <f t="array" ref="AH79">IFERROR(
(AVERAGE((IF(DATOS_[[Sexo]:[Sexo]]=$B79,IF(DATOS_[[AGRUP. VALOR. PTO.]:[AGRUP. VALOR. PTO.]]=$B78,IF(DATOS_[[Check Periodo Ref.]:[Check Periodo Ref.]]="Dentro",IF(DATOS_[[Check Equiparado]:[Check Equiparado]]="Sí",IF(DATOS!BC$4="Sí",(1/DATOS_[[% anualiz]:[% anualiz]]),1)*IF(DATOS!BC$5="Sí",1/DATOS_[[% normaliz]:[% normaliz]],1)*(DATOS_[Conc.Sal.25])))))))),
0)</f>
        <v>0</v>
      </c>
      <c r="AI79" s="168">
        <f t="array" ref="AI79">IFERROR(
(AVERAGE((IF(DATOS_[[Sexo]:[Sexo]]=$B79,IF(DATOS_[[AGRUP. VALOR. PTO.]:[AGRUP. VALOR. PTO.]]=$B78,IF(DATOS_[[Check Periodo Ref.]:[Check Periodo Ref.]]="Dentro",IF(DATOS_[[Check Equiparado]:[Check Equiparado]]="Sí",IF(DATOS!BD$4="Sí",(1/DATOS_[[% anualiz]:[% anualiz]]),1)*IF(DATOS!BD$5="Sí",1/DATOS_[[% normaliz]:[% normaliz]],1)*(DATOS_[Conc.Sal.26])))))))),
0)</f>
        <v>0</v>
      </c>
      <c r="AJ79" s="168">
        <f t="array" ref="AJ79">IFERROR(
(AVERAGE((IF(DATOS_[[Sexo]:[Sexo]]=$B79,IF(DATOS_[[AGRUP. VALOR. PTO.]:[AGRUP. VALOR. PTO.]]=$B78,IF(DATOS_[[Check Periodo Ref.]:[Check Periodo Ref.]]="Dentro",IF(DATOS_[[Check Equiparado]:[Check Equiparado]]="Sí",IF(DATOS!BE$4="Sí",(1/DATOS_[[% anualiz]:[% anualiz]]),1)*IF(DATOS!BE$5="Sí",1/DATOS_[[% normaliz]:[% normaliz]],1)*(DATOS_[Conc.Sal.27])))))))),
0)</f>
        <v>0</v>
      </c>
      <c r="AK79" s="168">
        <f t="array" ref="AK79">IFERROR(
(AVERAGE((IF(DATOS_[[Sexo]:[Sexo]]=$B79,IF(DATOS_[[AGRUP. VALOR. PTO.]:[AGRUP. VALOR. PTO.]]=$B78,IF(DATOS_[[Check Periodo Ref.]:[Check Periodo Ref.]]="Dentro",IF(DATOS_[[Check Equiparado]:[Check Equiparado]]="Sí",IF(DATOS!BF$4="Sí",(1/DATOS_[[% anualiz]:[% anualiz]]),1)*IF(DATOS!BF$5="Sí",1/DATOS_[[% normaliz]:[% normaliz]],1)*(DATOS_[Conc.Sal.28])))))))),
0)</f>
        <v>0</v>
      </c>
      <c r="AL79" s="168">
        <f t="array" ref="AL79">IFERROR(
(AVERAGE((IF(DATOS_[[Sexo]:[Sexo]]=$B79,IF(DATOS_[[AGRUP. VALOR. PTO.]:[AGRUP. VALOR. PTO.]]=$B78,IF(DATOS_[[Check Periodo Ref.]:[Check Periodo Ref.]]="Dentro",IF(DATOS_[[Check Equiparado]:[Check Equiparado]]="Sí",IF(DATOS!BG$4="Sí",(1/DATOS_[[% anualiz]:[% anualiz]]),1)*IF(DATOS!BG$5="Sí",1/DATOS_[[% normaliz]:[% normaliz]],1)*(DATOS_[Conc.Sal.29])))))))),
0)</f>
        <v>0</v>
      </c>
      <c r="AM79" s="168">
        <f t="array" ref="AM79">IFERROR(
(AVERAGE((IF(DATOS_[[Sexo]:[Sexo]]=$B79,IF(DATOS_[[AGRUP. VALOR. PTO.]:[AGRUP. VALOR. PTO.]]=$B78,IF(DATOS_[[Check Periodo Ref.]:[Check Periodo Ref.]]="Dentro",IF(DATOS_[[Check Equiparado]:[Check Equiparado]]="Sí",IF(DATOS!BH$4="Sí",(1/DATOS_[[% anualiz]:[% anualiz]]),1)*IF(DATOS!BH$5="Sí",1/DATOS_[[% normaliz]:[% normaliz]],1)*(DATOS_[Conc.Sal.30])))))))),
0)</f>
        <v>0</v>
      </c>
      <c r="AN79" s="169">
        <f t="array" ref="AN79">IFERROR(
AVERAGE(IF(DATOS_[Sexo]=$B79,IF(DATOS_[[AGRUP. VALOR. PTO.]:[AGRUP. VALOR. PTO.]]=$B78,IF(DATOS_[Check Equiparado]="Sí",IF(DATOS_[Check Periodo Ref.]="Dentro",DATOS_[Tot COMPL.SAL Eq],FALSE))))),
0)</f>
        <v>0</v>
      </c>
      <c r="AO79" s="170">
        <f t="array" ref="AO79">IFERROR(
AVERAGE(IF(DATOS_[Sexo]=$B79,IF(DATOS_[[AGRUP. VALOR. PTO.]:[AGRUP. VALOR. PTO.]]=$B78,IF(DATOS_[Check Equiparado]="Sí",IF(DATOS_[Check Periodo Ref.]="Dentro",DATOS_[TOTAL SALARIO Eq],FALSE))))),
0)</f>
        <v>0</v>
      </c>
      <c r="AP79" s="171">
        <f t="array" ref="AP79">IFERROR(
(AVERAGE((IF(DATOS_[[Sexo]:[Sexo]]=$B79,IF(DATOS_[[AGRUP. VALOR. PTO.]:[AGRUP. VALOR. PTO.]]=$B78,IF(DATOS_[[Check Periodo Ref.]:[Check Periodo Ref.]]="Dentro",IF(DATOS_[[Check Equiparado]:[Check Equiparado]]="Sí",IF(DATOS!BI$4="Sí",(1/DATOS_[[% anualiz]:[% anualiz]]),1)*IF(DATOS!BI$5="Sí",1/DATOS_[[% normaliz]:[% normaliz]],1)*(DATOS_[C.Extra.01])))))))),
0)</f>
        <v>0</v>
      </c>
      <c r="AQ79" s="171">
        <f t="array" ref="AQ79">IFERROR(
(AVERAGE((IF(DATOS_[[Sexo]:[Sexo]]=$B79,IF(DATOS_[[AGRUP. VALOR. PTO.]:[AGRUP. VALOR. PTO.]]=$B78,IF(DATOS_[[Check Periodo Ref.]:[Check Periodo Ref.]]="Dentro",IF(DATOS_[[Check Equiparado]:[Check Equiparado]]="Sí",IF(DATOS!BJ$4="Sí",(1/DATOS_[[% anualiz]:[% anualiz]]),1)*IF(DATOS!BJ$5="Sí",1/DATOS_[[% normaliz]:[% normaliz]],1)*(DATOS_[C.Extra.02])))))))),
0)</f>
        <v>0</v>
      </c>
      <c r="AR79" s="171">
        <f t="array" ref="AR79">IFERROR(
(AVERAGE((IF(DATOS_[[Sexo]:[Sexo]]=$B79,IF(DATOS_[[AGRUP. VALOR. PTO.]:[AGRUP. VALOR. PTO.]]=$B78,IF(DATOS_[[Check Periodo Ref.]:[Check Periodo Ref.]]="Dentro",IF(DATOS_[[Check Equiparado]:[Check Equiparado]]="Sí",IF(DATOS!BK$4="Sí",(1/DATOS_[[% anualiz]:[% anualiz]]),1)*IF(DATOS!BK$5="Sí",1/DATOS_[[% normaliz]:[% normaliz]],1)*(DATOS_[C.Extra.03])))))))),
0)</f>
        <v>0</v>
      </c>
      <c r="AS79" s="171">
        <f t="array" ref="AS79">IFERROR(
(AVERAGE((IF(DATOS_[[Sexo]:[Sexo]]=$B79,IF(DATOS_[[AGRUP. VALOR. PTO.]:[AGRUP. VALOR. PTO.]]=$B78,IF(DATOS_[[Check Periodo Ref.]:[Check Periodo Ref.]]="Dentro",IF(DATOS_[[Check Equiparado]:[Check Equiparado]]="Sí",IF(DATOS!BL$4="Sí",(1/DATOS_[[% anualiz]:[% anualiz]]),1)*IF(DATOS!BL$5="Sí",1/DATOS_[[% normaliz]:[% normaliz]],1)*(DATOS_[C.Extra.04])))))))),
0)</f>
        <v>0</v>
      </c>
      <c r="AT79" s="171">
        <f t="array" ref="AT79">IFERROR(
(AVERAGE((IF(DATOS_[[Sexo]:[Sexo]]=$B79,IF(DATOS_[[AGRUP. VALOR. PTO.]:[AGRUP. VALOR. PTO.]]=$B78,IF(DATOS_[[Check Periodo Ref.]:[Check Periodo Ref.]]="Dentro",IF(DATOS_[[Check Equiparado]:[Check Equiparado]]="Sí",IF(DATOS!BM$4="Sí",(1/DATOS_[[% anualiz]:[% anualiz]]),1)*IF(DATOS!BM$5="Sí",1/DATOS_[[% normaliz]:[% normaliz]],1)*(DATOS_[C.Extra.05])))))))),
0)</f>
        <v>0</v>
      </c>
      <c r="AU79" s="172">
        <f t="array" ref="AU79">IFERROR(
AVERAGE(IF(DATOS_[Sexo]=$B79,IF(DATOS_[[AGRUP. VALOR. PTO.]:[AGRUP. VALOR. PTO.]]=$B78,IF(DATOS_[Check Equiparado]="Sí",IF(DATOS_[Check Periodo Ref.]="Dentro",DATOS_[Tot Extrasalarial Eq],FALSE))))),
0)</f>
        <v>0</v>
      </c>
      <c r="AV79" s="173">
        <f t="array" ref="AV79">IFERROR(
AVERAGE(IF(DATOS_[Sexo]=$B79,IF(DATOS_[[AGRUP. VALOR. PTO.]:[AGRUP. VALOR. PTO.]]=$B78,IF(DATOS_[Check Equiparado]="Sí",IF(DATOS_[Check Periodo Ref.]="Dentro",DATOS_[TOTAL Retrib Eq],FALSE))))),
0)</f>
        <v>0</v>
      </c>
    </row>
    <row r="80" spans="1:48" x14ac:dyDescent="0.3">
      <c r="A80" s="119" t="str">
        <f t="shared" ref="A80" si="90">+A79</f>
        <v>[ocultar]</v>
      </c>
      <c r="B80" s="123" t="s">
        <v>163</v>
      </c>
      <c r="C80" s="124">
        <f t="array" ref="C80">SUM(IF($B80=DATOS_[Sexo],
IF($B78=DATOS_[AGRUP. VALOR. PTO.],
IF("Dentro"=DATOS_[Check Periodo Ref.],
1/(COUNTIFS(DATOS_[Sexo],$B80,DATOS_[AGRUP. VALOR. PTO.],$B78,DATOS_[Check Periodo Ref.],"Dentro",DATOS_[id],DATOS_[id]))))))</f>
        <v>0</v>
      </c>
      <c r="D80" s="125">
        <f>COUNTIFS(DATOS_[AGRUP. VALOR. PTO.],$B78,DATOS_[Sexo],$B80,DATOS_[Check Periodo Ref.],"Dentro")</f>
        <v>0</v>
      </c>
      <c r="E80" s="125">
        <f>COUNTIFS(DATOS_[AGRUP. VALOR. PTO.],$B78,DATOS_[Sexo],$B80,DATOS_[Check Periodo Ref.],"Dentro",DATOS_[Check Nº SC Norm],"Sí")</f>
        <v>0</v>
      </c>
      <c r="F80" s="125">
        <f>COUNTIFS(DATOS_[AGRUP. VALOR. PTO.],$B78,DATOS_[Sexo],$B80,DATOS_[Check Periodo Ref.],"Dentro",DATOS_[Check Nº SC Anualiz],"Sí")</f>
        <v>0</v>
      </c>
      <c r="G80" s="125">
        <f>COUNTIFS(DATOS_[AGRUP. VALOR. PTO.],$B78,DATOS_[Sexo],$B80,DATOS_[Check Periodo Ref.],"Dentro",DATOS_[Check Nº SC Norm y Anualiz],"Sí")</f>
        <v>0</v>
      </c>
      <c r="H80" s="125">
        <f>COUNTIFS(DATOS_[AGRUP. VALOR. PTO.],$B78,DATOS_[Sexo],$B80,DATOS_[Check Periodo Ref.],"Dentro",DATOS_[Check Equiparación],"Sí")</f>
        <v>0</v>
      </c>
      <c r="I80" s="167" cm="1">
        <f t="array" ref="I80">IFERROR(
AVERAGE(IF(DATOS_[Sexo]=$B80,IF(DATOS_[[AGRUP. VALOR. PTO.]:[AGRUP. VALOR. PTO.]]=$B78,IF(DATOS_[Check Equiparado]="Sí",IF(DATOS_[Check Periodo Ref.]="Dentro",DATOS_[SALARIO BASE Eq],FALSE))))),
0)</f>
        <v>0</v>
      </c>
      <c r="J80" s="168">
        <f t="array" ref="J80">IFERROR(
(AVERAGE((IF(DATOS_[[Sexo]:[Sexo]]=$B80,IF(DATOS_[[AGRUP. VALOR. PTO.]:[AGRUP. VALOR. PTO.]]=$B78,IF(DATOS_[[Check Periodo Ref.]:[Check Periodo Ref.]]="Dentro",IF(DATOS_[[Check Equiparado]:[Check Equiparado]]="Sí",IF(DATOS!AE$4="Sí",(1/DATOS_[[% anualiz]:[% anualiz]]),1)*IF(DATOS!AE$5="Sí",1/DATOS_[[% normaliz]:[% normaliz]],1)*(DATOS_[Conc.Sal.01])))))))),
0)</f>
        <v>0</v>
      </c>
      <c r="K80" s="168">
        <f t="array" ref="K80">IFERROR(
(AVERAGE((IF(DATOS_[[Sexo]:[Sexo]]=$B80,IF(DATOS_[[AGRUP. VALOR. PTO.]:[AGRUP. VALOR. PTO.]]=$B78,IF(DATOS_[[Check Periodo Ref.]:[Check Periodo Ref.]]="Dentro",IF(DATOS_[[Check Equiparado]:[Check Equiparado]]="Sí",IF(DATOS!AF$4="Sí",(1/DATOS_[[% anualiz]:[% anualiz]]),1)*IF(DATOS!AF$5="Sí",1/DATOS_[[% normaliz]:[% normaliz]],1)*(DATOS_[Conc.Sal.02])))))))),
0)</f>
        <v>0</v>
      </c>
      <c r="L80" s="168">
        <f t="array" ref="L80">IFERROR(
(AVERAGE((IF(DATOS_[[Sexo]:[Sexo]]=$B80,IF(DATOS_[[AGRUP. VALOR. PTO.]:[AGRUP. VALOR. PTO.]]=$B78,IF(DATOS_[[Check Periodo Ref.]:[Check Periodo Ref.]]="Dentro",IF(DATOS_[[Check Equiparado]:[Check Equiparado]]="Sí",IF(DATOS!AG$4="Sí",(1/DATOS_[[% anualiz]:[% anualiz]]),1)*IF(DATOS!AG$5="Sí",1/DATOS_[[% normaliz]:[% normaliz]],1)*(DATOS_[Conc.Sal.03])))))))),
0)</f>
        <v>0</v>
      </c>
      <c r="M80" s="168">
        <f t="array" ref="M80">IFERROR(
(AVERAGE((IF(DATOS_[[Sexo]:[Sexo]]=$B80,IF(DATOS_[[AGRUP. VALOR. PTO.]:[AGRUP. VALOR. PTO.]]=$B78,IF(DATOS_[[Check Periodo Ref.]:[Check Periodo Ref.]]="Dentro",IF(DATOS_[[Check Equiparado]:[Check Equiparado]]="Sí",IF(DATOS!AH$4="Sí",(1/DATOS_[[% anualiz]:[% anualiz]]),1)*IF(DATOS!AH$5="Sí",1/DATOS_[[% normaliz]:[% normaliz]],1)*(DATOS_[Conc.Sal.04])))))))),
0)</f>
        <v>0</v>
      </c>
      <c r="N80" s="168">
        <f t="array" ref="N80">IFERROR(
(AVERAGE((IF(DATOS_[[Sexo]:[Sexo]]=$B80,IF(DATOS_[[AGRUP. VALOR. PTO.]:[AGRUP. VALOR. PTO.]]=$B78,IF(DATOS_[[Check Periodo Ref.]:[Check Periodo Ref.]]="Dentro",IF(DATOS_[[Check Equiparado]:[Check Equiparado]]="Sí",IF(DATOS!AI$4="Sí",(1/DATOS_[[% anualiz]:[% anualiz]]),1)*IF(DATOS!AI$5="Sí",1/DATOS_[[% normaliz]:[% normaliz]],1)*(DATOS_[Conc.Sal.05])))))))),
0)</f>
        <v>0</v>
      </c>
      <c r="O80" s="168">
        <f t="array" ref="O80">IFERROR(
(AVERAGE((IF(DATOS_[[Sexo]:[Sexo]]=$B80,IF(DATOS_[[AGRUP. VALOR. PTO.]:[AGRUP. VALOR. PTO.]]=$B78,IF(DATOS_[[Check Periodo Ref.]:[Check Periodo Ref.]]="Dentro",IF(DATOS_[[Check Equiparado]:[Check Equiparado]]="Sí",IF(DATOS!AJ$4="Sí",(1/DATOS_[[% anualiz]:[% anualiz]]),1)*IF(DATOS!AJ$5="Sí",1/DATOS_[[% normaliz]:[% normaliz]],1)*(DATOS_[Conc.Sal.06])))))))),
0)</f>
        <v>0</v>
      </c>
      <c r="P80" s="168">
        <f t="array" ref="P80">IFERROR(
(AVERAGE((IF(DATOS_[[Sexo]:[Sexo]]=$B80,IF(DATOS_[[AGRUP. VALOR. PTO.]:[AGRUP. VALOR. PTO.]]=$B78,IF(DATOS_[[Check Periodo Ref.]:[Check Periodo Ref.]]="Dentro",IF(DATOS_[[Check Equiparado]:[Check Equiparado]]="Sí",IF(DATOS!AK$4="Sí",(1/DATOS_[[% anualiz]:[% anualiz]]),1)*IF(DATOS!AK$5="Sí",1/DATOS_[[% normaliz]:[% normaliz]],1)*(DATOS_[Conc.Sal.07])))))))),
0)</f>
        <v>0</v>
      </c>
      <c r="Q80" s="168">
        <f t="array" ref="Q80">IFERROR(
(AVERAGE((IF(DATOS_[[Sexo]:[Sexo]]=$B80,IF(DATOS_[[AGRUP. VALOR. PTO.]:[AGRUP. VALOR. PTO.]]=$B78,IF(DATOS_[[Check Periodo Ref.]:[Check Periodo Ref.]]="Dentro",IF(DATOS_[[Check Equiparado]:[Check Equiparado]]="Sí",IF(DATOS!AL$4="Sí",(1/DATOS_[[% anualiz]:[% anualiz]]),1)*IF(DATOS!AL$5="Sí",1/DATOS_[[% normaliz]:[% normaliz]],1)*(DATOS_[Conc.Sal.08])))))))),
0)</f>
        <v>0</v>
      </c>
      <c r="R80" s="168">
        <f t="array" ref="R80">IFERROR(
(AVERAGE((IF(DATOS_[[Sexo]:[Sexo]]=$B80,IF(DATOS_[[AGRUP. VALOR. PTO.]:[AGRUP. VALOR. PTO.]]=$B78,IF(DATOS_[[Check Periodo Ref.]:[Check Periodo Ref.]]="Dentro",IF(DATOS_[[Check Equiparado]:[Check Equiparado]]="Sí",IF(DATOS!AM$4="Sí",(1/DATOS_[[% anualiz]:[% anualiz]]),1)*IF(DATOS!AM$5="Sí",1/DATOS_[[% normaliz]:[% normaliz]],1)*(DATOS_[Conc.Sal.09])))))))),
0)</f>
        <v>0</v>
      </c>
      <c r="S80" s="168">
        <f t="array" ref="S80">IFERROR(
(AVERAGE((IF(DATOS_[[Sexo]:[Sexo]]=$B80,IF(DATOS_[[AGRUP. VALOR. PTO.]:[AGRUP. VALOR. PTO.]]=$B78,IF(DATOS_[[Check Periodo Ref.]:[Check Periodo Ref.]]="Dentro",IF(DATOS_[[Check Equiparado]:[Check Equiparado]]="Sí",IF(DATOS!AN$4="Sí",(1/DATOS_[[% anualiz]:[% anualiz]]),1)*IF(DATOS!AN$5="Sí",1/DATOS_[[% normaliz]:[% normaliz]],1)*(DATOS_[Conc.Sal.10])))))))),
0)</f>
        <v>0</v>
      </c>
      <c r="T80" s="168">
        <f t="array" ref="T80">IFERROR(
(AVERAGE((IF(DATOS_[[Sexo]:[Sexo]]=$B80,IF(DATOS_[[AGRUP. VALOR. PTO.]:[AGRUP. VALOR. PTO.]]=$B78,IF(DATOS_[[Check Periodo Ref.]:[Check Periodo Ref.]]="Dentro",IF(DATOS_[[Check Equiparado]:[Check Equiparado]]="Sí",IF(DATOS!AO$4="Sí",(1/DATOS_[[% anualiz]:[% anualiz]]),1)*IF(DATOS!AO$5="Sí",1/DATOS_[[% normaliz]:[% normaliz]],1)*(DATOS_[Conc.Sal.11])))))))),
0)</f>
        <v>0</v>
      </c>
      <c r="U80" s="168">
        <f t="array" ref="U80">IFERROR(
(AVERAGE((IF(DATOS_[[Sexo]:[Sexo]]=$B80,IF(DATOS_[[AGRUP. VALOR. PTO.]:[AGRUP. VALOR. PTO.]]=$B78,IF(DATOS_[[Check Periodo Ref.]:[Check Periodo Ref.]]="Dentro",IF(DATOS_[[Check Equiparado]:[Check Equiparado]]="Sí",IF(DATOS!AP$4="Sí",(1/DATOS_[[% anualiz]:[% anualiz]]),1)*IF(DATOS!AP$5="Sí",1/DATOS_[[% normaliz]:[% normaliz]],1)*(DATOS_[Conc.Sal.12])))))))),
0)</f>
        <v>0</v>
      </c>
      <c r="V80" s="168">
        <f t="array" ref="V80">IFERROR(
(AVERAGE((IF(DATOS_[[Sexo]:[Sexo]]=$B80,IF(DATOS_[[AGRUP. VALOR. PTO.]:[AGRUP. VALOR. PTO.]]=$B78,IF(DATOS_[[Check Periodo Ref.]:[Check Periodo Ref.]]="Dentro",IF(DATOS_[[Check Equiparado]:[Check Equiparado]]="Sí",IF(DATOS!AQ$4="Sí",(1/DATOS_[[% anualiz]:[% anualiz]]),1)*IF(DATOS!AQ$5="Sí",1/DATOS_[[% normaliz]:[% normaliz]],1)*(DATOS_[Conc.Sal.13])))))))),
0)</f>
        <v>0</v>
      </c>
      <c r="W80" s="168">
        <f t="array" ref="W80">IFERROR(
(AVERAGE((IF(DATOS_[[Sexo]:[Sexo]]=$B80,IF(DATOS_[[AGRUP. VALOR. PTO.]:[AGRUP. VALOR. PTO.]]=$B78,IF(DATOS_[[Check Periodo Ref.]:[Check Periodo Ref.]]="Dentro",IF(DATOS_[[Check Equiparado]:[Check Equiparado]]="Sí",IF(DATOS!AR$4="Sí",(1/DATOS_[[% anualiz]:[% anualiz]]),1)*IF(DATOS!AR$5="Sí",1/DATOS_[[% normaliz]:[% normaliz]],1)*(DATOS_[Conc.Sal.14])))))))),
0)</f>
        <v>0</v>
      </c>
      <c r="X80" s="168">
        <f t="array" ref="X80">IFERROR(
(AVERAGE((IF(DATOS_[[Sexo]:[Sexo]]=$B80,IF(DATOS_[[AGRUP. VALOR. PTO.]:[AGRUP. VALOR. PTO.]]=$B78,IF(DATOS_[[Check Periodo Ref.]:[Check Periodo Ref.]]="Dentro",IF(DATOS_[[Check Equiparado]:[Check Equiparado]]="Sí",IF(DATOS!AS$4="Sí",(1/DATOS_[[% anualiz]:[% anualiz]]),1)*IF(DATOS!AS$5="Sí",1/DATOS_[[% normaliz]:[% normaliz]],1)*(DATOS_[Conc.Sal.15])))))))),
0)</f>
        <v>0</v>
      </c>
      <c r="Y80" s="168">
        <f t="array" ref="Y80">IFERROR(
(AVERAGE((IF(DATOS_[[Sexo]:[Sexo]]=$B80,IF(DATOS_[[AGRUP. VALOR. PTO.]:[AGRUP. VALOR. PTO.]]=$B78,IF(DATOS_[[Check Periodo Ref.]:[Check Periodo Ref.]]="Dentro",IF(DATOS_[[Check Equiparado]:[Check Equiparado]]="Sí",IF(DATOS!AT$4="Sí",(1/DATOS_[[% anualiz]:[% anualiz]]),1)*IF(DATOS!AT$5="Sí",1/DATOS_[[% normaliz]:[% normaliz]],1)*(DATOS_[Conc.Sal.16])))))))),
0)</f>
        <v>0</v>
      </c>
      <c r="Z80" s="168">
        <f t="array" ref="Z80">IFERROR(
(AVERAGE((IF(DATOS_[[Sexo]:[Sexo]]=$B80,IF(DATOS_[[AGRUP. VALOR. PTO.]:[AGRUP. VALOR. PTO.]]=$B78,IF(DATOS_[[Check Periodo Ref.]:[Check Periodo Ref.]]="Dentro",IF(DATOS_[[Check Equiparado]:[Check Equiparado]]="Sí",IF(DATOS!AU$4="Sí",(1/DATOS_[[% anualiz]:[% anualiz]]),1)*IF(DATOS!AU$5="Sí",1/DATOS_[[% normaliz]:[% normaliz]],1)*(DATOS_[Conc.Sal.17])))))))),
0)</f>
        <v>0</v>
      </c>
      <c r="AA80" s="168">
        <f t="array" ref="AA80">IFERROR(
(AVERAGE((IF(DATOS_[[Sexo]:[Sexo]]=$B80,IF(DATOS_[[AGRUP. VALOR. PTO.]:[AGRUP. VALOR. PTO.]]=$B78,IF(DATOS_[[Check Periodo Ref.]:[Check Periodo Ref.]]="Dentro",IF(DATOS_[[Check Equiparado]:[Check Equiparado]]="Sí",IF(DATOS!AV$4="Sí",(1/DATOS_[[% anualiz]:[% anualiz]]),1)*IF(DATOS!AV$5="Sí",1/DATOS_[[% normaliz]:[% normaliz]],1)*(DATOS_[Conc.Sal.18])))))))),
0)</f>
        <v>0</v>
      </c>
      <c r="AB80" s="168">
        <f t="array" ref="AB80">IFERROR(
(AVERAGE((IF(DATOS_[[Sexo]:[Sexo]]=$B80,IF(DATOS_[[AGRUP. VALOR. PTO.]:[AGRUP. VALOR. PTO.]]=$B78,IF(DATOS_[[Check Periodo Ref.]:[Check Periodo Ref.]]="Dentro",IF(DATOS_[[Check Equiparado]:[Check Equiparado]]="Sí",IF(DATOS!AW$4="Sí",(1/DATOS_[[% anualiz]:[% anualiz]]),1)*IF(DATOS!AW$5="Sí",1/DATOS_[[% normaliz]:[% normaliz]],1)*(DATOS_[Conc.Sal.19])))))))),
0)</f>
        <v>0</v>
      </c>
      <c r="AC80" s="168">
        <f t="array" ref="AC80">IFERROR(
(AVERAGE((IF(DATOS_[[Sexo]:[Sexo]]=$B80,IF(DATOS_[[AGRUP. VALOR. PTO.]:[AGRUP. VALOR. PTO.]]=$B78,IF(DATOS_[[Check Periodo Ref.]:[Check Periodo Ref.]]="Dentro",IF(DATOS_[[Check Equiparado]:[Check Equiparado]]="Sí",IF(DATOS!AX$4="Sí",(1/DATOS_[[% anualiz]:[% anualiz]]),1)*IF(DATOS!AX$5="Sí",1/DATOS_[[% normaliz]:[% normaliz]],1)*(DATOS_[Conc.Sal.20])))))))),
0)</f>
        <v>0</v>
      </c>
      <c r="AD80" s="168">
        <f t="array" ref="AD80">IFERROR(
(AVERAGE((IF(DATOS_[[Sexo]:[Sexo]]=$B80,IF(DATOS_[[AGRUP. VALOR. PTO.]:[AGRUP. VALOR. PTO.]]=$B78,IF(DATOS_[[Check Periodo Ref.]:[Check Periodo Ref.]]="Dentro",IF(DATOS_[[Check Equiparado]:[Check Equiparado]]="Sí",IF(DATOS!AY$4="Sí",(1/DATOS_[[% anualiz]:[% anualiz]]),1)*IF(DATOS!AY$5="Sí",1/DATOS_[[% normaliz]:[% normaliz]],1)*(DATOS_[Conc.Sal.21])))))))),
0)</f>
        <v>0</v>
      </c>
      <c r="AE80" s="168">
        <f t="array" ref="AE80">IFERROR(
(AVERAGE((IF(DATOS_[[Sexo]:[Sexo]]=$B80,IF(DATOS_[[AGRUP. VALOR. PTO.]:[AGRUP. VALOR. PTO.]]=$B78,IF(DATOS_[[Check Periodo Ref.]:[Check Periodo Ref.]]="Dentro",IF(DATOS_[[Check Equiparado]:[Check Equiparado]]="Sí",IF(DATOS!AZ$4="Sí",(1/DATOS_[[% anualiz]:[% anualiz]]),1)*IF(DATOS!AZ$5="Sí",1/DATOS_[[% normaliz]:[% normaliz]],1)*(DATOS_[Conc.Sal.22])))))))),
0)</f>
        <v>0</v>
      </c>
      <c r="AF80" s="168">
        <f t="array" ref="AF80">IFERROR(
(AVERAGE((IF(DATOS_[[Sexo]:[Sexo]]=$B80,IF(DATOS_[[AGRUP. VALOR. PTO.]:[AGRUP. VALOR. PTO.]]=$B78,IF(DATOS_[[Check Periodo Ref.]:[Check Periodo Ref.]]="Dentro",IF(DATOS_[[Check Equiparado]:[Check Equiparado]]="Sí",IF(DATOS!BA$4="Sí",(1/DATOS_[[% anualiz]:[% anualiz]]),1)*IF(DATOS!BA$5="Sí",1/DATOS_[[% normaliz]:[% normaliz]],1)*(DATOS_[Conc.Sal.23])))))))),
0)</f>
        <v>0</v>
      </c>
      <c r="AG80" s="168">
        <f t="array" ref="AG80">IFERROR(
(AVERAGE((IF(DATOS_[[Sexo]:[Sexo]]=$B80,IF(DATOS_[[AGRUP. VALOR. PTO.]:[AGRUP. VALOR. PTO.]]=$B78,IF(DATOS_[[Check Periodo Ref.]:[Check Periodo Ref.]]="Dentro",IF(DATOS_[[Check Equiparado]:[Check Equiparado]]="Sí",IF(DATOS!BB$4="Sí",(1/DATOS_[[% anualiz]:[% anualiz]]),1)*IF(DATOS!BB$5="Sí",1/DATOS_[[% normaliz]:[% normaliz]],1)*(DATOS_[Conc.Sal.24])))))))),
0)</f>
        <v>0</v>
      </c>
      <c r="AH80" s="168">
        <f t="array" ref="AH80">IFERROR(
(AVERAGE((IF(DATOS_[[Sexo]:[Sexo]]=$B80,IF(DATOS_[[AGRUP. VALOR. PTO.]:[AGRUP. VALOR. PTO.]]=$B78,IF(DATOS_[[Check Periodo Ref.]:[Check Periodo Ref.]]="Dentro",IF(DATOS_[[Check Equiparado]:[Check Equiparado]]="Sí",IF(DATOS!BC$4="Sí",(1/DATOS_[[% anualiz]:[% anualiz]]),1)*IF(DATOS!BC$5="Sí",1/DATOS_[[% normaliz]:[% normaliz]],1)*(DATOS_[Conc.Sal.25])))))))),
0)</f>
        <v>0</v>
      </c>
      <c r="AI80" s="168">
        <f t="array" ref="AI80">IFERROR(
(AVERAGE((IF(DATOS_[[Sexo]:[Sexo]]=$B80,IF(DATOS_[[AGRUP. VALOR. PTO.]:[AGRUP. VALOR. PTO.]]=$B78,IF(DATOS_[[Check Periodo Ref.]:[Check Periodo Ref.]]="Dentro",IF(DATOS_[[Check Equiparado]:[Check Equiparado]]="Sí",IF(DATOS!BD$4="Sí",(1/DATOS_[[% anualiz]:[% anualiz]]),1)*IF(DATOS!BD$5="Sí",1/DATOS_[[% normaliz]:[% normaliz]],1)*(DATOS_[Conc.Sal.26])))))))),
0)</f>
        <v>0</v>
      </c>
      <c r="AJ80" s="168">
        <f t="array" ref="AJ80">IFERROR(
(AVERAGE((IF(DATOS_[[Sexo]:[Sexo]]=$B80,IF(DATOS_[[AGRUP. VALOR. PTO.]:[AGRUP. VALOR. PTO.]]=$B78,IF(DATOS_[[Check Periodo Ref.]:[Check Periodo Ref.]]="Dentro",IF(DATOS_[[Check Equiparado]:[Check Equiparado]]="Sí",IF(DATOS!BE$4="Sí",(1/DATOS_[[% anualiz]:[% anualiz]]),1)*IF(DATOS!BE$5="Sí",1/DATOS_[[% normaliz]:[% normaliz]],1)*(DATOS_[Conc.Sal.27])))))))),
0)</f>
        <v>0</v>
      </c>
      <c r="AK80" s="168">
        <f t="array" ref="AK80">IFERROR(
(AVERAGE((IF(DATOS_[[Sexo]:[Sexo]]=$B80,IF(DATOS_[[AGRUP. VALOR. PTO.]:[AGRUP. VALOR. PTO.]]=$B78,IF(DATOS_[[Check Periodo Ref.]:[Check Periodo Ref.]]="Dentro",IF(DATOS_[[Check Equiparado]:[Check Equiparado]]="Sí",IF(DATOS!BF$4="Sí",(1/DATOS_[[% anualiz]:[% anualiz]]),1)*IF(DATOS!BF$5="Sí",1/DATOS_[[% normaliz]:[% normaliz]],1)*(DATOS_[Conc.Sal.28])))))))),
0)</f>
        <v>0</v>
      </c>
      <c r="AL80" s="168">
        <f t="array" ref="AL80">IFERROR(
(AVERAGE((IF(DATOS_[[Sexo]:[Sexo]]=$B80,IF(DATOS_[[AGRUP. VALOR. PTO.]:[AGRUP. VALOR. PTO.]]=$B78,IF(DATOS_[[Check Periodo Ref.]:[Check Periodo Ref.]]="Dentro",IF(DATOS_[[Check Equiparado]:[Check Equiparado]]="Sí",IF(DATOS!BG$4="Sí",(1/DATOS_[[% anualiz]:[% anualiz]]),1)*IF(DATOS!BG$5="Sí",1/DATOS_[[% normaliz]:[% normaliz]],1)*(DATOS_[Conc.Sal.29])))))))),
0)</f>
        <v>0</v>
      </c>
      <c r="AM80" s="168">
        <f t="array" ref="AM80">IFERROR(
(AVERAGE((IF(DATOS_[[Sexo]:[Sexo]]=$B80,IF(DATOS_[[AGRUP. VALOR. PTO.]:[AGRUP. VALOR. PTO.]]=$B78,IF(DATOS_[[Check Periodo Ref.]:[Check Periodo Ref.]]="Dentro",IF(DATOS_[[Check Equiparado]:[Check Equiparado]]="Sí",IF(DATOS!BH$4="Sí",(1/DATOS_[[% anualiz]:[% anualiz]]),1)*IF(DATOS!BH$5="Sí",1/DATOS_[[% normaliz]:[% normaliz]],1)*(DATOS_[Conc.Sal.30])))))))),
0)</f>
        <v>0</v>
      </c>
      <c r="AN80" s="169">
        <f t="array" ref="AN80">IFERROR(
AVERAGE(IF(DATOS_[Sexo]=$B80,IF(DATOS_[[AGRUP. VALOR. PTO.]:[AGRUP. VALOR. PTO.]]=$B78,IF(DATOS_[Check Equiparado]="Sí",IF(DATOS_[Check Periodo Ref.]="Dentro",DATOS_[Tot COMPL.SAL Eq],FALSE))))),
0)</f>
        <v>0</v>
      </c>
      <c r="AO80" s="170">
        <f t="array" ref="AO80">IFERROR(
AVERAGE(IF(DATOS_[Sexo]=$B80,IF(DATOS_[[AGRUP. VALOR. PTO.]:[AGRUP. VALOR. PTO.]]=$B78,IF(DATOS_[Check Equiparado]="Sí",IF(DATOS_[Check Periodo Ref.]="Dentro",DATOS_[TOTAL SALARIO Eq],FALSE))))),
0)</f>
        <v>0</v>
      </c>
      <c r="AP80" s="171">
        <f t="array" ref="AP80">IFERROR(
(AVERAGE((IF(DATOS_[[Sexo]:[Sexo]]=$B80,IF(DATOS_[[AGRUP. VALOR. PTO.]:[AGRUP. VALOR. PTO.]]=$B79,IF(DATOS_[[Check Periodo Ref.]:[Check Periodo Ref.]]="Dentro",IF(DATOS_[[Check Equiparado]:[Check Equiparado]]="Sí",IF(DATOS!BI$4="Sí",(1/DATOS_[[% anualiz]:[% anualiz]]),1)*IF(DATOS!BI$5="Sí",1/DATOS_[[% normaliz]:[% normaliz]],1)*(DATOS_[C.Extra.01])))))))),
0)</f>
        <v>0</v>
      </c>
      <c r="AQ80" s="171">
        <f t="array" ref="AQ80">IFERROR(
(AVERAGE((IF(DATOS_[[Sexo]:[Sexo]]=$B80,IF(DATOS_[[AGRUP. VALOR. PTO.]:[AGRUP. VALOR. PTO.]]=$B79,IF(DATOS_[[Check Periodo Ref.]:[Check Periodo Ref.]]="Dentro",IF(DATOS_[[Check Equiparado]:[Check Equiparado]]="Sí",IF(DATOS!BJ$4="Sí",(1/DATOS_[[% anualiz]:[% anualiz]]),1)*IF(DATOS!BJ$5="Sí",1/DATOS_[[% normaliz]:[% normaliz]],1)*(DATOS_[C.Extra.02])))))))),
0)</f>
        <v>0</v>
      </c>
      <c r="AR80" s="171">
        <f t="array" ref="AR80">IFERROR(
(AVERAGE((IF(DATOS_[[Sexo]:[Sexo]]=$B80,IF(DATOS_[[AGRUP. VALOR. PTO.]:[AGRUP. VALOR. PTO.]]=$B79,IF(DATOS_[[Check Periodo Ref.]:[Check Periodo Ref.]]="Dentro",IF(DATOS_[[Check Equiparado]:[Check Equiparado]]="Sí",IF(DATOS!BK$4="Sí",(1/DATOS_[[% anualiz]:[% anualiz]]),1)*IF(DATOS!BK$5="Sí",1/DATOS_[[% normaliz]:[% normaliz]],1)*(DATOS_[C.Extra.03])))))))),
0)</f>
        <v>0</v>
      </c>
      <c r="AS80" s="171">
        <f t="array" ref="AS80">IFERROR(
(AVERAGE((IF(DATOS_[[Sexo]:[Sexo]]=$B80,IF(DATOS_[[AGRUP. VALOR. PTO.]:[AGRUP. VALOR. PTO.]]=$B79,IF(DATOS_[[Check Periodo Ref.]:[Check Periodo Ref.]]="Dentro",IF(DATOS_[[Check Equiparado]:[Check Equiparado]]="Sí",IF(DATOS!BL$4="Sí",(1/DATOS_[[% anualiz]:[% anualiz]]),1)*IF(DATOS!BL$5="Sí",1/DATOS_[[% normaliz]:[% normaliz]],1)*(DATOS_[C.Extra.04])))))))),
0)</f>
        <v>0</v>
      </c>
      <c r="AT80" s="171">
        <f t="array" ref="AT80">IFERROR(
(AVERAGE((IF(DATOS_[[Sexo]:[Sexo]]=$B80,IF(DATOS_[[AGRUP. VALOR. PTO.]:[AGRUP. VALOR. PTO.]]=$B79,IF(DATOS_[[Check Periodo Ref.]:[Check Periodo Ref.]]="Dentro",IF(DATOS_[[Check Equiparado]:[Check Equiparado]]="Sí",IF(DATOS!BM$4="Sí",(1/DATOS_[[% anualiz]:[% anualiz]]),1)*IF(DATOS!BM$5="Sí",1/DATOS_[[% normaliz]:[% normaliz]],1)*(DATOS_[C.Extra.05])))))))),
0)</f>
        <v>0</v>
      </c>
      <c r="AU80" s="172">
        <f t="array" ref="AU80">IFERROR(
AVERAGE(IF(DATOS_[Sexo]=$B80,IF(DATOS_[[AGRUP. VALOR. PTO.]:[AGRUP. VALOR. PTO.]]=$B78,IF(DATOS_[Check Equiparado]="Sí",IF(DATOS_[Check Periodo Ref.]="Dentro",DATOS_[Tot Extrasalarial Eq],FALSE))))),
0)</f>
        <v>0</v>
      </c>
      <c r="AV80" s="173">
        <f t="array" ref="AV80">IFERROR(
AVERAGE(IF(DATOS_[Sexo]=$B80,IF(DATOS_[[AGRUP. VALOR. PTO.]:[AGRUP. VALOR. PTO.]]=$B78,IF(DATOS_[Check Equiparado]="Sí",IF(DATOS_[Check Periodo Ref.]="Dentro",DATOS_[TOTAL Retrib Eq],FALSE))))),
0)</f>
        <v>0</v>
      </c>
    </row>
    <row r="81" spans="1:48" ht="17.25" thickBot="1" x14ac:dyDescent="0.35">
      <c r="A81" s="119" t="str">
        <f t="shared" ref="A81" si="91">+A82</f>
        <v>[ocultar]</v>
      </c>
      <c r="B81" s="129" t="s">
        <v>282</v>
      </c>
      <c r="C81" s="166"/>
      <c r="D81" s="130"/>
      <c r="E81" s="130"/>
      <c r="F81" s="130"/>
      <c r="G81" s="130"/>
      <c r="H81" s="130"/>
      <c r="I81" s="196" t="str">
        <f t="shared" ref="I81:AV81" si="92">IFERROR((I82-I83)/I82,"")</f>
        <v/>
      </c>
      <c r="J81" s="197" t="str">
        <f t="shared" si="92"/>
        <v/>
      </c>
      <c r="K81" s="198" t="str">
        <f t="shared" si="92"/>
        <v/>
      </c>
      <c r="L81" s="198" t="str">
        <f t="shared" si="92"/>
        <v/>
      </c>
      <c r="M81" s="198" t="str">
        <f t="shared" si="92"/>
        <v/>
      </c>
      <c r="N81" s="199" t="str">
        <f t="shared" si="92"/>
        <v/>
      </c>
      <c r="O81" s="200" t="str">
        <f t="shared" si="92"/>
        <v/>
      </c>
      <c r="P81" s="200" t="str">
        <f t="shared" si="92"/>
        <v/>
      </c>
      <c r="Q81" s="200" t="str">
        <f t="shared" si="92"/>
        <v/>
      </c>
      <c r="R81" s="200" t="str">
        <f t="shared" si="92"/>
        <v/>
      </c>
      <c r="S81" s="200" t="str">
        <f t="shared" si="92"/>
        <v/>
      </c>
      <c r="T81" s="200" t="str">
        <f t="shared" si="92"/>
        <v/>
      </c>
      <c r="U81" s="200" t="str">
        <f t="shared" si="92"/>
        <v/>
      </c>
      <c r="V81" s="200" t="str">
        <f t="shared" si="92"/>
        <v/>
      </c>
      <c r="W81" s="200" t="str">
        <f t="shared" si="92"/>
        <v/>
      </c>
      <c r="X81" s="200" t="str">
        <f t="shared" si="92"/>
        <v/>
      </c>
      <c r="Y81" s="200" t="str">
        <f t="shared" si="92"/>
        <v/>
      </c>
      <c r="Z81" s="199" t="str">
        <f t="shared" si="92"/>
        <v/>
      </c>
      <c r="AA81" s="199" t="str">
        <f t="shared" si="92"/>
        <v/>
      </c>
      <c r="AB81" s="199" t="str">
        <f t="shared" si="92"/>
        <v/>
      </c>
      <c r="AC81" s="199" t="str">
        <f t="shared" si="92"/>
        <v/>
      </c>
      <c r="AD81" s="199" t="str">
        <f t="shared" si="92"/>
        <v/>
      </c>
      <c r="AE81" s="199" t="str">
        <f t="shared" si="92"/>
        <v/>
      </c>
      <c r="AF81" s="199" t="str">
        <f t="shared" si="92"/>
        <v/>
      </c>
      <c r="AG81" s="199" t="str">
        <f t="shared" si="92"/>
        <v/>
      </c>
      <c r="AH81" s="199" t="str">
        <f t="shared" si="92"/>
        <v/>
      </c>
      <c r="AI81" s="199" t="str">
        <f t="shared" si="92"/>
        <v/>
      </c>
      <c r="AJ81" s="199" t="str">
        <f t="shared" si="92"/>
        <v/>
      </c>
      <c r="AK81" s="199" t="str">
        <f t="shared" si="92"/>
        <v/>
      </c>
      <c r="AL81" s="199" t="str">
        <f t="shared" si="92"/>
        <v/>
      </c>
      <c r="AM81" s="199" t="str">
        <f t="shared" si="92"/>
        <v/>
      </c>
      <c r="AN81" s="201" t="str">
        <f t="shared" si="92"/>
        <v/>
      </c>
      <c r="AO81" s="205" t="str">
        <f t="shared" si="92"/>
        <v/>
      </c>
      <c r="AP81" s="202" t="str">
        <f t="shared" si="92"/>
        <v/>
      </c>
      <c r="AQ81" s="202" t="str">
        <f t="shared" si="92"/>
        <v/>
      </c>
      <c r="AR81" s="202" t="str">
        <f t="shared" si="92"/>
        <v/>
      </c>
      <c r="AS81" s="202" t="str">
        <f t="shared" si="92"/>
        <v/>
      </c>
      <c r="AT81" s="202" t="str">
        <f t="shared" si="92"/>
        <v/>
      </c>
      <c r="AU81" s="203" t="str">
        <f t="shared" si="92"/>
        <v/>
      </c>
      <c r="AV81" s="204" t="str">
        <f t="shared" si="92"/>
        <v/>
      </c>
    </row>
    <row r="82" spans="1:48" x14ac:dyDescent="0.3">
      <c r="A82" s="119" t="str">
        <f t="shared" ref="A82" si="93">+IF(C82+C83=0,"[ocultar]","")</f>
        <v>[ocultar]</v>
      </c>
      <c r="B82" s="123" t="s">
        <v>162</v>
      </c>
      <c r="C82" s="124">
        <f t="array" ref="C82">SUM(IF($B82=DATOS_[Sexo],
IF($B81=DATOS_[AGRUP. VALOR. PTO.],
IF("Dentro"=DATOS_[Check Periodo Ref.],
1/(COUNTIFS(DATOS_[Sexo],$B82,DATOS_[AGRUP. VALOR. PTO.],$B81,DATOS_[Check Periodo Ref.],"Dentro",DATOS_[id],DATOS_[id]))))))</f>
        <v>0</v>
      </c>
      <c r="D82" s="125">
        <f>COUNTIFS(DATOS_[AGRUP. VALOR. PTO.],$B81,DATOS_[Sexo],$B82,DATOS_[Check Periodo Ref.],"Dentro")</f>
        <v>0</v>
      </c>
      <c r="E82" s="125">
        <f>COUNTIFS(DATOS_[AGRUP. VALOR. PTO.],$B81,DATOS_[Sexo],$B82,DATOS_[Check Periodo Ref.],"Dentro",DATOS_[Check Nº SC Norm],"Sí")</f>
        <v>0</v>
      </c>
      <c r="F82" s="125">
        <f>COUNTIFS(DATOS_[AGRUP. VALOR. PTO.],$B81,DATOS_[Sexo],$B82,DATOS_[Check Periodo Ref.],"Dentro",DATOS_[Check Nº SC Anualiz],"Sí")</f>
        <v>0</v>
      </c>
      <c r="G82" s="125">
        <f>COUNTIFS(DATOS_[AGRUP. VALOR. PTO.],$B81,DATOS_[Sexo],$B82,DATOS_[Check Periodo Ref.],"Dentro",DATOS_[Check Nº SC Norm y Anualiz],"Sí")</f>
        <v>0</v>
      </c>
      <c r="H82" s="125">
        <f>COUNTIFS(DATOS_[AGRUP. VALOR. PTO.],$B81,DATOS_[Sexo],$B82,DATOS_[Check Periodo Ref.],"Dentro",DATOS_[Check Equiparación],"Sí")</f>
        <v>0</v>
      </c>
      <c r="I82" s="167">
        <f t="array" ref="I82">IFERROR(
AVERAGE(IF(DATOS_[Sexo]=$B82,IF(DATOS_[[AGRUP. VALOR. PTO.]:[AGRUP. VALOR. PTO.]]=$B81,IF(DATOS_[Check Equiparado]="Sí",IF(DATOS_[Check Periodo Ref.]="Dentro",DATOS_[SALARIO BASE Eq],FALSE))))),
0)</f>
        <v>0</v>
      </c>
      <c r="J82" s="168">
        <f t="array" ref="J82">IFERROR(
(AVERAGE((IF(DATOS_[[Sexo]:[Sexo]]=$B82,IF(DATOS_[[AGRUP. VALOR. PTO.]:[AGRUP. VALOR. PTO.]]=$B81,IF(DATOS_[[Check Periodo Ref.]:[Check Periodo Ref.]]="Dentro",IF(DATOS_[[Check Equiparado]:[Check Equiparado]]="Sí",IF(DATOS!AE$4="Sí",(1/DATOS_[[% anualiz]:[% anualiz]]),1)*IF(DATOS!AE$5="Sí",1/DATOS_[[% normaliz]:[% normaliz]],1)*(DATOS_[Conc.Sal.01])))))))),
0)</f>
        <v>0</v>
      </c>
      <c r="K82" s="168">
        <f t="array" ref="K82">IFERROR(
(AVERAGE((IF(DATOS_[[Sexo]:[Sexo]]=$B82,IF(DATOS_[[AGRUP. VALOR. PTO.]:[AGRUP. VALOR. PTO.]]=$B81,IF(DATOS_[[Check Periodo Ref.]:[Check Periodo Ref.]]="Dentro",IF(DATOS_[[Check Equiparado]:[Check Equiparado]]="Sí",IF(DATOS!AF$4="Sí",(1/DATOS_[[% anualiz]:[% anualiz]]),1)*IF(DATOS!AF$5="Sí",1/DATOS_[[% normaliz]:[% normaliz]],1)*(DATOS_[Conc.Sal.02])))))))),
0)</f>
        <v>0</v>
      </c>
      <c r="L82" s="168">
        <f t="array" ref="L82">IFERROR(
(AVERAGE((IF(DATOS_[[Sexo]:[Sexo]]=$B82,IF(DATOS_[[AGRUP. VALOR. PTO.]:[AGRUP. VALOR. PTO.]]=$B81,IF(DATOS_[[Check Periodo Ref.]:[Check Periodo Ref.]]="Dentro",IF(DATOS_[[Check Equiparado]:[Check Equiparado]]="Sí",IF(DATOS!AG$4="Sí",(1/DATOS_[[% anualiz]:[% anualiz]]),1)*IF(DATOS!AG$5="Sí",1/DATOS_[[% normaliz]:[% normaliz]],1)*(DATOS_[Conc.Sal.03])))))))),
0)</f>
        <v>0</v>
      </c>
      <c r="M82" s="168">
        <f t="array" ref="M82">IFERROR(
(AVERAGE((IF(DATOS_[[Sexo]:[Sexo]]=$B82,IF(DATOS_[[AGRUP. VALOR. PTO.]:[AGRUP. VALOR. PTO.]]=$B81,IF(DATOS_[[Check Periodo Ref.]:[Check Periodo Ref.]]="Dentro",IF(DATOS_[[Check Equiparado]:[Check Equiparado]]="Sí",IF(DATOS!AH$4="Sí",(1/DATOS_[[% anualiz]:[% anualiz]]),1)*IF(DATOS!AH$5="Sí",1/DATOS_[[% normaliz]:[% normaliz]],1)*(DATOS_[Conc.Sal.04])))))))),
0)</f>
        <v>0</v>
      </c>
      <c r="N82" s="168">
        <f t="array" ref="N82">IFERROR(
(AVERAGE((IF(DATOS_[[Sexo]:[Sexo]]=$B82,IF(DATOS_[[AGRUP. VALOR. PTO.]:[AGRUP. VALOR. PTO.]]=$B81,IF(DATOS_[[Check Periodo Ref.]:[Check Periodo Ref.]]="Dentro",IF(DATOS_[[Check Equiparado]:[Check Equiparado]]="Sí",IF(DATOS!AI$4="Sí",(1/DATOS_[[% anualiz]:[% anualiz]]),1)*IF(DATOS!AI$5="Sí",1/DATOS_[[% normaliz]:[% normaliz]],1)*(DATOS_[Conc.Sal.05])))))))),
0)</f>
        <v>0</v>
      </c>
      <c r="O82" s="168">
        <f t="array" ref="O82">IFERROR(
(AVERAGE((IF(DATOS_[[Sexo]:[Sexo]]=$B82,IF(DATOS_[[AGRUP. VALOR. PTO.]:[AGRUP. VALOR. PTO.]]=$B81,IF(DATOS_[[Check Periodo Ref.]:[Check Periodo Ref.]]="Dentro",IF(DATOS_[[Check Equiparado]:[Check Equiparado]]="Sí",IF(DATOS!AJ$4="Sí",(1/DATOS_[[% anualiz]:[% anualiz]]),1)*IF(DATOS!AJ$5="Sí",1/DATOS_[[% normaliz]:[% normaliz]],1)*(DATOS_[Conc.Sal.06])))))))),
0)</f>
        <v>0</v>
      </c>
      <c r="P82" s="168">
        <f t="array" ref="P82">IFERROR(
(AVERAGE((IF(DATOS_[[Sexo]:[Sexo]]=$B82,IF(DATOS_[[AGRUP. VALOR. PTO.]:[AGRUP. VALOR. PTO.]]=$B81,IF(DATOS_[[Check Periodo Ref.]:[Check Periodo Ref.]]="Dentro",IF(DATOS_[[Check Equiparado]:[Check Equiparado]]="Sí",IF(DATOS!AK$4="Sí",(1/DATOS_[[% anualiz]:[% anualiz]]),1)*IF(DATOS!AK$5="Sí",1/DATOS_[[% normaliz]:[% normaliz]],1)*(DATOS_[Conc.Sal.07])))))))),
0)</f>
        <v>0</v>
      </c>
      <c r="Q82" s="168">
        <f t="array" ref="Q82">IFERROR(
(AVERAGE((IF(DATOS_[[Sexo]:[Sexo]]=$B82,IF(DATOS_[[AGRUP. VALOR. PTO.]:[AGRUP. VALOR. PTO.]]=$B81,IF(DATOS_[[Check Periodo Ref.]:[Check Periodo Ref.]]="Dentro",IF(DATOS_[[Check Equiparado]:[Check Equiparado]]="Sí",IF(DATOS!AL$4="Sí",(1/DATOS_[[% anualiz]:[% anualiz]]),1)*IF(DATOS!AL$5="Sí",1/DATOS_[[% normaliz]:[% normaliz]],1)*(DATOS_[Conc.Sal.08])))))))),
0)</f>
        <v>0</v>
      </c>
      <c r="R82" s="168">
        <f t="array" ref="R82">IFERROR(
(AVERAGE((IF(DATOS_[[Sexo]:[Sexo]]=$B82,IF(DATOS_[[AGRUP. VALOR. PTO.]:[AGRUP. VALOR. PTO.]]=$B81,IF(DATOS_[[Check Periodo Ref.]:[Check Periodo Ref.]]="Dentro",IF(DATOS_[[Check Equiparado]:[Check Equiparado]]="Sí",IF(DATOS!AM$4="Sí",(1/DATOS_[[% anualiz]:[% anualiz]]),1)*IF(DATOS!AM$5="Sí",1/DATOS_[[% normaliz]:[% normaliz]],1)*(DATOS_[Conc.Sal.09])))))))),
0)</f>
        <v>0</v>
      </c>
      <c r="S82" s="168">
        <f t="array" ref="S82">IFERROR(
(AVERAGE((IF(DATOS_[[Sexo]:[Sexo]]=$B82,IF(DATOS_[[AGRUP. VALOR. PTO.]:[AGRUP. VALOR. PTO.]]=$B81,IF(DATOS_[[Check Periodo Ref.]:[Check Periodo Ref.]]="Dentro",IF(DATOS_[[Check Equiparado]:[Check Equiparado]]="Sí",IF(DATOS!AN$4="Sí",(1/DATOS_[[% anualiz]:[% anualiz]]),1)*IF(DATOS!AN$5="Sí",1/DATOS_[[% normaliz]:[% normaliz]],1)*(DATOS_[Conc.Sal.10])))))))),
0)</f>
        <v>0</v>
      </c>
      <c r="T82" s="168">
        <f t="array" ref="T82">IFERROR(
(AVERAGE((IF(DATOS_[[Sexo]:[Sexo]]=$B82,IF(DATOS_[[AGRUP. VALOR. PTO.]:[AGRUP. VALOR. PTO.]]=$B81,IF(DATOS_[[Check Periodo Ref.]:[Check Periodo Ref.]]="Dentro",IF(DATOS_[[Check Equiparado]:[Check Equiparado]]="Sí",IF(DATOS!AO$4="Sí",(1/DATOS_[[% anualiz]:[% anualiz]]),1)*IF(DATOS!AO$5="Sí",1/DATOS_[[% normaliz]:[% normaliz]],1)*(DATOS_[Conc.Sal.11])))))))),
0)</f>
        <v>0</v>
      </c>
      <c r="U82" s="168">
        <f t="array" ref="U82">IFERROR(
(AVERAGE((IF(DATOS_[[Sexo]:[Sexo]]=$B82,IF(DATOS_[[AGRUP. VALOR. PTO.]:[AGRUP. VALOR. PTO.]]=$B81,IF(DATOS_[[Check Periodo Ref.]:[Check Periodo Ref.]]="Dentro",IF(DATOS_[[Check Equiparado]:[Check Equiparado]]="Sí",IF(DATOS!AP$4="Sí",(1/DATOS_[[% anualiz]:[% anualiz]]),1)*IF(DATOS!AP$5="Sí",1/DATOS_[[% normaliz]:[% normaliz]],1)*(DATOS_[Conc.Sal.12])))))))),
0)</f>
        <v>0</v>
      </c>
      <c r="V82" s="168">
        <f t="array" ref="V82">IFERROR(
(AVERAGE((IF(DATOS_[[Sexo]:[Sexo]]=$B82,IF(DATOS_[[AGRUP. VALOR. PTO.]:[AGRUP. VALOR. PTO.]]=$B81,IF(DATOS_[[Check Periodo Ref.]:[Check Periodo Ref.]]="Dentro",IF(DATOS_[[Check Equiparado]:[Check Equiparado]]="Sí",IF(DATOS!AQ$4="Sí",(1/DATOS_[[% anualiz]:[% anualiz]]),1)*IF(DATOS!AQ$5="Sí",1/DATOS_[[% normaliz]:[% normaliz]],1)*(DATOS_[Conc.Sal.13])))))))),
0)</f>
        <v>0</v>
      </c>
      <c r="W82" s="168">
        <f t="array" ref="W82">IFERROR(
(AVERAGE((IF(DATOS_[[Sexo]:[Sexo]]=$B82,IF(DATOS_[[AGRUP. VALOR. PTO.]:[AGRUP. VALOR. PTO.]]=$B81,IF(DATOS_[[Check Periodo Ref.]:[Check Periodo Ref.]]="Dentro",IF(DATOS_[[Check Equiparado]:[Check Equiparado]]="Sí",IF(DATOS!AR$4="Sí",(1/DATOS_[[% anualiz]:[% anualiz]]),1)*IF(DATOS!AR$5="Sí",1/DATOS_[[% normaliz]:[% normaliz]],1)*(DATOS_[Conc.Sal.14])))))))),
0)</f>
        <v>0</v>
      </c>
      <c r="X82" s="168">
        <f t="array" ref="X82">IFERROR(
(AVERAGE((IF(DATOS_[[Sexo]:[Sexo]]=$B82,IF(DATOS_[[AGRUP. VALOR. PTO.]:[AGRUP. VALOR. PTO.]]=$B81,IF(DATOS_[[Check Periodo Ref.]:[Check Periodo Ref.]]="Dentro",IF(DATOS_[[Check Equiparado]:[Check Equiparado]]="Sí",IF(DATOS!AS$4="Sí",(1/DATOS_[[% anualiz]:[% anualiz]]),1)*IF(DATOS!AS$5="Sí",1/DATOS_[[% normaliz]:[% normaliz]],1)*(DATOS_[Conc.Sal.15])))))))),
0)</f>
        <v>0</v>
      </c>
      <c r="Y82" s="168">
        <f t="array" ref="Y82">IFERROR(
(AVERAGE((IF(DATOS_[[Sexo]:[Sexo]]=$B82,IF(DATOS_[[AGRUP. VALOR. PTO.]:[AGRUP. VALOR. PTO.]]=$B81,IF(DATOS_[[Check Periodo Ref.]:[Check Periodo Ref.]]="Dentro",IF(DATOS_[[Check Equiparado]:[Check Equiparado]]="Sí",IF(DATOS!AT$4="Sí",(1/DATOS_[[% anualiz]:[% anualiz]]),1)*IF(DATOS!AT$5="Sí",1/DATOS_[[% normaliz]:[% normaliz]],1)*(DATOS_[Conc.Sal.16])))))))),
0)</f>
        <v>0</v>
      </c>
      <c r="Z82" s="168">
        <f t="array" ref="Z82">IFERROR(
(AVERAGE((IF(DATOS_[[Sexo]:[Sexo]]=$B82,IF(DATOS_[[AGRUP. VALOR. PTO.]:[AGRUP. VALOR. PTO.]]=$B81,IF(DATOS_[[Check Periodo Ref.]:[Check Periodo Ref.]]="Dentro",IF(DATOS_[[Check Equiparado]:[Check Equiparado]]="Sí",IF(DATOS!AU$4="Sí",(1/DATOS_[[% anualiz]:[% anualiz]]),1)*IF(DATOS!AU$5="Sí",1/DATOS_[[% normaliz]:[% normaliz]],1)*(DATOS_[Conc.Sal.17])))))))),
0)</f>
        <v>0</v>
      </c>
      <c r="AA82" s="168">
        <f t="array" ref="AA82">IFERROR(
(AVERAGE((IF(DATOS_[[Sexo]:[Sexo]]=$B82,IF(DATOS_[[AGRUP. VALOR. PTO.]:[AGRUP. VALOR. PTO.]]=$B81,IF(DATOS_[[Check Periodo Ref.]:[Check Periodo Ref.]]="Dentro",IF(DATOS_[[Check Equiparado]:[Check Equiparado]]="Sí",IF(DATOS!AV$4="Sí",(1/DATOS_[[% anualiz]:[% anualiz]]),1)*IF(DATOS!AV$5="Sí",1/DATOS_[[% normaliz]:[% normaliz]],1)*(DATOS_[Conc.Sal.18])))))))),
0)</f>
        <v>0</v>
      </c>
      <c r="AB82" s="168">
        <f t="array" ref="AB82">IFERROR(
(AVERAGE((IF(DATOS_[[Sexo]:[Sexo]]=$B82,IF(DATOS_[[AGRUP. VALOR. PTO.]:[AGRUP. VALOR. PTO.]]=$B81,IF(DATOS_[[Check Periodo Ref.]:[Check Periodo Ref.]]="Dentro",IF(DATOS_[[Check Equiparado]:[Check Equiparado]]="Sí",IF(DATOS!AW$4="Sí",(1/DATOS_[[% anualiz]:[% anualiz]]),1)*IF(DATOS!AW$5="Sí",1/DATOS_[[% normaliz]:[% normaliz]],1)*(DATOS_[Conc.Sal.19])))))))),
0)</f>
        <v>0</v>
      </c>
      <c r="AC82" s="168">
        <f t="array" ref="AC82">IFERROR(
(AVERAGE((IF(DATOS_[[Sexo]:[Sexo]]=$B82,IF(DATOS_[[AGRUP. VALOR. PTO.]:[AGRUP. VALOR. PTO.]]=$B81,IF(DATOS_[[Check Periodo Ref.]:[Check Periodo Ref.]]="Dentro",IF(DATOS_[[Check Equiparado]:[Check Equiparado]]="Sí",IF(DATOS!AX$4="Sí",(1/DATOS_[[% anualiz]:[% anualiz]]),1)*IF(DATOS!AX$5="Sí",1/DATOS_[[% normaliz]:[% normaliz]],1)*(DATOS_[Conc.Sal.20])))))))),
0)</f>
        <v>0</v>
      </c>
      <c r="AD82" s="168">
        <f t="array" ref="AD82">IFERROR(
(AVERAGE((IF(DATOS_[[Sexo]:[Sexo]]=$B82,IF(DATOS_[[AGRUP. VALOR. PTO.]:[AGRUP. VALOR. PTO.]]=$B81,IF(DATOS_[[Check Periodo Ref.]:[Check Periodo Ref.]]="Dentro",IF(DATOS_[[Check Equiparado]:[Check Equiparado]]="Sí",IF(DATOS!AY$4="Sí",(1/DATOS_[[% anualiz]:[% anualiz]]),1)*IF(DATOS!AY$5="Sí",1/DATOS_[[% normaliz]:[% normaliz]],1)*(DATOS_[Conc.Sal.21])))))))),
0)</f>
        <v>0</v>
      </c>
      <c r="AE82" s="168">
        <f t="array" ref="AE82">IFERROR(
(AVERAGE((IF(DATOS_[[Sexo]:[Sexo]]=$B82,IF(DATOS_[[AGRUP. VALOR. PTO.]:[AGRUP. VALOR. PTO.]]=$B81,IF(DATOS_[[Check Periodo Ref.]:[Check Periodo Ref.]]="Dentro",IF(DATOS_[[Check Equiparado]:[Check Equiparado]]="Sí",IF(DATOS!AZ$4="Sí",(1/DATOS_[[% anualiz]:[% anualiz]]),1)*IF(DATOS!AZ$5="Sí",1/DATOS_[[% normaliz]:[% normaliz]],1)*(DATOS_[Conc.Sal.22])))))))),
0)</f>
        <v>0</v>
      </c>
      <c r="AF82" s="168">
        <f t="array" ref="AF82">IFERROR(
(AVERAGE((IF(DATOS_[[Sexo]:[Sexo]]=$B82,IF(DATOS_[[AGRUP. VALOR. PTO.]:[AGRUP. VALOR. PTO.]]=$B81,IF(DATOS_[[Check Periodo Ref.]:[Check Periodo Ref.]]="Dentro",IF(DATOS_[[Check Equiparado]:[Check Equiparado]]="Sí",IF(DATOS!BA$4="Sí",(1/DATOS_[[% anualiz]:[% anualiz]]),1)*IF(DATOS!BA$5="Sí",1/DATOS_[[% normaliz]:[% normaliz]],1)*(DATOS_[Conc.Sal.23])))))))),
0)</f>
        <v>0</v>
      </c>
      <c r="AG82" s="168">
        <f t="array" ref="AG82">IFERROR(
(AVERAGE((IF(DATOS_[[Sexo]:[Sexo]]=$B82,IF(DATOS_[[AGRUP. VALOR. PTO.]:[AGRUP. VALOR. PTO.]]=$B81,IF(DATOS_[[Check Periodo Ref.]:[Check Periodo Ref.]]="Dentro",IF(DATOS_[[Check Equiparado]:[Check Equiparado]]="Sí",IF(DATOS!BB$4="Sí",(1/DATOS_[[% anualiz]:[% anualiz]]),1)*IF(DATOS!BB$5="Sí",1/DATOS_[[% normaliz]:[% normaliz]],1)*(DATOS_[Conc.Sal.24])))))))),
0)</f>
        <v>0</v>
      </c>
      <c r="AH82" s="168">
        <f t="array" ref="AH82">IFERROR(
(AVERAGE((IF(DATOS_[[Sexo]:[Sexo]]=$B82,IF(DATOS_[[AGRUP. VALOR. PTO.]:[AGRUP. VALOR. PTO.]]=$B81,IF(DATOS_[[Check Periodo Ref.]:[Check Periodo Ref.]]="Dentro",IF(DATOS_[[Check Equiparado]:[Check Equiparado]]="Sí",IF(DATOS!BC$4="Sí",(1/DATOS_[[% anualiz]:[% anualiz]]),1)*IF(DATOS!BC$5="Sí",1/DATOS_[[% normaliz]:[% normaliz]],1)*(DATOS_[Conc.Sal.25])))))))),
0)</f>
        <v>0</v>
      </c>
      <c r="AI82" s="168">
        <f t="array" ref="AI82">IFERROR(
(AVERAGE((IF(DATOS_[[Sexo]:[Sexo]]=$B82,IF(DATOS_[[AGRUP. VALOR. PTO.]:[AGRUP. VALOR. PTO.]]=$B81,IF(DATOS_[[Check Periodo Ref.]:[Check Periodo Ref.]]="Dentro",IF(DATOS_[[Check Equiparado]:[Check Equiparado]]="Sí",IF(DATOS!BD$4="Sí",(1/DATOS_[[% anualiz]:[% anualiz]]),1)*IF(DATOS!BD$5="Sí",1/DATOS_[[% normaliz]:[% normaliz]],1)*(DATOS_[Conc.Sal.26])))))))),
0)</f>
        <v>0</v>
      </c>
      <c r="AJ82" s="168">
        <f t="array" ref="AJ82">IFERROR(
(AVERAGE((IF(DATOS_[[Sexo]:[Sexo]]=$B82,IF(DATOS_[[AGRUP. VALOR. PTO.]:[AGRUP. VALOR. PTO.]]=$B81,IF(DATOS_[[Check Periodo Ref.]:[Check Periodo Ref.]]="Dentro",IF(DATOS_[[Check Equiparado]:[Check Equiparado]]="Sí",IF(DATOS!BE$4="Sí",(1/DATOS_[[% anualiz]:[% anualiz]]),1)*IF(DATOS!BE$5="Sí",1/DATOS_[[% normaliz]:[% normaliz]],1)*(DATOS_[Conc.Sal.27])))))))),
0)</f>
        <v>0</v>
      </c>
      <c r="AK82" s="168">
        <f t="array" ref="AK82">IFERROR(
(AVERAGE((IF(DATOS_[[Sexo]:[Sexo]]=$B82,IF(DATOS_[[AGRUP. VALOR. PTO.]:[AGRUP. VALOR. PTO.]]=$B81,IF(DATOS_[[Check Periodo Ref.]:[Check Periodo Ref.]]="Dentro",IF(DATOS_[[Check Equiparado]:[Check Equiparado]]="Sí",IF(DATOS!BF$4="Sí",(1/DATOS_[[% anualiz]:[% anualiz]]),1)*IF(DATOS!BF$5="Sí",1/DATOS_[[% normaliz]:[% normaliz]],1)*(DATOS_[Conc.Sal.28])))))))),
0)</f>
        <v>0</v>
      </c>
      <c r="AL82" s="168">
        <f t="array" ref="AL82">IFERROR(
(AVERAGE((IF(DATOS_[[Sexo]:[Sexo]]=$B82,IF(DATOS_[[AGRUP. VALOR. PTO.]:[AGRUP. VALOR. PTO.]]=$B81,IF(DATOS_[[Check Periodo Ref.]:[Check Periodo Ref.]]="Dentro",IF(DATOS_[[Check Equiparado]:[Check Equiparado]]="Sí",IF(DATOS!BG$4="Sí",(1/DATOS_[[% anualiz]:[% anualiz]]),1)*IF(DATOS!BG$5="Sí",1/DATOS_[[% normaliz]:[% normaliz]],1)*(DATOS_[Conc.Sal.29])))))))),
0)</f>
        <v>0</v>
      </c>
      <c r="AM82" s="168">
        <f t="array" ref="AM82">IFERROR(
(AVERAGE((IF(DATOS_[[Sexo]:[Sexo]]=$B82,IF(DATOS_[[AGRUP. VALOR. PTO.]:[AGRUP. VALOR. PTO.]]=$B81,IF(DATOS_[[Check Periodo Ref.]:[Check Periodo Ref.]]="Dentro",IF(DATOS_[[Check Equiparado]:[Check Equiparado]]="Sí",IF(DATOS!BH$4="Sí",(1/DATOS_[[% anualiz]:[% anualiz]]),1)*IF(DATOS!BH$5="Sí",1/DATOS_[[% normaliz]:[% normaliz]],1)*(DATOS_[Conc.Sal.30])))))))),
0)</f>
        <v>0</v>
      </c>
      <c r="AN82" s="169">
        <f t="array" ref="AN82">IFERROR(
AVERAGE(IF(DATOS_[Sexo]=$B82,IF(DATOS_[[AGRUP. VALOR. PTO.]:[AGRUP. VALOR. PTO.]]=$B81,IF(DATOS_[Check Equiparado]="Sí",IF(DATOS_[Check Periodo Ref.]="Dentro",DATOS_[Tot COMPL.SAL Eq],FALSE))))),
0)</f>
        <v>0</v>
      </c>
      <c r="AO82" s="170">
        <f t="array" ref="AO82">IFERROR(
AVERAGE(IF(DATOS_[Sexo]=$B82,IF(DATOS_[[AGRUP. VALOR. PTO.]:[AGRUP. VALOR. PTO.]]=$B81,IF(DATOS_[Check Equiparado]="Sí",IF(DATOS_[Check Periodo Ref.]="Dentro",DATOS_[TOTAL SALARIO Eq],FALSE))))),
0)</f>
        <v>0</v>
      </c>
      <c r="AP82" s="171">
        <f t="array" ref="AP82">IFERROR(
(AVERAGE((IF(DATOS_[[Sexo]:[Sexo]]=$B82,IF(DATOS_[[AGRUP. VALOR. PTO.]:[AGRUP. VALOR. PTO.]]=$B81,IF(DATOS_[[Check Periodo Ref.]:[Check Periodo Ref.]]="Dentro",IF(DATOS_[[Check Equiparado]:[Check Equiparado]]="Sí",IF(DATOS!BI$4="Sí",(1/DATOS_[[% anualiz]:[% anualiz]]),1)*IF(DATOS!BI$5="Sí",1/DATOS_[[% normaliz]:[% normaliz]],1)*(DATOS_[C.Extra.01])))))))),
0)</f>
        <v>0</v>
      </c>
      <c r="AQ82" s="171">
        <f t="array" ref="AQ82">IFERROR(
(AVERAGE((IF(DATOS_[[Sexo]:[Sexo]]=$B82,IF(DATOS_[[AGRUP. VALOR. PTO.]:[AGRUP. VALOR. PTO.]]=$B81,IF(DATOS_[[Check Periodo Ref.]:[Check Periodo Ref.]]="Dentro",IF(DATOS_[[Check Equiparado]:[Check Equiparado]]="Sí",IF(DATOS!BJ$4="Sí",(1/DATOS_[[% anualiz]:[% anualiz]]),1)*IF(DATOS!BJ$5="Sí",1/DATOS_[[% normaliz]:[% normaliz]],1)*(DATOS_[C.Extra.02])))))))),
0)</f>
        <v>0</v>
      </c>
      <c r="AR82" s="171">
        <f t="array" ref="AR82">IFERROR(
(AVERAGE((IF(DATOS_[[Sexo]:[Sexo]]=$B82,IF(DATOS_[[AGRUP. VALOR. PTO.]:[AGRUP. VALOR. PTO.]]=$B81,IF(DATOS_[[Check Periodo Ref.]:[Check Periodo Ref.]]="Dentro",IF(DATOS_[[Check Equiparado]:[Check Equiparado]]="Sí",IF(DATOS!BK$4="Sí",(1/DATOS_[[% anualiz]:[% anualiz]]),1)*IF(DATOS!BK$5="Sí",1/DATOS_[[% normaliz]:[% normaliz]],1)*(DATOS_[C.Extra.03])))))))),
0)</f>
        <v>0</v>
      </c>
      <c r="AS82" s="171">
        <f t="array" ref="AS82">IFERROR(
(AVERAGE((IF(DATOS_[[Sexo]:[Sexo]]=$B82,IF(DATOS_[[AGRUP. VALOR. PTO.]:[AGRUP. VALOR. PTO.]]=$B81,IF(DATOS_[[Check Periodo Ref.]:[Check Periodo Ref.]]="Dentro",IF(DATOS_[[Check Equiparado]:[Check Equiparado]]="Sí",IF(DATOS!BL$4="Sí",(1/DATOS_[[% anualiz]:[% anualiz]]),1)*IF(DATOS!BL$5="Sí",1/DATOS_[[% normaliz]:[% normaliz]],1)*(DATOS_[C.Extra.04])))))))),
0)</f>
        <v>0</v>
      </c>
      <c r="AT82" s="171">
        <f t="array" ref="AT82">IFERROR(
(AVERAGE((IF(DATOS_[[Sexo]:[Sexo]]=$B82,IF(DATOS_[[AGRUP. VALOR. PTO.]:[AGRUP. VALOR. PTO.]]=$B81,IF(DATOS_[[Check Periodo Ref.]:[Check Periodo Ref.]]="Dentro",IF(DATOS_[[Check Equiparado]:[Check Equiparado]]="Sí",IF(DATOS!BM$4="Sí",(1/DATOS_[[% anualiz]:[% anualiz]]),1)*IF(DATOS!BM$5="Sí",1/DATOS_[[% normaliz]:[% normaliz]],1)*(DATOS_[C.Extra.05])))))))),
0)</f>
        <v>0</v>
      </c>
      <c r="AU82" s="172">
        <f t="array" ref="AU82">IFERROR(
AVERAGE(IF(DATOS_[Sexo]=$B82,IF(DATOS_[[AGRUP. VALOR. PTO.]:[AGRUP. VALOR. PTO.]]=$B81,IF(DATOS_[Check Equiparado]="Sí",IF(DATOS_[Check Periodo Ref.]="Dentro",DATOS_[Tot Extrasalarial Eq],FALSE))))),
0)</f>
        <v>0</v>
      </c>
      <c r="AV82" s="173">
        <f t="array" ref="AV82">IFERROR(
AVERAGE(IF(DATOS_[Sexo]=$B82,IF(DATOS_[[AGRUP. VALOR. PTO.]:[AGRUP. VALOR. PTO.]]=$B81,IF(DATOS_[Check Equiparado]="Sí",IF(DATOS_[Check Periodo Ref.]="Dentro",DATOS_[TOTAL Retrib Eq],FALSE))))),
0)</f>
        <v>0</v>
      </c>
    </row>
    <row r="83" spans="1:48" x14ac:dyDescent="0.3">
      <c r="A83" s="119" t="str">
        <f t="shared" ref="A83" si="94">+A82</f>
        <v>[ocultar]</v>
      </c>
      <c r="B83" s="123" t="s">
        <v>163</v>
      </c>
      <c r="C83" s="124">
        <f t="array" ref="C83">SUM(IF($B83=DATOS_[Sexo],
IF($B81=DATOS_[AGRUP. VALOR. PTO.],
IF("Dentro"=DATOS_[Check Periodo Ref.],
1/(COUNTIFS(DATOS_[Sexo],$B83,DATOS_[AGRUP. VALOR. PTO.],$B81,DATOS_[Check Periodo Ref.],"Dentro",DATOS_[id],DATOS_[id]))))))</f>
        <v>0</v>
      </c>
      <c r="D83" s="125">
        <f>COUNTIFS(DATOS_[AGRUP. VALOR. PTO.],$B81,DATOS_[Sexo],$B83,DATOS_[Check Periodo Ref.],"Dentro")</f>
        <v>0</v>
      </c>
      <c r="E83" s="125">
        <f>COUNTIFS(DATOS_[AGRUP. VALOR. PTO.],$B81,DATOS_[Sexo],$B83,DATOS_[Check Periodo Ref.],"Dentro",DATOS_[Check Nº SC Norm],"Sí")</f>
        <v>0</v>
      </c>
      <c r="F83" s="125">
        <f>COUNTIFS(DATOS_[AGRUP. VALOR. PTO.],$B81,DATOS_[Sexo],$B83,DATOS_[Check Periodo Ref.],"Dentro",DATOS_[Check Nº SC Anualiz],"Sí")</f>
        <v>0</v>
      </c>
      <c r="G83" s="125">
        <f>COUNTIFS(DATOS_[AGRUP. VALOR. PTO.],$B81,DATOS_[Sexo],$B83,DATOS_[Check Periodo Ref.],"Dentro",DATOS_[Check Nº SC Norm y Anualiz],"Sí")</f>
        <v>0</v>
      </c>
      <c r="H83" s="125">
        <f>COUNTIFS(DATOS_[AGRUP. VALOR. PTO.],$B81,DATOS_[Sexo],$B83,DATOS_[Check Periodo Ref.],"Dentro",DATOS_[Check Equiparación],"Sí")</f>
        <v>0</v>
      </c>
      <c r="I83" s="167" cm="1">
        <f t="array" ref="I83">IFERROR(
AVERAGE(IF(DATOS_[Sexo]=$B83,IF(DATOS_[[AGRUP. VALOR. PTO.]:[AGRUP. VALOR. PTO.]]=$B81,IF(DATOS_[Check Equiparado]="Sí",IF(DATOS_[Check Periodo Ref.]="Dentro",DATOS_[SALARIO BASE Eq],FALSE))))),
0)</f>
        <v>0</v>
      </c>
      <c r="J83" s="168">
        <f t="array" ref="J83">IFERROR(
(AVERAGE((IF(DATOS_[[Sexo]:[Sexo]]=$B83,IF(DATOS_[[AGRUP. VALOR. PTO.]:[AGRUP. VALOR. PTO.]]=$B81,IF(DATOS_[[Check Periodo Ref.]:[Check Periodo Ref.]]="Dentro",IF(DATOS_[[Check Equiparado]:[Check Equiparado]]="Sí",IF(DATOS!AE$4="Sí",(1/DATOS_[[% anualiz]:[% anualiz]]),1)*IF(DATOS!AE$5="Sí",1/DATOS_[[% normaliz]:[% normaliz]],1)*(DATOS_[Conc.Sal.01])))))))),
0)</f>
        <v>0</v>
      </c>
      <c r="K83" s="168">
        <f t="array" ref="K83">IFERROR(
(AVERAGE((IF(DATOS_[[Sexo]:[Sexo]]=$B83,IF(DATOS_[[AGRUP. VALOR. PTO.]:[AGRUP. VALOR. PTO.]]=$B81,IF(DATOS_[[Check Periodo Ref.]:[Check Periodo Ref.]]="Dentro",IF(DATOS_[[Check Equiparado]:[Check Equiparado]]="Sí",IF(DATOS!AF$4="Sí",(1/DATOS_[[% anualiz]:[% anualiz]]),1)*IF(DATOS!AF$5="Sí",1/DATOS_[[% normaliz]:[% normaliz]],1)*(DATOS_[Conc.Sal.02])))))))),
0)</f>
        <v>0</v>
      </c>
      <c r="L83" s="168">
        <f t="array" ref="L83">IFERROR(
(AVERAGE((IF(DATOS_[[Sexo]:[Sexo]]=$B83,IF(DATOS_[[AGRUP. VALOR. PTO.]:[AGRUP. VALOR. PTO.]]=$B81,IF(DATOS_[[Check Periodo Ref.]:[Check Periodo Ref.]]="Dentro",IF(DATOS_[[Check Equiparado]:[Check Equiparado]]="Sí",IF(DATOS!AG$4="Sí",(1/DATOS_[[% anualiz]:[% anualiz]]),1)*IF(DATOS!AG$5="Sí",1/DATOS_[[% normaliz]:[% normaliz]],1)*(DATOS_[Conc.Sal.03])))))))),
0)</f>
        <v>0</v>
      </c>
      <c r="M83" s="168">
        <f t="array" ref="M83">IFERROR(
(AVERAGE((IF(DATOS_[[Sexo]:[Sexo]]=$B83,IF(DATOS_[[AGRUP. VALOR. PTO.]:[AGRUP. VALOR. PTO.]]=$B81,IF(DATOS_[[Check Periodo Ref.]:[Check Periodo Ref.]]="Dentro",IF(DATOS_[[Check Equiparado]:[Check Equiparado]]="Sí",IF(DATOS!AH$4="Sí",(1/DATOS_[[% anualiz]:[% anualiz]]),1)*IF(DATOS!AH$5="Sí",1/DATOS_[[% normaliz]:[% normaliz]],1)*(DATOS_[Conc.Sal.04])))))))),
0)</f>
        <v>0</v>
      </c>
      <c r="N83" s="168">
        <f t="array" ref="N83">IFERROR(
(AVERAGE((IF(DATOS_[[Sexo]:[Sexo]]=$B83,IF(DATOS_[[AGRUP. VALOR. PTO.]:[AGRUP. VALOR. PTO.]]=$B81,IF(DATOS_[[Check Periodo Ref.]:[Check Periodo Ref.]]="Dentro",IF(DATOS_[[Check Equiparado]:[Check Equiparado]]="Sí",IF(DATOS!AI$4="Sí",(1/DATOS_[[% anualiz]:[% anualiz]]),1)*IF(DATOS!AI$5="Sí",1/DATOS_[[% normaliz]:[% normaliz]],1)*(DATOS_[Conc.Sal.05])))))))),
0)</f>
        <v>0</v>
      </c>
      <c r="O83" s="168">
        <f t="array" ref="O83">IFERROR(
(AVERAGE((IF(DATOS_[[Sexo]:[Sexo]]=$B83,IF(DATOS_[[AGRUP. VALOR. PTO.]:[AGRUP. VALOR. PTO.]]=$B81,IF(DATOS_[[Check Periodo Ref.]:[Check Periodo Ref.]]="Dentro",IF(DATOS_[[Check Equiparado]:[Check Equiparado]]="Sí",IF(DATOS!AJ$4="Sí",(1/DATOS_[[% anualiz]:[% anualiz]]),1)*IF(DATOS!AJ$5="Sí",1/DATOS_[[% normaliz]:[% normaliz]],1)*(DATOS_[Conc.Sal.06])))))))),
0)</f>
        <v>0</v>
      </c>
      <c r="P83" s="168">
        <f t="array" ref="P83">IFERROR(
(AVERAGE((IF(DATOS_[[Sexo]:[Sexo]]=$B83,IF(DATOS_[[AGRUP. VALOR. PTO.]:[AGRUP. VALOR. PTO.]]=$B81,IF(DATOS_[[Check Periodo Ref.]:[Check Periodo Ref.]]="Dentro",IF(DATOS_[[Check Equiparado]:[Check Equiparado]]="Sí",IF(DATOS!AK$4="Sí",(1/DATOS_[[% anualiz]:[% anualiz]]),1)*IF(DATOS!AK$5="Sí",1/DATOS_[[% normaliz]:[% normaliz]],1)*(DATOS_[Conc.Sal.07])))))))),
0)</f>
        <v>0</v>
      </c>
      <c r="Q83" s="168">
        <f t="array" ref="Q83">IFERROR(
(AVERAGE((IF(DATOS_[[Sexo]:[Sexo]]=$B83,IF(DATOS_[[AGRUP. VALOR. PTO.]:[AGRUP. VALOR. PTO.]]=$B81,IF(DATOS_[[Check Periodo Ref.]:[Check Periodo Ref.]]="Dentro",IF(DATOS_[[Check Equiparado]:[Check Equiparado]]="Sí",IF(DATOS!AL$4="Sí",(1/DATOS_[[% anualiz]:[% anualiz]]),1)*IF(DATOS!AL$5="Sí",1/DATOS_[[% normaliz]:[% normaliz]],1)*(DATOS_[Conc.Sal.08])))))))),
0)</f>
        <v>0</v>
      </c>
      <c r="R83" s="168">
        <f t="array" ref="R83">IFERROR(
(AVERAGE((IF(DATOS_[[Sexo]:[Sexo]]=$B83,IF(DATOS_[[AGRUP. VALOR. PTO.]:[AGRUP. VALOR. PTO.]]=$B81,IF(DATOS_[[Check Periodo Ref.]:[Check Periodo Ref.]]="Dentro",IF(DATOS_[[Check Equiparado]:[Check Equiparado]]="Sí",IF(DATOS!AM$4="Sí",(1/DATOS_[[% anualiz]:[% anualiz]]),1)*IF(DATOS!AM$5="Sí",1/DATOS_[[% normaliz]:[% normaliz]],1)*(DATOS_[Conc.Sal.09])))))))),
0)</f>
        <v>0</v>
      </c>
      <c r="S83" s="168">
        <f t="array" ref="S83">IFERROR(
(AVERAGE((IF(DATOS_[[Sexo]:[Sexo]]=$B83,IF(DATOS_[[AGRUP. VALOR. PTO.]:[AGRUP. VALOR. PTO.]]=$B81,IF(DATOS_[[Check Periodo Ref.]:[Check Periodo Ref.]]="Dentro",IF(DATOS_[[Check Equiparado]:[Check Equiparado]]="Sí",IF(DATOS!AN$4="Sí",(1/DATOS_[[% anualiz]:[% anualiz]]),1)*IF(DATOS!AN$5="Sí",1/DATOS_[[% normaliz]:[% normaliz]],1)*(DATOS_[Conc.Sal.10])))))))),
0)</f>
        <v>0</v>
      </c>
      <c r="T83" s="168">
        <f t="array" ref="T83">IFERROR(
(AVERAGE((IF(DATOS_[[Sexo]:[Sexo]]=$B83,IF(DATOS_[[AGRUP. VALOR. PTO.]:[AGRUP. VALOR. PTO.]]=$B81,IF(DATOS_[[Check Periodo Ref.]:[Check Periodo Ref.]]="Dentro",IF(DATOS_[[Check Equiparado]:[Check Equiparado]]="Sí",IF(DATOS!AO$4="Sí",(1/DATOS_[[% anualiz]:[% anualiz]]),1)*IF(DATOS!AO$5="Sí",1/DATOS_[[% normaliz]:[% normaliz]],1)*(DATOS_[Conc.Sal.11])))))))),
0)</f>
        <v>0</v>
      </c>
      <c r="U83" s="168">
        <f t="array" ref="U83">IFERROR(
(AVERAGE((IF(DATOS_[[Sexo]:[Sexo]]=$B83,IF(DATOS_[[AGRUP. VALOR. PTO.]:[AGRUP. VALOR. PTO.]]=$B81,IF(DATOS_[[Check Periodo Ref.]:[Check Periodo Ref.]]="Dentro",IF(DATOS_[[Check Equiparado]:[Check Equiparado]]="Sí",IF(DATOS!AP$4="Sí",(1/DATOS_[[% anualiz]:[% anualiz]]),1)*IF(DATOS!AP$5="Sí",1/DATOS_[[% normaliz]:[% normaliz]],1)*(DATOS_[Conc.Sal.12])))))))),
0)</f>
        <v>0</v>
      </c>
      <c r="V83" s="168">
        <f t="array" ref="V83">IFERROR(
(AVERAGE((IF(DATOS_[[Sexo]:[Sexo]]=$B83,IF(DATOS_[[AGRUP. VALOR. PTO.]:[AGRUP. VALOR. PTO.]]=$B81,IF(DATOS_[[Check Periodo Ref.]:[Check Periodo Ref.]]="Dentro",IF(DATOS_[[Check Equiparado]:[Check Equiparado]]="Sí",IF(DATOS!AQ$4="Sí",(1/DATOS_[[% anualiz]:[% anualiz]]),1)*IF(DATOS!AQ$5="Sí",1/DATOS_[[% normaliz]:[% normaliz]],1)*(DATOS_[Conc.Sal.13])))))))),
0)</f>
        <v>0</v>
      </c>
      <c r="W83" s="168">
        <f t="array" ref="W83">IFERROR(
(AVERAGE((IF(DATOS_[[Sexo]:[Sexo]]=$B83,IF(DATOS_[[AGRUP. VALOR. PTO.]:[AGRUP. VALOR. PTO.]]=$B81,IF(DATOS_[[Check Periodo Ref.]:[Check Periodo Ref.]]="Dentro",IF(DATOS_[[Check Equiparado]:[Check Equiparado]]="Sí",IF(DATOS!AR$4="Sí",(1/DATOS_[[% anualiz]:[% anualiz]]),1)*IF(DATOS!AR$5="Sí",1/DATOS_[[% normaliz]:[% normaliz]],1)*(DATOS_[Conc.Sal.14])))))))),
0)</f>
        <v>0</v>
      </c>
      <c r="X83" s="168">
        <f t="array" ref="X83">IFERROR(
(AVERAGE((IF(DATOS_[[Sexo]:[Sexo]]=$B83,IF(DATOS_[[AGRUP. VALOR. PTO.]:[AGRUP. VALOR. PTO.]]=$B81,IF(DATOS_[[Check Periodo Ref.]:[Check Periodo Ref.]]="Dentro",IF(DATOS_[[Check Equiparado]:[Check Equiparado]]="Sí",IF(DATOS!AS$4="Sí",(1/DATOS_[[% anualiz]:[% anualiz]]),1)*IF(DATOS!AS$5="Sí",1/DATOS_[[% normaliz]:[% normaliz]],1)*(DATOS_[Conc.Sal.15])))))))),
0)</f>
        <v>0</v>
      </c>
      <c r="Y83" s="168">
        <f t="array" ref="Y83">IFERROR(
(AVERAGE((IF(DATOS_[[Sexo]:[Sexo]]=$B83,IF(DATOS_[[AGRUP. VALOR. PTO.]:[AGRUP. VALOR. PTO.]]=$B81,IF(DATOS_[[Check Periodo Ref.]:[Check Periodo Ref.]]="Dentro",IF(DATOS_[[Check Equiparado]:[Check Equiparado]]="Sí",IF(DATOS!AT$4="Sí",(1/DATOS_[[% anualiz]:[% anualiz]]),1)*IF(DATOS!AT$5="Sí",1/DATOS_[[% normaliz]:[% normaliz]],1)*(DATOS_[Conc.Sal.16])))))))),
0)</f>
        <v>0</v>
      </c>
      <c r="Z83" s="168">
        <f t="array" ref="Z83">IFERROR(
(AVERAGE((IF(DATOS_[[Sexo]:[Sexo]]=$B83,IF(DATOS_[[AGRUP. VALOR. PTO.]:[AGRUP. VALOR. PTO.]]=$B81,IF(DATOS_[[Check Periodo Ref.]:[Check Periodo Ref.]]="Dentro",IF(DATOS_[[Check Equiparado]:[Check Equiparado]]="Sí",IF(DATOS!AU$4="Sí",(1/DATOS_[[% anualiz]:[% anualiz]]),1)*IF(DATOS!AU$5="Sí",1/DATOS_[[% normaliz]:[% normaliz]],1)*(DATOS_[Conc.Sal.17])))))))),
0)</f>
        <v>0</v>
      </c>
      <c r="AA83" s="168">
        <f t="array" ref="AA83">IFERROR(
(AVERAGE((IF(DATOS_[[Sexo]:[Sexo]]=$B83,IF(DATOS_[[AGRUP. VALOR. PTO.]:[AGRUP. VALOR. PTO.]]=$B81,IF(DATOS_[[Check Periodo Ref.]:[Check Periodo Ref.]]="Dentro",IF(DATOS_[[Check Equiparado]:[Check Equiparado]]="Sí",IF(DATOS!AV$4="Sí",(1/DATOS_[[% anualiz]:[% anualiz]]),1)*IF(DATOS!AV$5="Sí",1/DATOS_[[% normaliz]:[% normaliz]],1)*(DATOS_[Conc.Sal.18])))))))),
0)</f>
        <v>0</v>
      </c>
      <c r="AB83" s="168">
        <f t="array" ref="AB83">IFERROR(
(AVERAGE((IF(DATOS_[[Sexo]:[Sexo]]=$B83,IF(DATOS_[[AGRUP. VALOR. PTO.]:[AGRUP. VALOR. PTO.]]=$B81,IF(DATOS_[[Check Periodo Ref.]:[Check Periodo Ref.]]="Dentro",IF(DATOS_[[Check Equiparado]:[Check Equiparado]]="Sí",IF(DATOS!AW$4="Sí",(1/DATOS_[[% anualiz]:[% anualiz]]),1)*IF(DATOS!AW$5="Sí",1/DATOS_[[% normaliz]:[% normaliz]],1)*(DATOS_[Conc.Sal.19])))))))),
0)</f>
        <v>0</v>
      </c>
      <c r="AC83" s="168">
        <f t="array" ref="AC83">IFERROR(
(AVERAGE((IF(DATOS_[[Sexo]:[Sexo]]=$B83,IF(DATOS_[[AGRUP. VALOR. PTO.]:[AGRUP. VALOR. PTO.]]=$B81,IF(DATOS_[[Check Periodo Ref.]:[Check Periodo Ref.]]="Dentro",IF(DATOS_[[Check Equiparado]:[Check Equiparado]]="Sí",IF(DATOS!AX$4="Sí",(1/DATOS_[[% anualiz]:[% anualiz]]),1)*IF(DATOS!AX$5="Sí",1/DATOS_[[% normaliz]:[% normaliz]],1)*(DATOS_[Conc.Sal.20])))))))),
0)</f>
        <v>0</v>
      </c>
      <c r="AD83" s="168">
        <f t="array" ref="AD83">IFERROR(
(AVERAGE((IF(DATOS_[[Sexo]:[Sexo]]=$B83,IF(DATOS_[[AGRUP. VALOR. PTO.]:[AGRUP. VALOR. PTO.]]=$B81,IF(DATOS_[[Check Periodo Ref.]:[Check Periodo Ref.]]="Dentro",IF(DATOS_[[Check Equiparado]:[Check Equiparado]]="Sí",IF(DATOS!AY$4="Sí",(1/DATOS_[[% anualiz]:[% anualiz]]),1)*IF(DATOS!AY$5="Sí",1/DATOS_[[% normaliz]:[% normaliz]],1)*(DATOS_[Conc.Sal.21])))))))),
0)</f>
        <v>0</v>
      </c>
      <c r="AE83" s="168">
        <f t="array" ref="AE83">IFERROR(
(AVERAGE((IF(DATOS_[[Sexo]:[Sexo]]=$B83,IF(DATOS_[[AGRUP. VALOR. PTO.]:[AGRUP. VALOR. PTO.]]=$B81,IF(DATOS_[[Check Periodo Ref.]:[Check Periodo Ref.]]="Dentro",IF(DATOS_[[Check Equiparado]:[Check Equiparado]]="Sí",IF(DATOS!AZ$4="Sí",(1/DATOS_[[% anualiz]:[% anualiz]]),1)*IF(DATOS!AZ$5="Sí",1/DATOS_[[% normaliz]:[% normaliz]],1)*(DATOS_[Conc.Sal.22])))))))),
0)</f>
        <v>0</v>
      </c>
      <c r="AF83" s="168">
        <f t="array" ref="AF83">IFERROR(
(AVERAGE((IF(DATOS_[[Sexo]:[Sexo]]=$B83,IF(DATOS_[[AGRUP. VALOR. PTO.]:[AGRUP. VALOR. PTO.]]=$B81,IF(DATOS_[[Check Periodo Ref.]:[Check Periodo Ref.]]="Dentro",IF(DATOS_[[Check Equiparado]:[Check Equiparado]]="Sí",IF(DATOS!BA$4="Sí",(1/DATOS_[[% anualiz]:[% anualiz]]),1)*IF(DATOS!BA$5="Sí",1/DATOS_[[% normaliz]:[% normaliz]],1)*(DATOS_[Conc.Sal.23])))))))),
0)</f>
        <v>0</v>
      </c>
      <c r="AG83" s="168">
        <f t="array" ref="AG83">IFERROR(
(AVERAGE((IF(DATOS_[[Sexo]:[Sexo]]=$B83,IF(DATOS_[[AGRUP. VALOR. PTO.]:[AGRUP. VALOR. PTO.]]=$B81,IF(DATOS_[[Check Periodo Ref.]:[Check Periodo Ref.]]="Dentro",IF(DATOS_[[Check Equiparado]:[Check Equiparado]]="Sí",IF(DATOS!BB$4="Sí",(1/DATOS_[[% anualiz]:[% anualiz]]),1)*IF(DATOS!BB$5="Sí",1/DATOS_[[% normaliz]:[% normaliz]],1)*(DATOS_[Conc.Sal.24])))))))),
0)</f>
        <v>0</v>
      </c>
      <c r="AH83" s="168">
        <f t="array" ref="AH83">IFERROR(
(AVERAGE((IF(DATOS_[[Sexo]:[Sexo]]=$B83,IF(DATOS_[[AGRUP. VALOR. PTO.]:[AGRUP. VALOR. PTO.]]=$B81,IF(DATOS_[[Check Periodo Ref.]:[Check Periodo Ref.]]="Dentro",IF(DATOS_[[Check Equiparado]:[Check Equiparado]]="Sí",IF(DATOS!BC$4="Sí",(1/DATOS_[[% anualiz]:[% anualiz]]),1)*IF(DATOS!BC$5="Sí",1/DATOS_[[% normaliz]:[% normaliz]],1)*(DATOS_[Conc.Sal.25])))))))),
0)</f>
        <v>0</v>
      </c>
      <c r="AI83" s="168">
        <f t="array" ref="AI83">IFERROR(
(AVERAGE((IF(DATOS_[[Sexo]:[Sexo]]=$B83,IF(DATOS_[[AGRUP. VALOR. PTO.]:[AGRUP. VALOR. PTO.]]=$B81,IF(DATOS_[[Check Periodo Ref.]:[Check Periodo Ref.]]="Dentro",IF(DATOS_[[Check Equiparado]:[Check Equiparado]]="Sí",IF(DATOS!BD$4="Sí",(1/DATOS_[[% anualiz]:[% anualiz]]),1)*IF(DATOS!BD$5="Sí",1/DATOS_[[% normaliz]:[% normaliz]],1)*(DATOS_[Conc.Sal.26])))))))),
0)</f>
        <v>0</v>
      </c>
      <c r="AJ83" s="168">
        <f t="array" ref="AJ83">IFERROR(
(AVERAGE((IF(DATOS_[[Sexo]:[Sexo]]=$B83,IF(DATOS_[[AGRUP. VALOR. PTO.]:[AGRUP. VALOR. PTO.]]=$B81,IF(DATOS_[[Check Periodo Ref.]:[Check Periodo Ref.]]="Dentro",IF(DATOS_[[Check Equiparado]:[Check Equiparado]]="Sí",IF(DATOS!BE$4="Sí",(1/DATOS_[[% anualiz]:[% anualiz]]),1)*IF(DATOS!BE$5="Sí",1/DATOS_[[% normaliz]:[% normaliz]],1)*(DATOS_[Conc.Sal.27])))))))),
0)</f>
        <v>0</v>
      </c>
      <c r="AK83" s="168">
        <f t="array" ref="AK83">IFERROR(
(AVERAGE((IF(DATOS_[[Sexo]:[Sexo]]=$B83,IF(DATOS_[[AGRUP. VALOR. PTO.]:[AGRUP. VALOR. PTO.]]=$B81,IF(DATOS_[[Check Periodo Ref.]:[Check Periodo Ref.]]="Dentro",IF(DATOS_[[Check Equiparado]:[Check Equiparado]]="Sí",IF(DATOS!BF$4="Sí",(1/DATOS_[[% anualiz]:[% anualiz]]),1)*IF(DATOS!BF$5="Sí",1/DATOS_[[% normaliz]:[% normaliz]],1)*(DATOS_[Conc.Sal.28])))))))),
0)</f>
        <v>0</v>
      </c>
      <c r="AL83" s="168">
        <f t="array" ref="AL83">IFERROR(
(AVERAGE((IF(DATOS_[[Sexo]:[Sexo]]=$B83,IF(DATOS_[[AGRUP. VALOR. PTO.]:[AGRUP. VALOR. PTO.]]=$B81,IF(DATOS_[[Check Periodo Ref.]:[Check Periodo Ref.]]="Dentro",IF(DATOS_[[Check Equiparado]:[Check Equiparado]]="Sí",IF(DATOS!BG$4="Sí",(1/DATOS_[[% anualiz]:[% anualiz]]),1)*IF(DATOS!BG$5="Sí",1/DATOS_[[% normaliz]:[% normaliz]],1)*(DATOS_[Conc.Sal.29])))))))),
0)</f>
        <v>0</v>
      </c>
      <c r="AM83" s="168">
        <f t="array" ref="AM83">IFERROR(
(AVERAGE((IF(DATOS_[[Sexo]:[Sexo]]=$B83,IF(DATOS_[[AGRUP. VALOR. PTO.]:[AGRUP. VALOR. PTO.]]=$B81,IF(DATOS_[[Check Periodo Ref.]:[Check Periodo Ref.]]="Dentro",IF(DATOS_[[Check Equiparado]:[Check Equiparado]]="Sí",IF(DATOS!BH$4="Sí",(1/DATOS_[[% anualiz]:[% anualiz]]),1)*IF(DATOS!BH$5="Sí",1/DATOS_[[% normaliz]:[% normaliz]],1)*(DATOS_[Conc.Sal.30])))))))),
0)</f>
        <v>0</v>
      </c>
      <c r="AN83" s="169">
        <f t="array" ref="AN83">IFERROR(
AVERAGE(IF(DATOS_[Sexo]=$B83,IF(DATOS_[[AGRUP. VALOR. PTO.]:[AGRUP. VALOR. PTO.]]=$B81,IF(DATOS_[Check Equiparado]="Sí",IF(DATOS_[Check Periodo Ref.]="Dentro",DATOS_[Tot COMPL.SAL Eq],FALSE))))),
0)</f>
        <v>0</v>
      </c>
      <c r="AO83" s="170">
        <f t="array" ref="AO83">IFERROR(
AVERAGE(IF(DATOS_[Sexo]=$B83,IF(DATOS_[[AGRUP. VALOR. PTO.]:[AGRUP. VALOR. PTO.]]=$B81,IF(DATOS_[Check Equiparado]="Sí",IF(DATOS_[Check Periodo Ref.]="Dentro",DATOS_[TOTAL SALARIO Eq],FALSE))))),
0)</f>
        <v>0</v>
      </c>
      <c r="AP83" s="171">
        <f t="array" ref="AP83">IFERROR(
(AVERAGE((IF(DATOS_[[Sexo]:[Sexo]]=$B83,IF(DATOS_[[AGRUP. VALOR. PTO.]:[AGRUP. VALOR. PTO.]]=$B82,IF(DATOS_[[Check Periodo Ref.]:[Check Periodo Ref.]]="Dentro",IF(DATOS_[[Check Equiparado]:[Check Equiparado]]="Sí",IF(DATOS!BI$4="Sí",(1/DATOS_[[% anualiz]:[% anualiz]]),1)*IF(DATOS!BI$5="Sí",1/DATOS_[[% normaliz]:[% normaliz]],1)*(DATOS_[C.Extra.01])))))))),
0)</f>
        <v>0</v>
      </c>
      <c r="AQ83" s="171">
        <f t="array" ref="AQ83">IFERROR(
(AVERAGE((IF(DATOS_[[Sexo]:[Sexo]]=$B83,IF(DATOS_[[AGRUP. VALOR. PTO.]:[AGRUP. VALOR. PTO.]]=$B82,IF(DATOS_[[Check Periodo Ref.]:[Check Periodo Ref.]]="Dentro",IF(DATOS_[[Check Equiparado]:[Check Equiparado]]="Sí",IF(DATOS!BJ$4="Sí",(1/DATOS_[[% anualiz]:[% anualiz]]),1)*IF(DATOS!BJ$5="Sí",1/DATOS_[[% normaliz]:[% normaliz]],1)*(DATOS_[C.Extra.02])))))))),
0)</f>
        <v>0</v>
      </c>
      <c r="AR83" s="171">
        <f t="array" ref="AR83">IFERROR(
(AVERAGE((IF(DATOS_[[Sexo]:[Sexo]]=$B83,IF(DATOS_[[AGRUP. VALOR. PTO.]:[AGRUP. VALOR. PTO.]]=$B82,IF(DATOS_[[Check Periodo Ref.]:[Check Periodo Ref.]]="Dentro",IF(DATOS_[[Check Equiparado]:[Check Equiparado]]="Sí",IF(DATOS!BK$4="Sí",(1/DATOS_[[% anualiz]:[% anualiz]]),1)*IF(DATOS!BK$5="Sí",1/DATOS_[[% normaliz]:[% normaliz]],1)*(DATOS_[C.Extra.03])))))))),
0)</f>
        <v>0</v>
      </c>
      <c r="AS83" s="171">
        <f t="array" ref="AS83">IFERROR(
(AVERAGE((IF(DATOS_[[Sexo]:[Sexo]]=$B83,IF(DATOS_[[AGRUP. VALOR. PTO.]:[AGRUP. VALOR. PTO.]]=$B82,IF(DATOS_[[Check Periodo Ref.]:[Check Periodo Ref.]]="Dentro",IF(DATOS_[[Check Equiparado]:[Check Equiparado]]="Sí",IF(DATOS!BL$4="Sí",(1/DATOS_[[% anualiz]:[% anualiz]]),1)*IF(DATOS!BL$5="Sí",1/DATOS_[[% normaliz]:[% normaliz]],1)*(DATOS_[C.Extra.04])))))))),
0)</f>
        <v>0</v>
      </c>
      <c r="AT83" s="171">
        <f t="array" ref="AT83">IFERROR(
(AVERAGE((IF(DATOS_[[Sexo]:[Sexo]]=$B83,IF(DATOS_[[AGRUP. VALOR. PTO.]:[AGRUP. VALOR. PTO.]]=$B82,IF(DATOS_[[Check Periodo Ref.]:[Check Periodo Ref.]]="Dentro",IF(DATOS_[[Check Equiparado]:[Check Equiparado]]="Sí",IF(DATOS!BM$4="Sí",(1/DATOS_[[% anualiz]:[% anualiz]]),1)*IF(DATOS!BM$5="Sí",1/DATOS_[[% normaliz]:[% normaliz]],1)*(DATOS_[C.Extra.05])))))))),
0)</f>
        <v>0</v>
      </c>
      <c r="AU83" s="172">
        <f t="array" ref="AU83">IFERROR(
AVERAGE(IF(DATOS_[Sexo]=$B83,IF(DATOS_[[AGRUP. VALOR. PTO.]:[AGRUP. VALOR. PTO.]]=$B81,IF(DATOS_[Check Equiparado]="Sí",IF(DATOS_[Check Periodo Ref.]="Dentro",DATOS_[Tot Extrasalarial Eq],FALSE))))),
0)</f>
        <v>0</v>
      </c>
      <c r="AV83" s="173">
        <f t="array" ref="AV83">IFERROR(
AVERAGE(IF(DATOS_[Sexo]=$B83,IF(DATOS_[[AGRUP. VALOR. PTO.]:[AGRUP. VALOR. PTO.]]=$B81,IF(DATOS_[Check Equiparado]="Sí",IF(DATOS_[Check Periodo Ref.]="Dentro",DATOS_[TOTAL Retrib Eq],FALSE))))),
0)</f>
        <v>0</v>
      </c>
    </row>
    <row r="84" spans="1:48" ht="17.25" thickBot="1" x14ac:dyDescent="0.35">
      <c r="A84" s="119" t="str">
        <f t="shared" ref="A84" si="95">+A85</f>
        <v>[ocultar]</v>
      </c>
      <c r="B84" s="129" t="s">
        <v>283</v>
      </c>
      <c r="C84" s="166"/>
      <c r="D84" s="130"/>
      <c r="E84" s="130"/>
      <c r="F84" s="130"/>
      <c r="G84" s="130"/>
      <c r="H84" s="130"/>
      <c r="I84" s="196" t="str">
        <f t="shared" ref="I84:AV84" si="96">IFERROR((I85-I86)/I85,"")</f>
        <v/>
      </c>
      <c r="J84" s="197" t="str">
        <f t="shared" si="96"/>
        <v/>
      </c>
      <c r="K84" s="198" t="str">
        <f t="shared" si="96"/>
        <v/>
      </c>
      <c r="L84" s="198" t="str">
        <f t="shared" si="96"/>
        <v/>
      </c>
      <c r="M84" s="198" t="str">
        <f t="shared" si="96"/>
        <v/>
      </c>
      <c r="N84" s="199" t="str">
        <f t="shared" si="96"/>
        <v/>
      </c>
      <c r="O84" s="200" t="str">
        <f t="shared" si="96"/>
        <v/>
      </c>
      <c r="P84" s="200" t="str">
        <f t="shared" si="96"/>
        <v/>
      </c>
      <c r="Q84" s="200" t="str">
        <f t="shared" si="96"/>
        <v/>
      </c>
      <c r="R84" s="200" t="str">
        <f t="shared" si="96"/>
        <v/>
      </c>
      <c r="S84" s="200" t="str">
        <f t="shared" si="96"/>
        <v/>
      </c>
      <c r="T84" s="200" t="str">
        <f t="shared" si="96"/>
        <v/>
      </c>
      <c r="U84" s="200" t="str">
        <f t="shared" si="96"/>
        <v/>
      </c>
      <c r="V84" s="200" t="str">
        <f t="shared" si="96"/>
        <v/>
      </c>
      <c r="W84" s="200" t="str">
        <f t="shared" si="96"/>
        <v/>
      </c>
      <c r="X84" s="200" t="str">
        <f t="shared" si="96"/>
        <v/>
      </c>
      <c r="Y84" s="200" t="str">
        <f t="shared" si="96"/>
        <v/>
      </c>
      <c r="Z84" s="199" t="str">
        <f t="shared" si="96"/>
        <v/>
      </c>
      <c r="AA84" s="199" t="str">
        <f t="shared" si="96"/>
        <v/>
      </c>
      <c r="AB84" s="199" t="str">
        <f t="shared" si="96"/>
        <v/>
      </c>
      <c r="AC84" s="199" t="str">
        <f t="shared" si="96"/>
        <v/>
      </c>
      <c r="AD84" s="199" t="str">
        <f t="shared" si="96"/>
        <v/>
      </c>
      <c r="AE84" s="199" t="str">
        <f t="shared" si="96"/>
        <v/>
      </c>
      <c r="AF84" s="199" t="str">
        <f t="shared" si="96"/>
        <v/>
      </c>
      <c r="AG84" s="199" t="str">
        <f t="shared" si="96"/>
        <v/>
      </c>
      <c r="AH84" s="199" t="str">
        <f t="shared" si="96"/>
        <v/>
      </c>
      <c r="AI84" s="199" t="str">
        <f t="shared" si="96"/>
        <v/>
      </c>
      <c r="AJ84" s="199" t="str">
        <f t="shared" si="96"/>
        <v/>
      </c>
      <c r="AK84" s="199" t="str">
        <f t="shared" si="96"/>
        <v/>
      </c>
      <c r="AL84" s="199" t="str">
        <f t="shared" si="96"/>
        <v/>
      </c>
      <c r="AM84" s="199" t="str">
        <f t="shared" si="96"/>
        <v/>
      </c>
      <c r="AN84" s="201" t="str">
        <f t="shared" si="96"/>
        <v/>
      </c>
      <c r="AO84" s="205" t="str">
        <f t="shared" si="96"/>
        <v/>
      </c>
      <c r="AP84" s="202" t="str">
        <f t="shared" si="96"/>
        <v/>
      </c>
      <c r="AQ84" s="202" t="str">
        <f t="shared" si="96"/>
        <v/>
      </c>
      <c r="AR84" s="202" t="str">
        <f t="shared" si="96"/>
        <v/>
      </c>
      <c r="AS84" s="202" t="str">
        <f t="shared" si="96"/>
        <v/>
      </c>
      <c r="AT84" s="202" t="str">
        <f t="shared" si="96"/>
        <v/>
      </c>
      <c r="AU84" s="203" t="str">
        <f t="shared" si="96"/>
        <v/>
      </c>
      <c r="AV84" s="204" t="str">
        <f t="shared" si="96"/>
        <v/>
      </c>
    </row>
    <row r="85" spans="1:48" x14ac:dyDescent="0.3">
      <c r="A85" s="119" t="str">
        <f t="shared" ref="A85" si="97">+IF(C85+C86=0,"[ocultar]","")</f>
        <v>[ocultar]</v>
      </c>
      <c r="B85" s="123" t="s">
        <v>162</v>
      </c>
      <c r="C85" s="124">
        <f t="array" ref="C85">SUM(IF($B85=DATOS_[Sexo],
IF($B84=DATOS_[AGRUP. VALOR. PTO.],
IF("Dentro"=DATOS_[Check Periodo Ref.],
1/(COUNTIFS(DATOS_[Sexo],$B85,DATOS_[AGRUP. VALOR. PTO.],$B84,DATOS_[Check Periodo Ref.],"Dentro",DATOS_[id],DATOS_[id]))))))</f>
        <v>0</v>
      </c>
      <c r="D85" s="125">
        <f>COUNTIFS(DATOS_[AGRUP. VALOR. PTO.],$B84,DATOS_[Sexo],$B85,DATOS_[Check Periodo Ref.],"Dentro")</f>
        <v>0</v>
      </c>
      <c r="E85" s="125">
        <f>COUNTIFS(DATOS_[AGRUP. VALOR. PTO.],$B84,DATOS_[Sexo],$B85,DATOS_[Check Periodo Ref.],"Dentro",DATOS_[Check Nº SC Norm],"Sí")</f>
        <v>0</v>
      </c>
      <c r="F85" s="125">
        <f>COUNTIFS(DATOS_[AGRUP. VALOR. PTO.],$B84,DATOS_[Sexo],$B85,DATOS_[Check Periodo Ref.],"Dentro",DATOS_[Check Nº SC Anualiz],"Sí")</f>
        <v>0</v>
      </c>
      <c r="G85" s="125">
        <f>COUNTIFS(DATOS_[AGRUP. VALOR. PTO.],$B84,DATOS_[Sexo],$B85,DATOS_[Check Periodo Ref.],"Dentro",DATOS_[Check Nº SC Norm y Anualiz],"Sí")</f>
        <v>0</v>
      </c>
      <c r="H85" s="125">
        <f>COUNTIFS(DATOS_[AGRUP. VALOR. PTO.],$B84,DATOS_[Sexo],$B85,DATOS_[Check Periodo Ref.],"Dentro",DATOS_[Check Equiparación],"Sí")</f>
        <v>0</v>
      </c>
      <c r="I85" s="167">
        <f t="array" ref="I85">IFERROR(
AVERAGE(IF(DATOS_[Sexo]=$B85,IF(DATOS_[[AGRUP. VALOR. PTO.]:[AGRUP. VALOR. PTO.]]=$B84,IF(DATOS_[Check Equiparado]="Sí",IF(DATOS_[Check Periodo Ref.]="Dentro",DATOS_[SALARIO BASE Eq],FALSE))))),
0)</f>
        <v>0</v>
      </c>
      <c r="J85" s="168">
        <f t="array" ref="J85">IFERROR(
(AVERAGE((IF(DATOS_[[Sexo]:[Sexo]]=$B85,IF(DATOS_[[AGRUP. VALOR. PTO.]:[AGRUP. VALOR. PTO.]]=$B84,IF(DATOS_[[Check Periodo Ref.]:[Check Periodo Ref.]]="Dentro",IF(DATOS_[[Check Equiparado]:[Check Equiparado]]="Sí",IF(DATOS!AE$4="Sí",(1/DATOS_[[% anualiz]:[% anualiz]]),1)*IF(DATOS!AE$5="Sí",1/DATOS_[[% normaliz]:[% normaliz]],1)*(DATOS_[Conc.Sal.01])))))))),
0)</f>
        <v>0</v>
      </c>
      <c r="K85" s="168">
        <f t="array" ref="K85">IFERROR(
(AVERAGE((IF(DATOS_[[Sexo]:[Sexo]]=$B85,IF(DATOS_[[AGRUP. VALOR. PTO.]:[AGRUP. VALOR. PTO.]]=$B84,IF(DATOS_[[Check Periodo Ref.]:[Check Periodo Ref.]]="Dentro",IF(DATOS_[[Check Equiparado]:[Check Equiparado]]="Sí",IF(DATOS!AF$4="Sí",(1/DATOS_[[% anualiz]:[% anualiz]]),1)*IF(DATOS!AF$5="Sí",1/DATOS_[[% normaliz]:[% normaliz]],1)*(DATOS_[Conc.Sal.02])))))))),
0)</f>
        <v>0</v>
      </c>
      <c r="L85" s="168">
        <f t="array" ref="L85">IFERROR(
(AVERAGE((IF(DATOS_[[Sexo]:[Sexo]]=$B85,IF(DATOS_[[AGRUP. VALOR. PTO.]:[AGRUP. VALOR. PTO.]]=$B84,IF(DATOS_[[Check Periodo Ref.]:[Check Periodo Ref.]]="Dentro",IF(DATOS_[[Check Equiparado]:[Check Equiparado]]="Sí",IF(DATOS!AG$4="Sí",(1/DATOS_[[% anualiz]:[% anualiz]]),1)*IF(DATOS!AG$5="Sí",1/DATOS_[[% normaliz]:[% normaliz]],1)*(DATOS_[Conc.Sal.03])))))))),
0)</f>
        <v>0</v>
      </c>
      <c r="M85" s="168">
        <f t="array" ref="M85">IFERROR(
(AVERAGE((IF(DATOS_[[Sexo]:[Sexo]]=$B85,IF(DATOS_[[AGRUP. VALOR. PTO.]:[AGRUP. VALOR. PTO.]]=$B84,IF(DATOS_[[Check Periodo Ref.]:[Check Periodo Ref.]]="Dentro",IF(DATOS_[[Check Equiparado]:[Check Equiparado]]="Sí",IF(DATOS!AH$4="Sí",(1/DATOS_[[% anualiz]:[% anualiz]]),1)*IF(DATOS!AH$5="Sí",1/DATOS_[[% normaliz]:[% normaliz]],1)*(DATOS_[Conc.Sal.04])))))))),
0)</f>
        <v>0</v>
      </c>
      <c r="N85" s="168">
        <f t="array" ref="N85">IFERROR(
(AVERAGE((IF(DATOS_[[Sexo]:[Sexo]]=$B85,IF(DATOS_[[AGRUP. VALOR. PTO.]:[AGRUP. VALOR. PTO.]]=$B84,IF(DATOS_[[Check Periodo Ref.]:[Check Periodo Ref.]]="Dentro",IF(DATOS_[[Check Equiparado]:[Check Equiparado]]="Sí",IF(DATOS!AI$4="Sí",(1/DATOS_[[% anualiz]:[% anualiz]]),1)*IF(DATOS!AI$5="Sí",1/DATOS_[[% normaliz]:[% normaliz]],1)*(DATOS_[Conc.Sal.05])))))))),
0)</f>
        <v>0</v>
      </c>
      <c r="O85" s="168">
        <f t="array" ref="O85">IFERROR(
(AVERAGE((IF(DATOS_[[Sexo]:[Sexo]]=$B85,IF(DATOS_[[AGRUP. VALOR. PTO.]:[AGRUP. VALOR. PTO.]]=$B84,IF(DATOS_[[Check Periodo Ref.]:[Check Periodo Ref.]]="Dentro",IF(DATOS_[[Check Equiparado]:[Check Equiparado]]="Sí",IF(DATOS!AJ$4="Sí",(1/DATOS_[[% anualiz]:[% anualiz]]),1)*IF(DATOS!AJ$5="Sí",1/DATOS_[[% normaliz]:[% normaliz]],1)*(DATOS_[Conc.Sal.06])))))))),
0)</f>
        <v>0</v>
      </c>
      <c r="P85" s="168">
        <f t="array" ref="P85">IFERROR(
(AVERAGE((IF(DATOS_[[Sexo]:[Sexo]]=$B85,IF(DATOS_[[AGRUP. VALOR. PTO.]:[AGRUP. VALOR. PTO.]]=$B84,IF(DATOS_[[Check Periodo Ref.]:[Check Periodo Ref.]]="Dentro",IF(DATOS_[[Check Equiparado]:[Check Equiparado]]="Sí",IF(DATOS!AK$4="Sí",(1/DATOS_[[% anualiz]:[% anualiz]]),1)*IF(DATOS!AK$5="Sí",1/DATOS_[[% normaliz]:[% normaliz]],1)*(DATOS_[Conc.Sal.07])))))))),
0)</f>
        <v>0</v>
      </c>
      <c r="Q85" s="168">
        <f t="array" ref="Q85">IFERROR(
(AVERAGE((IF(DATOS_[[Sexo]:[Sexo]]=$B85,IF(DATOS_[[AGRUP. VALOR. PTO.]:[AGRUP. VALOR. PTO.]]=$B84,IF(DATOS_[[Check Periodo Ref.]:[Check Periodo Ref.]]="Dentro",IF(DATOS_[[Check Equiparado]:[Check Equiparado]]="Sí",IF(DATOS!AL$4="Sí",(1/DATOS_[[% anualiz]:[% anualiz]]),1)*IF(DATOS!AL$5="Sí",1/DATOS_[[% normaliz]:[% normaliz]],1)*(DATOS_[Conc.Sal.08])))))))),
0)</f>
        <v>0</v>
      </c>
      <c r="R85" s="168">
        <f t="array" ref="R85">IFERROR(
(AVERAGE((IF(DATOS_[[Sexo]:[Sexo]]=$B85,IF(DATOS_[[AGRUP. VALOR. PTO.]:[AGRUP. VALOR. PTO.]]=$B84,IF(DATOS_[[Check Periodo Ref.]:[Check Periodo Ref.]]="Dentro",IF(DATOS_[[Check Equiparado]:[Check Equiparado]]="Sí",IF(DATOS!AM$4="Sí",(1/DATOS_[[% anualiz]:[% anualiz]]),1)*IF(DATOS!AM$5="Sí",1/DATOS_[[% normaliz]:[% normaliz]],1)*(DATOS_[Conc.Sal.09])))))))),
0)</f>
        <v>0</v>
      </c>
      <c r="S85" s="168">
        <f t="array" ref="S85">IFERROR(
(AVERAGE((IF(DATOS_[[Sexo]:[Sexo]]=$B85,IF(DATOS_[[AGRUP. VALOR. PTO.]:[AGRUP. VALOR. PTO.]]=$B84,IF(DATOS_[[Check Periodo Ref.]:[Check Periodo Ref.]]="Dentro",IF(DATOS_[[Check Equiparado]:[Check Equiparado]]="Sí",IF(DATOS!AN$4="Sí",(1/DATOS_[[% anualiz]:[% anualiz]]),1)*IF(DATOS!AN$5="Sí",1/DATOS_[[% normaliz]:[% normaliz]],1)*(DATOS_[Conc.Sal.10])))))))),
0)</f>
        <v>0</v>
      </c>
      <c r="T85" s="168">
        <f t="array" ref="T85">IFERROR(
(AVERAGE((IF(DATOS_[[Sexo]:[Sexo]]=$B85,IF(DATOS_[[AGRUP. VALOR. PTO.]:[AGRUP. VALOR. PTO.]]=$B84,IF(DATOS_[[Check Periodo Ref.]:[Check Periodo Ref.]]="Dentro",IF(DATOS_[[Check Equiparado]:[Check Equiparado]]="Sí",IF(DATOS!AO$4="Sí",(1/DATOS_[[% anualiz]:[% anualiz]]),1)*IF(DATOS!AO$5="Sí",1/DATOS_[[% normaliz]:[% normaliz]],1)*(DATOS_[Conc.Sal.11])))))))),
0)</f>
        <v>0</v>
      </c>
      <c r="U85" s="168">
        <f t="array" ref="U85">IFERROR(
(AVERAGE((IF(DATOS_[[Sexo]:[Sexo]]=$B85,IF(DATOS_[[AGRUP. VALOR. PTO.]:[AGRUP. VALOR. PTO.]]=$B84,IF(DATOS_[[Check Periodo Ref.]:[Check Periodo Ref.]]="Dentro",IF(DATOS_[[Check Equiparado]:[Check Equiparado]]="Sí",IF(DATOS!AP$4="Sí",(1/DATOS_[[% anualiz]:[% anualiz]]),1)*IF(DATOS!AP$5="Sí",1/DATOS_[[% normaliz]:[% normaliz]],1)*(DATOS_[Conc.Sal.12])))))))),
0)</f>
        <v>0</v>
      </c>
      <c r="V85" s="168">
        <f t="array" ref="V85">IFERROR(
(AVERAGE((IF(DATOS_[[Sexo]:[Sexo]]=$B85,IF(DATOS_[[AGRUP. VALOR. PTO.]:[AGRUP. VALOR. PTO.]]=$B84,IF(DATOS_[[Check Periodo Ref.]:[Check Periodo Ref.]]="Dentro",IF(DATOS_[[Check Equiparado]:[Check Equiparado]]="Sí",IF(DATOS!AQ$4="Sí",(1/DATOS_[[% anualiz]:[% anualiz]]),1)*IF(DATOS!AQ$5="Sí",1/DATOS_[[% normaliz]:[% normaliz]],1)*(DATOS_[Conc.Sal.13])))))))),
0)</f>
        <v>0</v>
      </c>
      <c r="W85" s="168">
        <f t="array" ref="W85">IFERROR(
(AVERAGE((IF(DATOS_[[Sexo]:[Sexo]]=$B85,IF(DATOS_[[AGRUP. VALOR. PTO.]:[AGRUP. VALOR. PTO.]]=$B84,IF(DATOS_[[Check Periodo Ref.]:[Check Periodo Ref.]]="Dentro",IF(DATOS_[[Check Equiparado]:[Check Equiparado]]="Sí",IF(DATOS!AR$4="Sí",(1/DATOS_[[% anualiz]:[% anualiz]]),1)*IF(DATOS!AR$5="Sí",1/DATOS_[[% normaliz]:[% normaliz]],1)*(DATOS_[Conc.Sal.14])))))))),
0)</f>
        <v>0</v>
      </c>
      <c r="X85" s="168">
        <f t="array" ref="X85">IFERROR(
(AVERAGE((IF(DATOS_[[Sexo]:[Sexo]]=$B85,IF(DATOS_[[AGRUP. VALOR. PTO.]:[AGRUP. VALOR. PTO.]]=$B84,IF(DATOS_[[Check Periodo Ref.]:[Check Periodo Ref.]]="Dentro",IF(DATOS_[[Check Equiparado]:[Check Equiparado]]="Sí",IF(DATOS!AS$4="Sí",(1/DATOS_[[% anualiz]:[% anualiz]]),1)*IF(DATOS!AS$5="Sí",1/DATOS_[[% normaliz]:[% normaliz]],1)*(DATOS_[Conc.Sal.15])))))))),
0)</f>
        <v>0</v>
      </c>
      <c r="Y85" s="168">
        <f t="array" ref="Y85">IFERROR(
(AVERAGE((IF(DATOS_[[Sexo]:[Sexo]]=$B85,IF(DATOS_[[AGRUP. VALOR. PTO.]:[AGRUP. VALOR. PTO.]]=$B84,IF(DATOS_[[Check Periodo Ref.]:[Check Periodo Ref.]]="Dentro",IF(DATOS_[[Check Equiparado]:[Check Equiparado]]="Sí",IF(DATOS!AT$4="Sí",(1/DATOS_[[% anualiz]:[% anualiz]]),1)*IF(DATOS!AT$5="Sí",1/DATOS_[[% normaliz]:[% normaliz]],1)*(DATOS_[Conc.Sal.16])))))))),
0)</f>
        <v>0</v>
      </c>
      <c r="Z85" s="168">
        <f t="array" ref="Z85">IFERROR(
(AVERAGE((IF(DATOS_[[Sexo]:[Sexo]]=$B85,IF(DATOS_[[AGRUP. VALOR. PTO.]:[AGRUP. VALOR. PTO.]]=$B84,IF(DATOS_[[Check Periodo Ref.]:[Check Periodo Ref.]]="Dentro",IF(DATOS_[[Check Equiparado]:[Check Equiparado]]="Sí",IF(DATOS!AU$4="Sí",(1/DATOS_[[% anualiz]:[% anualiz]]),1)*IF(DATOS!AU$5="Sí",1/DATOS_[[% normaliz]:[% normaliz]],1)*(DATOS_[Conc.Sal.17])))))))),
0)</f>
        <v>0</v>
      </c>
      <c r="AA85" s="168">
        <f t="array" ref="AA85">IFERROR(
(AVERAGE((IF(DATOS_[[Sexo]:[Sexo]]=$B85,IF(DATOS_[[AGRUP. VALOR. PTO.]:[AGRUP. VALOR. PTO.]]=$B84,IF(DATOS_[[Check Periodo Ref.]:[Check Periodo Ref.]]="Dentro",IF(DATOS_[[Check Equiparado]:[Check Equiparado]]="Sí",IF(DATOS!AV$4="Sí",(1/DATOS_[[% anualiz]:[% anualiz]]),1)*IF(DATOS!AV$5="Sí",1/DATOS_[[% normaliz]:[% normaliz]],1)*(DATOS_[Conc.Sal.18])))))))),
0)</f>
        <v>0</v>
      </c>
      <c r="AB85" s="168">
        <f t="array" ref="AB85">IFERROR(
(AVERAGE((IF(DATOS_[[Sexo]:[Sexo]]=$B85,IF(DATOS_[[AGRUP. VALOR. PTO.]:[AGRUP. VALOR. PTO.]]=$B84,IF(DATOS_[[Check Periodo Ref.]:[Check Periodo Ref.]]="Dentro",IF(DATOS_[[Check Equiparado]:[Check Equiparado]]="Sí",IF(DATOS!AW$4="Sí",(1/DATOS_[[% anualiz]:[% anualiz]]),1)*IF(DATOS!AW$5="Sí",1/DATOS_[[% normaliz]:[% normaliz]],1)*(DATOS_[Conc.Sal.19])))))))),
0)</f>
        <v>0</v>
      </c>
      <c r="AC85" s="168">
        <f t="array" ref="AC85">IFERROR(
(AVERAGE((IF(DATOS_[[Sexo]:[Sexo]]=$B85,IF(DATOS_[[AGRUP. VALOR. PTO.]:[AGRUP. VALOR. PTO.]]=$B84,IF(DATOS_[[Check Periodo Ref.]:[Check Periodo Ref.]]="Dentro",IF(DATOS_[[Check Equiparado]:[Check Equiparado]]="Sí",IF(DATOS!AX$4="Sí",(1/DATOS_[[% anualiz]:[% anualiz]]),1)*IF(DATOS!AX$5="Sí",1/DATOS_[[% normaliz]:[% normaliz]],1)*(DATOS_[Conc.Sal.20])))))))),
0)</f>
        <v>0</v>
      </c>
      <c r="AD85" s="168">
        <f t="array" ref="AD85">IFERROR(
(AVERAGE((IF(DATOS_[[Sexo]:[Sexo]]=$B85,IF(DATOS_[[AGRUP. VALOR. PTO.]:[AGRUP. VALOR. PTO.]]=$B84,IF(DATOS_[[Check Periodo Ref.]:[Check Periodo Ref.]]="Dentro",IF(DATOS_[[Check Equiparado]:[Check Equiparado]]="Sí",IF(DATOS!AY$4="Sí",(1/DATOS_[[% anualiz]:[% anualiz]]),1)*IF(DATOS!AY$5="Sí",1/DATOS_[[% normaliz]:[% normaliz]],1)*(DATOS_[Conc.Sal.21])))))))),
0)</f>
        <v>0</v>
      </c>
      <c r="AE85" s="168">
        <f t="array" ref="AE85">IFERROR(
(AVERAGE((IF(DATOS_[[Sexo]:[Sexo]]=$B85,IF(DATOS_[[AGRUP. VALOR. PTO.]:[AGRUP. VALOR. PTO.]]=$B84,IF(DATOS_[[Check Periodo Ref.]:[Check Periodo Ref.]]="Dentro",IF(DATOS_[[Check Equiparado]:[Check Equiparado]]="Sí",IF(DATOS!AZ$4="Sí",(1/DATOS_[[% anualiz]:[% anualiz]]),1)*IF(DATOS!AZ$5="Sí",1/DATOS_[[% normaliz]:[% normaliz]],1)*(DATOS_[Conc.Sal.22])))))))),
0)</f>
        <v>0</v>
      </c>
      <c r="AF85" s="168">
        <f t="array" ref="AF85">IFERROR(
(AVERAGE((IF(DATOS_[[Sexo]:[Sexo]]=$B85,IF(DATOS_[[AGRUP. VALOR. PTO.]:[AGRUP. VALOR. PTO.]]=$B84,IF(DATOS_[[Check Periodo Ref.]:[Check Periodo Ref.]]="Dentro",IF(DATOS_[[Check Equiparado]:[Check Equiparado]]="Sí",IF(DATOS!BA$4="Sí",(1/DATOS_[[% anualiz]:[% anualiz]]),1)*IF(DATOS!BA$5="Sí",1/DATOS_[[% normaliz]:[% normaliz]],1)*(DATOS_[Conc.Sal.23])))))))),
0)</f>
        <v>0</v>
      </c>
      <c r="AG85" s="168">
        <f t="array" ref="AG85">IFERROR(
(AVERAGE((IF(DATOS_[[Sexo]:[Sexo]]=$B85,IF(DATOS_[[AGRUP. VALOR. PTO.]:[AGRUP. VALOR. PTO.]]=$B84,IF(DATOS_[[Check Periodo Ref.]:[Check Periodo Ref.]]="Dentro",IF(DATOS_[[Check Equiparado]:[Check Equiparado]]="Sí",IF(DATOS!BB$4="Sí",(1/DATOS_[[% anualiz]:[% anualiz]]),1)*IF(DATOS!BB$5="Sí",1/DATOS_[[% normaliz]:[% normaliz]],1)*(DATOS_[Conc.Sal.24])))))))),
0)</f>
        <v>0</v>
      </c>
      <c r="AH85" s="168">
        <f t="array" ref="AH85">IFERROR(
(AVERAGE((IF(DATOS_[[Sexo]:[Sexo]]=$B85,IF(DATOS_[[AGRUP. VALOR. PTO.]:[AGRUP. VALOR. PTO.]]=$B84,IF(DATOS_[[Check Periodo Ref.]:[Check Periodo Ref.]]="Dentro",IF(DATOS_[[Check Equiparado]:[Check Equiparado]]="Sí",IF(DATOS!BC$4="Sí",(1/DATOS_[[% anualiz]:[% anualiz]]),1)*IF(DATOS!BC$5="Sí",1/DATOS_[[% normaliz]:[% normaliz]],1)*(DATOS_[Conc.Sal.25])))))))),
0)</f>
        <v>0</v>
      </c>
      <c r="AI85" s="168">
        <f t="array" ref="AI85">IFERROR(
(AVERAGE((IF(DATOS_[[Sexo]:[Sexo]]=$B85,IF(DATOS_[[AGRUP. VALOR. PTO.]:[AGRUP. VALOR. PTO.]]=$B84,IF(DATOS_[[Check Periodo Ref.]:[Check Periodo Ref.]]="Dentro",IF(DATOS_[[Check Equiparado]:[Check Equiparado]]="Sí",IF(DATOS!BD$4="Sí",(1/DATOS_[[% anualiz]:[% anualiz]]),1)*IF(DATOS!BD$5="Sí",1/DATOS_[[% normaliz]:[% normaliz]],1)*(DATOS_[Conc.Sal.26])))))))),
0)</f>
        <v>0</v>
      </c>
      <c r="AJ85" s="168">
        <f t="array" ref="AJ85">IFERROR(
(AVERAGE((IF(DATOS_[[Sexo]:[Sexo]]=$B85,IF(DATOS_[[AGRUP. VALOR. PTO.]:[AGRUP. VALOR. PTO.]]=$B84,IF(DATOS_[[Check Periodo Ref.]:[Check Periodo Ref.]]="Dentro",IF(DATOS_[[Check Equiparado]:[Check Equiparado]]="Sí",IF(DATOS!BE$4="Sí",(1/DATOS_[[% anualiz]:[% anualiz]]),1)*IF(DATOS!BE$5="Sí",1/DATOS_[[% normaliz]:[% normaliz]],1)*(DATOS_[Conc.Sal.27])))))))),
0)</f>
        <v>0</v>
      </c>
      <c r="AK85" s="168">
        <f t="array" ref="AK85">IFERROR(
(AVERAGE((IF(DATOS_[[Sexo]:[Sexo]]=$B85,IF(DATOS_[[AGRUP. VALOR. PTO.]:[AGRUP. VALOR. PTO.]]=$B84,IF(DATOS_[[Check Periodo Ref.]:[Check Periodo Ref.]]="Dentro",IF(DATOS_[[Check Equiparado]:[Check Equiparado]]="Sí",IF(DATOS!BF$4="Sí",(1/DATOS_[[% anualiz]:[% anualiz]]),1)*IF(DATOS!BF$5="Sí",1/DATOS_[[% normaliz]:[% normaliz]],1)*(DATOS_[Conc.Sal.28])))))))),
0)</f>
        <v>0</v>
      </c>
      <c r="AL85" s="168">
        <f t="array" ref="AL85">IFERROR(
(AVERAGE((IF(DATOS_[[Sexo]:[Sexo]]=$B85,IF(DATOS_[[AGRUP. VALOR. PTO.]:[AGRUP. VALOR. PTO.]]=$B84,IF(DATOS_[[Check Periodo Ref.]:[Check Periodo Ref.]]="Dentro",IF(DATOS_[[Check Equiparado]:[Check Equiparado]]="Sí",IF(DATOS!BG$4="Sí",(1/DATOS_[[% anualiz]:[% anualiz]]),1)*IF(DATOS!BG$5="Sí",1/DATOS_[[% normaliz]:[% normaliz]],1)*(DATOS_[Conc.Sal.29])))))))),
0)</f>
        <v>0</v>
      </c>
      <c r="AM85" s="168">
        <f t="array" ref="AM85">IFERROR(
(AVERAGE((IF(DATOS_[[Sexo]:[Sexo]]=$B85,IF(DATOS_[[AGRUP. VALOR. PTO.]:[AGRUP. VALOR. PTO.]]=$B84,IF(DATOS_[[Check Periodo Ref.]:[Check Periodo Ref.]]="Dentro",IF(DATOS_[[Check Equiparado]:[Check Equiparado]]="Sí",IF(DATOS!BH$4="Sí",(1/DATOS_[[% anualiz]:[% anualiz]]),1)*IF(DATOS!BH$5="Sí",1/DATOS_[[% normaliz]:[% normaliz]],1)*(DATOS_[Conc.Sal.30])))))))),
0)</f>
        <v>0</v>
      </c>
      <c r="AN85" s="169">
        <f t="array" ref="AN85">IFERROR(
AVERAGE(IF(DATOS_[Sexo]=$B85,IF(DATOS_[[AGRUP. VALOR. PTO.]:[AGRUP. VALOR. PTO.]]=$B84,IF(DATOS_[Check Equiparado]="Sí",IF(DATOS_[Check Periodo Ref.]="Dentro",DATOS_[Tot COMPL.SAL Eq],FALSE))))),
0)</f>
        <v>0</v>
      </c>
      <c r="AO85" s="170">
        <f t="array" ref="AO85">IFERROR(
AVERAGE(IF(DATOS_[Sexo]=$B85,IF(DATOS_[[AGRUP. VALOR. PTO.]:[AGRUP. VALOR. PTO.]]=$B84,IF(DATOS_[Check Equiparado]="Sí",IF(DATOS_[Check Periodo Ref.]="Dentro",DATOS_[TOTAL SALARIO Eq],FALSE))))),
0)</f>
        <v>0</v>
      </c>
      <c r="AP85" s="171">
        <f t="array" ref="AP85">IFERROR(
(AVERAGE((IF(DATOS_[[Sexo]:[Sexo]]=$B85,IF(DATOS_[[AGRUP. VALOR. PTO.]:[AGRUP. VALOR. PTO.]]=$B84,IF(DATOS_[[Check Periodo Ref.]:[Check Periodo Ref.]]="Dentro",IF(DATOS_[[Check Equiparado]:[Check Equiparado]]="Sí",IF(DATOS!BI$4="Sí",(1/DATOS_[[% anualiz]:[% anualiz]]),1)*IF(DATOS!BI$5="Sí",1/DATOS_[[% normaliz]:[% normaliz]],1)*(DATOS_[C.Extra.01])))))))),
0)</f>
        <v>0</v>
      </c>
      <c r="AQ85" s="171">
        <f t="array" ref="AQ85">IFERROR(
(AVERAGE((IF(DATOS_[[Sexo]:[Sexo]]=$B85,IF(DATOS_[[AGRUP. VALOR. PTO.]:[AGRUP. VALOR. PTO.]]=$B84,IF(DATOS_[[Check Periodo Ref.]:[Check Periodo Ref.]]="Dentro",IF(DATOS_[[Check Equiparado]:[Check Equiparado]]="Sí",IF(DATOS!BJ$4="Sí",(1/DATOS_[[% anualiz]:[% anualiz]]),1)*IF(DATOS!BJ$5="Sí",1/DATOS_[[% normaliz]:[% normaliz]],1)*(DATOS_[C.Extra.02])))))))),
0)</f>
        <v>0</v>
      </c>
      <c r="AR85" s="171">
        <f t="array" ref="AR85">IFERROR(
(AVERAGE((IF(DATOS_[[Sexo]:[Sexo]]=$B85,IF(DATOS_[[AGRUP. VALOR. PTO.]:[AGRUP. VALOR. PTO.]]=$B84,IF(DATOS_[[Check Periodo Ref.]:[Check Periodo Ref.]]="Dentro",IF(DATOS_[[Check Equiparado]:[Check Equiparado]]="Sí",IF(DATOS!BK$4="Sí",(1/DATOS_[[% anualiz]:[% anualiz]]),1)*IF(DATOS!BK$5="Sí",1/DATOS_[[% normaliz]:[% normaliz]],1)*(DATOS_[C.Extra.03])))))))),
0)</f>
        <v>0</v>
      </c>
      <c r="AS85" s="171">
        <f t="array" ref="AS85">IFERROR(
(AVERAGE((IF(DATOS_[[Sexo]:[Sexo]]=$B85,IF(DATOS_[[AGRUP. VALOR. PTO.]:[AGRUP. VALOR. PTO.]]=$B84,IF(DATOS_[[Check Periodo Ref.]:[Check Periodo Ref.]]="Dentro",IF(DATOS_[[Check Equiparado]:[Check Equiparado]]="Sí",IF(DATOS!BL$4="Sí",(1/DATOS_[[% anualiz]:[% anualiz]]),1)*IF(DATOS!BL$5="Sí",1/DATOS_[[% normaliz]:[% normaliz]],1)*(DATOS_[C.Extra.04])))))))),
0)</f>
        <v>0</v>
      </c>
      <c r="AT85" s="171">
        <f t="array" ref="AT85">IFERROR(
(AVERAGE((IF(DATOS_[[Sexo]:[Sexo]]=$B85,IF(DATOS_[[AGRUP. VALOR. PTO.]:[AGRUP. VALOR. PTO.]]=$B84,IF(DATOS_[[Check Periodo Ref.]:[Check Periodo Ref.]]="Dentro",IF(DATOS_[[Check Equiparado]:[Check Equiparado]]="Sí",IF(DATOS!BM$4="Sí",(1/DATOS_[[% anualiz]:[% anualiz]]),1)*IF(DATOS!BM$5="Sí",1/DATOS_[[% normaliz]:[% normaliz]],1)*(DATOS_[C.Extra.05])))))))),
0)</f>
        <v>0</v>
      </c>
      <c r="AU85" s="172">
        <f t="array" ref="AU85">IFERROR(
AVERAGE(IF(DATOS_[Sexo]=$B85,IF(DATOS_[[AGRUP. VALOR. PTO.]:[AGRUP. VALOR. PTO.]]=$B84,IF(DATOS_[Check Equiparado]="Sí",IF(DATOS_[Check Periodo Ref.]="Dentro",DATOS_[Tot Extrasalarial Eq],FALSE))))),
0)</f>
        <v>0</v>
      </c>
      <c r="AV85" s="173">
        <f t="array" ref="AV85">IFERROR(
AVERAGE(IF(DATOS_[Sexo]=$B85,IF(DATOS_[[AGRUP. VALOR. PTO.]:[AGRUP. VALOR. PTO.]]=$B84,IF(DATOS_[Check Equiparado]="Sí",IF(DATOS_[Check Periodo Ref.]="Dentro",DATOS_[TOTAL Retrib Eq],FALSE))))),
0)</f>
        <v>0</v>
      </c>
    </row>
    <row r="86" spans="1:48" x14ac:dyDescent="0.3">
      <c r="A86" s="119" t="str">
        <f t="shared" ref="A86" si="98">+A85</f>
        <v>[ocultar]</v>
      </c>
      <c r="B86" s="123" t="s">
        <v>163</v>
      </c>
      <c r="C86" s="124">
        <f t="array" ref="C86">SUM(IF($B86=DATOS_[Sexo],
IF($B84=DATOS_[AGRUP. VALOR. PTO.],
IF("Dentro"=DATOS_[Check Periodo Ref.],
1/(COUNTIFS(DATOS_[Sexo],$B86,DATOS_[AGRUP. VALOR. PTO.],$B84,DATOS_[Check Periodo Ref.],"Dentro",DATOS_[id],DATOS_[id]))))))</f>
        <v>0</v>
      </c>
      <c r="D86" s="125">
        <f>COUNTIFS(DATOS_[AGRUP. VALOR. PTO.],$B84,DATOS_[Sexo],$B86,DATOS_[Check Periodo Ref.],"Dentro")</f>
        <v>0</v>
      </c>
      <c r="E86" s="125">
        <f>COUNTIFS(DATOS_[AGRUP. VALOR. PTO.],$B84,DATOS_[Sexo],$B86,DATOS_[Check Periodo Ref.],"Dentro",DATOS_[Check Nº SC Norm],"Sí")</f>
        <v>0</v>
      </c>
      <c r="F86" s="125">
        <f>COUNTIFS(DATOS_[AGRUP. VALOR. PTO.],$B84,DATOS_[Sexo],$B86,DATOS_[Check Periodo Ref.],"Dentro",DATOS_[Check Nº SC Anualiz],"Sí")</f>
        <v>0</v>
      </c>
      <c r="G86" s="125">
        <f>COUNTIFS(DATOS_[AGRUP. VALOR. PTO.],$B84,DATOS_[Sexo],$B86,DATOS_[Check Periodo Ref.],"Dentro",DATOS_[Check Nº SC Norm y Anualiz],"Sí")</f>
        <v>0</v>
      </c>
      <c r="H86" s="125">
        <f>COUNTIFS(DATOS_[AGRUP. VALOR. PTO.],$B84,DATOS_[Sexo],$B86,DATOS_[Check Periodo Ref.],"Dentro",DATOS_[Check Equiparación],"Sí")</f>
        <v>0</v>
      </c>
      <c r="I86" s="167" cm="1">
        <f t="array" ref="I86">IFERROR(
AVERAGE(IF(DATOS_[Sexo]=$B86,IF(DATOS_[[AGRUP. VALOR. PTO.]:[AGRUP. VALOR. PTO.]]=$B84,IF(DATOS_[Check Equiparado]="Sí",IF(DATOS_[Check Periodo Ref.]="Dentro",DATOS_[SALARIO BASE Eq],FALSE))))),
0)</f>
        <v>0</v>
      </c>
      <c r="J86" s="168">
        <f t="array" ref="J86">IFERROR(
(AVERAGE((IF(DATOS_[[Sexo]:[Sexo]]=$B86,IF(DATOS_[[AGRUP. VALOR. PTO.]:[AGRUP. VALOR. PTO.]]=$B84,IF(DATOS_[[Check Periodo Ref.]:[Check Periodo Ref.]]="Dentro",IF(DATOS_[[Check Equiparado]:[Check Equiparado]]="Sí",IF(DATOS!AE$4="Sí",(1/DATOS_[[% anualiz]:[% anualiz]]),1)*IF(DATOS!AE$5="Sí",1/DATOS_[[% normaliz]:[% normaliz]],1)*(DATOS_[Conc.Sal.01])))))))),
0)</f>
        <v>0</v>
      </c>
      <c r="K86" s="168">
        <f t="array" ref="K86">IFERROR(
(AVERAGE((IF(DATOS_[[Sexo]:[Sexo]]=$B86,IF(DATOS_[[AGRUP. VALOR. PTO.]:[AGRUP. VALOR. PTO.]]=$B84,IF(DATOS_[[Check Periodo Ref.]:[Check Periodo Ref.]]="Dentro",IF(DATOS_[[Check Equiparado]:[Check Equiparado]]="Sí",IF(DATOS!AF$4="Sí",(1/DATOS_[[% anualiz]:[% anualiz]]),1)*IF(DATOS!AF$5="Sí",1/DATOS_[[% normaliz]:[% normaliz]],1)*(DATOS_[Conc.Sal.02])))))))),
0)</f>
        <v>0</v>
      </c>
      <c r="L86" s="168">
        <f t="array" ref="L86">IFERROR(
(AVERAGE((IF(DATOS_[[Sexo]:[Sexo]]=$B86,IF(DATOS_[[AGRUP. VALOR. PTO.]:[AGRUP. VALOR. PTO.]]=$B84,IF(DATOS_[[Check Periodo Ref.]:[Check Periodo Ref.]]="Dentro",IF(DATOS_[[Check Equiparado]:[Check Equiparado]]="Sí",IF(DATOS!AG$4="Sí",(1/DATOS_[[% anualiz]:[% anualiz]]),1)*IF(DATOS!AG$5="Sí",1/DATOS_[[% normaliz]:[% normaliz]],1)*(DATOS_[Conc.Sal.03])))))))),
0)</f>
        <v>0</v>
      </c>
      <c r="M86" s="168">
        <f t="array" ref="M86">IFERROR(
(AVERAGE((IF(DATOS_[[Sexo]:[Sexo]]=$B86,IF(DATOS_[[AGRUP. VALOR. PTO.]:[AGRUP. VALOR. PTO.]]=$B84,IF(DATOS_[[Check Periodo Ref.]:[Check Periodo Ref.]]="Dentro",IF(DATOS_[[Check Equiparado]:[Check Equiparado]]="Sí",IF(DATOS!AH$4="Sí",(1/DATOS_[[% anualiz]:[% anualiz]]),1)*IF(DATOS!AH$5="Sí",1/DATOS_[[% normaliz]:[% normaliz]],1)*(DATOS_[Conc.Sal.04])))))))),
0)</f>
        <v>0</v>
      </c>
      <c r="N86" s="168">
        <f t="array" ref="N86">IFERROR(
(AVERAGE((IF(DATOS_[[Sexo]:[Sexo]]=$B86,IF(DATOS_[[AGRUP. VALOR. PTO.]:[AGRUP. VALOR. PTO.]]=$B84,IF(DATOS_[[Check Periodo Ref.]:[Check Periodo Ref.]]="Dentro",IF(DATOS_[[Check Equiparado]:[Check Equiparado]]="Sí",IF(DATOS!AI$4="Sí",(1/DATOS_[[% anualiz]:[% anualiz]]),1)*IF(DATOS!AI$5="Sí",1/DATOS_[[% normaliz]:[% normaliz]],1)*(DATOS_[Conc.Sal.05])))))))),
0)</f>
        <v>0</v>
      </c>
      <c r="O86" s="168">
        <f t="array" ref="O86">IFERROR(
(AVERAGE((IF(DATOS_[[Sexo]:[Sexo]]=$B86,IF(DATOS_[[AGRUP. VALOR. PTO.]:[AGRUP. VALOR. PTO.]]=$B84,IF(DATOS_[[Check Periodo Ref.]:[Check Periodo Ref.]]="Dentro",IF(DATOS_[[Check Equiparado]:[Check Equiparado]]="Sí",IF(DATOS!AJ$4="Sí",(1/DATOS_[[% anualiz]:[% anualiz]]),1)*IF(DATOS!AJ$5="Sí",1/DATOS_[[% normaliz]:[% normaliz]],1)*(DATOS_[Conc.Sal.06])))))))),
0)</f>
        <v>0</v>
      </c>
      <c r="P86" s="168">
        <f t="array" ref="P86">IFERROR(
(AVERAGE((IF(DATOS_[[Sexo]:[Sexo]]=$B86,IF(DATOS_[[AGRUP. VALOR. PTO.]:[AGRUP. VALOR. PTO.]]=$B84,IF(DATOS_[[Check Periodo Ref.]:[Check Periodo Ref.]]="Dentro",IF(DATOS_[[Check Equiparado]:[Check Equiparado]]="Sí",IF(DATOS!AK$4="Sí",(1/DATOS_[[% anualiz]:[% anualiz]]),1)*IF(DATOS!AK$5="Sí",1/DATOS_[[% normaliz]:[% normaliz]],1)*(DATOS_[Conc.Sal.07])))))))),
0)</f>
        <v>0</v>
      </c>
      <c r="Q86" s="168">
        <f t="array" ref="Q86">IFERROR(
(AVERAGE((IF(DATOS_[[Sexo]:[Sexo]]=$B86,IF(DATOS_[[AGRUP. VALOR. PTO.]:[AGRUP. VALOR. PTO.]]=$B84,IF(DATOS_[[Check Periodo Ref.]:[Check Periodo Ref.]]="Dentro",IF(DATOS_[[Check Equiparado]:[Check Equiparado]]="Sí",IF(DATOS!AL$4="Sí",(1/DATOS_[[% anualiz]:[% anualiz]]),1)*IF(DATOS!AL$5="Sí",1/DATOS_[[% normaliz]:[% normaliz]],1)*(DATOS_[Conc.Sal.08])))))))),
0)</f>
        <v>0</v>
      </c>
      <c r="R86" s="168">
        <f t="array" ref="R86">IFERROR(
(AVERAGE((IF(DATOS_[[Sexo]:[Sexo]]=$B86,IF(DATOS_[[AGRUP. VALOR. PTO.]:[AGRUP. VALOR. PTO.]]=$B84,IF(DATOS_[[Check Periodo Ref.]:[Check Periodo Ref.]]="Dentro",IF(DATOS_[[Check Equiparado]:[Check Equiparado]]="Sí",IF(DATOS!AM$4="Sí",(1/DATOS_[[% anualiz]:[% anualiz]]),1)*IF(DATOS!AM$5="Sí",1/DATOS_[[% normaliz]:[% normaliz]],1)*(DATOS_[Conc.Sal.09])))))))),
0)</f>
        <v>0</v>
      </c>
      <c r="S86" s="168">
        <f t="array" ref="S86">IFERROR(
(AVERAGE((IF(DATOS_[[Sexo]:[Sexo]]=$B86,IF(DATOS_[[AGRUP. VALOR. PTO.]:[AGRUP. VALOR. PTO.]]=$B84,IF(DATOS_[[Check Periodo Ref.]:[Check Periodo Ref.]]="Dentro",IF(DATOS_[[Check Equiparado]:[Check Equiparado]]="Sí",IF(DATOS!AN$4="Sí",(1/DATOS_[[% anualiz]:[% anualiz]]),1)*IF(DATOS!AN$5="Sí",1/DATOS_[[% normaliz]:[% normaliz]],1)*(DATOS_[Conc.Sal.10])))))))),
0)</f>
        <v>0</v>
      </c>
      <c r="T86" s="168">
        <f t="array" ref="T86">IFERROR(
(AVERAGE((IF(DATOS_[[Sexo]:[Sexo]]=$B86,IF(DATOS_[[AGRUP. VALOR. PTO.]:[AGRUP. VALOR. PTO.]]=$B84,IF(DATOS_[[Check Periodo Ref.]:[Check Periodo Ref.]]="Dentro",IF(DATOS_[[Check Equiparado]:[Check Equiparado]]="Sí",IF(DATOS!AO$4="Sí",(1/DATOS_[[% anualiz]:[% anualiz]]),1)*IF(DATOS!AO$5="Sí",1/DATOS_[[% normaliz]:[% normaliz]],1)*(DATOS_[Conc.Sal.11])))))))),
0)</f>
        <v>0</v>
      </c>
      <c r="U86" s="168">
        <f t="array" ref="U86">IFERROR(
(AVERAGE((IF(DATOS_[[Sexo]:[Sexo]]=$B86,IF(DATOS_[[AGRUP. VALOR. PTO.]:[AGRUP. VALOR. PTO.]]=$B84,IF(DATOS_[[Check Periodo Ref.]:[Check Periodo Ref.]]="Dentro",IF(DATOS_[[Check Equiparado]:[Check Equiparado]]="Sí",IF(DATOS!AP$4="Sí",(1/DATOS_[[% anualiz]:[% anualiz]]),1)*IF(DATOS!AP$5="Sí",1/DATOS_[[% normaliz]:[% normaliz]],1)*(DATOS_[Conc.Sal.12])))))))),
0)</f>
        <v>0</v>
      </c>
      <c r="V86" s="168">
        <f t="array" ref="V86">IFERROR(
(AVERAGE((IF(DATOS_[[Sexo]:[Sexo]]=$B86,IF(DATOS_[[AGRUP. VALOR. PTO.]:[AGRUP. VALOR. PTO.]]=$B84,IF(DATOS_[[Check Periodo Ref.]:[Check Periodo Ref.]]="Dentro",IF(DATOS_[[Check Equiparado]:[Check Equiparado]]="Sí",IF(DATOS!AQ$4="Sí",(1/DATOS_[[% anualiz]:[% anualiz]]),1)*IF(DATOS!AQ$5="Sí",1/DATOS_[[% normaliz]:[% normaliz]],1)*(DATOS_[Conc.Sal.13])))))))),
0)</f>
        <v>0</v>
      </c>
      <c r="W86" s="168">
        <f t="array" ref="W86">IFERROR(
(AVERAGE((IF(DATOS_[[Sexo]:[Sexo]]=$B86,IF(DATOS_[[AGRUP. VALOR. PTO.]:[AGRUP. VALOR. PTO.]]=$B84,IF(DATOS_[[Check Periodo Ref.]:[Check Periodo Ref.]]="Dentro",IF(DATOS_[[Check Equiparado]:[Check Equiparado]]="Sí",IF(DATOS!AR$4="Sí",(1/DATOS_[[% anualiz]:[% anualiz]]),1)*IF(DATOS!AR$5="Sí",1/DATOS_[[% normaliz]:[% normaliz]],1)*(DATOS_[Conc.Sal.14])))))))),
0)</f>
        <v>0</v>
      </c>
      <c r="X86" s="168">
        <f t="array" ref="X86">IFERROR(
(AVERAGE((IF(DATOS_[[Sexo]:[Sexo]]=$B86,IF(DATOS_[[AGRUP. VALOR. PTO.]:[AGRUP. VALOR. PTO.]]=$B84,IF(DATOS_[[Check Periodo Ref.]:[Check Periodo Ref.]]="Dentro",IF(DATOS_[[Check Equiparado]:[Check Equiparado]]="Sí",IF(DATOS!AS$4="Sí",(1/DATOS_[[% anualiz]:[% anualiz]]),1)*IF(DATOS!AS$5="Sí",1/DATOS_[[% normaliz]:[% normaliz]],1)*(DATOS_[Conc.Sal.15])))))))),
0)</f>
        <v>0</v>
      </c>
      <c r="Y86" s="168">
        <f t="array" ref="Y86">IFERROR(
(AVERAGE((IF(DATOS_[[Sexo]:[Sexo]]=$B86,IF(DATOS_[[AGRUP. VALOR. PTO.]:[AGRUP. VALOR. PTO.]]=$B84,IF(DATOS_[[Check Periodo Ref.]:[Check Periodo Ref.]]="Dentro",IF(DATOS_[[Check Equiparado]:[Check Equiparado]]="Sí",IF(DATOS!AT$4="Sí",(1/DATOS_[[% anualiz]:[% anualiz]]),1)*IF(DATOS!AT$5="Sí",1/DATOS_[[% normaliz]:[% normaliz]],1)*(DATOS_[Conc.Sal.16])))))))),
0)</f>
        <v>0</v>
      </c>
      <c r="Z86" s="168">
        <f t="array" ref="Z86">IFERROR(
(AVERAGE((IF(DATOS_[[Sexo]:[Sexo]]=$B86,IF(DATOS_[[AGRUP. VALOR. PTO.]:[AGRUP. VALOR. PTO.]]=$B84,IF(DATOS_[[Check Periodo Ref.]:[Check Periodo Ref.]]="Dentro",IF(DATOS_[[Check Equiparado]:[Check Equiparado]]="Sí",IF(DATOS!AU$4="Sí",(1/DATOS_[[% anualiz]:[% anualiz]]),1)*IF(DATOS!AU$5="Sí",1/DATOS_[[% normaliz]:[% normaliz]],1)*(DATOS_[Conc.Sal.17])))))))),
0)</f>
        <v>0</v>
      </c>
      <c r="AA86" s="168">
        <f t="array" ref="AA86">IFERROR(
(AVERAGE((IF(DATOS_[[Sexo]:[Sexo]]=$B86,IF(DATOS_[[AGRUP. VALOR. PTO.]:[AGRUP. VALOR. PTO.]]=$B84,IF(DATOS_[[Check Periodo Ref.]:[Check Periodo Ref.]]="Dentro",IF(DATOS_[[Check Equiparado]:[Check Equiparado]]="Sí",IF(DATOS!AV$4="Sí",(1/DATOS_[[% anualiz]:[% anualiz]]),1)*IF(DATOS!AV$5="Sí",1/DATOS_[[% normaliz]:[% normaliz]],1)*(DATOS_[Conc.Sal.18])))))))),
0)</f>
        <v>0</v>
      </c>
      <c r="AB86" s="168">
        <f t="array" ref="AB86">IFERROR(
(AVERAGE((IF(DATOS_[[Sexo]:[Sexo]]=$B86,IF(DATOS_[[AGRUP. VALOR. PTO.]:[AGRUP. VALOR. PTO.]]=$B84,IF(DATOS_[[Check Periodo Ref.]:[Check Periodo Ref.]]="Dentro",IF(DATOS_[[Check Equiparado]:[Check Equiparado]]="Sí",IF(DATOS!AW$4="Sí",(1/DATOS_[[% anualiz]:[% anualiz]]),1)*IF(DATOS!AW$5="Sí",1/DATOS_[[% normaliz]:[% normaliz]],1)*(DATOS_[Conc.Sal.19])))))))),
0)</f>
        <v>0</v>
      </c>
      <c r="AC86" s="168">
        <f t="array" ref="AC86">IFERROR(
(AVERAGE((IF(DATOS_[[Sexo]:[Sexo]]=$B86,IF(DATOS_[[AGRUP. VALOR. PTO.]:[AGRUP. VALOR. PTO.]]=$B84,IF(DATOS_[[Check Periodo Ref.]:[Check Periodo Ref.]]="Dentro",IF(DATOS_[[Check Equiparado]:[Check Equiparado]]="Sí",IF(DATOS!AX$4="Sí",(1/DATOS_[[% anualiz]:[% anualiz]]),1)*IF(DATOS!AX$5="Sí",1/DATOS_[[% normaliz]:[% normaliz]],1)*(DATOS_[Conc.Sal.20])))))))),
0)</f>
        <v>0</v>
      </c>
      <c r="AD86" s="168">
        <f t="array" ref="AD86">IFERROR(
(AVERAGE((IF(DATOS_[[Sexo]:[Sexo]]=$B86,IF(DATOS_[[AGRUP. VALOR. PTO.]:[AGRUP. VALOR. PTO.]]=$B84,IF(DATOS_[[Check Periodo Ref.]:[Check Periodo Ref.]]="Dentro",IF(DATOS_[[Check Equiparado]:[Check Equiparado]]="Sí",IF(DATOS!AY$4="Sí",(1/DATOS_[[% anualiz]:[% anualiz]]),1)*IF(DATOS!AY$5="Sí",1/DATOS_[[% normaliz]:[% normaliz]],1)*(DATOS_[Conc.Sal.21])))))))),
0)</f>
        <v>0</v>
      </c>
      <c r="AE86" s="168">
        <f t="array" ref="AE86">IFERROR(
(AVERAGE((IF(DATOS_[[Sexo]:[Sexo]]=$B86,IF(DATOS_[[AGRUP. VALOR. PTO.]:[AGRUP. VALOR. PTO.]]=$B84,IF(DATOS_[[Check Periodo Ref.]:[Check Periodo Ref.]]="Dentro",IF(DATOS_[[Check Equiparado]:[Check Equiparado]]="Sí",IF(DATOS!AZ$4="Sí",(1/DATOS_[[% anualiz]:[% anualiz]]),1)*IF(DATOS!AZ$5="Sí",1/DATOS_[[% normaliz]:[% normaliz]],1)*(DATOS_[Conc.Sal.22])))))))),
0)</f>
        <v>0</v>
      </c>
      <c r="AF86" s="168">
        <f t="array" ref="AF86">IFERROR(
(AVERAGE((IF(DATOS_[[Sexo]:[Sexo]]=$B86,IF(DATOS_[[AGRUP. VALOR. PTO.]:[AGRUP. VALOR. PTO.]]=$B84,IF(DATOS_[[Check Periodo Ref.]:[Check Periodo Ref.]]="Dentro",IF(DATOS_[[Check Equiparado]:[Check Equiparado]]="Sí",IF(DATOS!BA$4="Sí",(1/DATOS_[[% anualiz]:[% anualiz]]),1)*IF(DATOS!BA$5="Sí",1/DATOS_[[% normaliz]:[% normaliz]],1)*(DATOS_[Conc.Sal.23])))))))),
0)</f>
        <v>0</v>
      </c>
      <c r="AG86" s="168">
        <f t="array" ref="AG86">IFERROR(
(AVERAGE((IF(DATOS_[[Sexo]:[Sexo]]=$B86,IF(DATOS_[[AGRUP. VALOR. PTO.]:[AGRUP. VALOR. PTO.]]=$B84,IF(DATOS_[[Check Periodo Ref.]:[Check Periodo Ref.]]="Dentro",IF(DATOS_[[Check Equiparado]:[Check Equiparado]]="Sí",IF(DATOS!BB$4="Sí",(1/DATOS_[[% anualiz]:[% anualiz]]),1)*IF(DATOS!BB$5="Sí",1/DATOS_[[% normaliz]:[% normaliz]],1)*(DATOS_[Conc.Sal.24])))))))),
0)</f>
        <v>0</v>
      </c>
      <c r="AH86" s="168">
        <f t="array" ref="AH86">IFERROR(
(AVERAGE((IF(DATOS_[[Sexo]:[Sexo]]=$B86,IF(DATOS_[[AGRUP. VALOR. PTO.]:[AGRUP. VALOR. PTO.]]=$B84,IF(DATOS_[[Check Periodo Ref.]:[Check Periodo Ref.]]="Dentro",IF(DATOS_[[Check Equiparado]:[Check Equiparado]]="Sí",IF(DATOS!BC$4="Sí",(1/DATOS_[[% anualiz]:[% anualiz]]),1)*IF(DATOS!BC$5="Sí",1/DATOS_[[% normaliz]:[% normaliz]],1)*(DATOS_[Conc.Sal.25])))))))),
0)</f>
        <v>0</v>
      </c>
      <c r="AI86" s="168">
        <f t="array" ref="AI86">IFERROR(
(AVERAGE((IF(DATOS_[[Sexo]:[Sexo]]=$B86,IF(DATOS_[[AGRUP. VALOR. PTO.]:[AGRUP. VALOR. PTO.]]=$B84,IF(DATOS_[[Check Periodo Ref.]:[Check Periodo Ref.]]="Dentro",IF(DATOS_[[Check Equiparado]:[Check Equiparado]]="Sí",IF(DATOS!BD$4="Sí",(1/DATOS_[[% anualiz]:[% anualiz]]),1)*IF(DATOS!BD$5="Sí",1/DATOS_[[% normaliz]:[% normaliz]],1)*(DATOS_[Conc.Sal.26])))))))),
0)</f>
        <v>0</v>
      </c>
      <c r="AJ86" s="168">
        <f t="array" ref="AJ86">IFERROR(
(AVERAGE((IF(DATOS_[[Sexo]:[Sexo]]=$B86,IF(DATOS_[[AGRUP. VALOR. PTO.]:[AGRUP. VALOR. PTO.]]=$B84,IF(DATOS_[[Check Periodo Ref.]:[Check Periodo Ref.]]="Dentro",IF(DATOS_[[Check Equiparado]:[Check Equiparado]]="Sí",IF(DATOS!BE$4="Sí",(1/DATOS_[[% anualiz]:[% anualiz]]),1)*IF(DATOS!BE$5="Sí",1/DATOS_[[% normaliz]:[% normaliz]],1)*(DATOS_[Conc.Sal.27])))))))),
0)</f>
        <v>0</v>
      </c>
      <c r="AK86" s="168">
        <f t="array" ref="AK86">IFERROR(
(AVERAGE((IF(DATOS_[[Sexo]:[Sexo]]=$B86,IF(DATOS_[[AGRUP. VALOR. PTO.]:[AGRUP. VALOR. PTO.]]=$B84,IF(DATOS_[[Check Periodo Ref.]:[Check Periodo Ref.]]="Dentro",IF(DATOS_[[Check Equiparado]:[Check Equiparado]]="Sí",IF(DATOS!BF$4="Sí",(1/DATOS_[[% anualiz]:[% anualiz]]),1)*IF(DATOS!BF$5="Sí",1/DATOS_[[% normaliz]:[% normaliz]],1)*(DATOS_[Conc.Sal.28])))))))),
0)</f>
        <v>0</v>
      </c>
      <c r="AL86" s="168">
        <f t="array" ref="AL86">IFERROR(
(AVERAGE((IF(DATOS_[[Sexo]:[Sexo]]=$B86,IF(DATOS_[[AGRUP. VALOR. PTO.]:[AGRUP. VALOR. PTO.]]=$B84,IF(DATOS_[[Check Periodo Ref.]:[Check Periodo Ref.]]="Dentro",IF(DATOS_[[Check Equiparado]:[Check Equiparado]]="Sí",IF(DATOS!BG$4="Sí",(1/DATOS_[[% anualiz]:[% anualiz]]),1)*IF(DATOS!BG$5="Sí",1/DATOS_[[% normaliz]:[% normaliz]],1)*(DATOS_[Conc.Sal.29])))))))),
0)</f>
        <v>0</v>
      </c>
      <c r="AM86" s="168">
        <f t="array" ref="AM86">IFERROR(
(AVERAGE((IF(DATOS_[[Sexo]:[Sexo]]=$B86,IF(DATOS_[[AGRUP. VALOR. PTO.]:[AGRUP. VALOR. PTO.]]=$B84,IF(DATOS_[[Check Periodo Ref.]:[Check Periodo Ref.]]="Dentro",IF(DATOS_[[Check Equiparado]:[Check Equiparado]]="Sí",IF(DATOS!BH$4="Sí",(1/DATOS_[[% anualiz]:[% anualiz]]),1)*IF(DATOS!BH$5="Sí",1/DATOS_[[% normaliz]:[% normaliz]],1)*(DATOS_[Conc.Sal.30])))))))),
0)</f>
        <v>0</v>
      </c>
      <c r="AN86" s="169">
        <f t="array" ref="AN86">IFERROR(
AVERAGE(IF(DATOS_[Sexo]=$B86,IF(DATOS_[[AGRUP. VALOR. PTO.]:[AGRUP. VALOR. PTO.]]=$B84,IF(DATOS_[Check Equiparado]="Sí",IF(DATOS_[Check Periodo Ref.]="Dentro",DATOS_[Tot COMPL.SAL Eq],FALSE))))),
0)</f>
        <v>0</v>
      </c>
      <c r="AO86" s="170">
        <f t="array" ref="AO86">IFERROR(
AVERAGE(IF(DATOS_[Sexo]=$B86,IF(DATOS_[[AGRUP. VALOR. PTO.]:[AGRUP. VALOR. PTO.]]=$B84,IF(DATOS_[Check Equiparado]="Sí",IF(DATOS_[Check Periodo Ref.]="Dentro",DATOS_[TOTAL SALARIO Eq],FALSE))))),
0)</f>
        <v>0</v>
      </c>
      <c r="AP86" s="171">
        <f t="array" ref="AP86">IFERROR(
(AVERAGE((IF(DATOS_[[Sexo]:[Sexo]]=$B86,IF(DATOS_[[AGRUP. VALOR. PTO.]:[AGRUP. VALOR. PTO.]]=$B85,IF(DATOS_[[Check Periodo Ref.]:[Check Periodo Ref.]]="Dentro",IF(DATOS_[[Check Equiparado]:[Check Equiparado]]="Sí",IF(DATOS!BI$4="Sí",(1/DATOS_[[% anualiz]:[% anualiz]]),1)*IF(DATOS!BI$5="Sí",1/DATOS_[[% normaliz]:[% normaliz]],1)*(DATOS_[C.Extra.01])))))))),
0)</f>
        <v>0</v>
      </c>
      <c r="AQ86" s="171">
        <f t="array" ref="AQ86">IFERROR(
(AVERAGE((IF(DATOS_[[Sexo]:[Sexo]]=$B86,IF(DATOS_[[AGRUP. VALOR. PTO.]:[AGRUP. VALOR. PTO.]]=$B85,IF(DATOS_[[Check Periodo Ref.]:[Check Periodo Ref.]]="Dentro",IF(DATOS_[[Check Equiparado]:[Check Equiparado]]="Sí",IF(DATOS!BJ$4="Sí",(1/DATOS_[[% anualiz]:[% anualiz]]),1)*IF(DATOS!BJ$5="Sí",1/DATOS_[[% normaliz]:[% normaliz]],1)*(DATOS_[C.Extra.02])))))))),
0)</f>
        <v>0</v>
      </c>
      <c r="AR86" s="171">
        <f t="array" ref="AR86">IFERROR(
(AVERAGE((IF(DATOS_[[Sexo]:[Sexo]]=$B86,IF(DATOS_[[AGRUP. VALOR. PTO.]:[AGRUP. VALOR. PTO.]]=$B85,IF(DATOS_[[Check Periodo Ref.]:[Check Periodo Ref.]]="Dentro",IF(DATOS_[[Check Equiparado]:[Check Equiparado]]="Sí",IF(DATOS!BK$4="Sí",(1/DATOS_[[% anualiz]:[% anualiz]]),1)*IF(DATOS!BK$5="Sí",1/DATOS_[[% normaliz]:[% normaliz]],1)*(DATOS_[C.Extra.03])))))))),
0)</f>
        <v>0</v>
      </c>
      <c r="AS86" s="171">
        <f t="array" ref="AS86">IFERROR(
(AVERAGE((IF(DATOS_[[Sexo]:[Sexo]]=$B86,IF(DATOS_[[AGRUP. VALOR. PTO.]:[AGRUP. VALOR. PTO.]]=$B85,IF(DATOS_[[Check Periodo Ref.]:[Check Periodo Ref.]]="Dentro",IF(DATOS_[[Check Equiparado]:[Check Equiparado]]="Sí",IF(DATOS!BL$4="Sí",(1/DATOS_[[% anualiz]:[% anualiz]]),1)*IF(DATOS!BL$5="Sí",1/DATOS_[[% normaliz]:[% normaliz]],1)*(DATOS_[C.Extra.04])))))))),
0)</f>
        <v>0</v>
      </c>
      <c r="AT86" s="171">
        <f t="array" ref="AT86">IFERROR(
(AVERAGE((IF(DATOS_[[Sexo]:[Sexo]]=$B86,IF(DATOS_[[AGRUP. VALOR. PTO.]:[AGRUP. VALOR. PTO.]]=$B85,IF(DATOS_[[Check Periodo Ref.]:[Check Periodo Ref.]]="Dentro",IF(DATOS_[[Check Equiparado]:[Check Equiparado]]="Sí",IF(DATOS!BM$4="Sí",(1/DATOS_[[% anualiz]:[% anualiz]]),1)*IF(DATOS!BM$5="Sí",1/DATOS_[[% normaliz]:[% normaliz]],1)*(DATOS_[C.Extra.05])))))))),
0)</f>
        <v>0</v>
      </c>
      <c r="AU86" s="172">
        <f t="array" ref="AU86">IFERROR(
AVERAGE(IF(DATOS_[Sexo]=$B86,IF(DATOS_[[AGRUP. VALOR. PTO.]:[AGRUP. VALOR. PTO.]]=$B84,IF(DATOS_[Check Equiparado]="Sí",IF(DATOS_[Check Periodo Ref.]="Dentro",DATOS_[Tot Extrasalarial Eq],FALSE))))),
0)</f>
        <v>0</v>
      </c>
      <c r="AV86" s="173">
        <f t="array" ref="AV86">IFERROR(
AVERAGE(IF(DATOS_[Sexo]=$B86,IF(DATOS_[[AGRUP. VALOR. PTO.]:[AGRUP. VALOR. PTO.]]=$B84,IF(DATOS_[Check Equiparado]="Sí",IF(DATOS_[Check Periodo Ref.]="Dentro",DATOS_[TOTAL Retrib Eq],FALSE))))),
0)</f>
        <v>0</v>
      </c>
    </row>
    <row r="87" spans="1:48" ht="17.25" thickBot="1" x14ac:dyDescent="0.35">
      <c r="A87" s="119" t="str">
        <f t="shared" ref="A87" si="99">+A88</f>
        <v>[ocultar]</v>
      </c>
      <c r="B87" s="129" t="s">
        <v>284</v>
      </c>
      <c r="C87" s="166"/>
      <c r="D87" s="130"/>
      <c r="E87" s="130"/>
      <c r="F87" s="130"/>
      <c r="G87" s="130"/>
      <c r="H87" s="130"/>
      <c r="I87" s="196" t="str">
        <f t="shared" ref="I87:AV87" si="100">IFERROR((I88-I89)/I88,"")</f>
        <v/>
      </c>
      <c r="J87" s="197" t="str">
        <f t="shared" si="100"/>
        <v/>
      </c>
      <c r="K87" s="198" t="str">
        <f t="shared" si="100"/>
        <v/>
      </c>
      <c r="L87" s="198" t="str">
        <f t="shared" si="100"/>
        <v/>
      </c>
      <c r="M87" s="198" t="str">
        <f t="shared" si="100"/>
        <v/>
      </c>
      <c r="N87" s="199" t="str">
        <f t="shared" si="100"/>
        <v/>
      </c>
      <c r="O87" s="200" t="str">
        <f t="shared" si="100"/>
        <v/>
      </c>
      <c r="P87" s="200" t="str">
        <f t="shared" si="100"/>
        <v/>
      </c>
      <c r="Q87" s="200" t="str">
        <f t="shared" si="100"/>
        <v/>
      </c>
      <c r="R87" s="200" t="str">
        <f t="shared" si="100"/>
        <v/>
      </c>
      <c r="S87" s="200" t="str">
        <f t="shared" si="100"/>
        <v/>
      </c>
      <c r="T87" s="200" t="str">
        <f t="shared" si="100"/>
        <v/>
      </c>
      <c r="U87" s="200" t="str">
        <f t="shared" si="100"/>
        <v/>
      </c>
      <c r="V87" s="200" t="str">
        <f t="shared" si="100"/>
        <v/>
      </c>
      <c r="W87" s="200" t="str">
        <f t="shared" si="100"/>
        <v/>
      </c>
      <c r="X87" s="200" t="str">
        <f t="shared" si="100"/>
        <v/>
      </c>
      <c r="Y87" s="200" t="str">
        <f t="shared" si="100"/>
        <v/>
      </c>
      <c r="Z87" s="199" t="str">
        <f t="shared" si="100"/>
        <v/>
      </c>
      <c r="AA87" s="199" t="str">
        <f t="shared" si="100"/>
        <v/>
      </c>
      <c r="AB87" s="199" t="str">
        <f t="shared" si="100"/>
        <v/>
      </c>
      <c r="AC87" s="199" t="str">
        <f t="shared" si="100"/>
        <v/>
      </c>
      <c r="AD87" s="199" t="str">
        <f t="shared" si="100"/>
        <v/>
      </c>
      <c r="AE87" s="199" t="str">
        <f t="shared" si="100"/>
        <v/>
      </c>
      <c r="AF87" s="199" t="str">
        <f t="shared" si="100"/>
        <v/>
      </c>
      <c r="AG87" s="199" t="str">
        <f t="shared" si="100"/>
        <v/>
      </c>
      <c r="AH87" s="199" t="str">
        <f t="shared" si="100"/>
        <v/>
      </c>
      <c r="AI87" s="199" t="str">
        <f t="shared" si="100"/>
        <v/>
      </c>
      <c r="AJ87" s="199" t="str">
        <f t="shared" si="100"/>
        <v/>
      </c>
      <c r="AK87" s="199" t="str">
        <f t="shared" si="100"/>
        <v/>
      </c>
      <c r="AL87" s="199" t="str">
        <f t="shared" si="100"/>
        <v/>
      </c>
      <c r="AM87" s="199" t="str">
        <f t="shared" si="100"/>
        <v/>
      </c>
      <c r="AN87" s="201" t="str">
        <f t="shared" si="100"/>
        <v/>
      </c>
      <c r="AO87" s="205" t="str">
        <f t="shared" si="100"/>
        <v/>
      </c>
      <c r="AP87" s="202" t="str">
        <f t="shared" si="100"/>
        <v/>
      </c>
      <c r="AQ87" s="202" t="str">
        <f t="shared" si="100"/>
        <v/>
      </c>
      <c r="AR87" s="202" t="str">
        <f t="shared" si="100"/>
        <v/>
      </c>
      <c r="AS87" s="202" t="str">
        <f t="shared" si="100"/>
        <v/>
      </c>
      <c r="AT87" s="202" t="str">
        <f t="shared" si="100"/>
        <v/>
      </c>
      <c r="AU87" s="203" t="str">
        <f t="shared" si="100"/>
        <v/>
      </c>
      <c r="AV87" s="204" t="str">
        <f t="shared" si="100"/>
        <v/>
      </c>
    </row>
    <row r="88" spans="1:48" x14ac:dyDescent="0.3">
      <c r="A88" s="119" t="str">
        <f t="shared" ref="A88" si="101">+IF(C88+C89=0,"[ocultar]","")</f>
        <v>[ocultar]</v>
      </c>
      <c r="B88" s="123" t="s">
        <v>162</v>
      </c>
      <c r="C88" s="124">
        <f t="array" ref="C88">SUM(IF($B88=DATOS_[Sexo],
IF($B87=DATOS_[AGRUP. VALOR. PTO.],
IF("Dentro"=DATOS_[Check Periodo Ref.],
1/(COUNTIFS(DATOS_[Sexo],$B88,DATOS_[AGRUP. VALOR. PTO.],$B87,DATOS_[Check Periodo Ref.],"Dentro",DATOS_[id],DATOS_[id]))))))</f>
        <v>0</v>
      </c>
      <c r="D88" s="125">
        <f>COUNTIFS(DATOS_[AGRUP. VALOR. PTO.],$B87,DATOS_[Sexo],$B88,DATOS_[Check Periodo Ref.],"Dentro")</f>
        <v>0</v>
      </c>
      <c r="E88" s="125">
        <f>COUNTIFS(DATOS_[AGRUP. VALOR. PTO.],$B87,DATOS_[Sexo],$B88,DATOS_[Check Periodo Ref.],"Dentro",DATOS_[Check Nº SC Norm],"Sí")</f>
        <v>0</v>
      </c>
      <c r="F88" s="125">
        <f>COUNTIFS(DATOS_[AGRUP. VALOR. PTO.],$B87,DATOS_[Sexo],$B88,DATOS_[Check Periodo Ref.],"Dentro",DATOS_[Check Nº SC Anualiz],"Sí")</f>
        <v>0</v>
      </c>
      <c r="G88" s="125">
        <f>COUNTIFS(DATOS_[AGRUP. VALOR. PTO.],$B87,DATOS_[Sexo],$B88,DATOS_[Check Periodo Ref.],"Dentro",DATOS_[Check Nº SC Norm y Anualiz],"Sí")</f>
        <v>0</v>
      </c>
      <c r="H88" s="125">
        <f>COUNTIFS(DATOS_[AGRUP. VALOR. PTO.],$B87,DATOS_[Sexo],$B88,DATOS_[Check Periodo Ref.],"Dentro",DATOS_[Check Equiparación],"Sí")</f>
        <v>0</v>
      </c>
      <c r="I88" s="167">
        <f t="array" ref="I88">IFERROR(
AVERAGE(IF(DATOS_[Sexo]=$B88,IF(DATOS_[[AGRUP. VALOR. PTO.]:[AGRUP. VALOR. PTO.]]=$B87,IF(DATOS_[Check Equiparado]="Sí",IF(DATOS_[Check Periodo Ref.]="Dentro",DATOS_[SALARIO BASE Eq],FALSE))))),
0)</f>
        <v>0</v>
      </c>
      <c r="J88" s="168">
        <f t="array" ref="J88">IFERROR(
(AVERAGE((IF(DATOS_[[Sexo]:[Sexo]]=$B88,IF(DATOS_[[AGRUP. VALOR. PTO.]:[AGRUP. VALOR. PTO.]]=$B87,IF(DATOS_[[Check Periodo Ref.]:[Check Periodo Ref.]]="Dentro",IF(DATOS_[[Check Equiparado]:[Check Equiparado]]="Sí",IF(DATOS!AE$4="Sí",(1/DATOS_[[% anualiz]:[% anualiz]]),1)*IF(DATOS!AE$5="Sí",1/DATOS_[[% normaliz]:[% normaliz]],1)*(DATOS_[Conc.Sal.01])))))))),
0)</f>
        <v>0</v>
      </c>
      <c r="K88" s="168">
        <f t="array" ref="K88">IFERROR(
(AVERAGE((IF(DATOS_[[Sexo]:[Sexo]]=$B88,IF(DATOS_[[AGRUP. VALOR. PTO.]:[AGRUP. VALOR. PTO.]]=$B87,IF(DATOS_[[Check Periodo Ref.]:[Check Periodo Ref.]]="Dentro",IF(DATOS_[[Check Equiparado]:[Check Equiparado]]="Sí",IF(DATOS!AF$4="Sí",(1/DATOS_[[% anualiz]:[% anualiz]]),1)*IF(DATOS!AF$5="Sí",1/DATOS_[[% normaliz]:[% normaliz]],1)*(DATOS_[Conc.Sal.02])))))))),
0)</f>
        <v>0</v>
      </c>
      <c r="L88" s="168">
        <f t="array" ref="L88">IFERROR(
(AVERAGE((IF(DATOS_[[Sexo]:[Sexo]]=$B88,IF(DATOS_[[AGRUP. VALOR. PTO.]:[AGRUP. VALOR. PTO.]]=$B87,IF(DATOS_[[Check Periodo Ref.]:[Check Periodo Ref.]]="Dentro",IF(DATOS_[[Check Equiparado]:[Check Equiparado]]="Sí",IF(DATOS!AG$4="Sí",(1/DATOS_[[% anualiz]:[% anualiz]]),1)*IF(DATOS!AG$5="Sí",1/DATOS_[[% normaliz]:[% normaliz]],1)*(DATOS_[Conc.Sal.03])))))))),
0)</f>
        <v>0</v>
      </c>
      <c r="M88" s="168">
        <f t="array" ref="M88">IFERROR(
(AVERAGE((IF(DATOS_[[Sexo]:[Sexo]]=$B88,IF(DATOS_[[AGRUP. VALOR. PTO.]:[AGRUP. VALOR. PTO.]]=$B87,IF(DATOS_[[Check Periodo Ref.]:[Check Periodo Ref.]]="Dentro",IF(DATOS_[[Check Equiparado]:[Check Equiparado]]="Sí",IF(DATOS!AH$4="Sí",(1/DATOS_[[% anualiz]:[% anualiz]]),1)*IF(DATOS!AH$5="Sí",1/DATOS_[[% normaliz]:[% normaliz]],1)*(DATOS_[Conc.Sal.04])))))))),
0)</f>
        <v>0</v>
      </c>
      <c r="N88" s="168">
        <f t="array" ref="N88">IFERROR(
(AVERAGE((IF(DATOS_[[Sexo]:[Sexo]]=$B88,IF(DATOS_[[AGRUP. VALOR. PTO.]:[AGRUP. VALOR. PTO.]]=$B87,IF(DATOS_[[Check Periodo Ref.]:[Check Periodo Ref.]]="Dentro",IF(DATOS_[[Check Equiparado]:[Check Equiparado]]="Sí",IF(DATOS!AI$4="Sí",(1/DATOS_[[% anualiz]:[% anualiz]]),1)*IF(DATOS!AI$5="Sí",1/DATOS_[[% normaliz]:[% normaliz]],1)*(DATOS_[Conc.Sal.05])))))))),
0)</f>
        <v>0</v>
      </c>
      <c r="O88" s="168">
        <f t="array" ref="O88">IFERROR(
(AVERAGE((IF(DATOS_[[Sexo]:[Sexo]]=$B88,IF(DATOS_[[AGRUP. VALOR. PTO.]:[AGRUP. VALOR. PTO.]]=$B87,IF(DATOS_[[Check Periodo Ref.]:[Check Periodo Ref.]]="Dentro",IF(DATOS_[[Check Equiparado]:[Check Equiparado]]="Sí",IF(DATOS!AJ$4="Sí",(1/DATOS_[[% anualiz]:[% anualiz]]),1)*IF(DATOS!AJ$5="Sí",1/DATOS_[[% normaliz]:[% normaliz]],1)*(DATOS_[Conc.Sal.06])))))))),
0)</f>
        <v>0</v>
      </c>
      <c r="P88" s="168">
        <f t="array" ref="P88">IFERROR(
(AVERAGE((IF(DATOS_[[Sexo]:[Sexo]]=$B88,IF(DATOS_[[AGRUP. VALOR. PTO.]:[AGRUP. VALOR. PTO.]]=$B87,IF(DATOS_[[Check Periodo Ref.]:[Check Periodo Ref.]]="Dentro",IF(DATOS_[[Check Equiparado]:[Check Equiparado]]="Sí",IF(DATOS!AK$4="Sí",(1/DATOS_[[% anualiz]:[% anualiz]]),1)*IF(DATOS!AK$5="Sí",1/DATOS_[[% normaliz]:[% normaliz]],1)*(DATOS_[Conc.Sal.07])))))))),
0)</f>
        <v>0</v>
      </c>
      <c r="Q88" s="168">
        <f t="array" ref="Q88">IFERROR(
(AVERAGE((IF(DATOS_[[Sexo]:[Sexo]]=$B88,IF(DATOS_[[AGRUP. VALOR. PTO.]:[AGRUP. VALOR. PTO.]]=$B87,IF(DATOS_[[Check Periodo Ref.]:[Check Periodo Ref.]]="Dentro",IF(DATOS_[[Check Equiparado]:[Check Equiparado]]="Sí",IF(DATOS!AL$4="Sí",(1/DATOS_[[% anualiz]:[% anualiz]]),1)*IF(DATOS!AL$5="Sí",1/DATOS_[[% normaliz]:[% normaliz]],1)*(DATOS_[Conc.Sal.08])))))))),
0)</f>
        <v>0</v>
      </c>
      <c r="R88" s="168">
        <f t="array" ref="R88">IFERROR(
(AVERAGE((IF(DATOS_[[Sexo]:[Sexo]]=$B88,IF(DATOS_[[AGRUP. VALOR. PTO.]:[AGRUP. VALOR. PTO.]]=$B87,IF(DATOS_[[Check Periodo Ref.]:[Check Periodo Ref.]]="Dentro",IF(DATOS_[[Check Equiparado]:[Check Equiparado]]="Sí",IF(DATOS!AM$4="Sí",(1/DATOS_[[% anualiz]:[% anualiz]]),1)*IF(DATOS!AM$5="Sí",1/DATOS_[[% normaliz]:[% normaliz]],1)*(DATOS_[Conc.Sal.09])))))))),
0)</f>
        <v>0</v>
      </c>
      <c r="S88" s="168">
        <f t="array" ref="S88">IFERROR(
(AVERAGE((IF(DATOS_[[Sexo]:[Sexo]]=$B88,IF(DATOS_[[AGRUP. VALOR. PTO.]:[AGRUP. VALOR. PTO.]]=$B87,IF(DATOS_[[Check Periodo Ref.]:[Check Periodo Ref.]]="Dentro",IF(DATOS_[[Check Equiparado]:[Check Equiparado]]="Sí",IF(DATOS!AN$4="Sí",(1/DATOS_[[% anualiz]:[% anualiz]]),1)*IF(DATOS!AN$5="Sí",1/DATOS_[[% normaliz]:[% normaliz]],1)*(DATOS_[Conc.Sal.10])))))))),
0)</f>
        <v>0</v>
      </c>
      <c r="T88" s="168">
        <f t="array" ref="T88">IFERROR(
(AVERAGE((IF(DATOS_[[Sexo]:[Sexo]]=$B88,IF(DATOS_[[AGRUP. VALOR. PTO.]:[AGRUP. VALOR. PTO.]]=$B87,IF(DATOS_[[Check Periodo Ref.]:[Check Periodo Ref.]]="Dentro",IF(DATOS_[[Check Equiparado]:[Check Equiparado]]="Sí",IF(DATOS!AO$4="Sí",(1/DATOS_[[% anualiz]:[% anualiz]]),1)*IF(DATOS!AO$5="Sí",1/DATOS_[[% normaliz]:[% normaliz]],1)*(DATOS_[Conc.Sal.11])))))))),
0)</f>
        <v>0</v>
      </c>
      <c r="U88" s="168">
        <f t="array" ref="U88">IFERROR(
(AVERAGE((IF(DATOS_[[Sexo]:[Sexo]]=$B88,IF(DATOS_[[AGRUP. VALOR. PTO.]:[AGRUP. VALOR. PTO.]]=$B87,IF(DATOS_[[Check Periodo Ref.]:[Check Periodo Ref.]]="Dentro",IF(DATOS_[[Check Equiparado]:[Check Equiparado]]="Sí",IF(DATOS!AP$4="Sí",(1/DATOS_[[% anualiz]:[% anualiz]]),1)*IF(DATOS!AP$5="Sí",1/DATOS_[[% normaliz]:[% normaliz]],1)*(DATOS_[Conc.Sal.12])))))))),
0)</f>
        <v>0</v>
      </c>
      <c r="V88" s="168">
        <f t="array" ref="V88">IFERROR(
(AVERAGE((IF(DATOS_[[Sexo]:[Sexo]]=$B88,IF(DATOS_[[AGRUP. VALOR. PTO.]:[AGRUP. VALOR. PTO.]]=$B87,IF(DATOS_[[Check Periodo Ref.]:[Check Periodo Ref.]]="Dentro",IF(DATOS_[[Check Equiparado]:[Check Equiparado]]="Sí",IF(DATOS!AQ$4="Sí",(1/DATOS_[[% anualiz]:[% anualiz]]),1)*IF(DATOS!AQ$5="Sí",1/DATOS_[[% normaliz]:[% normaliz]],1)*(DATOS_[Conc.Sal.13])))))))),
0)</f>
        <v>0</v>
      </c>
      <c r="W88" s="168">
        <f t="array" ref="W88">IFERROR(
(AVERAGE((IF(DATOS_[[Sexo]:[Sexo]]=$B88,IF(DATOS_[[AGRUP. VALOR. PTO.]:[AGRUP. VALOR. PTO.]]=$B87,IF(DATOS_[[Check Periodo Ref.]:[Check Periodo Ref.]]="Dentro",IF(DATOS_[[Check Equiparado]:[Check Equiparado]]="Sí",IF(DATOS!AR$4="Sí",(1/DATOS_[[% anualiz]:[% anualiz]]),1)*IF(DATOS!AR$5="Sí",1/DATOS_[[% normaliz]:[% normaliz]],1)*(DATOS_[Conc.Sal.14])))))))),
0)</f>
        <v>0</v>
      </c>
      <c r="X88" s="168">
        <f t="array" ref="X88">IFERROR(
(AVERAGE((IF(DATOS_[[Sexo]:[Sexo]]=$B88,IF(DATOS_[[AGRUP. VALOR. PTO.]:[AGRUP. VALOR. PTO.]]=$B87,IF(DATOS_[[Check Periodo Ref.]:[Check Periodo Ref.]]="Dentro",IF(DATOS_[[Check Equiparado]:[Check Equiparado]]="Sí",IF(DATOS!AS$4="Sí",(1/DATOS_[[% anualiz]:[% anualiz]]),1)*IF(DATOS!AS$5="Sí",1/DATOS_[[% normaliz]:[% normaliz]],1)*(DATOS_[Conc.Sal.15])))))))),
0)</f>
        <v>0</v>
      </c>
      <c r="Y88" s="168">
        <f t="array" ref="Y88">IFERROR(
(AVERAGE((IF(DATOS_[[Sexo]:[Sexo]]=$B88,IF(DATOS_[[AGRUP. VALOR. PTO.]:[AGRUP. VALOR. PTO.]]=$B87,IF(DATOS_[[Check Periodo Ref.]:[Check Periodo Ref.]]="Dentro",IF(DATOS_[[Check Equiparado]:[Check Equiparado]]="Sí",IF(DATOS!AT$4="Sí",(1/DATOS_[[% anualiz]:[% anualiz]]),1)*IF(DATOS!AT$5="Sí",1/DATOS_[[% normaliz]:[% normaliz]],1)*(DATOS_[Conc.Sal.16])))))))),
0)</f>
        <v>0</v>
      </c>
      <c r="Z88" s="168">
        <f t="array" ref="Z88">IFERROR(
(AVERAGE((IF(DATOS_[[Sexo]:[Sexo]]=$B88,IF(DATOS_[[AGRUP. VALOR. PTO.]:[AGRUP. VALOR. PTO.]]=$B87,IF(DATOS_[[Check Periodo Ref.]:[Check Periodo Ref.]]="Dentro",IF(DATOS_[[Check Equiparado]:[Check Equiparado]]="Sí",IF(DATOS!AU$4="Sí",(1/DATOS_[[% anualiz]:[% anualiz]]),1)*IF(DATOS!AU$5="Sí",1/DATOS_[[% normaliz]:[% normaliz]],1)*(DATOS_[Conc.Sal.17])))))))),
0)</f>
        <v>0</v>
      </c>
      <c r="AA88" s="168">
        <f t="array" ref="AA88">IFERROR(
(AVERAGE((IF(DATOS_[[Sexo]:[Sexo]]=$B88,IF(DATOS_[[AGRUP. VALOR. PTO.]:[AGRUP. VALOR. PTO.]]=$B87,IF(DATOS_[[Check Periodo Ref.]:[Check Periodo Ref.]]="Dentro",IF(DATOS_[[Check Equiparado]:[Check Equiparado]]="Sí",IF(DATOS!AV$4="Sí",(1/DATOS_[[% anualiz]:[% anualiz]]),1)*IF(DATOS!AV$5="Sí",1/DATOS_[[% normaliz]:[% normaliz]],1)*(DATOS_[Conc.Sal.18])))))))),
0)</f>
        <v>0</v>
      </c>
      <c r="AB88" s="168">
        <f t="array" ref="AB88">IFERROR(
(AVERAGE((IF(DATOS_[[Sexo]:[Sexo]]=$B88,IF(DATOS_[[AGRUP. VALOR. PTO.]:[AGRUP. VALOR. PTO.]]=$B87,IF(DATOS_[[Check Periodo Ref.]:[Check Periodo Ref.]]="Dentro",IF(DATOS_[[Check Equiparado]:[Check Equiparado]]="Sí",IF(DATOS!AW$4="Sí",(1/DATOS_[[% anualiz]:[% anualiz]]),1)*IF(DATOS!AW$5="Sí",1/DATOS_[[% normaliz]:[% normaliz]],1)*(DATOS_[Conc.Sal.19])))))))),
0)</f>
        <v>0</v>
      </c>
      <c r="AC88" s="168">
        <f t="array" ref="AC88">IFERROR(
(AVERAGE((IF(DATOS_[[Sexo]:[Sexo]]=$B88,IF(DATOS_[[AGRUP. VALOR. PTO.]:[AGRUP. VALOR. PTO.]]=$B87,IF(DATOS_[[Check Periodo Ref.]:[Check Periodo Ref.]]="Dentro",IF(DATOS_[[Check Equiparado]:[Check Equiparado]]="Sí",IF(DATOS!AX$4="Sí",(1/DATOS_[[% anualiz]:[% anualiz]]),1)*IF(DATOS!AX$5="Sí",1/DATOS_[[% normaliz]:[% normaliz]],1)*(DATOS_[Conc.Sal.20])))))))),
0)</f>
        <v>0</v>
      </c>
      <c r="AD88" s="168">
        <f t="array" ref="AD88">IFERROR(
(AVERAGE((IF(DATOS_[[Sexo]:[Sexo]]=$B88,IF(DATOS_[[AGRUP. VALOR. PTO.]:[AGRUP. VALOR. PTO.]]=$B87,IF(DATOS_[[Check Periodo Ref.]:[Check Periodo Ref.]]="Dentro",IF(DATOS_[[Check Equiparado]:[Check Equiparado]]="Sí",IF(DATOS!AY$4="Sí",(1/DATOS_[[% anualiz]:[% anualiz]]),1)*IF(DATOS!AY$5="Sí",1/DATOS_[[% normaliz]:[% normaliz]],1)*(DATOS_[Conc.Sal.21])))))))),
0)</f>
        <v>0</v>
      </c>
      <c r="AE88" s="168">
        <f t="array" ref="AE88">IFERROR(
(AVERAGE((IF(DATOS_[[Sexo]:[Sexo]]=$B88,IF(DATOS_[[AGRUP. VALOR. PTO.]:[AGRUP. VALOR. PTO.]]=$B87,IF(DATOS_[[Check Periodo Ref.]:[Check Periodo Ref.]]="Dentro",IF(DATOS_[[Check Equiparado]:[Check Equiparado]]="Sí",IF(DATOS!AZ$4="Sí",(1/DATOS_[[% anualiz]:[% anualiz]]),1)*IF(DATOS!AZ$5="Sí",1/DATOS_[[% normaliz]:[% normaliz]],1)*(DATOS_[Conc.Sal.22])))))))),
0)</f>
        <v>0</v>
      </c>
      <c r="AF88" s="168">
        <f t="array" ref="AF88">IFERROR(
(AVERAGE((IF(DATOS_[[Sexo]:[Sexo]]=$B88,IF(DATOS_[[AGRUP. VALOR. PTO.]:[AGRUP. VALOR. PTO.]]=$B87,IF(DATOS_[[Check Periodo Ref.]:[Check Periodo Ref.]]="Dentro",IF(DATOS_[[Check Equiparado]:[Check Equiparado]]="Sí",IF(DATOS!BA$4="Sí",(1/DATOS_[[% anualiz]:[% anualiz]]),1)*IF(DATOS!BA$5="Sí",1/DATOS_[[% normaliz]:[% normaliz]],1)*(DATOS_[Conc.Sal.23])))))))),
0)</f>
        <v>0</v>
      </c>
      <c r="AG88" s="168">
        <f t="array" ref="AG88">IFERROR(
(AVERAGE((IF(DATOS_[[Sexo]:[Sexo]]=$B88,IF(DATOS_[[AGRUP. VALOR. PTO.]:[AGRUP. VALOR. PTO.]]=$B87,IF(DATOS_[[Check Periodo Ref.]:[Check Periodo Ref.]]="Dentro",IF(DATOS_[[Check Equiparado]:[Check Equiparado]]="Sí",IF(DATOS!BB$4="Sí",(1/DATOS_[[% anualiz]:[% anualiz]]),1)*IF(DATOS!BB$5="Sí",1/DATOS_[[% normaliz]:[% normaliz]],1)*(DATOS_[Conc.Sal.24])))))))),
0)</f>
        <v>0</v>
      </c>
      <c r="AH88" s="168">
        <f t="array" ref="AH88">IFERROR(
(AVERAGE((IF(DATOS_[[Sexo]:[Sexo]]=$B88,IF(DATOS_[[AGRUP. VALOR. PTO.]:[AGRUP. VALOR. PTO.]]=$B87,IF(DATOS_[[Check Periodo Ref.]:[Check Periodo Ref.]]="Dentro",IF(DATOS_[[Check Equiparado]:[Check Equiparado]]="Sí",IF(DATOS!BC$4="Sí",(1/DATOS_[[% anualiz]:[% anualiz]]),1)*IF(DATOS!BC$5="Sí",1/DATOS_[[% normaliz]:[% normaliz]],1)*(DATOS_[Conc.Sal.25])))))))),
0)</f>
        <v>0</v>
      </c>
      <c r="AI88" s="168">
        <f t="array" ref="AI88">IFERROR(
(AVERAGE((IF(DATOS_[[Sexo]:[Sexo]]=$B88,IF(DATOS_[[AGRUP. VALOR. PTO.]:[AGRUP. VALOR. PTO.]]=$B87,IF(DATOS_[[Check Periodo Ref.]:[Check Periodo Ref.]]="Dentro",IF(DATOS_[[Check Equiparado]:[Check Equiparado]]="Sí",IF(DATOS!BD$4="Sí",(1/DATOS_[[% anualiz]:[% anualiz]]),1)*IF(DATOS!BD$5="Sí",1/DATOS_[[% normaliz]:[% normaliz]],1)*(DATOS_[Conc.Sal.26])))))))),
0)</f>
        <v>0</v>
      </c>
      <c r="AJ88" s="168">
        <f t="array" ref="AJ88">IFERROR(
(AVERAGE((IF(DATOS_[[Sexo]:[Sexo]]=$B88,IF(DATOS_[[AGRUP. VALOR. PTO.]:[AGRUP. VALOR. PTO.]]=$B87,IF(DATOS_[[Check Periodo Ref.]:[Check Periodo Ref.]]="Dentro",IF(DATOS_[[Check Equiparado]:[Check Equiparado]]="Sí",IF(DATOS!BE$4="Sí",(1/DATOS_[[% anualiz]:[% anualiz]]),1)*IF(DATOS!BE$5="Sí",1/DATOS_[[% normaliz]:[% normaliz]],1)*(DATOS_[Conc.Sal.27])))))))),
0)</f>
        <v>0</v>
      </c>
      <c r="AK88" s="168">
        <f t="array" ref="AK88">IFERROR(
(AVERAGE((IF(DATOS_[[Sexo]:[Sexo]]=$B88,IF(DATOS_[[AGRUP. VALOR. PTO.]:[AGRUP. VALOR. PTO.]]=$B87,IF(DATOS_[[Check Periodo Ref.]:[Check Periodo Ref.]]="Dentro",IF(DATOS_[[Check Equiparado]:[Check Equiparado]]="Sí",IF(DATOS!BF$4="Sí",(1/DATOS_[[% anualiz]:[% anualiz]]),1)*IF(DATOS!BF$5="Sí",1/DATOS_[[% normaliz]:[% normaliz]],1)*(DATOS_[Conc.Sal.28])))))))),
0)</f>
        <v>0</v>
      </c>
      <c r="AL88" s="168">
        <f t="array" ref="AL88">IFERROR(
(AVERAGE((IF(DATOS_[[Sexo]:[Sexo]]=$B88,IF(DATOS_[[AGRUP. VALOR. PTO.]:[AGRUP. VALOR. PTO.]]=$B87,IF(DATOS_[[Check Periodo Ref.]:[Check Periodo Ref.]]="Dentro",IF(DATOS_[[Check Equiparado]:[Check Equiparado]]="Sí",IF(DATOS!BG$4="Sí",(1/DATOS_[[% anualiz]:[% anualiz]]),1)*IF(DATOS!BG$5="Sí",1/DATOS_[[% normaliz]:[% normaliz]],1)*(DATOS_[Conc.Sal.29])))))))),
0)</f>
        <v>0</v>
      </c>
      <c r="AM88" s="168">
        <f t="array" ref="AM88">IFERROR(
(AVERAGE((IF(DATOS_[[Sexo]:[Sexo]]=$B88,IF(DATOS_[[AGRUP. VALOR. PTO.]:[AGRUP. VALOR. PTO.]]=$B87,IF(DATOS_[[Check Periodo Ref.]:[Check Periodo Ref.]]="Dentro",IF(DATOS_[[Check Equiparado]:[Check Equiparado]]="Sí",IF(DATOS!BH$4="Sí",(1/DATOS_[[% anualiz]:[% anualiz]]),1)*IF(DATOS!BH$5="Sí",1/DATOS_[[% normaliz]:[% normaliz]],1)*(DATOS_[Conc.Sal.30])))))))),
0)</f>
        <v>0</v>
      </c>
      <c r="AN88" s="169">
        <f t="array" ref="AN88">IFERROR(
AVERAGE(IF(DATOS_[Sexo]=$B88,IF(DATOS_[[AGRUP. VALOR. PTO.]:[AGRUP. VALOR. PTO.]]=$B87,IF(DATOS_[Check Equiparado]="Sí",IF(DATOS_[Check Periodo Ref.]="Dentro",DATOS_[Tot COMPL.SAL Eq],FALSE))))),
0)</f>
        <v>0</v>
      </c>
      <c r="AO88" s="170">
        <f t="array" ref="AO88">IFERROR(
AVERAGE(IF(DATOS_[Sexo]=$B88,IF(DATOS_[[AGRUP. VALOR. PTO.]:[AGRUP. VALOR. PTO.]]=$B87,IF(DATOS_[Check Equiparado]="Sí",IF(DATOS_[Check Periodo Ref.]="Dentro",DATOS_[TOTAL SALARIO Eq],FALSE))))),
0)</f>
        <v>0</v>
      </c>
      <c r="AP88" s="171">
        <f t="array" ref="AP88">IFERROR(
(AVERAGE((IF(DATOS_[[Sexo]:[Sexo]]=$B88,IF(DATOS_[[AGRUP. VALOR. PTO.]:[AGRUP. VALOR. PTO.]]=$B87,IF(DATOS_[[Check Periodo Ref.]:[Check Periodo Ref.]]="Dentro",IF(DATOS_[[Check Equiparado]:[Check Equiparado]]="Sí",IF(DATOS!BI$4="Sí",(1/DATOS_[[% anualiz]:[% anualiz]]),1)*IF(DATOS!BI$5="Sí",1/DATOS_[[% normaliz]:[% normaliz]],1)*(DATOS_[C.Extra.01])))))))),
0)</f>
        <v>0</v>
      </c>
      <c r="AQ88" s="171">
        <f t="array" ref="AQ88">IFERROR(
(AVERAGE((IF(DATOS_[[Sexo]:[Sexo]]=$B88,IF(DATOS_[[AGRUP. VALOR. PTO.]:[AGRUP. VALOR. PTO.]]=$B87,IF(DATOS_[[Check Periodo Ref.]:[Check Periodo Ref.]]="Dentro",IF(DATOS_[[Check Equiparado]:[Check Equiparado]]="Sí",IF(DATOS!BJ$4="Sí",(1/DATOS_[[% anualiz]:[% anualiz]]),1)*IF(DATOS!BJ$5="Sí",1/DATOS_[[% normaliz]:[% normaliz]],1)*(DATOS_[C.Extra.02])))))))),
0)</f>
        <v>0</v>
      </c>
      <c r="AR88" s="171">
        <f t="array" ref="AR88">IFERROR(
(AVERAGE((IF(DATOS_[[Sexo]:[Sexo]]=$B88,IF(DATOS_[[AGRUP. VALOR. PTO.]:[AGRUP. VALOR. PTO.]]=$B87,IF(DATOS_[[Check Periodo Ref.]:[Check Periodo Ref.]]="Dentro",IF(DATOS_[[Check Equiparado]:[Check Equiparado]]="Sí",IF(DATOS!BK$4="Sí",(1/DATOS_[[% anualiz]:[% anualiz]]),1)*IF(DATOS!BK$5="Sí",1/DATOS_[[% normaliz]:[% normaliz]],1)*(DATOS_[C.Extra.03])))))))),
0)</f>
        <v>0</v>
      </c>
      <c r="AS88" s="171">
        <f t="array" ref="AS88">IFERROR(
(AVERAGE((IF(DATOS_[[Sexo]:[Sexo]]=$B88,IF(DATOS_[[AGRUP. VALOR. PTO.]:[AGRUP. VALOR. PTO.]]=$B87,IF(DATOS_[[Check Periodo Ref.]:[Check Periodo Ref.]]="Dentro",IF(DATOS_[[Check Equiparado]:[Check Equiparado]]="Sí",IF(DATOS!BL$4="Sí",(1/DATOS_[[% anualiz]:[% anualiz]]),1)*IF(DATOS!BL$5="Sí",1/DATOS_[[% normaliz]:[% normaliz]],1)*(DATOS_[C.Extra.04])))))))),
0)</f>
        <v>0</v>
      </c>
      <c r="AT88" s="171">
        <f t="array" ref="AT88">IFERROR(
(AVERAGE((IF(DATOS_[[Sexo]:[Sexo]]=$B88,IF(DATOS_[[AGRUP. VALOR. PTO.]:[AGRUP. VALOR. PTO.]]=$B87,IF(DATOS_[[Check Periodo Ref.]:[Check Periodo Ref.]]="Dentro",IF(DATOS_[[Check Equiparado]:[Check Equiparado]]="Sí",IF(DATOS!BM$4="Sí",(1/DATOS_[[% anualiz]:[% anualiz]]),1)*IF(DATOS!BM$5="Sí",1/DATOS_[[% normaliz]:[% normaliz]],1)*(DATOS_[C.Extra.05])))))))),
0)</f>
        <v>0</v>
      </c>
      <c r="AU88" s="172">
        <f t="array" ref="AU88">IFERROR(
AVERAGE(IF(DATOS_[Sexo]=$B88,IF(DATOS_[[AGRUP. VALOR. PTO.]:[AGRUP. VALOR. PTO.]]=$B87,IF(DATOS_[Check Equiparado]="Sí",IF(DATOS_[Check Periodo Ref.]="Dentro",DATOS_[Tot Extrasalarial Eq],FALSE))))),
0)</f>
        <v>0</v>
      </c>
      <c r="AV88" s="173">
        <f t="array" ref="AV88">IFERROR(
AVERAGE(IF(DATOS_[Sexo]=$B88,IF(DATOS_[[AGRUP. VALOR. PTO.]:[AGRUP. VALOR. PTO.]]=$B87,IF(DATOS_[Check Equiparado]="Sí",IF(DATOS_[Check Periodo Ref.]="Dentro",DATOS_[TOTAL Retrib Eq],FALSE))))),
0)</f>
        <v>0</v>
      </c>
    </row>
    <row r="89" spans="1:48" x14ac:dyDescent="0.3">
      <c r="A89" s="119" t="str">
        <f t="shared" ref="A89" si="102">+A88</f>
        <v>[ocultar]</v>
      </c>
      <c r="B89" s="123" t="s">
        <v>163</v>
      </c>
      <c r="C89" s="124">
        <f t="array" ref="C89">SUM(IF($B89=DATOS_[Sexo],
IF($B87=DATOS_[AGRUP. VALOR. PTO.],
IF("Dentro"=DATOS_[Check Periodo Ref.],
1/(COUNTIFS(DATOS_[Sexo],$B89,DATOS_[AGRUP. VALOR. PTO.],$B87,DATOS_[Check Periodo Ref.],"Dentro",DATOS_[id],DATOS_[id]))))))</f>
        <v>0</v>
      </c>
      <c r="D89" s="125">
        <f>COUNTIFS(DATOS_[AGRUP. VALOR. PTO.],$B87,DATOS_[Sexo],$B89,DATOS_[Check Periodo Ref.],"Dentro")</f>
        <v>0</v>
      </c>
      <c r="E89" s="125">
        <f>COUNTIFS(DATOS_[AGRUP. VALOR. PTO.],$B87,DATOS_[Sexo],$B89,DATOS_[Check Periodo Ref.],"Dentro",DATOS_[Check Nº SC Norm],"Sí")</f>
        <v>0</v>
      </c>
      <c r="F89" s="125">
        <f>COUNTIFS(DATOS_[AGRUP. VALOR. PTO.],$B87,DATOS_[Sexo],$B89,DATOS_[Check Periodo Ref.],"Dentro",DATOS_[Check Nº SC Anualiz],"Sí")</f>
        <v>0</v>
      </c>
      <c r="G89" s="125">
        <f>COUNTIFS(DATOS_[AGRUP. VALOR. PTO.],$B87,DATOS_[Sexo],$B89,DATOS_[Check Periodo Ref.],"Dentro",DATOS_[Check Nº SC Norm y Anualiz],"Sí")</f>
        <v>0</v>
      </c>
      <c r="H89" s="125">
        <f>COUNTIFS(DATOS_[AGRUP. VALOR. PTO.],$B87,DATOS_[Sexo],$B89,DATOS_[Check Periodo Ref.],"Dentro",DATOS_[Check Equiparación],"Sí")</f>
        <v>0</v>
      </c>
      <c r="I89" s="167" cm="1">
        <f t="array" ref="I89">IFERROR(
AVERAGE(IF(DATOS_[Sexo]=$B89,IF(DATOS_[[AGRUP. VALOR. PTO.]:[AGRUP. VALOR. PTO.]]=$B87,IF(DATOS_[Check Equiparado]="Sí",IF(DATOS_[Check Periodo Ref.]="Dentro",DATOS_[SALARIO BASE Eq],FALSE))))),
0)</f>
        <v>0</v>
      </c>
      <c r="J89" s="168">
        <f t="array" ref="J89">IFERROR(
(AVERAGE((IF(DATOS_[[Sexo]:[Sexo]]=$B89,IF(DATOS_[[AGRUP. VALOR. PTO.]:[AGRUP. VALOR. PTO.]]=$B87,IF(DATOS_[[Check Periodo Ref.]:[Check Periodo Ref.]]="Dentro",IF(DATOS_[[Check Equiparado]:[Check Equiparado]]="Sí",IF(DATOS!AE$4="Sí",(1/DATOS_[[% anualiz]:[% anualiz]]),1)*IF(DATOS!AE$5="Sí",1/DATOS_[[% normaliz]:[% normaliz]],1)*(DATOS_[Conc.Sal.01])))))))),
0)</f>
        <v>0</v>
      </c>
      <c r="K89" s="168">
        <f t="array" ref="K89">IFERROR(
(AVERAGE((IF(DATOS_[[Sexo]:[Sexo]]=$B89,IF(DATOS_[[AGRUP. VALOR. PTO.]:[AGRUP. VALOR. PTO.]]=$B87,IF(DATOS_[[Check Periodo Ref.]:[Check Periodo Ref.]]="Dentro",IF(DATOS_[[Check Equiparado]:[Check Equiparado]]="Sí",IF(DATOS!AF$4="Sí",(1/DATOS_[[% anualiz]:[% anualiz]]),1)*IF(DATOS!AF$5="Sí",1/DATOS_[[% normaliz]:[% normaliz]],1)*(DATOS_[Conc.Sal.02])))))))),
0)</f>
        <v>0</v>
      </c>
      <c r="L89" s="168">
        <f t="array" ref="L89">IFERROR(
(AVERAGE((IF(DATOS_[[Sexo]:[Sexo]]=$B89,IF(DATOS_[[AGRUP. VALOR. PTO.]:[AGRUP. VALOR. PTO.]]=$B87,IF(DATOS_[[Check Periodo Ref.]:[Check Periodo Ref.]]="Dentro",IF(DATOS_[[Check Equiparado]:[Check Equiparado]]="Sí",IF(DATOS!AG$4="Sí",(1/DATOS_[[% anualiz]:[% anualiz]]),1)*IF(DATOS!AG$5="Sí",1/DATOS_[[% normaliz]:[% normaliz]],1)*(DATOS_[Conc.Sal.03])))))))),
0)</f>
        <v>0</v>
      </c>
      <c r="M89" s="168">
        <f t="array" ref="M89">IFERROR(
(AVERAGE((IF(DATOS_[[Sexo]:[Sexo]]=$B89,IF(DATOS_[[AGRUP. VALOR. PTO.]:[AGRUP. VALOR. PTO.]]=$B87,IF(DATOS_[[Check Periodo Ref.]:[Check Periodo Ref.]]="Dentro",IF(DATOS_[[Check Equiparado]:[Check Equiparado]]="Sí",IF(DATOS!AH$4="Sí",(1/DATOS_[[% anualiz]:[% anualiz]]),1)*IF(DATOS!AH$5="Sí",1/DATOS_[[% normaliz]:[% normaliz]],1)*(DATOS_[Conc.Sal.04])))))))),
0)</f>
        <v>0</v>
      </c>
      <c r="N89" s="168">
        <f t="array" ref="N89">IFERROR(
(AVERAGE((IF(DATOS_[[Sexo]:[Sexo]]=$B89,IF(DATOS_[[AGRUP. VALOR. PTO.]:[AGRUP. VALOR. PTO.]]=$B87,IF(DATOS_[[Check Periodo Ref.]:[Check Periodo Ref.]]="Dentro",IF(DATOS_[[Check Equiparado]:[Check Equiparado]]="Sí",IF(DATOS!AI$4="Sí",(1/DATOS_[[% anualiz]:[% anualiz]]),1)*IF(DATOS!AI$5="Sí",1/DATOS_[[% normaliz]:[% normaliz]],1)*(DATOS_[Conc.Sal.05])))))))),
0)</f>
        <v>0</v>
      </c>
      <c r="O89" s="168">
        <f t="array" ref="O89">IFERROR(
(AVERAGE((IF(DATOS_[[Sexo]:[Sexo]]=$B89,IF(DATOS_[[AGRUP. VALOR. PTO.]:[AGRUP. VALOR. PTO.]]=$B87,IF(DATOS_[[Check Periodo Ref.]:[Check Periodo Ref.]]="Dentro",IF(DATOS_[[Check Equiparado]:[Check Equiparado]]="Sí",IF(DATOS!AJ$4="Sí",(1/DATOS_[[% anualiz]:[% anualiz]]),1)*IF(DATOS!AJ$5="Sí",1/DATOS_[[% normaliz]:[% normaliz]],1)*(DATOS_[Conc.Sal.06])))))))),
0)</f>
        <v>0</v>
      </c>
      <c r="P89" s="168">
        <f t="array" ref="P89">IFERROR(
(AVERAGE((IF(DATOS_[[Sexo]:[Sexo]]=$B89,IF(DATOS_[[AGRUP. VALOR. PTO.]:[AGRUP. VALOR. PTO.]]=$B87,IF(DATOS_[[Check Periodo Ref.]:[Check Periodo Ref.]]="Dentro",IF(DATOS_[[Check Equiparado]:[Check Equiparado]]="Sí",IF(DATOS!AK$4="Sí",(1/DATOS_[[% anualiz]:[% anualiz]]),1)*IF(DATOS!AK$5="Sí",1/DATOS_[[% normaliz]:[% normaliz]],1)*(DATOS_[Conc.Sal.07])))))))),
0)</f>
        <v>0</v>
      </c>
      <c r="Q89" s="168">
        <f t="array" ref="Q89">IFERROR(
(AVERAGE((IF(DATOS_[[Sexo]:[Sexo]]=$B89,IF(DATOS_[[AGRUP. VALOR. PTO.]:[AGRUP. VALOR. PTO.]]=$B87,IF(DATOS_[[Check Periodo Ref.]:[Check Periodo Ref.]]="Dentro",IF(DATOS_[[Check Equiparado]:[Check Equiparado]]="Sí",IF(DATOS!AL$4="Sí",(1/DATOS_[[% anualiz]:[% anualiz]]),1)*IF(DATOS!AL$5="Sí",1/DATOS_[[% normaliz]:[% normaliz]],1)*(DATOS_[Conc.Sal.08])))))))),
0)</f>
        <v>0</v>
      </c>
      <c r="R89" s="168">
        <f t="array" ref="R89">IFERROR(
(AVERAGE((IF(DATOS_[[Sexo]:[Sexo]]=$B89,IF(DATOS_[[AGRUP. VALOR. PTO.]:[AGRUP. VALOR. PTO.]]=$B87,IF(DATOS_[[Check Periodo Ref.]:[Check Periodo Ref.]]="Dentro",IF(DATOS_[[Check Equiparado]:[Check Equiparado]]="Sí",IF(DATOS!AM$4="Sí",(1/DATOS_[[% anualiz]:[% anualiz]]),1)*IF(DATOS!AM$5="Sí",1/DATOS_[[% normaliz]:[% normaliz]],1)*(DATOS_[Conc.Sal.09])))))))),
0)</f>
        <v>0</v>
      </c>
      <c r="S89" s="168">
        <f t="array" ref="S89">IFERROR(
(AVERAGE((IF(DATOS_[[Sexo]:[Sexo]]=$B89,IF(DATOS_[[AGRUP. VALOR. PTO.]:[AGRUP. VALOR. PTO.]]=$B87,IF(DATOS_[[Check Periodo Ref.]:[Check Periodo Ref.]]="Dentro",IF(DATOS_[[Check Equiparado]:[Check Equiparado]]="Sí",IF(DATOS!AN$4="Sí",(1/DATOS_[[% anualiz]:[% anualiz]]),1)*IF(DATOS!AN$5="Sí",1/DATOS_[[% normaliz]:[% normaliz]],1)*(DATOS_[Conc.Sal.10])))))))),
0)</f>
        <v>0</v>
      </c>
      <c r="T89" s="168">
        <f t="array" ref="T89">IFERROR(
(AVERAGE((IF(DATOS_[[Sexo]:[Sexo]]=$B89,IF(DATOS_[[AGRUP. VALOR. PTO.]:[AGRUP. VALOR. PTO.]]=$B87,IF(DATOS_[[Check Periodo Ref.]:[Check Periodo Ref.]]="Dentro",IF(DATOS_[[Check Equiparado]:[Check Equiparado]]="Sí",IF(DATOS!AO$4="Sí",(1/DATOS_[[% anualiz]:[% anualiz]]),1)*IF(DATOS!AO$5="Sí",1/DATOS_[[% normaliz]:[% normaliz]],1)*(DATOS_[Conc.Sal.11])))))))),
0)</f>
        <v>0</v>
      </c>
      <c r="U89" s="168">
        <f t="array" ref="U89">IFERROR(
(AVERAGE((IF(DATOS_[[Sexo]:[Sexo]]=$B89,IF(DATOS_[[AGRUP. VALOR. PTO.]:[AGRUP. VALOR. PTO.]]=$B87,IF(DATOS_[[Check Periodo Ref.]:[Check Periodo Ref.]]="Dentro",IF(DATOS_[[Check Equiparado]:[Check Equiparado]]="Sí",IF(DATOS!AP$4="Sí",(1/DATOS_[[% anualiz]:[% anualiz]]),1)*IF(DATOS!AP$5="Sí",1/DATOS_[[% normaliz]:[% normaliz]],1)*(DATOS_[Conc.Sal.12])))))))),
0)</f>
        <v>0</v>
      </c>
      <c r="V89" s="168">
        <f t="array" ref="V89">IFERROR(
(AVERAGE((IF(DATOS_[[Sexo]:[Sexo]]=$B89,IF(DATOS_[[AGRUP. VALOR. PTO.]:[AGRUP. VALOR. PTO.]]=$B87,IF(DATOS_[[Check Periodo Ref.]:[Check Periodo Ref.]]="Dentro",IF(DATOS_[[Check Equiparado]:[Check Equiparado]]="Sí",IF(DATOS!AQ$4="Sí",(1/DATOS_[[% anualiz]:[% anualiz]]),1)*IF(DATOS!AQ$5="Sí",1/DATOS_[[% normaliz]:[% normaliz]],1)*(DATOS_[Conc.Sal.13])))))))),
0)</f>
        <v>0</v>
      </c>
      <c r="W89" s="168">
        <f t="array" ref="W89">IFERROR(
(AVERAGE((IF(DATOS_[[Sexo]:[Sexo]]=$B89,IF(DATOS_[[AGRUP. VALOR. PTO.]:[AGRUP. VALOR. PTO.]]=$B87,IF(DATOS_[[Check Periodo Ref.]:[Check Periodo Ref.]]="Dentro",IF(DATOS_[[Check Equiparado]:[Check Equiparado]]="Sí",IF(DATOS!AR$4="Sí",(1/DATOS_[[% anualiz]:[% anualiz]]),1)*IF(DATOS!AR$5="Sí",1/DATOS_[[% normaliz]:[% normaliz]],1)*(DATOS_[Conc.Sal.14])))))))),
0)</f>
        <v>0</v>
      </c>
      <c r="X89" s="168">
        <f t="array" ref="X89">IFERROR(
(AVERAGE((IF(DATOS_[[Sexo]:[Sexo]]=$B89,IF(DATOS_[[AGRUP. VALOR. PTO.]:[AGRUP. VALOR. PTO.]]=$B87,IF(DATOS_[[Check Periodo Ref.]:[Check Periodo Ref.]]="Dentro",IF(DATOS_[[Check Equiparado]:[Check Equiparado]]="Sí",IF(DATOS!AS$4="Sí",(1/DATOS_[[% anualiz]:[% anualiz]]),1)*IF(DATOS!AS$5="Sí",1/DATOS_[[% normaliz]:[% normaliz]],1)*(DATOS_[Conc.Sal.15])))))))),
0)</f>
        <v>0</v>
      </c>
      <c r="Y89" s="168">
        <f t="array" ref="Y89">IFERROR(
(AVERAGE((IF(DATOS_[[Sexo]:[Sexo]]=$B89,IF(DATOS_[[AGRUP. VALOR. PTO.]:[AGRUP. VALOR. PTO.]]=$B87,IF(DATOS_[[Check Periodo Ref.]:[Check Periodo Ref.]]="Dentro",IF(DATOS_[[Check Equiparado]:[Check Equiparado]]="Sí",IF(DATOS!AT$4="Sí",(1/DATOS_[[% anualiz]:[% anualiz]]),1)*IF(DATOS!AT$5="Sí",1/DATOS_[[% normaliz]:[% normaliz]],1)*(DATOS_[Conc.Sal.16])))))))),
0)</f>
        <v>0</v>
      </c>
      <c r="Z89" s="168">
        <f t="array" ref="Z89">IFERROR(
(AVERAGE((IF(DATOS_[[Sexo]:[Sexo]]=$B89,IF(DATOS_[[AGRUP. VALOR. PTO.]:[AGRUP. VALOR. PTO.]]=$B87,IF(DATOS_[[Check Periodo Ref.]:[Check Periodo Ref.]]="Dentro",IF(DATOS_[[Check Equiparado]:[Check Equiparado]]="Sí",IF(DATOS!AU$4="Sí",(1/DATOS_[[% anualiz]:[% anualiz]]),1)*IF(DATOS!AU$5="Sí",1/DATOS_[[% normaliz]:[% normaliz]],1)*(DATOS_[Conc.Sal.17])))))))),
0)</f>
        <v>0</v>
      </c>
      <c r="AA89" s="168">
        <f t="array" ref="AA89">IFERROR(
(AVERAGE((IF(DATOS_[[Sexo]:[Sexo]]=$B89,IF(DATOS_[[AGRUP. VALOR. PTO.]:[AGRUP. VALOR. PTO.]]=$B87,IF(DATOS_[[Check Periodo Ref.]:[Check Periodo Ref.]]="Dentro",IF(DATOS_[[Check Equiparado]:[Check Equiparado]]="Sí",IF(DATOS!AV$4="Sí",(1/DATOS_[[% anualiz]:[% anualiz]]),1)*IF(DATOS!AV$5="Sí",1/DATOS_[[% normaliz]:[% normaliz]],1)*(DATOS_[Conc.Sal.18])))))))),
0)</f>
        <v>0</v>
      </c>
      <c r="AB89" s="168">
        <f t="array" ref="AB89">IFERROR(
(AVERAGE((IF(DATOS_[[Sexo]:[Sexo]]=$B89,IF(DATOS_[[AGRUP. VALOR. PTO.]:[AGRUP. VALOR. PTO.]]=$B87,IF(DATOS_[[Check Periodo Ref.]:[Check Periodo Ref.]]="Dentro",IF(DATOS_[[Check Equiparado]:[Check Equiparado]]="Sí",IF(DATOS!AW$4="Sí",(1/DATOS_[[% anualiz]:[% anualiz]]),1)*IF(DATOS!AW$5="Sí",1/DATOS_[[% normaliz]:[% normaliz]],1)*(DATOS_[Conc.Sal.19])))))))),
0)</f>
        <v>0</v>
      </c>
      <c r="AC89" s="168">
        <f t="array" ref="AC89">IFERROR(
(AVERAGE((IF(DATOS_[[Sexo]:[Sexo]]=$B89,IF(DATOS_[[AGRUP. VALOR. PTO.]:[AGRUP. VALOR. PTO.]]=$B87,IF(DATOS_[[Check Periodo Ref.]:[Check Periodo Ref.]]="Dentro",IF(DATOS_[[Check Equiparado]:[Check Equiparado]]="Sí",IF(DATOS!AX$4="Sí",(1/DATOS_[[% anualiz]:[% anualiz]]),1)*IF(DATOS!AX$5="Sí",1/DATOS_[[% normaliz]:[% normaliz]],1)*(DATOS_[Conc.Sal.20])))))))),
0)</f>
        <v>0</v>
      </c>
      <c r="AD89" s="168">
        <f t="array" ref="AD89">IFERROR(
(AVERAGE((IF(DATOS_[[Sexo]:[Sexo]]=$B89,IF(DATOS_[[AGRUP. VALOR. PTO.]:[AGRUP. VALOR. PTO.]]=$B87,IF(DATOS_[[Check Periodo Ref.]:[Check Periodo Ref.]]="Dentro",IF(DATOS_[[Check Equiparado]:[Check Equiparado]]="Sí",IF(DATOS!AY$4="Sí",(1/DATOS_[[% anualiz]:[% anualiz]]),1)*IF(DATOS!AY$5="Sí",1/DATOS_[[% normaliz]:[% normaliz]],1)*(DATOS_[Conc.Sal.21])))))))),
0)</f>
        <v>0</v>
      </c>
      <c r="AE89" s="168">
        <f t="array" ref="AE89">IFERROR(
(AVERAGE((IF(DATOS_[[Sexo]:[Sexo]]=$B89,IF(DATOS_[[AGRUP. VALOR. PTO.]:[AGRUP. VALOR. PTO.]]=$B87,IF(DATOS_[[Check Periodo Ref.]:[Check Periodo Ref.]]="Dentro",IF(DATOS_[[Check Equiparado]:[Check Equiparado]]="Sí",IF(DATOS!AZ$4="Sí",(1/DATOS_[[% anualiz]:[% anualiz]]),1)*IF(DATOS!AZ$5="Sí",1/DATOS_[[% normaliz]:[% normaliz]],1)*(DATOS_[Conc.Sal.22])))))))),
0)</f>
        <v>0</v>
      </c>
      <c r="AF89" s="168">
        <f t="array" ref="AF89">IFERROR(
(AVERAGE((IF(DATOS_[[Sexo]:[Sexo]]=$B89,IF(DATOS_[[AGRUP. VALOR. PTO.]:[AGRUP. VALOR. PTO.]]=$B87,IF(DATOS_[[Check Periodo Ref.]:[Check Periodo Ref.]]="Dentro",IF(DATOS_[[Check Equiparado]:[Check Equiparado]]="Sí",IF(DATOS!BA$4="Sí",(1/DATOS_[[% anualiz]:[% anualiz]]),1)*IF(DATOS!BA$5="Sí",1/DATOS_[[% normaliz]:[% normaliz]],1)*(DATOS_[Conc.Sal.23])))))))),
0)</f>
        <v>0</v>
      </c>
      <c r="AG89" s="168">
        <f t="array" ref="AG89">IFERROR(
(AVERAGE((IF(DATOS_[[Sexo]:[Sexo]]=$B89,IF(DATOS_[[AGRUP. VALOR. PTO.]:[AGRUP. VALOR. PTO.]]=$B87,IF(DATOS_[[Check Periodo Ref.]:[Check Periodo Ref.]]="Dentro",IF(DATOS_[[Check Equiparado]:[Check Equiparado]]="Sí",IF(DATOS!BB$4="Sí",(1/DATOS_[[% anualiz]:[% anualiz]]),1)*IF(DATOS!BB$5="Sí",1/DATOS_[[% normaliz]:[% normaliz]],1)*(DATOS_[Conc.Sal.24])))))))),
0)</f>
        <v>0</v>
      </c>
      <c r="AH89" s="168">
        <f t="array" ref="AH89">IFERROR(
(AVERAGE((IF(DATOS_[[Sexo]:[Sexo]]=$B89,IF(DATOS_[[AGRUP. VALOR. PTO.]:[AGRUP. VALOR. PTO.]]=$B87,IF(DATOS_[[Check Periodo Ref.]:[Check Periodo Ref.]]="Dentro",IF(DATOS_[[Check Equiparado]:[Check Equiparado]]="Sí",IF(DATOS!BC$4="Sí",(1/DATOS_[[% anualiz]:[% anualiz]]),1)*IF(DATOS!BC$5="Sí",1/DATOS_[[% normaliz]:[% normaliz]],1)*(DATOS_[Conc.Sal.25])))))))),
0)</f>
        <v>0</v>
      </c>
      <c r="AI89" s="168">
        <f t="array" ref="AI89">IFERROR(
(AVERAGE((IF(DATOS_[[Sexo]:[Sexo]]=$B89,IF(DATOS_[[AGRUP. VALOR. PTO.]:[AGRUP. VALOR. PTO.]]=$B87,IF(DATOS_[[Check Periodo Ref.]:[Check Periodo Ref.]]="Dentro",IF(DATOS_[[Check Equiparado]:[Check Equiparado]]="Sí",IF(DATOS!BD$4="Sí",(1/DATOS_[[% anualiz]:[% anualiz]]),1)*IF(DATOS!BD$5="Sí",1/DATOS_[[% normaliz]:[% normaliz]],1)*(DATOS_[Conc.Sal.26])))))))),
0)</f>
        <v>0</v>
      </c>
      <c r="AJ89" s="168">
        <f t="array" ref="AJ89">IFERROR(
(AVERAGE((IF(DATOS_[[Sexo]:[Sexo]]=$B89,IF(DATOS_[[AGRUP. VALOR. PTO.]:[AGRUP. VALOR. PTO.]]=$B87,IF(DATOS_[[Check Periodo Ref.]:[Check Periodo Ref.]]="Dentro",IF(DATOS_[[Check Equiparado]:[Check Equiparado]]="Sí",IF(DATOS!BE$4="Sí",(1/DATOS_[[% anualiz]:[% anualiz]]),1)*IF(DATOS!BE$5="Sí",1/DATOS_[[% normaliz]:[% normaliz]],1)*(DATOS_[Conc.Sal.27])))))))),
0)</f>
        <v>0</v>
      </c>
      <c r="AK89" s="168">
        <f t="array" ref="AK89">IFERROR(
(AVERAGE((IF(DATOS_[[Sexo]:[Sexo]]=$B89,IF(DATOS_[[AGRUP. VALOR. PTO.]:[AGRUP. VALOR. PTO.]]=$B87,IF(DATOS_[[Check Periodo Ref.]:[Check Periodo Ref.]]="Dentro",IF(DATOS_[[Check Equiparado]:[Check Equiparado]]="Sí",IF(DATOS!BF$4="Sí",(1/DATOS_[[% anualiz]:[% anualiz]]),1)*IF(DATOS!BF$5="Sí",1/DATOS_[[% normaliz]:[% normaliz]],1)*(DATOS_[Conc.Sal.28])))))))),
0)</f>
        <v>0</v>
      </c>
      <c r="AL89" s="168">
        <f t="array" ref="AL89">IFERROR(
(AVERAGE((IF(DATOS_[[Sexo]:[Sexo]]=$B89,IF(DATOS_[[AGRUP. VALOR. PTO.]:[AGRUP. VALOR. PTO.]]=$B87,IF(DATOS_[[Check Periodo Ref.]:[Check Periodo Ref.]]="Dentro",IF(DATOS_[[Check Equiparado]:[Check Equiparado]]="Sí",IF(DATOS!BG$4="Sí",(1/DATOS_[[% anualiz]:[% anualiz]]),1)*IF(DATOS!BG$5="Sí",1/DATOS_[[% normaliz]:[% normaliz]],1)*(DATOS_[Conc.Sal.29])))))))),
0)</f>
        <v>0</v>
      </c>
      <c r="AM89" s="168">
        <f t="array" ref="AM89">IFERROR(
(AVERAGE((IF(DATOS_[[Sexo]:[Sexo]]=$B89,IF(DATOS_[[AGRUP. VALOR. PTO.]:[AGRUP. VALOR. PTO.]]=$B87,IF(DATOS_[[Check Periodo Ref.]:[Check Periodo Ref.]]="Dentro",IF(DATOS_[[Check Equiparado]:[Check Equiparado]]="Sí",IF(DATOS!BH$4="Sí",(1/DATOS_[[% anualiz]:[% anualiz]]),1)*IF(DATOS!BH$5="Sí",1/DATOS_[[% normaliz]:[% normaliz]],1)*(DATOS_[Conc.Sal.30])))))))),
0)</f>
        <v>0</v>
      </c>
      <c r="AN89" s="169">
        <f t="array" ref="AN89">IFERROR(
AVERAGE(IF(DATOS_[Sexo]=$B89,IF(DATOS_[[AGRUP. VALOR. PTO.]:[AGRUP. VALOR. PTO.]]=$B87,IF(DATOS_[Check Equiparado]="Sí",IF(DATOS_[Check Periodo Ref.]="Dentro",DATOS_[Tot COMPL.SAL Eq],FALSE))))),
0)</f>
        <v>0</v>
      </c>
      <c r="AO89" s="170">
        <f t="array" ref="AO89">IFERROR(
AVERAGE(IF(DATOS_[Sexo]=$B89,IF(DATOS_[[AGRUP. VALOR. PTO.]:[AGRUP. VALOR. PTO.]]=$B87,IF(DATOS_[Check Equiparado]="Sí",IF(DATOS_[Check Periodo Ref.]="Dentro",DATOS_[TOTAL SALARIO Eq],FALSE))))),
0)</f>
        <v>0</v>
      </c>
      <c r="AP89" s="171">
        <f t="array" ref="AP89">IFERROR(
(AVERAGE((IF(DATOS_[[Sexo]:[Sexo]]=$B89,IF(DATOS_[[AGRUP. VALOR. PTO.]:[AGRUP. VALOR. PTO.]]=$B88,IF(DATOS_[[Check Periodo Ref.]:[Check Periodo Ref.]]="Dentro",IF(DATOS_[[Check Equiparado]:[Check Equiparado]]="Sí",IF(DATOS!BI$4="Sí",(1/DATOS_[[% anualiz]:[% anualiz]]),1)*IF(DATOS!BI$5="Sí",1/DATOS_[[% normaliz]:[% normaliz]],1)*(DATOS_[C.Extra.01])))))))),
0)</f>
        <v>0</v>
      </c>
      <c r="AQ89" s="171">
        <f t="array" ref="AQ89">IFERROR(
(AVERAGE((IF(DATOS_[[Sexo]:[Sexo]]=$B89,IF(DATOS_[[AGRUP. VALOR. PTO.]:[AGRUP. VALOR. PTO.]]=$B88,IF(DATOS_[[Check Periodo Ref.]:[Check Periodo Ref.]]="Dentro",IF(DATOS_[[Check Equiparado]:[Check Equiparado]]="Sí",IF(DATOS!BJ$4="Sí",(1/DATOS_[[% anualiz]:[% anualiz]]),1)*IF(DATOS!BJ$5="Sí",1/DATOS_[[% normaliz]:[% normaliz]],1)*(DATOS_[C.Extra.02])))))))),
0)</f>
        <v>0</v>
      </c>
      <c r="AR89" s="171">
        <f t="array" ref="AR89">IFERROR(
(AVERAGE((IF(DATOS_[[Sexo]:[Sexo]]=$B89,IF(DATOS_[[AGRUP. VALOR. PTO.]:[AGRUP. VALOR. PTO.]]=$B88,IF(DATOS_[[Check Periodo Ref.]:[Check Periodo Ref.]]="Dentro",IF(DATOS_[[Check Equiparado]:[Check Equiparado]]="Sí",IF(DATOS!BK$4="Sí",(1/DATOS_[[% anualiz]:[% anualiz]]),1)*IF(DATOS!BK$5="Sí",1/DATOS_[[% normaliz]:[% normaliz]],1)*(DATOS_[C.Extra.03])))))))),
0)</f>
        <v>0</v>
      </c>
      <c r="AS89" s="171">
        <f t="array" ref="AS89">IFERROR(
(AVERAGE((IF(DATOS_[[Sexo]:[Sexo]]=$B89,IF(DATOS_[[AGRUP. VALOR. PTO.]:[AGRUP. VALOR. PTO.]]=$B88,IF(DATOS_[[Check Periodo Ref.]:[Check Periodo Ref.]]="Dentro",IF(DATOS_[[Check Equiparado]:[Check Equiparado]]="Sí",IF(DATOS!BL$4="Sí",(1/DATOS_[[% anualiz]:[% anualiz]]),1)*IF(DATOS!BL$5="Sí",1/DATOS_[[% normaliz]:[% normaliz]],1)*(DATOS_[C.Extra.04])))))))),
0)</f>
        <v>0</v>
      </c>
      <c r="AT89" s="171">
        <f t="array" ref="AT89">IFERROR(
(AVERAGE((IF(DATOS_[[Sexo]:[Sexo]]=$B89,IF(DATOS_[[AGRUP. VALOR. PTO.]:[AGRUP. VALOR. PTO.]]=$B88,IF(DATOS_[[Check Periodo Ref.]:[Check Periodo Ref.]]="Dentro",IF(DATOS_[[Check Equiparado]:[Check Equiparado]]="Sí",IF(DATOS!BM$4="Sí",(1/DATOS_[[% anualiz]:[% anualiz]]),1)*IF(DATOS!BM$5="Sí",1/DATOS_[[% normaliz]:[% normaliz]],1)*(DATOS_[C.Extra.05])))))))),
0)</f>
        <v>0</v>
      </c>
      <c r="AU89" s="172">
        <f t="array" ref="AU89">IFERROR(
AVERAGE(IF(DATOS_[Sexo]=$B89,IF(DATOS_[[AGRUP. VALOR. PTO.]:[AGRUP. VALOR. PTO.]]=$B87,IF(DATOS_[Check Equiparado]="Sí",IF(DATOS_[Check Periodo Ref.]="Dentro",DATOS_[Tot Extrasalarial Eq],FALSE))))),
0)</f>
        <v>0</v>
      </c>
      <c r="AV89" s="173">
        <f t="array" ref="AV89">IFERROR(
AVERAGE(IF(DATOS_[Sexo]=$B89,IF(DATOS_[[AGRUP. VALOR. PTO.]:[AGRUP. VALOR. PTO.]]=$B87,IF(DATOS_[Check Equiparado]="Sí",IF(DATOS_[Check Periodo Ref.]="Dentro",DATOS_[TOTAL Retrib Eq],FALSE))))),
0)</f>
        <v>0</v>
      </c>
    </row>
    <row r="90" spans="1:48" ht="17.25" thickBot="1" x14ac:dyDescent="0.35">
      <c r="A90" s="119" t="str">
        <f t="shared" ref="A90" si="103">+A91</f>
        <v>[ocultar]</v>
      </c>
      <c r="B90" s="129" t="s">
        <v>285</v>
      </c>
      <c r="C90" s="166"/>
      <c r="D90" s="130"/>
      <c r="E90" s="130"/>
      <c r="F90" s="130"/>
      <c r="G90" s="130"/>
      <c r="H90" s="130"/>
      <c r="I90" s="196" t="str">
        <f t="shared" ref="I90:AV90" si="104">IFERROR((I91-I92)/I91,"")</f>
        <v/>
      </c>
      <c r="J90" s="197" t="str">
        <f t="shared" si="104"/>
        <v/>
      </c>
      <c r="K90" s="198" t="str">
        <f t="shared" si="104"/>
        <v/>
      </c>
      <c r="L90" s="198" t="str">
        <f t="shared" si="104"/>
        <v/>
      </c>
      <c r="M90" s="198" t="str">
        <f t="shared" si="104"/>
        <v/>
      </c>
      <c r="N90" s="199" t="str">
        <f t="shared" si="104"/>
        <v/>
      </c>
      <c r="O90" s="200" t="str">
        <f t="shared" si="104"/>
        <v/>
      </c>
      <c r="P90" s="200" t="str">
        <f t="shared" si="104"/>
        <v/>
      </c>
      <c r="Q90" s="200" t="str">
        <f t="shared" si="104"/>
        <v/>
      </c>
      <c r="R90" s="200" t="str">
        <f t="shared" si="104"/>
        <v/>
      </c>
      <c r="S90" s="200" t="str">
        <f t="shared" si="104"/>
        <v/>
      </c>
      <c r="T90" s="200" t="str">
        <f t="shared" si="104"/>
        <v/>
      </c>
      <c r="U90" s="200" t="str">
        <f t="shared" si="104"/>
        <v/>
      </c>
      <c r="V90" s="200" t="str">
        <f t="shared" si="104"/>
        <v/>
      </c>
      <c r="W90" s="200" t="str">
        <f t="shared" si="104"/>
        <v/>
      </c>
      <c r="X90" s="200" t="str">
        <f t="shared" si="104"/>
        <v/>
      </c>
      <c r="Y90" s="200" t="str">
        <f t="shared" si="104"/>
        <v/>
      </c>
      <c r="Z90" s="199" t="str">
        <f t="shared" si="104"/>
        <v/>
      </c>
      <c r="AA90" s="199" t="str">
        <f t="shared" si="104"/>
        <v/>
      </c>
      <c r="AB90" s="199" t="str">
        <f t="shared" si="104"/>
        <v/>
      </c>
      <c r="AC90" s="199" t="str">
        <f t="shared" si="104"/>
        <v/>
      </c>
      <c r="AD90" s="199" t="str">
        <f t="shared" si="104"/>
        <v/>
      </c>
      <c r="AE90" s="199" t="str">
        <f t="shared" si="104"/>
        <v/>
      </c>
      <c r="AF90" s="199" t="str">
        <f t="shared" si="104"/>
        <v/>
      </c>
      <c r="AG90" s="199" t="str">
        <f t="shared" si="104"/>
        <v/>
      </c>
      <c r="AH90" s="199" t="str">
        <f t="shared" si="104"/>
        <v/>
      </c>
      <c r="AI90" s="199" t="str">
        <f t="shared" si="104"/>
        <v/>
      </c>
      <c r="AJ90" s="199" t="str">
        <f t="shared" si="104"/>
        <v/>
      </c>
      <c r="AK90" s="199" t="str">
        <f t="shared" si="104"/>
        <v/>
      </c>
      <c r="AL90" s="199" t="str">
        <f t="shared" si="104"/>
        <v/>
      </c>
      <c r="AM90" s="199" t="str">
        <f t="shared" si="104"/>
        <v/>
      </c>
      <c r="AN90" s="201" t="str">
        <f t="shared" si="104"/>
        <v/>
      </c>
      <c r="AO90" s="205" t="str">
        <f t="shared" si="104"/>
        <v/>
      </c>
      <c r="AP90" s="202" t="str">
        <f t="shared" si="104"/>
        <v/>
      </c>
      <c r="AQ90" s="202" t="str">
        <f t="shared" si="104"/>
        <v/>
      </c>
      <c r="AR90" s="202" t="str">
        <f t="shared" si="104"/>
        <v/>
      </c>
      <c r="AS90" s="202" t="str">
        <f t="shared" si="104"/>
        <v/>
      </c>
      <c r="AT90" s="202" t="str">
        <f t="shared" si="104"/>
        <v/>
      </c>
      <c r="AU90" s="203" t="str">
        <f t="shared" si="104"/>
        <v/>
      </c>
      <c r="AV90" s="204" t="str">
        <f t="shared" si="104"/>
        <v/>
      </c>
    </row>
    <row r="91" spans="1:48" x14ac:dyDescent="0.3">
      <c r="A91" s="119" t="str">
        <f t="shared" ref="A91" si="105">+IF(C91+C92=0,"[ocultar]","")</f>
        <v>[ocultar]</v>
      </c>
      <c r="B91" s="123" t="s">
        <v>162</v>
      </c>
      <c r="C91" s="124">
        <f t="array" ref="C91">SUM(IF($B91=DATOS_[Sexo],
IF($B90=DATOS_[AGRUP. VALOR. PTO.],
IF("Dentro"=DATOS_[Check Periodo Ref.],
1/(COUNTIFS(DATOS_[Sexo],$B91,DATOS_[AGRUP. VALOR. PTO.],$B90,DATOS_[Check Periodo Ref.],"Dentro",DATOS_[id],DATOS_[id]))))))</f>
        <v>0</v>
      </c>
      <c r="D91" s="125">
        <f>COUNTIFS(DATOS_[AGRUP. VALOR. PTO.],$B90,DATOS_[Sexo],$B91,DATOS_[Check Periodo Ref.],"Dentro")</f>
        <v>0</v>
      </c>
      <c r="E91" s="125">
        <f>COUNTIFS(DATOS_[AGRUP. VALOR. PTO.],$B90,DATOS_[Sexo],$B91,DATOS_[Check Periodo Ref.],"Dentro",DATOS_[Check Nº SC Norm],"Sí")</f>
        <v>0</v>
      </c>
      <c r="F91" s="125">
        <f>COUNTIFS(DATOS_[AGRUP. VALOR. PTO.],$B90,DATOS_[Sexo],$B91,DATOS_[Check Periodo Ref.],"Dentro",DATOS_[Check Nº SC Anualiz],"Sí")</f>
        <v>0</v>
      </c>
      <c r="G91" s="125">
        <f>COUNTIFS(DATOS_[AGRUP. VALOR. PTO.],$B90,DATOS_[Sexo],$B91,DATOS_[Check Periodo Ref.],"Dentro",DATOS_[Check Nº SC Norm y Anualiz],"Sí")</f>
        <v>0</v>
      </c>
      <c r="H91" s="125">
        <f>COUNTIFS(DATOS_[AGRUP. VALOR. PTO.],$B90,DATOS_[Sexo],$B91,DATOS_[Check Periodo Ref.],"Dentro",DATOS_[Check Equiparación],"Sí")</f>
        <v>0</v>
      </c>
      <c r="I91" s="167">
        <f t="array" ref="I91">IFERROR(
AVERAGE(IF(DATOS_[Sexo]=$B91,IF(DATOS_[[AGRUP. VALOR. PTO.]:[AGRUP. VALOR. PTO.]]=$B90,IF(DATOS_[Check Equiparado]="Sí",IF(DATOS_[Check Periodo Ref.]="Dentro",DATOS_[SALARIO BASE Eq],FALSE))))),
0)</f>
        <v>0</v>
      </c>
      <c r="J91" s="168">
        <f t="array" ref="J91">IFERROR(
(AVERAGE((IF(DATOS_[[Sexo]:[Sexo]]=$B91,IF(DATOS_[[AGRUP. VALOR. PTO.]:[AGRUP. VALOR. PTO.]]=$B90,IF(DATOS_[[Check Periodo Ref.]:[Check Periodo Ref.]]="Dentro",IF(DATOS_[[Check Equiparado]:[Check Equiparado]]="Sí",IF(DATOS!AE$4="Sí",(1/DATOS_[[% anualiz]:[% anualiz]]),1)*IF(DATOS!AE$5="Sí",1/DATOS_[[% normaliz]:[% normaliz]],1)*(DATOS_[Conc.Sal.01])))))))),
0)</f>
        <v>0</v>
      </c>
      <c r="K91" s="168">
        <f t="array" ref="K91">IFERROR(
(AVERAGE((IF(DATOS_[[Sexo]:[Sexo]]=$B91,IF(DATOS_[[AGRUP. VALOR. PTO.]:[AGRUP. VALOR. PTO.]]=$B90,IF(DATOS_[[Check Periodo Ref.]:[Check Periodo Ref.]]="Dentro",IF(DATOS_[[Check Equiparado]:[Check Equiparado]]="Sí",IF(DATOS!AF$4="Sí",(1/DATOS_[[% anualiz]:[% anualiz]]),1)*IF(DATOS!AF$5="Sí",1/DATOS_[[% normaliz]:[% normaliz]],1)*(DATOS_[Conc.Sal.02])))))))),
0)</f>
        <v>0</v>
      </c>
      <c r="L91" s="168">
        <f t="array" ref="L91">IFERROR(
(AVERAGE((IF(DATOS_[[Sexo]:[Sexo]]=$B91,IF(DATOS_[[AGRUP. VALOR. PTO.]:[AGRUP. VALOR. PTO.]]=$B90,IF(DATOS_[[Check Periodo Ref.]:[Check Periodo Ref.]]="Dentro",IF(DATOS_[[Check Equiparado]:[Check Equiparado]]="Sí",IF(DATOS!AG$4="Sí",(1/DATOS_[[% anualiz]:[% anualiz]]),1)*IF(DATOS!AG$5="Sí",1/DATOS_[[% normaliz]:[% normaliz]],1)*(DATOS_[Conc.Sal.03])))))))),
0)</f>
        <v>0</v>
      </c>
      <c r="M91" s="168">
        <f t="array" ref="M91">IFERROR(
(AVERAGE((IF(DATOS_[[Sexo]:[Sexo]]=$B91,IF(DATOS_[[AGRUP. VALOR. PTO.]:[AGRUP. VALOR. PTO.]]=$B90,IF(DATOS_[[Check Periodo Ref.]:[Check Periodo Ref.]]="Dentro",IF(DATOS_[[Check Equiparado]:[Check Equiparado]]="Sí",IF(DATOS!AH$4="Sí",(1/DATOS_[[% anualiz]:[% anualiz]]),1)*IF(DATOS!AH$5="Sí",1/DATOS_[[% normaliz]:[% normaliz]],1)*(DATOS_[Conc.Sal.04])))))))),
0)</f>
        <v>0</v>
      </c>
      <c r="N91" s="168">
        <f t="array" ref="N91">IFERROR(
(AVERAGE((IF(DATOS_[[Sexo]:[Sexo]]=$B91,IF(DATOS_[[AGRUP. VALOR. PTO.]:[AGRUP. VALOR. PTO.]]=$B90,IF(DATOS_[[Check Periodo Ref.]:[Check Periodo Ref.]]="Dentro",IF(DATOS_[[Check Equiparado]:[Check Equiparado]]="Sí",IF(DATOS!AI$4="Sí",(1/DATOS_[[% anualiz]:[% anualiz]]),1)*IF(DATOS!AI$5="Sí",1/DATOS_[[% normaliz]:[% normaliz]],1)*(DATOS_[Conc.Sal.05])))))))),
0)</f>
        <v>0</v>
      </c>
      <c r="O91" s="168">
        <f t="array" ref="O91">IFERROR(
(AVERAGE((IF(DATOS_[[Sexo]:[Sexo]]=$B91,IF(DATOS_[[AGRUP. VALOR. PTO.]:[AGRUP. VALOR. PTO.]]=$B90,IF(DATOS_[[Check Periodo Ref.]:[Check Periodo Ref.]]="Dentro",IF(DATOS_[[Check Equiparado]:[Check Equiparado]]="Sí",IF(DATOS!AJ$4="Sí",(1/DATOS_[[% anualiz]:[% anualiz]]),1)*IF(DATOS!AJ$5="Sí",1/DATOS_[[% normaliz]:[% normaliz]],1)*(DATOS_[Conc.Sal.06])))))))),
0)</f>
        <v>0</v>
      </c>
      <c r="P91" s="168">
        <f t="array" ref="P91">IFERROR(
(AVERAGE((IF(DATOS_[[Sexo]:[Sexo]]=$B91,IF(DATOS_[[AGRUP. VALOR. PTO.]:[AGRUP. VALOR. PTO.]]=$B90,IF(DATOS_[[Check Periodo Ref.]:[Check Periodo Ref.]]="Dentro",IF(DATOS_[[Check Equiparado]:[Check Equiparado]]="Sí",IF(DATOS!AK$4="Sí",(1/DATOS_[[% anualiz]:[% anualiz]]),1)*IF(DATOS!AK$5="Sí",1/DATOS_[[% normaliz]:[% normaliz]],1)*(DATOS_[Conc.Sal.07])))))))),
0)</f>
        <v>0</v>
      </c>
      <c r="Q91" s="168">
        <f t="array" ref="Q91">IFERROR(
(AVERAGE((IF(DATOS_[[Sexo]:[Sexo]]=$B91,IF(DATOS_[[AGRUP. VALOR. PTO.]:[AGRUP. VALOR. PTO.]]=$B90,IF(DATOS_[[Check Periodo Ref.]:[Check Periodo Ref.]]="Dentro",IF(DATOS_[[Check Equiparado]:[Check Equiparado]]="Sí",IF(DATOS!AL$4="Sí",(1/DATOS_[[% anualiz]:[% anualiz]]),1)*IF(DATOS!AL$5="Sí",1/DATOS_[[% normaliz]:[% normaliz]],1)*(DATOS_[Conc.Sal.08])))))))),
0)</f>
        <v>0</v>
      </c>
      <c r="R91" s="168">
        <f t="array" ref="R91">IFERROR(
(AVERAGE((IF(DATOS_[[Sexo]:[Sexo]]=$B91,IF(DATOS_[[AGRUP. VALOR. PTO.]:[AGRUP. VALOR. PTO.]]=$B90,IF(DATOS_[[Check Periodo Ref.]:[Check Periodo Ref.]]="Dentro",IF(DATOS_[[Check Equiparado]:[Check Equiparado]]="Sí",IF(DATOS!AM$4="Sí",(1/DATOS_[[% anualiz]:[% anualiz]]),1)*IF(DATOS!AM$5="Sí",1/DATOS_[[% normaliz]:[% normaliz]],1)*(DATOS_[Conc.Sal.09])))))))),
0)</f>
        <v>0</v>
      </c>
      <c r="S91" s="168">
        <f t="array" ref="S91">IFERROR(
(AVERAGE((IF(DATOS_[[Sexo]:[Sexo]]=$B91,IF(DATOS_[[AGRUP. VALOR. PTO.]:[AGRUP. VALOR. PTO.]]=$B90,IF(DATOS_[[Check Periodo Ref.]:[Check Periodo Ref.]]="Dentro",IF(DATOS_[[Check Equiparado]:[Check Equiparado]]="Sí",IF(DATOS!AN$4="Sí",(1/DATOS_[[% anualiz]:[% anualiz]]),1)*IF(DATOS!AN$5="Sí",1/DATOS_[[% normaliz]:[% normaliz]],1)*(DATOS_[Conc.Sal.10])))))))),
0)</f>
        <v>0</v>
      </c>
      <c r="T91" s="168">
        <f t="array" ref="T91">IFERROR(
(AVERAGE((IF(DATOS_[[Sexo]:[Sexo]]=$B91,IF(DATOS_[[AGRUP. VALOR. PTO.]:[AGRUP. VALOR. PTO.]]=$B90,IF(DATOS_[[Check Periodo Ref.]:[Check Periodo Ref.]]="Dentro",IF(DATOS_[[Check Equiparado]:[Check Equiparado]]="Sí",IF(DATOS!AO$4="Sí",(1/DATOS_[[% anualiz]:[% anualiz]]),1)*IF(DATOS!AO$5="Sí",1/DATOS_[[% normaliz]:[% normaliz]],1)*(DATOS_[Conc.Sal.11])))))))),
0)</f>
        <v>0</v>
      </c>
      <c r="U91" s="168">
        <f t="array" ref="U91">IFERROR(
(AVERAGE((IF(DATOS_[[Sexo]:[Sexo]]=$B91,IF(DATOS_[[AGRUP. VALOR. PTO.]:[AGRUP. VALOR. PTO.]]=$B90,IF(DATOS_[[Check Periodo Ref.]:[Check Periodo Ref.]]="Dentro",IF(DATOS_[[Check Equiparado]:[Check Equiparado]]="Sí",IF(DATOS!AP$4="Sí",(1/DATOS_[[% anualiz]:[% anualiz]]),1)*IF(DATOS!AP$5="Sí",1/DATOS_[[% normaliz]:[% normaliz]],1)*(DATOS_[Conc.Sal.12])))))))),
0)</f>
        <v>0</v>
      </c>
      <c r="V91" s="168">
        <f t="array" ref="V91">IFERROR(
(AVERAGE((IF(DATOS_[[Sexo]:[Sexo]]=$B91,IF(DATOS_[[AGRUP. VALOR. PTO.]:[AGRUP. VALOR. PTO.]]=$B90,IF(DATOS_[[Check Periodo Ref.]:[Check Periodo Ref.]]="Dentro",IF(DATOS_[[Check Equiparado]:[Check Equiparado]]="Sí",IF(DATOS!AQ$4="Sí",(1/DATOS_[[% anualiz]:[% anualiz]]),1)*IF(DATOS!AQ$5="Sí",1/DATOS_[[% normaliz]:[% normaliz]],1)*(DATOS_[Conc.Sal.13])))))))),
0)</f>
        <v>0</v>
      </c>
      <c r="W91" s="168">
        <f t="array" ref="W91">IFERROR(
(AVERAGE((IF(DATOS_[[Sexo]:[Sexo]]=$B91,IF(DATOS_[[AGRUP. VALOR. PTO.]:[AGRUP. VALOR. PTO.]]=$B90,IF(DATOS_[[Check Periodo Ref.]:[Check Periodo Ref.]]="Dentro",IF(DATOS_[[Check Equiparado]:[Check Equiparado]]="Sí",IF(DATOS!AR$4="Sí",(1/DATOS_[[% anualiz]:[% anualiz]]),1)*IF(DATOS!AR$5="Sí",1/DATOS_[[% normaliz]:[% normaliz]],1)*(DATOS_[Conc.Sal.14])))))))),
0)</f>
        <v>0</v>
      </c>
      <c r="X91" s="168">
        <f t="array" ref="X91">IFERROR(
(AVERAGE((IF(DATOS_[[Sexo]:[Sexo]]=$B91,IF(DATOS_[[AGRUP. VALOR. PTO.]:[AGRUP. VALOR. PTO.]]=$B90,IF(DATOS_[[Check Periodo Ref.]:[Check Periodo Ref.]]="Dentro",IF(DATOS_[[Check Equiparado]:[Check Equiparado]]="Sí",IF(DATOS!AS$4="Sí",(1/DATOS_[[% anualiz]:[% anualiz]]),1)*IF(DATOS!AS$5="Sí",1/DATOS_[[% normaliz]:[% normaliz]],1)*(DATOS_[Conc.Sal.15])))))))),
0)</f>
        <v>0</v>
      </c>
      <c r="Y91" s="168">
        <f t="array" ref="Y91">IFERROR(
(AVERAGE((IF(DATOS_[[Sexo]:[Sexo]]=$B91,IF(DATOS_[[AGRUP. VALOR. PTO.]:[AGRUP. VALOR. PTO.]]=$B90,IF(DATOS_[[Check Periodo Ref.]:[Check Periodo Ref.]]="Dentro",IF(DATOS_[[Check Equiparado]:[Check Equiparado]]="Sí",IF(DATOS!AT$4="Sí",(1/DATOS_[[% anualiz]:[% anualiz]]),1)*IF(DATOS!AT$5="Sí",1/DATOS_[[% normaliz]:[% normaliz]],1)*(DATOS_[Conc.Sal.16])))))))),
0)</f>
        <v>0</v>
      </c>
      <c r="Z91" s="168">
        <f t="array" ref="Z91">IFERROR(
(AVERAGE((IF(DATOS_[[Sexo]:[Sexo]]=$B91,IF(DATOS_[[AGRUP. VALOR. PTO.]:[AGRUP. VALOR. PTO.]]=$B90,IF(DATOS_[[Check Periodo Ref.]:[Check Periodo Ref.]]="Dentro",IF(DATOS_[[Check Equiparado]:[Check Equiparado]]="Sí",IF(DATOS!AU$4="Sí",(1/DATOS_[[% anualiz]:[% anualiz]]),1)*IF(DATOS!AU$5="Sí",1/DATOS_[[% normaliz]:[% normaliz]],1)*(DATOS_[Conc.Sal.17])))))))),
0)</f>
        <v>0</v>
      </c>
      <c r="AA91" s="168">
        <f t="array" ref="AA91">IFERROR(
(AVERAGE((IF(DATOS_[[Sexo]:[Sexo]]=$B91,IF(DATOS_[[AGRUP. VALOR. PTO.]:[AGRUP. VALOR. PTO.]]=$B90,IF(DATOS_[[Check Periodo Ref.]:[Check Periodo Ref.]]="Dentro",IF(DATOS_[[Check Equiparado]:[Check Equiparado]]="Sí",IF(DATOS!AV$4="Sí",(1/DATOS_[[% anualiz]:[% anualiz]]),1)*IF(DATOS!AV$5="Sí",1/DATOS_[[% normaliz]:[% normaliz]],1)*(DATOS_[Conc.Sal.18])))))))),
0)</f>
        <v>0</v>
      </c>
      <c r="AB91" s="168">
        <f t="array" ref="AB91">IFERROR(
(AVERAGE((IF(DATOS_[[Sexo]:[Sexo]]=$B91,IF(DATOS_[[AGRUP. VALOR. PTO.]:[AGRUP. VALOR. PTO.]]=$B90,IF(DATOS_[[Check Periodo Ref.]:[Check Periodo Ref.]]="Dentro",IF(DATOS_[[Check Equiparado]:[Check Equiparado]]="Sí",IF(DATOS!AW$4="Sí",(1/DATOS_[[% anualiz]:[% anualiz]]),1)*IF(DATOS!AW$5="Sí",1/DATOS_[[% normaliz]:[% normaliz]],1)*(DATOS_[Conc.Sal.19])))))))),
0)</f>
        <v>0</v>
      </c>
      <c r="AC91" s="168">
        <f t="array" ref="AC91">IFERROR(
(AVERAGE((IF(DATOS_[[Sexo]:[Sexo]]=$B91,IF(DATOS_[[AGRUP. VALOR. PTO.]:[AGRUP. VALOR. PTO.]]=$B90,IF(DATOS_[[Check Periodo Ref.]:[Check Periodo Ref.]]="Dentro",IF(DATOS_[[Check Equiparado]:[Check Equiparado]]="Sí",IF(DATOS!AX$4="Sí",(1/DATOS_[[% anualiz]:[% anualiz]]),1)*IF(DATOS!AX$5="Sí",1/DATOS_[[% normaliz]:[% normaliz]],1)*(DATOS_[Conc.Sal.20])))))))),
0)</f>
        <v>0</v>
      </c>
      <c r="AD91" s="168">
        <f t="array" ref="AD91">IFERROR(
(AVERAGE((IF(DATOS_[[Sexo]:[Sexo]]=$B91,IF(DATOS_[[AGRUP. VALOR. PTO.]:[AGRUP. VALOR. PTO.]]=$B90,IF(DATOS_[[Check Periodo Ref.]:[Check Periodo Ref.]]="Dentro",IF(DATOS_[[Check Equiparado]:[Check Equiparado]]="Sí",IF(DATOS!AY$4="Sí",(1/DATOS_[[% anualiz]:[% anualiz]]),1)*IF(DATOS!AY$5="Sí",1/DATOS_[[% normaliz]:[% normaliz]],1)*(DATOS_[Conc.Sal.21])))))))),
0)</f>
        <v>0</v>
      </c>
      <c r="AE91" s="168">
        <f t="array" ref="AE91">IFERROR(
(AVERAGE((IF(DATOS_[[Sexo]:[Sexo]]=$B91,IF(DATOS_[[AGRUP. VALOR. PTO.]:[AGRUP. VALOR. PTO.]]=$B90,IF(DATOS_[[Check Periodo Ref.]:[Check Periodo Ref.]]="Dentro",IF(DATOS_[[Check Equiparado]:[Check Equiparado]]="Sí",IF(DATOS!AZ$4="Sí",(1/DATOS_[[% anualiz]:[% anualiz]]),1)*IF(DATOS!AZ$5="Sí",1/DATOS_[[% normaliz]:[% normaliz]],1)*(DATOS_[Conc.Sal.22])))))))),
0)</f>
        <v>0</v>
      </c>
      <c r="AF91" s="168">
        <f t="array" ref="AF91">IFERROR(
(AVERAGE((IF(DATOS_[[Sexo]:[Sexo]]=$B91,IF(DATOS_[[AGRUP. VALOR. PTO.]:[AGRUP. VALOR. PTO.]]=$B90,IF(DATOS_[[Check Periodo Ref.]:[Check Periodo Ref.]]="Dentro",IF(DATOS_[[Check Equiparado]:[Check Equiparado]]="Sí",IF(DATOS!BA$4="Sí",(1/DATOS_[[% anualiz]:[% anualiz]]),1)*IF(DATOS!BA$5="Sí",1/DATOS_[[% normaliz]:[% normaliz]],1)*(DATOS_[Conc.Sal.23])))))))),
0)</f>
        <v>0</v>
      </c>
      <c r="AG91" s="168">
        <f t="array" ref="AG91">IFERROR(
(AVERAGE((IF(DATOS_[[Sexo]:[Sexo]]=$B91,IF(DATOS_[[AGRUP. VALOR. PTO.]:[AGRUP. VALOR. PTO.]]=$B90,IF(DATOS_[[Check Periodo Ref.]:[Check Periodo Ref.]]="Dentro",IF(DATOS_[[Check Equiparado]:[Check Equiparado]]="Sí",IF(DATOS!BB$4="Sí",(1/DATOS_[[% anualiz]:[% anualiz]]),1)*IF(DATOS!BB$5="Sí",1/DATOS_[[% normaliz]:[% normaliz]],1)*(DATOS_[Conc.Sal.24])))))))),
0)</f>
        <v>0</v>
      </c>
      <c r="AH91" s="168">
        <f t="array" ref="AH91">IFERROR(
(AVERAGE((IF(DATOS_[[Sexo]:[Sexo]]=$B91,IF(DATOS_[[AGRUP. VALOR. PTO.]:[AGRUP. VALOR. PTO.]]=$B90,IF(DATOS_[[Check Periodo Ref.]:[Check Periodo Ref.]]="Dentro",IF(DATOS_[[Check Equiparado]:[Check Equiparado]]="Sí",IF(DATOS!BC$4="Sí",(1/DATOS_[[% anualiz]:[% anualiz]]),1)*IF(DATOS!BC$5="Sí",1/DATOS_[[% normaliz]:[% normaliz]],1)*(DATOS_[Conc.Sal.25])))))))),
0)</f>
        <v>0</v>
      </c>
      <c r="AI91" s="168">
        <f t="array" ref="AI91">IFERROR(
(AVERAGE((IF(DATOS_[[Sexo]:[Sexo]]=$B91,IF(DATOS_[[AGRUP. VALOR. PTO.]:[AGRUP. VALOR. PTO.]]=$B90,IF(DATOS_[[Check Periodo Ref.]:[Check Periodo Ref.]]="Dentro",IF(DATOS_[[Check Equiparado]:[Check Equiparado]]="Sí",IF(DATOS!BD$4="Sí",(1/DATOS_[[% anualiz]:[% anualiz]]),1)*IF(DATOS!BD$5="Sí",1/DATOS_[[% normaliz]:[% normaliz]],1)*(DATOS_[Conc.Sal.26])))))))),
0)</f>
        <v>0</v>
      </c>
      <c r="AJ91" s="168">
        <f t="array" ref="AJ91">IFERROR(
(AVERAGE((IF(DATOS_[[Sexo]:[Sexo]]=$B91,IF(DATOS_[[AGRUP. VALOR. PTO.]:[AGRUP. VALOR. PTO.]]=$B90,IF(DATOS_[[Check Periodo Ref.]:[Check Periodo Ref.]]="Dentro",IF(DATOS_[[Check Equiparado]:[Check Equiparado]]="Sí",IF(DATOS!BE$4="Sí",(1/DATOS_[[% anualiz]:[% anualiz]]),1)*IF(DATOS!BE$5="Sí",1/DATOS_[[% normaliz]:[% normaliz]],1)*(DATOS_[Conc.Sal.27])))))))),
0)</f>
        <v>0</v>
      </c>
      <c r="AK91" s="168">
        <f t="array" ref="AK91">IFERROR(
(AVERAGE((IF(DATOS_[[Sexo]:[Sexo]]=$B91,IF(DATOS_[[AGRUP. VALOR. PTO.]:[AGRUP. VALOR. PTO.]]=$B90,IF(DATOS_[[Check Periodo Ref.]:[Check Periodo Ref.]]="Dentro",IF(DATOS_[[Check Equiparado]:[Check Equiparado]]="Sí",IF(DATOS!BF$4="Sí",(1/DATOS_[[% anualiz]:[% anualiz]]),1)*IF(DATOS!BF$5="Sí",1/DATOS_[[% normaliz]:[% normaliz]],1)*(DATOS_[Conc.Sal.28])))))))),
0)</f>
        <v>0</v>
      </c>
      <c r="AL91" s="168">
        <f t="array" ref="AL91">IFERROR(
(AVERAGE((IF(DATOS_[[Sexo]:[Sexo]]=$B91,IF(DATOS_[[AGRUP. VALOR. PTO.]:[AGRUP. VALOR. PTO.]]=$B90,IF(DATOS_[[Check Periodo Ref.]:[Check Periodo Ref.]]="Dentro",IF(DATOS_[[Check Equiparado]:[Check Equiparado]]="Sí",IF(DATOS!BG$4="Sí",(1/DATOS_[[% anualiz]:[% anualiz]]),1)*IF(DATOS!BG$5="Sí",1/DATOS_[[% normaliz]:[% normaliz]],1)*(DATOS_[Conc.Sal.29])))))))),
0)</f>
        <v>0</v>
      </c>
      <c r="AM91" s="168">
        <f t="array" ref="AM91">IFERROR(
(AVERAGE((IF(DATOS_[[Sexo]:[Sexo]]=$B91,IF(DATOS_[[AGRUP. VALOR. PTO.]:[AGRUP. VALOR. PTO.]]=$B90,IF(DATOS_[[Check Periodo Ref.]:[Check Periodo Ref.]]="Dentro",IF(DATOS_[[Check Equiparado]:[Check Equiparado]]="Sí",IF(DATOS!BH$4="Sí",(1/DATOS_[[% anualiz]:[% anualiz]]),1)*IF(DATOS!BH$5="Sí",1/DATOS_[[% normaliz]:[% normaliz]],1)*(DATOS_[Conc.Sal.30])))))))),
0)</f>
        <v>0</v>
      </c>
      <c r="AN91" s="169">
        <f t="array" ref="AN91">IFERROR(
AVERAGE(IF(DATOS_[Sexo]=$B91,IF(DATOS_[[AGRUP. VALOR. PTO.]:[AGRUP. VALOR. PTO.]]=$B90,IF(DATOS_[Check Equiparado]="Sí",IF(DATOS_[Check Periodo Ref.]="Dentro",DATOS_[Tot COMPL.SAL Eq],FALSE))))),
0)</f>
        <v>0</v>
      </c>
      <c r="AO91" s="170">
        <f t="array" ref="AO91">IFERROR(
AVERAGE(IF(DATOS_[Sexo]=$B91,IF(DATOS_[[AGRUP. VALOR. PTO.]:[AGRUP. VALOR. PTO.]]=$B90,IF(DATOS_[Check Equiparado]="Sí",IF(DATOS_[Check Periodo Ref.]="Dentro",DATOS_[TOTAL SALARIO Eq],FALSE))))),
0)</f>
        <v>0</v>
      </c>
      <c r="AP91" s="171">
        <f t="array" ref="AP91">IFERROR(
(AVERAGE((IF(DATOS_[[Sexo]:[Sexo]]=$B91,IF(DATOS_[[AGRUP. VALOR. PTO.]:[AGRUP. VALOR. PTO.]]=$B90,IF(DATOS_[[Check Periodo Ref.]:[Check Periodo Ref.]]="Dentro",IF(DATOS_[[Check Equiparado]:[Check Equiparado]]="Sí",IF(DATOS!BI$4="Sí",(1/DATOS_[[% anualiz]:[% anualiz]]),1)*IF(DATOS!BI$5="Sí",1/DATOS_[[% normaliz]:[% normaliz]],1)*(DATOS_[C.Extra.01])))))))),
0)</f>
        <v>0</v>
      </c>
      <c r="AQ91" s="171">
        <f t="array" ref="AQ91">IFERROR(
(AVERAGE((IF(DATOS_[[Sexo]:[Sexo]]=$B91,IF(DATOS_[[AGRUP. VALOR. PTO.]:[AGRUP. VALOR. PTO.]]=$B90,IF(DATOS_[[Check Periodo Ref.]:[Check Periodo Ref.]]="Dentro",IF(DATOS_[[Check Equiparado]:[Check Equiparado]]="Sí",IF(DATOS!BJ$4="Sí",(1/DATOS_[[% anualiz]:[% anualiz]]),1)*IF(DATOS!BJ$5="Sí",1/DATOS_[[% normaliz]:[% normaliz]],1)*(DATOS_[C.Extra.02])))))))),
0)</f>
        <v>0</v>
      </c>
      <c r="AR91" s="171">
        <f t="array" ref="AR91">IFERROR(
(AVERAGE((IF(DATOS_[[Sexo]:[Sexo]]=$B91,IF(DATOS_[[AGRUP. VALOR. PTO.]:[AGRUP. VALOR. PTO.]]=$B90,IF(DATOS_[[Check Periodo Ref.]:[Check Periodo Ref.]]="Dentro",IF(DATOS_[[Check Equiparado]:[Check Equiparado]]="Sí",IF(DATOS!BK$4="Sí",(1/DATOS_[[% anualiz]:[% anualiz]]),1)*IF(DATOS!BK$5="Sí",1/DATOS_[[% normaliz]:[% normaliz]],1)*(DATOS_[C.Extra.03])))))))),
0)</f>
        <v>0</v>
      </c>
      <c r="AS91" s="171">
        <f t="array" ref="AS91">IFERROR(
(AVERAGE((IF(DATOS_[[Sexo]:[Sexo]]=$B91,IF(DATOS_[[AGRUP. VALOR. PTO.]:[AGRUP. VALOR. PTO.]]=$B90,IF(DATOS_[[Check Periodo Ref.]:[Check Periodo Ref.]]="Dentro",IF(DATOS_[[Check Equiparado]:[Check Equiparado]]="Sí",IF(DATOS!BL$4="Sí",(1/DATOS_[[% anualiz]:[% anualiz]]),1)*IF(DATOS!BL$5="Sí",1/DATOS_[[% normaliz]:[% normaliz]],1)*(DATOS_[C.Extra.04])))))))),
0)</f>
        <v>0</v>
      </c>
      <c r="AT91" s="171">
        <f t="array" ref="AT91">IFERROR(
(AVERAGE((IF(DATOS_[[Sexo]:[Sexo]]=$B91,IF(DATOS_[[AGRUP. VALOR. PTO.]:[AGRUP. VALOR. PTO.]]=$B90,IF(DATOS_[[Check Periodo Ref.]:[Check Periodo Ref.]]="Dentro",IF(DATOS_[[Check Equiparado]:[Check Equiparado]]="Sí",IF(DATOS!BM$4="Sí",(1/DATOS_[[% anualiz]:[% anualiz]]),1)*IF(DATOS!BM$5="Sí",1/DATOS_[[% normaliz]:[% normaliz]],1)*(DATOS_[C.Extra.05])))))))),
0)</f>
        <v>0</v>
      </c>
      <c r="AU91" s="172">
        <f t="array" ref="AU91">IFERROR(
AVERAGE(IF(DATOS_[Sexo]=$B91,IF(DATOS_[[AGRUP. VALOR. PTO.]:[AGRUP. VALOR. PTO.]]=$B90,IF(DATOS_[Check Equiparado]="Sí",IF(DATOS_[Check Periodo Ref.]="Dentro",DATOS_[Tot Extrasalarial Eq],FALSE))))),
0)</f>
        <v>0</v>
      </c>
      <c r="AV91" s="173">
        <f t="array" ref="AV91">IFERROR(
AVERAGE(IF(DATOS_[Sexo]=$B91,IF(DATOS_[[AGRUP. VALOR. PTO.]:[AGRUP. VALOR. PTO.]]=$B90,IF(DATOS_[Check Equiparado]="Sí",IF(DATOS_[Check Periodo Ref.]="Dentro",DATOS_[TOTAL Retrib Eq],FALSE))))),
0)</f>
        <v>0</v>
      </c>
    </row>
    <row r="92" spans="1:48" x14ac:dyDescent="0.3">
      <c r="A92" s="119" t="str">
        <f t="shared" ref="A92" si="106">+A91</f>
        <v>[ocultar]</v>
      </c>
      <c r="B92" s="123" t="s">
        <v>163</v>
      </c>
      <c r="C92" s="124">
        <f t="array" ref="C92">SUM(IF($B92=DATOS_[Sexo],
IF($B90=DATOS_[AGRUP. VALOR. PTO.],
IF("Dentro"=DATOS_[Check Periodo Ref.],
1/(COUNTIFS(DATOS_[Sexo],$B92,DATOS_[AGRUP. VALOR. PTO.],$B90,DATOS_[Check Periodo Ref.],"Dentro",DATOS_[id],DATOS_[id]))))))</f>
        <v>0</v>
      </c>
      <c r="D92" s="125">
        <f>COUNTIFS(DATOS_[AGRUP. VALOR. PTO.],$B90,DATOS_[Sexo],$B92,DATOS_[Check Periodo Ref.],"Dentro")</f>
        <v>0</v>
      </c>
      <c r="E92" s="125">
        <f>COUNTIFS(DATOS_[AGRUP. VALOR. PTO.],$B90,DATOS_[Sexo],$B92,DATOS_[Check Periodo Ref.],"Dentro",DATOS_[Check Nº SC Norm],"Sí")</f>
        <v>0</v>
      </c>
      <c r="F92" s="125">
        <f>COUNTIFS(DATOS_[AGRUP. VALOR. PTO.],$B90,DATOS_[Sexo],$B92,DATOS_[Check Periodo Ref.],"Dentro",DATOS_[Check Nº SC Anualiz],"Sí")</f>
        <v>0</v>
      </c>
      <c r="G92" s="125">
        <f>COUNTIFS(DATOS_[AGRUP. VALOR. PTO.],$B90,DATOS_[Sexo],$B92,DATOS_[Check Periodo Ref.],"Dentro",DATOS_[Check Nº SC Norm y Anualiz],"Sí")</f>
        <v>0</v>
      </c>
      <c r="H92" s="125">
        <f>COUNTIFS(DATOS_[AGRUP. VALOR. PTO.],$B90,DATOS_[Sexo],$B92,DATOS_[Check Periodo Ref.],"Dentro",DATOS_[Check Equiparación],"Sí")</f>
        <v>0</v>
      </c>
      <c r="I92" s="167" cm="1">
        <f t="array" ref="I92">IFERROR(
AVERAGE(IF(DATOS_[Sexo]=$B92,IF(DATOS_[[AGRUP. VALOR. PTO.]:[AGRUP. VALOR. PTO.]]=$B90,IF(DATOS_[Check Equiparado]="Sí",IF(DATOS_[Check Periodo Ref.]="Dentro",DATOS_[SALARIO BASE Eq],FALSE))))),
0)</f>
        <v>0</v>
      </c>
      <c r="J92" s="168">
        <f t="array" ref="J92">IFERROR(
(AVERAGE((IF(DATOS_[[Sexo]:[Sexo]]=$B92,IF(DATOS_[[AGRUP. VALOR. PTO.]:[AGRUP. VALOR. PTO.]]=$B90,IF(DATOS_[[Check Periodo Ref.]:[Check Periodo Ref.]]="Dentro",IF(DATOS_[[Check Equiparado]:[Check Equiparado]]="Sí",IF(DATOS!AE$4="Sí",(1/DATOS_[[% anualiz]:[% anualiz]]),1)*IF(DATOS!AE$5="Sí",1/DATOS_[[% normaliz]:[% normaliz]],1)*(DATOS_[Conc.Sal.01])))))))),
0)</f>
        <v>0</v>
      </c>
      <c r="K92" s="168">
        <f t="array" ref="K92">IFERROR(
(AVERAGE((IF(DATOS_[[Sexo]:[Sexo]]=$B92,IF(DATOS_[[AGRUP. VALOR. PTO.]:[AGRUP. VALOR. PTO.]]=$B90,IF(DATOS_[[Check Periodo Ref.]:[Check Periodo Ref.]]="Dentro",IF(DATOS_[[Check Equiparado]:[Check Equiparado]]="Sí",IF(DATOS!AF$4="Sí",(1/DATOS_[[% anualiz]:[% anualiz]]),1)*IF(DATOS!AF$5="Sí",1/DATOS_[[% normaliz]:[% normaliz]],1)*(DATOS_[Conc.Sal.02])))))))),
0)</f>
        <v>0</v>
      </c>
      <c r="L92" s="168">
        <f t="array" ref="L92">IFERROR(
(AVERAGE((IF(DATOS_[[Sexo]:[Sexo]]=$B92,IF(DATOS_[[AGRUP. VALOR. PTO.]:[AGRUP. VALOR. PTO.]]=$B90,IF(DATOS_[[Check Periodo Ref.]:[Check Periodo Ref.]]="Dentro",IF(DATOS_[[Check Equiparado]:[Check Equiparado]]="Sí",IF(DATOS!AG$4="Sí",(1/DATOS_[[% anualiz]:[% anualiz]]),1)*IF(DATOS!AG$5="Sí",1/DATOS_[[% normaliz]:[% normaliz]],1)*(DATOS_[Conc.Sal.03])))))))),
0)</f>
        <v>0</v>
      </c>
      <c r="M92" s="168">
        <f t="array" ref="M92">IFERROR(
(AVERAGE((IF(DATOS_[[Sexo]:[Sexo]]=$B92,IF(DATOS_[[AGRUP. VALOR. PTO.]:[AGRUP. VALOR. PTO.]]=$B90,IF(DATOS_[[Check Periodo Ref.]:[Check Periodo Ref.]]="Dentro",IF(DATOS_[[Check Equiparado]:[Check Equiparado]]="Sí",IF(DATOS!AH$4="Sí",(1/DATOS_[[% anualiz]:[% anualiz]]),1)*IF(DATOS!AH$5="Sí",1/DATOS_[[% normaliz]:[% normaliz]],1)*(DATOS_[Conc.Sal.04])))))))),
0)</f>
        <v>0</v>
      </c>
      <c r="N92" s="168">
        <f t="array" ref="N92">IFERROR(
(AVERAGE((IF(DATOS_[[Sexo]:[Sexo]]=$B92,IF(DATOS_[[AGRUP. VALOR. PTO.]:[AGRUP. VALOR. PTO.]]=$B90,IF(DATOS_[[Check Periodo Ref.]:[Check Periodo Ref.]]="Dentro",IF(DATOS_[[Check Equiparado]:[Check Equiparado]]="Sí",IF(DATOS!AI$4="Sí",(1/DATOS_[[% anualiz]:[% anualiz]]),1)*IF(DATOS!AI$5="Sí",1/DATOS_[[% normaliz]:[% normaliz]],1)*(DATOS_[Conc.Sal.05])))))))),
0)</f>
        <v>0</v>
      </c>
      <c r="O92" s="168">
        <f t="array" ref="O92">IFERROR(
(AVERAGE((IF(DATOS_[[Sexo]:[Sexo]]=$B92,IF(DATOS_[[AGRUP. VALOR. PTO.]:[AGRUP. VALOR. PTO.]]=$B90,IF(DATOS_[[Check Periodo Ref.]:[Check Periodo Ref.]]="Dentro",IF(DATOS_[[Check Equiparado]:[Check Equiparado]]="Sí",IF(DATOS!AJ$4="Sí",(1/DATOS_[[% anualiz]:[% anualiz]]),1)*IF(DATOS!AJ$5="Sí",1/DATOS_[[% normaliz]:[% normaliz]],1)*(DATOS_[Conc.Sal.06])))))))),
0)</f>
        <v>0</v>
      </c>
      <c r="P92" s="168">
        <f t="array" ref="P92">IFERROR(
(AVERAGE((IF(DATOS_[[Sexo]:[Sexo]]=$B92,IF(DATOS_[[AGRUP. VALOR. PTO.]:[AGRUP. VALOR. PTO.]]=$B90,IF(DATOS_[[Check Periodo Ref.]:[Check Periodo Ref.]]="Dentro",IF(DATOS_[[Check Equiparado]:[Check Equiparado]]="Sí",IF(DATOS!AK$4="Sí",(1/DATOS_[[% anualiz]:[% anualiz]]),1)*IF(DATOS!AK$5="Sí",1/DATOS_[[% normaliz]:[% normaliz]],1)*(DATOS_[Conc.Sal.07])))))))),
0)</f>
        <v>0</v>
      </c>
      <c r="Q92" s="168">
        <f t="array" ref="Q92">IFERROR(
(AVERAGE((IF(DATOS_[[Sexo]:[Sexo]]=$B92,IF(DATOS_[[AGRUP. VALOR. PTO.]:[AGRUP. VALOR. PTO.]]=$B90,IF(DATOS_[[Check Periodo Ref.]:[Check Periodo Ref.]]="Dentro",IF(DATOS_[[Check Equiparado]:[Check Equiparado]]="Sí",IF(DATOS!AL$4="Sí",(1/DATOS_[[% anualiz]:[% anualiz]]),1)*IF(DATOS!AL$5="Sí",1/DATOS_[[% normaliz]:[% normaliz]],1)*(DATOS_[Conc.Sal.08])))))))),
0)</f>
        <v>0</v>
      </c>
      <c r="R92" s="168">
        <f t="array" ref="R92">IFERROR(
(AVERAGE((IF(DATOS_[[Sexo]:[Sexo]]=$B92,IF(DATOS_[[AGRUP. VALOR. PTO.]:[AGRUP. VALOR. PTO.]]=$B90,IF(DATOS_[[Check Periodo Ref.]:[Check Periodo Ref.]]="Dentro",IF(DATOS_[[Check Equiparado]:[Check Equiparado]]="Sí",IF(DATOS!AM$4="Sí",(1/DATOS_[[% anualiz]:[% anualiz]]),1)*IF(DATOS!AM$5="Sí",1/DATOS_[[% normaliz]:[% normaliz]],1)*(DATOS_[Conc.Sal.09])))))))),
0)</f>
        <v>0</v>
      </c>
      <c r="S92" s="168">
        <f t="array" ref="S92">IFERROR(
(AVERAGE((IF(DATOS_[[Sexo]:[Sexo]]=$B92,IF(DATOS_[[AGRUP. VALOR. PTO.]:[AGRUP. VALOR. PTO.]]=$B90,IF(DATOS_[[Check Periodo Ref.]:[Check Periodo Ref.]]="Dentro",IF(DATOS_[[Check Equiparado]:[Check Equiparado]]="Sí",IF(DATOS!AN$4="Sí",(1/DATOS_[[% anualiz]:[% anualiz]]),1)*IF(DATOS!AN$5="Sí",1/DATOS_[[% normaliz]:[% normaliz]],1)*(DATOS_[Conc.Sal.10])))))))),
0)</f>
        <v>0</v>
      </c>
      <c r="T92" s="168">
        <f t="array" ref="T92">IFERROR(
(AVERAGE((IF(DATOS_[[Sexo]:[Sexo]]=$B92,IF(DATOS_[[AGRUP. VALOR. PTO.]:[AGRUP. VALOR. PTO.]]=$B90,IF(DATOS_[[Check Periodo Ref.]:[Check Periodo Ref.]]="Dentro",IF(DATOS_[[Check Equiparado]:[Check Equiparado]]="Sí",IF(DATOS!AO$4="Sí",(1/DATOS_[[% anualiz]:[% anualiz]]),1)*IF(DATOS!AO$5="Sí",1/DATOS_[[% normaliz]:[% normaliz]],1)*(DATOS_[Conc.Sal.11])))))))),
0)</f>
        <v>0</v>
      </c>
      <c r="U92" s="168">
        <f t="array" ref="U92">IFERROR(
(AVERAGE((IF(DATOS_[[Sexo]:[Sexo]]=$B92,IF(DATOS_[[AGRUP. VALOR. PTO.]:[AGRUP. VALOR. PTO.]]=$B90,IF(DATOS_[[Check Periodo Ref.]:[Check Periodo Ref.]]="Dentro",IF(DATOS_[[Check Equiparado]:[Check Equiparado]]="Sí",IF(DATOS!AP$4="Sí",(1/DATOS_[[% anualiz]:[% anualiz]]),1)*IF(DATOS!AP$5="Sí",1/DATOS_[[% normaliz]:[% normaliz]],1)*(DATOS_[Conc.Sal.12])))))))),
0)</f>
        <v>0</v>
      </c>
      <c r="V92" s="168">
        <f t="array" ref="V92">IFERROR(
(AVERAGE((IF(DATOS_[[Sexo]:[Sexo]]=$B92,IF(DATOS_[[AGRUP. VALOR. PTO.]:[AGRUP. VALOR. PTO.]]=$B90,IF(DATOS_[[Check Periodo Ref.]:[Check Periodo Ref.]]="Dentro",IF(DATOS_[[Check Equiparado]:[Check Equiparado]]="Sí",IF(DATOS!AQ$4="Sí",(1/DATOS_[[% anualiz]:[% anualiz]]),1)*IF(DATOS!AQ$5="Sí",1/DATOS_[[% normaliz]:[% normaliz]],1)*(DATOS_[Conc.Sal.13])))))))),
0)</f>
        <v>0</v>
      </c>
      <c r="W92" s="168">
        <f t="array" ref="W92">IFERROR(
(AVERAGE((IF(DATOS_[[Sexo]:[Sexo]]=$B92,IF(DATOS_[[AGRUP. VALOR. PTO.]:[AGRUP. VALOR. PTO.]]=$B90,IF(DATOS_[[Check Periodo Ref.]:[Check Periodo Ref.]]="Dentro",IF(DATOS_[[Check Equiparado]:[Check Equiparado]]="Sí",IF(DATOS!AR$4="Sí",(1/DATOS_[[% anualiz]:[% anualiz]]),1)*IF(DATOS!AR$5="Sí",1/DATOS_[[% normaliz]:[% normaliz]],1)*(DATOS_[Conc.Sal.14])))))))),
0)</f>
        <v>0</v>
      </c>
      <c r="X92" s="168">
        <f t="array" ref="X92">IFERROR(
(AVERAGE((IF(DATOS_[[Sexo]:[Sexo]]=$B92,IF(DATOS_[[AGRUP. VALOR. PTO.]:[AGRUP. VALOR. PTO.]]=$B90,IF(DATOS_[[Check Periodo Ref.]:[Check Periodo Ref.]]="Dentro",IF(DATOS_[[Check Equiparado]:[Check Equiparado]]="Sí",IF(DATOS!AS$4="Sí",(1/DATOS_[[% anualiz]:[% anualiz]]),1)*IF(DATOS!AS$5="Sí",1/DATOS_[[% normaliz]:[% normaliz]],1)*(DATOS_[Conc.Sal.15])))))))),
0)</f>
        <v>0</v>
      </c>
      <c r="Y92" s="168">
        <f t="array" ref="Y92">IFERROR(
(AVERAGE((IF(DATOS_[[Sexo]:[Sexo]]=$B92,IF(DATOS_[[AGRUP. VALOR. PTO.]:[AGRUP. VALOR. PTO.]]=$B90,IF(DATOS_[[Check Periodo Ref.]:[Check Periodo Ref.]]="Dentro",IF(DATOS_[[Check Equiparado]:[Check Equiparado]]="Sí",IF(DATOS!AT$4="Sí",(1/DATOS_[[% anualiz]:[% anualiz]]),1)*IF(DATOS!AT$5="Sí",1/DATOS_[[% normaliz]:[% normaliz]],1)*(DATOS_[Conc.Sal.16])))))))),
0)</f>
        <v>0</v>
      </c>
      <c r="Z92" s="168">
        <f t="array" ref="Z92">IFERROR(
(AVERAGE((IF(DATOS_[[Sexo]:[Sexo]]=$B92,IF(DATOS_[[AGRUP. VALOR. PTO.]:[AGRUP. VALOR. PTO.]]=$B90,IF(DATOS_[[Check Periodo Ref.]:[Check Periodo Ref.]]="Dentro",IF(DATOS_[[Check Equiparado]:[Check Equiparado]]="Sí",IF(DATOS!AU$4="Sí",(1/DATOS_[[% anualiz]:[% anualiz]]),1)*IF(DATOS!AU$5="Sí",1/DATOS_[[% normaliz]:[% normaliz]],1)*(DATOS_[Conc.Sal.17])))))))),
0)</f>
        <v>0</v>
      </c>
      <c r="AA92" s="168">
        <f t="array" ref="AA92">IFERROR(
(AVERAGE((IF(DATOS_[[Sexo]:[Sexo]]=$B92,IF(DATOS_[[AGRUP. VALOR. PTO.]:[AGRUP. VALOR. PTO.]]=$B90,IF(DATOS_[[Check Periodo Ref.]:[Check Periodo Ref.]]="Dentro",IF(DATOS_[[Check Equiparado]:[Check Equiparado]]="Sí",IF(DATOS!AV$4="Sí",(1/DATOS_[[% anualiz]:[% anualiz]]),1)*IF(DATOS!AV$5="Sí",1/DATOS_[[% normaliz]:[% normaliz]],1)*(DATOS_[Conc.Sal.18])))))))),
0)</f>
        <v>0</v>
      </c>
      <c r="AB92" s="168">
        <f t="array" ref="AB92">IFERROR(
(AVERAGE((IF(DATOS_[[Sexo]:[Sexo]]=$B92,IF(DATOS_[[AGRUP. VALOR. PTO.]:[AGRUP. VALOR. PTO.]]=$B90,IF(DATOS_[[Check Periodo Ref.]:[Check Periodo Ref.]]="Dentro",IF(DATOS_[[Check Equiparado]:[Check Equiparado]]="Sí",IF(DATOS!AW$4="Sí",(1/DATOS_[[% anualiz]:[% anualiz]]),1)*IF(DATOS!AW$5="Sí",1/DATOS_[[% normaliz]:[% normaliz]],1)*(DATOS_[Conc.Sal.19])))))))),
0)</f>
        <v>0</v>
      </c>
      <c r="AC92" s="168">
        <f t="array" ref="AC92">IFERROR(
(AVERAGE((IF(DATOS_[[Sexo]:[Sexo]]=$B92,IF(DATOS_[[AGRUP. VALOR. PTO.]:[AGRUP. VALOR. PTO.]]=$B90,IF(DATOS_[[Check Periodo Ref.]:[Check Periodo Ref.]]="Dentro",IF(DATOS_[[Check Equiparado]:[Check Equiparado]]="Sí",IF(DATOS!AX$4="Sí",(1/DATOS_[[% anualiz]:[% anualiz]]),1)*IF(DATOS!AX$5="Sí",1/DATOS_[[% normaliz]:[% normaliz]],1)*(DATOS_[Conc.Sal.20])))))))),
0)</f>
        <v>0</v>
      </c>
      <c r="AD92" s="168">
        <f t="array" ref="AD92">IFERROR(
(AVERAGE((IF(DATOS_[[Sexo]:[Sexo]]=$B92,IF(DATOS_[[AGRUP. VALOR. PTO.]:[AGRUP. VALOR. PTO.]]=$B90,IF(DATOS_[[Check Periodo Ref.]:[Check Periodo Ref.]]="Dentro",IF(DATOS_[[Check Equiparado]:[Check Equiparado]]="Sí",IF(DATOS!AY$4="Sí",(1/DATOS_[[% anualiz]:[% anualiz]]),1)*IF(DATOS!AY$5="Sí",1/DATOS_[[% normaliz]:[% normaliz]],1)*(DATOS_[Conc.Sal.21])))))))),
0)</f>
        <v>0</v>
      </c>
      <c r="AE92" s="168">
        <f t="array" ref="AE92">IFERROR(
(AVERAGE((IF(DATOS_[[Sexo]:[Sexo]]=$B92,IF(DATOS_[[AGRUP. VALOR. PTO.]:[AGRUP. VALOR. PTO.]]=$B90,IF(DATOS_[[Check Periodo Ref.]:[Check Periodo Ref.]]="Dentro",IF(DATOS_[[Check Equiparado]:[Check Equiparado]]="Sí",IF(DATOS!AZ$4="Sí",(1/DATOS_[[% anualiz]:[% anualiz]]),1)*IF(DATOS!AZ$5="Sí",1/DATOS_[[% normaliz]:[% normaliz]],1)*(DATOS_[Conc.Sal.22])))))))),
0)</f>
        <v>0</v>
      </c>
      <c r="AF92" s="168">
        <f t="array" ref="AF92">IFERROR(
(AVERAGE((IF(DATOS_[[Sexo]:[Sexo]]=$B92,IF(DATOS_[[AGRUP. VALOR. PTO.]:[AGRUP. VALOR. PTO.]]=$B90,IF(DATOS_[[Check Periodo Ref.]:[Check Periodo Ref.]]="Dentro",IF(DATOS_[[Check Equiparado]:[Check Equiparado]]="Sí",IF(DATOS!BA$4="Sí",(1/DATOS_[[% anualiz]:[% anualiz]]),1)*IF(DATOS!BA$5="Sí",1/DATOS_[[% normaliz]:[% normaliz]],1)*(DATOS_[Conc.Sal.23])))))))),
0)</f>
        <v>0</v>
      </c>
      <c r="AG92" s="168">
        <f t="array" ref="AG92">IFERROR(
(AVERAGE((IF(DATOS_[[Sexo]:[Sexo]]=$B92,IF(DATOS_[[AGRUP. VALOR. PTO.]:[AGRUP. VALOR. PTO.]]=$B90,IF(DATOS_[[Check Periodo Ref.]:[Check Periodo Ref.]]="Dentro",IF(DATOS_[[Check Equiparado]:[Check Equiparado]]="Sí",IF(DATOS!BB$4="Sí",(1/DATOS_[[% anualiz]:[% anualiz]]),1)*IF(DATOS!BB$5="Sí",1/DATOS_[[% normaliz]:[% normaliz]],1)*(DATOS_[Conc.Sal.24])))))))),
0)</f>
        <v>0</v>
      </c>
      <c r="AH92" s="168">
        <f t="array" ref="AH92">IFERROR(
(AVERAGE((IF(DATOS_[[Sexo]:[Sexo]]=$B92,IF(DATOS_[[AGRUP. VALOR. PTO.]:[AGRUP. VALOR. PTO.]]=$B90,IF(DATOS_[[Check Periodo Ref.]:[Check Periodo Ref.]]="Dentro",IF(DATOS_[[Check Equiparado]:[Check Equiparado]]="Sí",IF(DATOS!BC$4="Sí",(1/DATOS_[[% anualiz]:[% anualiz]]),1)*IF(DATOS!BC$5="Sí",1/DATOS_[[% normaliz]:[% normaliz]],1)*(DATOS_[Conc.Sal.25])))))))),
0)</f>
        <v>0</v>
      </c>
      <c r="AI92" s="168">
        <f t="array" ref="AI92">IFERROR(
(AVERAGE((IF(DATOS_[[Sexo]:[Sexo]]=$B92,IF(DATOS_[[AGRUP. VALOR. PTO.]:[AGRUP. VALOR. PTO.]]=$B90,IF(DATOS_[[Check Periodo Ref.]:[Check Periodo Ref.]]="Dentro",IF(DATOS_[[Check Equiparado]:[Check Equiparado]]="Sí",IF(DATOS!BD$4="Sí",(1/DATOS_[[% anualiz]:[% anualiz]]),1)*IF(DATOS!BD$5="Sí",1/DATOS_[[% normaliz]:[% normaliz]],1)*(DATOS_[Conc.Sal.26])))))))),
0)</f>
        <v>0</v>
      </c>
      <c r="AJ92" s="168">
        <f t="array" ref="AJ92">IFERROR(
(AVERAGE((IF(DATOS_[[Sexo]:[Sexo]]=$B92,IF(DATOS_[[AGRUP. VALOR. PTO.]:[AGRUP. VALOR. PTO.]]=$B90,IF(DATOS_[[Check Periodo Ref.]:[Check Periodo Ref.]]="Dentro",IF(DATOS_[[Check Equiparado]:[Check Equiparado]]="Sí",IF(DATOS!BE$4="Sí",(1/DATOS_[[% anualiz]:[% anualiz]]),1)*IF(DATOS!BE$5="Sí",1/DATOS_[[% normaliz]:[% normaliz]],1)*(DATOS_[Conc.Sal.27])))))))),
0)</f>
        <v>0</v>
      </c>
      <c r="AK92" s="168">
        <f t="array" ref="AK92">IFERROR(
(AVERAGE((IF(DATOS_[[Sexo]:[Sexo]]=$B92,IF(DATOS_[[AGRUP. VALOR. PTO.]:[AGRUP. VALOR. PTO.]]=$B90,IF(DATOS_[[Check Periodo Ref.]:[Check Periodo Ref.]]="Dentro",IF(DATOS_[[Check Equiparado]:[Check Equiparado]]="Sí",IF(DATOS!BF$4="Sí",(1/DATOS_[[% anualiz]:[% anualiz]]),1)*IF(DATOS!BF$5="Sí",1/DATOS_[[% normaliz]:[% normaliz]],1)*(DATOS_[Conc.Sal.28])))))))),
0)</f>
        <v>0</v>
      </c>
      <c r="AL92" s="168">
        <f t="array" ref="AL92">IFERROR(
(AVERAGE((IF(DATOS_[[Sexo]:[Sexo]]=$B92,IF(DATOS_[[AGRUP. VALOR. PTO.]:[AGRUP. VALOR. PTO.]]=$B90,IF(DATOS_[[Check Periodo Ref.]:[Check Periodo Ref.]]="Dentro",IF(DATOS_[[Check Equiparado]:[Check Equiparado]]="Sí",IF(DATOS!BG$4="Sí",(1/DATOS_[[% anualiz]:[% anualiz]]),1)*IF(DATOS!BG$5="Sí",1/DATOS_[[% normaliz]:[% normaliz]],1)*(DATOS_[Conc.Sal.29])))))))),
0)</f>
        <v>0</v>
      </c>
      <c r="AM92" s="168">
        <f t="array" ref="AM92">IFERROR(
(AVERAGE((IF(DATOS_[[Sexo]:[Sexo]]=$B92,IF(DATOS_[[AGRUP. VALOR. PTO.]:[AGRUP. VALOR. PTO.]]=$B90,IF(DATOS_[[Check Periodo Ref.]:[Check Periodo Ref.]]="Dentro",IF(DATOS_[[Check Equiparado]:[Check Equiparado]]="Sí",IF(DATOS!BH$4="Sí",(1/DATOS_[[% anualiz]:[% anualiz]]),1)*IF(DATOS!BH$5="Sí",1/DATOS_[[% normaliz]:[% normaliz]],1)*(DATOS_[Conc.Sal.30])))))))),
0)</f>
        <v>0</v>
      </c>
      <c r="AN92" s="169">
        <f t="array" ref="AN92">IFERROR(
AVERAGE(IF(DATOS_[Sexo]=$B92,IF(DATOS_[[AGRUP. VALOR. PTO.]:[AGRUP. VALOR. PTO.]]=$B90,IF(DATOS_[Check Equiparado]="Sí",IF(DATOS_[Check Periodo Ref.]="Dentro",DATOS_[Tot COMPL.SAL Eq],FALSE))))),
0)</f>
        <v>0</v>
      </c>
      <c r="AO92" s="170">
        <f t="array" ref="AO92">IFERROR(
AVERAGE(IF(DATOS_[Sexo]=$B92,IF(DATOS_[[AGRUP. VALOR. PTO.]:[AGRUP. VALOR. PTO.]]=$B90,IF(DATOS_[Check Equiparado]="Sí",IF(DATOS_[Check Periodo Ref.]="Dentro",DATOS_[TOTAL SALARIO Eq],FALSE))))),
0)</f>
        <v>0</v>
      </c>
      <c r="AP92" s="171">
        <f t="array" ref="AP92">IFERROR(
(AVERAGE((IF(DATOS_[[Sexo]:[Sexo]]=$B92,IF(DATOS_[[AGRUP. VALOR. PTO.]:[AGRUP. VALOR. PTO.]]=$B91,IF(DATOS_[[Check Periodo Ref.]:[Check Periodo Ref.]]="Dentro",IF(DATOS_[[Check Equiparado]:[Check Equiparado]]="Sí",IF(DATOS!BI$4="Sí",(1/DATOS_[[% anualiz]:[% anualiz]]),1)*IF(DATOS!BI$5="Sí",1/DATOS_[[% normaliz]:[% normaliz]],1)*(DATOS_[C.Extra.01])))))))),
0)</f>
        <v>0</v>
      </c>
      <c r="AQ92" s="171">
        <f t="array" ref="AQ92">IFERROR(
(AVERAGE((IF(DATOS_[[Sexo]:[Sexo]]=$B92,IF(DATOS_[[AGRUP. VALOR. PTO.]:[AGRUP. VALOR. PTO.]]=$B91,IF(DATOS_[[Check Periodo Ref.]:[Check Periodo Ref.]]="Dentro",IF(DATOS_[[Check Equiparado]:[Check Equiparado]]="Sí",IF(DATOS!BJ$4="Sí",(1/DATOS_[[% anualiz]:[% anualiz]]),1)*IF(DATOS!BJ$5="Sí",1/DATOS_[[% normaliz]:[% normaliz]],1)*(DATOS_[C.Extra.02])))))))),
0)</f>
        <v>0</v>
      </c>
      <c r="AR92" s="171">
        <f t="array" ref="AR92">IFERROR(
(AVERAGE((IF(DATOS_[[Sexo]:[Sexo]]=$B92,IF(DATOS_[[AGRUP. VALOR. PTO.]:[AGRUP. VALOR. PTO.]]=$B91,IF(DATOS_[[Check Periodo Ref.]:[Check Periodo Ref.]]="Dentro",IF(DATOS_[[Check Equiparado]:[Check Equiparado]]="Sí",IF(DATOS!BK$4="Sí",(1/DATOS_[[% anualiz]:[% anualiz]]),1)*IF(DATOS!BK$5="Sí",1/DATOS_[[% normaliz]:[% normaliz]],1)*(DATOS_[C.Extra.03])))))))),
0)</f>
        <v>0</v>
      </c>
      <c r="AS92" s="171">
        <f t="array" ref="AS92">IFERROR(
(AVERAGE((IF(DATOS_[[Sexo]:[Sexo]]=$B92,IF(DATOS_[[AGRUP. VALOR. PTO.]:[AGRUP. VALOR. PTO.]]=$B91,IF(DATOS_[[Check Periodo Ref.]:[Check Periodo Ref.]]="Dentro",IF(DATOS_[[Check Equiparado]:[Check Equiparado]]="Sí",IF(DATOS!BL$4="Sí",(1/DATOS_[[% anualiz]:[% anualiz]]),1)*IF(DATOS!BL$5="Sí",1/DATOS_[[% normaliz]:[% normaliz]],1)*(DATOS_[C.Extra.04])))))))),
0)</f>
        <v>0</v>
      </c>
      <c r="AT92" s="171">
        <f t="array" ref="AT92">IFERROR(
(AVERAGE((IF(DATOS_[[Sexo]:[Sexo]]=$B92,IF(DATOS_[[AGRUP. VALOR. PTO.]:[AGRUP. VALOR. PTO.]]=$B91,IF(DATOS_[[Check Periodo Ref.]:[Check Periodo Ref.]]="Dentro",IF(DATOS_[[Check Equiparado]:[Check Equiparado]]="Sí",IF(DATOS!BM$4="Sí",(1/DATOS_[[% anualiz]:[% anualiz]]),1)*IF(DATOS!BM$5="Sí",1/DATOS_[[% normaliz]:[% normaliz]],1)*(DATOS_[C.Extra.05])))))))),
0)</f>
        <v>0</v>
      </c>
      <c r="AU92" s="172">
        <f t="array" ref="AU92">IFERROR(
AVERAGE(IF(DATOS_[Sexo]=$B92,IF(DATOS_[[AGRUP. VALOR. PTO.]:[AGRUP. VALOR. PTO.]]=$B90,IF(DATOS_[Check Equiparado]="Sí",IF(DATOS_[Check Periodo Ref.]="Dentro",DATOS_[Tot Extrasalarial Eq],FALSE))))),
0)</f>
        <v>0</v>
      </c>
      <c r="AV92" s="173">
        <f t="array" ref="AV92">IFERROR(
AVERAGE(IF(DATOS_[Sexo]=$B92,IF(DATOS_[[AGRUP. VALOR. PTO.]:[AGRUP. VALOR. PTO.]]=$B90,IF(DATOS_[Check Equiparado]="Sí",IF(DATOS_[Check Periodo Ref.]="Dentro",DATOS_[TOTAL Retrib Eq],FALSE))))),
0)</f>
        <v>0</v>
      </c>
    </row>
    <row r="93" spans="1:48" ht="17.25" thickBot="1" x14ac:dyDescent="0.35">
      <c r="A93" s="119" t="str">
        <f t="shared" ref="A93" si="107">+A94</f>
        <v>[ocultar]</v>
      </c>
      <c r="B93" s="129" t="s">
        <v>286</v>
      </c>
      <c r="C93" s="166"/>
      <c r="D93" s="130"/>
      <c r="E93" s="130"/>
      <c r="F93" s="130"/>
      <c r="G93" s="130"/>
      <c r="H93" s="130"/>
      <c r="I93" s="196" t="str">
        <f t="shared" ref="I93:AV93" si="108">IFERROR((I94-I95)/I94,"")</f>
        <v/>
      </c>
      <c r="J93" s="197" t="str">
        <f t="shared" si="108"/>
        <v/>
      </c>
      <c r="K93" s="198" t="str">
        <f t="shared" si="108"/>
        <v/>
      </c>
      <c r="L93" s="198" t="str">
        <f t="shared" si="108"/>
        <v/>
      </c>
      <c r="M93" s="198" t="str">
        <f t="shared" si="108"/>
        <v/>
      </c>
      <c r="N93" s="199" t="str">
        <f t="shared" si="108"/>
        <v/>
      </c>
      <c r="O93" s="200" t="str">
        <f t="shared" si="108"/>
        <v/>
      </c>
      <c r="P93" s="200" t="str">
        <f t="shared" si="108"/>
        <v/>
      </c>
      <c r="Q93" s="200" t="str">
        <f t="shared" si="108"/>
        <v/>
      </c>
      <c r="R93" s="200" t="str">
        <f t="shared" si="108"/>
        <v/>
      </c>
      <c r="S93" s="200" t="str">
        <f t="shared" si="108"/>
        <v/>
      </c>
      <c r="T93" s="200" t="str">
        <f t="shared" si="108"/>
        <v/>
      </c>
      <c r="U93" s="200" t="str">
        <f t="shared" si="108"/>
        <v/>
      </c>
      <c r="V93" s="200" t="str">
        <f t="shared" si="108"/>
        <v/>
      </c>
      <c r="W93" s="200" t="str">
        <f t="shared" si="108"/>
        <v/>
      </c>
      <c r="X93" s="200" t="str">
        <f t="shared" si="108"/>
        <v/>
      </c>
      <c r="Y93" s="200" t="str">
        <f t="shared" si="108"/>
        <v/>
      </c>
      <c r="Z93" s="199" t="str">
        <f t="shared" si="108"/>
        <v/>
      </c>
      <c r="AA93" s="199" t="str">
        <f t="shared" si="108"/>
        <v/>
      </c>
      <c r="AB93" s="199" t="str">
        <f t="shared" si="108"/>
        <v/>
      </c>
      <c r="AC93" s="199" t="str">
        <f t="shared" si="108"/>
        <v/>
      </c>
      <c r="AD93" s="199" t="str">
        <f t="shared" si="108"/>
        <v/>
      </c>
      <c r="AE93" s="199" t="str">
        <f t="shared" si="108"/>
        <v/>
      </c>
      <c r="AF93" s="199" t="str">
        <f t="shared" si="108"/>
        <v/>
      </c>
      <c r="AG93" s="199" t="str">
        <f t="shared" si="108"/>
        <v/>
      </c>
      <c r="AH93" s="199" t="str">
        <f t="shared" si="108"/>
        <v/>
      </c>
      <c r="AI93" s="199" t="str">
        <f t="shared" si="108"/>
        <v/>
      </c>
      <c r="AJ93" s="199" t="str">
        <f t="shared" si="108"/>
        <v/>
      </c>
      <c r="AK93" s="199" t="str">
        <f t="shared" si="108"/>
        <v/>
      </c>
      <c r="AL93" s="199" t="str">
        <f t="shared" si="108"/>
        <v/>
      </c>
      <c r="AM93" s="199" t="str">
        <f t="shared" si="108"/>
        <v/>
      </c>
      <c r="AN93" s="201" t="str">
        <f t="shared" si="108"/>
        <v/>
      </c>
      <c r="AO93" s="205" t="str">
        <f t="shared" si="108"/>
        <v/>
      </c>
      <c r="AP93" s="202" t="str">
        <f t="shared" si="108"/>
        <v/>
      </c>
      <c r="AQ93" s="202" t="str">
        <f t="shared" si="108"/>
        <v/>
      </c>
      <c r="AR93" s="202" t="str">
        <f t="shared" si="108"/>
        <v/>
      </c>
      <c r="AS93" s="202" t="str">
        <f t="shared" si="108"/>
        <v/>
      </c>
      <c r="AT93" s="202" t="str">
        <f t="shared" si="108"/>
        <v/>
      </c>
      <c r="AU93" s="203" t="str">
        <f t="shared" si="108"/>
        <v/>
      </c>
      <c r="AV93" s="204" t="str">
        <f t="shared" si="108"/>
        <v/>
      </c>
    </row>
    <row r="94" spans="1:48" x14ac:dyDescent="0.3">
      <c r="A94" s="119" t="str">
        <f t="shared" ref="A94" si="109">+IF(C94+C95=0,"[ocultar]","")</f>
        <v>[ocultar]</v>
      </c>
      <c r="B94" s="123" t="s">
        <v>162</v>
      </c>
      <c r="C94" s="124">
        <f t="array" ref="C94">SUM(IF($B94=DATOS_[Sexo],
IF($B93=DATOS_[AGRUP. VALOR. PTO.],
IF("Dentro"=DATOS_[Check Periodo Ref.],
1/(COUNTIFS(DATOS_[Sexo],$B94,DATOS_[AGRUP. VALOR. PTO.],$B93,DATOS_[Check Periodo Ref.],"Dentro",DATOS_[id],DATOS_[id]))))))</f>
        <v>0</v>
      </c>
      <c r="D94" s="125">
        <f>COUNTIFS(DATOS_[AGRUP. VALOR. PTO.],$B93,DATOS_[Sexo],$B94,DATOS_[Check Periodo Ref.],"Dentro")</f>
        <v>0</v>
      </c>
      <c r="E94" s="125">
        <f>COUNTIFS(DATOS_[AGRUP. VALOR. PTO.],$B93,DATOS_[Sexo],$B94,DATOS_[Check Periodo Ref.],"Dentro",DATOS_[Check Nº SC Norm],"Sí")</f>
        <v>0</v>
      </c>
      <c r="F94" s="125">
        <f>COUNTIFS(DATOS_[AGRUP. VALOR. PTO.],$B93,DATOS_[Sexo],$B94,DATOS_[Check Periodo Ref.],"Dentro",DATOS_[Check Nº SC Anualiz],"Sí")</f>
        <v>0</v>
      </c>
      <c r="G94" s="125">
        <f>COUNTIFS(DATOS_[AGRUP. VALOR. PTO.],$B93,DATOS_[Sexo],$B94,DATOS_[Check Periodo Ref.],"Dentro",DATOS_[Check Nº SC Norm y Anualiz],"Sí")</f>
        <v>0</v>
      </c>
      <c r="H94" s="125">
        <f>COUNTIFS(DATOS_[AGRUP. VALOR. PTO.],$B93,DATOS_[Sexo],$B94,DATOS_[Check Periodo Ref.],"Dentro",DATOS_[Check Equiparación],"Sí")</f>
        <v>0</v>
      </c>
      <c r="I94" s="167">
        <f t="array" ref="I94">IFERROR(
AVERAGE(IF(DATOS_[Sexo]=$B94,IF(DATOS_[[AGRUP. VALOR. PTO.]:[AGRUP. VALOR. PTO.]]=$B93,IF(DATOS_[Check Equiparado]="Sí",IF(DATOS_[Check Periodo Ref.]="Dentro",DATOS_[SALARIO BASE Eq],FALSE))))),
0)</f>
        <v>0</v>
      </c>
      <c r="J94" s="168">
        <f t="array" ref="J94">IFERROR(
(AVERAGE((IF(DATOS_[[Sexo]:[Sexo]]=$B94,IF(DATOS_[[AGRUP. VALOR. PTO.]:[AGRUP. VALOR. PTO.]]=$B93,IF(DATOS_[[Check Periodo Ref.]:[Check Periodo Ref.]]="Dentro",IF(DATOS_[[Check Equiparado]:[Check Equiparado]]="Sí",IF(DATOS!AE$4="Sí",(1/DATOS_[[% anualiz]:[% anualiz]]),1)*IF(DATOS!AE$5="Sí",1/DATOS_[[% normaliz]:[% normaliz]],1)*(DATOS_[Conc.Sal.01])))))))),
0)</f>
        <v>0</v>
      </c>
      <c r="K94" s="168">
        <f t="array" ref="K94">IFERROR(
(AVERAGE((IF(DATOS_[[Sexo]:[Sexo]]=$B94,IF(DATOS_[[AGRUP. VALOR. PTO.]:[AGRUP. VALOR. PTO.]]=$B93,IF(DATOS_[[Check Periodo Ref.]:[Check Periodo Ref.]]="Dentro",IF(DATOS_[[Check Equiparado]:[Check Equiparado]]="Sí",IF(DATOS!AF$4="Sí",(1/DATOS_[[% anualiz]:[% anualiz]]),1)*IF(DATOS!AF$5="Sí",1/DATOS_[[% normaliz]:[% normaliz]],1)*(DATOS_[Conc.Sal.02])))))))),
0)</f>
        <v>0</v>
      </c>
      <c r="L94" s="168">
        <f t="array" ref="L94">IFERROR(
(AVERAGE((IF(DATOS_[[Sexo]:[Sexo]]=$B94,IF(DATOS_[[AGRUP. VALOR. PTO.]:[AGRUP. VALOR. PTO.]]=$B93,IF(DATOS_[[Check Periodo Ref.]:[Check Periodo Ref.]]="Dentro",IF(DATOS_[[Check Equiparado]:[Check Equiparado]]="Sí",IF(DATOS!AG$4="Sí",(1/DATOS_[[% anualiz]:[% anualiz]]),1)*IF(DATOS!AG$5="Sí",1/DATOS_[[% normaliz]:[% normaliz]],1)*(DATOS_[Conc.Sal.03])))))))),
0)</f>
        <v>0</v>
      </c>
      <c r="M94" s="168">
        <f t="array" ref="M94">IFERROR(
(AVERAGE((IF(DATOS_[[Sexo]:[Sexo]]=$B94,IF(DATOS_[[AGRUP. VALOR. PTO.]:[AGRUP. VALOR. PTO.]]=$B93,IF(DATOS_[[Check Periodo Ref.]:[Check Periodo Ref.]]="Dentro",IF(DATOS_[[Check Equiparado]:[Check Equiparado]]="Sí",IF(DATOS!AH$4="Sí",(1/DATOS_[[% anualiz]:[% anualiz]]),1)*IF(DATOS!AH$5="Sí",1/DATOS_[[% normaliz]:[% normaliz]],1)*(DATOS_[Conc.Sal.04])))))))),
0)</f>
        <v>0</v>
      </c>
      <c r="N94" s="168">
        <f t="array" ref="N94">IFERROR(
(AVERAGE((IF(DATOS_[[Sexo]:[Sexo]]=$B94,IF(DATOS_[[AGRUP. VALOR. PTO.]:[AGRUP. VALOR. PTO.]]=$B93,IF(DATOS_[[Check Periodo Ref.]:[Check Periodo Ref.]]="Dentro",IF(DATOS_[[Check Equiparado]:[Check Equiparado]]="Sí",IF(DATOS!AI$4="Sí",(1/DATOS_[[% anualiz]:[% anualiz]]),1)*IF(DATOS!AI$5="Sí",1/DATOS_[[% normaliz]:[% normaliz]],1)*(DATOS_[Conc.Sal.05])))))))),
0)</f>
        <v>0</v>
      </c>
      <c r="O94" s="168">
        <f t="array" ref="O94">IFERROR(
(AVERAGE((IF(DATOS_[[Sexo]:[Sexo]]=$B94,IF(DATOS_[[AGRUP. VALOR. PTO.]:[AGRUP. VALOR. PTO.]]=$B93,IF(DATOS_[[Check Periodo Ref.]:[Check Periodo Ref.]]="Dentro",IF(DATOS_[[Check Equiparado]:[Check Equiparado]]="Sí",IF(DATOS!AJ$4="Sí",(1/DATOS_[[% anualiz]:[% anualiz]]),1)*IF(DATOS!AJ$5="Sí",1/DATOS_[[% normaliz]:[% normaliz]],1)*(DATOS_[Conc.Sal.06])))))))),
0)</f>
        <v>0</v>
      </c>
      <c r="P94" s="168">
        <f t="array" ref="P94">IFERROR(
(AVERAGE((IF(DATOS_[[Sexo]:[Sexo]]=$B94,IF(DATOS_[[AGRUP. VALOR. PTO.]:[AGRUP. VALOR. PTO.]]=$B93,IF(DATOS_[[Check Periodo Ref.]:[Check Periodo Ref.]]="Dentro",IF(DATOS_[[Check Equiparado]:[Check Equiparado]]="Sí",IF(DATOS!AK$4="Sí",(1/DATOS_[[% anualiz]:[% anualiz]]),1)*IF(DATOS!AK$5="Sí",1/DATOS_[[% normaliz]:[% normaliz]],1)*(DATOS_[Conc.Sal.07])))))))),
0)</f>
        <v>0</v>
      </c>
      <c r="Q94" s="168">
        <f t="array" ref="Q94">IFERROR(
(AVERAGE((IF(DATOS_[[Sexo]:[Sexo]]=$B94,IF(DATOS_[[AGRUP. VALOR. PTO.]:[AGRUP. VALOR. PTO.]]=$B93,IF(DATOS_[[Check Periodo Ref.]:[Check Periodo Ref.]]="Dentro",IF(DATOS_[[Check Equiparado]:[Check Equiparado]]="Sí",IF(DATOS!AL$4="Sí",(1/DATOS_[[% anualiz]:[% anualiz]]),1)*IF(DATOS!AL$5="Sí",1/DATOS_[[% normaliz]:[% normaliz]],1)*(DATOS_[Conc.Sal.08])))))))),
0)</f>
        <v>0</v>
      </c>
      <c r="R94" s="168">
        <f t="array" ref="R94">IFERROR(
(AVERAGE((IF(DATOS_[[Sexo]:[Sexo]]=$B94,IF(DATOS_[[AGRUP. VALOR. PTO.]:[AGRUP. VALOR. PTO.]]=$B93,IF(DATOS_[[Check Periodo Ref.]:[Check Periodo Ref.]]="Dentro",IF(DATOS_[[Check Equiparado]:[Check Equiparado]]="Sí",IF(DATOS!AM$4="Sí",(1/DATOS_[[% anualiz]:[% anualiz]]),1)*IF(DATOS!AM$5="Sí",1/DATOS_[[% normaliz]:[% normaliz]],1)*(DATOS_[Conc.Sal.09])))))))),
0)</f>
        <v>0</v>
      </c>
      <c r="S94" s="168">
        <f t="array" ref="S94">IFERROR(
(AVERAGE((IF(DATOS_[[Sexo]:[Sexo]]=$B94,IF(DATOS_[[AGRUP. VALOR. PTO.]:[AGRUP. VALOR. PTO.]]=$B93,IF(DATOS_[[Check Periodo Ref.]:[Check Periodo Ref.]]="Dentro",IF(DATOS_[[Check Equiparado]:[Check Equiparado]]="Sí",IF(DATOS!AN$4="Sí",(1/DATOS_[[% anualiz]:[% anualiz]]),1)*IF(DATOS!AN$5="Sí",1/DATOS_[[% normaliz]:[% normaliz]],1)*(DATOS_[Conc.Sal.10])))))))),
0)</f>
        <v>0</v>
      </c>
      <c r="T94" s="168">
        <f t="array" ref="T94">IFERROR(
(AVERAGE((IF(DATOS_[[Sexo]:[Sexo]]=$B94,IF(DATOS_[[AGRUP. VALOR. PTO.]:[AGRUP. VALOR. PTO.]]=$B93,IF(DATOS_[[Check Periodo Ref.]:[Check Periodo Ref.]]="Dentro",IF(DATOS_[[Check Equiparado]:[Check Equiparado]]="Sí",IF(DATOS!AO$4="Sí",(1/DATOS_[[% anualiz]:[% anualiz]]),1)*IF(DATOS!AO$5="Sí",1/DATOS_[[% normaliz]:[% normaliz]],1)*(DATOS_[Conc.Sal.11])))))))),
0)</f>
        <v>0</v>
      </c>
      <c r="U94" s="168">
        <f t="array" ref="U94">IFERROR(
(AVERAGE((IF(DATOS_[[Sexo]:[Sexo]]=$B94,IF(DATOS_[[AGRUP. VALOR. PTO.]:[AGRUP. VALOR. PTO.]]=$B93,IF(DATOS_[[Check Periodo Ref.]:[Check Periodo Ref.]]="Dentro",IF(DATOS_[[Check Equiparado]:[Check Equiparado]]="Sí",IF(DATOS!AP$4="Sí",(1/DATOS_[[% anualiz]:[% anualiz]]),1)*IF(DATOS!AP$5="Sí",1/DATOS_[[% normaliz]:[% normaliz]],1)*(DATOS_[Conc.Sal.12])))))))),
0)</f>
        <v>0</v>
      </c>
      <c r="V94" s="168">
        <f t="array" ref="V94">IFERROR(
(AVERAGE((IF(DATOS_[[Sexo]:[Sexo]]=$B94,IF(DATOS_[[AGRUP. VALOR. PTO.]:[AGRUP. VALOR. PTO.]]=$B93,IF(DATOS_[[Check Periodo Ref.]:[Check Periodo Ref.]]="Dentro",IF(DATOS_[[Check Equiparado]:[Check Equiparado]]="Sí",IF(DATOS!AQ$4="Sí",(1/DATOS_[[% anualiz]:[% anualiz]]),1)*IF(DATOS!AQ$5="Sí",1/DATOS_[[% normaliz]:[% normaliz]],1)*(DATOS_[Conc.Sal.13])))))))),
0)</f>
        <v>0</v>
      </c>
      <c r="W94" s="168">
        <f t="array" ref="W94">IFERROR(
(AVERAGE((IF(DATOS_[[Sexo]:[Sexo]]=$B94,IF(DATOS_[[AGRUP. VALOR. PTO.]:[AGRUP. VALOR. PTO.]]=$B93,IF(DATOS_[[Check Periodo Ref.]:[Check Periodo Ref.]]="Dentro",IF(DATOS_[[Check Equiparado]:[Check Equiparado]]="Sí",IF(DATOS!AR$4="Sí",(1/DATOS_[[% anualiz]:[% anualiz]]),1)*IF(DATOS!AR$5="Sí",1/DATOS_[[% normaliz]:[% normaliz]],1)*(DATOS_[Conc.Sal.14])))))))),
0)</f>
        <v>0</v>
      </c>
      <c r="X94" s="168">
        <f t="array" ref="X94">IFERROR(
(AVERAGE((IF(DATOS_[[Sexo]:[Sexo]]=$B94,IF(DATOS_[[AGRUP. VALOR. PTO.]:[AGRUP. VALOR. PTO.]]=$B93,IF(DATOS_[[Check Periodo Ref.]:[Check Periodo Ref.]]="Dentro",IF(DATOS_[[Check Equiparado]:[Check Equiparado]]="Sí",IF(DATOS!AS$4="Sí",(1/DATOS_[[% anualiz]:[% anualiz]]),1)*IF(DATOS!AS$5="Sí",1/DATOS_[[% normaliz]:[% normaliz]],1)*(DATOS_[Conc.Sal.15])))))))),
0)</f>
        <v>0</v>
      </c>
      <c r="Y94" s="168">
        <f t="array" ref="Y94">IFERROR(
(AVERAGE((IF(DATOS_[[Sexo]:[Sexo]]=$B94,IF(DATOS_[[AGRUP. VALOR. PTO.]:[AGRUP. VALOR. PTO.]]=$B93,IF(DATOS_[[Check Periodo Ref.]:[Check Periodo Ref.]]="Dentro",IF(DATOS_[[Check Equiparado]:[Check Equiparado]]="Sí",IF(DATOS!AT$4="Sí",(1/DATOS_[[% anualiz]:[% anualiz]]),1)*IF(DATOS!AT$5="Sí",1/DATOS_[[% normaliz]:[% normaliz]],1)*(DATOS_[Conc.Sal.16])))))))),
0)</f>
        <v>0</v>
      </c>
      <c r="Z94" s="168">
        <f t="array" ref="Z94">IFERROR(
(AVERAGE((IF(DATOS_[[Sexo]:[Sexo]]=$B94,IF(DATOS_[[AGRUP. VALOR. PTO.]:[AGRUP. VALOR. PTO.]]=$B93,IF(DATOS_[[Check Periodo Ref.]:[Check Periodo Ref.]]="Dentro",IF(DATOS_[[Check Equiparado]:[Check Equiparado]]="Sí",IF(DATOS!AU$4="Sí",(1/DATOS_[[% anualiz]:[% anualiz]]),1)*IF(DATOS!AU$5="Sí",1/DATOS_[[% normaliz]:[% normaliz]],1)*(DATOS_[Conc.Sal.17])))))))),
0)</f>
        <v>0</v>
      </c>
      <c r="AA94" s="168">
        <f t="array" ref="AA94">IFERROR(
(AVERAGE((IF(DATOS_[[Sexo]:[Sexo]]=$B94,IF(DATOS_[[AGRUP. VALOR. PTO.]:[AGRUP. VALOR. PTO.]]=$B93,IF(DATOS_[[Check Periodo Ref.]:[Check Periodo Ref.]]="Dentro",IF(DATOS_[[Check Equiparado]:[Check Equiparado]]="Sí",IF(DATOS!AV$4="Sí",(1/DATOS_[[% anualiz]:[% anualiz]]),1)*IF(DATOS!AV$5="Sí",1/DATOS_[[% normaliz]:[% normaliz]],1)*(DATOS_[Conc.Sal.18])))))))),
0)</f>
        <v>0</v>
      </c>
      <c r="AB94" s="168">
        <f t="array" ref="AB94">IFERROR(
(AVERAGE((IF(DATOS_[[Sexo]:[Sexo]]=$B94,IF(DATOS_[[AGRUP. VALOR. PTO.]:[AGRUP. VALOR. PTO.]]=$B93,IF(DATOS_[[Check Periodo Ref.]:[Check Periodo Ref.]]="Dentro",IF(DATOS_[[Check Equiparado]:[Check Equiparado]]="Sí",IF(DATOS!AW$4="Sí",(1/DATOS_[[% anualiz]:[% anualiz]]),1)*IF(DATOS!AW$5="Sí",1/DATOS_[[% normaliz]:[% normaliz]],1)*(DATOS_[Conc.Sal.19])))))))),
0)</f>
        <v>0</v>
      </c>
      <c r="AC94" s="168">
        <f t="array" ref="AC94">IFERROR(
(AVERAGE((IF(DATOS_[[Sexo]:[Sexo]]=$B94,IF(DATOS_[[AGRUP. VALOR. PTO.]:[AGRUP. VALOR. PTO.]]=$B93,IF(DATOS_[[Check Periodo Ref.]:[Check Periodo Ref.]]="Dentro",IF(DATOS_[[Check Equiparado]:[Check Equiparado]]="Sí",IF(DATOS!AX$4="Sí",(1/DATOS_[[% anualiz]:[% anualiz]]),1)*IF(DATOS!AX$5="Sí",1/DATOS_[[% normaliz]:[% normaliz]],1)*(DATOS_[Conc.Sal.20])))))))),
0)</f>
        <v>0</v>
      </c>
      <c r="AD94" s="168">
        <f t="array" ref="AD94">IFERROR(
(AVERAGE((IF(DATOS_[[Sexo]:[Sexo]]=$B94,IF(DATOS_[[AGRUP. VALOR. PTO.]:[AGRUP. VALOR. PTO.]]=$B93,IF(DATOS_[[Check Periodo Ref.]:[Check Periodo Ref.]]="Dentro",IF(DATOS_[[Check Equiparado]:[Check Equiparado]]="Sí",IF(DATOS!AY$4="Sí",(1/DATOS_[[% anualiz]:[% anualiz]]),1)*IF(DATOS!AY$5="Sí",1/DATOS_[[% normaliz]:[% normaliz]],1)*(DATOS_[Conc.Sal.21])))))))),
0)</f>
        <v>0</v>
      </c>
      <c r="AE94" s="168">
        <f t="array" ref="AE94">IFERROR(
(AVERAGE((IF(DATOS_[[Sexo]:[Sexo]]=$B94,IF(DATOS_[[AGRUP. VALOR. PTO.]:[AGRUP. VALOR. PTO.]]=$B93,IF(DATOS_[[Check Periodo Ref.]:[Check Periodo Ref.]]="Dentro",IF(DATOS_[[Check Equiparado]:[Check Equiparado]]="Sí",IF(DATOS!AZ$4="Sí",(1/DATOS_[[% anualiz]:[% anualiz]]),1)*IF(DATOS!AZ$5="Sí",1/DATOS_[[% normaliz]:[% normaliz]],1)*(DATOS_[Conc.Sal.22])))))))),
0)</f>
        <v>0</v>
      </c>
      <c r="AF94" s="168">
        <f t="array" ref="AF94">IFERROR(
(AVERAGE((IF(DATOS_[[Sexo]:[Sexo]]=$B94,IF(DATOS_[[AGRUP. VALOR. PTO.]:[AGRUP. VALOR. PTO.]]=$B93,IF(DATOS_[[Check Periodo Ref.]:[Check Periodo Ref.]]="Dentro",IF(DATOS_[[Check Equiparado]:[Check Equiparado]]="Sí",IF(DATOS!BA$4="Sí",(1/DATOS_[[% anualiz]:[% anualiz]]),1)*IF(DATOS!BA$5="Sí",1/DATOS_[[% normaliz]:[% normaliz]],1)*(DATOS_[Conc.Sal.23])))))))),
0)</f>
        <v>0</v>
      </c>
      <c r="AG94" s="168">
        <f t="array" ref="AG94">IFERROR(
(AVERAGE((IF(DATOS_[[Sexo]:[Sexo]]=$B94,IF(DATOS_[[AGRUP. VALOR. PTO.]:[AGRUP. VALOR. PTO.]]=$B93,IF(DATOS_[[Check Periodo Ref.]:[Check Periodo Ref.]]="Dentro",IF(DATOS_[[Check Equiparado]:[Check Equiparado]]="Sí",IF(DATOS!BB$4="Sí",(1/DATOS_[[% anualiz]:[% anualiz]]),1)*IF(DATOS!BB$5="Sí",1/DATOS_[[% normaliz]:[% normaliz]],1)*(DATOS_[Conc.Sal.24])))))))),
0)</f>
        <v>0</v>
      </c>
      <c r="AH94" s="168">
        <f t="array" ref="AH94">IFERROR(
(AVERAGE((IF(DATOS_[[Sexo]:[Sexo]]=$B94,IF(DATOS_[[AGRUP. VALOR. PTO.]:[AGRUP. VALOR. PTO.]]=$B93,IF(DATOS_[[Check Periodo Ref.]:[Check Periodo Ref.]]="Dentro",IF(DATOS_[[Check Equiparado]:[Check Equiparado]]="Sí",IF(DATOS!BC$4="Sí",(1/DATOS_[[% anualiz]:[% anualiz]]),1)*IF(DATOS!BC$5="Sí",1/DATOS_[[% normaliz]:[% normaliz]],1)*(DATOS_[Conc.Sal.25])))))))),
0)</f>
        <v>0</v>
      </c>
      <c r="AI94" s="168">
        <f t="array" ref="AI94">IFERROR(
(AVERAGE((IF(DATOS_[[Sexo]:[Sexo]]=$B94,IF(DATOS_[[AGRUP. VALOR. PTO.]:[AGRUP. VALOR. PTO.]]=$B93,IF(DATOS_[[Check Periodo Ref.]:[Check Periodo Ref.]]="Dentro",IF(DATOS_[[Check Equiparado]:[Check Equiparado]]="Sí",IF(DATOS!BD$4="Sí",(1/DATOS_[[% anualiz]:[% anualiz]]),1)*IF(DATOS!BD$5="Sí",1/DATOS_[[% normaliz]:[% normaliz]],1)*(DATOS_[Conc.Sal.26])))))))),
0)</f>
        <v>0</v>
      </c>
      <c r="AJ94" s="168">
        <f t="array" ref="AJ94">IFERROR(
(AVERAGE((IF(DATOS_[[Sexo]:[Sexo]]=$B94,IF(DATOS_[[AGRUP. VALOR. PTO.]:[AGRUP. VALOR. PTO.]]=$B93,IF(DATOS_[[Check Periodo Ref.]:[Check Periodo Ref.]]="Dentro",IF(DATOS_[[Check Equiparado]:[Check Equiparado]]="Sí",IF(DATOS!BE$4="Sí",(1/DATOS_[[% anualiz]:[% anualiz]]),1)*IF(DATOS!BE$5="Sí",1/DATOS_[[% normaliz]:[% normaliz]],1)*(DATOS_[Conc.Sal.27])))))))),
0)</f>
        <v>0</v>
      </c>
      <c r="AK94" s="168">
        <f t="array" ref="AK94">IFERROR(
(AVERAGE((IF(DATOS_[[Sexo]:[Sexo]]=$B94,IF(DATOS_[[AGRUP. VALOR. PTO.]:[AGRUP. VALOR. PTO.]]=$B93,IF(DATOS_[[Check Periodo Ref.]:[Check Periodo Ref.]]="Dentro",IF(DATOS_[[Check Equiparado]:[Check Equiparado]]="Sí",IF(DATOS!BF$4="Sí",(1/DATOS_[[% anualiz]:[% anualiz]]),1)*IF(DATOS!BF$5="Sí",1/DATOS_[[% normaliz]:[% normaliz]],1)*(DATOS_[Conc.Sal.28])))))))),
0)</f>
        <v>0</v>
      </c>
      <c r="AL94" s="168">
        <f t="array" ref="AL94">IFERROR(
(AVERAGE((IF(DATOS_[[Sexo]:[Sexo]]=$B94,IF(DATOS_[[AGRUP. VALOR. PTO.]:[AGRUP. VALOR. PTO.]]=$B93,IF(DATOS_[[Check Periodo Ref.]:[Check Periodo Ref.]]="Dentro",IF(DATOS_[[Check Equiparado]:[Check Equiparado]]="Sí",IF(DATOS!BG$4="Sí",(1/DATOS_[[% anualiz]:[% anualiz]]),1)*IF(DATOS!BG$5="Sí",1/DATOS_[[% normaliz]:[% normaliz]],1)*(DATOS_[Conc.Sal.29])))))))),
0)</f>
        <v>0</v>
      </c>
      <c r="AM94" s="168">
        <f t="array" ref="AM94">IFERROR(
(AVERAGE((IF(DATOS_[[Sexo]:[Sexo]]=$B94,IF(DATOS_[[AGRUP. VALOR. PTO.]:[AGRUP. VALOR. PTO.]]=$B93,IF(DATOS_[[Check Periodo Ref.]:[Check Periodo Ref.]]="Dentro",IF(DATOS_[[Check Equiparado]:[Check Equiparado]]="Sí",IF(DATOS!BH$4="Sí",(1/DATOS_[[% anualiz]:[% anualiz]]),1)*IF(DATOS!BH$5="Sí",1/DATOS_[[% normaliz]:[% normaliz]],1)*(DATOS_[Conc.Sal.30])))))))),
0)</f>
        <v>0</v>
      </c>
      <c r="AN94" s="169">
        <f t="array" ref="AN94">IFERROR(
AVERAGE(IF(DATOS_[Sexo]=$B94,IF(DATOS_[[AGRUP. VALOR. PTO.]:[AGRUP. VALOR. PTO.]]=$B93,IF(DATOS_[Check Equiparado]="Sí",IF(DATOS_[Check Periodo Ref.]="Dentro",DATOS_[Tot COMPL.SAL Eq],FALSE))))),
0)</f>
        <v>0</v>
      </c>
      <c r="AO94" s="170">
        <f t="array" ref="AO94">IFERROR(
AVERAGE(IF(DATOS_[Sexo]=$B94,IF(DATOS_[[AGRUP. VALOR. PTO.]:[AGRUP. VALOR. PTO.]]=$B93,IF(DATOS_[Check Equiparado]="Sí",IF(DATOS_[Check Periodo Ref.]="Dentro",DATOS_[TOTAL SALARIO Eq],FALSE))))),
0)</f>
        <v>0</v>
      </c>
      <c r="AP94" s="171">
        <f t="array" ref="AP94">IFERROR(
(AVERAGE((IF(DATOS_[[Sexo]:[Sexo]]=$B94,IF(DATOS_[[AGRUP. VALOR. PTO.]:[AGRUP. VALOR. PTO.]]=$B93,IF(DATOS_[[Check Periodo Ref.]:[Check Periodo Ref.]]="Dentro",IF(DATOS_[[Check Equiparado]:[Check Equiparado]]="Sí",IF(DATOS!BI$4="Sí",(1/DATOS_[[% anualiz]:[% anualiz]]),1)*IF(DATOS!BI$5="Sí",1/DATOS_[[% normaliz]:[% normaliz]],1)*(DATOS_[C.Extra.01])))))))),
0)</f>
        <v>0</v>
      </c>
      <c r="AQ94" s="171">
        <f t="array" ref="AQ94">IFERROR(
(AVERAGE((IF(DATOS_[[Sexo]:[Sexo]]=$B94,IF(DATOS_[[AGRUP. VALOR. PTO.]:[AGRUP. VALOR. PTO.]]=$B93,IF(DATOS_[[Check Periodo Ref.]:[Check Periodo Ref.]]="Dentro",IF(DATOS_[[Check Equiparado]:[Check Equiparado]]="Sí",IF(DATOS!BJ$4="Sí",(1/DATOS_[[% anualiz]:[% anualiz]]),1)*IF(DATOS!BJ$5="Sí",1/DATOS_[[% normaliz]:[% normaliz]],1)*(DATOS_[C.Extra.02])))))))),
0)</f>
        <v>0</v>
      </c>
      <c r="AR94" s="171">
        <f t="array" ref="AR94">IFERROR(
(AVERAGE((IF(DATOS_[[Sexo]:[Sexo]]=$B94,IF(DATOS_[[AGRUP. VALOR. PTO.]:[AGRUP. VALOR. PTO.]]=$B93,IF(DATOS_[[Check Periodo Ref.]:[Check Periodo Ref.]]="Dentro",IF(DATOS_[[Check Equiparado]:[Check Equiparado]]="Sí",IF(DATOS!BK$4="Sí",(1/DATOS_[[% anualiz]:[% anualiz]]),1)*IF(DATOS!BK$5="Sí",1/DATOS_[[% normaliz]:[% normaliz]],1)*(DATOS_[C.Extra.03])))))))),
0)</f>
        <v>0</v>
      </c>
      <c r="AS94" s="171">
        <f t="array" ref="AS94">IFERROR(
(AVERAGE((IF(DATOS_[[Sexo]:[Sexo]]=$B94,IF(DATOS_[[AGRUP. VALOR. PTO.]:[AGRUP. VALOR. PTO.]]=$B93,IF(DATOS_[[Check Periodo Ref.]:[Check Periodo Ref.]]="Dentro",IF(DATOS_[[Check Equiparado]:[Check Equiparado]]="Sí",IF(DATOS!BL$4="Sí",(1/DATOS_[[% anualiz]:[% anualiz]]),1)*IF(DATOS!BL$5="Sí",1/DATOS_[[% normaliz]:[% normaliz]],1)*(DATOS_[C.Extra.04])))))))),
0)</f>
        <v>0</v>
      </c>
      <c r="AT94" s="171">
        <f t="array" ref="AT94">IFERROR(
(AVERAGE((IF(DATOS_[[Sexo]:[Sexo]]=$B94,IF(DATOS_[[AGRUP. VALOR. PTO.]:[AGRUP. VALOR. PTO.]]=$B93,IF(DATOS_[[Check Periodo Ref.]:[Check Periodo Ref.]]="Dentro",IF(DATOS_[[Check Equiparado]:[Check Equiparado]]="Sí",IF(DATOS!BM$4="Sí",(1/DATOS_[[% anualiz]:[% anualiz]]),1)*IF(DATOS!BM$5="Sí",1/DATOS_[[% normaliz]:[% normaliz]],1)*(DATOS_[C.Extra.05])))))))),
0)</f>
        <v>0</v>
      </c>
      <c r="AU94" s="172">
        <f t="array" ref="AU94">IFERROR(
AVERAGE(IF(DATOS_[Sexo]=$B94,IF(DATOS_[[AGRUP. VALOR. PTO.]:[AGRUP. VALOR. PTO.]]=$B93,IF(DATOS_[Check Equiparado]="Sí",IF(DATOS_[Check Periodo Ref.]="Dentro",DATOS_[Tot Extrasalarial Eq],FALSE))))),
0)</f>
        <v>0</v>
      </c>
      <c r="AV94" s="173">
        <f t="array" ref="AV94">IFERROR(
AVERAGE(IF(DATOS_[Sexo]=$B94,IF(DATOS_[[AGRUP. VALOR. PTO.]:[AGRUP. VALOR. PTO.]]=$B93,IF(DATOS_[Check Equiparado]="Sí",IF(DATOS_[Check Periodo Ref.]="Dentro",DATOS_[TOTAL Retrib Eq],FALSE))))),
0)</f>
        <v>0</v>
      </c>
    </row>
    <row r="95" spans="1:48" x14ac:dyDescent="0.3">
      <c r="A95" s="119" t="str">
        <f t="shared" ref="A95" si="110">+A94</f>
        <v>[ocultar]</v>
      </c>
      <c r="B95" s="123" t="s">
        <v>163</v>
      </c>
      <c r="C95" s="124">
        <f t="array" ref="C95">SUM(IF($B95=DATOS_[Sexo],
IF($B93=DATOS_[AGRUP. VALOR. PTO.],
IF("Dentro"=DATOS_[Check Periodo Ref.],
1/(COUNTIFS(DATOS_[Sexo],$B95,DATOS_[AGRUP. VALOR. PTO.],$B93,DATOS_[Check Periodo Ref.],"Dentro",DATOS_[id],DATOS_[id]))))))</f>
        <v>0</v>
      </c>
      <c r="D95" s="125">
        <f>COUNTIFS(DATOS_[AGRUP. VALOR. PTO.],$B93,DATOS_[Sexo],$B95,DATOS_[Check Periodo Ref.],"Dentro")</f>
        <v>0</v>
      </c>
      <c r="E95" s="125">
        <f>COUNTIFS(DATOS_[AGRUP. VALOR. PTO.],$B93,DATOS_[Sexo],$B95,DATOS_[Check Periodo Ref.],"Dentro",DATOS_[Check Nº SC Norm],"Sí")</f>
        <v>0</v>
      </c>
      <c r="F95" s="125">
        <f>COUNTIFS(DATOS_[AGRUP. VALOR. PTO.],$B93,DATOS_[Sexo],$B95,DATOS_[Check Periodo Ref.],"Dentro",DATOS_[Check Nº SC Anualiz],"Sí")</f>
        <v>0</v>
      </c>
      <c r="G95" s="125">
        <f>COUNTIFS(DATOS_[AGRUP. VALOR. PTO.],$B93,DATOS_[Sexo],$B95,DATOS_[Check Periodo Ref.],"Dentro",DATOS_[Check Nº SC Norm y Anualiz],"Sí")</f>
        <v>0</v>
      </c>
      <c r="H95" s="125">
        <f>COUNTIFS(DATOS_[AGRUP. VALOR. PTO.],$B93,DATOS_[Sexo],$B95,DATOS_[Check Periodo Ref.],"Dentro",DATOS_[Check Equiparación],"Sí")</f>
        <v>0</v>
      </c>
      <c r="I95" s="167" cm="1">
        <f t="array" ref="I95">IFERROR(
AVERAGE(IF(DATOS_[Sexo]=$B95,IF(DATOS_[[AGRUP. VALOR. PTO.]:[AGRUP. VALOR. PTO.]]=$B93,IF(DATOS_[Check Equiparado]="Sí",IF(DATOS_[Check Periodo Ref.]="Dentro",DATOS_[SALARIO BASE Eq],FALSE))))),
0)</f>
        <v>0</v>
      </c>
      <c r="J95" s="168">
        <f t="array" ref="J95">IFERROR(
(AVERAGE((IF(DATOS_[[Sexo]:[Sexo]]=$B95,IF(DATOS_[[AGRUP. VALOR. PTO.]:[AGRUP. VALOR. PTO.]]=$B93,IF(DATOS_[[Check Periodo Ref.]:[Check Periodo Ref.]]="Dentro",IF(DATOS_[[Check Equiparado]:[Check Equiparado]]="Sí",IF(DATOS!AE$4="Sí",(1/DATOS_[[% anualiz]:[% anualiz]]),1)*IF(DATOS!AE$5="Sí",1/DATOS_[[% normaliz]:[% normaliz]],1)*(DATOS_[Conc.Sal.01])))))))),
0)</f>
        <v>0</v>
      </c>
      <c r="K95" s="168">
        <f t="array" ref="K95">IFERROR(
(AVERAGE((IF(DATOS_[[Sexo]:[Sexo]]=$B95,IF(DATOS_[[AGRUP. VALOR. PTO.]:[AGRUP. VALOR. PTO.]]=$B93,IF(DATOS_[[Check Periodo Ref.]:[Check Periodo Ref.]]="Dentro",IF(DATOS_[[Check Equiparado]:[Check Equiparado]]="Sí",IF(DATOS!AF$4="Sí",(1/DATOS_[[% anualiz]:[% anualiz]]),1)*IF(DATOS!AF$5="Sí",1/DATOS_[[% normaliz]:[% normaliz]],1)*(DATOS_[Conc.Sal.02])))))))),
0)</f>
        <v>0</v>
      </c>
      <c r="L95" s="168">
        <f t="array" ref="L95">IFERROR(
(AVERAGE((IF(DATOS_[[Sexo]:[Sexo]]=$B95,IF(DATOS_[[AGRUP. VALOR. PTO.]:[AGRUP. VALOR. PTO.]]=$B93,IF(DATOS_[[Check Periodo Ref.]:[Check Periodo Ref.]]="Dentro",IF(DATOS_[[Check Equiparado]:[Check Equiparado]]="Sí",IF(DATOS!AG$4="Sí",(1/DATOS_[[% anualiz]:[% anualiz]]),1)*IF(DATOS!AG$5="Sí",1/DATOS_[[% normaliz]:[% normaliz]],1)*(DATOS_[Conc.Sal.03])))))))),
0)</f>
        <v>0</v>
      </c>
      <c r="M95" s="168">
        <f t="array" ref="M95">IFERROR(
(AVERAGE((IF(DATOS_[[Sexo]:[Sexo]]=$B95,IF(DATOS_[[AGRUP. VALOR. PTO.]:[AGRUP. VALOR. PTO.]]=$B93,IF(DATOS_[[Check Periodo Ref.]:[Check Periodo Ref.]]="Dentro",IF(DATOS_[[Check Equiparado]:[Check Equiparado]]="Sí",IF(DATOS!AH$4="Sí",(1/DATOS_[[% anualiz]:[% anualiz]]),1)*IF(DATOS!AH$5="Sí",1/DATOS_[[% normaliz]:[% normaliz]],1)*(DATOS_[Conc.Sal.04])))))))),
0)</f>
        <v>0</v>
      </c>
      <c r="N95" s="168">
        <f t="array" ref="N95">IFERROR(
(AVERAGE((IF(DATOS_[[Sexo]:[Sexo]]=$B95,IF(DATOS_[[AGRUP. VALOR. PTO.]:[AGRUP. VALOR. PTO.]]=$B93,IF(DATOS_[[Check Periodo Ref.]:[Check Periodo Ref.]]="Dentro",IF(DATOS_[[Check Equiparado]:[Check Equiparado]]="Sí",IF(DATOS!AI$4="Sí",(1/DATOS_[[% anualiz]:[% anualiz]]),1)*IF(DATOS!AI$5="Sí",1/DATOS_[[% normaliz]:[% normaliz]],1)*(DATOS_[Conc.Sal.05])))))))),
0)</f>
        <v>0</v>
      </c>
      <c r="O95" s="168">
        <f t="array" ref="O95">IFERROR(
(AVERAGE((IF(DATOS_[[Sexo]:[Sexo]]=$B95,IF(DATOS_[[AGRUP. VALOR. PTO.]:[AGRUP. VALOR. PTO.]]=$B93,IF(DATOS_[[Check Periodo Ref.]:[Check Periodo Ref.]]="Dentro",IF(DATOS_[[Check Equiparado]:[Check Equiparado]]="Sí",IF(DATOS!AJ$4="Sí",(1/DATOS_[[% anualiz]:[% anualiz]]),1)*IF(DATOS!AJ$5="Sí",1/DATOS_[[% normaliz]:[% normaliz]],1)*(DATOS_[Conc.Sal.06])))))))),
0)</f>
        <v>0</v>
      </c>
      <c r="P95" s="168">
        <f t="array" ref="P95">IFERROR(
(AVERAGE((IF(DATOS_[[Sexo]:[Sexo]]=$B95,IF(DATOS_[[AGRUP. VALOR. PTO.]:[AGRUP. VALOR. PTO.]]=$B93,IF(DATOS_[[Check Periodo Ref.]:[Check Periodo Ref.]]="Dentro",IF(DATOS_[[Check Equiparado]:[Check Equiparado]]="Sí",IF(DATOS!AK$4="Sí",(1/DATOS_[[% anualiz]:[% anualiz]]),1)*IF(DATOS!AK$5="Sí",1/DATOS_[[% normaliz]:[% normaliz]],1)*(DATOS_[Conc.Sal.07])))))))),
0)</f>
        <v>0</v>
      </c>
      <c r="Q95" s="168">
        <f t="array" ref="Q95">IFERROR(
(AVERAGE((IF(DATOS_[[Sexo]:[Sexo]]=$B95,IF(DATOS_[[AGRUP. VALOR. PTO.]:[AGRUP. VALOR. PTO.]]=$B93,IF(DATOS_[[Check Periodo Ref.]:[Check Periodo Ref.]]="Dentro",IF(DATOS_[[Check Equiparado]:[Check Equiparado]]="Sí",IF(DATOS!AL$4="Sí",(1/DATOS_[[% anualiz]:[% anualiz]]),1)*IF(DATOS!AL$5="Sí",1/DATOS_[[% normaliz]:[% normaliz]],1)*(DATOS_[Conc.Sal.08])))))))),
0)</f>
        <v>0</v>
      </c>
      <c r="R95" s="168">
        <f t="array" ref="R95">IFERROR(
(AVERAGE((IF(DATOS_[[Sexo]:[Sexo]]=$B95,IF(DATOS_[[AGRUP. VALOR. PTO.]:[AGRUP. VALOR. PTO.]]=$B93,IF(DATOS_[[Check Periodo Ref.]:[Check Periodo Ref.]]="Dentro",IF(DATOS_[[Check Equiparado]:[Check Equiparado]]="Sí",IF(DATOS!AM$4="Sí",(1/DATOS_[[% anualiz]:[% anualiz]]),1)*IF(DATOS!AM$5="Sí",1/DATOS_[[% normaliz]:[% normaliz]],1)*(DATOS_[Conc.Sal.09])))))))),
0)</f>
        <v>0</v>
      </c>
      <c r="S95" s="168">
        <f t="array" ref="S95">IFERROR(
(AVERAGE((IF(DATOS_[[Sexo]:[Sexo]]=$B95,IF(DATOS_[[AGRUP. VALOR. PTO.]:[AGRUP. VALOR. PTO.]]=$B93,IF(DATOS_[[Check Periodo Ref.]:[Check Periodo Ref.]]="Dentro",IF(DATOS_[[Check Equiparado]:[Check Equiparado]]="Sí",IF(DATOS!AN$4="Sí",(1/DATOS_[[% anualiz]:[% anualiz]]),1)*IF(DATOS!AN$5="Sí",1/DATOS_[[% normaliz]:[% normaliz]],1)*(DATOS_[Conc.Sal.10])))))))),
0)</f>
        <v>0</v>
      </c>
      <c r="T95" s="168">
        <f t="array" ref="T95">IFERROR(
(AVERAGE((IF(DATOS_[[Sexo]:[Sexo]]=$B95,IF(DATOS_[[AGRUP. VALOR. PTO.]:[AGRUP. VALOR. PTO.]]=$B93,IF(DATOS_[[Check Periodo Ref.]:[Check Periodo Ref.]]="Dentro",IF(DATOS_[[Check Equiparado]:[Check Equiparado]]="Sí",IF(DATOS!AO$4="Sí",(1/DATOS_[[% anualiz]:[% anualiz]]),1)*IF(DATOS!AO$5="Sí",1/DATOS_[[% normaliz]:[% normaliz]],1)*(DATOS_[Conc.Sal.11])))))))),
0)</f>
        <v>0</v>
      </c>
      <c r="U95" s="168">
        <f t="array" ref="U95">IFERROR(
(AVERAGE((IF(DATOS_[[Sexo]:[Sexo]]=$B95,IF(DATOS_[[AGRUP. VALOR. PTO.]:[AGRUP. VALOR. PTO.]]=$B93,IF(DATOS_[[Check Periodo Ref.]:[Check Periodo Ref.]]="Dentro",IF(DATOS_[[Check Equiparado]:[Check Equiparado]]="Sí",IF(DATOS!AP$4="Sí",(1/DATOS_[[% anualiz]:[% anualiz]]),1)*IF(DATOS!AP$5="Sí",1/DATOS_[[% normaliz]:[% normaliz]],1)*(DATOS_[Conc.Sal.12])))))))),
0)</f>
        <v>0</v>
      </c>
      <c r="V95" s="168">
        <f t="array" ref="V95">IFERROR(
(AVERAGE((IF(DATOS_[[Sexo]:[Sexo]]=$B95,IF(DATOS_[[AGRUP. VALOR. PTO.]:[AGRUP. VALOR. PTO.]]=$B93,IF(DATOS_[[Check Periodo Ref.]:[Check Periodo Ref.]]="Dentro",IF(DATOS_[[Check Equiparado]:[Check Equiparado]]="Sí",IF(DATOS!AQ$4="Sí",(1/DATOS_[[% anualiz]:[% anualiz]]),1)*IF(DATOS!AQ$5="Sí",1/DATOS_[[% normaliz]:[% normaliz]],1)*(DATOS_[Conc.Sal.13])))))))),
0)</f>
        <v>0</v>
      </c>
      <c r="W95" s="168">
        <f t="array" ref="W95">IFERROR(
(AVERAGE((IF(DATOS_[[Sexo]:[Sexo]]=$B95,IF(DATOS_[[AGRUP. VALOR. PTO.]:[AGRUP. VALOR. PTO.]]=$B93,IF(DATOS_[[Check Periodo Ref.]:[Check Periodo Ref.]]="Dentro",IF(DATOS_[[Check Equiparado]:[Check Equiparado]]="Sí",IF(DATOS!AR$4="Sí",(1/DATOS_[[% anualiz]:[% anualiz]]),1)*IF(DATOS!AR$5="Sí",1/DATOS_[[% normaliz]:[% normaliz]],1)*(DATOS_[Conc.Sal.14])))))))),
0)</f>
        <v>0</v>
      </c>
      <c r="X95" s="168">
        <f t="array" ref="X95">IFERROR(
(AVERAGE((IF(DATOS_[[Sexo]:[Sexo]]=$B95,IF(DATOS_[[AGRUP. VALOR. PTO.]:[AGRUP. VALOR. PTO.]]=$B93,IF(DATOS_[[Check Periodo Ref.]:[Check Periodo Ref.]]="Dentro",IF(DATOS_[[Check Equiparado]:[Check Equiparado]]="Sí",IF(DATOS!AS$4="Sí",(1/DATOS_[[% anualiz]:[% anualiz]]),1)*IF(DATOS!AS$5="Sí",1/DATOS_[[% normaliz]:[% normaliz]],1)*(DATOS_[Conc.Sal.15])))))))),
0)</f>
        <v>0</v>
      </c>
      <c r="Y95" s="168">
        <f t="array" ref="Y95">IFERROR(
(AVERAGE((IF(DATOS_[[Sexo]:[Sexo]]=$B95,IF(DATOS_[[AGRUP. VALOR. PTO.]:[AGRUP. VALOR. PTO.]]=$B93,IF(DATOS_[[Check Periodo Ref.]:[Check Periodo Ref.]]="Dentro",IF(DATOS_[[Check Equiparado]:[Check Equiparado]]="Sí",IF(DATOS!AT$4="Sí",(1/DATOS_[[% anualiz]:[% anualiz]]),1)*IF(DATOS!AT$5="Sí",1/DATOS_[[% normaliz]:[% normaliz]],1)*(DATOS_[Conc.Sal.16])))))))),
0)</f>
        <v>0</v>
      </c>
      <c r="Z95" s="168">
        <f t="array" ref="Z95">IFERROR(
(AVERAGE((IF(DATOS_[[Sexo]:[Sexo]]=$B95,IF(DATOS_[[AGRUP. VALOR. PTO.]:[AGRUP. VALOR. PTO.]]=$B93,IF(DATOS_[[Check Periodo Ref.]:[Check Periodo Ref.]]="Dentro",IF(DATOS_[[Check Equiparado]:[Check Equiparado]]="Sí",IF(DATOS!AU$4="Sí",(1/DATOS_[[% anualiz]:[% anualiz]]),1)*IF(DATOS!AU$5="Sí",1/DATOS_[[% normaliz]:[% normaliz]],1)*(DATOS_[Conc.Sal.17])))))))),
0)</f>
        <v>0</v>
      </c>
      <c r="AA95" s="168">
        <f t="array" ref="AA95">IFERROR(
(AVERAGE((IF(DATOS_[[Sexo]:[Sexo]]=$B95,IF(DATOS_[[AGRUP. VALOR. PTO.]:[AGRUP. VALOR. PTO.]]=$B93,IF(DATOS_[[Check Periodo Ref.]:[Check Periodo Ref.]]="Dentro",IF(DATOS_[[Check Equiparado]:[Check Equiparado]]="Sí",IF(DATOS!AV$4="Sí",(1/DATOS_[[% anualiz]:[% anualiz]]),1)*IF(DATOS!AV$5="Sí",1/DATOS_[[% normaliz]:[% normaliz]],1)*(DATOS_[Conc.Sal.18])))))))),
0)</f>
        <v>0</v>
      </c>
      <c r="AB95" s="168">
        <f t="array" ref="AB95">IFERROR(
(AVERAGE((IF(DATOS_[[Sexo]:[Sexo]]=$B95,IF(DATOS_[[AGRUP. VALOR. PTO.]:[AGRUP. VALOR. PTO.]]=$B93,IF(DATOS_[[Check Periodo Ref.]:[Check Periodo Ref.]]="Dentro",IF(DATOS_[[Check Equiparado]:[Check Equiparado]]="Sí",IF(DATOS!AW$4="Sí",(1/DATOS_[[% anualiz]:[% anualiz]]),1)*IF(DATOS!AW$5="Sí",1/DATOS_[[% normaliz]:[% normaliz]],1)*(DATOS_[Conc.Sal.19])))))))),
0)</f>
        <v>0</v>
      </c>
      <c r="AC95" s="168">
        <f t="array" ref="AC95">IFERROR(
(AVERAGE((IF(DATOS_[[Sexo]:[Sexo]]=$B95,IF(DATOS_[[AGRUP. VALOR. PTO.]:[AGRUP. VALOR. PTO.]]=$B93,IF(DATOS_[[Check Periodo Ref.]:[Check Periodo Ref.]]="Dentro",IF(DATOS_[[Check Equiparado]:[Check Equiparado]]="Sí",IF(DATOS!AX$4="Sí",(1/DATOS_[[% anualiz]:[% anualiz]]),1)*IF(DATOS!AX$5="Sí",1/DATOS_[[% normaliz]:[% normaliz]],1)*(DATOS_[Conc.Sal.20])))))))),
0)</f>
        <v>0</v>
      </c>
      <c r="AD95" s="168">
        <f t="array" ref="AD95">IFERROR(
(AVERAGE((IF(DATOS_[[Sexo]:[Sexo]]=$B95,IF(DATOS_[[AGRUP. VALOR. PTO.]:[AGRUP. VALOR. PTO.]]=$B93,IF(DATOS_[[Check Periodo Ref.]:[Check Periodo Ref.]]="Dentro",IF(DATOS_[[Check Equiparado]:[Check Equiparado]]="Sí",IF(DATOS!AY$4="Sí",(1/DATOS_[[% anualiz]:[% anualiz]]),1)*IF(DATOS!AY$5="Sí",1/DATOS_[[% normaliz]:[% normaliz]],1)*(DATOS_[Conc.Sal.21])))))))),
0)</f>
        <v>0</v>
      </c>
      <c r="AE95" s="168">
        <f t="array" ref="AE95">IFERROR(
(AVERAGE((IF(DATOS_[[Sexo]:[Sexo]]=$B95,IF(DATOS_[[AGRUP. VALOR. PTO.]:[AGRUP. VALOR. PTO.]]=$B93,IF(DATOS_[[Check Periodo Ref.]:[Check Periodo Ref.]]="Dentro",IF(DATOS_[[Check Equiparado]:[Check Equiparado]]="Sí",IF(DATOS!AZ$4="Sí",(1/DATOS_[[% anualiz]:[% anualiz]]),1)*IF(DATOS!AZ$5="Sí",1/DATOS_[[% normaliz]:[% normaliz]],1)*(DATOS_[Conc.Sal.22])))))))),
0)</f>
        <v>0</v>
      </c>
      <c r="AF95" s="168">
        <f t="array" ref="AF95">IFERROR(
(AVERAGE((IF(DATOS_[[Sexo]:[Sexo]]=$B95,IF(DATOS_[[AGRUP. VALOR. PTO.]:[AGRUP. VALOR. PTO.]]=$B93,IF(DATOS_[[Check Periodo Ref.]:[Check Periodo Ref.]]="Dentro",IF(DATOS_[[Check Equiparado]:[Check Equiparado]]="Sí",IF(DATOS!BA$4="Sí",(1/DATOS_[[% anualiz]:[% anualiz]]),1)*IF(DATOS!BA$5="Sí",1/DATOS_[[% normaliz]:[% normaliz]],1)*(DATOS_[Conc.Sal.23])))))))),
0)</f>
        <v>0</v>
      </c>
      <c r="AG95" s="168">
        <f t="array" ref="AG95">IFERROR(
(AVERAGE((IF(DATOS_[[Sexo]:[Sexo]]=$B95,IF(DATOS_[[AGRUP. VALOR. PTO.]:[AGRUP. VALOR. PTO.]]=$B93,IF(DATOS_[[Check Periodo Ref.]:[Check Periodo Ref.]]="Dentro",IF(DATOS_[[Check Equiparado]:[Check Equiparado]]="Sí",IF(DATOS!BB$4="Sí",(1/DATOS_[[% anualiz]:[% anualiz]]),1)*IF(DATOS!BB$5="Sí",1/DATOS_[[% normaliz]:[% normaliz]],1)*(DATOS_[Conc.Sal.24])))))))),
0)</f>
        <v>0</v>
      </c>
      <c r="AH95" s="168">
        <f t="array" ref="AH95">IFERROR(
(AVERAGE((IF(DATOS_[[Sexo]:[Sexo]]=$B95,IF(DATOS_[[AGRUP. VALOR. PTO.]:[AGRUP. VALOR. PTO.]]=$B93,IF(DATOS_[[Check Periodo Ref.]:[Check Periodo Ref.]]="Dentro",IF(DATOS_[[Check Equiparado]:[Check Equiparado]]="Sí",IF(DATOS!BC$4="Sí",(1/DATOS_[[% anualiz]:[% anualiz]]),1)*IF(DATOS!BC$5="Sí",1/DATOS_[[% normaliz]:[% normaliz]],1)*(DATOS_[Conc.Sal.25])))))))),
0)</f>
        <v>0</v>
      </c>
      <c r="AI95" s="168">
        <f t="array" ref="AI95">IFERROR(
(AVERAGE((IF(DATOS_[[Sexo]:[Sexo]]=$B95,IF(DATOS_[[AGRUP. VALOR. PTO.]:[AGRUP. VALOR. PTO.]]=$B93,IF(DATOS_[[Check Periodo Ref.]:[Check Periodo Ref.]]="Dentro",IF(DATOS_[[Check Equiparado]:[Check Equiparado]]="Sí",IF(DATOS!BD$4="Sí",(1/DATOS_[[% anualiz]:[% anualiz]]),1)*IF(DATOS!BD$5="Sí",1/DATOS_[[% normaliz]:[% normaliz]],1)*(DATOS_[Conc.Sal.26])))))))),
0)</f>
        <v>0</v>
      </c>
      <c r="AJ95" s="168">
        <f t="array" ref="AJ95">IFERROR(
(AVERAGE((IF(DATOS_[[Sexo]:[Sexo]]=$B95,IF(DATOS_[[AGRUP. VALOR. PTO.]:[AGRUP. VALOR. PTO.]]=$B93,IF(DATOS_[[Check Periodo Ref.]:[Check Periodo Ref.]]="Dentro",IF(DATOS_[[Check Equiparado]:[Check Equiparado]]="Sí",IF(DATOS!BE$4="Sí",(1/DATOS_[[% anualiz]:[% anualiz]]),1)*IF(DATOS!BE$5="Sí",1/DATOS_[[% normaliz]:[% normaliz]],1)*(DATOS_[Conc.Sal.27])))))))),
0)</f>
        <v>0</v>
      </c>
      <c r="AK95" s="168">
        <f t="array" ref="AK95">IFERROR(
(AVERAGE((IF(DATOS_[[Sexo]:[Sexo]]=$B95,IF(DATOS_[[AGRUP. VALOR. PTO.]:[AGRUP. VALOR. PTO.]]=$B93,IF(DATOS_[[Check Periodo Ref.]:[Check Periodo Ref.]]="Dentro",IF(DATOS_[[Check Equiparado]:[Check Equiparado]]="Sí",IF(DATOS!BF$4="Sí",(1/DATOS_[[% anualiz]:[% anualiz]]),1)*IF(DATOS!BF$5="Sí",1/DATOS_[[% normaliz]:[% normaliz]],1)*(DATOS_[Conc.Sal.28])))))))),
0)</f>
        <v>0</v>
      </c>
      <c r="AL95" s="168">
        <f t="array" ref="AL95">IFERROR(
(AVERAGE((IF(DATOS_[[Sexo]:[Sexo]]=$B95,IF(DATOS_[[AGRUP. VALOR. PTO.]:[AGRUP. VALOR. PTO.]]=$B93,IF(DATOS_[[Check Periodo Ref.]:[Check Periodo Ref.]]="Dentro",IF(DATOS_[[Check Equiparado]:[Check Equiparado]]="Sí",IF(DATOS!BG$4="Sí",(1/DATOS_[[% anualiz]:[% anualiz]]),1)*IF(DATOS!BG$5="Sí",1/DATOS_[[% normaliz]:[% normaliz]],1)*(DATOS_[Conc.Sal.29])))))))),
0)</f>
        <v>0</v>
      </c>
      <c r="AM95" s="168">
        <f t="array" ref="AM95">IFERROR(
(AVERAGE((IF(DATOS_[[Sexo]:[Sexo]]=$B95,IF(DATOS_[[AGRUP. VALOR. PTO.]:[AGRUP. VALOR. PTO.]]=$B93,IF(DATOS_[[Check Periodo Ref.]:[Check Periodo Ref.]]="Dentro",IF(DATOS_[[Check Equiparado]:[Check Equiparado]]="Sí",IF(DATOS!BH$4="Sí",(1/DATOS_[[% anualiz]:[% anualiz]]),1)*IF(DATOS!BH$5="Sí",1/DATOS_[[% normaliz]:[% normaliz]],1)*(DATOS_[Conc.Sal.30])))))))),
0)</f>
        <v>0</v>
      </c>
      <c r="AN95" s="169">
        <f t="array" ref="AN95">IFERROR(
AVERAGE(IF(DATOS_[Sexo]=$B95,IF(DATOS_[[AGRUP. VALOR. PTO.]:[AGRUP. VALOR. PTO.]]=$B93,IF(DATOS_[Check Equiparado]="Sí",IF(DATOS_[Check Periodo Ref.]="Dentro",DATOS_[Tot COMPL.SAL Eq],FALSE))))),
0)</f>
        <v>0</v>
      </c>
      <c r="AO95" s="170">
        <f t="array" ref="AO95">IFERROR(
AVERAGE(IF(DATOS_[Sexo]=$B95,IF(DATOS_[[AGRUP. VALOR. PTO.]:[AGRUP. VALOR. PTO.]]=$B93,IF(DATOS_[Check Equiparado]="Sí",IF(DATOS_[Check Periodo Ref.]="Dentro",DATOS_[TOTAL SALARIO Eq],FALSE))))),
0)</f>
        <v>0</v>
      </c>
      <c r="AP95" s="171">
        <f t="array" ref="AP95">IFERROR(
(AVERAGE((IF(DATOS_[[Sexo]:[Sexo]]=$B95,IF(DATOS_[[AGRUP. VALOR. PTO.]:[AGRUP. VALOR. PTO.]]=$B94,IF(DATOS_[[Check Periodo Ref.]:[Check Periodo Ref.]]="Dentro",IF(DATOS_[[Check Equiparado]:[Check Equiparado]]="Sí",IF(DATOS!BI$4="Sí",(1/DATOS_[[% anualiz]:[% anualiz]]),1)*IF(DATOS!BI$5="Sí",1/DATOS_[[% normaliz]:[% normaliz]],1)*(DATOS_[C.Extra.01])))))))),
0)</f>
        <v>0</v>
      </c>
      <c r="AQ95" s="171">
        <f t="array" ref="AQ95">IFERROR(
(AVERAGE((IF(DATOS_[[Sexo]:[Sexo]]=$B95,IF(DATOS_[[AGRUP. VALOR. PTO.]:[AGRUP. VALOR. PTO.]]=$B94,IF(DATOS_[[Check Periodo Ref.]:[Check Periodo Ref.]]="Dentro",IF(DATOS_[[Check Equiparado]:[Check Equiparado]]="Sí",IF(DATOS!BJ$4="Sí",(1/DATOS_[[% anualiz]:[% anualiz]]),1)*IF(DATOS!BJ$5="Sí",1/DATOS_[[% normaliz]:[% normaliz]],1)*(DATOS_[C.Extra.02])))))))),
0)</f>
        <v>0</v>
      </c>
      <c r="AR95" s="171">
        <f t="array" ref="AR95">IFERROR(
(AVERAGE((IF(DATOS_[[Sexo]:[Sexo]]=$B95,IF(DATOS_[[AGRUP. VALOR. PTO.]:[AGRUP. VALOR. PTO.]]=$B94,IF(DATOS_[[Check Periodo Ref.]:[Check Periodo Ref.]]="Dentro",IF(DATOS_[[Check Equiparado]:[Check Equiparado]]="Sí",IF(DATOS!BK$4="Sí",(1/DATOS_[[% anualiz]:[% anualiz]]),1)*IF(DATOS!BK$5="Sí",1/DATOS_[[% normaliz]:[% normaliz]],1)*(DATOS_[C.Extra.03])))))))),
0)</f>
        <v>0</v>
      </c>
      <c r="AS95" s="171">
        <f t="array" ref="AS95">IFERROR(
(AVERAGE((IF(DATOS_[[Sexo]:[Sexo]]=$B95,IF(DATOS_[[AGRUP. VALOR. PTO.]:[AGRUP. VALOR. PTO.]]=$B94,IF(DATOS_[[Check Periodo Ref.]:[Check Periodo Ref.]]="Dentro",IF(DATOS_[[Check Equiparado]:[Check Equiparado]]="Sí",IF(DATOS!BL$4="Sí",(1/DATOS_[[% anualiz]:[% anualiz]]),1)*IF(DATOS!BL$5="Sí",1/DATOS_[[% normaliz]:[% normaliz]],1)*(DATOS_[C.Extra.04])))))))),
0)</f>
        <v>0</v>
      </c>
      <c r="AT95" s="171">
        <f t="array" ref="AT95">IFERROR(
(AVERAGE((IF(DATOS_[[Sexo]:[Sexo]]=$B95,IF(DATOS_[[AGRUP. VALOR. PTO.]:[AGRUP. VALOR. PTO.]]=$B94,IF(DATOS_[[Check Periodo Ref.]:[Check Periodo Ref.]]="Dentro",IF(DATOS_[[Check Equiparado]:[Check Equiparado]]="Sí",IF(DATOS!BM$4="Sí",(1/DATOS_[[% anualiz]:[% anualiz]]),1)*IF(DATOS!BM$5="Sí",1/DATOS_[[% normaliz]:[% normaliz]],1)*(DATOS_[C.Extra.05])))))))),
0)</f>
        <v>0</v>
      </c>
      <c r="AU95" s="172">
        <f t="array" ref="AU95">IFERROR(
AVERAGE(IF(DATOS_[Sexo]=$B95,IF(DATOS_[[AGRUP. VALOR. PTO.]:[AGRUP. VALOR. PTO.]]=$B93,IF(DATOS_[Check Equiparado]="Sí",IF(DATOS_[Check Periodo Ref.]="Dentro",DATOS_[Tot Extrasalarial Eq],FALSE))))),
0)</f>
        <v>0</v>
      </c>
      <c r="AV95" s="173">
        <f t="array" ref="AV95">IFERROR(
AVERAGE(IF(DATOS_[Sexo]=$B95,IF(DATOS_[[AGRUP. VALOR. PTO.]:[AGRUP. VALOR. PTO.]]=$B93,IF(DATOS_[Check Equiparado]="Sí",IF(DATOS_[Check Periodo Ref.]="Dentro",DATOS_[TOTAL Retrib Eq],FALSE))))),
0)</f>
        <v>0</v>
      </c>
    </row>
    <row r="96" spans="1:48" ht="17.25" thickBot="1" x14ac:dyDescent="0.35">
      <c r="A96" s="119" t="str">
        <f t="shared" ref="A96" si="111">+A97</f>
        <v>[ocultar]</v>
      </c>
      <c r="B96" s="129" t="s">
        <v>287</v>
      </c>
      <c r="C96" s="166"/>
      <c r="D96" s="130"/>
      <c r="E96" s="130"/>
      <c r="F96" s="130"/>
      <c r="G96" s="130"/>
      <c r="H96" s="130"/>
      <c r="I96" s="196" t="str">
        <f t="shared" ref="I96:AV96" si="112">IFERROR((I97-I98)/I97,"")</f>
        <v/>
      </c>
      <c r="J96" s="197" t="str">
        <f t="shared" si="112"/>
        <v/>
      </c>
      <c r="K96" s="198" t="str">
        <f t="shared" si="112"/>
        <v/>
      </c>
      <c r="L96" s="198" t="str">
        <f t="shared" si="112"/>
        <v/>
      </c>
      <c r="M96" s="198" t="str">
        <f t="shared" si="112"/>
        <v/>
      </c>
      <c r="N96" s="199" t="str">
        <f t="shared" si="112"/>
        <v/>
      </c>
      <c r="O96" s="200" t="str">
        <f t="shared" si="112"/>
        <v/>
      </c>
      <c r="P96" s="200" t="str">
        <f t="shared" si="112"/>
        <v/>
      </c>
      <c r="Q96" s="200" t="str">
        <f t="shared" si="112"/>
        <v/>
      </c>
      <c r="R96" s="200" t="str">
        <f t="shared" si="112"/>
        <v/>
      </c>
      <c r="S96" s="200" t="str">
        <f t="shared" si="112"/>
        <v/>
      </c>
      <c r="T96" s="200" t="str">
        <f t="shared" si="112"/>
        <v/>
      </c>
      <c r="U96" s="200" t="str">
        <f t="shared" si="112"/>
        <v/>
      </c>
      <c r="V96" s="200" t="str">
        <f t="shared" si="112"/>
        <v/>
      </c>
      <c r="W96" s="200" t="str">
        <f t="shared" si="112"/>
        <v/>
      </c>
      <c r="X96" s="200" t="str">
        <f t="shared" si="112"/>
        <v/>
      </c>
      <c r="Y96" s="200" t="str">
        <f t="shared" si="112"/>
        <v/>
      </c>
      <c r="Z96" s="199" t="str">
        <f t="shared" si="112"/>
        <v/>
      </c>
      <c r="AA96" s="199" t="str">
        <f t="shared" si="112"/>
        <v/>
      </c>
      <c r="AB96" s="199" t="str">
        <f t="shared" si="112"/>
        <v/>
      </c>
      <c r="AC96" s="199" t="str">
        <f t="shared" si="112"/>
        <v/>
      </c>
      <c r="AD96" s="199" t="str">
        <f t="shared" si="112"/>
        <v/>
      </c>
      <c r="AE96" s="199" t="str">
        <f t="shared" si="112"/>
        <v/>
      </c>
      <c r="AF96" s="199" t="str">
        <f t="shared" si="112"/>
        <v/>
      </c>
      <c r="AG96" s="199" t="str">
        <f t="shared" si="112"/>
        <v/>
      </c>
      <c r="AH96" s="199" t="str">
        <f t="shared" si="112"/>
        <v/>
      </c>
      <c r="AI96" s="199" t="str">
        <f t="shared" si="112"/>
        <v/>
      </c>
      <c r="AJ96" s="199" t="str">
        <f t="shared" si="112"/>
        <v/>
      </c>
      <c r="AK96" s="199" t="str">
        <f t="shared" si="112"/>
        <v/>
      </c>
      <c r="AL96" s="199" t="str">
        <f t="shared" si="112"/>
        <v/>
      </c>
      <c r="AM96" s="199" t="str">
        <f t="shared" si="112"/>
        <v/>
      </c>
      <c r="AN96" s="201" t="str">
        <f t="shared" si="112"/>
        <v/>
      </c>
      <c r="AO96" s="205" t="str">
        <f t="shared" si="112"/>
        <v/>
      </c>
      <c r="AP96" s="202" t="str">
        <f t="shared" si="112"/>
        <v/>
      </c>
      <c r="AQ96" s="202" t="str">
        <f t="shared" si="112"/>
        <v/>
      </c>
      <c r="AR96" s="202" t="str">
        <f t="shared" si="112"/>
        <v/>
      </c>
      <c r="AS96" s="202" t="str">
        <f t="shared" si="112"/>
        <v/>
      </c>
      <c r="AT96" s="202" t="str">
        <f t="shared" si="112"/>
        <v/>
      </c>
      <c r="AU96" s="203" t="str">
        <f t="shared" si="112"/>
        <v/>
      </c>
      <c r="AV96" s="204" t="str">
        <f t="shared" si="112"/>
        <v/>
      </c>
    </row>
    <row r="97" spans="1:48" x14ac:dyDescent="0.3">
      <c r="A97" s="119" t="str">
        <f t="shared" ref="A97" si="113">+IF(C97+C98=0,"[ocultar]","")</f>
        <v>[ocultar]</v>
      </c>
      <c r="B97" s="123" t="s">
        <v>162</v>
      </c>
      <c r="C97" s="124">
        <f t="array" ref="C97">SUM(IF($B97=DATOS_[Sexo],
IF($B96=DATOS_[AGRUP. VALOR. PTO.],
IF("Dentro"=DATOS_[Check Periodo Ref.],
1/(COUNTIFS(DATOS_[Sexo],$B97,DATOS_[AGRUP. VALOR. PTO.],$B96,DATOS_[Check Periodo Ref.],"Dentro",DATOS_[id],DATOS_[id]))))))</f>
        <v>0</v>
      </c>
      <c r="D97" s="125">
        <f>COUNTIFS(DATOS_[AGRUP. VALOR. PTO.],$B96,DATOS_[Sexo],$B97,DATOS_[Check Periodo Ref.],"Dentro")</f>
        <v>0</v>
      </c>
      <c r="E97" s="125">
        <f>COUNTIFS(DATOS_[AGRUP. VALOR. PTO.],$B96,DATOS_[Sexo],$B97,DATOS_[Check Periodo Ref.],"Dentro",DATOS_[Check Nº SC Norm],"Sí")</f>
        <v>0</v>
      </c>
      <c r="F97" s="125">
        <f>COUNTIFS(DATOS_[AGRUP. VALOR. PTO.],$B96,DATOS_[Sexo],$B97,DATOS_[Check Periodo Ref.],"Dentro",DATOS_[Check Nº SC Anualiz],"Sí")</f>
        <v>0</v>
      </c>
      <c r="G97" s="125">
        <f>COUNTIFS(DATOS_[AGRUP. VALOR. PTO.],$B96,DATOS_[Sexo],$B97,DATOS_[Check Periodo Ref.],"Dentro",DATOS_[Check Nº SC Norm y Anualiz],"Sí")</f>
        <v>0</v>
      </c>
      <c r="H97" s="125">
        <f>COUNTIFS(DATOS_[AGRUP. VALOR. PTO.],$B96,DATOS_[Sexo],$B97,DATOS_[Check Periodo Ref.],"Dentro",DATOS_[Check Equiparación],"Sí")</f>
        <v>0</v>
      </c>
      <c r="I97" s="167">
        <f t="array" ref="I97">IFERROR(
AVERAGE(IF(DATOS_[Sexo]=$B97,IF(DATOS_[[AGRUP. VALOR. PTO.]:[AGRUP. VALOR. PTO.]]=$B96,IF(DATOS_[Check Equiparado]="Sí",IF(DATOS_[Check Periodo Ref.]="Dentro",DATOS_[SALARIO BASE Eq],FALSE))))),
0)</f>
        <v>0</v>
      </c>
      <c r="J97" s="168">
        <f t="array" ref="J97">IFERROR(
(AVERAGE((IF(DATOS_[[Sexo]:[Sexo]]=$B97,IF(DATOS_[[AGRUP. VALOR. PTO.]:[AGRUP. VALOR. PTO.]]=$B96,IF(DATOS_[[Check Periodo Ref.]:[Check Periodo Ref.]]="Dentro",IF(DATOS_[[Check Equiparado]:[Check Equiparado]]="Sí",IF(DATOS!AE$4="Sí",(1/DATOS_[[% anualiz]:[% anualiz]]),1)*IF(DATOS!AE$5="Sí",1/DATOS_[[% normaliz]:[% normaliz]],1)*(DATOS_[Conc.Sal.01])))))))),
0)</f>
        <v>0</v>
      </c>
      <c r="K97" s="168">
        <f t="array" ref="K97">IFERROR(
(AVERAGE((IF(DATOS_[[Sexo]:[Sexo]]=$B97,IF(DATOS_[[AGRUP. VALOR. PTO.]:[AGRUP. VALOR. PTO.]]=$B96,IF(DATOS_[[Check Periodo Ref.]:[Check Periodo Ref.]]="Dentro",IF(DATOS_[[Check Equiparado]:[Check Equiparado]]="Sí",IF(DATOS!AF$4="Sí",(1/DATOS_[[% anualiz]:[% anualiz]]),1)*IF(DATOS!AF$5="Sí",1/DATOS_[[% normaliz]:[% normaliz]],1)*(DATOS_[Conc.Sal.02])))))))),
0)</f>
        <v>0</v>
      </c>
      <c r="L97" s="168">
        <f t="array" ref="L97">IFERROR(
(AVERAGE((IF(DATOS_[[Sexo]:[Sexo]]=$B97,IF(DATOS_[[AGRUP. VALOR. PTO.]:[AGRUP. VALOR. PTO.]]=$B96,IF(DATOS_[[Check Periodo Ref.]:[Check Periodo Ref.]]="Dentro",IF(DATOS_[[Check Equiparado]:[Check Equiparado]]="Sí",IF(DATOS!AG$4="Sí",(1/DATOS_[[% anualiz]:[% anualiz]]),1)*IF(DATOS!AG$5="Sí",1/DATOS_[[% normaliz]:[% normaliz]],1)*(DATOS_[Conc.Sal.03])))))))),
0)</f>
        <v>0</v>
      </c>
      <c r="M97" s="168">
        <f t="array" ref="M97">IFERROR(
(AVERAGE((IF(DATOS_[[Sexo]:[Sexo]]=$B97,IF(DATOS_[[AGRUP. VALOR. PTO.]:[AGRUP. VALOR. PTO.]]=$B96,IF(DATOS_[[Check Periodo Ref.]:[Check Periodo Ref.]]="Dentro",IF(DATOS_[[Check Equiparado]:[Check Equiparado]]="Sí",IF(DATOS!AH$4="Sí",(1/DATOS_[[% anualiz]:[% anualiz]]),1)*IF(DATOS!AH$5="Sí",1/DATOS_[[% normaliz]:[% normaliz]],1)*(DATOS_[Conc.Sal.04])))))))),
0)</f>
        <v>0</v>
      </c>
      <c r="N97" s="168">
        <f t="array" ref="N97">IFERROR(
(AVERAGE((IF(DATOS_[[Sexo]:[Sexo]]=$B97,IF(DATOS_[[AGRUP. VALOR. PTO.]:[AGRUP. VALOR. PTO.]]=$B96,IF(DATOS_[[Check Periodo Ref.]:[Check Periodo Ref.]]="Dentro",IF(DATOS_[[Check Equiparado]:[Check Equiparado]]="Sí",IF(DATOS!AI$4="Sí",(1/DATOS_[[% anualiz]:[% anualiz]]),1)*IF(DATOS!AI$5="Sí",1/DATOS_[[% normaliz]:[% normaliz]],1)*(DATOS_[Conc.Sal.05])))))))),
0)</f>
        <v>0</v>
      </c>
      <c r="O97" s="168">
        <f t="array" ref="O97">IFERROR(
(AVERAGE((IF(DATOS_[[Sexo]:[Sexo]]=$B97,IF(DATOS_[[AGRUP. VALOR. PTO.]:[AGRUP. VALOR. PTO.]]=$B96,IF(DATOS_[[Check Periodo Ref.]:[Check Periodo Ref.]]="Dentro",IF(DATOS_[[Check Equiparado]:[Check Equiparado]]="Sí",IF(DATOS!AJ$4="Sí",(1/DATOS_[[% anualiz]:[% anualiz]]),1)*IF(DATOS!AJ$5="Sí",1/DATOS_[[% normaliz]:[% normaliz]],1)*(DATOS_[Conc.Sal.06])))))))),
0)</f>
        <v>0</v>
      </c>
      <c r="P97" s="168">
        <f t="array" ref="P97">IFERROR(
(AVERAGE((IF(DATOS_[[Sexo]:[Sexo]]=$B97,IF(DATOS_[[AGRUP. VALOR. PTO.]:[AGRUP. VALOR. PTO.]]=$B96,IF(DATOS_[[Check Periodo Ref.]:[Check Periodo Ref.]]="Dentro",IF(DATOS_[[Check Equiparado]:[Check Equiparado]]="Sí",IF(DATOS!AK$4="Sí",(1/DATOS_[[% anualiz]:[% anualiz]]),1)*IF(DATOS!AK$5="Sí",1/DATOS_[[% normaliz]:[% normaliz]],1)*(DATOS_[Conc.Sal.07])))))))),
0)</f>
        <v>0</v>
      </c>
      <c r="Q97" s="168">
        <f t="array" ref="Q97">IFERROR(
(AVERAGE((IF(DATOS_[[Sexo]:[Sexo]]=$B97,IF(DATOS_[[AGRUP. VALOR. PTO.]:[AGRUP. VALOR. PTO.]]=$B96,IF(DATOS_[[Check Periodo Ref.]:[Check Periodo Ref.]]="Dentro",IF(DATOS_[[Check Equiparado]:[Check Equiparado]]="Sí",IF(DATOS!AL$4="Sí",(1/DATOS_[[% anualiz]:[% anualiz]]),1)*IF(DATOS!AL$5="Sí",1/DATOS_[[% normaliz]:[% normaliz]],1)*(DATOS_[Conc.Sal.08])))))))),
0)</f>
        <v>0</v>
      </c>
      <c r="R97" s="168">
        <f t="array" ref="R97">IFERROR(
(AVERAGE((IF(DATOS_[[Sexo]:[Sexo]]=$B97,IF(DATOS_[[AGRUP. VALOR. PTO.]:[AGRUP. VALOR. PTO.]]=$B96,IF(DATOS_[[Check Periodo Ref.]:[Check Periodo Ref.]]="Dentro",IF(DATOS_[[Check Equiparado]:[Check Equiparado]]="Sí",IF(DATOS!AM$4="Sí",(1/DATOS_[[% anualiz]:[% anualiz]]),1)*IF(DATOS!AM$5="Sí",1/DATOS_[[% normaliz]:[% normaliz]],1)*(DATOS_[Conc.Sal.09])))))))),
0)</f>
        <v>0</v>
      </c>
      <c r="S97" s="168">
        <f t="array" ref="S97">IFERROR(
(AVERAGE((IF(DATOS_[[Sexo]:[Sexo]]=$B97,IF(DATOS_[[AGRUP. VALOR. PTO.]:[AGRUP. VALOR. PTO.]]=$B96,IF(DATOS_[[Check Periodo Ref.]:[Check Periodo Ref.]]="Dentro",IF(DATOS_[[Check Equiparado]:[Check Equiparado]]="Sí",IF(DATOS!AN$4="Sí",(1/DATOS_[[% anualiz]:[% anualiz]]),1)*IF(DATOS!AN$5="Sí",1/DATOS_[[% normaliz]:[% normaliz]],1)*(DATOS_[Conc.Sal.10])))))))),
0)</f>
        <v>0</v>
      </c>
      <c r="T97" s="168">
        <f t="array" ref="T97">IFERROR(
(AVERAGE((IF(DATOS_[[Sexo]:[Sexo]]=$B97,IF(DATOS_[[AGRUP. VALOR. PTO.]:[AGRUP. VALOR. PTO.]]=$B96,IF(DATOS_[[Check Periodo Ref.]:[Check Periodo Ref.]]="Dentro",IF(DATOS_[[Check Equiparado]:[Check Equiparado]]="Sí",IF(DATOS!AO$4="Sí",(1/DATOS_[[% anualiz]:[% anualiz]]),1)*IF(DATOS!AO$5="Sí",1/DATOS_[[% normaliz]:[% normaliz]],1)*(DATOS_[Conc.Sal.11])))))))),
0)</f>
        <v>0</v>
      </c>
      <c r="U97" s="168">
        <f t="array" ref="U97">IFERROR(
(AVERAGE((IF(DATOS_[[Sexo]:[Sexo]]=$B97,IF(DATOS_[[AGRUP. VALOR. PTO.]:[AGRUP. VALOR. PTO.]]=$B96,IF(DATOS_[[Check Periodo Ref.]:[Check Periodo Ref.]]="Dentro",IF(DATOS_[[Check Equiparado]:[Check Equiparado]]="Sí",IF(DATOS!AP$4="Sí",(1/DATOS_[[% anualiz]:[% anualiz]]),1)*IF(DATOS!AP$5="Sí",1/DATOS_[[% normaliz]:[% normaliz]],1)*(DATOS_[Conc.Sal.12])))))))),
0)</f>
        <v>0</v>
      </c>
      <c r="V97" s="168">
        <f t="array" ref="V97">IFERROR(
(AVERAGE((IF(DATOS_[[Sexo]:[Sexo]]=$B97,IF(DATOS_[[AGRUP. VALOR. PTO.]:[AGRUP. VALOR. PTO.]]=$B96,IF(DATOS_[[Check Periodo Ref.]:[Check Periodo Ref.]]="Dentro",IF(DATOS_[[Check Equiparado]:[Check Equiparado]]="Sí",IF(DATOS!AQ$4="Sí",(1/DATOS_[[% anualiz]:[% anualiz]]),1)*IF(DATOS!AQ$5="Sí",1/DATOS_[[% normaliz]:[% normaliz]],1)*(DATOS_[Conc.Sal.13])))))))),
0)</f>
        <v>0</v>
      </c>
      <c r="W97" s="168">
        <f t="array" ref="W97">IFERROR(
(AVERAGE((IF(DATOS_[[Sexo]:[Sexo]]=$B97,IF(DATOS_[[AGRUP. VALOR. PTO.]:[AGRUP. VALOR. PTO.]]=$B96,IF(DATOS_[[Check Periodo Ref.]:[Check Periodo Ref.]]="Dentro",IF(DATOS_[[Check Equiparado]:[Check Equiparado]]="Sí",IF(DATOS!AR$4="Sí",(1/DATOS_[[% anualiz]:[% anualiz]]),1)*IF(DATOS!AR$5="Sí",1/DATOS_[[% normaliz]:[% normaliz]],1)*(DATOS_[Conc.Sal.14])))))))),
0)</f>
        <v>0</v>
      </c>
      <c r="X97" s="168">
        <f t="array" ref="X97">IFERROR(
(AVERAGE((IF(DATOS_[[Sexo]:[Sexo]]=$B97,IF(DATOS_[[AGRUP. VALOR. PTO.]:[AGRUP. VALOR. PTO.]]=$B96,IF(DATOS_[[Check Periodo Ref.]:[Check Periodo Ref.]]="Dentro",IF(DATOS_[[Check Equiparado]:[Check Equiparado]]="Sí",IF(DATOS!AS$4="Sí",(1/DATOS_[[% anualiz]:[% anualiz]]),1)*IF(DATOS!AS$5="Sí",1/DATOS_[[% normaliz]:[% normaliz]],1)*(DATOS_[Conc.Sal.15])))))))),
0)</f>
        <v>0</v>
      </c>
      <c r="Y97" s="168">
        <f t="array" ref="Y97">IFERROR(
(AVERAGE((IF(DATOS_[[Sexo]:[Sexo]]=$B97,IF(DATOS_[[AGRUP. VALOR. PTO.]:[AGRUP. VALOR. PTO.]]=$B96,IF(DATOS_[[Check Periodo Ref.]:[Check Periodo Ref.]]="Dentro",IF(DATOS_[[Check Equiparado]:[Check Equiparado]]="Sí",IF(DATOS!AT$4="Sí",(1/DATOS_[[% anualiz]:[% anualiz]]),1)*IF(DATOS!AT$5="Sí",1/DATOS_[[% normaliz]:[% normaliz]],1)*(DATOS_[Conc.Sal.16])))))))),
0)</f>
        <v>0</v>
      </c>
      <c r="Z97" s="168">
        <f t="array" ref="Z97">IFERROR(
(AVERAGE((IF(DATOS_[[Sexo]:[Sexo]]=$B97,IF(DATOS_[[AGRUP. VALOR. PTO.]:[AGRUP. VALOR. PTO.]]=$B96,IF(DATOS_[[Check Periodo Ref.]:[Check Periodo Ref.]]="Dentro",IF(DATOS_[[Check Equiparado]:[Check Equiparado]]="Sí",IF(DATOS!AU$4="Sí",(1/DATOS_[[% anualiz]:[% anualiz]]),1)*IF(DATOS!AU$5="Sí",1/DATOS_[[% normaliz]:[% normaliz]],1)*(DATOS_[Conc.Sal.17])))))))),
0)</f>
        <v>0</v>
      </c>
      <c r="AA97" s="168">
        <f t="array" ref="AA97">IFERROR(
(AVERAGE((IF(DATOS_[[Sexo]:[Sexo]]=$B97,IF(DATOS_[[AGRUP. VALOR. PTO.]:[AGRUP. VALOR. PTO.]]=$B96,IF(DATOS_[[Check Periodo Ref.]:[Check Periodo Ref.]]="Dentro",IF(DATOS_[[Check Equiparado]:[Check Equiparado]]="Sí",IF(DATOS!AV$4="Sí",(1/DATOS_[[% anualiz]:[% anualiz]]),1)*IF(DATOS!AV$5="Sí",1/DATOS_[[% normaliz]:[% normaliz]],1)*(DATOS_[Conc.Sal.18])))))))),
0)</f>
        <v>0</v>
      </c>
      <c r="AB97" s="168">
        <f t="array" ref="AB97">IFERROR(
(AVERAGE((IF(DATOS_[[Sexo]:[Sexo]]=$B97,IF(DATOS_[[AGRUP. VALOR. PTO.]:[AGRUP. VALOR. PTO.]]=$B96,IF(DATOS_[[Check Periodo Ref.]:[Check Periodo Ref.]]="Dentro",IF(DATOS_[[Check Equiparado]:[Check Equiparado]]="Sí",IF(DATOS!AW$4="Sí",(1/DATOS_[[% anualiz]:[% anualiz]]),1)*IF(DATOS!AW$5="Sí",1/DATOS_[[% normaliz]:[% normaliz]],1)*(DATOS_[Conc.Sal.19])))))))),
0)</f>
        <v>0</v>
      </c>
      <c r="AC97" s="168">
        <f t="array" ref="AC97">IFERROR(
(AVERAGE((IF(DATOS_[[Sexo]:[Sexo]]=$B97,IF(DATOS_[[AGRUP. VALOR. PTO.]:[AGRUP. VALOR. PTO.]]=$B96,IF(DATOS_[[Check Periodo Ref.]:[Check Periodo Ref.]]="Dentro",IF(DATOS_[[Check Equiparado]:[Check Equiparado]]="Sí",IF(DATOS!AX$4="Sí",(1/DATOS_[[% anualiz]:[% anualiz]]),1)*IF(DATOS!AX$5="Sí",1/DATOS_[[% normaliz]:[% normaliz]],1)*(DATOS_[Conc.Sal.20])))))))),
0)</f>
        <v>0</v>
      </c>
      <c r="AD97" s="168">
        <f t="array" ref="AD97">IFERROR(
(AVERAGE((IF(DATOS_[[Sexo]:[Sexo]]=$B97,IF(DATOS_[[AGRUP. VALOR. PTO.]:[AGRUP. VALOR. PTO.]]=$B96,IF(DATOS_[[Check Periodo Ref.]:[Check Periodo Ref.]]="Dentro",IF(DATOS_[[Check Equiparado]:[Check Equiparado]]="Sí",IF(DATOS!AY$4="Sí",(1/DATOS_[[% anualiz]:[% anualiz]]),1)*IF(DATOS!AY$5="Sí",1/DATOS_[[% normaliz]:[% normaliz]],1)*(DATOS_[Conc.Sal.21])))))))),
0)</f>
        <v>0</v>
      </c>
      <c r="AE97" s="168">
        <f t="array" ref="AE97">IFERROR(
(AVERAGE((IF(DATOS_[[Sexo]:[Sexo]]=$B97,IF(DATOS_[[AGRUP. VALOR. PTO.]:[AGRUP. VALOR. PTO.]]=$B96,IF(DATOS_[[Check Periodo Ref.]:[Check Periodo Ref.]]="Dentro",IF(DATOS_[[Check Equiparado]:[Check Equiparado]]="Sí",IF(DATOS!AZ$4="Sí",(1/DATOS_[[% anualiz]:[% anualiz]]),1)*IF(DATOS!AZ$5="Sí",1/DATOS_[[% normaliz]:[% normaliz]],1)*(DATOS_[Conc.Sal.22])))))))),
0)</f>
        <v>0</v>
      </c>
      <c r="AF97" s="168">
        <f t="array" ref="AF97">IFERROR(
(AVERAGE((IF(DATOS_[[Sexo]:[Sexo]]=$B97,IF(DATOS_[[AGRUP. VALOR. PTO.]:[AGRUP. VALOR. PTO.]]=$B96,IF(DATOS_[[Check Periodo Ref.]:[Check Periodo Ref.]]="Dentro",IF(DATOS_[[Check Equiparado]:[Check Equiparado]]="Sí",IF(DATOS!BA$4="Sí",(1/DATOS_[[% anualiz]:[% anualiz]]),1)*IF(DATOS!BA$5="Sí",1/DATOS_[[% normaliz]:[% normaliz]],1)*(DATOS_[Conc.Sal.23])))))))),
0)</f>
        <v>0</v>
      </c>
      <c r="AG97" s="168">
        <f t="array" ref="AG97">IFERROR(
(AVERAGE((IF(DATOS_[[Sexo]:[Sexo]]=$B97,IF(DATOS_[[AGRUP. VALOR. PTO.]:[AGRUP. VALOR. PTO.]]=$B96,IF(DATOS_[[Check Periodo Ref.]:[Check Periodo Ref.]]="Dentro",IF(DATOS_[[Check Equiparado]:[Check Equiparado]]="Sí",IF(DATOS!BB$4="Sí",(1/DATOS_[[% anualiz]:[% anualiz]]),1)*IF(DATOS!BB$5="Sí",1/DATOS_[[% normaliz]:[% normaliz]],1)*(DATOS_[Conc.Sal.24])))))))),
0)</f>
        <v>0</v>
      </c>
      <c r="AH97" s="168">
        <f t="array" ref="AH97">IFERROR(
(AVERAGE((IF(DATOS_[[Sexo]:[Sexo]]=$B97,IF(DATOS_[[AGRUP. VALOR. PTO.]:[AGRUP. VALOR. PTO.]]=$B96,IF(DATOS_[[Check Periodo Ref.]:[Check Periodo Ref.]]="Dentro",IF(DATOS_[[Check Equiparado]:[Check Equiparado]]="Sí",IF(DATOS!BC$4="Sí",(1/DATOS_[[% anualiz]:[% anualiz]]),1)*IF(DATOS!BC$5="Sí",1/DATOS_[[% normaliz]:[% normaliz]],1)*(DATOS_[Conc.Sal.25])))))))),
0)</f>
        <v>0</v>
      </c>
      <c r="AI97" s="168">
        <f t="array" ref="AI97">IFERROR(
(AVERAGE((IF(DATOS_[[Sexo]:[Sexo]]=$B97,IF(DATOS_[[AGRUP. VALOR. PTO.]:[AGRUP. VALOR. PTO.]]=$B96,IF(DATOS_[[Check Periodo Ref.]:[Check Periodo Ref.]]="Dentro",IF(DATOS_[[Check Equiparado]:[Check Equiparado]]="Sí",IF(DATOS!BD$4="Sí",(1/DATOS_[[% anualiz]:[% anualiz]]),1)*IF(DATOS!BD$5="Sí",1/DATOS_[[% normaliz]:[% normaliz]],1)*(DATOS_[Conc.Sal.26])))))))),
0)</f>
        <v>0</v>
      </c>
      <c r="AJ97" s="168">
        <f t="array" ref="AJ97">IFERROR(
(AVERAGE((IF(DATOS_[[Sexo]:[Sexo]]=$B97,IF(DATOS_[[AGRUP. VALOR. PTO.]:[AGRUP. VALOR. PTO.]]=$B96,IF(DATOS_[[Check Periodo Ref.]:[Check Periodo Ref.]]="Dentro",IF(DATOS_[[Check Equiparado]:[Check Equiparado]]="Sí",IF(DATOS!BE$4="Sí",(1/DATOS_[[% anualiz]:[% anualiz]]),1)*IF(DATOS!BE$5="Sí",1/DATOS_[[% normaliz]:[% normaliz]],1)*(DATOS_[Conc.Sal.27])))))))),
0)</f>
        <v>0</v>
      </c>
      <c r="AK97" s="168">
        <f t="array" ref="AK97">IFERROR(
(AVERAGE((IF(DATOS_[[Sexo]:[Sexo]]=$B97,IF(DATOS_[[AGRUP. VALOR. PTO.]:[AGRUP. VALOR. PTO.]]=$B96,IF(DATOS_[[Check Periodo Ref.]:[Check Periodo Ref.]]="Dentro",IF(DATOS_[[Check Equiparado]:[Check Equiparado]]="Sí",IF(DATOS!BF$4="Sí",(1/DATOS_[[% anualiz]:[% anualiz]]),1)*IF(DATOS!BF$5="Sí",1/DATOS_[[% normaliz]:[% normaliz]],1)*(DATOS_[Conc.Sal.28])))))))),
0)</f>
        <v>0</v>
      </c>
      <c r="AL97" s="168">
        <f t="array" ref="AL97">IFERROR(
(AVERAGE((IF(DATOS_[[Sexo]:[Sexo]]=$B97,IF(DATOS_[[AGRUP. VALOR. PTO.]:[AGRUP. VALOR. PTO.]]=$B96,IF(DATOS_[[Check Periodo Ref.]:[Check Periodo Ref.]]="Dentro",IF(DATOS_[[Check Equiparado]:[Check Equiparado]]="Sí",IF(DATOS!BG$4="Sí",(1/DATOS_[[% anualiz]:[% anualiz]]),1)*IF(DATOS!BG$5="Sí",1/DATOS_[[% normaliz]:[% normaliz]],1)*(DATOS_[Conc.Sal.29])))))))),
0)</f>
        <v>0</v>
      </c>
      <c r="AM97" s="168">
        <f t="array" ref="AM97">IFERROR(
(AVERAGE((IF(DATOS_[[Sexo]:[Sexo]]=$B97,IF(DATOS_[[AGRUP. VALOR. PTO.]:[AGRUP. VALOR. PTO.]]=$B96,IF(DATOS_[[Check Periodo Ref.]:[Check Periodo Ref.]]="Dentro",IF(DATOS_[[Check Equiparado]:[Check Equiparado]]="Sí",IF(DATOS!BH$4="Sí",(1/DATOS_[[% anualiz]:[% anualiz]]),1)*IF(DATOS!BH$5="Sí",1/DATOS_[[% normaliz]:[% normaliz]],1)*(DATOS_[Conc.Sal.30])))))))),
0)</f>
        <v>0</v>
      </c>
      <c r="AN97" s="169">
        <f t="array" ref="AN97">IFERROR(
AVERAGE(IF(DATOS_[Sexo]=$B97,IF(DATOS_[[AGRUP. VALOR. PTO.]:[AGRUP. VALOR. PTO.]]=$B96,IF(DATOS_[Check Equiparado]="Sí",IF(DATOS_[Check Periodo Ref.]="Dentro",DATOS_[Tot COMPL.SAL Eq],FALSE))))),
0)</f>
        <v>0</v>
      </c>
      <c r="AO97" s="170">
        <f t="array" ref="AO97">IFERROR(
AVERAGE(IF(DATOS_[Sexo]=$B97,IF(DATOS_[[AGRUP. VALOR. PTO.]:[AGRUP. VALOR. PTO.]]=$B96,IF(DATOS_[Check Equiparado]="Sí",IF(DATOS_[Check Periodo Ref.]="Dentro",DATOS_[TOTAL SALARIO Eq],FALSE))))),
0)</f>
        <v>0</v>
      </c>
      <c r="AP97" s="171">
        <f t="array" ref="AP97">IFERROR(
(AVERAGE((IF(DATOS_[[Sexo]:[Sexo]]=$B97,IF(DATOS_[[AGRUP. VALOR. PTO.]:[AGRUP. VALOR. PTO.]]=$B96,IF(DATOS_[[Check Periodo Ref.]:[Check Periodo Ref.]]="Dentro",IF(DATOS_[[Check Equiparado]:[Check Equiparado]]="Sí",IF(DATOS!BI$4="Sí",(1/DATOS_[[% anualiz]:[% anualiz]]),1)*IF(DATOS!BI$5="Sí",1/DATOS_[[% normaliz]:[% normaliz]],1)*(DATOS_[C.Extra.01])))))))),
0)</f>
        <v>0</v>
      </c>
      <c r="AQ97" s="171">
        <f t="array" ref="AQ97">IFERROR(
(AVERAGE((IF(DATOS_[[Sexo]:[Sexo]]=$B97,IF(DATOS_[[AGRUP. VALOR. PTO.]:[AGRUP. VALOR. PTO.]]=$B96,IF(DATOS_[[Check Periodo Ref.]:[Check Periodo Ref.]]="Dentro",IF(DATOS_[[Check Equiparado]:[Check Equiparado]]="Sí",IF(DATOS!BJ$4="Sí",(1/DATOS_[[% anualiz]:[% anualiz]]),1)*IF(DATOS!BJ$5="Sí",1/DATOS_[[% normaliz]:[% normaliz]],1)*(DATOS_[C.Extra.02])))))))),
0)</f>
        <v>0</v>
      </c>
      <c r="AR97" s="171">
        <f t="array" ref="AR97">IFERROR(
(AVERAGE((IF(DATOS_[[Sexo]:[Sexo]]=$B97,IF(DATOS_[[AGRUP. VALOR. PTO.]:[AGRUP. VALOR. PTO.]]=$B96,IF(DATOS_[[Check Periodo Ref.]:[Check Periodo Ref.]]="Dentro",IF(DATOS_[[Check Equiparado]:[Check Equiparado]]="Sí",IF(DATOS!BK$4="Sí",(1/DATOS_[[% anualiz]:[% anualiz]]),1)*IF(DATOS!BK$5="Sí",1/DATOS_[[% normaliz]:[% normaliz]],1)*(DATOS_[C.Extra.03])))))))),
0)</f>
        <v>0</v>
      </c>
      <c r="AS97" s="171">
        <f t="array" ref="AS97">IFERROR(
(AVERAGE((IF(DATOS_[[Sexo]:[Sexo]]=$B97,IF(DATOS_[[AGRUP. VALOR. PTO.]:[AGRUP. VALOR. PTO.]]=$B96,IF(DATOS_[[Check Periodo Ref.]:[Check Periodo Ref.]]="Dentro",IF(DATOS_[[Check Equiparado]:[Check Equiparado]]="Sí",IF(DATOS!BL$4="Sí",(1/DATOS_[[% anualiz]:[% anualiz]]),1)*IF(DATOS!BL$5="Sí",1/DATOS_[[% normaliz]:[% normaliz]],1)*(DATOS_[C.Extra.04])))))))),
0)</f>
        <v>0</v>
      </c>
      <c r="AT97" s="171">
        <f t="array" ref="AT97">IFERROR(
(AVERAGE((IF(DATOS_[[Sexo]:[Sexo]]=$B97,IF(DATOS_[[AGRUP. VALOR. PTO.]:[AGRUP. VALOR. PTO.]]=$B96,IF(DATOS_[[Check Periodo Ref.]:[Check Periodo Ref.]]="Dentro",IF(DATOS_[[Check Equiparado]:[Check Equiparado]]="Sí",IF(DATOS!BM$4="Sí",(1/DATOS_[[% anualiz]:[% anualiz]]),1)*IF(DATOS!BM$5="Sí",1/DATOS_[[% normaliz]:[% normaliz]],1)*(DATOS_[C.Extra.05])))))))),
0)</f>
        <v>0</v>
      </c>
      <c r="AU97" s="172">
        <f t="array" ref="AU97">IFERROR(
AVERAGE(IF(DATOS_[Sexo]=$B97,IF(DATOS_[[AGRUP. VALOR. PTO.]:[AGRUP. VALOR. PTO.]]=$B96,IF(DATOS_[Check Equiparado]="Sí",IF(DATOS_[Check Periodo Ref.]="Dentro",DATOS_[Tot Extrasalarial Eq],FALSE))))),
0)</f>
        <v>0</v>
      </c>
      <c r="AV97" s="173">
        <f t="array" ref="AV97">IFERROR(
AVERAGE(IF(DATOS_[Sexo]=$B97,IF(DATOS_[[AGRUP. VALOR. PTO.]:[AGRUP. VALOR. PTO.]]=$B96,IF(DATOS_[Check Equiparado]="Sí",IF(DATOS_[Check Periodo Ref.]="Dentro",DATOS_[TOTAL Retrib Eq],FALSE))))),
0)</f>
        <v>0</v>
      </c>
    </row>
    <row r="98" spans="1:48" x14ac:dyDescent="0.3">
      <c r="A98" s="119" t="str">
        <f t="shared" ref="A98" si="114">+A97</f>
        <v>[ocultar]</v>
      </c>
      <c r="B98" s="123" t="s">
        <v>163</v>
      </c>
      <c r="C98" s="124">
        <f t="array" ref="C98">SUM(IF($B98=DATOS_[Sexo],
IF($B96=DATOS_[AGRUP. VALOR. PTO.],
IF("Dentro"=DATOS_[Check Periodo Ref.],
1/(COUNTIFS(DATOS_[Sexo],$B98,DATOS_[AGRUP. VALOR. PTO.],$B96,DATOS_[Check Periodo Ref.],"Dentro",DATOS_[id],DATOS_[id]))))))</f>
        <v>0</v>
      </c>
      <c r="D98" s="125">
        <f>COUNTIFS(DATOS_[AGRUP. VALOR. PTO.],$B96,DATOS_[Sexo],$B98,DATOS_[Check Periodo Ref.],"Dentro")</f>
        <v>0</v>
      </c>
      <c r="E98" s="125">
        <f>COUNTIFS(DATOS_[AGRUP. VALOR. PTO.],$B96,DATOS_[Sexo],$B98,DATOS_[Check Periodo Ref.],"Dentro",DATOS_[Check Nº SC Norm],"Sí")</f>
        <v>0</v>
      </c>
      <c r="F98" s="125">
        <f>COUNTIFS(DATOS_[AGRUP. VALOR. PTO.],$B96,DATOS_[Sexo],$B98,DATOS_[Check Periodo Ref.],"Dentro",DATOS_[Check Nº SC Anualiz],"Sí")</f>
        <v>0</v>
      </c>
      <c r="G98" s="125">
        <f>COUNTIFS(DATOS_[AGRUP. VALOR. PTO.],$B96,DATOS_[Sexo],$B98,DATOS_[Check Periodo Ref.],"Dentro",DATOS_[Check Nº SC Norm y Anualiz],"Sí")</f>
        <v>0</v>
      </c>
      <c r="H98" s="125">
        <f>COUNTIFS(DATOS_[AGRUP. VALOR. PTO.],$B96,DATOS_[Sexo],$B98,DATOS_[Check Periodo Ref.],"Dentro",DATOS_[Check Equiparación],"Sí")</f>
        <v>0</v>
      </c>
      <c r="I98" s="167" cm="1">
        <f t="array" ref="I98">IFERROR(
AVERAGE(IF(DATOS_[Sexo]=$B98,IF(DATOS_[[AGRUP. VALOR. PTO.]:[AGRUP. VALOR. PTO.]]=$B96,IF(DATOS_[Check Equiparado]="Sí",IF(DATOS_[Check Periodo Ref.]="Dentro",DATOS_[SALARIO BASE Eq],FALSE))))),
0)</f>
        <v>0</v>
      </c>
      <c r="J98" s="168">
        <f t="array" ref="J98">IFERROR(
(AVERAGE((IF(DATOS_[[Sexo]:[Sexo]]=$B98,IF(DATOS_[[AGRUP. VALOR. PTO.]:[AGRUP. VALOR. PTO.]]=$B96,IF(DATOS_[[Check Periodo Ref.]:[Check Periodo Ref.]]="Dentro",IF(DATOS_[[Check Equiparado]:[Check Equiparado]]="Sí",IF(DATOS!AE$4="Sí",(1/DATOS_[[% anualiz]:[% anualiz]]),1)*IF(DATOS!AE$5="Sí",1/DATOS_[[% normaliz]:[% normaliz]],1)*(DATOS_[Conc.Sal.01])))))))),
0)</f>
        <v>0</v>
      </c>
      <c r="K98" s="168">
        <f t="array" ref="K98">IFERROR(
(AVERAGE((IF(DATOS_[[Sexo]:[Sexo]]=$B98,IF(DATOS_[[AGRUP. VALOR. PTO.]:[AGRUP. VALOR. PTO.]]=$B96,IF(DATOS_[[Check Periodo Ref.]:[Check Periodo Ref.]]="Dentro",IF(DATOS_[[Check Equiparado]:[Check Equiparado]]="Sí",IF(DATOS!AF$4="Sí",(1/DATOS_[[% anualiz]:[% anualiz]]),1)*IF(DATOS!AF$5="Sí",1/DATOS_[[% normaliz]:[% normaliz]],1)*(DATOS_[Conc.Sal.02])))))))),
0)</f>
        <v>0</v>
      </c>
      <c r="L98" s="168">
        <f t="array" ref="L98">IFERROR(
(AVERAGE((IF(DATOS_[[Sexo]:[Sexo]]=$B98,IF(DATOS_[[AGRUP. VALOR. PTO.]:[AGRUP. VALOR. PTO.]]=$B96,IF(DATOS_[[Check Periodo Ref.]:[Check Periodo Ref.]]="Dentro",IF(DATOS_[[Check Equiparado]:[Check Equiparado]]="Sí",IF(DATOS!AG$4="Sí",(1/DATOS_[[% anualiz]:[% anualiz]]),1)*IF(DATOS!AG$5="Sí",1/DATOS_[[% normaliz]:[% normaliz]],1)*(DATOS_[Conc.Sal.03])))))))),
0)</f>
        <v>0</v>
      </c>
      <c r="M98" s="168">
        <f t="array" ref="M98">IFERROR(
(AVERAGE((IF(DATOS_[[Sexo]:[Sexo]]=$B98,IF(DATOS_[[AGRUP. VALOR. PTO.]:[AGRUP. VALOR. PTO.]]=$B96,IF(DATOS_[[Check Periodo Ref.]:[Check Periodo Ref.]]="Dentro",IF(DATOS_[[Check Equiparado]:[Check Equiparado]]="Sí",IF(DATOS!AH$4="Sí",(1/DATOS_[[% anualiz]:[% anualiz]]),1)*IF(DATOS!AH$5="Sí",1/DATOS_[[% normaliz]:[% normaliz]],1)*(DATOS_[Conc.Sal.04])))))))),
0)</f>
        <v>0</v>
      </c>
      <c r="N98" s="168">
        <f t="array" ref="N98">IFERROR(
(AVERAGE((IF(DATOS_[[Sexo]:[Sexo]]=$B98,IF(DATOS_[[AGRUP. VALOR. PTO.]:[AGRUP. VALOR. PTO.]]=$B96,IF(DATOS_[[Check Periodo Ref.]:[Check Periodo Ref.]]="Dentro",IF(DATOS_[[Check Equiparado]:[Check Equiparado]]="Sí",IF(DATOS!AI$4="Sí",(1/DATOS_[[% anualiz]:[% anualiz]]),1)*IF(DATOS!AI$5="Sí",1/DATOS_[[% normaliz]:[% normaliz]],1)*(DATOS_[Conc.Sal.05])))))))),
0)</f>
        <v>0</v>
      </c>
      <c r="O98" s="168">
        <f t="array" ref="O98">IFERROR(
(AVERAGE((IF(DATOS_[[Sexo]:[Sexo]]=$B98,IF(DATOS_[[AGRUP. VALOR. PTO.]:[AGRUP. VALOR. PTO.]]=$B96,IF(DATOS_[[Check Periodo Ref.]:[Check Periodo Ref.]]="Dentro",IF(DATOS_[[Check Equiparado]:[Check Equiparado]]="Sí",IF(DATOS!AJ$4="Sí",(1/DATOS_[[% anualiz]:[% anualiz]]),1)*IF(DATOS!AJ$5="Sí",1/DATOS_[[% normaliz]:[% normaliz]],1)*(DATOS_[Conc.Sal.06])))))))),
0)</f>
        <v>0</v>
      </c>
      <c r="P98" s="168">
        <f t="array" ref="P98">IFERROR(
(AVERAGE((IF(DATOS_[[Sexo]:[Sexo]]=$B98,IF(DATOS_[[AGRUP. VALOR. PTO.]:[AGRUP. VALOR. PTO.]]=$B96,IF(DATOS_[[Check Periodo Ref.]:[Check Periodo Ref.]]="Dentro",IF(DATOS_[[Check Equiparado]:[Check Equiparado]]="Sí",IF(DATOS!AK$4="Sí",(1/DATOS_[[% anualiz]:[% anualiz]]),1)*IF(DATOS!AK$5="Sí",1/DATOS_[[% normaliz]:[% normaliz]],1)*(DATOS_[Conc.Sal.07])))))))),
0)</f>
        <v>0</v>
      </c>
      <c r="Q98" s="168">
        <f t="array" ref="Q98">IFERROR(
(AVERAGE((IF(DATOS_[[Sexo]:[Sexo]]=$B98,IF(DATOS_[[AGRUP. VALOR. PTO.]:[AGRUP. VALOR. PTO.]]=$B96,IF(DATOS_[[Check Periodo Ref.]:[Check Periodo Ref.]]="Dentro",IF(DATOS_[[Check Equiparado]:[Check Equiparado]]="Sí",IF(DATOS!AL$4="Sí",(1/DATOS_[[% anualiz]:[% anualiz]]),1)*IF(DATOS!AL$5="Sí",1/DATOS_[[% normaliz]:[% normaliz]],1)*(DATOS_[Conc.Sal.08])))))))),
0)</f>
        <v>0</v>
      </c>
      <c r="R98" s="168">
        <f t="array" ref="R98">IFERROR(
(AVERAGE((IF(DATOS_[[Sexo]:[Sexo]]=$B98,IF(DATOS_[[AGRUP. VALOR. PTO.]:[AGRUP. VALOR. PTO.]]=$B96,IF(DATOS_[[Check Periodo Ref.]:[Check Periodo Ref.]]="Dentro",IF(DATOS_[[Check Equiparado]:[Check Equiparado]]="Sí",IF(DATOS!AM$4="Sí",(1/DATOS_[[% anualiz]:[% anualiz]]),1)*IF(DATOS!AM$5="Sí",1/DATOS_[[% normaliz]:[% normaliz]],1)*(DATOS_[Conc.Sal.09])))))))),
0)</f>
        <v>0</v>
      </c>
      <c r="S98" s="168">
        <f t="array" ref="S98">IFERROR(
(AVERAGE((IF(DATOS_[[Sexo]:[Sexo]]=$B98,IF(DATOS_[[AGRUP. VALOR. PTO.]:[AGRUP. VALOR. PTO.]]=$B96,IF(DATOS_[[Check Periodo Ref.]:[Check Periodo Ref.]]="Dentro",IF(DATOS_[[Check Equiparado]:[Check Equiparado]]="Sí",IF(DATOS!AN$4="Sí",(1/DATOS_[[% anualiz]:[% anualiz]]),1)*IF(DATOS!AN$5="Sí",1/DATOS_[[% normaliz]:[% normaliz]],1)*(DATOS_[Conc.Sal.10])))))))),
0)</f>
        <v>0</v>
      </c>
      <c r="T98" s="168">
        <f t="array" ref="T98">IFERROR(
(AVERAGE((IF(DATOS_[[Sexo]:[Sexo]]=$B98,IF(DATOS_[[AGRUP. VALOR. PTO.]:[AGRUP. VALOR. PTO.]]=$B96,IF(DATOS_[[Check Periodo Ref.]:[Check Periodo Ref.]]="Dentro",IF(DATOS_[[Check Equiparado]:[Check Equiparado]]="Sí",IF(DATOS!AO$4="Sí",(1/DATOS_[[% anualiz]:[% anualiz]]),1)*IF(DATOS!AO$5="Sí",1/DATOS_[[% normaliz]:[% normaliz]],1)*(DATOS_[Conc.Sal.11])))))))),
0)</f>
        <v>0</v>
      </c>
      <c r="U98" s="168">
        <f t="array" ref="U98">IFERROR(
(AVERAGE((IF(DATOS_[[Sexo]:[Sexo]]=$B98,IF(DATOS_[[AGRUP. VALOR. PTO.]:[AGRUP. VALOR. PTO.]]=$B96,IF(DATOS_[[Check Periodo Ref.]:[Check Periodo Ref.]]="Dentro",IF(DATOS_[[Check Equiparado]:[Check Equiparado]]="Sí",IF(DATOS!AP$4="Sí",(1/DATOS_[[% anualiz]:[% anualiz]]),1)*IF(DATOS!AP$5="Sí",1/DATOS_[[% normaliz]:[% normaliz]],1)*(DATOS_[Conc.Sal.12])))))))),
0)</f>
        <v>0</v>
      </c>
      <c r="V98" s="168">
        <f t="array" ref="V98">IFERROR(
(AVERAGE((IF(DATOS_[[Sexo]:[Sexo]]=$B98,IF(DATOS_[[AGRUP. VALOR. PTO.]:[AGRUP. VALOR. PTO.]]=$B96,IF(DATOS_[[Check Periodo Ref.]:[Check Periodo Ref.]]="Dentro",IF(DATOS_[[Check Equiparado]:[Check Equiparado]]="Sí",IF(DATOS!AQ$4="Sí",(1/DATOS_[[% anualiz]:[% anualiz]]),1)*IF(DATOS!AQ$5="Sí",1/DATOS_[[% normaliz]:[% normaliz]],1)*(DATOS_[Conc.Sal.13])))))))),
0)</f>
        <v>0</v>
      </c>
      <c r="W98" s="168">
        <f t="array" ref="W98">IFERROR(
(AVERAGE((IF(DATOS_[[Sexo]:[Sexo]]=$B98,IF(DATOS_[[AGRUP. VALOR. PTO.]:[AGRUP. VALOR. PTO.]]=$B96,IF(DATOS_[[Check Periodo Ref.]:[Check Periodo Ref.]]="Dentro",IF(DATOS_[[Check Equiparado]:[Check Equiparado]]="Sí",IF(DATOS!AR$4="Sí",(1/DATOS_[[% anualiz]:[% anualiz]]),1)*IF(DATOS!AR$5="Sí",1/DATOS_[[% normaliz]:[% normaliz]],1)*(DATOS_[Conc.Sal.14])))))))),
0)</f>
        <v>0</v>
      </c>
      <c r="X98" s="168">
        <f t="array" ref="X98">IFERROR(
(AVERAGE((IF(DATOS_[[Sexo]:[Sexo]]=$B98,IF(DATOS_[[AGRUP. VALOR. PTO.]:[AGRUP. VALOR. PTO.]]=$B96,IF(DATOS_[[Check Periodo Ref.]:[Check Periodo Ref.]]="Dentro",IF(DATOS_[[Check Equiparado]:[Check Equiparado]]="Sí",IF(DATOS!AS$4="Sí",(1/DATOS_[[% anualiz]:[% anualiz]]),1)*IF(DATOS!AS$5="Sí",1/DATOS_[[% normaliz]:[% normaliz]],1)*(DATOS_[Conc.Sal.15])))))))),
0)</f>
        <v>0</v>
      </c>
      <c r="Y98" s="168">
        <f t="array" ref="Y98">IFERROR(
(AVERAGE((IF(DATOS_[[Sexo]:[Sexo]]=$B98,IF(DATOS_[[AGRUP. VALOR. PTO.]:[AGRUP. VALOR. PTO.]]=$B96,IF(DATOS_[[Check Periodo Ref.]:[Check Periodo Ref.]]="Dentro",IF(DATOS_[[Check Equiparado]:[Check Equiparado]]="Sí",IF(DATOS!AT$4="Sí",(1/DATOS_[[% anualiz]:[% anualiz]]),1)*IF(DATOS!AT$5="Sí",1/DATOS_[[% normaliz]:[% normaliz]],1)*(DATOS_[Conc.Sal.16])))))))),
0)</f>
        <v>0</v>
      </c>
      <c r="Z98" s="168">
        <f t="array" ref="Z98">IFERROR(
(AVERAGE((IF(DATOS_[[Sexo]:[Sexo]]=$B98,IF(DATOS_[[AGRUP. VALOR. PTO.]:[AGRUP. VALOR. PTO.]]=$B96,IF(DATOS_[[Check Periodo Ref.]:[Check Periodo Ref.]]="Dentro",IF(DATOS_[[Check Equiparado]:[Check Equiparado]]="Sí",IF(DATOS!AU$4="Sí",(1/DATOS_[[% anualiz]:[% anualiz]]),1)*IF(DATOS!AU$5="Sí",1/DATOS_[[% normaliz]:[% normaliz]],1)*(DATOS_[Conc.Sal.17])))))))),
0)</f>
        <v>0</v>
      </c>
      <c r="AA98" s="168">
        <f t="array" ref="AA98">IFERROR(
(AVERAGE((IF(DATOS_[[Sexo]:[Sexo]]=$B98,IF(DATOS_[[AGRUP. VALOR. PTO.]:[AGRUP. VALOR. PTO.]]=$B96,IF(DATOS_[[Check Periodo Ref.]:[Check Periodo Ref.]]="Dentro",IF(DATOS_[[Check Equiparado]:[Check Equiparado]]="Sí",IF(DATOS!AV$4="Sí",(1/DATOS_[[% anualiz]:[% anualiz]]),1)*IF(DATOS!AV$5="Sí",1/DATOS_[[% normaliz]:[% normaliz]],1)*(DATOS_[Conc.Sal.18])))))))),
0)</f>
        <v>0</v>
      </c>
      <c r="AB98" s="168">
        <f t="array" ref="AB98">IFERROR(
(AVERAGE((IF(DATOS_[[Sexo]:[Sexo]]=$B98,IF(DATOS_[[AGRUP. VALOR. PTO.]:[AGRUP. VALOR. PTO.]]=$B96,IF(DATOS_[[Check Periodo Ref.]:[Check Periodo Ref.]]="Dentro",IF(DATOS_[[Check Equiparado]:[Check Equiparado]]="Sí",IF(DATOS!AW$4="Sí",(1/DATOS_[[% anualiz]:[% anualiz]]),1)*IF(DATOS!AW$5="Sí",1/DATOS_[[% normaliz]:[% normaliz]],1)*(DATOS_[Conc.Sal.19])))))))),
0)</f>
        <v>0</v>
      </c>
      <c r="AC98" s="168">
        <f t="array" ref="AC98">IFERROR(
(AVERAGE((IF(DATOS_[[Sexo]:[Sexo]]=$B98,IF(DATOS_[[AGRUP. VALOR. PTO.]:[AGRUP. VALOR. PTO.]]=$B96,IF(DATOS_[[Check Periodo Ref.]:[Check Periodo Ref.]]="Dentro",IF(DATOS_[[Check Equiparado]:[Check Equiparado]]="Sí",IF(DATOS!AX$4="Sí",(1/DATOS_[[% anualiz]:[% anualiz]]),1)*IF(DATOS!AX$5="Sí",1/DATOS_[[% normaliz]:[% normaliz]],1)*(DATOS_[Conc.Sal.20])))))))),
0)</f>
        <v>0</v>
      </c>
      <c r="AD98" s="168">
        <f t="array" ref="AD98">IFERROR(
(AVERAGE((IF(DATOS_[[Sexo]:[Sexo]]=$B98,IF(DATOS_[[AGRUP. VALOR. PTO.]:[AGRUP. VALOR. PTO.]]=$B96,IF(DATOS_[[Check Periodo Ref.]:[Check Periodo Ref.]]="Dentro",IF(DATOS_[[Check Equiparado]:[Check Equiparado]]="Sí",IF(DATOS!AY$4="Sí",(1/DATOS_[[% anualiz]:[% anualiz]]),1)*IF(DATOS!AY$5="Sí",1/DATOS_[[% normaliz]:[% normaliz]],1)*(DATOS_[Conc.Sal.21])))))))),
0)</f>
        <v>0</v>
      </c>
      <c r="AE98" s="168">
        <f t="array" ref="AE98">IFERROR(
(AVERAGE((IF(DATOS_[[Sexo]:[Sexo]]=$B98,IF(DATOS_[[AGRUP. VALOR. PTO.]:[AGRUP. VALOR. PTO.]]=$B96,IF(DATOS_[[Check Periodo Ref.]:[Check Periodo Ref.]]="Dentro",IF(DATOS_[[Check Equiparado]:[Check Equiparado]]="Sí",IF(DATOS!AZ$4="Sí",(1/DATOS_[[% anualiz]:[% anualiz]]),1)*IF(DATOS!AZ$5="Sí",1/DATOS_[[% normaliz]:[% normaliz]],1)*(DATOS_[Conc.Sal.22])))))))),
0)</f>
        <v>0</v>
      </c>
      <c r="AF98" s="168">
        <f t="array" ref="AF98">IFERROR(
(AVERAGE((IF(DATOS_[[Sexo]:[Sexo]]=$B98,IF(DATOS_[[AGRUP. VALOR. PTO.]:[AGRUP. VALOR. PTO.]]=$B96,IF(DATOS_[[Check Periodo Ref.]:[Check Periodo Ref.]]="Dentro",IF(DATOS_[[Check Equiparado]:[Check Equiparado]]="Sí",IF(DATOS!BA$4="Sí",(1/DATOS_[[% anualiz]:[% anualiz]]),1)*IF(DATOS!BA$5="Sí",1/DATOS_[[% normaliz]:[% normaliz]],1)*(DATOS_[Conc.Sal.23])))))))),
0)</f>
        <v>0</v>
      </c>
      <c r="AG98" s="168">
        <f t="array" ref="AG98">IFERROR(
(AVERAGE((IF(DATOS_[[Sexo]:[Sexo]]=$B98,IF(DATOS_[[AGRUP. VALOR. PTO.]:[AGRUP. VALOR. PTO.]]=$B96,IF(DATOS_[[Check Periodo Ref.]:[Check Periodo Ref.]]="Dentro",IF(DATOS_[[Check Equiparado]:[Check Equiparado]]="Sí",IF(DATOS!BB$4="Sí",(1/DATOS_[[% anualiz]:[% anualiz]]),1)*IF(DATOS!BB$5="Sí",1/DATOS_[[% normaliz]:[% normaliz]],1)*(DATOS_[Conc.Sal.24])))))))),
0)</f>
        <v>0</v>
      </c>
      <c r="AH98" s="168">
        <f t="array" ref="AH98">IFERROR(
(AVERAGE((IF(DATOS_[[Sexo]:[Sexo]]=$B98,IF(DATOS_[[AGRUP. VALOR. PTO.]:[AGRUP. VALOR. PTO.]]=$B96,IF(DATOS_[[Check Periodo Ref.]:[Check Periodo Ref.]]="Dentro",IF(DATOS_[[Check Equiparado]:[Check Equiparado]]="Sí",IF(DATOS!BC$4="Sí",(1/DATOS_[[% anualiz]:[% anualiz]]),1)*IF(DATOS!BC$5="Sí",1/DATOS_[[% normaliz]:[% normaliz]],1)*(DATOS_[Conc.Sal.25])))))))),
0)</f>
        <v>0</v>
      </c>
      <c r="AI98" s="168">
        <f t="array" ref="AI98">IFERROR(
(AVERAGE((IF(DATOS_[[Sexo]:[Sexo]]=$B98,IF(DATOS_[[AGRUP. VALOR. PTO.]:[AGRUP. VALOR. PTO.]]=$B96,IF(DATOS_[[Check Periodo Ref.]:[Check Periodo Ref.]]="Dentro",IF(DATOS_[[Check Equiparado]:[Check Equiparado]]="Sí",IF(DATOS!BD$4="Sí",(1/DATOS_[[% anualiz]:[% anualiz]]),1)*IF(DATOS!BD$5="Sí",1/DATOS_[[% normaliz]:[% normaliz]],1)*(DATOS_[Conc.Sal.26])))))))),
0)</f>
        <v>0</v>
      </c>
      <c r="AJ98" s="168">
        <f t="array" ref="AJ98">IFERROR(
(AVERAGE((IF(DATOS_[[Sexo]:[Sexo]]=$B98,IF(DATOS_[[AGRUP. VALOR. PTO.]:[AGRUP. VALOR. PTO.]]=$B96,IF(DATOS_[[Check Periodo Ref.]:[Check Periodo Ref.]]="Dentro",IF(DATOS_[[Check Equiparado]:[Check Equiparado]]="Sí",IF(DATOS!BE$4="Sí",(1/DATOS_[[% anualiz]:[% anualiz]]),1)*IF(DATOS!BE$5="Sí",1/DATOS_[[% normaliz]:[% normaliz]],1)*(DATOS_[Conc.Sal.27])))))))),
0)</f>
        <v>0</v>
      </c>
      <c r="AK98" s="168">
        <f t="array" ref="AK98">IFERROR(
(AVERAGE((IF(DATOS_[[Sexo]:[Sexo]]=$B98,IF(DATOS_[[AGRUP. VALOR. PTO.]:[AGRUP. VALOR. PTO.]]=$B96,IF(DATOS_[[Check Periodo Ref.]:[Check Periodo Ref.]]="Dentro",IF(DATOS_[[Check Equiparado]:[Check Equiparado]]="Sí",IF(DATOS!BF$4="Sí",(1/DATOS_[[% anualiz]:[% anualiz]]),1)*IF(DATOS!BF$5="Sí",1/DATOS_[[% normaliz]:[% normaliz]],1)*(DATOS_[Conc.Sal.28])))))))),
0)</f>
        <v>0</v>
      </c>
      <c r="AL98" s="168">
        <f t="array" ref="AL98">IFERROR(
(AVERAGE((IF(DATOS_[[Sexo]:[Sexo]]=$B98,IF(DATOS_[[AGRUP. VALOR. PTO.]:[AGRUP. VALOR. PTO.]]=$B96,IF(DATOS_[[Check Periodo Ref.]:[Check Periodo Ref.]]="Dentro",IF(DATOS_[[Check Equiparado]:[Check Equiparado]]="Sí",IF(DATOS!BG$4="Sí",(1/DATOS_[[% anualiz]:[% anualiz]]),1)*IF(DATOS!BG$5="Sí",1/DATOS_[[% normaliz]:[% normaliz]],1)*(DATOS_[Conc.Sal.29])))))))),
0)</f>
        <v>0</v>
      </c>
      <c r="AM98" s="168">
        <f t="array" ref="AM98">IFERROR(
(AVERAGE((IF(DATOS_[[Sexo]:[Sexo]]=$B98,IF(DATOS_[[AGRUP. VALOR. PTO.]:[AGRUP. VALOR. PTO.]]=$B96,IF(DATOS_[[Check Periodo Ref.]:[Check Periodo Ref.]]="Dentro",IF(DATOS_[[Check Equiparado]:[Check Equiparado]]="Sí",IF(DATOS!BH$4="Sí",(1/DATOS_[[% anualiz]:[% anualiz]]),1)*IF(DATOS!BH$5="Sí",1/DATOS_[[% normaliz]:[% normaliz]],1)*(DATOS_[Conc.Sal.30])))))))),
0)</f>
        <v>0</v>
      </c>
      <c r="AN98" s="169">
        <f t="array" ref="AN98">IFERROR(
AVERAGE(IF(DATOS_[Sexo]=$B98,IF(DATOS_[[AGRUP. VALOR. PTO.]:[AGRUP. VALOR. PTO.]]=$B96,IF(DATOS_[Check Equiparado]="Sí",IF(DATOS_[Check Periodo Ref.]="Dentro",DATOS_[Tot COMPL.SAL Eq],FALSE))))),
0)</f>
        <v>0</v>
      </c>
      <c r="AO98" s="170">
        <f t="array" ref="AO98">IFERROR(
AVERAGE(IF(DATOS_[Sexo]=$B98,IF(DATOS_[[AGRUP. VALOR. PTO.]:[AGRUP. VALOR. PTO.]]=$B96,IF(DATOS_[Check Equiparado]="Sí",IF(DATOS_[Check Periodo Ref.]="Dentro",DATOS_[TOTAL SALARIO Eq],FALSE))))),
0)</f>
        <v>0</v>
      </c>
      <c r="AP98" s="171">
        <f t="array" ref="AP98">IFERROR(
(AVERAGE((IF(DATOS_[[Sexo]:[Sexo]]=$B98,IF(DATOS_[[AGRUP. VALOR. PTO.]:[AGRUP. VALOR. PTO.]]=$B97,IF(DATOS_[[Check Periodo Ref.]:[Check Periodo Ref.]]="Dentro",IF(DATOS_[[Check Equiparado]:[Check Equiparado]]="Sí",IF(DATOS!BI$4="Sí",(1/DATOS_[[% anualiz]:[% anualiz]]),1)*IF(DATOS!BI$5="Sí",1/DATOS_[[% normaliz]:[% normaliz]],1)*(DATOS_[C.Extra.01])))))))),
0)</f>
        <v>0</v>
      </c>
      <c r="AQ98" s="171">
        <f t="array" ref="AQ98">IFERROR(
(AVERAGE((IF(DATOS_[[Sexo]:[Sexo]]=$B98,IF(DATOS_[[AGRUP. VALOR. PTO.]:[AGRUP. VALOR. PTO.]]=$B97,IF(DATOS_[[Check Periodo Ref.]:[Check Periodo Ref.]]="Dentro",IF(DATOS_[[Check Equiparado]:[Check Equiparado]]="Sí",IF(DATOS!BJ$4="Sí",(1/DATOS_[[% anualiz]:[% anualiz]]),1)*IF(DATOS!BJ$5="Sí",1/DATOS_[[% normaliz]:[% normaliz]],1)*(DATOS_[C.Extra.02])))))))),
0)</f>
        <v>0</v>
      </c>
      <c r="AR98" s="171">
        <f t="array" ref="AR98">IFERROR(
(AVERAGE((IF(DATOS_[[Sexo]:[Sexo]]=$B98,IF(DATOS_[[AGRUP. VALOR. PTO.]:[AGRUP. VALOR. PTO.]]=$B97,IF(DATOS_[[Check Periodo Ref.]:[Check Periodo Ref.]]="Dentro",IF(DATOS_[[Check Equiparado]:[Check Equiparado]]="Sí",IF(DATOS!BK$4="Sí",(1/DATOS_[[% anualiz]:[% anualiz]]),1)*IF(DATOS!BK$5="Sí",1/DATOS_[[% normaliz]:[% normaliz]],1)*(DATOS_[C.Extra.03])))))))),
0)</f>
        <v>0</v>
      </c>
      <c r="AS98" s="171">
        <f t="array" ref="AS98">IFERROR(
(AVERAGE((IF(DATOS_[[Sexo]:[Sexo]]=$B98,IF(DATOS_[[AGRUP. VALOR. PTO.]:[AGRUP. VALOR. PTO.]]=$B97,IF(DATOS_[[Check Periodo Ref.]:[Check Periodo Ref.]]="Dentro",IF(DATOS_[[Check Equiparado]:[Check Equiparado]]="Sí",IF(DATOS!BL$4="Sí",(1/DATOS_[[% anualiz]:[% anualiz]]),1)*IF(DATOS!BL$5="Sí",1/DATOS_[[% normaliz]:[% normaliz]],1)*(DATOS_[C.Extra.04])))))))),
0)</f>
        <v>0</v>
      </c>
      <c r="AT98" s="171">
        <f t="array" ref="AT98">IFERROR(
(AVERAGE((IF(DATOS_[[Sexo]:[Sexo]]=$B98,IF(DATOS_[[AGRUP. VALOR. PTO.]:[AGRUP. VALOR. PTO.]]=$B97,IF(DATOS_[[Check Periodo Ref.]:[Check Periodo Ref.]]="Dentro",IF(DATOS_[[Check Equiparado]:[Check Equiparado]]="Sí",IF(DATOS!BM$4="Sí",(1/DATOS_[[% anualiz]:[% anualiz]]),1)*IF(DATOS!BM$5="Sí",1/DATOS_[[% normaliz]:[% normaliz]],1)*(DATOS_[C.Extra.05])))))))),
0)</f>
        <v>0</v>
      </c>
      <c r="AU98" s="172">
        <f t="array" ref="AU98">IFERROR(
AVERAGE(IF(DATOS_[Sexo]=$B98,IF(DATOS_[[AGRUP. VALOR. PTO.]:[AGRUP. VALOR. PTO.]]=$B96,IF(DATOS_[Check Equiparado]="Sí",IF(DATOS_[Check Periodo Ref.]="Dentro",DATOS_[Tot Extrasalarial Eq],FALSE))))),
0)</f>
        <v>0</v>
      </c>
      <c r="AV98" s="173">
        <f t="array" ref="AV98">IFERROR(
AVERAGE(IF(DATOS_[Sexo]=$B98,IF(DATOS_[[AGRUP. VALOR. PTO.]:[AGRUP. VALOR. PTO.]]=$B96,IF(DATOS_[Check Equiparado]="Sí",IF(DATOS_[Check Periodo Ref.]="Dentro",DATOS_[TOTAL Retrib Eq],FALSE))))),
0)</f>
        <v>0</v>
      </c>
    </row>
    <row r="99" spans="1:48" ht="17.25" thickBot="1" x14ac:dyDescent="0.35">
      <c r="A99" s="119" t="str">
        <f t="shared" ref="A99" si="115">+A100</f>
        <v>[ocultar]</v>
      </c>
      <c r="B99" s="129" t="s">
        <v>288</v>
      </c>
      <c r="C99" s="166"/>
      <c r="D99" s="130"/>
      <c r="E99" s="130"/>
      <c r="F99" s="130"/>
      <c r="G99" s="130"/>
      <c r="H99" s="130"/>
      <c r="I99" s="196" t="str">
        <f t="shared" ref="I99:AV99" si="116">IFERROR((I100-I101)/I100,"")</f>
        <v/>
      </c>
      <c r="J99" s="197" t="str">
        <f t="shared" si="116"/>
        <v/>
      </c>
      <c r="K99" s="198" t="str">
        <f t="shared" si="116"/>
        <v/>
      </c>
      <c r="L99" s="198" t="str">
        <f t="shared" si="116"/>
        <v/>
      </c>
      <c r="M99" s="198" t="str">
        <f t="shared" si="116"/>
        <v/>
      </c>
      <c r="N99" s="199" t="str">
        <f t="shared" si="116"/>
        <v/>
      </c>
      <c r="O99" s="200" t="str">
        <f t="shared" si="116"/>
        <v/>
      </c>
      <c r="P99" s="200" t="str">
        <f t="shared" si="116"/>
        <v/>
      </c>
      <c r="Q99" s="200" t="str">
        <f t="shared" si="116"/>
        <v/>
      </c>
      <c r="R99" s="200" t="str">
        <f t="shared" si="116"/>
        <v/>
      </c>
      <c r="S99" s="200" t="str">
        <f t="shared" si="116"/>
        <v/>
      </c>
      <c r="T99" s="200" t="str">
        <f t="shared" si="116"/>
        <v/>
      </c>
      <c r="U99" s="200" t="str">
        <f t="shared" si="116"/>
        <v/>
      </c>
      <c r="V99" s="200" t="str">
        <f t="shared" si="116"/>
        <v/>
      </c>
      <c r="W99" s="200" t="str">
        <f t="shared" si="116"/>
        <v/>
      </c>
      <c r="X99" s="200" t="str">
        <f t="shared" si="116"/>
        <v/>
      </c>
      <c r="Y99" s="200" t="str">
        <f t="shared" si="116"/>
        <v/>
      </c>
      <c r="Z99" s="199" t="str">
        <f t="shared" si="116"/>
        <v/>
      </c>
      <c r="AA99" s="199" t="str">
        <f t="shared" si="116"/>
        <v/>
      </c>
      <c r="AB99" s="199" t="str">
        <f t="shared" si="116"/>
        <v/>
      </c>
      <c r="AC99" s="199" t="str">
        <f t="shared" si="116"/>
        <v/>
      </c>
      <c r="AD99" s="199" t="str">
        <f t="shared" si="116"/>
        <v/>
      </c>
      <c r="AE99" s="199" t="str">
        <f t="shared" si="116"/>
        <v/>
      </c>
      <c r="AF99" s="199" t="str">
        <f t="shared" si="116"/>
        <v/>
      </c>
      <c r="AG99" s="199" t="str">
        <f t="shared" si="116"/>
        <v/>
      </c>
      <c r="AH99" s="199" t="str">
        <f t="shared" si="116"/>
        <v/>
      </c>
      <c r="AI99" s="199" t="str">
        <f t="shared" si="116"/>
        <v/>
      </c>
      <c r="AJ99" s="199" t="str">
        <f t="shared" si="116"/>
        <v/>
      </c>
      <c r="AK99" s="199" t="str">
        <f t="shared" si="116"/>
        <v/>
      </c>
      <c r="AL99" s="199" t="str">
        <f t="shared" si="116"/>
        <v/>
      </c>
      <c r="AM99" s="199" t="str">
        <f t="shared" si="116"/>
        <v/>
      </c>
      <c r="AN99" s="201" t="str">
        <f t="shared" si="116"/>
        <v/>
      </c>
      <c r="AO99" s="205" t="str">
        <f t="shared" si="116"/>
        <v/>
      </c>
      <c r="AP99" s="202" t="str">
        <f t="shared" si="116"/>
        <v/>
      </c>
      <c r="AQ99" s="202" t="str">
        <f t="shared" si="116"/>
        <v/>
      </c>
      <c r="AR99" s="202" t="str">
        <f t="shared" si="116"/>
        <v/>
      </c>
      <c r="AS99" s="202" t="str">
        <f t="shared" si="116"/>
        <v/>
      </c>
      <c r="AT99" s="202" t="str">
        <f t="shared" si="116"/>
        <v/>
      </c>
      <c r="AU99" s="203" t="str">
        <f t="shared" si="116"/>
        <v/>
      </c>
      <c r="AV99" s="204" t="str">
        <f t="shared" si="116"/>
        <v/>
      </c>
    </row>
    <row r="100" spans="1:48" x14ac:dyDescent="0.3">
      <c r="A100" s="119" t="str">
        <f t="shared" ref="A100" si="117">+IF(C100+C101=0,"[ocultar]","")</f>
        <v>[ocultar]</v>
      </c>
      <c r="B100" s="123" t="s">
        <v>162</v>
      </c>
      <c r="C100" s="124">
        <f t="array" ref="C100">SUM(IF($B100=DATOS_[Sexo],
IF($B99=DATOS_[AGRUP. VALOR. PTO.],
IF("Dentro"=DATOS_[Check Periodo Ref.],
1/(COUNTIFS(DATOS_[Sexo],$B100,DATOS_[AGRUP. VALOR. PTO.],$B99,DATOS_[Check Periodo Ref.],"Dentro",DATOS_[id],DATOS_[id]))))))</f>
        <v>0</v>
      </c>
      <c r="D100" s="125">
        <f>COUNTIFS(DATOS_[AGRUP. VALOR. PTO.],$B99,DATOS_[Sexo],$B100,DATOS_[Check Periodo Ref.],"Dentro")</f>
        <v>0</v>
      </c>
      <c r="E100" s="125">
        <f>COUNTIFS(DATOS_[AGRUP. VALOR. PTO.],$B99,DATOS_[Sexo],$B100,DATOS_[Check Periodo Ref.],"Dentro",DATOS_[Check Nº SC Norm],"Sí")</f>
        <v>0</v>
      </c>
      <c r="F100" s="125">
        <f>COUNTIFS(DATOS_[AGRUP. VALOR. PTO.],$B99,DATOS_[Sexo],$B100,DATOS_[Check Periodo Ref.],"Dentro",DATOS_[Check Nº SC Anualiz],"Sí")</f>
        <v>0</v>
      </c>
      <c r="G100" s="125">
        <f>COUNTIFS(DATOS_[AGRUP. VALOR. PTO.],$B99,DATOS_[Sexo],$B100,DATOS_[Check Periodo Ref.],"Dentro",DATOS_[Check Nº SC Norm y Anualiz],"Sí")</f>
        <v>0</v>
      </c>
      <c r="H100" s="125">
        <f>COUNTIFS(DATOS_[AGRUP. VALOR. PTO.],$B99,DATOS_[Sexo],$B100,DATOS_[Check Periodo Ref.],"Dentro",DATOS_[Check Equiparación],"Sí")</f>
        <v>0</v>
      </c>
      <c r="I100" s="167">
        <f t="array" ref="I100">IFERROR(
AVERAGE(IF(DATOS_[Sexo]=$B100,IF(DATOS_[[AGRUP. VALOR. PTO.]:[AGRUP. VALOR. PTO.]]=$B99,IF(DATOS_[Check Equiparado]="Sí",IF(DATOS_[Check Periodo Ref.]="Dentro",DATOS_[SALARIO BASE Eq],FALSE))))),
0)</f>
        <v>0</v>
      </c>
      <c r="J100" s="168">
        <f t="array" ref="J100">IFERROR(
(AVERAGE((IF(DATOS_[[Sexo]:[Sexo]]=$B100,IF(DATOS_[[AGRUP. VALOR. PTO.]:[AGRUP. VALOR. PTO.]]=$B99,IF(DATOS_[[Check Periodo Ref.]:[Check Periodo Ref.]]="Dentro",IF(DATOS_[[Check Equiparado]:[Check Equiparado]]="Sí",IF(DATOS!AE$4="Sí",(1/DATOS_[[% anualiz]:[% anualiz]]),1)*IF(DATOS!AE$5="Sí",1/DATOS_[[% normaliz]:[% normaliz]],1)*(DATOS_[Conc.Sal.01])))))))),
0)</f>
        <v>0</v>
      </c>
      <c r="K100" s="168">
        <f t="array" ref="K100">IFERROR(
(AVERAGE((IF(DATOS_[[Sexo]:[Sexo]]=$B100,IF(DATOS_[[AGRUP. VALOR. PTO.]:[AGRUP. VALOR. PTO.]]=$B99,IF(DATOS_[[Check Periodo Ref.]:[Check Periodo Ref.]]="Dentro",IF(DATOS_[[Check Equiparado]:[Check Equiparado]]="Sí",IF(DATOS!AF$4="Sí",(1/DATOS_[[% anualiz]:[% anualiz]]),1)*IF(DATOS!AF$5="Sí",1/DATOS_[[% normaliz]:[% normaliz]],1)*(DATOS_[Conc.Sal.02])))))))),
0)</f>
        <v>0</v>
      </c>
      <c r="L100" s="168">
        <f t="array" ref="L100">IFERROR(
(AVERAGE((IF(DATOS_[[Sexo]:[Sexo]]=$B100,IF(DATOS_[[AGRUP. VALOR. PTO.]:[AGRUP. VALOR. PTO.]]=$B99,IF(DATOS_[[Check Periodo Ref.]:[Check Periodo Ref.]]="Dentro",IF(DATOS_[[Check Equiparado]:[Check Equiparado]]="Sí",IF(DATOS!AG$4="Sí",(1/DATOS_[[% anualiz]:[% anualiz]]),1)*IF(DATOS!AG$5="Sí",1/DATOS_[[% normaliz]:[% normaliz]],1)*(DATOS_[Conc.Sal.03])))))))),
0)</f>
        <v>0</v>
      </c>
      <c r="M100" s="168">
        <f t="array" ref="M100">IFERROR(
(AVERAGE((IF(DATOS_[[Sexo]:[Sexo]]=$B100,IF(DATOS_[[AGRUP. VALOR. PTO.]:[AGRUP. VALOR. PTO.]]=$B99,IF(DATOS_[[Check Periodo Ref.]:[Check Periodo Ref.]]="Dentro",IF(DATOS_[[Check Equiparado]:[Check Equiparado]]="Sí",IF(DATOS!AH$4="Sí",(1/DATOS_[[% anualiz]:[% anualiz]]),1)*IF(DATOS!AH$5="Sí",1/DATOS_[[% normaliz]:[% normaliz]],1)*(DATOS_[Conc.Sal.04])))))))),
0)</f>
        <v>0</v>
      </c>
      <c r="N100" s="168">
        <f t="array" ref="N100">IFERROR(
(AVERAGE((IF(DATOS_[[Sexo]:[Sexo]]=$B100,IF(DATOS_[[AGRUP. VALOR. PTO.]:[AGRUP. VALOR. PTO.]]=$B99,IF(DATOS_[[Check Periodo Ref.]:[Check Periodo Ref.]]="Dentro",IF(DATOS_[[Check Equiparado]:[Check Equiparado]]="Sí",IF(DATOS!AI$4="Sí",(1/DATOS_[[% anualiz]:[% anualiz]]),1)*IF(DATOS!AI$5="Sí",1/DATOS_[[% normaliz]:[% normaliz]],1)*(DATOS_[Conc.Sal.05])))))))),
0)</f>
        <v>0</v>
      </c>
      <c r="O100" s="168">
        <f t="array" ref="O100">IFERROR(
(AVERAGE((IF(DATOS_[[Sexo]:[Sexo]]=$B100,IF(DATOS_[[AGRUP. VALOR. PTO.]:[AGRUP. VALOR. PTO.]]=$B99,IF(DATOS_[[Check Periodo Ref.]:[Check Periodo Ref.]]="Dentro",IF(DATOS_[[Check Equiparado]:[Check Equiparado]]="Sí",IF(DATOS!AJ$4="Sí",(1/DATOS_[[% anualiz]:[% anualiz]]),1)*IF(DATOS!AJ$5="Sí",1/DATOS_[[% normaliz]:[% normaliz]],1)*(DATOS_[Conc.Sal.06])))))))),
0)</f>
        <v>0</v>
      </c>
      <c r="P100" s="168">
        <f t="array" ref="P100">IFERROR(
(AVERAGE((IF(DATOS_[[Sexo]:[Sexo]]=$B100,IF(DATOS_[[AGRUP. VALOR. PTO.]:[AGRUP. VALOR. PTO.]]=$B99,IF(DATOS_[[Check Periodo Ref.]:[Check Periodo Ref.]]="Dentro",IF(DATOS_[[Check Equiparado]:[Check Equiparado]]="Sí",IF(DATOS!AK$4="Sí",(1/DATOS_[[% anualiz]:[% anualiz]]),1)*IF(DATOS!AK$5="Sí",1/DATOS_[[% normaliz]:[% normaliz]],1)*(DATOS_[Conc.Sal.07])))))))),
0)</f>
        <v>0</v>
      </c>
      <c r="Q100" s="168">
        <f t="array" ref="Q100">IFERROR(
(AVERAGE((IF(DATOS_[[Sexo]:[Sexo]]=$B100,IF(DATOS_[[AGRUP. VALOR. PTO.]:[AGRUP. VALOR. PTO.]]=$B99,IF(DATOS_[[Check Periodo Ref.]:[Check Periodo Ref.]]="Dentro",IF(DATOS_[[Check Equiparado]:[Check Equiparado]]="Sí",IF(DATOS!AL$4="Sí",(1/DATOS_[[% anualiz]:[% anualiz]]),1)*IF(DATOS!AL$5="Sí",1/DATOS_[[% normaliz]:[% normaliz]],1)*(DATOS_[Conc.Sal.08])))))))),
0)</f>
        <v>0</v>
      </c>
      <c r="R100" s="168">
        <f t="array" ref="R100">IFERROR(
(AVERAGE((IF(DATOS_[[Sexo]:[Sexo]]=$B100,IF(DATOS_[[AGRUP. VALOR. PTO.]:[AGRUP. VALOR. PTO.]]=$B99,IF(DATOS_[[Check Periodo Ref.]:[Check Periodo Ref.]]="Dentro",IF(DATOS_[[Check Equiparado]:[Check Equiparado]]="Sí",IF(DATOS!AM$4="Sí",(1/DATOS_[[% anualiz]:[% anualiz]]),1)*IF(DATOS!AM$5="Sí",1/DATOS_[[% normaliz]:[% normaliz]],1)*(DATOS_[Conc.Sal.09])))))))),
0)</f>
        <v>0</v>
      </c>
      <c r="S100" s="168">
        <f t="array" ref="S100">IFERROR(
(AVERAGE((IF(DATOS_[[Sexo]:[Sexo]]=$B100,IF(DATOS_[[AGRUP. VALOR. PTO.]:[AGRUP. VALOR. PTO.]]=$B99,IF(DATOS_[[Check Periodo Ref.]:[Check Periodo Ref.]]="Dentro",IF(DATOS_[[Check Equiparado]:[Check Equiparado]]="Sí",IF(DATOS!AN$4="Sí",(1/DATOS_[[% anualiz]:[% anualiz]]),1)*IF(DATOS!AN$5="Sí",1/DATOS_[[% normaliz]:[% normaliz]],1)*(DATOS_[Conc.Sal.10])))))))),
0)</f>
        <v>0</v>
      </c>
      <c r="T100" s="168">
        <f t="array" ref="T100">IFERROR(
(AVERAGE((IF(DATOS_[[Sexo]:[Sexo]]=$B100,IF(DATOS_[[AGRUP. VALOR. PTO.]:[AGRUP. VALOR. PTO.]]=$B99,IF(DATOS_[[Check Periodo Ref.]:[Check Periodo Ref.]]="Dentro",IF(DATOS_[[Check Equiparado]:[Check Equiparado]]="Sí",IF(DATOS!AO$4="Sí",(1/DATOS_[[% anualiz]:[% anualiz]]),1)*IF(DATOS!AO$5="Sí",1/DATOS_[[% normaliz]:[% normaliz]],1)*(DATOS_[Conc.Sal.11])))))))),
0)</f>
        <v>0</v>
      </c>
      <c r="U100" s="168">
        <f t="array" ref="U100">IFERROR(
(AVERAGE((IF(DATOS_[[Sexo]:[Sexo]]=$B100,IF(DATOS_[[AGRUP. VALOR. PTO.]:[AGRUP. VALOR. PTO.]]=$B99,IF(DATOS_[[Check Periodo Ref.]:[Check Periodo Ref.]]="Dentro",IF(DATOS_[[Check Equiparado]:[Check Equiparado]]="Sí",IF(DATOS!AP$4="Sí",(1/DATOS_[[% anualiz]:[% anualiz]]),1)*IF(DATOS!AP$5="Sí",1/DATOS_[[% normaliz]:[% normaliz]],1)*(DATOS_[Conc.Sal.12])))))))),
0)</f>
        <v>0</v>
      </c>
      <c r="V100" s="168">
        <f t="array" ref="V100">IFERROR(
(AVERAGE((IF(DATOS_[[Sexo]:[Sexo]]=$B100,IF(DATOS_[[AGRUP. VALOR. PTO.]:[AGRUP. VALOR. PTO.]]=$B99,IF(DATOS_[[Check Periodo Ref.]:[Check Periodo Ref.]]="Dentro",IF(DATOS_[[Check Equiparado]:[Check Equiparado]]="Sí",IF(DATOS!AQ$4="Sí",(1/DATOS_[[% anualiz]:[% anualiz]]),1)*IF(DATOS!AQ$5="Sí",1/DATOS_[[% normaliz]:[% normaliz]],1)*(DATOS_[Conc.Sal.13])))))))),
0)</f>
        <v>0</v>
      </c>
      <c r="W100" s="168">
        <f t="array" ref="W100">IFERROR(
(AVERAGE((IF(DATOS_[[Sexo]:[Sexo]]=$B100,IF(DATOS_[[AGRUP. VALOR. PTO.]:[AGRUP. VALOR. PTO.]]=$B99,IF(DATOS_[[Check Periodo Ref.]:[Check Periodo Ref.]]="Dentro",IF(DATOS_[[Check Equiparado]:[Check Equiparado]]="Sí",IF(DATOS!AR$4="Sí",(1/DATOS_[[% anualiz]:[% anualiz]]),1)*IF(DATOS!AR$5="Sí",1/DATOS_[[% normaliz]:[% normaliz]],1)*(DATOS_[Conc.Sal.14])))))))),
0)</f>
        <v>0</v>
      </c>
      <c r="X100" s="168">
        <f t="array" ref="X100">IFERROR(
(AVERAGE((IF(DATOS_[[Sexo]:[Sexo]]=$B100,IF(DATOS_[[AGRUP. VALOR. PTO.]:[AGRUP. VALOR. PTO.]]=$B99,IF(DATOS_[[Check Periodo Ref.]:[Check Periodo Ref.]]="Dentro",IF(DATOS_[[Check Equiparado]:[Check Equiparado]]="Sí",IF(DATOS!AS$4="Sí",(1/DATOS_[[% anualiz]:[% anualiz]]),1)*IF(DATOS!AS$5="Sí",1/DATOS_[[% normaliz]:[% normaliz]],1)*(DATOS_[Conc.Sal.15])))))))),
0)</f>
        <v>0</v>
      </c>
      <c r="Y100" s="168">
        <f t="array" ref="Y100">IFERROR(
(AVERAGE((IF(DATOS_[[Sexo]:[Sexo]]=$B100,IF(DATOS_[[AGRUP. VALOR. PTO.]:[AGRUP. VALOR. PTO.]]=$B99,IF(DATOS_[[Check Periodo Ref.]:[Check Periodo Ref.]]="Dentro",IF(DATOS_[[Check Equiparado]:[Check Equiparado]]="Sí",IF(DATOS!AT$4="Sí",(1/DATOS_[[% anualiz]:[% anualiz]]),1)*IF(DATOS!AT$5="Sí",1/DATOS_[[% normaliz]:[% normaliz]],1)*(DATOS_[Conc.Sal.16])))))))),
0)</f>
        <v>0</v>
      </c>
      <c r="Z100" s="168">
        <f t="array" ref="Z100">IFERROR(
(AVERAGE((IF(DATOS_[[Sexo]:[Sexo]]=$B100,IF(DATOS_[[AGRUP. VALOR. PTO.]:[AGRUP. VALOR. PTO.]]=$B99,IF(DATOS_[[Check Periodo Ref.]:[Check Periodo Ref.]]="Dentro",IF(DATOS_[[Check Equiparado]:[Check Equiparado]]="Sí",IF(DATOS!AU$4="Sí",(1/DATOS_[[% anualiz]:[% anualiz]]),1)*IF(DATOS!AU$5="Sí",1/DATOS_[[% normaliz]:[% normaliz]],1)*(DATOS_[Conc.Sal.17])))))))),
0)</f>
        <v>0</v>
      </c>
      <c r="AA100" s="168">
        <f t="array" ref="AA100">IFERROR(
(AVERAGE((IF(DATOS_[[Sexo]:[Sexo]]=$B100,IF(DATOS_[[AGRUP. VALOR. PTO.]:[AGRUP. VALOR. PTO.]]=$B99,IF(DATOS_[[Check Periodo Ref.]:[Check Periodo Ref.]]="Dentro",IF(DATOS_[[Check Equiparado]:[Check Equiparado]]="Sí",IF(DATOS!AV$4="Sí",(1/DATOS_[[% anualiz]:[% anualiz]]),1)*IF(DATOS!AV$5="Sí",1/DATOS_[[% normaliz]:[% normaliz]],1)*(DATOS_[Conc.Sal.18])))))))),
0)</f>
        <v>0</v>
      </c>
      <c r="AB100" s="168">
        <f t="array" ref="AB100">IFERROR(
(AVERAGE((IF(DATOS_[[Sexo]:[Sexo]]=$B100,IF(DATOS_[[AGRUP. VALOR. PTO.]:[AGRUP. VALOR. PTO.]]=$B99,IF(DATOS_[[Check Periodo Ref.]:[Check Periodo Ref.]]="Dentro",IF(DATOS_[[Check Equiparado]:[Check Equiparado]]="Sí",IF(DATOS!AW$4="Sí",(1/DATOS_[[% anualiz]:[% anualiz]]),1)*IF(DATOS!AW$5="Sí",1/DATOS_[[% normaliz]:[% normaliz]],1)*(DATOS_[Conc.Sal.19])))))))),
0)</f>
        <v>0</v>
      </c>
      <c r="AC100" s="168">
        <f t="array" ref="AC100">IFERROR(
(AVERAGE((IF(DATOS_[[Sexo]:[Sexo]]=$B100,IF(DATOS_[[AGRUP. VALOR. PTO.]:[AGRUP. VALOR. PTO.]]=$B99,IF(DATOS_[[Check Periodo Ref.]:[Check Periodo Ref.]]="Dentro",IF(DATOS_[[Check Equiparado]:[Check Equiparado]]="Sí",IF(DATOS!AX$4="Sí",(1/DATOS_[[% anualiz]:[% anualiz]]),1)*IF(DATOS!AX$5="Sí",1/DATOS_[[% normaliz]:[% normaliz]],1)*(DATOS_[Conc.Sal.20])))))))),
0)</f>
        <v>0</v>
      </c>
      <c r="AD100" s="168">
        <f t="array" ref="AD100">IFERROR(
(AVERAGE((IF(DATOS_[[Sexo]:[Sexo]]=$B100,IF(DATOS_[[AGRUP. VALOR. PTO.]:[AGRUP. VALOR. PTO.]]=$B99,IF(DATOS_[[Check Periodo Ref.]:[Check Periodo Ref.]]="Dentro",IF(DATOS_[[Check Equiparado]:[Check Equiparado]]="Sí",IF(DATOS!AY$4="Sí",(1/DATOS_[[% anualiz]:[% anualiz]]),1)*IF(DATOS!AY$5="Sí",1/DATOS_[[% normaliz]:[% normaliz]],1)*(DATOS_[Conc.Sal.21])))))))),
0)</f>
        <v>0</v>
      </c>
      <c r="AE100" s="168">
        <f t="array" ref="AE100">IFERROR(
(AVERAGE((IF(DATOS_[[Sexo]:[Sexo]]=$B100,IF(DATOS_[[AGRUP. VALOR. PTO.]:[AGRUP. VALOR. PTO.]]=$B99,IF(DATOS_[[Check Periodo Ref.]:[Check Periodo Ref.]]="Dentro",IF(DATOS_[[Check Equiparado]:[Check Equiparado]]="Sí",IF(DATOS!AZ$4="Sí",(1/DATOS_[[% anualiz]:[% anualiz]]),1)*IF(DATOS!AZ$5="Sí",1/DATOS_[[% normaliz]:[% normaliz]],1)*(DATOS_[Conc.Sal.22])))))))),
0)</f>
        <v>0</v>
      </c>
      <c r="AF100" s="168">
        <f t="array" ref="AF100">IFERROR(
(AVERAGE((IF(DATOS_[[Sexo]:[Sexo]]=$B100,IF(DATOS_[[AGRUP. VALOR. PTO.]:[AGRUP. VALOR. PTO.]]=$B99,IF(DATOS_[[Check Periodo Ref.]:[Check Periodo Ref.]]="Dentro",IF(DATOS_[[Check Equiparado]:[Check Equiparado]]="Sí",IF(DATOS!BA$4="Sí",(1/DATOS_[[% anualiz]:[% anualiz]]),1)*IF(DATOS!BA$5="Sí",1/DATOS_[[% normaliz]:[% normaliz]],1)*(DATOS_[Conc.Sal.23])))))))),
0)</f>
        <v>0</v>
      </c>
      <c r="AG100" s="168">
        <f t="array" ref="AG100">IFERROR(
(AVERAGE((IF(DATOS_[[Sexo]:[Sexo]]=$B100,IF(DATOS_[[AGRUP. VALOR. PTO.]:[AGRUP. VALOR. PTO.]]=$B99,IF(DATOS_[[Check Periodo Ref.]:[Check Periodo Ref.]]="Dentro",IF(DATOS_[[Check Equiparado]:[Check Equiparado]]="Sí",IF(DATOS!BB$4="Sí",(1/DATOS_[[% anualiz]:[% anualiz]]),1)*IF(DATOS!BB$5="Sí",1/DATOS_[[% normaliz]:[% normaliz]],1)*(DATOS_[Conc.Sal.24])))))))),
0)</f>
        <v>0</v>
      </c>
      <c r="AH100" s="168">
        <f t="array" ref="AH100">IFERROR(
(AVERAGE((IF(DATOS_[[Sexo]:[Sexo]]=$B100,IF(DATOS_[[AGRUP. VALOR. PTO.]:[AGRUP. VALOR. PTO.]]=$B99,IF(DATOS_[[Check Periodo Ref.]:[Check Periodo Ref.]]="Dentro",IF(DATOS_[[Check Equiparado]:[Check Equiparado]]="Sí",IF(DATOS!BC$4="Sí",(1/DATOS_[[% anualiz]:[% anualiz]]),1)*IF(DATOS!BC$5="Sí",1/DATOS_[[% normaliz]:[% normaliz]],1)*(DATOS_[Conc.Sal.25])))))))),
0)</f>
        <v>0</v>
      </c>
      <c r="AI100" s="168">
        <f t="array" ref="AI100">IFERROR(
(AVERAGE((IF(DATOS_[[Sexo]:[Sexo]]=$B100,IF(DATOS_[[AGRUP. VALOR. PTO.]:[AGRUP. VALOR. PTO.]]=$B99,IF(DATOS_[[Check Periodo Ref.]:[Check Periodo Ref.]]="Dentro",IF(DATOS_[[Check Equiparado]:[Check Equiparado]]="Sí",IF(DATOS!BD$4="Sí",(1/DATOS_[[% anualiz]:[% anualiz]]),1)*IF(DATOS!BD$5="Sí",1/DATOS_[[% normaliz]:[% normaliz]],1)*(DATOS_[Conc.Sal.26])))))))),
0)</f>
        <v>0</v>
      </c>
      <c r="AJ100" s="168">
        <f t="array" ref="AJ100">IFERROR(
(AVERAGE((IF(DATOS_[[Sexo]:[Sexo]]=$B100,IF(DATOS_[[AGRUP. VALOR. PTO.]:[AGRUP. VALOR. PTO.]]=$B99,IF(DATOS_[[Check Periodo Ref.]:[Check Periodo Ref.]]="Dentro",IF(DATOS_[[Check Equiparado]:[Check Equiparado]]="Sí",IF(DATOS!BE$4="Sí",(1/DATOS_[[% anualiz]:[% anualiz]]),1)*IF(DATOS!BE$5="Sí",1/DATOS_[[% normaliz]:[% normaliz]],1)*(DATOS_[Conc.Sal.27])))))))),
0)</f>
        <v>0</v>
      </c>
      <c r="AK100" s="168">
        <f t="array" ref="AK100">IFERROR(
(AVERAGE((IF(DATOS_[[Sexo]:[Sexo]]=$B100,IF(DATOS_[[AGRUP. VALOR. PTO.]:[AGRUP. VALOR. PTO.]]=$B99,IF(DATOS_[[Check Periodo Ref.]:[Check Periodo Ref.]]="Dentro",IF(DATOS_[[Check Equiparado]:[Check Equiparado]]="Sí",IF(DATOS!BF$4="Sí",(1/DATOS_[[% anualiz]:[% anualiz]]),1)*IF(DATOS!BF$5="Sí",1/DATOS_[[% normaliz]:[% normaliz]],1)*(DATOS_[Conc.Sal.28])))))))),
0)</f>
        <v>0</v>
      </c>
      <c r="AL100" s="168">
        <f t="array" ref="AL100">IFERROR(
(AVERAGE((IF(DATOS_[[Sexo]:[Sexo]]=$B100,IF(DATOS_[[AGRUP. VALOR. PTO.]:[AGRUP. VALOR. PTO.]]=$B99,IF(DATOS_[[Check Periodo Ref.]:[Check Periodo Ref.]]="Dentro",IF(DATOS_[[Check Equiparado]:[Check Equiparado]]="Sí",IF(DATOS!BG$4="Sí",(1/DATOS_[[% anualiz]:[% anualiz]]),1)*IF(DATOS!BG$5="Sí",1/DATOS_[[% normaliz]:[% normaliz]],1)*(DATOS_[Conc.Sal.29])))))))),
0)</f>
        <v>0</v>
      </c>
      <c r="AM100" s="168">
        <f t="array" ref="AM100">IFERROR(
(AVERAGE((IF(DATOS_[[Sexo]:[Sexo]]=$B100,IF(DATOS_[[AGRUP. VALOR. PTO.]:[AGRUP. VALOR. PTO.]]=$B99,IF(DATOS_[[Check Periodo Ref.]:[Check Periodo Ref.]]="Dentro",IF(DATOS_[[Check Equiparado]:[Check Equiparado]]="Sí",IF(DATOS!BH$4="Sí",(1/DATOS_[[% anualiz]:[% anualiz]]),1)*IF(DATOS!BH$5="Sí",1/DATOS_[[% normaliz]:[% normaliz]],1)*(DATOS_[Conc.Sal.30])))))))),
0)</f>
        <v>0</v>
      </c>
      <c r="AN100" s="169">
        <f t="array" ref="AN100">IFERROR(
AVERAGE(IF(DATOS_[Sexo]=$B100,IF(DATOS_[[AGRUP. VALOR. PTO.]:[AGRUP. VALOR. PTO.]]=$B99,IF(DATOS_[Check Equiparado]="Sí",IF(DATOS_[Check Periodo Ref.]="Dentro",DATOS_[Tot COMPL.SAL Eq],FALSE))))),
0)</f>
        <v>0</v>
      </c>
      <c r="AO100" s="170">
        <f t="array" ref="AO100">IFERROR(
AVERAGE(IF(DATOS_[Sexo]=$B100,IF(DATOS_[[AGRUP. VALOR. PTO.]:[AGRUP. VALOR. PTO.]]=$B99,IF(DATOS_[Check Equiparado]="Sí",IF(DATOS_[Check Periodo Ref.]="Dentro",DATOS_[TOTAL SALARIO Eq],FALSE))))),
0)</f>
        <v>0</v>
      </c>
      <c r="AP100" s="171">
        <f t="array" ref="AP100">IFERROR(
(AVERAGE((IF(DATOS_[[Sexo]:[Sexo]]=$B100,IF(DATOS_[[AGRUP. VALOR. PTO.]:[AGRUP. VALOR. PTO.]]=$B99,IF(DATOS_[[Check Periodo Ref.]:[Check Periodo Ref.]]="Dentro",IF(DATOS_[[Check Equiparado]:[Check Equiparado]]="Sí",IF(DATOS!BI$4="Sí",(1/DATOS_[[% anualiz]:[% anualiz]]),1)*IF(DATOS!BI$5="Sí",1/DATOS_[[% normaliz]:[% normaliz]],1)*(DATOS_[C.Extra.01])))))))),
0)</f>
        <v>0</v>
      </c>
      <c r="AQ100" s="171">
        <f t="array" ref="AQ100">IFERROR(
(AVERAGE((IF(DATOS_[[Sexo]:[Sexo]]=$B100,IF(DATOS_[[AGRUP. VALOR. PTO.]:[AGRUP. VALOR. PTO.]]=$B99,IF(DATOS_[[Check Periodo Ref.]:[Check Periodo Ref.]]="Dentro",IF(DATOS_[[Check Equiparado]:[Check Equiparado]]="Sí",IF(DATOS!BJ$4="Sí",(1/DATOS_[[% anualiz]:[% anualiz]]),1)*IF(DATOS!BJ$5="Sí",1/DATOS_[[% normaliz]:[% normaliz]],1)*(DATOS_[C.Extra.02])))))))),
0)</f>
        <v>0</v>
      </c>
      <c r="AR100" s="171">
        <f t="array" ref="AR100">IFERROR(
(AVERAGE((IF(DATOS_[[Sexo]:[Sexo]]=$B100,IF(DATOS_[[AGRUP. VALOR. PTO.]:[AGRUP. VALOR. PTO.]]=$B99,IF(DATOS_[[Check Periodo Ref.]:[Check Periodo Ref.]]="Dentro",IF(DATOS_[[Check Equiparado]:[Check Equiparado]]="Sí",IF(DATOS!BK$4="Sí",(1/DATOS_[[% anualiz]:[% anualiz]]),1)*IF(DATOS!BK$5="Sí",1/DATOS_[[% normaliz]:[% normaliz]],1)*(DATOS_[C.Extra.03])))))))),
0)</f>
        <v>0</v>
      </c>
      <c r="AS100" s="171">
        <f t="array" ref="AS100">IFERROR(
(AVERAGE((IF(DATOS_[[Sexo]:[Sexo]]=$B100,IF(DATOS_[[AGRUP. VALOR. PTO.]:[AGRUP. VALOR. PTO.]]=$B99,IF(DATOS_[[Check Periodo Ref.]:[Check Periodo Ref.]]="Dentro",IF(DATOS_[[Check Equiparado]:[Check Equiparado]]="Sí",IF(DATOS!BL$4="Sí",(1/DATOS_[[% anualiz]:[% anualiz]]),1)*IF(DATOS!BL$5="Sí",1/DATOS_[[% normaliz]:[% normaliz]],1)*(DATOS_[C.Extra.04])))))))),
0)</f>
        <v>0</v>
      </c>
      <c r="AT100" s="171">
        <f t="array" ref="AT100">IFERROR(
(AVERAGE((IF(DATOS_[[Sexo]:[Sexo]]=$B100,IF(DATOS_[[AGRUP. VALOR. PTO.]:[AGRUP. VALOR. PTO.]]=$B99,IF(DATOS_[[Check Periodo Ref.]:[Check Periodo Ref.]]="Dentro",IF(DATOS_[[Check Equiparado]:[Check Equiparado]]="Sí",IF(DATOS!BM$4="Sí",(1/DATOS_[[% anualiz]:[% anualiz]]),1)*IF(DATOS!BM$5="Sí",1/DATOS_[[% normaliz]:[% normaliz]],1)*(DATOS_[C.Extra.05])))))))),
0)</f>
        <v>0</v>
      </c>
      <c r="AU100" s="172">
        <f t="array" ref="AU100">IFERROR(
AVERAGE(IF(DATOS_[Sexo]=$B100,IF(DATOS_[[AGRUP. VALOR. PTO.]:[AGRUP. VALOR. PTO.]]=$B99,IF(DATOS_[Check Equiparado]="Sí",IF(DATOS_[Check Periodo Ref.]="Dentro",DATOS_[Tot Extrasalarial Eq],FALSE))))),
0)</f>
        <v>0</v>
      </c>
      <c r="AV100" s="173">
        <f t="array" ref="AV100">IFERROR(
AVERAGE(IF(DATOS_[Sexo]=$B100,IF(DATOS_[[AGRUP. VALOR. PTO.]:[AGRUP. VALOR. PTO.]]=$B99,IF(DATOS_[Check Equiparado]="Sí",IF(DATOS_[Check Periodo Ref.]="Dentro",DATOS_[TOTAL Retrib Eq],FALSE))))),
0)</f>
        <v>0</v>
      </c>
    </row>
    <row r="101" spans="1:48" x14ac:dyDescent="0.3">
      <c r="A101" s="119" t="str">
        <f t="shared" ref="A101" si="118">+A100</f>
        <v>[ocultar]</v>
      </c>
      <c r="B101" s="123" t="s">
        <v>163</v>
      </c>
      <c r="C101" s="124">
        <f t="array" ref="C101">SUM(IF($B101=DATOS_[Sexo],
IF($B99=DATOS_[AGRUP. VALOR. PTO.],
IF("Dentro"=DATOS_[Check Periodo Ref.],
1/(COUNTIFS(DATOS_[Sexo],$B101,DATOS_[AGRUP. VALOR. PTO.],$B99,DATOS_[Check Periodo Ref.],"Dentro",DATOS_[id],DATOS_[id]))))))</f>
        <v>0</v>
      </c>
      <c r="D101" s="125">
        <f>COUNTIFS(DATOS_[AGRUP. VALOR. PTO.],$B99,DATOS_[Sexo],$B101,DATOS_[Check Periodo Ref.],"Dentro")</f>
        <v>0</v>
      </c>
      <c r="E101" s="125">
        <f>COUNTIFS(DATOS_[AGRUP. VALOR. PTO.],$B99,DATOS_[Sexo],$B101,DATOS_[Check Periodo Ref.],"Dentro",DATOS_[Check Nº SC Norm],"Sí")</f>
        <v>0</v>
      </c>
      <c r="F101" s="125">
        <f>COUNTIFS(DATOS_[AGRUP. VALOR. PTO.],$B99,DATOS_[Sexo],$B101,DATOS_[Check Periodo Ref.],"Dentro",DATOS_[Check Nº SC Anualiz],"Sí")</f>
        <v>0</v>
      </c>
      <c r="G101" s="125">
        <f>COUNTIFS(DATOS_[AGRUP. VALOR. PTO.],$B99,DATOS_[Sexo],$B101,DATOS_[Check Periodo Ref.],"Dentro",DATOS_[Check Nº SC Norm y Anualiz],"Sí")</f>
        <v>0</v>
      </c>
      <c r="H101" s="125">
        <f>COUNTIFS(DATOS_[AGRUP. VALOR. PTO.],$B99,DATOS_[Sexo],$B101,DATOS_[Check Periodo Ref.],"Dentro",DATOS_[Check Equiparación],"Sí")</f>
        <v>0</v>
      </c>
      <c r="I101" s="167" cm="1">
        <f t="array" ref="I101">IFERROR(
AVERAGE(IF(DATOS_[Sexo]=$B101,IF(DATOS_[[AGRUP. VALOR. PTO.]:[AGRUP. VALOR. PTO.]]=$B99,IF(DATOS_[Check Equiparado]="Sí",IF(DATOS_[Check Periodo Ref.]="Dentro",DATOS_[SALARIO BASE Eq],FALSE))))),
0)</f>
        <v>0</v>
      </c>
      <c r="J101" s="168">
        <f t="array" ref="J101">IFERROR(
(AVERAGE((IF(DATOS_[[Sexo]:[Sexo]]=$B101,IF(DATOS_[[AGRUP. VALOR. PTO.]:[AGRUP. VALOR. PTO.]]=$B99,IF(DATOS_[[Check Periodo Ref.]:[Check Periodo Ref.]]="Dentro",IF(DATOS_[[Check Equiparado]:[Check Equiparado]]="Sí",IF(DATOS!AE$4="Sí",(1/DATOS_[[% anualiz]:[% anualiz]]),1)*IF(DATOS!AE$5="Sí",1/DATOS_[[% normaliz]:[% normaliz]],1)*(DATOS_[Conc.Sal.01])))))))),
0)</f>
        <v>0</v>
      </c>
      <c r="K101" s="168">
        <f t="array" ref="K101">IFERROR(
(AVERAGE((IF(DATOS_[[Sexo]:[Sexo]]=$B101,IF(DATOS_[[AGRUP. VALOR. PTO.]:[AGRUP. VALOR. PTO.]]=$B99,IF(DATOS_[[Check Periodo Ref.]:[Check Periodo Ref.]]="Dentro",IF(DATOS_[[Check Equiparado]:[Check Equiparado]]="Sí",IF(DATOS!AF$4="Sí",(1/DATOS_[[% anualiz]:[% anualiz]]),1)*IF(DATOS!AF$5="Sí",1/DATOS_[[% normaliz]:[% normaliz]],1)*(DATOS_[Conc.Sal.02])))))))),
0)</f>
        <v>0</v>
      </c>
      <c r="L101" s="168">
        <f t="array" ref="L101">IFERROR(
(AVERAGE((IF(DATOS_[[Sexo]:[Sexo]]=$B101,IF(DATOS_[[AGRUP. VALOR. PTO.]:[AGRUP. VALOR. PTO.]]=$B99,IF(DATOS_[[Check Periodo Ref.]:[Check Periodo Ref.]]="Dentro",IF(DATOS_[[Check Equiparado]:[Check Equiparado]]="Sí",IF(DATOS!AG$4="Sí",(1/DATOS_[[% anualiz]:[% anualiz]]),1)*IF(DATOS!AG$5="Sí",1/DATOS_[[% normaliz]:[% normaliz]],1)*(DATOS_[Conc.Sal.03])))))))),
0)</f>
        <v>0</v>
      </c>
      <c r="M101" s="168">
        <f t="array" ref="M101">IFERROR(
(AVERAGE((IF(DATOS_[[Sexo]:[Sexo]]=$B101,IF(DATOS_[[AGRUP. VALOR. PTO.]:[AGRUP. VALOR. PTO.]]=$B99,IF(DATOS_[[Check Periodo Ref.]:[Check Periodo Ref.]]="Dentro",IF(DATOS_[[Check Equiparado]:[Check Equiparado]]="Sí",IF(DATOS!AH$4="Sí",(1/DATOS_[[% anualiz]:[% anualiz]]),1)*IF(DATOS!AH$5="Sí",1/DATOS_[[% normaliz]:[% normaliz]],1)*(DATOS_[Conc.Sal.04])))))))),
0)</f>
        <v>0</v>
      </c>
      <c r="N101" s="168">
        <f t="array" ref="N101">IFERROR(
(AVERAGE((IF(DATOS_[[Sexo]:[Sexo]]=$B101,IF(DATOS_[[AGRUP. VALOR. PTO.]:[AGRUP. VALOR. PTO.]]=$B99,IF(DATOS_[[Check Periodo Ref.]:[Check Periodo Ref.]]="Dentro",IF(DATOS_[[Check Equiparado]:[Check Equiparado]]="Sí",IF(DATOS!AI$4="Sí",(1/DATOS_[[% anualiz]:[% anualiz]]),1)*IF(DATOS!AI$5="Sí",1/DATOS_[[% normaliz]:[% normaliz]],1)*(DATOS_[Conc.Sal.05])))))))),
0)</f>
        <v>0</v>
      </c>
      <c r="O101" s="168">
        <f t="array" ref="O101">IFERROR(
(AVERAGE((IF(DATOS_[[Sexo]:[Sexo]]=$B101,IF(DATOS_[[AGRUP. VALOR. PTO.]:[AGRUP. VALOR. PTO.]]=$B99,IF(DATOS_[[Check Periodo Ref.]:[Check Periodo Ref.]]="Dentro",IF(DATOS_[[Check Equiparado]:[Check Equiparado]]="Sí",IF(DATOS!AJ$4="Sí",(1/DATOS_[[% anualiz]:[% anualiz]]),1)*IF(DATOS!AJ$5="Sí",1/DATOS_[[% normaliz]:[% normaliz]],1)*(DATOS_[Conc.Sal.06])))))))),
0)</f>
        <v>0</v>
      </c>
      <c r="P101" s="168">
        <f t="array" ref="P101">IFERROR(
(AVERAGE((IF(DATOS_[[Sexo]:[Sexo]]=$B101,IF(DATOS_[[AGRUP. VALOR. PTO.]:[AGRUP. VALOR. PTO.]]=$B99,IF(DATOS_[[Check Periodo Ref.]:[Check Periodo Ref.]]="Dentro",IF(DATOS_[[Check Equiparado]:[Check Equiparado]]="Sí",IF(DATOS!AK$4="Sí",(1/DATOS_[[% anualiz]:[% anualiz]]),1)*IF(DATOS!AK$5="Sí",1/DATOS_[[% normaliz]:[% normaliz]],1)*(DATOS_[Conc.Sal.07])))))))),
0)</f>
        <v>0</v>
      </c>
      <c r="Q101" s="168">
        <f t="array" ref="Q101">IFERROR(
(AVERAGE((IF(DATOS_[[Sexo]:[Sexo]]=$B101,IF(DATOS_[[AGRUP. VALOR. PTO.]:[AGRUP. VALOR. PTO.]]=$B99,IF(DATOS_[[Check Periodo Ref.]:[Check Periodo Ref.]]="Dentro",IF(DATOS_[[Check Equiparado]:[Check Equiparado]]="Sí",IF(DATOS!AL$4="Sí",(1/DATOS_[[% anualiz]:[% anualiz]]),1)*IF(DATOS!AL$5="Sí",1/DATOS_[[% normaliz]:[% normaliz]],1)*(DATOS_[Conc.Sal.08])))))))),
0)</f>
        <v>0</v>
      </c>
      <c r="R101" s="168">
        <f t="array" ref="R101">IFERROR(
(AVERAGE((IF(DATOS_[[Sexo]:[Sexo]]=$B101,IF(DATOS_[[AGRUP. VALOR. PTO.]:[AGRUP. VALOR. PTO.]]=$B99,IF(DATOS_[[Check Periodo Ref.]:[Check Periodo Ref.]]="Dentro",IF(DATOS_[[Check Equiparado]:[Check Equiparado]]="Sí",IF(DATOS!AM$4="Sí",(1/DATOS_[[% anualiz]:[% anualiz]]),1)*IF(DATOS!AM$5="Sí",1/DATOS_[[% normaliz]:[% normaliz]],1)*(DATOS_[Conc.Sal.09])))))))),
0)</f>
        <v>0</v>
      </c>
      <c r="S101" s="168">
        <f t="array" ref="S101">IFERROR(
(AVERAGE((IF(DATOS_[[Sexo]:[Sexo]]=$B101,IF(DATOS_[[AGRUP. VALOR. PTO.]:[AGRUP. VALOR. PTO.]]=$B99,IF(DATOS_[[Check Periodo Ref.]:[Check Periodo Ref.]]="Dentro",IF(DATOS_[[Check Equiparado]:[Check Equiparado]]="Sí",IF(DATOS!AN$4="Sí",(1/DATOS_[[% anualiz]:[% anualiz]]),1)*IF(DATOS!AN$5="Sí",1/DATOS_[[% normaliz]:[% normaliz]],1)*(DATOS_[Conc.Sal.10])))))))),
0)</f>
        <v>0</v>
      </c>
      <c r="T101" s="168">
        <f t="array" ref="T101">IFERROR(
(AVERAGE((IF(DATOS_[[Sexo]:[Sexo]]=$B101,IF(DATOS_[[AGRUP. VALOR. PTO.]:[AGRUP. VALOR. PTO.]]=$B99,IF(DATOS_[[Check Periodo Ref.]:[Check Periodo Ref.]]="Dentro",IF(DATOS_[[Check Equiparado]:[Check Equiparado]]="Sí",IF(DATOS!AO$4="Sí",(1/DATOS_[[% anualiz]:[% anualiz]]),1)*IF(DATOS!AO$5="Sí",1/DATOS_[[% normaliz]:[% normaliz]],1)*(DATOS_[Conc.Sal.11])))))))),
0)</f>
        <v>0</v>
      </c>
      <c r="U101" s="168">
        <f t="array" ref="U101">IFERROR(
(AVERAGE((IF(DATOS_[[Sexo]:[Sexo]]=$B101,IF(DATOS_[[AGRUP. VALOR. PTO.]:[AGRUP. VALOR. PTO.]]=$B99,IF(DATOS_[[Check Periodo Ref.]:[Check Periodo Ref.]]="Dentro",IF(DATOS_[[Check Equiparado]:[Check Equiparado]]="Sí",IF(DATOS!AP$4="Sí",(1/DATOS_[[% anualiz]:[% anualiz]]),1)*IF(DATOS!AP$5="Sí",1/DATOS_[[% normaliz]:[% normaliz]],1)*(DATOS_[Conc.Sal.12])))))))),
0)</f>
        <v>0</v>
      </c>
      <c r="V101" s="168">
        <f t="array" ref="V101">IFERROR(
(AVERAGE((IF(DATOS_[[Sexo]:[Sexo]]=$B101,IF(DATOS_[[AGRUP. VALOR. PTO.]:[AGRUP. VALOR. PTO.]]=$B99,IF(DATOS_[[Check Periodo Ref.]:[Check Periodo Ref.]]="Dentro",IF(DATOS_[[Check Equiparado]:[Check Equiparado]]="Sí",IF(DATOS!AQ$4="Sí",(1/DATOS_[[% anualiz]:[% anualiz]]),1)*IF(DATOS!AQ$5="Sí",1/DATOS_[[% normaliz]:[% normaliz]],1)*(DATOS_[Conc.Sal.13])))))))),
0)</f>
        <v>0</v>
      </c>
      <c r="W101" s="168">
        <f t="array" ref="W101">IFERROR(
(AVERAGE((IF(DATOS_[[Sexo]:[Sexo]]=$B101,IF(DATOS_[[AGRUP. VALOR. PTO.]:[AGRUP. VALOR. PTO.]]=$B99,IF(DATOS_[[Check Periodo Ref.]:[Check Periodo Ref.]]="Dentro",IF(DATOS_[[Check Equiparado]:[Check Equiparado]]="Sí",IF(DATOS!AR$4="Sí",(1/DATOS_[[% anualiz]:[% anualiz]]),1)*IF(DATOS!AR$5="Sí",1/DATOS_[[% normaliz]:[% normaliz]],1)*(DATOS_[Conc.Sal.14])))))))),
0)</f>
        <v>0</v>
      </c>
      <c r="X101" s="168">
        <f t="array" ref="X101">IFERROR(
(AVERAGE((IF(DATOS_[[Sexo]:[Sexo]]=$B101,IF(DATOS_[[AGRUP. VALOR. PTO.]:[AGRUP. VALOR. PTO.]]=$B99,IF(DATOS_[[Check Periodo Ref.]:[Check Periodo Ref.]]="Dentro",IF(DATOS_[[Check Equiparado]:[Check Equiparado]]="Sí",IF(DATOS!AS$4="Sí",(1/DATOS_[[% anualiz]:[% anualiz]]),1)*IF(DATOS!AS$5="Sí",1/DATOS_[[% normaliz]:[% normaliz]],1)*(DATOS_[Conc.Sal.15])))))))),
0)</f>
        <v>0</v>
      </c>
      <c r="Y101" s="168">
        <f t="array" ref="Y101">IFERROR(
(AVERAGE((IF(DATOS_[[Sexo]:[Sexo]]=$B101,IF(DATOS_[[AGRUP. VALOR. PTO.]:[AGRUP. VALOR. PTO.]]=$B99,IF(DATOS_[[Check Periodo Ref.]:[Check Periodo Ref.]]="Dentro",IF(DATOS_[[Check Equiparado]:[Check Equiparado]]="Sí",IF(DATOS!AT$4="Sí",(1/DATOS_[[% anualiz]:[% anualiz]]),1)*IF(DATOS!AT$5="Sí",1/DATOS_[[% normaliz]:[% normaliz]],1)*(DATOS_[Conc.Sal.16])))))))),
0)</f>
        <v>0</v>
      </c>
      <c r="Z101" s="168">
        <f t="array" ref="Z101">IFERROR(
(AVERAGE((IF(DATOS_[[Sexo]:[Sexo]]=$B101,IF(DATOS_[[AGRUP. VALOR. PTO.]:[AGRUP. VALOR. PTO.]]=$B99,IF(DATOS_[[Check Periodo Ref.]:[Check Periodo Ref.]]="Dentro",IF(DATOS_[[Check Equiparado]:[Check Equiparado]]="Sí",IF(DATOS!AU$4="Sí",(1/DATOS_[[% anualiz]:[% anualiz]]),1)*IF(DATOS!AU$5="Sí",1/DATOS_[[% normaliz]:[% normaliz]],1)*(DATOS_[Conc.Sal.17])))))))),
0)</f>
        <v>0</v>
      </c>
      <c r="AA101" s="168">
        <f t="array" ref="AA101">IFERROR(
(AVERAGE((IF(DATOS_[[Sexo]:[Sexo]]=$B101,IF(DATOS_[[AGRUP. VALOR. PTO.]:[AGRUP. VALOR. PTO.]]=$B99,IF(DATOS_[[Check Periodo Ref.]:[Check Periodo Ref.]]="Dentro",IF(DATOS_[[Check Equiparado]:[Check Equiparado]]="Sí",IF(DATOS!AV$4="Sí",(1/DATOS_[[% anualiz]:[% anualiz]]),1)*IF(DATOS!AV$5="Sí",1/DATOS_[[% normaliz]:[% normaliz]],1)*(DATOS_[Conc.Sal.18])))))))),
0)</f>
        <v>0</v>
      </c>
      <c r="AB101" s="168">
        <f t="array" ref="AB101">IFERROR(
(AVERAGE((IF(DATOS_[[Sexo]:[Sexo]]=$B101,IF(DATOS_[[AGRUP. VALOR. PTO.]:[AGRUP. VALOR. PTO.]]=$B99,IF(DATOS_[[Check Periodo Ref.]:[Check Periodo Ref.]]="Dentro",IF(DATOS_[[Check Equiparado]:[Check Equiparado]]="Sí",IF(DATOS!AW$4="Sí",(1/DATOS_[[% anualiz]:[% anualiz]]),1)*IF(DATOS!AW$5="Sí",1/DATOS_[[% normaliz]:[% normaliz]],1)*(DATOS_[Conc.Sal.19])))))))),
0)</f>
        <v>0</v>
      </c>
      <c r="AC101" s="168">
        <f t="array" ref="AC101">IFERROR(
(AVERAGE((IF(DATOS_[[Sexo]:[Sexo]]=$B101,IF(DATOS_[[AGRUP. VALOR. PTO.]:[AGRUP. VALOR. PTO.]]=$B99,IF(DATOS_[[Check Periodo Ref.]:[Check Periodo Ref.]]="Dentro",IF(DATOS_[[Check Equiparado]:[Check Equiparado]]="Sí",IF(DATOS!AX$4="Sí",(1/DATOS_[[% anualiz]:[% anualiz]]),1)*IF(DATOS!AX$5="Sí",1/DATOS_[[% normaliz]:[% normaliz]],1)*(DATOS_[Conc.Sal.20])))))))),
0)</f>
        <v>0</v>
      </c>
      <c r="AD101" s="168">
        <f t="array" ref="AD101">IFERROR(
(AVERAGE((IF(DATOS_[[Sexo]:[Sexo]]=$B101,IF(DATOS_[[AGRUP. VALOR. PTO.]:[AGRUP. VALOR. PTO.]]=$B99,IF(DATOS_[[Check Periodo Ref.]:[Check Periodo Ref.]]="Dentro",IF(DATOS_[[Check Equiparado]:[Check Equiparado]]="Sí",IF(DATOS!AY$4="Sí",(1/DATOS_[[% anualiz]:[% anualiz]]),1)*IF(DATOS!AY$5="Sí",1/DATOS_[[% normaliz]:[% normaliz]],1)*(DATOS_[Conc.Sal.21])))))))),
0)</f>
        <v>0</v>
      </c>
      <c r="AE101" s="168">
        <f t="array" ref="AE101">IFERROR(
(AVERAGE((IF(DATOS_[[Sexo]:[Sexo]]=$B101,IF(DATOS_[[AGRUP. VALOR. PTO.]:[AGRUP. VALOR. PTO.]]=$B99,IF(DATOS_[[Check Periodo Ref.]:[Check Periodo Ref.]]="Dentro",IF(DATOS_[[Check Equiparado]:[Check Equiparado]]="Sí",IF(DATOS!AZ$4="Sí",(1/DATOS_[[% anualiz]:[% anualiz]]),1)*IF(DATOS!AZ$5="Sí",1/DATOS_[[% normaliz]:[% normaliz]],1)*(DATOS_[Conc.Sal.22])))))))),
0)</f>
        <v>0</v>
      </c>
      <c r="AF101" s="168">
        <f t="array" ref="AF101">IFERROR(
(AVERAGE((IF(DATOS_[[Sexo]:[Sexo]]=$B101,IF(DATOS_[[AGRUP. VALOR. PTO.]:[AGRUP. VALOR. PTO.]]=$B99,IF(DATOS_[[Check Periodo Ref.]:[Check Periodo Ref.]]="Dentro",IF(DATOS_[[Check Equiparado]:[Check Equiparado]]="Sí",IF(DATOS!BA$4="Sí",(1/DATOS_[[% anualiz]:[% anualiz]]),1)*IF(DATOS!BA$5="Sí",1/DATOS_[[% normaliz]:[% normaliz]],1)*(DATOS_[Conc.Sal.23])))))))),
0)</f>
        <v>0</v>
      </c>
      <c r="AG101" s="168">
        <f t="array" ref="AG101">IFERROR(
(AVERAGE((IF(DATOS_[[Sexo]:[Sexo]]=$B101,IF(DATOS_[[AGRUP. VALOR. PTO.]:[AGRUP. VALOR. PTO.]]=$B99,IF(DATOS_[[Check Periodo Ref.]:[Check Periodo Ref.]]="Dentro",IF(DATOS_[[Check Equiparado]:[Check Equiparado]]="Sí",IF(DATOS!BB$4="Sí",(1/DATOS_[[% anualiz]:[% anualiz]]),1)*IF(DATOS!BB$5="Sí",1/DATOS_[[% normaliz]:[% normaliz]],1)*(DATOS_[Conc.Sal.24])))))))),
0)</f>
        <v>0</v>
      </c>
      <c r="AH101" s="168">
        <f t="array" ref="AH101">IFERROR(
(AVERAGE((IF(DATOS_[[Sexo]:[Sexo]]=$B101,IF(DATOS_[[AGRUP. VALOR. PTO.]:[AGRUP. VALOR. PTO.]]=$B99,IF(DATOS_[[Check Periodo Ref.]:[Check Periodo Ref.]]="Dentro",IF(DATOS_[[Check Equiparado]:[Check Equiparado]]="Sí",IF(DATOS!BC$4="Sí",(1/DATOS_[[% anualiz]:[% anualiz]]),1)*IF(DATOS!BC$5="Sí",1/DATOS_[[% normaliz]:[% normaliz]],1)*(DATOS_[Conc.Sal.25])))))))),
0)</f>
        <v>0</v>
      </c>
      <c r="AI101" s="168">
        <f t="array" ref="AI101">IFERROR(
(AVERAGE((IF(DATOS_[[Sexo]:[Sexo]]=$B101,IF(DATOS_[[AGRUP. VALOR. PTO.]:[AGRUP. VALOR. PTO.]]=$B99,IF(DATOS_[[Check Periodo Ref.]:[Check Periodo Ref.]]="Dentro",IF(DATOS_[[Check Equiparado]:[Check Equiparado]]="Sí",IF(DATOS!BD$4="Sí",(1/DATOS_[[% anualiz]:[% anualiz]]),1)*IF(DATOS!BD$5="Sí",1/DATOS_[[% normaliz]:[% normaliz]],1)*(DATOS_[Conc.Sal.26])))))))),
0)</f>
        <v>0</v>
      </c>
      <c r="AJ101" s="168">
        <f t="array" ref="AJ101">IFERROR(
(AVERAGE((IF(DATOS_[[Sexo]:[Sexo]]=$B101,IF(DATOS_[[AGRUP. VALOR. PTO.]:[AGRUP. VALOR. PTO.]]=$B99,IF(DATOS_[[Check Periodo Ref.]:[Check Periodo Ref.]]="Dentro",IF(DATOS_[[Check Equiparado]:[Check Equiparado]]="Sí",IF(DATOS!BE$4="Sí",(1/DATOS_[[% anualiz]:[% anualiz]]),1)*IF(DATOS!BE$5="Sí",1/DATOS_[[% normaliz]:[% normaliz]],1)*(DATOS_[Conc.Sal.27])))))))),
0)</f>
        <v>0</v>
      </c>
      <c r="AK101" s="168">
        <f t="array" ref="AK101">IFERROR(
(AVERAGE((IF(DATOS_[[Sexo]:[Sexo]]=$B101,IF(DATOS_[[AGRUP. VALOR. PTO.]:[AGRUP. VALOR. PTO.]]=$B99,IF(DATOS_[[Check Periodo Ref.]:[Check Periodo Ref.]]="Dentro",IF(DATOS_[[Check Equiparado]:[Check Equiparado]]="Sí",IF(DATOS!BF$4="Sí",(1/DATOS_[[% anualiz]:[% anualiz]]),1)*IF(DATOS!BF$5="Sí",1/DATOS_[[% normaliz]:[% normaliz]],1)*(DATOS_[Conc.Sal.28])))))))),
0)</f>
        <v>0</v>
      </c>
      <c r="AL101" s="168">
        <f t="array" ref="AL101">IFERROR(
(AVERAGE((IF(DATOS_[[Sexo]:[Sexo]]=$B101,IF(DATOS_[[AGRUP. VALOR. PTO.]:[AGRUP. VALOR. PTO.]]=$B99,IF(DATOS_[[Check Periodo Ref.]:[Check Periodo Ref.]]="Dentro",IF(DATOS_[[Check Equiparado]:[Check Equiparado]]="Sí",IF(DATOS!BG$4="Sí",(1/DATOS_[[% anualiz]:[% anualiz]]),1)*IF(DATOS!BG$5="Sí",1/DATOS_[[% normaliz]:[% normaliz]],1)*(DATOS_[Conc.Sal.29])))))))),
0)</f>
        <v>0</v>
      </c>
      <c r="AM101" s="168">
        <f t="array" ref="AM101">IFERROR(
(AVERAGE((IF(DATOS_[[Sexo]:[Sexo]]=$B101,IF(DATOS_[[AGRUP. VALOR. PTO.]:[AGRUP. VALOR. PTO.]]=$B99,IF(DATOS_[[Check Periodo Ref.]:[Check Periodo Ref.]]="Dentro",IF(DATOS_[[Check Equiparado]:[Check Equiparado]]="Sí",IF(DATOS!BH$4="Sí",(1/DATOS_[[% anualiz]:[% anualiz]]),1)*IF(DATOS!BH$5="Sí",1/DATOS_[[% normaliz]:[% normaliz]],1)*(DATOS_[Conc.Sal.30])))))))),
0)</f>
        <v>0</v>
      </c>
      <c r="AN101" s="169">
        <f t="array" ref="AN101">IFERROR(
AVERAGE(IF(DATOS_[Sexo]=$B101,IF(DATOS_[[AGRUP. VALOR. PTO.]:[AGRUP. VALOR. PTO.]]=$B99,IF(DATOS_[Check Equiparado]="Sí",IF(DATOS_[Check Periodo Ref.]="Dentro",DATOS_[Tot COMPL.SAL Eq],FALSE))))),
0)</f>
        <v>0</v>
      </c>
      <c r="AO101" s="170">
        <f t="array" ref="AO101">IFERROR(
AVERAGE(IF(DATOS_[Sexo]=$B101,IF(DATOS_[[AGRUP. VALOR. PTO.]:[AGRUP. VALOR. PTO.]]=$B99,IF(DATOS_[Check Equiparado]="Sí",IF(DATOS_[Check Periodo Ref.]="Dentro",DATOS_[TOTAL SALARIO Eq],FALSE))))),
0)</f>
        <v>0</v>
      </c>
      <c r="AP101" s="171">
        <f t="array" ref="AP101">IFERROR(
(AVERAGE((IF(DATOS_[[Sexo]:[Sexo]]=$B101,IF(DATOS_[[AGRUP. VALOR. PTO.]:[AGRUP. VALOR. PTO.]]=$B100,IF(DATOS_[[Check Periodo Ref.]:[Check Periodo Ref.]]="Dentro",IF(DATOS_[[Check Equiparado]:[Check Equiparado]]="Sí",IF(DATOS!BI$4="Sí",(1/DATOS_[[% anualiz]:[% anualiz]]),1)*IF(DATOS!BI$5="Sí",1/DATOS_[[% normaliz]:[% normaliz]],1)*(DATOS_[C.Extra.01])))))))),
0)</f>
        <v>0</v>
      </c>
      <c r="AQ101" s="171">
        <f t="array" ref="AQ101">IFERROR(
(AVERAGE((IF(DATOS_[[Sexo]:[Sexo]]=$B101,IF(DATOS_[[AGRUP. VALOR. PTO.]:[AGRUP. VALOR. PTO.]]=$B100,IF(DATOS_[[Check Periodo Ref.]:[Check Periodo Ref.]]="Dentro",IF(DATOS_[[Check Equiparado]:[Check Equiparado]]="Sí",IF(DATOS!BJ$4="Sí",(1/DATOS_[[% anualiz]:[% anualiz]]),1)*IF(DATOS!BJ$5="Sí",1/DATOS_[[% normaliz]:[% normaliz]],1)*(DATOS_[C.Extra.02])))))))),
0)</f>
        <v>0</v>
      </c>
      <c r="AR101" s="171">
        <f t="array" ref="AR101">IFERROR(
(AVERAGE((IF(DATOS_[[Sexo]:[Sexo]]=$B101,IF(DATOS_[[AGRUP. VALOR. PTO.]:[AGRUP. VALOR. PTO.]]=$B100,IF(DATOS_[[Check Periodo Ref.]:[Check Periodo Ref.]]="Dentro",IF(DATOS_[[Check Equiparado]:[Check Equiparado]]="Sí",IF(DATOS!BK$4="Sí",(1/DATOS_[[% anualiz]:[% anualiz]]),1)*IF(DATOS!BK$5="Sí",1/DATOS_[[% normaliz]:[% normaliz]],1)*(DATOS_[C.Extra.03])))))))),
0)</f>
        <v>0</v>
      </c>
      <c r="AS101" s="171">
        <f t="array" ref="AS101">IFERROR(
(AVERAGE((IF(DATOS_[[Sexo]:[Sexo]]=$B101,IF(DATOS_[[AGRUP. VALOR. PTO.]:[AGRUP. VALOR. PTO.]]=$B100,IF(DATOS_[[Check Periodo Ref.]:[Check Periodo Ref.]]="Dentro",IF(DATOS_[[Check Equiparado]:[Check Equiparado]]="Sí",IF(DATOS!BL$4="Sí",(1/DATOS_[[% anualiz]:[% anualiz]]),1)*IF(DATOS!BL$5="Sí",1/DATOS_[[% normaliz]:[% normaliz]],1)*(DATOS_[C.Extra.04])))))))),
0)</f>
        <v>0</v>
      </c>
      <c r="AT101" s="171">
        <f t="array" ref="AT101">IFERROR(
(AVERAGE((IF(DATOS_[[Sexo]:[Sexo]]=$B101,IF(DATOS_[[AGRUP. VALOR. PTO.]:[AGRUP. VALOR. PTO.]]=$B100,IF(DATOS_[[Check Periodo Ref.]:[Check Periodo Ref.]]="Dentro",IF(DATOS_[[Check Equiparado]:[Check Equiparado]]="Sí",IF(DATOS!BM$4="Sí",(1/DATOS_[[% anualiz]:[% anualiz]]),1)*IF(DATOS!BM$5="Sí",1/DATOS_[[% normaliz]:[% normaliz]],1)*(DATOS_[C.Extra.05])))))))),
0)</f>
        <v>0</v>
      </c>
      <c r="AU101" s="172">
        <f t="array" ref="AU101">IFERROR(
AVERAGE(IF(DATOS_[Sexo]=$B101,IF(DATOS_[[AGRUP. VALOR. PTO.]:[AGRUP. VALOR. PTO.]]=$B99,IF(DATOS_[Check Equiparado]="Sí",IF(DATOS_[Check Periodo Ref.]="Dentro",DATOS_[Tot Extrasalarial Eq],FALSE))))),
0)</f>
        <v>0</v>
      </c>
      <c r="AV101" s="173">
        <f t="array" ref="AV101">IFERROR(
AVERAGE(IF(DATOS_[Sexo]=$B101,IF(DATOS_[[AGRUP. VALOR. PTO.]:[AGRUP. VALOR. PTO.]]=$B99,IF(DATOS_[Check Equiparado]="Sí",IF(DATOS_[Check Periodo Ref.]="Dentro",DATOS_[TOTAL Retrib Eq],FALSE))))),
0)</f>
        <v>0</v>
      </c>
    </row>
    <row r="102" spans="1:48" ht="17.25" thickBot="1" x14ac:dyDescent="0.35">
      <c r="A102" s="119" t="str">
        <f t="shared" ref="A102" si="119">+A103</f>
        <v>[ocultar]</v>
      </c>
      <c r="B102" s="129" t="s">
        <v>289</v>
      </c>
      <c r="C102" s="166"/>
      <c r="D102" s="130"/>
      <c r="E102" s="130"/>
      <c r="F102" s="130"/>
      <c r="G102" s="130"/>
      <c r="H102" s="130"/>
      <c r="I102" s="196" t="str">
        <f t="shared" ref="I102:AV102" si="120">IFERROR((I103-I104)/I103,"")</f>
        <v/>
      </c>
      <c r="J102" s="197" t="str">
        <f t="shared" si="120"/>
        <v/>
      </c>
      <c r="K102" s="198" t="str">
        <f t="shared" si="120"/>
        <v/>
      </c>
      <c r="L102" s="198" t="str">
        <f t="shared" si="120"/>
        <v/>
      </c>
      <c r="M102" s="198" t="str">
        <f t="shared" si="120"/>
        <v/>
      </c>
      <c r="N102" s="199" t="str">
        <f t="shared" si="120"/>
        <v/>
      </c>
      <c r="O102" s="200" t="str">
        <f t="shared" si="120"/>
        <v/>
      </c>
      <c r="P102" s="200" t="str">
        <f t="shared" si="120"/>
        <v/>
      </c>
      <c r="Q102" s="200" t="str">
        <f t="shared" si="120"/>
        <v/>
      </c>
      <c r="R102" s="200" t="str">
        <f t="shared" si="120"/>
        <v/>
      </c>
      <c r="S102" s="200" t="str">
        <f t="shared" si="120"/>
        <v/>
      </c>
      <c r="T102" s="200" t="str">
        <f t="shared" si="120"/>
        <v/>
      </c>
      <c r="U102" s="200" t="str">
        <f t="shared" si="120"/>
        <v/>
      </c>
      <c r="V102" s="200" t="str">
        <f t="shared" si="120"/>
        <v/>
      </c>
      <c r="W102" s="200" t="str">
        <f t="shared" si="120"/>
        <v/>
      </c>
      <c r="X102" s="200" t="str">
        <f t="shared" si="120"/>
        <v/>
      </c>
      <c r="Y102" s="200" t="str">
        <f t="shared" si="120"/>
        <v/>
      </c>
      <c r="Z102" s="199" t="str">
        <f t="shared" si="120"/>
        <v/>
      </c>
      <c r="AA102" s="199" t="str">
        <f t="shared" si="120"/>
        <v/>
      </c>
      <c r="AB102" s="199" t="str">
        <f t="shared" si="120"/>
        <v/>
      </c>
      <c r="AC102" s="199" t="str">
        <f t="shared" si="120"/>
        <v/>
      </c>
      <c r="AD102" s="199" t="str">
        <f t="shared" si="120"/>
        <v/>
      </c>
      <c r="AE102" s="199" t="str">
        <f t="shared" si="120"/>
        <v/>
      </c>
      <c r="AF102" s="199" t="str">
        <f t="shared" si="120"/>
        <v/>
      </c>
      <c r="AG102" s="199" t="str">
        <f t="shared" si="120"/>
        <v/>
      </c>
      <c r="AH102" s="199" t="str">
        <f t="shared" si="120"/>
        <v/>
      </c>
      <c r="AI102" s="199" t="str">
        <f t="shared" si="120"/>
        <v/>
      </c>
      <c r="AJ102" s="199" t="str">
        <f t="shared" si="120"/>
        <v/>
      </c>
      <c r="AK102" s="199" t="str">
        <f t="shared" si="120"/>
        <v/>
      </c>
      <c r="AL102" s="199" t="str">
        <f t="shared" si="120"/>
        <v/>
      </c>
      <c r="AM102" s="199" t="str">
        <f t="shared" si="120"/>
        <v/>
      </c>
      <c r="AN102" s="201" t="str">
        <f t="shared" si="120"/>
        <v/>
      </c>
      <c r="AO102" s="205" t="str">
        <f t="shared" si="120"/>
        <v/>
      </c>
      <c r="AP102" s="202" t="str">
        <f t="shared" si="120"/>
        <v/>
      </c>
      <c r="AQ102" s="202" t="str">
        <f t="shared" si="120"/>
        <v/>
      </c>
      <c r="AR102" s="202" t="str">
        <f t="shared" si="120"/>
        <v/>
      </c>
      <c r="AS102" s="202" t="str">
        <f t="shared" si="120"/>
        <v/>
      </c>
      <c r="AT102" s="202" t="str">
        <f t="shared" si="120"/>
        <v/>
      </c>
      <c r="AU102" s="203" t="str">
        <f t="shared" si="120"/>
        <v/>
      </c>
      <c r="AV102" s="204" t="str">
        <f t="shared" si="120"/>
        <v/>
      </c>
    </row>
    <row r="103" spans="1:48" x14ac:dyDescent="0.3">
      <c r="A103" s="119" t="str">
        <f t="shared" ref="A103" si="121">+IF(C103+C104=0,"[ocultar]","")</f>
        <v>[ocultar]</v>
      </c>
      <c r="B103" s="123" t="s">
        <v>162</v>
      </c>
      <c r="C103" s="124">
        <f t="array" ref="C103">SUM(IF($B103=DATOS_[Sexo],
IF($B102=DATOS_[AGRUP. VALOR. PTO.],
IF("Dentro"=DATOS_[Check Periodo Ref.],
1/(COUNTIFS(DATOS_[Sexo],$B103,DATOS_[AGRUP. VALOR. PTO.],$B102,DATOS_[Check Periodo Ref.],"Dentro",DATOS_[id],DATOS_[id]))))))</f>
        <v>0</v>
      </c>
      <c r="D103" s="125">
        <f>COUNTIFS(DATOS_[AGRUP. VALOR. PTO.],$B102,DATOS_[Sexo],$B103,DATOS_[Check Periodo Ref.],"Dentro")</f>
        <v>0</v>
      </c>
      <c r="E103" s="125">
        <f>COUNTIFS(DATOS_[AGRUP. VALOR. PTO.],$B102,DATOS_[Sexo],$B103,DATOS_[Check Periodo Ref.],"Dentro",DATOS_[Check Nº SC Norm],"Sí")</f>
        <v>0</v>
      </c>
      <c r="F103" s="125">
        <f>COUNTIFS(DATOS_[AGRUP. VALOR. PTO.],$B102,DATOS_[Sexo],$B103,DATOS_[Check Periodo Ref.],"Dentro",DATOS_[Check Nº SC Anualiz],"Sí")</f>
        <v>0</v>
      </c>
      <c r="G103" s="125">
        <f>COUNTIFS(DATOS_[AGRUP. VALOR. PTO.],$B102,DATOS_[Sexo],$B103,DATOS_[Check Periodo Ref.],"Dentro",DATOS_[Check Nº SC Norm y Anualiz],"Sí")</f>
        <v>0</v>
      </c>
      <c r="H103" s="125">
        <f>COUNTIFS(DATOS_[AGRUP. VALOR. PTO.],$B102,DATOS_[Sexo],$B103,DATOS_[Check Periodo Ref.],"Dentro",DATOS_[Check Equiparación],"Sí")</f>
        <v>0</v>
      </c>
      <c r="I103" s="167">
        <f t="array" ref="I103">IFERROR(
AVERAGE(IF(DATOS_[Sexo]=$B103,IF(DATOS_[[AGRUP. VALOR. PTO.]:[AGRUP. VALOR. PTO.]]=$B102,IF(DATOS_[Check Equiparado]="Sí",IF(DATOS_[Check Periodo Ref.]="Dentro",DATOS_[SALARIO BASE Eq],FALSE))))),
0)</f>
        <v>0</v>
      </c>
      <c r="J103" s="168">
        <f t="array" ref="J103">IFERROR(
(AVERAGE((IF(DATOS_[[Sexo]:[Sexo]]=$B103,IF(DATOS_[[AGRUP. VALOR. PTO.]:[AGRUP. VALOR. PTO.]]=$B102,IF(DATOS_[[Check Periodo Ref.]:[Check Periodo Ref.]]="Dentro",IF(DATOS_[[Check Equiparado]:[Check Equiparado]]="Sí",IF(DATOS!AE$4="Sí",(1/DATOS_[[% anualiz]:[% anualiz]]),1)*IF(DATOS!AE$5="Sí",1/DATOS_[[% normaliz]:[% normaliz]],1)*(DATOS_[Conc.Sal.01])))))))),
0)</f>
        <v>0</v>
      </c>
      <c r="K103" s="168">
        <f t="array" ref="K103">IFERROR(
(AVERAGE((IF(DATOS_[[Sexo]:[Sexo]]=$B103,IF(DATOS_[[AGRUP. VALOR. PTO.]:[AGRUP. VALOR. PTO.]]=$B102,IF(DATOS_[[Check Periodo Ref.]:[Check Periodo Ref.]]="Dentro",IF(DATOS_[[Check Equiparado]:[Check Equiparado]]="Sí",IF(DATOS!AF$4="Sí",(1/DATOS_[[% anualiz]:[% anualiz]]),1)*IF(DATOS!AF$5="Sí",1/DATOS_[[% normaliz]:[% normaliz]],1)*(DATOS_[Conc.Sal.02])))))))),
0)</f>
        <v>0</v>
      </c>
      <c r="L103" s="168">
        <f t="array" ref="L103">IFERROR(
(AVERAGE((IF(DATOS_[[Sexo]:[Sexo]]=$B103,IF(DATOS_[[AGRUP. VALOR. PTO.]:[AGRUP. VALOR. PTO.]]=$B102,IF(DATOS_[[Check Periodo Ref.]:[Check Periodo Ref.]]="Dentro",IF(DATOS_[[Check Equiparado]:[Check Equiparado]]="Sí",IF(DATOS!AG$4="Sí",(1/DATOS_[[% anualiz]:[% anualiz]]),1)*IF(DATOS!AG$5="Sí",1/DATOS_[[% normaliz]:[% normaliz]],1)*(DATOS_[Conc.Sal.03])))))))),
0)</f>
        <v>0</v>
      </c>
      <c r="M103" s="168">
        <f t="array" ref="M103">IFERROR(
(AVERAGE((IF(DATOS_[[Sexo]:[Sexo]]=$B103,IF(DATOS_[[AGRUP. VALOR. PTO.]:[AGRUP. VALOR. PTO.]]=$B102,IF(DATOS_[[Check Periodo Ref.]:[Check Periodo Ref.]]="Dentro",IF(DATOS_[[Check Equiparado]:[Check Equiparado]]="Sí",IF(DATOS!AH$4="Sí",(1/DATOS_[[% anualiz]:[% anualiz]]),1)*IF(DATOS!AH$5="Sí",1/DATOS_[[% normaliz]:[% normaliz]],1)*(DATOS_[Conc.Sal.04])))))))),
0)</f>
        <v>0</v>
      </c>
      <c r="N103" s="168">
        <f t="array" ref="N103">IFERROR(
(AVERAGE((IF(DATOS_[[Sexo]:[Sexo]]=$B103,IF(DATOS_[[AGRUP. VALOR. PTO.]:[AGRUP. VALOR. PTO.]]=$B102,IF(DATOS_[[Check Periodo Ref.]:[Check Periodo Ref.]]="Dentro",IF(DATOS_[[Check Equiparado]:[Check Equiparado]]="Sí",IF(DATOS!AI$4="Sí",(1/DATOS_[[% anualiz]:[% anualiz]]),1)*IF(DATOS!AI$5="Sí",1/DATOS_[[% normaliz]:[% normaliz]],1)*(DATOS_[Conc.Sal.05])))))))),
0)</f>
        <v>0</v>
      </c>
      <c r="O103" s="168">
        <f t="array" ref="O103">IFERROR(
(AVERAGE((IF(DATOS_[[Sexo]:[Sexo]]=$B103,IF(DATOS_[[AGRUP. VALOR. PTO.]:[AGRUP. VALOR. PTO.]]=$B102,IF(DATOS_[[Check Periodo Ref.]:[Check Periodo Ref.]]="Dentro",IF(DATOS_[[Check Equiparado]:[Check Equiparado]]="Sí",IF(DATOS!AJ$4="Sí",(1/DATOS_[[% anualiz]:[% anualiz]]),1)*IF(DATOS!AJ$5="Sí",1/DATOS_[[% normaliz]:[% normaliz]],1)*(DATOS_[Conc.Sal.06])))))))),
0)</f>
        <v>0</v>
      </c>
      <c r="P103" s="168">
        <f t="array" ref="P103">IFERROR(
(AVERAGE((IF(DATOS_[[Sexo]:[Sexo]]=$B103,IF(DATOS_[[AGRUP. VALOR. PTO.]:[AGRUP. VALOR. PTO.]]=$B102,IF(DATOS_[[Check Periodo Ref.]:[Check Periodo Ref.]]="Dentro",IF(DATOS_[[Check Equiparado]:[Check Equiparado]]="Sí",IF(DATOS!AK$4="Sí",(1/DATOS_[[% anualiz]:[% anualiz]]),1)*IF(DATOS!AK$5="Sí",1/DATOS_[[% normaliz]:[% normaliz]],1)*(DATOS_[Conc.Sal.07])))))))),
0)</f>
        <v>0</v>
      </c>
      <c r="Q103" s="168">
        <f t="array" ref="Q103">IFERROR(
(AVERAGE((IF(DATOS_[[Sexo]:[Sexo]]=$B103,IF(DATOS_[[AGRUP. VALOR. PTO.]:[AGRUP. VALOR. PTO.]]=$B102,IF(DATOS_[[Check Periodo Ref.]:[Check Periodo Ref.]]="Dentro",IF(DATOS_[[Check Equiparado]:[Check Equiparado]]="Sí",IF(DATOS!AL$4="Sí",(1/DATOS_[[% anualiz]:[% anualiz]]),1)*IF(DATOS!AL$5="Sí",1/DATOS_[[% normaliz]:[% normaliz]],1)*(DATOS_[Conc.Sal.08])))))))),
0)</f>
        <v>0</v>
      </c>
      <c r="R103" s="168">
        <f t="array" ref="R103">IFERROR(
(AVERAGE((IF(DATOS_[[Sexo]:[Sexo]]=$B103,IF(DATOS_[[AGRUP. VALOR. PTO.]:[AGRUP. VALOR. PTO.]]=$B102,IF(DATOS_[[Check Periodo Ref.]:[Check Periodo Ref.]]="Dentro",IF(DATOS_[[Check Equiparado]:[Check Equiparado]]="Sí",IF(DATOS!AM$4="Sí",(1/DATOS_[[% anualiz]:[% anualiz]]),1)*IF(DATOS!AM$5="Sí",1/DATOS_[[% normaliz]:[% normaliz]],1)*(DATOS_[Conc.Sal.09])))))))),
0)</f>
        <v>0</v>
      </c>
      <c r="S103" s="168">
        <f t="array" ref="S103">IFERROR(
(AVERAGE((IF(DATOS_[[Sexo]:[Sexo]]=$B103,IF(DATOS_[[AGRUP. VALOR. PTO.]:[AGRUP. VALOR. PTO.]]=$B102,IF(DATOS_[[Check Periodo Ref.]:[Check Periodo Ref.]]="Dentro",IF(DATOS_[[Check Equiparado]:[Check Equiparado]]="Sí",IF(DATOS!AN$4="Sí",(1/DATOS_[[% anualiz]:[% anualiz]]),1)*IF(DATOS!AN$5="Sí",1/DATOS_[[% normaliz]:[% normaliz]],1)*(DATOS_[Conc.Sal.10])))))))),
0)</f>
        <v>0</v>
      </c>
      <c r="T103" s="168">
        <f t="array" ref="T103">IFERROR(
(AVERAGE((IF(DATOS_[[Sexo]:[Sexo]]=$B103,IF(DATOS_[[AGRUP. VALOR. PTO.]:[AGRUP. VALOR. PTO.]]=$B102,IF(DATOS_[[Check Periodo Ref.]:[Check Periodo Ref.]]="Dentro",IF(DATOS_[[Check Equiparado]:[Check Equiparado]]="Sí",IF(DATOS!AO$4="Sí",(1/DATOS_[[% anualiz]:[% anualiz]]),1)*IF(DATOS!AO$5="Sí",1/DATOS_[[% normaliz]:[% normaliz]],1)*(DATOS_[Conc.Sal.11])))))))),
0)</f>
        <v>0</v>
      </c>
      <c r="U103" s="168">
        <f t="array" ref="U103">IFERROR(
(AVERAGE((IF(DATOS_[[Sexo]:[Sexo]]=$B103,IF(DATOS_[[AGRUP. VALOR. PTO.]:[AGRUP. VALOR. PTO.]]=$B102,IF(DATOS_[[Check Periodo Ref.]:[Check Periodo Ref.]]="Dentro",IF(DATOS_[[Check Equiparado]:[Check Equiparado]]="Sí",IF(DATOS!AP$4="Sí",(1/DATOS_[[% anualiz]:[% anualiz]]),1)*IF(DATOS!AP$5="Sí",1/DATOS_[[% normaliz]:[% normaliz]],1)*(DATOS_[Conc.Sal.12])))))))),
0)</f>
        <v>0</v>
      </c>
      <c r="V103" s="168">
        <f t="array" ref="V103">IFERROR(
(AVERAGE((IF(DATOS_[[Sexo]:[Sexo]]=$B103,IF(DATOS_[[AGRUP. VALOR. PTO.]:[AGRUP. VALOR. PTO.]]=$B102,IF(DATOS_[[Check Periodo Ref.]:[Check Periodo Ref.]]="Dentro",IF(DATOS_[[Check Equiparado]:[Check Equiparado]]="Sí",IF(DATOS!AQ$4="Sí",(1/DATOS_[[% anualiz]:[% anualiz]]),1)*IF(DATOS!AQ$5="Sí",1/DATOS_[[% normaliz]:[% normaliz]],1)*(DATOS_[Conc.Sal.13])))))))),
0)</f>
        <v>0</v>
      </c>
      <c r="W103" s="168">
        <f t="array" ref="W103">IFERROR(
(AVERAGE((IF(DATOS_[[Sexo]:[Sexo]]=$B103,IF(DATOS_[[AGRUP. VALOR. PTO.]:[AGRUP. VALOR. PTO.]]=$B102,IF(DATOS_[[Check Periodo Ref.]:[Check Periodo Ref.]]="Dentro",IF(DATOS_[[Check Equiparado]:[Check Equiparado]]="Sí",IF(DATOS!AR$4="Sí",(1/DATOS_[[% anualiz]:[% anualiz]]),1)*IF(DATOS!AR$5="Sí",1/DATOS_[[% normaliz]:[% normaliz]],1)*(DATOS_[Conc.Sal.14])))))))),
0)</f>
        <v>0</v>
      </c>
      <c r="X103" s="168">
        <f t="array" ref="X103">IFERROR(
(AVERAGE((IF(DATOS_[[Sexo]:[Sexo]]=$B103,IF(DATOS_[[AGRUP. VALOR. PTO.]:[AGRUP. VALOR. PTO.]]=$B102,IF(DATOS_[[Check Periodo Ref.]:[Check Periodo Ref.]]="Dentro",IF(DATOS_[[Check Equiparado]:[Check Equiparado]]="Sí",IF(DATOS!AS$4="Sí",(1/DATOS_[[% anualiz]:[% anualiz]]),1)*IF(DATOS!AS$5="Sí",1/DATOS_[[% normaliz]:[% normaliz]],1)*(DATOS_[Conc.Sal.15])))))))),
0)</f>
        <v>0</v>
      </c>
      <c r="Y103" s="168">
        <f t="array" ref="Y103">IFERROR(
(AVERAGE((IF(DATOS_[[Sexo]:[Sexo]]=$B103,IF(DATOS_[[AGRUP. VALOR. PTO.]:[AGRUP. VALOR. PTO.]]=$B102,IF(DATOS_[[Check Periodo Ref.]:[Check Periodo Ref.]]="Dentro",IF(DATOS_[[Check Equiparado]:[Check Equiparado]]="Sí",IF(DATOS!AT$4="Sí",(1/DATOS_[[% anualiz]:[% anualiz]]),1)*IF(DATOS!AT$5="Sí",1/DATOS_[[% normaliz]:[% normaliz]],1)*(DATOS_[Conc.Sal.16])))))))),
0)</f>
        <v>0</v>
      </c>
      <c r="Z103" s="168">
        <f t="array" ref="Z103">IFERROR(
(AVERAGE((IF(DATOS_[[Sexo]:[Sexo]]=$B103,IF(DATOS_[[AGRUP. VALOR. PTO.]:[AGRUP. VALOR. PTO.]]=$B102,IF(DATOS_[[Check Periodo Ref.]:[Check Periodo Ref.]]="Dentro",IF(DATOS_[[Check Equiparado]:[Check Equiparado]]="Sí",IF(DATOS!AU$4="Sí",(1/DATOS_[[% anualiz]:[% anualiz]]),1)*IF(DATOS!AU$5="Sí",1/DATOS_[[% normaliz]:[% normaliz]],1)*(DATOS_[Conc.Sal.17])))))))),
0)</f>
        <v>0</v>
      </c>
      <c r="AA103" s="168">
        <f t="array" ref="AA103">IFERROR(
(AVERAGE((IF(DATOS_[[Sexo]:[Sexo]]=$B103,IF(DATOS_[[AGRUP. VALOR. PTO.]:[AGRUP. VALOR. PTO.]]=$B102,IF(DATOS_[[Check Periodo Ref.]:[Check Periodo Ref.]]="Dentro",IF(DATOS_[[Check Equiparado]:[Check Equiparado]]="Sí",IF(DATOS!AV$4="Sí",(1/DATOS_[[% anualiz]:[% anualiz]]),1)*IF(DATOS!AV$5="Sí",1/DATOS_[[% normaliz]:[% normaliz]],1)*(DATOS_[Conc.Sal.18])))))))),
0)</f>
        <v>0</v>
      </c>
      <c r="AB103" s="168">
        <f t="array" ref="AB103">IFERROR(
(AVERAGE((IF(DATOS_[[Sexo]:[Sexo]]=$B103,IF(DATOS_[[AGRUP. VALOR. PTO.]:[AGRUP. VALOR. PTO.]]=$B102,IF(DATOS_[[Check Periodo Ref.]:[Check Periodo Ref.]]="Dentro",IF(DATOS_[[Check Equiparado]:[Check Equiparado]]="Sí",IF(DATOS!AW$4="Sí",(1/DATOS_[[% anualiz]:[% anualiz]]),1)*IF(DATOS!AW$5="Sí",1/DATOS_[[% normaliz]:[% normaliz]],1)*(DATOS_[Conc.Sal.19])))))))),
0)</f>
        <v>0</v>
      </c>
      <c r="AC103" s="168">
        <f t="array" ref="AC103">IFERROR(
(AVERAGE((IF(DATOS_[[Sexo]:[Sexo]]=$B103,IF(DATOS_[[AGRUP. VALOR. PTO.]:[AGRUP. VALOR. PTO.]]=$B102,IF(DATOS_[[Check Periodo Ref.]:[Check Periodo Ref.]]="Dentro",IF(DATOS_[[Check Equiparado]:[Check Equiparado]]="Sí",IF(DATOS!AX$4="Sí",(1/DATOS_[[% anualiz]:[% anualiz]]),1)*IF(DATOS!AX$5="Sí",1/DATOS_[[% normaliz]:[% normaliz]],1)*(DATOS_[Conc.Sal.20])))))))),
0)</f>
        <v>0</v>
      </c>
      <c r="AD103" s="168">
        <f t="array" ref="AD103">IFERROR(
(AVERAGE((IF(DATOS_[[Sexo]:[Sexo]]=$B103,IF(DATOS_[[AGRUP. VALOR. PTO.]:[AGRUP. VALOR. PTO.]]=$B102,IF(DATOS_[[Check Periodo Ref.]:[Check Periodo Ref.]]="Dentro",IF(DATOS_[[Check Equiparado]:[Check Equiparado]]="Sí",IF(DATOS!AY$4="Sí",(1/DATOS_[[% anualiz]:[% anualiz]]),1)*IF(DATOS!AY$5="Sí",1/DATOS_[[% normaliz]:[% normaliz]],1)*(DATOS_[Conc.Sal.21])))))))),
0)</f>
        <v>0</v>
      </c>
      <c r="AE103" s="168">
        <f t="array" ref="AE103">IFERROR(
(AVERAGE((IF(DATOS_[[Sexo]:[Sexo]]=$B103,IF(DATOS_[[AGRUP. VALOR. PTO.]:[AGRUP. VALOR. PTO.]]=$B102,IF(DATOS_[[Check Periodo Ref.]:[Check Periodo Ref.]]="Dentro",IF(DATOS_[[Check Equiparado]:[Check Equiparado]]="Sí",IF(DATOS!AZ$4="Sí",(1/DATOS_[[% anualiz]:[% anualiz]]),1)*IF(DATOS!AZ$5="Sí",1/DATOS_[[% normaliz]:[% normaliz]],1)*(DATOS_[Conc.Sal.22])))))))),
0)</f>
        <v>0</v>
      </c>
      <c r="AF103" s="168">
        <f t="array" ref="AF103">IFERROR(
(AVERAGE((IF(DATOS_[[Sexo]:[Sexo]]=$B103,IF(DATOS_[[AGRUP. VALOR. PTO.]:[AGRUP. VALOR. PTO.]]=$B102,IF(DATOS_[[Check Periodo Ref.]:[Check Periodo Ref.]]="Dentro",IF(DATOS_[[Check Equiparado]:[Check Equiparado]]="Sí",IF(DATOS!BA$4="Sí",(1/DATOS_[[% anualiz]:[% anualiz]]),1)*IF(DATOS!BA$5="Sí",1/DATOS_[[% normaliz]:[% normaliz]],1)*(DATOS_[Conc.Sal.23])))))))),
0)</f>
        <v>0</v>
      </c>
      <c r="AG103" s="168">
        <f t="array" ref="AG103">IFERROR(
(AVERAGE((IF(DATOS_[[Sexo]:[Sexo]]=$B103,IF(DATOS_[[AGRUP. VALOR. PTO.]:[AGRUP. VALOR. PTO.]]=$B102,IF(DATOS_[[Check Periodo Ref.]:[Check Periodo Ref.]]="Dentro",IF(DATOS_[[Check Equiparado]:[Check Equiparado]]="Sí",IF(DATOS!BB$4="Sí",(1/DATOS_[[% anualiz]:[% anualiz]]),1)*IF(DATOS!BB$5="Sí",1/DATOS_[[% normaliz]:[% normaliz]],1)*(DATOS_[Conc.Sal.24])))))))),
0)</f>
        <v>0</v>
      </c>
      <c r="AH103" s="168">
        <f t="array" ref="AH103">IFERROR(
(AVERAGE((IF(DATOS_[[Sexo]:[Sexo]]=$B103,IF(DATOS_[[AGRUP. VALOR. PTO.]:[AGRUP. VALOR. PTO.]]=$B102,IF(DATOS_[[Check Periodo Ref.]:[Check Periodo Ref.]]="Dentro",IF(DATOS_[[Check Equiparado]:[Check Equiparado]]="Sí",IF(DATOS!BC$4="Sí",(1/DATOS_[[% anualiz]:[% anualiz]]),1)*IF(DATOS!BC$5="Sí",1/DATOS_[[% normaliz]:[% normaliz]],1)*(DATOS_[Conc.Sal.25])))))))),
0)</f>
        <v>0</v>
      </c>
      <c r="AI103" s="168">
        <f t="array" ref="AI103">IFERROR(
(AVERAGE((IF(DATOS_[[Sexo]:[Sexo]]=$B103,IF(DATOS_[[AGRUP. VALOR. PTO.]:[AGRUP. VALOR. PTO.]]=$B102,IF(DATOS_[[Check Periodo Ref.]:[Check Periodo Ref.]]="Dentro",IF(DATOS_[[Check Equiparado]:[Check Equiparado]]="Sí",IF(DATOS!BD$4="Sí",(1/DATOS_[[% anualiz]:[% anualiz]]),1)*IF(DATOS!BD$5="Sí",1/DATOS_[[% normaliz]:[% normaliz]],1)*(DATOS_[Conc.Sal.26])))))))),
0)</f>
        <v>0</v>
      </c>
      <c r="AJ103" s="168">
        <f t="array" ref="AJ103">IFERROR(
(AVERAGE((IF(DATOS_[[Sexo]:[Sexo]]=$B103,IF(DATOS_[[AGRUP. VALOR. PTO.]:[AGRUP. VALOR. PTO.]]=$B102,IF(DATOS_[[Check Periodo Ref.]:[Check Periodo Ref.]]="Dentro",IF(DATOS_[[Check Equiparado]:[Check Equiparado]]="Sí",IF(DATOS!BE$4="Sí",(1/DATOS_[[% anualiz]:[% anualiz]]),1)*IF(DATOS!BE$5="Sí",1/DATOS_[[% normaliz]:[% normaliz]],1)*(DATOS_[Conc.Sal.27])))))))),
0)</f>
        <v>0</v>
      </c>
      <c r="AK103" s="168">
        <f t="array" ref="AK103">IFERROR(
(AVERAGE((IF(DATOS_[[Sexo]:[Sexo]]=$B103,IF(DATOS_[[AGRUP. VALOR. PTO.]:[AGRUP. VALOR. PTO.]]=$B102,IF(DATOS_[[Check Periodo Ref.]:[Check Periodo Ref.]]="Dentro",IF(DATOS_[[Check Equiparado]:[Check Equiparado]]="Sí",IF(DATOS!BF$4="Sí",(1/DATOS_[[% anualiz]:[% anualiz]]),1)*IF(DATOS!BF$5="Sí",1/DATOS_[[% normaliz]:[% normaliz]],1)*(DATOS_[Conc.Sal.28])))))))),
0)</f>
        <v>0</v>
      </c>
      <c r="AL103" s="168">
        <f t="array" ref="AL103">IFERROR(
(AVERAGE((IF(DATOS_[[Sexo]:[Sexo]]=$B103,IF(DATOS_[[AGRUP. VALOR. PTO.]:[AGRUP. VALOR. PTO.]]=$B102,IF(DATOS_[[Check Periodo Ref.]:[Check Periodo Ref.]]="Dentro",IF(DATOS_[[Check Equiparado]:[Check Equiparado]]="Sí",IF(DATOS!BG$4="Sí",(1/DATOS_[[% anualiz]:[% anualiz]]),1)*IF(DATOS!BG$5="Sí",1/DATOS_[[% normaliz]:[% normaliz]],1)*(DATOS_[Conc.Sal.29])))))))),
0)</f>
        <v>0</v>
      </c>
      <c r="AM103" s="168">
        <f t="array" ref="AM103">IFERROR(
(AVERAGE((IF(DATOS_[[Sexo]:[Sexo]]=$B103,IF(DATOS_[[AGRUP. VALOR. PTO.]:[AGRUP. VALOR. PTO.]]=$B102,IF(DATOS_[[Check Periodo Ref.]:[Check Periodo Ref.]]="Dentro",IF(DATOS_[[Check Equiparado]:[Check Equiparado]]="Sí",IF(DATOS!BH$4="Sí",(1/DATOS_[[% anualiz]:[% anualiz]]),1)*IF(DATOS!BH$5="Sí",1/DATOS_[[% normaliz]:[% normaliz]],1)*(DATOS_[Conc.Sal.30])))))))),
0)</f>
        <v>0</v>
      </c>
      <c r="AN103" s="169">
        <f t="array" ref="AN103">IFERROR(
AVERAGE(IF(DATOS_[Sexo]=$B103,IF(DATOS_[[AGRUP. VALOR. PTO.]:[AGRUP. VALOR. PTO.]]=$B102,IF(DATOS_[Check Equiparado]="Sí",IF(DATOS_[Check Periodo Ref.]="Dentro",DATOS_[Tot COMPL.SAL Eq],FALSE))))),
0)</f>
        <v>0</v>
      </c>
      <c r="AO103" s="170">
        <f t="array" ref="AO103">IFERROR(
AVERAGE(IF(DATOS_[Sexo]=$B103,IF(DATOS_[[AGRUP. VALOR. PTO.]:[AGRUP. VALOR. PTO.]]=$B102,IF(DATOS_[Check Equiparado]="Sí",IF(DATOS_[Check Periodo Ref.]="Dentro",DATOS_[TOTAL SALARIO Eq],FALSE))))),
0)</f>
        <v>0</v>
      </c>
      <c r="AP103" s="171">
        <f t="array" ref="AP103">IFERROR(
(AVERAGE((IF(DATOS_[[Sexo]:[Sexo]]=$B103,IF(DATOS_[[AGRUP. VALOR. PTO.]:[AGRUP. VALOR. PTO.]]=$B102,IF(DATOS_[[Check Periodo Ref.]:[Check Periodo Ref.]]="Dentro",IF(DATOS_[[Check Equiparado]:[Check Equiparado]]="Sí",IF(DATOS!BI$4="Sí",(1/DATOS_[[% anualiz]:[% anualiz]]),1)*IF(DATOS!BI$5="Sí",1/DATOS_[[% normaliz]:[% normaliz]],1)*(DATOS_[C.Extra.01])))))))),
0)</f>
        <v>0</v>
      </c>
      <c r="AQ103" s="171">
        <f t="array" ref="AQ103">IFERROR(
(AVERAGE((IF(DATOS_[[Sexo]:[Sexo]]=$B103,IF(DATOS_[[AGRUP. VALOR. PTO.]:[AGRUP. VALOR. PTO.]]=$B102,IF(DATOS_[[Check Periodo Ref.]:[Check Periodo Ref.]]="Dentro",IF(DATOS_[[Check Equiparado]:[Check Equiparado]]="Sí",IF(DATOS!BJ$4="Sí",(1/DATOS_[[% anualiz]:[% anualiz]]),1)*IF(DATOS!BJ$5="Sí",1/DATOS_[[% normaliz]:[% normaliz]],1)*(DATOS_[C.Extra.02])))))))),
0)</f>
        <v>0</v>
      </c>
      <c r="AR103" s="171">
        <f t="array" ref="AR103">IFERROR(
(AVERAGE((IF(DATOS_[[Sexo]:[Sexo]]=$B103,IF(DATOS_[[AGRUP. VALOR. PTO.]:[AGRUP. VALOR. PTO.]]=$B102,IF(DATOS_[[Check Periodo Ref.]:[Check Periodo Ref.]]="Dentro",IF(DATOS_[[Check Equiparado]:[Check Equiparado]]="Sí",IF(DATOS!BK$4="Sí",(1/DATOS_[[% anualiz]:[% anualiz]]),1)*IF(DATOS!BK$5="Sí",1/DATOS_[[% normaliz]:[% normaliz]],1)*(DATOS_[C.Extra.03])))))))),
0)</f>
        <v>0</v>
      </c>
      <c r="AS103" s="171">
        <f t="array" ref="AS103">IFERROR(
(AVERAGE((IF(DATOS_[[Sexo]:[Sexo]]=$B103,IF(DATOS_[[AGRUP. VALOR. PTO.]:[AGRUP. VALOR. PTO.]]=$B102,IF(DATOS_[[Check Periodo Ref.]:[Check Periodo Ref.]]="Dentro",IF(DATOS_[[Check Equiparado]:[Check Equiparado]]="Sí",IF(DATOS!BL$4="Sí",(1/DATOS_[[% anualiz]:[% anualiz]]),1)*IF(DATOS!BL$5="Sí",1/DATOS_[[% normaliz]:[% normaliz]],1)*(DATOS_[C.Extra.04])))))))),
0)</f>
        <v>0</v>
      </c>
      <c r="AT103" s="171">
        <f t="array" ref="AT103">IFERROR(
(AVERAGE((IF(DATOS_[[Sexo]:[Sexo]]=$B103,IF(DATOS_[[AGRUP. VALOR. PTO.]:[AGRUP. VALOR. PTO.]]=$B102,IF(DATOS_[[Check Periodo Ref.]:[Check Periodo Ref.]]="Dentro",IF(DATOS_[[Check Equiparado]:[Check Equiparado]]="Sí",IF(DATOS!BM$4="Sí",(1/DATOS_[[% anualiz]:[% anualiz]]),1)*IF(DATOS!BM$5="Sí",1/DATOS_[[% normaliz]:[% normaliz]],1)*(DATOS_[C.Extra.05])))))))),
0)</f>
        <v>0</v>
      </c>
      <c r="AU103" s="172">
        <f t="array" ref="AU103">IFERROR(
AVERAGE(IF(DATOS_[Sexo]=$B103,IF(DATOS_[[AGRUP. VALOR. PTO.]:[AGRUP. VALOR. PTO.]]=$B102,IF(DATOS_[Check Equiparado]="Sí",IF(DATOS_[Check Periodo Ref.]="Dentro",DATOS_[Tot Extrasalarial Eq],FALSE))))),
0)</f>
        <v>0</v>
      </c>
      <c r="AV103" s="173">
        <f t="array" ref="AV103">IFERROR(
AVERAGE(IF(DATOS_[Sexo]=$B103,IF(DATOS_[[AGRUP. VALOR. PTO.]:[AGRUP. VALOR. PTO.]]=$B102,IF(DATOS_[Check Equiparado]="Sí",IF(DATOS_[Check Periodo Ref.]="Dentro",DATOS_[TOTAL Retrib Eq],FALSE))))),
0)</f>
        <v>0</v>
      </c>
    </row>
    <row r="104" spans="1:48" x14ac:dyDescent="0.3">
      <c r="A104" s="119" t="str">
        <f t="shared" ref="A104" si="122">+A103</f>
        <v>[ocultar]</v>
      </c>
      <c r="B104" s="123" t="s">
        <v>163</v>
      </c>
      <c r="C104" s="124">
        <f t="array" ref="C104">SUM(IF($B104=DATOS_[Sexo],
IF($B102=DATOS_[AGRUP. VALOR. PTO.],
IF("Dentro"=DATOS_[Check Periodo Ref.],
1/(COUNTIFS(DATOS_[Sexo],$B104,DATOS_[AGRUP. VALOR. PTO.],$B102,DATOS_[Check Periodo Ref.],"Dentro",DATOS_[id],DATOS_[id]))))))</f>
        <v>0</v>
      </c>
      <c r="D104" s="125">
        <f>COUNTIFS(DATOS_[AGRUP. VALOR. PTO.],$B102,DATOS_[Sexo],$B104,DATOS_[Check Periodo Ref.],"Dentro")</f>
        <v>0</v>
      </c>
      <c r="E104" s="125">
        <f>COUNTIFS(DATOS_[AGRUP. VALOR. PTO.],$B102,DATOS_[Sexo],$B104,DATOS_[Check Periodo Ref.],"Dentro",DATOS_[Check Nº SC Norm],"Sí")</f>
        <v>0</v>
      </c>
      <c r="F104" s="125">
        <f>COUNTIFS(DATOS_[AGRUP. VALOR. PTO.],$B102,DATOS_[Sexo],$B104,DATOS_[Check Periodo Ref.],"Dentro",DATOS_[Check Nº SC Anualiz],"Sí")</f>
        <v>0</v>
      </c>
      <c r="G104" s="125">
        <f>COUNTIFS(DATOS_[AGRUP. VALOR. PTO.],$B102,DATOS_[Sexo],$B104,DATOS_[Check Periodo Ref.],"Dentro",DATOS_[Check Nº SC Norm y Anualiz],"Sí")</f>
        <v>0</v>
      </c>
      <c r="H104" s="125">
        <f>COUNTIFS(DATOS_[AGRUP. VALOR. PTO.],$B102,DATOS_[Sexo],$B104,DATOS_[Check Periodo Ref.],"Dentro",DATOS_[Check Equiparación],"Sí")</f>
        <v>0</v>
      </c>
      <c r="I104" s="167" cm="1">
        <f t="array" ref="I104">IFERROR(
AVERAGE(IF(DATOS_[Sexo]=$B104,IF(DATOS_[[AGRUP. VALOR. PTO.]:[AGRUP. VALOR. PTO.]]=$B102,IF(DATOS_[Check Equiparado]="Sí",IF(DATOS_[Check Periodo Ref.]="Dentro",DATOS_[SALARIO BASE Eq],FALSE))))),
0)</f>
        <v>0</v>
      </c>
      <c r="J104" s="168">
        <f t="array" ref="J104">IFERROR(
(AVERAGE((IF(DATOS_[[Sexo]:[Sexo]]=$B104,IF(DATOS_[[AGRUP. VALOR. PTO.]:[AGRUP. VALOR. PTO.]]=$B102,IF(DATOS_[[Check Periodo Ref.]:[Check Periodo Ref.]]="Dentro",IF(DATOS_[[Check Equiparado]:[Check Equiparado]]="Sí",IF(DATOS!AE$4="Sí",(1/DATOS_[[% anualiz]:[% anualiz]]),1)*IF(DATOS!AE$5="Sí",1/DATOS_[[% normaliz]:[% normaliz]],1)*(DATOS_[Conc.Sal.01])))))))),
0)</f>
        <v>0</v>
      </c>
      <c r="K104" s="168">
        <f t="array" ref="K104">IFERROR(
(AVERAGE((IF(DATOS_[[Sexo]:[Sexo]]=$B104,IF(DATOS_[[AGRUP. VALOR. PTO.]:[AGRUP. VALOR. PTO.]]=$B102,IF(DATOS_[[Check Periodo Ref.]:[Check Periodo Ref.]]="Dentro",IF(DATOS_[[Check Equiparado]:[Check Equiparado]]="Sí",IF(DATOS!AF$4="Sí",(1/DATOS_[[% anualiz]:[% anualiz]]),1)*IF(DATOS!AF$5="Sí",1/DATOS_[[% normaliz]:[% normaliz]],1)*(DATOS_[Conc.Sal.02])))))))),
0)</f>
        <v>0</v>
      </c>
      <c r="L104" s="168">
        <f t="array" ref="L104">IFERROR(
(AVERAGE((IF(DATOS_[[Sexo]:[Sexo]]=$B104,IF(DATOS_[[AGRUP. VALOR. PTO.]:[AGRUP. VALOR. PTO.]]=$B102,IF(DATOS_[[Check Periodo Ref.]:[Check Periodo Ref.]]="Dentro",IF(DATOS_[[Check Equiparado]:[Check Equiparado]]="Sí",IF(DATOS!AG$4="Sí",(1/DATOS_[[% anualiz]:[% anualiz]]),1)*IF(DATOS!AG$5="Sí",1/DATOS_[[% normaliz]:[% normaliz]],1)*(DATOS_[Conc.Sal.03])))))))),
0)</f>
        <v>0</v>
      </c>
      <c r="M104" s="168">
        <f t="array" ref="M104">IFERROR(
(AVERAGE((IF(DATOS_[[Sexo]:[Sexo]]=$B104,IF(DATOS_[[AGRUP. VALOR. PTO.]:[AGRUP. VALOR. PTO.]]=$B102,IF(DATOS_[[Check Periodo Ref.]:[Check Periodo Ref.]]="Dentro",IF(DATOS_[[Check Equiparado]:[Check Equiparado]]="Sí",IF(DATOS!AH$4="Sí",(1/DATOS_[[% anualiz]:[% anualiz]]),1)*IF(DATOS!AH$5="Sí",1/DATOS_[[% normaliz]:[% normaliz]],1)*(DATOS_[Conc.Sal.04])))))))),
0)</f>
        <v>0</v>
      </c>
      <c r="N104" s="168">
        <f t="array" ref="N104">IFERROR(
(AVERAGE((IF(DATOS_[[Sexo]:[Sexo]]=$B104,IF(DATOS_[[AGRUP. VALOR. PTO.]:[AGRUP. VALOR. PTO.]]=$B102,IF(DATOS_[[Check Periodo Ref.]:[Check Periodo Ref.]]="Dentro",IF(DATOS_[[Check Equiparado]:[Check Equiparado]]="Sí",IF(DATOS!AI$4="Sí",(1/DATOS_[[% anualiz]:[% anualiz]]),1)*IF(DATOS!AI$5="Sí",1/DATOS_[[% normaliz]:[% normaliz]],1)*(DATOS_[Conc.Sal.05])))))))),
0)</f>
        <v>0</v>
      </c>
      <c r="O104" s="168">
        <f t="array" ref="O104">IFERROR(
(AVERAGE((IF(DATOS_[[Sexo]:[Sexo]]=$B104,IF(DATOS_[[AGRUP. VALOR. PTO.]:[AGRUP. VALOR. PTO.]]=$B102,IF(DATOS_[[Check Periodo Ref.]:[Check Periodo Ref.]]="Dentro",IF(DATOS_[[Check Equiparado]:[Check Equiparado]]="Sí",IF(DATOS!AJ$4="Sí",(1/DATOS_[[% anualiz]:[% anualiz]]),1)*IF(DATOS!AJ$5="Sí",1/DATOS_[[% normaliz]:[% normaliz]],1)*(DATOS_[Conc.Sal.06])))))))),
0)</f>
        <v>0</v>
      </c>
      <c r="P104" s="168">
        <f t="array" ref="P104">IFERROR(
(AVERAGE((IF(DATOS_[[Sexo]:[Sexo]]=$B104,IF(DATOS_[[AGRUP. VALOR. PTO.]:[AGRUP. VALOR. PTO.]]=$B102,IF(DATOS_[[Check Periodo Ref.]:[Check Periodo Ref.]]="Dentro",IF(DATOS_[[Check Equiparado]:[Check Equiparado]]="Sí",IF(DATOS!AK$4="Sí",(1/DATOS_[[% anualiz]:[% anualiz]]),1)*IF(DATOS!AK$5="Sí",1/DATOS_[[% normaliz]:[% normaliz]],1)*(DATOS_[Conc.Sal.07])))))))),
0)</f>
        <v>0</v>
      </c>
      <c r="Q104" s="168">
        <f t="array" ref="Q104">IFERROR(
(AVERAGE((IF(DATOS_[[Sexo]:[Sexo]]=$B104,IF(DATOS_[[AGRUP. VALOR. PTO.]:[AGRUP. VALOR. PTO.]]=$B102,IF(DATOS_[[Check Periodo Ref.]:[Check Periodo Ref.]]="Dentro",IF(DATOS_[[Check Equiparado]:[Check Equiparado]]="Sí",IF(DATOS!AL$4="Sí",(1/DATOS_[[% anualiz]:[% anualiz]]),1)*IF(DATOS!AL$5="Sí",1/DATOS_[[% normaliz]:[% normaliz]],1)*(DATOS_[Conc.Sal.08])))))))),
0)</f>
        <v>0</v>
      </c>
      <c r="R104" s="168">
        <f t="array" ref="R104">IFERROR(
(AVERAGE((IF(DATOS_[[Sexo]:[Sexo]]=$B104,IF(DATOS_[[AGRUP. VALOR. PTO.]:[AGRUP. VALOR. PTO.]]=$B102,IF(DATOS_[[Check Periodo Ref.]:[Check Periodo Ref.]]="Dentro",IF(DATOS_[[Check Equiparado]:[Check Equiparado]]="Sí",IF(DATOS!AM$4="Sí",(1/DATOS_[[% anualiz]:[% anualiz]]),1)*IF(DATOS!AM$5="Sí",1/DATOS_[[% normaliz]:[% normaliz]],1)*(DATOS_[Conc.Sal.09])))))))),
0)</f>
        <v>0</v>
      </c>
      <c r="S104" s="168">
        <f t="array" ref="S104">IFERROR(
(AVERAGE((IF(DATOS_[[Sexo]:[Sexo]]=$B104,IF(DATOS_[[AGRUP. VALOR. PTO.]:[AGRUP. VALOR. PTO.]]=$B102,IF(DATOS_[[Check Periodo Ref.]:[Check Periodo Ref.]]="Dentro",IF(DATOS_[[Check Equiparado]:[Check Equiparado]]="Sí",IF(DATOS!AN$4="Sí",(1/DATOS_[[% anualiz]:[% anualiz]]),1)*IF(DATOS!AN$5="Sí",1/DATOS_[[% normaliz]:[% normaliz]],1)*(DATOS_[Conc.Sal.10])))))))),
0)</f>
        <v>0</v>
      </c>
      <c r="T104" s="168">
        <f t="array" ref="T104">IFERROR(
(AVERAGE((IF(DATOS_[[Sexo]:[Sexo]]=$B104,IF(DATOS_[[AGRUP. VALOR. PTO.]:[AGRUP. VALOR. PTO.]]=$B102,IF(DATOS_[[Check Periodo Ref.]:[Check Periodo Ref.]]="Dentro",IF(DATOS_[[Check Equiparado]:[Check Equiparado]]="Sí",IF(DATOS!AO$4="Sí",(1/DATOS_[[% anualiz]:[% anualiz]]),1)*IF(DATOS!AO$5="Sí",1/DATOS_[[% normaliz]:[% normaliz]],1)*(DATOS_[Conc.Sal.11])))))))),
0)</f>
        <v>0</v>
      </c>
      <c r="U104" s="168">
        <f t="array" ref="U104">IFERROR(
(AVERAGE((IF(DATOS_[[Sexo]:[Sexo]]=$B104,IF(DATOS_[[AGRUP. VALOR. PTO.]:[AGRUP. VALOR. PTO.]]=$B102,IF(DATOS_[[Check Periodo Ref.]:[Check Periodo Ref.]]="Dentro",IF(DATOS_[[Check Equiparado]:[Check Equiparado]]="Sí",IF(DATOS!AP$4="Sí",(1/DATOS_[[% anualiz]:[% anualiz]]),1)*IF(DATOS!AP$5="Sí",1/DATOS_[[% normaliz]:[% normaliz]],1)*(DATOS_[Conc.Sal.12])))))))),
0)</f>
        <v>0</v>
      </c>
      <c r="V104" s="168">
        <f t="array" ref="V104">IFERROR(
(AVERAGE((IF(DATOS_[[Sexo]:[Sexo]]=$B104,IF(DATOS_[[AGRUP. VALOR. PTO.]:[AGRUP. VALOR. PTO.]]=$B102,IF(DATOS_[[Check Periodo Ref.]:[Check Periodo Ref.]]="Dentro",IF(DATOS_[[Check Equiparado]:[Check Equiparado]]="Sí",IF(DATOS!AQ$4="Sí",(1/DATOS_[[% anualiz]:[% anualiz]]),1)*IF(DATOS!AQ$5="Sí",1/DATOS_[[% normaliz]:[% normaliz]],1)*(DATOS_[Conc.Sal.13])))))))),
0)</f>
        <v>0</v>
      </c>
      <c r="W104" s="168">
        <f t="array" ref="W104">IFERROR(
(AVERAGE((IF(DATOS_[[Sexo]:[Sexo]]=$B104,IF(DATOS_[[AGRUP. VALOR. PTO.]:[AGRUP. VALOR. PTO.]]=$B102,IF(DATOS_[[Check Periodo Ref.]:[Check Periodo Ref.]]="Dentro",IF(DATOS_[[Check Equiparado]:[Check Equiparado]]="Sí",IF(DATOS!AR$4="Sí",(1/DATOS_[[% anualiz]:[% anualiz]]),1)*IF(DATOS!AR$5="Sí",1/DATOS_[[% normaliz]:[% normaliz]],1)*(DATOS_[Conc.Sal.14])))))))),
0)</f>
        <v>0</v>
      </c>
      <c r="X104" s="168">
        <f t="array" ref="X104">IFERROR(
(AVERAGE((IF(DATOS_[[Sexo]:[Sexo]]=$B104,IF(DATOS_[[AGRUP. VALOR. PTO.]:[AGRUP. VALOR. PTO.]]=$B102,IF(DATOS_[[Check Periodo Ref.]:[Check Periodo Ref.]]="Dentro",IF(DATOS_[[Check Equiparado]:[Check Equiparado]]="Sí",IF(DATOS!AS$4="Sí",(1/DATOS_[[% anualiz]:[% anualiz]]),1)*IF(DATOS!AS$5="Sí",1/DATOS_[[% normaliz]:[% normaliz]],1)*(DATOS_[Conc.Sal.15])))))))),
0)</f>
        <v>0</v>
      </c>
      <c r="Y104" s="168">
        <f t="array" ref="Y104">IFERROR(
(AVERAGE((IF(DATOS_[[Sexo]:[Sexo]]=$B104,IF(DATOS_[[AGRUP. VALOR. PTO.]:[AGRUP. VALOR. PTO.]]=$B102,IF(DATOS_[[Check Periodo Ref.]:[Check Periodo Ref.]]="Dentro",IF(DATOS_[[Check Equiparado]:[Check Equiparado]]="Sí",IF(DATOS!AT$4="Sí",(1/DATOS_[[% anualiz]:[% anualiz]]),1)*IF(DATOS!AT$5="Sí",1/DATOS_[[% normaliz]:[% normaliz]],1)*(DATOS_[Conc.Sal.16])))))))),
0)</f>
        <v>0</v>
      </c>
      <c r="Z104" s="168">
        <f t="array" ref="Z104">IFERROR(
(AVERAGE((IF(DATOS_[[Sexo]:[Sexo]]=$B104,IF(DATOS_[[AGRUP. VALOR. PTO.]:[AGRUP. VALOR. PTO.]]=$B102,IF(DATOS_[[Check Periodo Ref.]:[Check Periodo Ref.]]="Dentro",IF(DATOS_[[Check Equiparado]:[Check Equiparado]]="Sí",IF(DATOS!AU$4="Sí",(1/DATOS_[[% anualiz]:[% anualiz]]),1)*IF(DATOS!AU$5="Sí",1/DATOS_[[% normaliz]:[% normaliz]],1)*(DATOS_[Conc.Sal.17])))))))),
0)</f>
        <v>0</v>
      </c>
      <c r="AA104" s="168">
        <f t="array" ref="AA104">IFERROR(
(AVERAGE((IF(DATOS_[[Sexo]:[Sexo]]=$B104,IF(DATOS_[[AGRUP. VALOR. PTO.]:[AGRUP. VALOR. PTO.]]=$B102,IF(DATOS_[[Check Periodo Ref.]:[Check Periodo Ref.]]="Dentro",IF(DATOS_[[Check Equiparado]:[Check Equiparado]]="Sí",IF(DATOS!AV$4="Sí",(1/DATOS_[[% anualiz]:[% anualiz]]),1)*IF(DATOS!AV$5="Sí",1/DATOS_[[% normaliz]:[% normaliz]],1)*(DATOS_[Conc.Sal.18])))))))),
0)</f>
        <v>0</v>
      </c>
      <c r="AB104" s="168">
        <f t="array" ref="AB104">IFERROR(
(AVERAGE((IF(DATOS_[[Sexo]:[Sexo]]=$B104,IF(DATOS_[[AGRUP. VALOR. PTO.]:[AGRUP. VALOR. PTO.]]=$B102,IF(DATOS_[[Check Periodo Ref.]:[Check Periodo Ref.]]="Dentro",IF(DATOS_[[Check Equiparado]:[Check Equiparado]]="Sí",IF(DATOS!AW$4="Sí",(1/DATOS_[[% anualiz]:[% anualiz]]),1)*IF(DATOS!AW$5="Sí",1/DATOS_[[% normaliz]:[% normaliz]],1)*(DATOS_[Conc.Sal.19])))))))),
0)</f>
        <v>0</v>
      </c>
      <c r="AC104" s="168">
        <f t="array" ref="AC104">IFERROR(
(AVERAGE((IF(DATOS_[[Sexo]:[Sexo]]=$B104,IF(DATOS_[[AGRUP. VALOR. PTO.]:[AGRUP. VALOR. PTO.]]=$B102,IF(DATOS_[[Check Periodo Ref.]:[Check Periodo Ref.]]="Dentro",IF(DATOS_[[Check Equiparado]:[Check Equiparado]]="Sí",IF(DATOS!AX$4="Sí",(1/DATOS_[[% anualiz]:[% anualiz]]),1)*IF(DATOS!AX$5="Sí",1/DATOS_[[% normaliz]:[% normaliz]],1)*(DATOS_[Conc.Sal.20])))))))),
0)</f>
        <v>0</v>
      </c>
      <c r="AD104" s="168">
        <f t="array" ref="AD104">IFERROR(
(AVERAGE((IF(DATOS_[[Sexo]:[Sexo]]=$B104,IF(DATOS_[[AGRUP. VALOR. PTO.]:[AGRUP. VALOR. PTO.]]=$B102,IF(DATOS_[[Check Periodo Ref.]:[Check Periodo Ref.]]="Dentro",IF(DATOS_[[Check Equiparado]:[Check Equiparado]]="Sí",IF(DATOS!AY$4="Sí",(1/DATOS_[[% anualiz]:[% anualiz]]),1)*IF(DATOS!AY$5="Sí",1/DATOS_[[% normaliz]:[% normaliz]],1)*(DATOS_[Conc.Sal.21])))))))),
0)</f>
        <v>0</v>
      </c>
      <c r="AE104" s="168">
        <f t="array" ref="AE104">IFERROR(
(AVERAGE((IF(DATOS_[[Sexo]:[Sexo]]=$B104,IF(DATOS_[[AGRUP. VALOR. PTO.]:[AGRUP. VALOR. PTO.]]=$B102,IF(DATOS_[[Check Periodo Ref.]:[Check Periodo Ref.]]="Dentro",IF(DATOS_[[Check Equiparado]:[Check Equiparado]]="Sí",IF(DATOS!AZ$4="Sí",(1/DATOS_[[% anualiz]:[% anualiz]]),1)*IF(DATOS!AZ$5="Sí",1/DATOS_[[% normaliz]:[% normaliz]],1)*(DATOS_[Conc.Sal.22])))))))),
0)</f>
        <v>0</v>
      </c>
      <c r="AF104" s="168">
        <f t="array" ref="AF104">IFERROR(
(AVERAGE((IF(DATOS_[[Sexo]:[Sexo]]=$B104,IF(DATOS_[[AGRUP. VALOR. PTO.]:[AGRUP. VALOR. PTO.]]=$B102,IF(DATOS_[[Check Periodo Ref.]:[Check Periodo Ref.]]="Dentro",IF(DATOS_[[Check Equiparado]:[Check Equiparado]]="Sí",IF(DATOS!BA$4="Sí",(1/DATOS_[[% anualiz]:[% anualiz]]),1)*IF(DATOS!BA$5="Sí",1/DATOS_[[% normaliz]:[% normaliz]],1)*(DATOS_[Conc.Sal.23])))))))),
0)</f>
        <v>0</v>
      </c>
      <c r="AG104" s="168">
        <f t="array" ref="AG104">IFERROR(
(AVERAGE((IF(DATOS_[[Sexo]:[Sexo]]=$B104,IF(DATOS_[[AGRUP. VALOR. PTO.]:[AGRUP. VALOR. PTO.]]=$B102,IF(DATOS_[[Check Periodo Ref.]:[Check Periodo Ref.]]="Dentro",IF(DATOS_[[Check Equiparado]:[Check Equiparado]]="Sí",IF(DATOS!BB$4="Sí",(1/DATOS_[[% anualiz]:[% anualiz]]),1)*IF(DATOS!BB$5="Sí",1/DATOS_[[% normaliz]:[% normaliz]],1)*(DATOS_[Conc.Sal.24])))))))),
0)</f>
        <v>0</v>
      </c>
      <c r="AH104" s="168">
        <f t="array" ref="AH104">IFERROR(
(AVERAGE((IF(DATOS_[[Sexo]:[Sexo]]=$B104,IF(DATOS_[[AGRUP. VALOR. PTO.]:[AGRUP. VALOR. PTO.]]=$B102,IF(DATOS_[[Check Periodo Ref.]:[Check Periodo Ref.]]="Dentro",IF(DATOS_[[Check Equiparado]:[Check Equiparado]]="Sí",IF(DATOS!BC$4="Sí",(1/DATOS_[[% anualiz]:[% anualiz]]),1)*IF(DATOS!BC$5="Sí",1/DATOS_[[% normaliz]:[% normaliz]],1)*(DATOS_[Conc.Sal.25])))))))),
0)</f>
        <v>0</v>
      </c>
      <c r="AI104" s="168">
        <f t="array" ref="AI104">IFERROR(
(AVERAGE((IF(DATOS_[[Sexo]:[Sexo]]=$B104,IF(DATOS_[[AGRUP. VALOR. PTO.]:[AGRUP. VALOR. PTO.]]=$B102,IF(DATOS_[[Check Periodo Ref.]:[Check Periodo Ref.]]="Dentro",IF(DATOS_[[Check Equiparado]:[Check Equiparado]]="Sí",IF(DATOS!BD$4="Sí",(1/DATOS_[[% anualiz]:[% anualiz]]),1)*IF(DATOS!BD$5="Sí",1/DATOS_[[% normaliz]:[% normaliz]],1)*(DATOS_[Conc.Sal.26])))))))),
0)</f>
        <v>0</v>
      </c>
      <c r="AJ104" s="168">
        <f t="array" ref="AJ104">IFERROR(
(AVERAGE((IF(DATOS_[[Sexo]:[Sexo]]=$B104,IF(DATOS_[[AGRUP. VALOR. PTO.]:[AGRUP. VALOR. PTO.]]=$B102,IF(DATOS_[[Check Periodo Ref.]:[Check Periodo Ref.]]="Dentro",IF(DATOS_[[Check Equiparado]:[Check Equiparado]]="Sí",IF(DATOS!BE$4="Sí",(1/DATOS_[[% anualiz]:[% anualiz]]),1)*IF(DATOS!BE$5="Sí",1/DATOS_[[% normaliz]:[% normaliz]],1)*(DATOS_[Conc.Sal.27])))))))),
0)</f>
        <v>0</v>
      </c>
      <c r="AK104" s="168">
        <f t="array" ref="AK104">IFERROR(
(AVERAGE((IF(DATOS_[[Sexo]:[Sexo]]=$B104,IF(DATOS_[[AGRUP. VALOR. PTO.]:[AGRUP. VALOR. PTO.]]=$B102,IF(DATOS_[[Check Periodo Ref.]:[Check Periodo Ref.]]="Dentro",IF(DATOS_[[Check Equiparado]:[Check Equiparado]]="Sí",IF(DATOS!BF$4="Sí",(1/DATOS_[[% anualiz]:[% anualiz]]),1)*IF(DATOS!BF$5="Sí",1/DATOS_[[% normaliz]:[% normaliz]],1)*(DATOS_[Conc.Sal.28])))))))),
0)</f>
        <v>0</v>
      </c>
      <c r="AL104" s="168">
        <f t="array" ref="AL104">IFERROR(
(AVERAGE((IF(DATOS_[[Sexo]:[Sexo]]=$B104,IF(DATOS_[[AGRUP. VALOR. PTO.]:[AGRUP. VALOR. PTO.]]=$B102,IF(DATOS_[[Check Periodo Ref.]:[Check Periodo Ref.]]="Dentro",IF(DATOS_[[Check Equiparado]:[Check Equiparado]]="Sí",IF(DATOS!BG$4="Sí",(1/DATOS_[[% anualiz]:[% anualiz]]),1)*IF(DATOS!BG$5="Sí",1/DATOS_[[% normaliz]:[% normaliz]],1)*(DATOS_[Conc.Sal.29])))))))),
0)</f>
        <v>0</v>
      </c>
      <c r="AM104" s="168">
        <f t="array" ref="AM104">IFERROR(
(AVERAGE((IF(DATOS_[[Sexo]:[Sexo]]=$B104,IF(DATOS_[[AGRUP. VALOR. PTO.]:[AGRUP. VALOR. PTO.]]=$B102,IF(DATOS_[[Check Periodo Ref.]:[Check Periodo Ref.]]="Dentro",IF(DATOS_[[Check Equiparado]:[Check Equiparado]]="Sí",IF(DATOS!BH$4="Sí",(1/DATOS_[[% anualiz]:[% anualiz]]),1)*IF(DATOS!BH$5="Sí",1/DATOS_[[% normaliz]:[% normaliz]],1)*(DATOS_[Conc.Sal.30])))))))),
0)</f>
        <v>0</v>
      </c>
      <c r="AN104" s="169">
        <f t="array" ref="AN104">IFERROR(
AVERAGE(IF(DATOS_[Sexo]=$B104,IF(DATOS_[[AGRUP. VALOR. PTO.]:[AGRUP. VALOR. PTO.]]=$B102,IF(DATOS_[Check Equiparado]="Sí",IF(DATOS_[Check Periodo Ref.]="Dentro",DATOS_[Tot COMPL.SAL Eq],FALSE))))),
0)</f>
        <v>0</v>
      </c>
      <c r="AO104" s="170">
        <f t="array" ref="AO104">IFERROR(
AVERAGE(IF(DATOS_[Sexo]=$B104,IF(DATOS_[[AGRUP. VALOR. PTO.]:[AGRUP. VALOR. PTO.]]=$B102,IF(DATOS_[Check Equiparado]="Sí",IF(DATOS_[Check Periodo Ref.]="Dentro",DATOS_[TOTAL SALARIO Eq],FALSE))))),
0)</f>
        <v>0</v>
      </c>
      <c r="AP104" s="171">
        <f t="array" ref="AP104">IFERROR(
(AVERAGE((IF(DATOS_[[Sexo]:[Sexo]]=$B104,IF(DATOS_[[AGRUP. VALOR. PTO.]:[AGRUP. VALOR. PTO.]]=$B103,IF(DATOS_[[Check Periodo Ref.]:[Check Periodo Ref.]]="Dentro",IF(DATOS_[[Check Equiparado]:[Check Equiparado]]="Sí",IF(DATOS!BI$4="Sí",(1/DATOS_[[% anualiz]:[% anualiz]]),1)*IF(DATOS!BI$5="Sí",1/DATOS_[[% normaliz]:[% normaliz]],1)*(DATOS_[C.Extra.01])))))))),
0)</f>
        <v>0</v>
      </c>
      <c r="AQ104" s="171">
        <f t="array" ref="AQ104">IFERROR(
(AVERAGE((IF(DATOS_[[Sexo]:[Sexo]]=$B104,IF(DATOS_[[AGRUP. VALOR. PTO.]:[AGRUP. VALOR. PTO.]]=$B103,IF(DATOS_[[Check Periodo Ref.]:[Check Periodo Ref.]]="Dentro",IF(DATOS_[[Check Equiparado]:[Check Equiparado]]="Sí",IF(DATOS!BJ$4="Sí",(1/DATOS_[[% anualiz]:[% anualiz]]),1)*IF(DATOS!BJ$5="Sí",1/DATOS_[[% normaliz]:[% normaliz]],1)*(DATOS_[C.Extra.02])))))))),
0)</f>
        <v>0</v>
      </c>
      <c r="AR104" s="171">
        <f t="array" ref="AR104">IFERROR(
(AVERAGE((IF(DATOS_[[Sexo]:[Sexo]]=$B104,IF(DATOS_[[AGRUP. VALOR. PTO.]:[AGRUP. VALOR. PTO.]]=$B103,IF(DATOS_[[Check Periodo Ref.]:[Check Periodo Ref.]]="Dentro",IF(DATOS_[[Check Equiparado]:[Check Equiparado]]="Sí",IF(DATOS!BK$4="Sí",(1/DATOS_[[% anualiz]:[% anualiz]]),1)*IF(DATOS!BK$5="Sí",1/DATOS_[[% normaliz]:[% normaliz]],1)*(DATOS_[C.Extra.03])))))))),
0)</f>
        <v>0</v>
      </c>
      <c r="AS104" s="171">
        <f t="array" ref="AS104">IFERROR(
(AVERAGE((IF(DATOS_[[Sexo]:[Sexo]]=$B104,IF(DATOS_[[AGRUP. VALOR. PTO.]:[AGRUP. VALOR. PTO.]]=$B103,IF(DATOS_[[Check Periodo Ref.]:[Check Periodo Ref.]]="Dentro",IF(DATOS_[[Check Equiparado]:[Check Equiparado]]="Sí",IF(DATOS!BL$4="Sí",(1/DATOS_[[% anualiz]:[% anualiz]]),1)*IF(DATOS!BL$5="Sí",1/DATOS_[[% normaliz]:[% normaliz]],1)*(DATOS_[C.Extra.04])))))))),
0)</f>
        <v>0</v>
      </c>
      <c r="AT104" s="171">
        <f t="array" ref="AT104">IFERROR(
(AVERAGE((IF(DATOS_[[Sexo]:[Sexo]]=$B104,IF(DATOS_[[AGRUP. VALOR. PTO.]:[AGRUP. VALOR. PTO.]]=$B103,IF(DATOS_[[Check Periodo Ref.]:[Check Periodo Ref.]]="Dentro",IF(DATOS_[[Check Equiparado]:[Check Equiparado]]="Sí",IF(DATOS!BM$4="Sí",(1/DATOS_[[% anualiz]:[% anualiz]]),1)*IF(DATOS!BM$5="Sí",1/DATOS_[[% normaliz]:[% normaliz]],1)*(DATOS_[C.Extra.05])))))))),
0)</f>
        <v>0</v>
      </c>
      <c r="AU104" s="172">
        <f t="array" ref="AU104">IFERROR(
AVERAGE(IF(DATOS_[Sexo]=$B104,IF(DATOS_[[AGRUP. VALOR. PTO.]:[AGRUP. VALOR. PTO.]]=$B102,IF(DATOS_[Check Equiparado]="Sí",IF(DATOS_[Check Periodo Ref.]="Dentro",DATOS_[Tot Extrasalarial Eq],FALSE))))),
0)</f>
        <v>0</v>
      </c>
      <c r="AV104" s="173">
        <f t="array" ref="AV104">IFERROR(
AVERAGE(IF(DATOS_[Sexo]=$B104,IF(DATOS_[[AGRUP. VALOR. PTO.]:[AGRUP. VALOR. PTO.]]=$B102,IF(DATOS_[Check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104"/>
  <sheetViews>
    <sheetView workbookViewId="0">
      <selection activeCell="G5" sqref="G5"/>
    </sheetView>
  </sheetViews>
  <sheetFormatPr baseColWidth="10" defaultColWidth="7.28515625" defaultRowHeight="16.5" outlineLevelCol="1" x14ac:dyDescent="0.3"/>
  <cols>
    <col min="1" max="1" width="8.85546875" style="107" customWidth="1"/>
    <col min="2" max="2" width="10.7109375" style="107" customWidth="1"/>
    <col min="3" max="7" width="7.28515625" style="107" customWidth="1"/>
    <col min="8" max="8" width="7.28515625" style="107"/>
    <col min="9" max="9" width="10.42578125" style="107" customWidth="1"/>
    <col min="10" max="12" width="7.42578125" style="107" bestFit="1" customWidth="1"/>
    <col min="13" max="13" width="7.5703125" style="107" bestFit="1" customWidth="1"/>
    <col min="14" max="18" width="7.28515625" style="107"/>
    <col min="19" max="19" width="0" style="107" hidden="1" customWidth="1"/>
    <col min="20" max="39" width="7.28515625" style="107" hidden="1" customWidth="1" outlineLevel="1"/>
    <col min="40" max="40" width="8.85546875" style="107" customWidth="1" collapsed="1"/>
    <col min="41" max="41" width="8.85546875" style="107" customWidth="1"/>
    <col min="42" max="42" width="9" style="107" bestFit="1" customWidth="1"/>
    <col min="43" max="46" width="0" style="107" hidden="1" customWidth="1"/>
    <col min="47" max="48" width="8.85546875" style="107" customWidth="1"/>
    <col min="49" max="16384" width="7.28515625" style="107"/>
  </cols>
  <sheetData>
    <row r="1" spans="1:48" s="119" customFormat="1" ht="42.6" customHeight="1" x14ac:dyDescent="0.3">
      <c r="E1" s="335" t="s">
        <v>374</v>
      </c>
    </row>
    <row r="2" spans="1:48" ht="13.9" customHeight="1" x14ac:dyDescent="0.3">
      <c r="K2" s="107" t="str">
        <f>+IF(K8="[ocultar]",K8,"")</f>
        <v>[ocultar]</v>
      </c>
      <c r="L2" s="107" t="str">
        <f t="shared" ref="L2:AT2" si="0">+IF(L8="[ocultar]",L8,"")</f>
        <v>[ocultar]</v>
      </c>
      <c r="M2" s="107" t="str">
        <f t="shared" si="0"/>
        <v>[ocultar]</v>
      </c>
      <c r="N2" s="107" t="str">
        <f t="shared" si="0"/>
        <v>[ocultar]</v>
      </c>
      <c r="O2" s="107" t="str">
        <f t="shared" si="0"/>
        <v>[ocultar]</v>
      </c>
      <c r="P2" s="107" t="str">
        <f t="shared" si="0"/>
        <v>[ocultar]</v>
      </c>
      <c r="Q2" s="107" t="str">
        <f t="shared" si="0"/>
        <v>[ocultar]</v>
      </c>
      <c r="R2" s="107" t="str">
        <f t="shared" si="0"/>
        <v>[ocultar]</v>
      </c>
      <c r="S2" s="107" t="str">
        <f t="shared" si="0"/>
        <v>[ocultar]</v>
      </c>
      <c r="T2" s="107" t="str">
        <f t="shared" si="0"/>
        <v>[ocultar]</v>
      </c>
      <c r="U2" s="107" t="str">
        <f t="shared" si="0"/>
        <v>[ocultar]</v>
      </c>
      <c r="V2" s="107" t="str">
        <f t="shared" si="0"/>
        <v>[ocultar]</v>
      </c>
      <c r="W2" s="107" t="str">
        <f t="shared" si="0"/>
        <v>[ocultar]</v>
      </c>
      <c r="X2" s="107" t="str">
        <f t="shared" si="0"/>
        <v>[ocultar]</v>
      </c>
      <c r="Y2" s="107" t="str">
        <f t="shared" si="0"/>
        <v>[ocultar]</v>
      </c>
      <c r="Z2" s="107" t="str">
        <f t="shared" si="0"/>
        <v>[ocultar]</v>
      </c>
      <c r="AA2" s="107" t="str">
        <f t="shared" si="0"/>
        <v>[ocultar]</v>
      </c>
      <c r="AB2" s="107" t="str">
        <f t="shared" si="0"/>
        <v>[ocultar]</v>
      </c>
      <c r="AC2" s="107" t="str">
        <f t="shared" si="0"/>
        <v>[ocultar]</v>
      </c>
      <c r="AD2" s="107" t="str">
        <f t="shared" si="0"/>
        <v>[ocultar]</v>
      </c>
      <c r="AE2" s="107" t="str">
        <f t="shared" si="0"/>
        <v>[ocultar]</v>
      </c>
      <c r="AF2" s="107" t="str">
        <f t="shared" si="0"/>
        <v>[ocultar]</v>
      </c>
      <c r="AG2" s="107" t="str">
        <f t="shared" si="0"/>
        <v>[ocultar]</v>
      </c>
      <c r="AH2" s="107" t="str">
        <f t="shared" si="0"/>
        <v>[ocultar]</v>
      </c>
      <c r="AI2" s="107" t="str">
        <f t="shared" si="0"/>
        <v>[ocultar]</v>
      </c>
      <c r="AJ2" s="107" t="str">
        <f t="shared" si="0"/>
        <v>[ocultar]</v>
      </c>
      <c r="AK2" s="107" t="str">
        <f t="shared" si="0"/>
        <v>[ocultar]</v>
      </c>
      <c r="AL2" s="107" t="str">
        <f t="shared" si="0"/>
        <v>[ocultar]</v>
      </c>
      <c r="AM2" s="107" t="str">
        <f t="shared" si="0"/>
        <v>[ocultar]</v>
      </c>
      <c r="AN2" s="107" t="str">
        <f t="shared" si="0"/>
        <v/>
      </c>
      <c r="AO2" s="107" t="str">
        <f t="shared" si="0"/>
        <v/>
      </c>
      <c r="AP2" s="107" t="str">
        <f t="shared" si="0"/>
        <v>[ocultar]</v>
      </c>
      <c r="AQ2" s="107" t="str">
        <f t="shared" si="0"/>
        <v>[ocultar]</v>
      </c>
      <c r="AR2" s="107" t="str">
        <f t="shared" si="0"/>
        <v>[ocultar]</v>
      </c>
      <c r="AS2" s="107" t="str">
        <f t="shared" si="0"/>
        <v>[ocultar]</v>
      </c>
      <c r="AT2" s="107" t="str">
        <f t="shared" si="0"/>
        <v>[ocultar]</v>
      </c>
    </row>
    <row r="3" spans="1:48" ht="13.9" customHeight="1" x14ac:dyDescent="0.3">
      <c r="I3" s="259" t="str">
        <f>+"Razón Social: "&amp;Inicio!C6&amp;"  -  NIF: "&amp;Inicio!C8</f>
        <v xml:space="preserve">Razón Social:   -  NIF: </v>
      </c>
      <c r="J3" s="260"/>
    </row>
    <row r="4" spans="1:48" ht="13.9" customHeight="1" x14ac:dyDescent="0.3">
      <c r="I4" s="261" t="s">
        <v>97</v>
      </c>
      <c r="J4" s="262"/>
    </row>
    <row r="5" spans="1:48" ht="13.9" customHeight="1" x14ac:dyDescent="0.3">
      <c r="I5" s="263">
        <f>+Inicio!E10</f>
        <v>0</v>
      </c>
      <c r="J5" s="264" t="str">
        <f>+Inicio!D10</f>
        <v>fecha inicio</v>
      </c>
    </row>
    <row r="6" spans="1:48" ht="13.9" customHeight="1" x14ac:dyDescent="0.3">
      <c r="I6" s="263">
        <f>+Inicio!G10</f>
        <v>0</v>
      </c>
      <c r="J6" s="265" t="s">
        <v>94</v>
      </c>
    </row>
    <row r="7" spans="1:48" s="185" customFormat="1" ht="13.9" customHeight="1" x14ac:dyDescent="0.25"/>
    <row r="8" spans="1:48" s="152" customFormat="1" ht="46.15" customHeight="1" x14ac:dyDescent="0.25">
      <c r="B8" s="145"/>
      <c r="C8" s="145" t="s">
        <v>225</v>
      </c>
      <c r="D8" s="145" t="s">
        <v>220</v>
      </c>
      <c r="E8" s="145" t="s">
        <v>293</v>
      </c>
      <c r="F8" s="145" t="s">
        <v>291</v>
      </c>
      <c r="G8" s="145" t="s">
        <v>292</v>
      </c>
      <c r="H8" s="145" t="s">
        <v>224</v>
      </c>
      <c r="I8" s="212" t="s">
        <v>217</v>
      </c>
      <c r="J8" s="146" t="str">
        <f>+IF(DATOS!AE6="","[ocultar]",DATOS!AE6)</f>
        <v>[ocultar]</v>
      </c>
      <c r="K8" s="146" t="str">
        <f>+IF(DATOS!AF6="","[ocultar]",DATOS!AF6)</f>
        <v>[ocultar]</v>
      </c>
      <c r="L8" s="146" t="str">
        <f>+IF(DATOS!AG6="","[ocultar]",DATOS!AG6)</f>
        <v>[ocultar]</v>
      </c>
      <c r="M8" s="146" t="str">
        <f>+IF(DATOS!AH6="","[ocultar]",DATOS!AH6)</f>
        <v>[ocultar]</v>
      </c>
      <c r="N8" s="146" t="str">
        <f>+IF(DATOS!AI6="","[ocultar]",DATOS!AI6)</f>
        <v>[ocultar]</v>
      </c>
      <c r="O8" s="146" t="str">
        <f>+IF(DATOS!AJ6="","[ocultar]",DATOS!AJ6)</f>
        <v>[ocultar]</v>
      </c>
      <c r="P8" s="146" t="str">
        <f>+IF(DATOS!AK6="","[ocultar]",DATOS!AK6)</f>
        <v>[ocultar]</v>
      </c>
      <c r="Q8" s="146" t="str">
        <f>+IF(DATOS!AL6="","[ocultar]",DATOS!AL6)</f>
        <v>[ocultar]</v>
      </c>
      <c r="R8" s="146" t="str">
        <f>+IF(DATOS!AM6="","[ocultar]",DATOS!AM6)</f>
        <v>[ocultar]</v>
      </c>
      <c r="S8" s="146" t="str">
        <f>+IF(DATOS!AN6="","[ocultar]",DATOS!AN6)</f>
        <v>[ocultar]</v>
      </c>
      <c r="T8" s="146" t="str">
        <f>+IF(DATOS!AO6="","[ocultar]",DATOS!AO6)</f>
        <v>[ocultar]</v>
      </c>
      <c r="U8" s="146" t="str">
        <f>+IF(DATOS!AP6="","[ocultar]",DATOS!AP6)</f>
        <v>[ocultar]</v>
      </c>
      <c r="V8" s="146" t="str">
        <f>+IF(DATOS!AQ6="","[ocultar]",DATOS!AQ6)</f>
        <v>[ocultar]</v>
      </c>
      <c r="W8" s="146" t="str">
        <f>+IF(DATOS!AR6="","[ocultar]",DATOS!AR6)</f>
        <v>[ocultar]</v>
      </c>
      <c r="X8" s="146" t="str">
        <f>+IF(DATOS!AS6="","[ocultar]",DATOS!AS6)</f>
        <v>[ocultar]</v>
      </c>
      <c r="Y8" s="146" t="str">
        <f>+IF(DATOS!AT6="","[ocultar]",DATOS!AT6)</f>
        <v>[ocultar]</v>
      </c>
      <c r="Z8" s="146" t="str">
        <f>+IF(DATOS!AU6="","[ocultar]",DATOS!AU6)</f>
        <v>[ocultar]</v>
      </c>
      <c r="AA8" s="146" t="str">
        <f>+IF(DATOS!AV6="","[ocultar]",DATOS!AV6)</f>
        <v>[ocultar]</v>
      </c>
      <c r="AB8" s="146" t="str">
        <f>+IF(DATOS!AW6="","[ocultar]",DATOS!AW6)</f>
        <v>[ocultar]</v>
      </c>
      <c r="AC8" s="146" t="str">
        <f>+IF(DATOS!AX6="","[ocultar]",DATOS!AX6)</f>
        <v>[ocultar]</v>
      </c>
      <c r="AD8" s="146" t="str">
        <f>+IF(DATOS!AY6="","[ocultar]",DATOS!AY6)</f>
        <v>[ocultar]</v>
      </c>
      <c r="AE8" s="146" t="str">
        <f>+IF(DATOS!AZ6="","[ocultar]",DATOS!AZ6)</f>
        <v>[ocultar]</v>
      </c>
      <c r="AF8" s="146" t="str">
        <f>+IF(DATOS!BA6="","[ocultar]",DATOS!BA6)</f>
        <v>[ocultar]</v>
      </c>
      <c r="AG8" s="146" t="str">
        <f>+IF(DATOS!BB6="","[ocultar]",DATOS!BB6)</f>
        <v>[ocultar]</v>
      </c>
      <c r="AH8" s="146" t="str">
        <f>+IF(DATOS!BC6="","[ocultar]",DATOS!BC6)</f>
        <v>[ocultar]</v>
      </c>
      <c r="AI8" s="146" t="str">
        <f>+IF(DATOS!BD6="","[ocultar]",DATOS!BD6)</f>
        <v>[ocultar]</v>
      </c>
      <c r="AJ8" s="146" t="str">
        <f>+IF(DATOS!BE6="","[ocultar]",DATOS!BE6)</f>
        <v>[ocultar]</v>
      </c>
      <c r="AK8" s="146" t="str">
        <f>+IF(DATOS!BF6="","[ocultar]",DATOS!BF6)</f>
        <v>[ocultar]</v>
      </c>
      <c r="AL8" s="146" t="str">
        <f>+IF(DATOS!BG6="","[ocultar]",DATOS!BG6)</f>
        <v>[ocultar]</v>
      </c>
      <c r="AM8" s="146" t="str">
        <f>+IF(DATOS!BH6="","[ocultar]",DATOS!BH6)</f>
        <v>[ocultar]</v>
      </c>
      <c r="AN8" s="147" t="s">
        <v>218</v>
      </c>
      <c r="AO8" s="148" t="s">
        <v>211</v>
      </c>
      <c r="AP8" s="149" t="str">
        <f>+IF(DATOS!BI6="","[ocultar]",DATOS!BI6)</f>
        <v>[ocultar]</v>
      </c>
      <c r="AQ8" s="149" t="str">
        <f>+IF(DATOS!BJ6="","[ocultar]",DATOS!BJ6)</f>
        <v>[ocultar]</v>
      </c>
      <c r="AR8" s="149" t="str">
        <f>+IF(DATOS!BK6="","[ocultar]",DATOS!BK6)</f>
        <v>[ocultar]</v>
      </c>
      <c r="AS8" s="149" t="str">
        <f>+IF(DATOS!BL6="","[ocultar]",DATOS!BL6)</f>
        <v>[ocultar]</v>
      </c>
      <c r="AT8" s="149" t="str">
        <f>+IF(DATOS!BM6="","[ocultar]",DATOS!BM6)</f>
        <v>[ocultar]</v>
      </c>
      <c r="AU8" s="150" t="s">
        <v>219</v>
      </c>
      <c r="AV8" s="151" t="s">
        <v>212</v>
      </c>
    </row>
    <row r="9" spans="1:48" ht="17.25" thickBot="1" x14ac:dyDescent="0.35">
      <c r="B9" s="157" t="s">
        <v>247</v>
      </c>
      <c r="C9" s="176"/>
      <c r="D9" s="106"/>
      <c r="E9" s="106"/>
      <c r="F9" s="106"/>
      <c r="G9" s="106"/>
      <c r="H9" s="106"/>
      <c r="I9" s="186" t="str">
        <f t="shared" ref="I9" si="1">IFERROR((I10-I11)/I10,"")</f>
        <v/>
      </c>
      <c r="J9" s="187" t="str">
        <f>IFERROR((J10-J11)/J10,"")</f>
        <v/>
      </c>
      <c r="K9" s="188" t="str">
        <f t="shared" ref="K9:AV9" si="2">IFERROR((K10-K11)/K10,"")</f>
        <v/>
      </c>
      <c r="L9" s="188" t="str">
        <f t="shared" si="2"/>
        <v/>
      </c>
      <c r="M9" s="188" t="str">
        <f t="shared" si="2"/>
        <v/>
      </c>
      <c r="N9" s="189" t="str">
        <f t="shared" si="2"/>
        <v/>
      </c>
      <c r="O9" s="190" t="str">
        <f t="shared" si="2"/>
        <v/>
      </c>
      <c r="P9" s="190" t="str">
        <f t="shared" si="2"/>
        <v/>
      </c>
      <c r="Q9" s="190" t="str">
        <f t="shared" si="2"/>
        <v/>
      </c>
      <c r="R9" s="190" t="str">
        <f t="shared" si="2"/>
        <v/>
      </c>
      <c r="S9" s="190" t="str">
        <f t="shared" si="2"/>
        <v/>
      </c>
      <c r="T9" s="190" t="str">
        <f t="shared" si="2"/>
        <v/>
      </c>
      <c r="U9" s="190" t="str">
        <f t="shared" si="2"/>
        <v/>
      </c>
      <c r="V9" s="190" t="str">
        <f t="shared" si="2"/>
        <v/>
      </c>
      <c r="W9" s="190" t="str">
        <f t="shared" si="2"/>
        <v/>
      </c>
      <c r="X9" s="190" t="str">
        <f t="shared" si="2"/>
        <v/>
      </c>
      <c r="Y9" s="190" t="str">
        <f t="shared" si="2"/>
        <v/>
      </c>
      <c r="Z9" s="189" t="str">
        <f t="shared" si="2"/>
        <v/>
      </c>
      <c r="AA9" s="189" t="str">
        <f t="shared" si="2"/>
        <v/>
      </c>
      <c r="AB9" s="189" t="str">
        <f t="shared" si="2"/>
        <v/>
      </c>
      <c r="AC9" s="189" t="str">
        <f t="shared" si="2"/>
        <v/>
      </c>
      <c r="AD9" s="189" t="str">
        <f t="shared" si="2"/>
        <v/>
      </c>
      <c r="AE9" s="189" t="str">
        <f t="shared" si="2"/>
        <v/>
      </c>
      <c r="AF9" s="189" t="str">
        <f t="shared" si="2"/>
        <v/>
      </c>
      <c r="AG9" s="189" t="str">
        <f t="shared" si="2"/>
        <v/>
      </c>
      <c r="AH9" s="189" t="str">
        <f t="shared" si="2"/>
        <v/>
      </c>
      <c r="AI9" s="189" t="str">
        <f t="shared" si="2"/>
        <v/>
      </c>
      <c r="AJ9" s="189" t="str">
        <f t="shared" si="2"/>
        <v/>
      </c>
      <c r="AK9" s="189" t="str">
        <f t="shared" si="2"/>
        <v/>
      </c>
      <c r="AL9" s="189" t="str">
        <f t="shared" si="2"/>
        <v/>
      </c>
      <c r="AM9" s="189" t="str">
        <f t="shared" si="2"/>
        <v/>
      </c>
      <c r="AN9" s="191" t="str">
        <f t="shared" si="2"/>
        <v/>
      </c>
      <c r="AO9" s="195" t="str">
        <f t="shared" si="2"/>
        <v/>
      </c>
      <c r="AP9" s="192" t="str">
        <f t="shared" si="2"/>
        <v/>
      </c>
      <c r="AQ9" s="192" t="str">
        <f t="shared" si="2"/>
        <v/>
      </c>
      <c r="AR9" s="192" t="str">
        <f t="shared" si="2"/>
        <v/>
      </c>
      <c r="AS9" s="192" t="str">
        <f t="shared" si="2"/>
        <v/>
      </c>
      <c r="AT9" s="192" t="str">
        <f t="shared" si="2"/>
        <v/>
      </c>
      <c r="AU9" s="193" t="str">
        <f t="shared" si="2"/>
        <v/>
      </c>
      <c r="AV9" s="194" t="str">
        <f t="shared" si="2"/>
        <v/>
      </c>
    </row>
    <row r="10" spans="1:48" x14ac:dyDescent="0.3">
      <c r="B10" s="153" t="s">
        <v>162</v>
      </c>
      <c r="C10" s="99">
        <f t="array" ref="C10">SUM(IF($B10=DATOS_[Sexo],
IF("Dentro"=DATOS_[Check Periodo Ref.],
1/(COUNTIFS(DATOS_[Sexo],$B10,DATOS_[Check Periodo Ref.],"Dentro",DATOS_[id],DATOS_[id])))))</f>
        <v>0</v>
      </c>
      <c r="D10" s="100">
        <f>COUNTIFS(DATOS_[AGRUP. VALOR. PTO.],"&lt;&gt;",DATOS_[Sexo],$B10,DATOS_[Check Periodo Ref.],"Dentro")</f>
        <v>0</v>
      </c>
      <c r="E10" s="100">
        <f>COUNTIFS(DATOS_[AGRUP. VALOR. PTO.],"&lt;&gt;",DATOS_[Sexo],$B10,DATOS_[Check Periodo Ref.],"Dentro",DATOS_[Check Nº SC Norm],"Sí")</f>
        <v>0</v>
      </c>
      <c r="F10" s="100">
        <f>COUNTIFS(DATOS_[AGRUP. VALOR. PTO.],"&lt;&gt;",DATOS_[Sexo],$B10,DATOS_[Check Periodo Ref.],"Dentro",DATOS_[Check Nº SC Anualiz],"Sí")</f>
        <v>0</v>
      </c>
      <c r="G10" s="100">
        <f>COUNTIFS(DATOS_[AGRUP. VALOR. PTO.],"&lt;&gt;",DATOS_[Sexo],$B10,DATOS_[Check Periodo Ref.],"Dentro",DATOS_[Check Nº SC Norm y Anualiz],"Sí")</f>
        <v>0</v>
      </c>
      <c r="H10" s="100">
        <f>COUNTIFS(DATOS_[AGRUP. VALOR. PTO.],"&lt;&gt;",DATOS_[Sexo],$B10,DATOS_[Check Periodo Ref.],"Dentro",DATOS_[Check Equiparación],"Sí")</f>
        <v>0</v>
      </c>
      <c r="I10" s="177">
        <f t="array" ref="I10">IFERROR(
MEDIAN(IF(DATOS_[Sexo]=$B10,IF(DATOS_[Check Equiparado]="Sí",IF(DATOS_[Check Periodo Ref.]="Dentro",DATOS_[SALARIO BASE Eq],FALSE)))),
0)</f>
        <v>0</v>
      </c>
      <c r="J10" s="178" cm="1">
        <f t="array" ref="J10">IFERROR(
(MEDIAN((IF(DATOS_[[Sexo]:[Sexo]]=$B10,IF(DATOS_[[Check Periodo Ref.]:[Check Periodo Ref.]]="Dentro",IF(DATOS_[[Check Equiparado]:[Check Equiparado]]="Sí",IF(DATOS!AE$4="Sí",(1/DATOS_[[% anualiz]:[% anualiz]]),1)*IF(DATOS!AE$5="Sí",1/DATOS_[[% normaliz]:[% normaliz]],1)*(DATOS_[Conc.Sal.01]))))))),
0)</f>
        <v>0</v>
      </c>
      <c r="K10" s="178" cm="1">
        <f t="array" ref="K10">IFERROR(
(MEDIAN((IF(DATOS_[[Sexo]:[Sexo]]=$B10,IF(DATOS_[[Check Periodo Ref.]:[Check Periodo Ref.]]="Dentro",IF(DATOS_[[Check Equiparado]:[Check Equiparado]]="Sí",IF(DATOS!AF$4="Sí",(1/DATOS_[[% anualiz]:[% anualiz]]),1)*IF(DATOS!AF$5="Sí",1/DATOS_[[% normaliz]:[% normaliz]],1)*(DATOS_[Conc.Sal.02]))))))),
0)</f>
        <v>0</v>
      </c>
      <c r="L10" s="178" cm="1">
        <f t="array" ref="L10">IFERROR(
(MEDIAN((IF(DATOS_[[Sexo]:[Sexo]]=$B10,IF(DATOS_[[Check Periodo Ref.]:[Check Periodo Ref.]]="Dentro",IF(DATOS_[[Check Equiparado]:[Check Equiparado]]="Sí",IF(DATOS!AG$4="Sí",(1/DATOS_[[% anualiz]:[% anualiz]]),1)*IF(DATOS!AG$5="Sí",1/DATOS_[[% normaliz]:[% normaliz]],1)*(DATOS_[Conc.Sal.03]))))))),
0)</f>
        <v>0</v>
      </c>
      <c r="M10" s="178" cm="1">
        <f t="array" ref="M10">IFERROR(
(MEDIAN((IF(DATOS_[[Sexo]:[Sexo]]=$B10,IF(DATOS_[[Check Periodo Ref.]:[Check Periodo Ref.]]="Dentro",IF(DATOS_[[Check Equiparado]:[Check Equiparado]]="Sí",IF(DATOS!AH$4="Sí",(1/DATOS_[[% anualiz]:[% anualiz]]),1)*IF(DATOS!AH$5="Sí",1/DATOS_[[% normaliz]:[% normaliz]],1)*(DATOS_[Conc.Sal.04]))))))),
0)</f>
        <v>0</v>
      </c>
      <c r="N10" s="178" cm="1">
        <f t="array" ref="N10">IFERROR(
(MEDIAN((IF(DATOS_[[Sexo]:[Sexo]]=$B10,IF(DATOS_[[Check Periodo Ref.]:[Check Periodo Ref.]]="Dentro",IF(DATOS_[[Check Equiparado]:[Check Equiparado]]="Sí",IF(DATOS!AI$4="Sí",(1/DATOS_[[% anualiz]:[% anualiz]]),1)*IF(DATOS!AI$5="Sí",1/DATOS_[[% normaliz]:[% normaliz]],1)*(DATOS_[Conc.Sal.05]))))))),
0)</f>
        <v>0</v>
      </c>
      <c r="O10" s="178" cm="1">
        <f t="array" ref="O10">IFERROR(
(MEDIAN((IF(DATOS_[[Sexo]:[Sexo]]=$B10,IF(DATOS_[[Check Periodo Ref.]:[Check Periodo Ref.]]="Dentro",IF(DATOS_[[Check Equiparado]:[Check Equiparado]]="Sí",IF(DATOS!AJ$4="Sí",(1/DATOS_[[% anualiz]:[% anualiz]]),1)*IF(DATOS!AJ$5="Sí",1/DATOS_[[% normaliz]:[% normaliz]],1)*(DATOS_[Conc.Sal.06]))))))),
0)</f>
        <v>0</v>
      </c>
      <c r="P10" s="178" cm="1">
        <f t="array" ref="P10">IFERROR(
(MEDIAN((IF(DATOS_[[Sexo]:[Sexo]]=$B10,IF(DATOS_[[Check Periodo Ref.]:[Check Periodo Ref.]]="Dentro",IF(DATOS_[[Check Equiparado]:[Check Equiparado]]="Sí",IF(DATOS!AK$4="Sí",(1/DATOS_[[% anualiz]:[% anualiz]]),1)*IF(DATOS!AK$5="Sí",1/DATOS_[[% normaliz]:[% normaliz]],1)*(DATOS_[Conc.Sal.07]))))))),
0)</f>
        <v>0</v>
      </c>
      <c r="Q10" s="178" cm="1">
        <f t="array" ref="Q10">IFERROR(
(MEDIAN((IF(DATOS_[[Sexo]:[Sexo]]=$B10,IF(DATOS_[[Check Periodo Ref.]:[Check Periodo Ref.]]="Dentro",IF(DATOS_[[Check Equiparado]:[Check Equiparado]]="Sí",IF(DATOS!AL$4="Sí",(1/DATOS_[[% anualiz]:[% anualiz]]),1)*IF(DATOS!AL$5="Sí",1/DATOS_[[% normaliz]:[% normaliz]],1)*(DATOS_[Conc.Sal.08]))))))),
0)</f>
        <v>0</v>
      </c>
      <c r="R10" s="178" cm="1">
        <f t="array" ref="R10">IFERROR(
(MEDIAN((IF(DATOS_[[Sexo]:[Sexo]]=$B10,IF(DATOS_[[Check Periodo Ref.]:[Check Periodo Ref.]]="Dentro",IF(DATOS_[[Check Equiparado]:[Check Equiparado]]="Sí",IF(DATOS!AM$4="Sí",(1/DATOS_[[% anualiz]:[% anualiz]]),1)*IF(DATOS!AM$5="Sí",1/DATOS_[[% normaliz]:[% normaliz]],1)*(DATOS_[Conc.Sal.09]))))))),
0)</f>
        <v>0</v>
      </c>
      <c r="S10" s="178" cm="1">
        <f t="array" ref="S10">IFERROR(
(MEDIAN((IF(DATOS_[[Sexo]:[Sexo]]=$B10,IF(DATOS_[[Check Periodo Ref.]:[Check Periodo Ref.]]="Dentro",IF(DATOS_[[Check Equiparado]:[Check Equiparado]]="Sí",IF(DATOS!AN$4="Sí",(1/DATOS_[[% anualiz]:[% anualiz]]),1)*IF(DATOS!AN$5="Sí",1/DATOS_[[% normaliz]:[% normaliz]],1)*(DATOS_[Conc.Sal.10]))))))),
0)</f>
        <v>0</v>
      </c>
      <c r="T10" s="178" cm="1">
        <f t="array" ref="T10">IFERROR(
(MEDIAN((IF(DATOS_[[Sexo]:[Sexo]]=$B10,IF(DATOS_[[Check Periodo Ref.]:[Check Periodo Ref.]]="Dentro",IF(DATOS_[[Check Equiparado]:[Check Equiparado]]="Sí",IF(DATOS!AO$4="Sí",(1/DATOS_[[% anualiz]:[% anualiz]]),1)*IF(DATOS!AO$5="Sí",1/DATOS_[[% normaliz]:[% normaliz]],1)*(DATOS_[Conc.Sal.11]))))))),
0)</f>
        <v>0</v>
      </c>
      <c r="U10" s="178" cm="1">
        <f t="array" ref="U10">IFERROR(
(MEDIAN((IF(DATOS_[[Sexo]:[Sexo]]=$B10,IF(DATOS_[[Check Periodo Ref.]:[Check Periodo Ref.]]="Dentro",IF(DATOS_[[Check Equiparado]:[Check Equiparado]]="Sí",IF(DATOS!AP$4="Sí",(1/DATOS_[[% anualiz]:[% anualiz]]),1)*IF(DATOS!AP$5="Sí",1/DATOS_[[% normaliz]:[% normaliz]],1)*(DATOS_[Conc.Sal.12]))))))),
0)</f>
        <v>0</v>
      </c>
      <c r="V10" s="178" cm="1">
        <f t="array" ref="V10">IFERROR(
(MEDIAN((IF(DATOS_[[Sexo]:[Sexo]]=$B10,IF(DATOS_[[Check Periodo Ref.]:[Check Periodo Ref.]]="Dentro",IF(DATOS_[[Check Equiparado]:[Check Equiparado]]="Sí",IF(DATOS!AQ$4="Sí",(1/DATOS_[[% anualiz]:[% anualiz]]),1)*IF(DATOS!AQ$5="Sí",1/DATOS_[[% normaliz]:[% normaliz]],1)*(DATOS_[Conc.Sal.13]))))))),
0)</f>
        <v>0</v>
      </c>
      <c r="W10" s="178" cm="1">
        <f t="array" ref="W10">IFERROR(
(MEDIAN((IF(DATOS_[[Sexo]:[Sexo]]=$B10,IF(DATOS_[[Check Periodo Ref.]:[Check Periodo Ref.]]="Dentro",IF(DATOS_[[Check Equiparado]:[Check Equiparado]]="Sí",IF(DATOS!AR$4="Sí",(1/DATOS_[[% anualiz]:[% anualiz]]),1)*IF(DATOS!AR$5="Sí",1/DATOS_[[% normaliz]:[% normaliz]],1)*(DATOS_[Conc.Sal.14]))))))),
0)</f>
        <v>0</v>
      </c>
      <c r="X10" s="178" cm="1">
        <f t="array" ref="X10">IFERROR(
(MEDIAN((IF(DATOS_[[Sexo]:[Sexo]]=$B10,IF(DATOS_[[Check Periodo Ref.]:[Check Periodo Ref.]]="Dentro",IF(DATOS_[[Check Equiparado]:[Check Equiparado]]="Sí",IF(DATOS!AS$4="Sí",(1/DATOS_[[% anualiz]:[% anualiz]]),1)*IF(DATOS!AS$5="Sí",1/DATOS_[[% normaliz]:[% normaliz]],1)*(DATOS_[Conc.Sal.15]))))))),
0)</f>
        <v>0</v>
      </c>
      <c r="Y10" s="178" cm="1">
        <f t="array" ref="Y10">IFERROR(
(MEDIAN((IF(DATOS_[[Sexo]:[Sexo]]=$B10,IF(DATOS_[[Check Periodo Ref.]:[Check Periodo Ref.]]="Dentro",IF(DATOS_[[Check Equiparado]:[Check Equiparado]]="Sí",IF(DATOS!AT$4="Sí",(1/DATOS_[[% anualiz]:[% anualiz]]),1)*IF(DATOS!AT$5="Sí",1/DATOS_[[% normaliz]:[% normaliz]],1)*(DATOS_[Conc.Sal.16]))))))),
0)</f>
        <v>0</v>
      </c>
      <c r="Z10" s="178" cm="1">
        <f t="array" ref="Z10">IFERROR(
(MEDIAN((IF(DATOS_[[Sexo]:[Sexo]]=$B10,IF(DATOS_[[Check Periodo Ref.]:[Check Periodo Ref.]]="Dentro",IF(DATOS_[[Check Equiparado]:[Check Equiparado]]="Sí",IF(DATOS!AU$4="Sí",(1/DATOS_[[% anualiz]:[% anualiz]]),1)*IF(DATOS!AU$5="Sí",1/DATOS_[[% normaliz]:[% normaliz]],1)*(DATOS_[Conc.Sal.17]))))))),
0)</f>
        <v>0</v>
      </c>
      <c r="AA10" s="178" cm="1">
        <f t="array" ref="AA10">IFERROR(
(MEDIAN((IF(DATOS_[[Sexo]:[Sexo]]=$B10,IF(DATOS_[[Check Periodo Ref.]:[Check Periodo Ref.]]="Dentro",IF(DATOS_[[Check Equiparado]:[Check Equiparado]]="Sí",IF(DATOS!AV$4="Sí",(1/DATOS_[[% anualiz]:[% anualiz]]),1)*IF(DATOS!AV$5="Sí",1/DATOS_[[% normaliz]:[% normaliz]],1)*(DATOS_[Conc.Sal.18]))))))),
0)</f>
        <v>0</v>
      </c>
      <c r="AB10" s="178" cm="1">
        <f t="array" ref="AB10">IFERROR(
(MEDIAN((IF(DATOS_[[Sexo]:[Sexo]]=$B10,IF(DATOS_[[Check Periodo Ref.]:[Check Periodo Ref.]]="Dentro",IF(DATOS_[[Check Equiparado]:[Check Equiparado]]="Sí",IF(DATOS!AW$4="Sí",(1/DATOS_[[% anualiz]:[% anualiz]]),1)*IF(DATOS!AW$5="Sí",1/DATOS_[[% normaliz]:[% normaliz]],1)*(DATOS_[Conc.Sal.19]))))))),
0)</f>
        <v>0</v>
      </c>
      <c r="AC10" s="178" cm="1">
        <f t="array" ref="AC10">IFERROR(
(MEDIAN((IF(DATOS_[[Sexo]:[Sexo]]=$B10,IF(DATOS_[[Check Periodo Ref.]:[Check Periodo Ref.]]="Dentro",IF(DATOS_[[Check Equiparado]:[Check Equiparado]]="Sí",IF(DATOS!AX$4="Sí",(1/DATOS_[[% anualiz]:[% anualiz]]),1)*IF(DATOS!AX$5="Sí",1/DATOS_[[% normaliz]:[% normaliz]],1)*(DATOS_[Conc.Sal.20]))))))),
0)</f>
        <v>0</v>
      </c>
      <c r="AD10" s="178" cm="1">
        <f t="array" ref="AD10">IFERROR(
(MEDIAN((IF(DATOS_[[Sexo]:[Sexo]]=$B10,IF(DATOS_[[Check Periodo Ref.]:[Check Periodo Ref.]]="Dentro",IF(DATOS_[[Check Equiparado]:[Check Equiparado]]="Sí",IF(DATOS!AY$4="Sí",(1/DATOS_[[% anualiz]:[% anualiz]]),1)*IF(DATOS!AY$5="Sí",1/DATOS_[[% normaliz]:[% normaliz]],1)*(DATOS_[Conc.Sal.21]))))))),
0)</f>
        <v>0</v>
      </c>
      <c r="AE10" s="178" cm="1">
        <f t="array" ref="AE10">IFERROR(
(MEDIAN((IF(DATOS_[[Sexo]:[Sexo]]=$B10,IF(DATOS_[[Check Periodo Ref.]:[Check Periodo Ref.]]="Dentro",IF(DATOS_[[Check Equiparado]:[Check Equiparado]]="Sí",IF(DATOS!AZ$4="Sí",(1/DATOS_[[% anualiz]:[% anualiz]]),1)*IF(DATOS!AZ$5="Sí",1/DATOS_[[% normaliz]:[% normaliz]],1)*(DATOS_[Conc.Sal.22]))))))),
0)</f>
        <v>0</v>
      </c>
      <c r="AF10" s="178" cm="1">
        <f t="array" ref="AF10">IFERROR(
(MEDIAN((IF(DATOS_[[Sexo]:[Sexo]]=$B10,IF(DATOS_[[Check Periodo Ref.]:[Check Periodo Ref.]]="Dentro",IF(DATOS_[[Check Equiparado]:[Check Equiparado]]="Sí",IF(DATOS!BA$4="Sí",(1/DATOS_[[% anualiz]:[% anualiz]]),1)*IF(DATOS!BA$5="Sí",1/DATOS_[[% normaliz]:[% normaliz]],1)*(DATOS_[Conc.Sal.23]))))))),
0)</f>
        <v>0</v>
      </c>
      <c r="AG10" s="178" cm="1">
        <f t="array" ref="AG10">IFERROR(
(MEDIAN((IF(DATOS_[[Sexo]:[Sexo]]=$B10,IF(DATOS_[[Check Periodo Ref.]:[Check Periodo Ref.]]="Dentro",IF(DATOS_[[Check Equiparado]:[Check Equiparado]]="Sí",IF(DATOS!BB$4="Sí",(1/DATOS_[[% anualiz]:[% anualiz]]),1)*IF(DATOS!BB$5="Sí",1/DATOS_[[% normaliz]:[% normaliz]],1)*(DATOS_[Conc.Sal.24]))))))),
0)</f>
        <v>0</v>
      </c>
      <c r="AH10" s="178" cm="1">
        <f t="array" ref="AH10">IFERROR(
(MEDIAN((IF(DATOS_[[Sexo]:[Sexo]]=$B10,IF(DATOS_[[Check Periodo Ref.]:[Check Periodo Ref.]]="Dentro",IF(DATOS_[[Check Equiparado]:[Check Equiparado]]="Sí",IF(DATOS!BC$4="Sí",(1/DATOS_[[% anualiz]:[% anualiz]]),1)*IF(DATOS!BC$5="Sí",1/DATOS_[[% normaliz]:[% normaliz]],1)*(DATOS_[Conc.Sal.25]))))))),
0)</f>
        <v>0</v>
      </c>
      <c r="AI10" s="178" cm="1">
        <f t="array" ref="AI10">IFERROR(
(MEDIAN((IF(DATOS_[[Sexo]:[Sexo]]=$B10,IF(DATOS_[[Check Periodo Ref.]:[Check Periodo Ref.]]="Dentro",IF(DATOS_[[Check Equiparado]:[Check Equiparado]]="Sí",IF(DATOS!BD$4="Sí",(1/DATOS_[[% anualiz]:[% anualiz]]),1)*IF(DATOS!BD$5="Sí",1/DATOS_[[% normaliz]:[% normaliz]],1)*(DATOS_[Conc.Sal.26]))))))),
0)</f>
        <v>0</v>
      </c>
      <c r="AJ10" s="178" cm="1">
        <f t="array" ref="AJ10">IFERROR(
(MEDIAN((IF(DATOS_[[Sexo]:[Sexo]]=$B10,IF(DATOS_[[Check Periodo Ref.]:[Check Periodo Ref.]]="Dentro",IF(DATOS_[[Check Equiparado]:[Check Equiparado]]="Sí",IF(DATOS!BE$4="Sí",(1/DATOS_[[% anualiz]:[% anualiz]]),1)*IF(DATOS!BE$5="Sí",1/DATOS_[[% normaliz]:[% normaliz]],1)*(DATOS_[Conc.Sal.27]))))))),
0)</f>
        <v>0</v>
      </c>
      <c r="AK10" s="178" cm="1">
        <f t="array" ref="AK10">IFERROR(
(MEDIAN((IF(DATOS_[[Sexo]:[Sexo]]=$B10,IF(DATOS_[[Check Periodo Ref.]:[Check Periodo Ref.]]="Dentro",IF(DATOS_[[Check Equiparado]:[Check Equiparado]]="Sí",IF(DATOS!BF$4="Sí",(1/DATOS_[[% anualiz]:[% anualiz]]),1)*IF(DATOS!BF$5="Sí",1/DATOS_[[% normaliz]:[% normaliz]],1)*(DATOS_[Conc.Sal.28]))))))),
0)</f>
        <v>0</v>
      </c>
      <c r="AL10" s="178" cm="1">
        <f t="array" ref="AL10">IFERROR(
(MEDIAN((IF(DATOS_[[Sexo]:[Sexo]]=$B10,IF(DATOS_[[Check Periodo Ref.]:[Check Periodo Ref.]]="Dentro",IF(DATOS_[[Check Equiparado]:[Check Equiparado]]="Sí",IF(DATOS!BG$4="Sí",(1/DATOS_[[% anualiz]:[% anualiz]]),1)*IF(DATOS!BG$5="Sí",1/DATOS_[[% normaliz]:[% normaliz]],1)*(DATOS_[Conc.Sal.29]))))))),
0)</f>
        <v>0</v>
      </c>
      <c r="AM10" s="178" cm="1">
        <f t="array" ref="AM10">IFERROR(
(MEDIAN((IF(DATOS_[[Sexo]:[Sexo]]=$B10,IF(DATOS_[[Check Periodo Ref.]:[Check Periodo Ref.]]="Dentro",IF(DATOS_[[Check Equiparado]:[Check Equiparado]]="Sí",IF(DATOS!BH$4="Sí",(1/DATOS_[[% anualiz]:[% anualiz]]),1)*IF(DATOS!BH$5="Sí",1/DATOS_[[% normaliz]:[% normaliz]],1)*(DATOS_[Conc.Sal.30]))))))),
0)</f>
        <v>0</v>
      </c>
      <c r="AN10" s="179">
        <f t="array" ref="AN10">IFERROR(
MEDIAN(IF(DATOS_[Sexo]=$B10,IF(DATOS_[Check Equiparado]="Sí",IF(DATOS_[Check Periodo Ref.]="Dentro",DATOS_[Tot COMPL.SAL Eq],FALSE)))),
0)</f>
        <v>0</v>
      </c>
      <c r="AO10" s="180">
        <f t="array" ref="AO10">IFERROR(
MEDIAN(IF(DATOS_[Sexo]=$B10,IF(DATOS_[Check Equiparado]="Sí",IF(DATOS_[Check Periodo Ref.]="Dentro",DATOS_[TOTAL SALARIO Eq],FALSE)))),
0)</f>
        <v>0</v>
      </c>
      <c r="AP10" s="184">
        <f t="array" ref="AP10">IFERROR(
(MEDIAN((IF(DATOS_[[Sexo]:[Sexo]]=$B10,IF(DATOS_[[Check Periodo Ref.]:[Check Periodo Ref.]]="Dentro",IF(DATOS_[[Check Equiparado]:[Check Equiparado]]="Sí",IF(DATOS!BI$4="Sí",(1/DATOS_[[% anualiz]:[% anualiz]]),1)*IF(DATOS!BI$5="Sí",1/DATOS_[[% normaliz]:[% normaliz]],1)*(DATOS_[C.Extra.01]))))))),
0)</f>
        <v>0</v>
      </c>
      <c r="AQ10" s="184">
        <f t="array" ref="AQ10">IFERROR(
(MEDIAN((IF(DATOS_[[Sexo]:[Sexo]]=$B10,IF(DATOS_[[Check Periodo Ref.]:[Check Periodo Ref.]]="Dentro",IF(DATOS_[[Check Equiparado]:[Check Equiparado]]="Sí",IF(DATOS!BJ$4="Sí",(1/DATOS_[[% anualiz]:[% anualiz]]),1)*IF(DATOS!BJ$5="Sí",1/DATOS_[[% normaliz]:[% normaliz]],1)*(DATOS_[C.Extra.02]))))))),
0)</f>
        <v>0</v>
      </c>
      <c r="AR10" s="184">
        <f t="array" ref="AR10">IFERROR(
(MEDIAN((IF(DATOS_[[Sexo]:[Sexo]]=$B10,IF(DATOS_[[Check Periodo Ref.]:[Check Periodo Ref.]]="Dentro",IF(DATOS_[[Check Equiparado]:[Check Equiparado]]="Sí",IF(DATOS!BK$4="Sí",(1/DATOS_[[% anualiz]:[% anualiz]]),1)*IF(DATOS!BK$5="Sí",1/DATOS_[[% normaliz]:[% normaliz]],1)*(DATOS_[C.Extra.03]))))))),
0)</f>
        <v>0</v>
      </c>
      <c r="AS10" s="184">
        <f t="array" ref="AS10">IFERROR(
(MEDIAN((IF(DATOS_[[Sexo]:[Sexo]]=$B10,IF(DATOS_[[Check Periodo Ref.]:[Check Periodo Ref.]]="Dentro",IF(DATOS_[[Check Equiparado]:[Check Equiparado]]="Sí",IF(DATOS!BL$4="Sí",(1/DATOS_[[% anualiz]:[% anualiz]]),1)*IF(DATOS!BL$5="Sí",1/DATOS_[[% normaliz]:[% normaliz]],1)*(DATOS_[C.Extra.04]))))))),
0)</f>
        <v>0</v>
      </c>
      <c r="AT10" s="184">
        <f t="array" ref="AT10">IFERROR(
(MEDIAN((IF(DATOS_[[Sexo]:[Sexo]]=$B10,IF(DATOS_[[Check Periodo Ref.]:[Check Periodo Ref.]]="Dentro",IF(DATOS_[[Check Equiparado]:[Check Equiparado]]="Sí",IF(DATOS!BM$4="Sí",(1/DATOS_[[% anualiz]:[% anualiz]]),1)*IF(DATOS!BM$5="Sí",1/DATOS_[[% normaliz]:[% normaliz]],1)*(DATOS_[C.Extra.05]))))))),
0)</f>
        <v>0</v>
      </c>
      <c r="AU10" s="182">
        <f t="array" ref="AU10">IFERROR(
MEDIAN(IF(DATOS_[Sexo]=$B10,IF(DATOS_[Check Equiparado]="Sí",IF(DATOS_[Check Periodo Ref.]="Dentro",DATOS_[Tot Extrasalarial Eq],FALSE)))),
0)</f>
        <v>0</v>
      </c>
      <c r="AV10" s="183">
        <f t="array" ref="AV10">IFERROR(
MEDIAN(IF(DATOS_[Sexo]=$B10,IF(DATOS_[Check Equiparado]="Sí",IF(DATOS_[Check Periodo Ref.]="Dentro",DATOS_[TOTAL Retrib Eq],FALSE)))),
0)</f>
        <v>0</v>
      </c>
    </row>
    <row r="11" spans="1:48" x14ac:dyDescent="0.3">
      <c r="B11" s="153" t="s">
        <v>163</v>
      </c>
      <c r="C11" s="99">
        <f t="array" ref="C11">SUM(IF($B11=DATOS_[Sexo],
IF("Dentro"=DATOS_[Check Periodo Ref.],
1/(COUNTIFS(DATOS_[Sexo],$B11,DATOS_[Check Periodo Ref.],"Dentro",DATOS_[id],DATOS_[id])))))</f>
        <v>0</v>
      </c>
      <c r="D11" s="100">
        <f>COUNTIFS(DATOS_[AGRUP. VALOR. PTO.],"&lt;&gt;",DATOS_[Sexo],$B11,DATOS_[Check Periodo Ref.],"Dentro")</f>
        <v>0</v>
      </c>
      <c r="E11" s="100">
        <f>COUNTIFS(DATOS_[AGRUP. VALOR. PTO.],"&lt;&gt;",DATOS_[Sexo],$B11,DATOS_[Check Periodo Ref.],"Dentro",DATOS_[Check Nº SC Norm],"Sí")</f>
        <v>0</v>
      </c>
      <c r="F11" s="100">
        <f>COUNTIFS(DATOS_[AGRUP. VALOR. PTO.],"&lt;&gt;",DATOS_[Sexo],$B11,DATOS_[Check Periodo Ref.],"Dentro",DATOS_[Check Nº SC Anualiz],"Sí")</f>
        <v>0</v>
      </c>
      <c r="G11" s="100">
        <f>COUNTIFS(DATOS_[AGRUP. VALOR. PTO.],"&lt;&gt;",DATOS_[Sexo],$B11,DATOS_[Check Periodo Ref.],"Dentro",DATOS_[Check Nº SC Norm y Anualiz],"Sí")</f>
        <v>0</v>
      </c>
      <c r="H11" s="100">
        <f>COUNTIFS(DATOS_[AGRUP. VALOR. PTO.],"&lt;&gt;",DATOS_[Sexo],$B11,DATOS_[Check Periodo Ref.],"Dentro",DATOS_[Check Equiparación],"Sí")</f>
        <v>0</v>
      </c>
      <c r="I11" s="177">
        <f t="array" ref="I11">IFERROR(
MEDIAN(IF(DATOS_[Sexo]=$B11,IF(DATOS_[Check Equiparado]="Sí",IF(DATOS_[Check Periodo Ref.]="Dentro",DATOS_[SALARIO BASE Eq],FALSE)))),
0)</f>
        <v>0</v>
      </c>
      <c r="J11" s="178" cm="1">
        <f t="array" ref="J11">IFERROR(
(MEDIAN((IF(DATOS_[[Sexo]:[Sexo]]=$B11,IF(DATOS_[[Check Periodo Ref.]:[Check Periodo Ref.]]="Dentro",IF(DATOS_[[Check Equiparado]:[Check Equiparado]]="Sí",IF(DATOS!AE$4="Sí",(1/DATOS_[[% anualiz]:[% anualiz]]),1)*IF(DATOS!AE$5="Sí",1/DATOS_[[% normaliz]:[% normaliz]],1)*(DATOS_[Conc.Sal.01]))))))),
0)</f>
        <v>0</v>
      </c>
      <c r="K11" s="178" cm="1">
        <f t="array" ref="K11">IFERROR(
(MEDIAN((IF(DATOS_[[Sexo]:[Sexo]]=$B11,IF(DATOS_[[Check Periodo Ref.]:[Check Periodo Ref.]]="Dentro",IF(DATOS_[[Check Equiparado]:[Check Equiparado]]="Sí",IF(DATOS!AF$4="Sí",(1/DATOS_[[% anualiz]:[% anualiz]]),1)*IF(DATOS!AF$5="Sí",1/DATOS_[[% normaliz]:[% normaliz]],1)*(DATOS_[Conc.Sal.02]))))))),
0)</f>
        <v>0</v>
      </c>
      <c r="L11" s="178" cm="1">
        <f t="array" ref="L11">IFERROR(
(MEDIAN((IF(DATOS_[[Sexo]:[Sexo]]=$B11,IF(DATOS_[[Check Periodo Ref.]:[Check Periodo Ref.]]="Dentro",IF(DATOS_[[Check Equiparado]:[Check Equiparado]]="Sí",IF(DATOS!AG$4="Sí",(1/DATOS_[[% anualiz]:[% anualiz]]),1)*IF(DATOS!AG$5="Sí",1/DATOS_[[% normaliz]:[% normaliz]],1)*(DATOS_[Conc.Sal.03]))))))),
0)</f>
        <v>0</v>
      </c>
      <c r="M11" s="178" cm="1">
        <f t="array" ref="M11">IFERROR(
(MEDIAN((IF(DATOS_[[Sexo]:[Sexo]]=$B11,IF(DATOS_[[Check Periodo Ref.]:[Check Periodo Ref.]]="Dentro",IF(DATOS_[[Check Equiparado]:[Check Equiparado]]="Sí",IF(DATOS!AH$4="Sí",(1/DATOS_[[% anualiz]:[% anualiz]]),1)*IF(DATOS!AH$5="Sí",1/DATOS_[[% normaliz]:[% normaliz]],1)*(DATOS_[Conc.Sal.04]))))))),
0)</f>
        <v>0</v>
      </c>
      <c r="N11" s="178" cm="1">
        <f t="array" ref="N11">IFERROR(
(MEDIAN((IF(DATOS_[[Sexo]:[Sexo]]=$B11,IF(DATOS_[[Check Periodo Ref.]:[Check Periodo Ref.]]="Dentro",IF(DATOS_[[Check Equiparado]:[Check Equiparado]]="Sí",IF(DATOS!AI$4="Sí",(1/DATOS_[[% anualiz]:[% anualiz]]),1)*IF(DATOS!AI$5="Sí",1/DATOS_[[% normaliz]:[% normaliz]],1)*(DATOS_[Conc.Sal.05]))))))),
0)</f>
        <v>0</v>
      </c>
      <c r="O11" s="178" cm="1">
        <f t="array" ref="O11">IFERROR(
(MEDIAN((IF(DATOS_[[Sexo]:[Sexo]]=$B11,IF(DATOS_[[Check Periodo Ref.]:[Check Periodo Ref.]]="Dentro",IF(DATOS_[[Check Equiparado]:[Check Equiparado]]="Sí",IF(DATOS!AJ$4="Sí",(1/DATOS_[[% anualiz]:[% anualiz]]),1)*IF(DATOS!AJ$5="Sí",1/DATOS_[[% normaliz]:[% normaliz]],1)*(DATOS_[Conc.Sal.06]))))))),
0)</f>
        <v>0</v>
      </c>
      <c r="P11" s="178" cm="1">
        <f t="array" ref="P11">IFERROR(
(MEDIAN((IF(DATOS_[[Sexo]:[Sexo]]=$B11,IF(DATOS_[[Check Periodo Ref.]:[Check Periodo Ref.]]="Dentro",IF(DATOS_[[Check Equiparado]:[Check Equiparado]]="Sí",IF(DATOS!AK$4="Sí",(1/DATOS_[[% anualiz]:[% anualiz]]),1)*IF(DATOS!AK$5="Sí",1/DATOS_[[% normaliz]:[% normaliz]],1)*(DATOS_[Conc.Sal.07]))))))),
0)</f>
        <v>0</v>
      </c>
      <c r="Q11" s="178" cm="1">
        <f t="array" ref="Q11">IFERROR(
(MEDIAN((IF(DATOS_[[Sexo]:[Sexo]]=$B11,IF(DATOS_[[Check Periodo Ref.]:[Check Periodo Ref.]]="Dentro",IF(DATOS_[[Check Equiparado]:[Check Equiparado]]="Sí",IF(DATOS!AL$4="Sí",(1/DATOS_[[% anualiz]:[% anualiz]]),1)*IF(DATOS!AL$5="Sí",1/DATOS_[[% normaliz]:[% normaliz]],1)*(DATOS_[Conc.Sal.08]))))))),
0)</f>
        <v>0</v>
      </c>
      <c r="R11" s="178" cm="1">
        <f t="array" ref="R11">IFERROR(
(MEDIAN((IF(DATOS_[[Sexo]:[Sexo]]=$B11,IF(DATOS_[[Check Periodo Ref.]:[Check Periodo Ref.]]="Dentro",IF(DATOS_[[Check Equiparado]:[Check Equiparado]]="Sí",IF(DATOS!AM$4="Sí",(1/DATOS_[[% anualiz]:[% anualiz]]),1)*IF(DATOS!AM$5="Sí",1/DATOS_[[% normaliz]:[% normaliz]],1)*(DATOS_[Conc.Sal.09]))))))),
0)</f>
        <v>0</v>
      </c>
      <c r="S11" s="178" cm="1">
        <f t="array" ref="S11">IFERROR(
(MEDIAN((IF(DATOS_[[Sexo]:[Sexo]]=$B11,IF(DATOS_[[Check Periodo Ref.]:[Check Periodo Ref.]]="Dentro",IF(DATOS_[[Check Equiparado]:[Check Equiparado]]="Sí",IF(DATOS!AN$4="Sí",(1/DATOS_[[% anualiz]:[% anualiz]]),1)*IF(DATOS!AN$5="Sí",1/DATOS_[[% normaliz]:[% normaliz]],1)*(DATOS_[Conc.Sal.10]))))))),
0)</f>
        <v>0</v>
      </c>
      <c r="T11" s="178" cm="1">
        <f t="array" ref="T11">IFERROR(
(MEDIAN((IF(DATOS_[[Sexo]:[Sexo]]=$B11,IF(DATOS_[[Check Periodo Ref.]:[Check Periodo Ref.]]="Dentro",IF(DATOS_[[Check Equiparado]:[Check Equiparado]]="Sí",IF(DATOS!AO$4="Sí",(1/DATOS_[[% anualiz]:[% anualiz]]),1)*IF(DATOS!AO$5="Sí",1/DATOS_[[% normaliz]:[% normaliz]],1)*(DATOS_[Conc.Sal.11]))))))),
0)</f>
        <v>0</v>
      </c>
      <c r="U11" s="178" cm="1">
        <f t="array" ref="U11">IFERROR(
(MEDIAN((IF(DATOS_[[Sexo]:[Sexo]]=$B11,IF(DATOS_[[Check Periodo Ref.]:[Check Periodo Ref.]]="Dentro",IF(DATOS_[[Check Equiparado]:[Check Equiparado]]="Sí",IF(DATOS!AP$4="Sí",(1/DATOS_[[% anualiz]:[% anualiz]]),1)*IF(DATOS!AP$5="Sí",1/DATOS_[[% normaliz]:[% normaliz]],1)*(DATOS_[Conc.Sal.12]))))))),
0)</f>
        <v>0</v>
      </c>
      <c r="V11" s="178" cm="1">
        <f t="array" ref="V11">IFERROR(
(MEDIAN((IF(DATOS_[[Sexo]:[Sexo]]=$B11,IF(DATOS_[[Check Periodo Ref.]:[Check Periodo Ref.]]="Dentro",IF(DATOS_[[Check Equiparado]:[Check Equiparado]]="Sí",IF(DATOS!AQ$4="Sí",(1/DATOS_[[% anualiz]:[% anualiz]]),1)*IF(DATOS!AQ$5="Sí",1/DATOS_[[% normaliz]:[% normaliz]],1)*(DATOS_[Conc.Sal.13]))))))),
0)</f>
        <v>0</v>
      </c>
      <c r="W11" s="178" cm="1">
        <f t="array" ref="W11">IFERROR(
(MEDIAN((IF(DATOS_[[Sexo]:[Sexo]]=$B11,IF(DATOS_[[Check Periodo Ref.]:[Check Periodo Ref.]]="Dentro",IF(DATOS_[[Check Equiparado]:[Check Equiparado]]="Sí",IF(DATOS!AR$4="Sí",(1/DATOS_[[% anualiz]:[% anualiz]]),1)*IF(DATOS!AR$5="Sí",1/DATOS_[[% normaliz]:[% normaliz]],1)*(DATOS_[Conc.Sal.14]))))))),
0)</f>
        <v>0</v>
      </c>
      <c r="X11" s="178" cm="1">
        <f t="array" ref="X11">IFERROR(
(MEDIAN((IF(DATOS_[[Sexo]:[Sexo]]=$B11,IF(DATOS_[[Check Periodo Ref.]:[Check Periodo Ref.]]="Dentro",IF(DATOS_[[Check Equiparado]:[Check Equiparado]]="Sí",IF(DATOS!AS$4="Sí",(1/DATOS_[[% anualiz]:[% anualiz]]),1)*IF(DATOS!AS$5="Sí",1/DATOS_[[% normaliz]:[% normaliz]],1)*(DATOS_[Conc.Sal.15]))))))),
0)</f>
        <v>0</v>
      </c>
      <c r="Y11" s="178" cm="1">
        <f t="array" ref="Y11">IFERROR(
(MEDIAN((IF(DATOS_[[Sexo]:[Sexo]]=$B11,IF(DATOS_[[Check Periodo Ref.]:[Check Periodo Ref.]]="Dentro",IF(DATOS_[[Check Equiparado]:[Check Equiparado]]="Sí",IF(DATOS!AT$4="Sí",(1/DATOS_[[% anualiz]:[% anualiz]]),1)*IF(DATOS!AT$5="Sí",1/DATOS_[[% normaliz]:[% normaliz]],1)*(DATOS_[Conc.Sal.16]))))))),
0)</f>
        <v>0</v>
      </c>
      <c r="Z11" s="178" cm="1">
        <f t="array" ref="Z11">IFERROR(
(MEDIAN((IF(DATOS_[[Sexo]:[Sexo]]=$B11,IF(DATOS_[[Check Periodo Ref.]:[Check Periodo Ref.]]="Dentro",IF(DATOS_[[Check Equiparado]:[Check Equiparado]]="Sí",IF(DATOS!AU$4="Sí",(1/DATOS_[[% anualiz]:[% anualiz]]),1)*IF(DATOS!AU$5="Sí",1/DATOS_[[% normaliz]:[% normaliz]],1)*(DATOS_[Conc.Sal.17]))))))),
0)</f>
        <v>0</v>
      </c>
      <c r="AA11" s="178" cm="1">
        <f t="array" ref="AA11">IFERROR(
(MEDIAN((IF(DATOS_[[Sexo]:[Sexo]]=$B11,IF(DATOS_[[Check Periodo Ref.]:[Check Periodo Ref.]]="Dentro",IF(DATOS_[[Check Equiparado]:[Check Equiparado]]="Sí",IF(DATOS!AV$4="Sí",(1/DATOS_[[% anualiz]:[% anualiz]]),1)*IF(DATOS!AV$5="Sí",1/DATOS_[[% normaliz]:[% normaliz]],1)*(DATOS_[Conc.Sal.18]))))))),
0)</f>
        <v>0</v>
      </c>
      <c r="AB11" s="178" cm="1">
        <f t="array" ref="AB11">IFERROR(
(MEDIAN((IF(DATOS_[[Sexo]:[Sexo]]=$B11,IF(DATOS_[[Check Periodo Ref.]:[Check Periodo Ref.]]="Dentro",IF(DATOS_[[Check Equiparado]:[Check Equiparado]]="Sí",IF(DATOS!AW$4="Sí",(1/DATOS_[[% anualiz]:[% anualiz]]),1)*IF(DATOS!AW$5="Sí",1/DATOS_[[% normaliz]:[% normaliz]],1)*(DATOS_[Conc.Sal.19]))))))),
0)</f>
        <v>0</v>
      </c>
      <c r="AC11" s="178" cm="1">
        <f t="array" ref="AC11">IFERROR(
(MEDIAN((IF(DATOS_[[Sexo]:[Sexo]]=$B11,IF(DATOS_[[Check Periodo Ref.]:[Check Periodo Ref.]]="Dentro",IF(DATOS_[[Check Equiparado]:[Check Equiparado]]="Sí",IF(DATOS!AX$4="Sí",(1/DATOS_[[% anualiz]:[% anualiz]]),1)*IF(DATOS!AX$5="Sí",1/DATOS_[[% normaliz]:[% normaliz]],1)*(DATOS_[Conc.Sal.20]))))))),
0)</f>
        <v>0</v>
      </c>
      <c r="AD11" s="178" cm="1">
        <f t="array" ref="AD11">IFERROR(
(MEDIAN((IF(DATOS_[[Sexo]:[Sexo]]=$B11,IF(DATOS_[[Check Periodo Ref.]:[Check Periodo Ref.]]="Dentro",IF(DATOS_[[Check Equiparado]:[Check Equiparado]]="Sí",IF(DATOS!AY$4="Sí",(1/DATOS_[[% anualiz]:[% anualiz]]),1)*IF(DATOS!AY$5="Sí",1/DATOS_[[% normaliz]:[% normaliz]],1)*(DATOS_[Conc.Sal.21]))))))),
0)</f>
        <v>0</v>
      </c>
      <c r="AE11" s="178" cm="1">
        <f t="array" ref="AE11">IFERROR(
(MEDIAN((IF(DATOS_[[Sexo]:[Sexo]]=$B11,IF(DATOS_[[Check Periodo Ref.]:[Check Periodo Ref.]]="Dentro",IF(DATOS_[[Check Equiparado]:[Check Equiparado]]="Sí",IF(DATOS!AZ$4="Sí",(1/DATOS_[[% anualiz]:[% anualiz]]),1)*IF(DATOS!AZ$5="Sí",1/DATOS_[[% normaliz]:[% normaliz]],1)*(DATOS_[Conc.Sal.22]))))))),
0)</f>
        <v>0</v>
      </c>
      <c r="AF11" s="178" cm="1">
        <f t="array" ref="AF11">IFERROR(
(MEDIAN((IF(DATOS_[[Sexo]:[Sexo]]=$B11,IF(DATOS_[[Check Periodo Ref.]:[Check Periodo Ref.]]="Dentro",IF(DATOS_[[Check Equiparado]:[Check Equiparado]]="Sí",IF(DATOS!BA$4="Sí",(1/DATOS_[[% anualiz]:[% anualiz]]),1)*IF(DATOS!BA$5="Sí",1/DATOS_[[% normaliz]:[% normaliz]],1)*(DATOS_[Conc.Sal.23]))))))),
0)</f>
        <v>0</v>
      </c>
      <c r="AG11" s="178" cm="1">
        <f t="array" ref="AG11">IFERROR(
(MEDIAN((IF(DATOS_[[Sexo]:[Sexo]]=$B11,IF(DATOS_[[Check Periodo Ref.]:[Check Periodo Ref.]]="Dentro",IF(DATOS_[[Check Equiparado]:[Check Equiparado]]="Sí",IF(DATOS!BB$4="Sí",(1/DATOS_[[% anualiz]:[% anualiz]]),1)*IF(DATOS!BB$5="Sí",1/DATOS_[[% normaliz]:[% normaliz]],1)*(DATOS_[Conc.Sal.24]))))))),
0)</f>
        <v>0</v>
      </c>
      <c r="AH11" s="178" cm="1">
        <f t="array" ref="AH11">IFERROR(
(MEDIAN((IF(DATOS_[[Sexo]:[Sexo]]=$B11,IF(DATOS_[[Check Periodo Ref.]:[Check Periodo Ref.]]="Dentro",IF(DATOS_[[Check Equiparado]:[Check Equiparado]]="Sí",IF(DATOS!BC$4="Sí",(1/DATOS_[[% anualiz]:[% anualiz]]),1)*IF(DATOS!BC$5="Sí",1/DATOS_[[% normaliz]:[% normaliz]],1)*(DATOS_[Conc.Sal.25]))))))),
0)</f>
        <v>0</v>
      </c>
      <c r="AI11" s="178" cm="1">
        <f t="array" ref="AI11">IFERROR(
(MEDIAN((IF(DATOS_[[Sexo]:[Sexo]]=$B11,IF(DATOS_[[Check Periodo Ref.]:[Check Periodo Ref.]]="Dentro",IF(DATOS_[[Check Equiparado]:[Check Equiparado]]="Sí",IF(DATOS!BD$4="Sí",(1/DATOS_[[% anualiz]:[% anualiz]]),1)*IF(DATOS!BD$5="Sí",1/DATOS_[[% normaliz]:[% normaliz]],1)*(DATOS_[Conc.Sal.26]))))))),
0)</f>
        <v>0</v>
      </c>
      <c r="AJ11" s="178" cm="1">
        <f t="array" ref="AJ11">IFERROR(
(MEDIAN((IF(DATOS_[[Sexo]:[Sexo]]=$B11,IF(DATOS_[[Check Periodo Ref.]:[Check Periodo Ref.]]="Dentro",IF(DATOS_[[Check Equiparado]:[Check Equiparado]]="Sí",IF(DATOS!BE$4="Sí",(1/DATOS_[[% anualiz]:[% anualiz]]),1)*IF(DATOS!BE$5="Sí",1/DATOS_[[% normaliz]:[% normaliz]],1)*(DATOS_[Conc.Sal.27]))))))),
0)</f>
        <v>0</v>
      </c>
      <c r="AK11" s="178" cm="1">
        <f t="array" ref="AK11">IFERROR(
(MEDIAN((IF(DATOS_[[Sexo]:[Sexo]]=$B11,IF(DATOS_[[Check Periodo Ref.]:[Check Periodo Ref.]]="Dentro",IF(DATOS_[[Check Equiparado]:[Check Equiparado]]="Sí",IF(DATOS!BF$4="Sí",(1/DATOS_[[% anualiz]:[% anualiz]]),1)*IF(DATOS!BF$5="Sí",1/DATOS_[[% normaliz]:[% normaliz]],1)*(DATOS_[Conc.Sal.28]))))))),
0)</f>
        <v>0</v>
      </c>
      <c r="AL11" s="178" cm="1">
        <f t="array" ref="AL11">IFERROR(
(MEDIAN((IF(DATOS_[[Sexo]:[Sexo]]=$B11,IF(DATOS_[[Check Periodo Ref.]:[Check Periodo Ref.]]="Dentro",IF(DATOS_[[Check Equiparado]:[Check Equiparado]]="Sí",IF(DATOS!BG$4="Sí",(1/DATOS_[[% anualiz]:[% anualiz]]),1)*IF(DATOS!BG$5="Sí",1/DATOS_[[% normaliz]:[% normaliz]],1)*(DATOS_[Conc.Sal.29]))))))),
0)</f>
        <v>0</v>
      </c>
      <c r="AM11" s="178" cm="1">
        <f t="array" ref="AM11">IFERROR(
(MEDIAN((IF(DATOS_[[Sexo]:[Sexo]]=$B11,IF(DATOS_[[Check Periodo Ref.]:[Check Periodo Ref.]]="Dentro",IF(DATOS_[[Check Equiparado]:[Check Equiparado]]="Sí",IF(DATOS!BH$4="Sí",(1/DATOS_[[% anualiz]:[% anualiz]]),1)*IF(DATOS!BH$5="Sí",1/DATOS_[[% normaliz]:[% normaliz]],1)*(DATOS_[Conc.Sal.30]))))))),
0)</f>
        <v>0</v>
      </c>
      <c r="AN11" s="179">
        <f t="array" ref="AN11">IFERROR(
MEDIAN(IF(DATOS_[Sexo]=$B11,IF(DATOS_[Check Equiparado]="Sí",IF(DATOS_[Check Periodo Ref.]="Dentro",DATOS_[Tot COMPL.SAL Eq],FALSE)))),
0)</f>
        <v>0</v>
      </c>
      <c r="AO11" s="180">
        <f t="array" ref="AO11">IFERROR(
MEDIAN(IF(DATOS_[Sexo]=$B11,IF(DATOS_[Check Equiparado]="Sí",IF(DATOS_[Check Periodo Ref.]="Dentro",DATOS_[TOTAL SALARIO Eq],FALSE)))),
0)</f>
        <v>0</v>
      </c>
      <c r="AP11" s="184">
        <f t="array" ref="AP11">IFERROR(
(MEDIAN((IF(DATOS_[[Sexo]:[Sexo]]=$B11,IF(DATOS_[[Check Periodo Ref.]:[Check Periodo Ref.]]="Dentro",IF(DATOS_[[Check Equiparado]:[Check Equiparado]]="Sí",IF(DATOS!BI$4="Sí",(1/DATOS_[[% anualiz]:[% anualiz]]),1)*IF(DATOS!BI$5="Sí",1/DATOS_[[% normaliz]:[% normaliz]],1)*(DATOS_[C.Extra.01]))))))),
0)</f>
        <v>0</v>
      </c>
      <c r="AQ11" s="184">
        <f t="array" ref="AQ11">IFERROR(
(MEDIAN((IF(DATOS_[[Sexo]:[Sexo]]=$B11,IF(DATOS_[[Check Periodo Ref.]:[Check Periodo Ref.]]="Dentro",IF(DATOS_[[Check Equiparado]:[Check Equiparado]]="Sí",IF(DATOS!BJ$4="Sí",(1/DATOS_[[% anualiz]:[% anualiz]]),1)*IF(DATOS!BJ$5="Sí",1/DATOS_[[% normaliz]:[% normaliz]],1)*(DATOS_[C.Extra.02]))))))),
0)</f>
        <v>0</v>
      </c>
      <c r="AR11" s="184">
        <f t="array" ref="AR11">IFERROR(
(MEDIAN((IF(DATOS_[[Sexo]:[Sexo]]=$B11,IF(DATOS_[[Check Periodo Ref.]:[Check Periodo Ref.]]="Dentro",IF(DATOS_[[Check Equiparado]:[Check Equiparado]]="Sí",IF(DATOS!BK$4="Sí",(1/DATOS_[[% anualiz]:[% anualiz]]),1)*IF(DATOS!BK$5="Sí",1/DATOS_[[% normaliz]:[% normaliz]],1)*(DATOS_[C.Extra.03]))))))),
0)</f>
        <v>0</v>
      </c>
      <c r="AS11" s="184">
        <f t="array" ref="AS11">IFERROR(
(MEDIAN((IF(DATOS_[[Sexo]:[Sexo]]=$B11,IF(DATOS_[[Check Periodo Ref.]:[Check Periodo Ref.]]="Dentro",IF(DATOS_[[Check Equiparado]:[Check Equiparado]]="Sí",IF(DATOS!BL$4="Sí",(1/DATOS_[[% anualiz]:[% anualiz]]),1)*IF(DATOS!BL$5="Sí",1/DATOS_[[% normaliz]:[% normaliz]],1)*(DATOS_[C.Extra.04]))))))),
0)</f>
        <v>0</v>
      </c>
      <c r="AT11" s="184">
        <f t="array" ref="AT11">IFERROR(
(MEDIAN((IF(DATOS_[[Sexo]:[Sexo]]=$B11,IF(DATOS_[[Check Periodo Ref.]:[Check Periodo Ref.]]="Dentro",IF(DATOS_[[Check Equiparado]:[Check Equiparado]]="Sí",IF(DATOS!BM$4="Sí",(1/DATOS_[[% anualiz]:[% anualiz]]),1)*IF(DATOS!BM$5="Sí",1/DATOS_[[% normaliz]:[% normaliz]],1)*(DATOS_[C.Extra.05]))))))),
0)</f>
        <v>0</v>
      </c>
      <c r="AU11" s="182">
        <f t="array" ref="AU11">IFERROR(
MEDIAN(IF(DATOS_[Sexo]=$B11,IF(DATOS_[Check Equiparado]="Sí",IF(DATOS_[Check Periodo Ref.]="Dentro",DATOS_[Tot Extrasalarial Eq],FALSE)))),
0)</f>
        <v>0</v>
      </c>
      <c r="AV11" s="183">
        <f t="array" ref="AV11">IFERROR(
MEDIAN(IF(DATOS_[Sexo]=$B11,IF(DATOS_[Check Equiparado]="Sí",IF(DATOS_[Check Periodo Ref.]="Dentro",DATOS_[TOTAL Retrib Eq],FALSE)))),
0)</f>
        <v>0</v>
      </c>
    </row>
    <row r="12" spans="1:48" x14ac:dyDescent="0.3">
      <c r="D12" s="154"/>
      <c r="E12" s="154"/>
      <c r="F12" s="154"/>
      <c r="G12" s="154"/>
      <c r="H12" s="154"/>
      <c r="N12" s="155"/>
      <c r="O12" s="156"/>
      <c r="P12" s="156"/>
      <c r="Q12" s="156"/>
      <c r="R12" s="156"/>
      <c r="S12" s="156"/>
      <c r="T12" s="156"/>
      <c r="U12" s="156"/>
      <c r="V12" s="156"/>
      <c r="W12" s="156"/>
      <c r="X12" s="156"/>
      <c r="Y12" s="156"/>
      <c r="Z12" s="155"/>
      <c r="AA12" s="155"/>
      <c r="AB12" s="155"/>
      <c r="AC12" s="155"/>
      <c r="AD12" s="155"/>
      <c r="AE12" s="155"/>
      <c r="AF12" s="155"/>
      <c r="AG12" s="155"/>
      <c r="AH12" s="155"/>
      <c r="AI12" s="155"/>
      <c r="AJ12" s="155"/>
      <c r="AK12" s="155"/>
      <c r="AL12" s="155"/>
      <c r="AM12" s="155"/>
      <c r="AP12" s="156"/>
      <c r="AQ12" s="156"/>
      <c r="AR12" s="156"/>
      <c r="AS12" s="156"/>
      <c r="AT12" s="156"/>
    </row>
    <row r="13" spans="1:48" x14ac:dyDescent="0.3">
      <c r="D13" s="154"/>
      <c r="E13" s="154"/>
      <c r="F13" s="154"/>
      <c r="G13" s="154"/>
      <c r="H13" s="154"/>
      <c r="N13" s="155"/>
      <c r="O13" s="156"/>
      <c r="P13" s="156"/>
      <c r="Q13" s="156"/>
      <c r="R13" s="156"/>
      <c r="S13" s="156"/>
      <c r="T13" s="156"/>
      <c r="U13" s="156"/>
      <c r="V13" s="156"/>
      <c r="W13" s="156"/>
      <c r="X13" s="156"/>
      <c r="Y13" s="156"/>
      <c r="Z13" s="155"/>
      <c r="AA13" s="155"/>
      <c r="AB13" s="155"/>
      <c r="AC13" s="155"/>
      <c r="AD13" s="155"/>
      <c r="AE13" s="155"/>
      <c r="AF13" s="155"/>
      <c r="AG13" s="155"/>
      <c r="AH13" s="155"/>
      <c r="AI13" s="155"/>
      <c r="AJ13" s="155"/>
      <c r="AK13" s="155"/>
      <c r="AL13" s="155"/>
      <c r="AM13" s="155"/>
      <c r="AP13" s="156"/>
      <c r="AQ13" s="156"/>
      <c r="AR13" s="156"/>
      <c r="AS13" s="156"/>
      <c r="AT13" s="156"/>
    </row>
    <row r="14" spans="1:48" s="152" customFormat="1" ht="46.15" customHeight="1" x14ac:dyDescent="0.25">
      <c r="B14" s="145"/>
      <c r="C14" s="145" t="s">
        <v>225</v>
      </c>
      <c r="D14" s="145" t="s">
        <v>220</v>
      </c>
      <c r="E14" s="145" t="s">
        <v>293</v>
      </c>
      <c r="F14" s="145" t="s">
        <v>291</v>
      </c>
      <c r="G14" s="145" t="s">
        <v>292</v>
      </c>
      <c r="H14" s="145" t="s">
        <v>224</v>
      </c>
      <c r="I14" s="212" t="s">
        <v>217</v>
      </c>
      <c r="J14" s="146" t="str">
        <f>+J8</f>
        <v>[ocultar]</v>
      </c>
      <c r="K14" s="146" t="str">
        <f t="shared" ref="K14:AM14" si="3">+K8</f>
        <v>[ocultar]</v>
      </c>
      <c r="L14" s="146" t="str">
        <f t="shared" si="3"/>
        <v>[ocultar]</v>
      </c>
      <c r="M14" s="146" t="str">
        <f t="shared" si="3"/>
        <v>[ocultar]</v>
      </c>
      <c r="N14" s="146" t="str">
        <f t="shared" si="3"/>
        <v>[ocultar]</v>
      </c>
      <c r="O14" s="146" t="str">
        <f t="shared" si="3"/>
        <v>[ocultar]</v>
      </c>
      <c r="P14" s="146" t="str">
        <f t="shared" si="3"/>
        <v>[ocultar]</v>
      </c>
      <c r="Q14" s="146" t="str">
        <f t="shared" si="3"/>
        <v>[ocultar]</v>
      </c>
      <c r="R14" s="146" t="str">
        <f t="shared" si="3"/>
        <v>[ocultar]</v>
      </c>
      <c r="S14" s="146" t="str">
        <f t="shared" si="3"/>
        <v>[ocultar]</v>
      </c>
      <c r="T14" s="146" t="str">
        <f t="shared" si="3"/>
        <v>[ocultar]</v>
      </c>
      <c r="U14" s="146" t="str">
        <f t="shared" si="3"/>
        <v>[ocultar]</v>
      </c>
      <c r="V14" s="146" t="str">
        <f t="shared" si="3"/>
        <v>[ocultar]</v>
      </c>
      <c r="W14" s="146" t="str">
        <f t="shared" si="3"/>
        <v>[ocultar]</v>
      </c>
      <c r="X14" s="146" t="str">
        <f t="shared" si="3"/>
        <v>[ocultar]</v>
      </c>
      <c r="Y14" s="146" t="str">
        <f t="shared" si="3"/>
        <v>[ocultar]</v>
      </c>
      <c r="Z14" s="146" t="str">
        <f t="shared" si="3"/>
        <v>[ocultar]</v>
      </c>
      <c r="AA14" s="146" t="str">
        <f t="shared" si="3"/>
        <v>[ocultar]</v>
      </c>
      <c r="AB14" s="146" t="str">
        <f t="shared" si="3"/>
        <v>[ocultar]</v>
      </c>
      <c r="AC14" s="146" t="str">
        <f t="shared" si="3"/>
        <v>[ocultar]</v>
      </c>
      <c r="AD14" s="146" t="str">
        <f t="shared" si="3"/>
        <v>[ocultar]</v>
      </c>
      <c r="AE14" s="146" t="str">
        <f t="shared" si="3"/>
        <v>[ocultar]</v>
      </c>
      <c r="AF14" s="146" t="str">
        <f t="shared" si="3"/>
        <v>[ocultar]</v>
      </c>
      <c r="AG14" s="146" t="str">
        <f t="shared" si="3"/>
        <v>[ocultar]</v>
      </c>
      <c r="AH14" s="146" t="str">
        <f t="shared" si="3"/>
        <v>[ocultar]</v>
      </c>
      <c r="AI14" s="146" t="str">
        <f t="shared" si="3"/>
        <v>[ocultar]</v>
      </c>
      <c r="AJ14" s="146" t="str">
        <f t="shared" si="3"/>
        <v>[ocultar]</v>
      </c>
      <c r="AK14" s="146" t="str">
        <f t="shared" si="3"/>
        <v>[ocultar]</v>
      </c>
      <c r="AL14" s="146" t="str">
        <f t="shared" si="3"/>
        <v>[ocultar]</v>
      </c>
      <c r="AM14" s="146" t="str">
        <f t="shared" si="3"/>
        <v>[ocultar]</v>
      </c>
      <c r="AN14" s="147" t="s">
        <v>218</v>
      </c>
      <c r="AO14" s="148" t="s">
        <v>211</v>
      </c>
      <c r="AP14" s="149" t="str">
        <f>+AP8</f>
        <v>[ocultar]</v>
      </c>
      <c r="AQ14" s="149" t="str">
        <f t="shared" ref="AQ14:AT14" si="4">+AQ8</f>
        <v>[ocultar]</v>
      </c>
      <c r="AR14" s="149" t="str">
        <f t="shared" si="4"/>
        <v>[ocultar]</v>
      </c>
      <c r="AS14" s="149" t="str">
        <f t="shared" si="4"/>
        <v>[ocultar]</v>
      </c>
      <c r="AT14" s="149" t="str">
        <f t="shared" si="4"/>
        <v>[ocultar]</v>
      </c>
      <c r="AU14" s="150" t="s">
        <v>219</v>
      </c>
      <c r="AV14" s="151" t="s">
        <v>212</v>
      </c>
    </row>
    <row r="15" spans="1:48" ht="17.25" thickBot="1" x14ac:dyDescent="0.35">
      <c r="A15" s="107" t="str">
        <f>+A16</f>
        <v>[ocultar]</v>
      </c>
      <c r="B15" s="157" t="s">
        <v>308</v>
      </c>
      <c r="C15" s="176"/>
      <c r="D15" s="106"/>
      <c r="E15" s="106"/>
      <c r="F15" s="106"/>
      <c r="G15" s="106"/>
      <c r="H15" s="106"/>
      <c r="I15" s="186" t="str">
        <f t="shared" ref="I15" si="5">IFERROR((I16-I17)/I16,"")</f>
        <v/>
      </c>
      <c r="J15" s="190" t="str">
        <f>IFERROR((J16-J17)/J16,"")</f>
        <v/>
      </c>
      <c r="K15" s="190" t="str">
        <f t="shared" ref="K15:AV15" si="6">IFERROR((K16-K17)/K16,"")</f>
        <v/>
      </c>
      <c r="L15" s="190" t="str">
        <f t="shared" si="6"/>
        <v/>
      </c>
      <c r="M15" s="190" t="str">
        <f t="shared" si="6"/>
        <v/>
      </c>
      <c r="N15" s="190" t="str">
        <f t="shared" si="6"/>
        <v/>
      </c>
      <c r="O15" s="190" t="str">
        <f t="shared" si="6"/>
        <v/>
      </c>
      <c r="P15" s="190" t="str">
        <f t="shared" si="6"/>
        <v/>
      </c>
      <c r="Q15" s="190" t="str">
        <f t="shared" si="6"/>
        <v/>
      </c>
      <c r="R15" s="190" t="str">
        <f t="shared" si="6"/>
        <v/>
      </c>
      <c r="S15" s="190" t="str">
        <f t="shared" si="6"/>
        <v/>
      </c>
      <c r="T15" s="190" t="str">
        <f t="shared" si="6"/>
        <v/>
      </c>
      <c r="U15" s="190" t="str">
        <f t="shared" si="6"/>
        <v/>
      </c>
      <c r="V15" s="190" t="str">
        <f t="shared" si="6"/>
        <v/>
      </c>
      <c r="W15" s="190" t="str">
        <f t="shared" si="6"/>
        <v/>
      </c>
      <c r="X15" s="190" t="str">
        <f t="shared" si="6"/>
        <v/>
      </c>
      <c r="Y15" s="190" t="str">
        <f t="shared" si="6"/>
        <v/>
      </c>
      <c r="Z15" s="189" t="str">
        <f t="shared" si="6"/>
        <v/>
      </c>
      <c r="AA15" s="189" t="str">
        <f t="shared" si="6"/>
        <v/>
      </c>
      <c r="AB15" s="189" t="str">
        <f t="shared" si="6"/>
        <v/>
      </c>
      <c r="AC15" s="189" t="str">
        <f t="shared" si="6"/>
        <v/>
      </c>
      <c r="AD15" s="189" t="str">
        <f t="shared" si="6"/>
        <v/>
      </c>
      <c r="AE15" s="189" t="str">
        <f t="shared" si="6"/>
        <v/>
      </c>
      <c r="AF15" s="189" t="str">
        <f t="shared" si="6"/>
        <v/>
      </c>
      <c r="AG15" s="189" t="str">
        <f t="shared" si="6"/>
        <v/>
      </c>
      <c r="AH15" s="189" t="str">
        <f t="shared" si="6"/>
        <v/>
      </c>
      <c r="AI15" s="189" t="str">
        <f t="shared" si="6"/>
        <v/>
      </c>
      <c r="AJ15" s="189" t="str">
        <f t="shared" si="6"/>
        <v/>
      </c>
      <c r="AK15" s="189" t="str">
        <f t="shared" si="6"/>
        <v/>
      </c>
      <c r="AL15" s="189" t="str">
        <f t="shared" si="6"/>
        <v/>
      </c>
      <c r="AM15" s="189" t="str">
        <f t="shared" si="6"/>
        <v/>
      </c>
      <c r="AN15" s="191" t="str">
        <f t="shared" si="6"/>
        <v/>
      </c>
      <c r="AO15" s="195" t="str">
        <f t="shared" si="6"/>
        <v/>
      </c>
      <c r="AP15" s="192" t="str">
        <f t="shared" si="6"/>
        <v/>
      </c>
      <c r="AQ15" s="192" t="str">
        <f t="shared" si="6"/>
        <v/>
      </c>
      <c r="AR15" s="192" t="str">
        <f t="shared" si="6"/>
        <v/>
      </c>
      <c r="AS15" s="192" t="str">
        <f t="shared" si="6"/>
        <v/>
      </c>
      <c r="AT15" s="192" t="str">
        <f t="shared" si="6"/>
        <v/>
      </c>
      <c r="AU15" s="193" t="str">
        <f t="shared" si="6"/>
        <v/>
      </c>
      <c r="AV15" s="194" t="str">
        <f t="shared" si="6"/>
        <v/>
      </c>
    </row>
    <row r="16" spans="1:48" x14ac:dyDescent="0.3">
      <c r="A16" s="107" t="str">
        <f>+IF(C16+C17=0,"[ocultar]","")</f>
        <v>[ocultar]</v>
      </c>
      <c r="B16" s="153" t="s">
        <v>162</v>
      </c>
      <c r="C16" s="99">
        <f t="array" ref="C16">SUM(IF($B16=DATOS_[Sexo],
IF($B15=DATOS_[AGRUP. VALOR. PTO.],
IF("Dentro"=DATOS_[Check Periodo Ref.],
1/(COUNTIFS(DATOS_[Sexo],$B16,DATOS_[AGRUP. VALOR. PTO.],$B15,DATOS_[Check Periodo Ref.],"Dentro",DATOS_[id],DATOS_[id]))))))</f>
        <v>0</v>
      </c>
      <c r="D16" s="100">
        <f>COUNTIFS(DATOS_[AGRUP. VALOR. PTO.],$B15,DATOS_[Sexo],$B16,DATOS_[Check Periodo Ref.],"Dentro")</f>
        <v>0</v>
      </c>
      <c r="E16" s="100">
        <f>COUNTIFS(DATOS_[AGRUP. VALOR. PTO.],$B15,DATOS_[Sexo],$B16,DATOS_[Check Periodo Ref.],"Dentro",DATOS_[Check Nº SC Norm],"Sí")</f>
        <v>0</v>
      </c>
      <c r="F16" s="100">
        <f>COUNTIFS(DATOS_[AGRUP. VALOR. PTO.],$B15,DATOS_[Sexo],$B16,DATOS_[Check Periodo Ref.],"Dentro",DATOS_[Check Nº SC Anualiz],"Sí")</f>
        <v>0</v>
      </c>
      <c r="G16" s="100">
        <f>COUNTIFS(DATOS_[AGRUP. VALOR. PTO.],$B15,DATOS_[Sexo],$B16,DATOS_[Check Periodo Ref.],"Dentro",DATOS_[Check Nº SC Norm y Anualiz],"Sí")</f>
        <v>0</v>
      </c>
      <c r="H16" s="100">
        <f>COUNTIFS(DATOS_[AGRUP. VALOR. PTO.],$B15,DATOS_[Sexo],$B16,DATOS_[Check Periodo Ref.],"Dentro",DATOS_[Check Equiparación],"Sí")</f>
        <v>0</v>
      </c>
      <c r="I16" s="177">
        <f t="array" ref="I16">IFERROR(
MEDIAN(IF(DATOS_[Sexo]=$B16,IF(DATOS_[[AGRUP. VALOR. PTO.]:[AGRUP. VALOR. PTO.]]=$B15,IF(DATOS_[Check Equiparado]="Sí",IF(DATOS_[Check Periodo Ref.]="Dentro",DATOS_[SALARIO BASE Eq],FALSE))))),
0)</f>
        <v>0</v>
      </c>
      <c r="J16" s="178">
        <f t="array" ref="J16">IFERROR(
(MEDIAN((IF(DATOS_[[Sexo]:[Sexo]]=$B16,IF(DATOS_[[AGRUP. VALOR. PTO.]:[AGRUP. VALOR. PTO.]]=$B15,IF(DATOS_[[Check Periodo Ref.]:[Check Periodo Ref.]]="Dentro",IF(DATOS_[[Check Equiparado]:[Check Equiparado]]="Sí",IF(DATOS!AE$4="Sí",(1/DATOS_[[% anualiz]:[% anualiz]]),1)*IF(DATOS!AE$5="Sí",1/DATOS_[[% normaliz]:[% normaliz]],1)*(DATOS_[Conc.Sal.01])))))))),
0)</f>
        <v>0</v>
      </c>
      <c r="K16" s="178">
        <f t="array" ref="K16">IFERROR(
(MEDIAN((IF(DATOS_[[Sexo]:[Sexo]]=$B16,IF(DATOS_[[AGRUP. VALOR. PTO.]:[AGRUP. VALOR. PTO.]]=$B15,IF(DATOS_[[Check Periodo Ref.]:[Check Periodo Ref.]]="Dentro",IF(DATOS_[[Check Equiparado]:[Check Equiparado]]="Sí",IF(DATOS!AF$4="Sí",(1/DATOS_[[% anualiz]:[% anualiz]]),1)*IF(DATOS!AF$5="Sí",1/DATOS_[[% normaliz]:[% normaliz]],1)*(DATOS_[Conc.Sal.02])))))))),
0)</f>
        <v>0</v>
      </c>
      <c r="L16" s="178">
        <f t="array" ref="L16">IFERROR(
(MEDIAN((IF(DATOS_[[Sexo]:[Sexo]]=$B16,IF(DATOS_[[AGRUP. VALOR. PTO.]:[AGRUP. VALOR. PTO.]]=$B15,IF(DATOS_[[Check Periodo Ref.]:[Check Periodo Ref.]]="Dentro",IF(DATOS_[[Check Equiparado]:[Check Equiparado]]="Sí",IF(DATOS!AG$4="Sí",(1/DATOS_[[% anualiz]:[% anualiz]]),1)*IF(DATOS!AG$5="Sí",1/DATOS_[[% normaliz]:[% normaliz]],1)*(DATOS_[Conc.Sal.03])))))))),
0)</f>
        <v>0</v>
      </c>
      <c r="M16" s="178">
        <f t="array" ref="M16">IFERROR(
(MEDIAN((IF(DATOS_[[Sexo]:[Sexo]]=$B16,IF(DATOS_[[AGRUP. VALOR. PTO.]:[AGRUP. VALOR. PTO.]]=$B15,IF(DATOS_[[Check Periodo Ref.]:[Check Periodo Ref.]]="Dentro",IF(DATOS_[[Check Equiparado]:[Check Equiparado]]="Sí",IF(DATOS!AH$4="Sí",(1/DATOS_[[% anualiz]:[% anualiz]]),1)*IF(DATOS!AH$5="Sí",1/DATOS_[[% normaliz]:[% normaliz]],1)*(DATOS_[Conc.Sal.04])))))))),
0)</f>
        <v>0</v>
      </c>
      <c r="N16" s="178">
        <f t="array" ref="N16">IFERROR(
(MEDIAN((IF(DATOS_[[Sexo]:[Sexo]]=$B16,IF(DATOS_[[AGRUP. VALOR. PTO.]:[AGRUP. VALOR. PTO.]]=$B15,IF(DATOS_[[Check Periodo Ref.]:[Check Periodo Ref.]]="Dentro",IF(DATOS_[[Check Equiparado]:[Check Equiparado]]="Sí",IF(DATOS!AI$4="Sí",(1/DATOS_[[% anualiz]:[% anualiz]]),1)*IF(DATOS!AI$5="Sí",1/DATOS_[[% normaliz]:[% normaliz]],1)*(DATOS_[Conc.Sal.05])))))))),
0)</f>
        <v>0</v>
      </c>
      <c r="O16" s="178">
        <f t="array" ref="O16">IFERROR(
(MEDIAN((IF(DATOS_[[Sexo]:[Sexo]]=$B16,IF(DATOS_[[AGRUP. VALOR. PTO.]:[AGRUP. VALOR. PTO.]]=$B15,IF(DATOS_[[Check Periodo Ref.]:[Check Periodo Ref.]]="Dentro",IF(DATOS_[[Check Equiparado]:[Check Equiparado]]="Sí",IF(DATOS!AJ$4="Sí",(1/DATOS_[[% anualiz]:[% anualiz]]),1)*IF(DATOS!AJ$5="Sí",1/DATOS_[[% normaliz]:[% normaliz]],1)*(DATOS_[Conc.Sal.06])))))))),
0)</f>
        <v>0</v>
      </c>
      <c r="P16" s="178">
        <f t="array" ref="P16">IFERROR(
(MEDIAN((IF(DATOS_[[Sexo]:[Sexo]]=$B16,IF(DATOS_[[AGRUP. VALOR. PTO.]:[AGRUP. VALOR. PTO.]]=$B15,IF(DATOS_[[Check Periodo Ref.]:[Check Periodo Ref.]]="Dentro",IF(DATOS_[[Check Equiparado]:[Check Equiparado]]="Sí",IF(DATOS!AK$4="Sí",(1/DATOS_[[% anualiz]:[% anualiz]]),1)*IF(DATOS!AK$5="Sí",1/DATOS_[[% normaliz]:[% normaliz]],1)*(DATOS_[Conc.Sal.07])))))))),
0)</f>
        <v>0</v>
      </c>
      <c r="Q16" s="178">
        <f t="array" ref="Q16">IFERROR(
(MEDIAN((IF(DATOS_[[Sexo]:[Sexo]]=$B16,IF(DATOS_[[AGRUP. VALOR. PTO.]:[AGRUP. VALOR. PTO.]]=$B15,IF(DATOS_[[Check Periodo Ref.]:[Check Periodo Ref.]]="Dentro",IF(DATOS_[[Check Equiparado]:[Check Equiparado]]="Sí",IF(DATOS!AL$4="Sí",(1/DATOS_[[% anualiz]:[% anualiz]]),1)*IF(DATOS!AL$5="Sí",1/DATOS_[[% normaliz]:[% normaliz]],1)*(DATOS_[Conc.Sal.08])))))))),
0)</f>
        <v>0</v>
      </c>
      <c r="R16" s="178">
        <f t="array" ref="R16">IFERROR(
(MEDIAN((IF(DATOS_[[Sexo]:[Sexo]]=$B16,IF(DATOS_[[AGRUP. VALOR. PTO.]:[AGRUP. VALOR. PTO.]]=$B15,IF(DATOS_[[Check Periodo Ref.]:[Check Periodo Ref.]]="Dentro",IF(DATOS_[[Check Equiparado]:[Check Equiparado]]="Sí",IF(DATOS!AM$4="Sí",(1/DATOS_[[% anualiz]:[% anualiz]]),1)*IF(DATOS!AM$5="Sí",1/DATOS_[[% normaliz]:[% normaliz]],1)*(DATOS_[Conc.Sal.09])))))))),
0)</f>
        <v>0</v>
      </c>
      <c r="S16" s="178">
        <f t="array" ref="S16">IFERROR(
(MEDIAN((IF(DATOS_[[Sexo]:[Sexo]]=$B16,IF(DATOS_[[AGRUP. VALOR. PTO.]:[AGRUP. VALOR. PTO.]]=$B15,IF(DATOS_[[Check Periodo Ref.]:[Check Periodo Ref.]]="Dentro",IF(DATOS_[[Check Equiparado]:[Check Equiparado]]="Sí",IF(DATOS!AN$4="Sí",(1/DATOS_[[% anualiz]:[% anualiz]]),1)*IF(DATOS!AN$5="Sí",1/DATOS_[[% normaliz]:[% normaliz]],1)*(DATOS_[Conc.Sal.10])))))))),
0)</f>
        <v>0</v>
      </c>
      <c r="T16" s="178">
        <f t="array" ref="T16">IFERROR(
(MEDIAN((IF(DATOS_[[Sexo]:[Sexo]]=$B16,IF(DATOS_[[AGRUP. VALOR. PTO.]:[AGRUP. VALOR. PTO.]]=$B15,IF(DATOS_[[Check Periodo Ref.]:[Check Periodo Ref.]]="Dentro",IF(DATOS_[[Check Equiparado]:[Check Equiparado]]="Sí",IF(DATOS!AO$4="Sí",(1/DATOS_[[% anualiz]:[% anualiz]]),1)*IF(DATOS!AO$5="Sí",1/DATOS_[[% normaliz]:[% normaliz]],1)*(DATOS_[Conc.Sal.11])))))))),
0)</f>
        <v>0</v>
      </c>
      <c r="U16" s="178">
        <f t="array" ref="U16">IFERROR(
(MEDIAN((IF(DATOS_[[Sexo]:[Sexo]]=$B16,IF(DATOS_[[AGRUP. VALOR. PTO.]:[AGRUP. VALOR. PTO.]]=$B15,IF(DATOS_[[Check Periodo Ref.]:[Check Periodo Ref.]]="Dentro",IF(DATOS_[[Check Equiparado]:[Check Equiparado]]="Sí",IF(DATOS!AP$4="Sí",(1/DATOS_[[% anualiz]:[% anualiz]]),1)*IF(DATOS!AP$5="Sí",1/DATOS_[[% normaliz]:[% normaliz]],1)*(DATOS_[Conc.Sal.12])))))))),
0)</f>
        <v>0</v>
      </c>
      <c r="V16" s="178">
        <f t="array" ref="V16">IFERROR(
(MEDIAN((IF(DATOS_[[Sexo]:[Sexo]]=$B16,IF(DATOS_[[AGRUP. VALOR. PTO.]:[AGRUP. VALOR. PTO.]]=$B15,IF(DATOS_[[Check Periodo Ref.]:[Check Periodo Ref.]]="Dentro",IF(DATOS_[[Check Equiparado]:[Check Equiparado]]="Sí",IF(DATOS!AQ$4="Sí",(1/DATOS_[[% anualiz]:[% anualiz]]),1)*IF(DATOS!AQ$5="Sí",1/DATOS_[[% normaliz]:[% normaliz]],1)*(DATOS_[Conc.Sal.13])))))))),
0)</f>
        <v>0</v>
      </c>
      <c r="W16" s="178">
        <f t="array" ref="W16">IFERROR(
(MEDIAN((IF(DATOS_[[Sexo]:[Sexo]]=$B16,IF(DATOS_[[AGRUP. VALOR. PTO.]:[AGRUP. VALOR. PTO.]]=$B15,IF(DATOS_[[Check Periodo Ref.]:[Check Periodo Ref.]]="Dentro",IF(DATOS_[[Check Equiparado]:[Check Equiparado]]="Sí",IF(DATOS!AR$4="Sí",(1/DATOS_[[% anualiz]:[% anualiz]]),1)*IF(DATOS!AR$5="Sí",1/DATOS_[[% normaliz]:[% normaliz]],1)*(DATOS_[Conc.Sal.14])))))))),
0)</f>
        <v>0</v>
      </c>
      <c r="X16" s="178">
        <f t="array" ref="X16">IFERROR(
(MEDIAN((IF(DATOS_[[Sexo]:[Sexo]]=$B16,IF(DATOS_[[AGRUP. VALOR. PTO.]:[AGRUP. VALOR. PTO.]]=$B15,IF(DATOS_[[Check Periodo Ref.]:[Check Periodo Ref.]]="Dentro",IF(DATOS_[[Check Equiparado]:[Check Equiparado]]="Sí",IF(DATOS!AS$4="Sí",(1/DATOS_[[% anualiz]:[% anualiz]]),1)*IF(DATOS!AS$5="Sí",1/DATOS_[[% normaliz]:[% normaliz]],1)*(DATOS_[Conc.Sal.15])))))))),
0)</f>
        <v>0</v>
      </c>
      <c r="Y16" s="178">
        <f t="array" ref="Y16">IFERROR(
(MEDIAN((IF(DATOS_[[Sexo]:[Sexo]]=$B16,IF(DATOS_[[AGRUP. VALOR. PTO.]:[AGRUP. VALOR. PTO.]]=$B15,IF(DATOS_[[Check Periodo Ref.]:[Check Periodo Ref.]]="Dentro",IF(DATOS_[[Check Equiparado]:[Check Equiparado]]="Sí",IF(DATOS!AT$4="Sí",(1/DATOS_[[% anualiz]:[% anualiz]]),1)*IF(DATOS!AT$5="Sí",1/DATOS_[[% normaliz]:[% normaliz]],1)*(DATOS_[Conc.Sal.16])))))))),
0)</f>
        <v>0</v>
      </c>
      <c r="Z16" s="178">
        <f t="array" ref="Z16">IFERROR(
(MEDIAN((IF(DATOS_[[Sexo]:[Sexo]]=$B16,IF(DATOS_[[AGRUP. VALOR. PTO.]:[AGRUP. VALOR. PTO.]]=$B15,IF(DATOS_[[Check Periodo Ref.]:[Check Periodo Ref.]]="Dentro",IF(DATOS_[[Check Equiparado]:[Check Equiparado]]="Sí",IF(DATOS!AU$4="Sí",(1/DATOS_[[% anualiz]:[% anualiz]]),1)*IF(DATOS!AU$5="Sí",1/DATOS_[[% normaliz]:[% normaliz]],1)*(DATOS_[Conc.Sal.17])))))))),
0)</f>
        <v>0</v>
      </c>
      <c r="AA16" s="178">
        <f t="array" ref="AA16">IFERROR(
(MEDIAN((IF(DATOS_[[Sexo]:[Sexo]]=$B16,IF(DATOS_[[AGRUP. VALOR. PTO.]:[AGRUP. VALOR. PTO.]]=$B15,IF(DATOS_[[Check Periodo Ref.]:[Check Periodo Ref.]]="Dentro",IF(DATOS_[[Check Equiparado]:[Check Equiparado]]="Sí",IF(DATOS!AV$4="Sí",(1/DATOS_[[% anualiz]:[% anualiz]]),1)*IF(DATOS!AV$5="Sí",1/DATOS_[[% normaliz]:[% normaliz]],1)*(DATOS_[Conc.Sal.18])))))))),
0)</f>
        <v>0</v>
      </c>
      <c r="AB16" s="178">
        <f t="array" ref="AB16">IFERROR(
(MEDIAN((IF(DATOS_[[Sexo]:[Sexo]]=$B16,IF(DATOS_[[AGRUP. VALOR. PTO.]:[AGRUP. VALOR. PTO.]]=$B15,IF(DATOS_[[Check Periodo Ref.]:[Check Periodo Ref.]]="Dentro",IF(DATOS_[[Check Equiparado]:[Check Equiparado]]="Sí",IF(DATOS!AW$4="Sí",(1/DATOS_[[% anualiz]:[% anualiz]]),1)*IF(DATOS!AW$5="Sí",1/DATOS_[[% normaliz]:[% normaliz]],1)*(DATOS_[Conc.Sal.19])))))))),
0)</f>
        <v>0</v>
      </c>
      <c r="AC16" s="178">
        <f t="array" ref="AC16">IFERROR(
(MEDIAN((IF(DATOS_[[Sexo]:[Sexo]]=$B16,IF(DATOS_[[AGRUP. VALOR. PTO.]:[AGRUP. VALOR. PTO.]]=$B15,IF(DATOS_[[Check Periodo Ref.]:[Check Periodo Ref.]]="Dentro",IF(DATOS_[[Check Equiparado]:[Check Equiparado]]="Sí",IF(DATOS!AX$4="Sí",(1/DATOS_[[% anualiz]:[% anualiz]]),1)*IF(DATOS!AX$5="Sí",1/DATOS_[[% normaliz]:[% normaliz]],1)*(DATOS_[Conc.Sal.20])))))))),
0)</f>
        <v>0</v>
      </c>
      <c r="AD16" s="178">
        <f t="array" ref="AD16">IFERROR(
(MEDIAN((IF(DATOS_[[Sexo]:[Sexo]]=$B16,IF(DATOS_[[AGRUP. VALOR. PTO.]:[AGRUP. VALOR. PTO.]]=$B15,IF(DATOS_[[Check Periodo Ref.]:[Check Periodo Ref.]]="Dentro",IF(DATOS_[[Check Equiparado]:[Check Equiparado]]="Sí",IF(DATOS!AY$4="Sí",(1/DATOS_[[% anualiz]:[% anualiz]]),1)*IF(DATOS!AY$5="Sí",1/DATOS_[[% normaliz]:[% normaliz]],1)*(DATOS_[Conc.Sal.21])))))))),
0)</f>
        <v>0</v>
      </c>
      <c r="AE16" s="178">
        <f t="array" ref="AE16">IFERROR(
(MEDIAN((IF(DATOS_[[Sexo]:[Sexo]]=$B16,IF(DATOS_[[AGRUP. VALOR. PTO.]:[AGRUP. VALOR. PTO.]]=$B15,IF(DATOS_[[Check Periodo Ref.]:[Check Periodo Ref.]]="Dentro",IF(DATOS_[[Check Equiparado]:[Check Equiparado]]="Sí",IF(DATOS!AZ$4="Sí",(1/DATOS_[[% anualiz]:[% anualiz]]),1)*IF(DATOS!AZ$5="Sí",1/DATOS_[[% normaliz]:[% normaliz]],1)*(DATOS_[Conc.Sal.22])))))))),
0)</f>
        <v>0</v>
      </c>
      <c r="AF16" s="178">
        <f t="array" ref="AF16">IFERROR(
(MEDIAN((IF(DATOS_[[Sexo]:[Sexo]]=$B16,IF(DATOS_[[AGRUP. VALOR. PTO.]:[AGRUP. VALOR. PTO.]]=$B15,IF(DATOS_[[Check Periodo Ref.]:[Check Periodo Ref.]]="Dentro",IF(DATOS_[[Check Equiparado]:[Check Equiparado]]="Sí",IF(DATOS!BA$4="Sí",(1/DATOS_[[% anualiz]:[% anualiz]]),1)*IF(DATOS!BA$5="Sí",1/DATOS_[[% normaliz]:[% normaliz]],1)*(DATOS_[Conc.Sal.23])))))))),
0)</f>
        <v>0</v>
      </c>
      <c r="AG16" s="178">
        <f t="array" ref="AG16">IFERROR(
(MEDIAN((IF(DATOS_[[Sexo]:[Sexo]]=$B16,IF(DATOS_[[AGRUP. VALOR. PTO.]:[AGRUP. VALOR. PTO.]]=$B15,IF(DATOS_[[Check Periodo Ref.]:[Check Periodo Ref.]]="Dentro",IF(DATOS_[[Check Equiparado]:[Check Equiparado]]="Sí",IF(DATOS!BB$4="Sí",(1/DATOS_[[% anualiz]:[% anualiz]]),1)*IF(DATOS!BB$5="Sí",1/DATOS_[[% normaliz]:[% normaliz]],1)*(DATOS_[Conc.Sal.24])))))))),
0)</f>
        <v>0</v>
      </c>
      <c r="AH16" s="178">
        <f t="array" ref="AH16">IFERROR(
(MEDIAN((IF(DATOS_[[Sexo]:[Sexo]]=$B16,IF(DATOS_[[AGRUP. VALOR. PTO.]:[AGRUP. VALOR. PTO.]]=$B15,IF(DATOS_[[Check Periodo Ref.]:[Check Periodo Ref.]]="Dentro",IF(DATOS_[[Check Equiparado]:[Check Equiparado]]="Sí",IF(DATOS!BC$4="Sí",(1/DATOS_[[% anualiz]:[% anualiz]]),1)*IF(DATOS!BC$5="Sí",1/DATOS_[[% normaliz]:[% normaliz]],1)*(DATOS_[Conc.Sal.25])))))))),
0)</f>
        <v>0</v>
      </c>
      <c r="AI16" s="178">
        <f t="array" ref="AI16">IFERROR(
(MEDIAN((IF(DATOS_[[Sexo]:[Sexo]]=$B16,IF(DATOS_[[AGRUP. VALOR. PTO.]:[AGRUP. VALOR. PTO.]]=$B15,IF(DATOS_[[Check Periodo Ref.]:[Check Periodo Ref.]]="Dentro",IF(DATOS_[[Check Equiparado]:[Check Equiparado]]="Sí",IF(DATOS!BD$4="Sí",(1/DATOS_[[% anualiz]:[% anualiz]]),1)*IF(DATOS!BD$5="Sí",1/DATOS_[[% normaliz]:[% normaliz]],1)*(DATOS_[Conc.Sal.26])))))))),
0)</f>
        <v>0</v>
      </c>
      <c r="AJ16" s="178">
        <f t="array" ref="AJ16">IFERROR(
(MEDIAN((IF(DATOS_[[Sexo]:[Sexo]]=$B16,IF(DATOS_[[AGRUP. VALOR. PTO.]:[AGRUP. VALOR. PTO.]]=$B15,IF(DATOS_[[Check Periodo Ref.]:[Check Periodo Ref.]]="Dentro",IF(DATOS_[[Check Equiparado]:[Check Equiparado]]="Sí",IF(DATOS!BE$4="Sí",(1/DATOS_[[% anualiz]:[% anualiz]]),1)*IF(DATOS!BE$5="Sí",1/DATOS_[[% normaliz]:[% normaliz]],1)*(DATOS_[Conc.Sal.27])))))))),
0)</f>
        <v>0</v>
      </c>
      <c r="AK16" s="178">
        <f t="array" ref="AK16">IFERROR(
(MEDIAN((IF(DATOS_[[Sexo]:[Sexo]]=$B16,IF(DATOS_[[AGRUP. VALOR. PTO.]:[AGRUP. VALOR. PTO.]]=$B15,IF(DATOS_[[Check Periodo Ref.]:[Check Periodo Ref.]]="Dentro",IF(DATOS_[[Check Equiparado]:[Check Equiparado]]="Sí",IF(DATOS!BF$4="Sí",(1/DATOS_[[% anualiz]:[% anualiz]]),1)*IF(DATOS!BF$5="Sí",1/DATOS_[[% normaliz]:[% normaliz]],1)*(DATOS_[Conc.Sal.28])))))))),
0)</f>
        <v>0</v>
      </c>
      <c r="AL16" s="178">
        <f t="array" ref="AL16">IFERROR(
(MEDIAN((IF(DATOS_[[Sexo]:[Sexo]]=$B16,IF(DATOS_[[AGRUP. VALOR. PTO.]:[AGRUP. VALOR. PTO.]]=$B15,IF(DATOS_[[Check Periodo Ref.]:[Check Periodo Ref.]]="Dentro",IF(DATOS_[[Check Equiparado]:[Check Equiparado]]="Sí",IF(DATOS!BG$4="Sí",(1/DATOS_[[% anualiz]:[% anualiz]]),1)*IF(DATOS!BG$5="Sí",1/DATOS_[[% normaliz]:[% normaliz]],1)*(DATOS_[Conc.Sal.29])))))))),
0)</f>
        <v>0</v>
      </c>
      <c r="AM16" s="178">
        <f t="array" ref="AM16">IFERROR(
(MEDIAN((IF(DATOS_[[Sexo]:[Sexo]]=$B16,IF(DATOS_[[AGRUP. VALOR. PTO.]:[AGRUP. VALOR. PTO.]]=$B15,IF(DATOS_[[Check Periodo Ref.]:[Check Periodo Ref.]]="Dentro",IF(DATOS_[[Check Equiparado]:[Check Equiparado]]="Sí",IF(DATOS!BH$4="Sí",(1/DATOS_[[% anualiz]:[% anualiz]]),1)*IF(DATOS!BH$5="Sí",1/DATOS_[[% normaliz]:[% normaliz]],1)*(DATOS_[Conc.Sal.30])))))))),
0)</f>
        <v>0</v>
      </c>
      <c r="AN16" s="179">
        <f t="array" ref="AN16">IFERROR(
MEDIAN(IF(DATOS_[Sexo]=$B16,IF(DATOS_[[AGRUP. VALOR. PTO.]:[AGRUP. VALOR. PTO.]]=$B15,IF(DATOS_[Check Equiparado]="Sí",IF(DATOS_[Check Periodo Ref.]="Dentro",DATOS_[Tot COMPL.SAL Eq],FALSE))))),
0)</f>
        <v>0</v>
      </c>
      <c r="AO16" s="180">
        <f t="array" ref="AO16">IFERROR(
MEDIAN(IF(DATOS_[Sexo]=$B16,IF(DATOS_[[AGRUP. VALOR. PTO.]:[AGRUP. VALOR. PTO.]]=$B15,IF(DATOS_[Check Equiparado]="Sí",IF(DATOS_[Check Periodo Ref.]="Dentro",DATOS_[TOTAL SALARIO Eq],FALSE))))),
0)</f>
        <v>0</v>
      </c>
      <c r="AP16" s="181">
        <f t="array" ref="AP16">IFERROR(
(MEDIAN((IF(DATOS_[[Sexo]:[Sexo]]=$B16,IF(DATOS_[[AGRUP. VALOR. PTO.]:[AGRUP. VALOR. PTO.]]=$B15,IF(DATOS_[[Check Periodo Ref.]:[Check Periodo Ref.]]="Dentro",IF(DATOS_[[Check Equiparado]:[Check Equiparado]]="Sí",IF(DATOS!BI$4="Sí",(1/DATOS_[[% anualiz]:[% anualiz]]),1)*IF(DATOS!BI$5="Sí",1/DATOS_[[% normaliz]:[% normaliz]],1)*(DATOS_[C.Extra.01])))))))),
0)</f>
        <v>0</v>
      </c>
      <c r="AQ16" s="181">
        <f t="array" ref="AQ16">IFERROR(
(MEDIAN((IF(DATOS_[[Sexo]:[Sexo]]=$B16,IF(DATOS_[[AGRUP. VALOR. PTO.]:[AGRUP. VALOR. PTO.]]=$B15,IF(DATOS_[[Check Periodo Ref.]:[Check Periodo Ref.]]="Dentro",IF(DATOS_[[Check Equiparado]:[Check Equiparado]]="Sí",IF(DATOS!BJ$4="Sí",(1/DATOS_[[% anualiz]:[% anualiz]]),1)*IF(DATOS!BJ$5="Sí",1/DATOS_[[% normaliz]:[% normaliz]],1)*(DATOS_[C.Extra.02])))))))),
0)</f>
        <v>0</v>
      </c>
      <c r="AR16" s="181">
        <f t="array" ref="AR16">IFERROR(
(MEDIAN((IF(DATOS_[[Sexo]:[Sexo]]=$B16,IF(DATOS_[[AGRUP. VALOR. PTO.]:[AGRUP. VALOR. PTO.]]=$B15,IF(DATOS_[[Check Periodo Ref.]:[Check Periodo Ref.]]="Dentro",IF(DATOS_[[Check Equiparado]:[Check Equiparado]]="Sí",IF(DATOS!BK$4="Sí",(1/DATOS_[[% anualiz]:[% anualiz]]),1)*IF(DATOS!BK$5="Sí",1/DATOS_[[% normaliz]:[% normaliz]],1)*(DATOS_[C.Extra.03])))))))),
0)</f>
        <v>0</v>
      </c>
      <c r="AS16" s="181">
        <f t="array" ref="AS16">IFERROR(
(MEDIAN((IF(DATOS_[[Sexo]:[Sexo]]=$B16,IF(DATOS_[[AGRUP. VALOR. PTO.]:[AGRUP. VALOR. PTO.]]=$B15,IF(DATOS_[[Check Periodo Ref.]:[Check Periodo Ref.]]="Dentro",IF(DATOS_[[Check Equiparado]:[Check Equiparado]]="Sí",IF(DATOS!BL$4="Sí",(1/DATOS_[[% anualiz]:[% anualiz]]),1)*IF(DATOS!BL$5="Sí",1/DATOS_[[% normaliz]:[% normaliz]],1)*(DATOS_[C.Extra.04])))))))),
0)</f>
        <v>0</v>
      </c>
      <c r="AT16" s="181">
        <f t="array" ref="AT16">IFERROR(
(MEDIAN((IF(DATOS_[[Sexo]:[Sexo]]=$B16,IF(DATOS_[[AGRUP. VALOR. PTO.]:[AGRUP. VALOR. PTO.]]=$B15,IF(DATOS_[[Check Periodo Ref.]:[Check Periodo Ref.]]="Dentro",IF(DATOS_[[Check Equiparado]:[Check Equiparado]]="Sí",IF(DATOS!BM$4="Sí",(1/DATOS_[[% anualiz]:[% anualiz]]),1)*IF(DATOS!BM$5="Sí",1/DATOS_[[% normaliz]:[% normaliz]],1)*(DATOS_[C.Extra.05])))))))),
0)</f>
        <v>0</v>
      </c>
      <c r="AU16" s="182">
        <f t="array" ref="AU16">IFERROR(
MEDIAN(IF(DATOS_[Sexo]=$B16,IF(DATOS_[[AGRUP. VALOR. PTO.]:[AGRUP. VALOR. PTO.]]=$B15,IF(DATOS_[Check Equiparado]="Sí",IF(DATOS_[Check Periodo Ref.]="Dentro",DATOS_[Tot Extrasalarial Eq],FALSE))))),
0)</f>
        <v>0</v>
      </c>
      <c r="AV16" s="183">
        <f t="array" ref="AV16">IFERROR(
MEDIAN(IF(DATOS_[Sexo]=$B16,IF(DATOS_[[AGRUP. VALOR. PTO.]:[AGRUP. VALOR. PTO.]]=$B15,IF(DATOS_[Check Equiparado]="Sí",IF(DATOS_[Check Periodo Ref.]="Dentro",DATOS_[TOTAL Retrib Eq],FALSE))))),
0)</f>
        <v>0</v>
      </c>
    </row>
    <row r="17" spans="1:48" x14ac:dyDescent="0.3">
      <c r="A17" s="107" t="str">
        <f>+A16</f>
        <v>[ocultar]</v>
      </c>
      <c r="B17" s="153" t="s">
        <v>163</v>
      </c>
      <c r="C17" s="99">
        <f t="array" ref="C17">SUM(IF($B17=DATOS_[Sexo],
IF($B15=DATOS_[AGRUP. VALOR. PTO.],
IF("Dentro"=DATOS_[Check Periodo Ref.],
1/(COUNTIFS(DATOS_[Sexo],$B17,DATOS_[AGRUP. VALOR. PTO.],$B15,DATOS_[Check Periodo Ref.],"Dentro",DATOS_[id],DATOS_[id]))))))</f>
        <v>0</v>
      </c>
      <c r="D17" s="100">
        <f>COUNTIFS(DATOS_[AGRUP. VALOR. PTO.],$B15,DATOS_[Sexo],$B17,DATOS_[Check Periodo Ref.],"Dentro")</f>
        <v>0</v>
      </c>
      <c r="E17" s="100">
        <f>COUNTIFS(DATOS_[AGRUP. VALOR. PTO.],$B15,DATOS_[Sexo],$B17,DATOS_[Check Periodo Ref.],"Dentro",DATOS_[Check Nº SC Norm],"Sí")</f>
        <v>0</v>
      </c>
      <c r="F17" s="100">
        <f>COUNTIFS(DATOS_[AGRUP. VALOR. PTO.],$B15,DATOS_[Sexo],$B17,DATOS_[Check Periodo Ref.],"Dentro",DATOS_[Check Nº SC Anualiz],"Sí")</f>
        <v>0</v>
      </c>
      <c r="G17" s="100">
        <f>COUNTIFS(DATOS_[AGRUP. VALOR. PTO.],$B15,DATOS_[Sexo],$B17,DATOS_[Check Periodo Ref.],"Dentro",DATOS_[Check Nº SC Norm y Anualiz],"Sí")</f>
        <v>0</v>
      </c>
      <c r="H17" s="100">
        <f>COUNTIFS(DATOS_[AGRUP. VALOR. PTO.],$B15,DATOS_[Sexo],$B17,DATOS_[Check Periodo Ref.],"Dentro",DATOS_[Check Equiparación],"Sí")</f>
        <v>0</v>
      </c>
      <c r="I17" s="177" cm="1">
        <f t="array" ref="I17">IFERROR(
MEDIAN(IF(DATOS_[Sexo]=$B17,IF(DATOS_[[AGRUP. VALOR. PTO.]:[AGRUP. VALOR. PTO.]]=$B15,IF(DATOS_[Check Equiparado]="Sí",IF(DATOS_[Check Periodo Ref.]="Dentro",DATOS_[SALARIO BASE Eq],FALSE))))),
0)</f>
        <v>0</v>
      </c>
      <c r="J17" s="178">
        <f t="array" ref="J17">IFERROR(
(MEDIAN((IF(DATOS_[[Sexo]:[Sexo]]=$B17,IF(DATOS_[[AGRUP. VALOR. PTO.]:[AGRUP. VALOR. PTO.]]=$B15,IF(DATOS_[[Check Periodo Ref.]:[Check Periodo Ref.]]="Dentro",IF(DATOS_[[Check Equiparado]:[Check Equiparado]]="Sí",IF(DATOS!AE$4="Sí",(1/DATOS_[[% anualiz]:[% anualiz]]),1)*IF(DATOS!AE$5="Sí",1/DATOS_[[% normaliz]:[% normaliz]],1)*(DATOS_[Conc.Sal.01])))))))),
0)</f>
        <v>0</v>
      </c>
      <c r="K17" s="178">
        <f t="array" ref="K17">IFERROR(
(MEDIAN((IF(DATOS_[[Sexo]:[Sexo]]=$B17,IF(DATOS_[[AGRUP. VALOR. PTO.]:[AGRUP. VALOR. PTO.]]=$B15,IF(DATOS_[[Check Periodo Ref.]:[Check Periodo Ref.]]="Dentro",IF(DATOS_[[Check Equiparado]:[Check Equiparado]]="Sí",IF(DATOS!AF$4="Sí",(1/DATOS_[[% anualiz]:[% anualiz]]),1)*IF(DATOS!AF$5="Sí",1/DATOS_[[% normaliz]:[% normaliz]],1)*(DATOS_[Conc.Sal.02])))))))),
0)</f>
        <v>0</v>
      </c>
      <c r="L17" s="178">
        <f t="array" ref="L17">IFERROR(
(MEDIAN((IF(DATOS_[[Sexo]:[Sexo]]=$B17,IF(DATOS_[[AGRUP. VALOR. PTO.]:[AGRUP. VALOR. PTO.]]=$B15,IF(DATOS_[[Check Periodo Ref.]:[Check Periodo Ref.]]="Dentro",IF(DATOS_[[Check Equiparado]:[Check Equiparado]]="Sí",IF(DATOS!AG$4="Sí",(1/DATOS_[[% anualiz]:[% anualiz]]),1)*IF(DATOS!AG$5="Sí",1/DATOS_[[% normaliz]:[% normaliz]],1)*(DATOS_[Conc.Sal.03])))))))),
0)</f>
        <v>0</v>
      </c>
      <c r="M17" s="178">
        <f t="array" ref="M17">IFERROR(
(MEDIAN((IF(DATOS_[[Sexo]:[Sexo]]=$B17,IF(DATOS_[[AGRUP. VALOR. PTO.]:[AGRUP. VALOR. PTO.]]=$B15,IF(DATOS_[[Check Periodo Ref.]:[Check Periodo Ref.]]="Dentro",IF(DATOS_[[Check Equiparado]:[Check Equiparado]]="Sí",IF(DATOS!AH$4="Sí",(1/DATOS_[[% anualiz]:[% anualiz]]),1)*IF(DATOS!AH$5="Sí",1/DATOS_[[% normaliz]:[% normaliz]],1)*(DATOS_[Conc.Sal.04])))))))),
0)</f>
        <v>0</v>
      </c>
      <c r="N17" s="178">
        <f t="array" ref="N17">IFERROR(
(MEDIAN((IF(DATOS_[[Sexo]:[Sexo]]=$B17,IF(DATOS_[[AGRUP. VALOR. PTO.]:[AGRUP. VALOR. PTO.]]=$B15,IF(DATOS_[[Check Periodo Ref.]:[Check Periodo Ref.]]="Dentro",IF(DATOS_[[Check Equiparado]:[Check Equiparado]]="Sí",IF(DATOS!AI$4="Sí",(1/DATOS_[[% anualiz]:[% anualiz]]),1)*IF(DATOS!AI$5="Sí",1/DATOS_[[% normaliz]:[% normaliz]],1)*(DATOS_[Conc.Sal.05])))))))),
0)</f>
        <v>0</v>
      </c>
      <c r="O17" s="178">
        <f t="array" ref="O17">IFERROR(
(MEDIAN((IF(DATOS_[[Sexo]:[Sexo]]=$B17,IF(DATOS_[[AGRUP. VALOR. PTO.]:[AGRUP. VALOR. PTO.]]=$B15,IF(DATOS_[[Check Periodo Ref.]:[Check Periodo Ref.]]="Dentro",IF(DATOS_[[Check Equiparado]:[Check Equiparado]]="Sí",IF(DATOS!AJ$4="Sí",(1/DATOS_[[% anualiz]:[% anualiz]]),1)*IF(DATOS!AJ$5="Sí",1/DATOS_[[% normaliz]:[% normaliz]],1)*(DATOS_[Conc.Sal.06])))))))),
0)</f>
        <v>0</v>
      </c>
      <c r="P17" s="178">
        <f t="array" ref="P17">IFERROR(
(MEDIAN((IF(DATOS_[[Sexo]:[Sexo]]=$B17,IF(DATOS_[[AGRUP. VALOR. PTO.]:[AGRUP. VALOR. PTO.]]=$B15,IF(DATOS_[[Check Periodo Ref.]:[Check Periodo Ref.]]="Dentro",IF(DATOS_[[Check Equiparado]:[Check Equiparado]]="Sí",IF(DATOS!AK$4="Sí",(1/DATOS_[[% anualiz]:[% anualiz]]),1)*IF(DATOS!AK$5="Sí",1/DATOS_[[% normaliz]:[% normaliz]],1)*(DATOS_[Conc.Sal.07])))))))),
0)</f>
        <v>0</v>
      </c>
      <c r="Q17" s="178">
        <f t="array" ref="Q17">IFERROR(
(MEDIAN((IF(DATOS_[[Sexo]:[Sexo]]=$B17,IF(DATOS_[[AGRUP. VALOR. PTO.]:[AGRUP. VALOR. PTO.]]=$B15,IF(DATOS_[[Check Periodo Ref.]:[Check Periodo Ref.]]="Dentro",IF(DATOS_[[Check Equiparado]:[Check Equiparado]]="Sí",IF(DATOS!AL$4="Sí",(1/DATOS_[[% anualiz]:[% anualiz]]),1)*IF(DATOS!AL$5="Sí",1/DATOS_[[% normaliz]:[% normaliz]],1)*(DATOS_[Conc.Sal.08])))))))),
0)</f>
        <v>0</v>
      </c>
      <c r="R17" s="178">
        <f t="array" ref="R17">IFERROR(
(MEDIAN((IF(DATOS_[[Sexo]:[Sexo]]=$B17,IF(DATOS_[[AGRUP. VALOR. PTO.]:[AGRUP. VALOR. PTO.]]=$B15,IF(DATOS_[[Check Periodo Ref.]:[Check Periodo Ref.]]="Dentro",IF(DATOS_[[Check Equiparado]:[Check Equiparado]]="Sí",IF(DATOS!AM$4="Sí",(1/DATOS_[[% anualiz]:[% anualiz]]),1)*IF(DATOS!AM$5="Sí",1/DATOS_[[% normaliz]:[% normaliz]],1)*(DATOS_[Conc.Sal.09])))))))),
0)</f>
        <v>0</v>
      </c>
      <c r="S17" s="178">
        <f t="array" ref="S17">IFERROR(
(MEDIAN((IF(DATOS_[[Sexo]:[Sexo]]=$B17,IF(DATOS_[[AGRUP. VALOR. PTO.]:[AGRUP. VALOR. PTO.]]=$B15,IF(DATOS_[[Check Periodo Ref.]:[Check Periodo Ref.]]="Dentro",IF(DATOS_[[Check Equiparado]:[Check Equiparado]]="Sí",IF(DATOS!AN$4="Sí",(1/DATOS_[[% anualiz]:[% anualiz]]),1)*IF(DATOS!AN$5="Sí",1/DATOS_[[% normaliz]:[% normaliz]],1)*(DATOS_[Conc.Sal.10])))))))),
0)</f>
        <v>0</v>
      </c>
      <c r="T17" s="178">
        <f t="array" ref="T17">IFERROR(
(MEDIAN((IF(DATOS_[[Sexo]:[Sexo]]=$B17,IF(DATOS_[[AGRUP. VALOR. PTO.]:[AGRUP. VALOR. PTO.]]=$B15,IF(DATOS_[[Check Periodo Ref.]:[Check Periodo Ref.]]="Dentro",IF(DATOS_[[Check Equiparado]:[Check Equiparado]]="Sí",IF(DATOS!AO$4="Sí",(1/DATOS_[[% anualiz]:[% anualiz]]),1)*IF(DATOS!AO$5="Sí",1/DATOS_[[% normaliz]:[% normaliz]],1)*(DATOS_[Conc.Sal.11])))))))),
0)</f>
        <v>0</v>
      </c>
      <c r="U17" s="178">
        <f t="array" ref="U17">IFERROR(
(MEDIAN((IF(DATOS_[[Sexo]:[Sexo]]=$B17,IF(DATOS_[[AGRUP. VALOR. PTO.]:[AGRUP. VALOR. PTO.]]=$B15,IF(DATOS_[[Check Periodo Ref.]:[Check Periodo Ref.]]="Dentro",IF(DATOS_[[Check Equiparado]:[Check Equiparado]]="Sí",IF(DATOS!AP$4="Sí",(1/DATOS_[[% anualiz]:[% anualiz]]),1)*IF(DATOS!AP$5="Sí",1/DATOS_[[% normaliz]:[% normaliz]],1)*(DATOS_[Conc.Sal.12])))))))),
0)</f>
        <v>0</v>
      </c>
      <c r="V17" s="178">
        <f t="array" ref="V17">IFERROR(
(MEDIAN((IF(DATOS_[[Sexo]:[Sexo]]=$B17,IF(DATOS_[[AGRUP. VALOR. PTO.]:[AGRUP. VALOR. PTO.]]=$B15,IF(DATOS_[[Check Periodo Ref.]:[Check Periodo Ref.]]="Dentro",IF(DATOS_[[Check Equiparado]:[Check Equiparado]]="Sí",IF(DATOS!AQ$4="Sí",(1/DATOS_[[% anualiz]:[% anualiz]]),1)*IF(DATOS!AQ$5="Sí",1/DATOS_[[% normaliz]:[% normaliz]],1)*(DATOS_[Conc.Sal.13])))))))),
0)</f>
        <v>0</v>
      </c>
      <c r="W17" s="178">
        <f t="array" ref="W17">IFERROR(
(MEDIAN((IF(DATOS_[[Sexo]:[Sexo]]=$B17,IF(DATOS_[[AGRUP. VALOR. PTO.]:[AGRUP. VALOR. PTO.]]=$B15,IF(DATOS_[[Check Periodo Ref.]:[Check Periodo Ref.]]="Dentro",IF(DATOS_[[Check Equiparado]:[Check Equiparado]]="Sí",IF(DATOS!AR$4="Sí",(1/DATOS_[[% anualiz]:[% anualiz]]),1)*IF(DATOS!AR$5="Sí",1/DATOS_[[% normaliz]:[% normaliz]],1)*(DATOS_[Conc.Sal.14])))))))),
0)</f>
        <v>0</v>
      </c>
      <c r="X17" s="178">
        <f t="array" ref="X17">IFERROR(
(MEDIAN((IF(DATOS_[[Sexo]:[Sexo]]=$B17,IF(DATOS_[[AGRUP. VALOR. PTO.]:[AGRUP. VALOR. PTO.]]=$B15,IF(DATOS_[[Check Periodo Ref.]:[Check Periodo Ref.]]="Dentro",IF(DATOS_[[Check Equiparado]:[Check Equiparado]]="Sí",IF(DATOS!AS$4="Sí",(1/DATOS_[[% anualiz]:[% anualiz]]),1)*IF(DATOS!AS$5="Sí",1/DATOS_[[% normaliz]:[% normaliz]],1)*(DATOS_[Conc.Sal.15])))))))),
0)</f>
        <v>0</v>
      </c>
      <c r="Y17" s="178">
        <f t="array" ref="Y17">IFERROR(
(MEDIAN((IF(DATOS_[[Sexo]:[Sexo]]=$B17,IF(DATOS_[[AGRUP. VALOR. PTO.]:[AGRUP. VALOR. PTO.]]=$B15,IF(DATOS_[[Check Periodo Ref.]:[Check Periodo Ref.]]="Dentro",IF(DATOS_[[Check Equiparado]:[Check Equiparado]]="Sí",IF(DATOS!AT$4="Sí",(1/DATOS_[[% anualiz]:[% anualiz]]),1)*IF(DATOS!AT$5="Sí",1/DATOS_[[% normaliz]:[% normaliz]],1)*(DATOS_[Conc.Sal.16])))))))),
0)</f>
        <v>0</v>
      </c>
      <c r="Z17" s="178">
        <f t="array" ref="Z17">IFERROR(
(MEDIAN((IF(DATOS_[[Sexo]:[Sexo]]=$B17,IF(DATOS_[[AGRUP. VALOR. PTO.]:[AGRUP. VALOR. PTO.]]=$B15,IF(DATOS_[[Check Periodo Ref.]:[Check Periodo Ref.]]="Dentro",IF(DATOS_[[Check Equiparado]:[Check Equiparado]]="Sí",IF(DATOS!AU$4="Sí",(1/DATOS_[[% anualiz]:[% anualiz]]),1)*IF(DATOS!AU$5="Sí",1/DATOS_[[% normaliz]:[% normaliz]],1)*(DATOS_[Conc.Sal.17])))))))),
0)</f>
        <v>0</v>
      </c>
      <c r="AA17" s="178">
        <f t="array" ref="AA17">IFERROR(
(MEDIAN((IF(DATOS_[[Sexo]:[Sexo]]=$B17,IF(DATOS_[[AGRUP. VALOR. PTO.]:[AGRUP. VALOR. PTO.]]=$B15,IF(DATOS_[[Check Periodo Ref.]:[Check Periodo Ref.]]="Dentro",IF(DATOS_[[Check Equiparado]:[Check Equiparado]]="Sí",IF(DATOS!AV$4="Sí",(1/DATOS_[[% anualiz]:[% anualiz]]),1)*IF(DATOS!AV$5="Sí",1/DATOS_[[% normaliz]:[% normaliz]],1)*(DATOS_[Conc.Sal.18])))))))),
0)</f>
        <v>0</v>
      </c>
      <c r="AB17" s="178">
        <f t="array" ref="AB17">IFERROR(
(MEDIAN((IF(DATOS_[[Sexo]:[Sexo]]=$B17,IF(DATOS_[[AGRUP. VALOR. PTO.]:[AGRUP. VALOR. PTO.]]=$B15,IF(DATOS_[[Check Periodo Ref.]:[Check Periodo Ref.]]="Dentro",IF(DATOS_[[Check Equiparado]:[Check Equiparado]]="Sí",IF(DATOS!AW$4="Sí",(1/DATOS_[[% anualiz]:[% anualiz]]),1)*IF(DATOS!AW$5="Sí",1/DATOS_[[% normaliz]:[% normaliz]],1)*(DATOS_[Conc.Sal.19])))))))),
0)</f>
        <v>0</v>
      </c>
      <c r="AC17" s="178">
        <f t="array" ref="AC17">IFERROR(
(MEDIAN((IF(DATOS_[[Sexo]:[Sexo]]=$B17,IF(DATOS_[[AGRUP. VALOR. PTO.]:[AGRUP. VALOR. PTO.]]=$B15,IF(DATOS_[[Check Periodo Ref.]:[Check Periodo Ref.]]="Dentro",IF(DATOS_[[Check Equiparado]:[Check Equiparado]]="Sí",IF(DATOS!AX$4="Sí",(1/DATOS_[[% anualiz]:[% anualiz]]),1)*IF(DATOS!AX$5="Sí",1/DATOS_[[% normaliz]:[% normaliz]],1)*(DATOS_[Conc.Sal.20])))))))),
0)</f>
        <v>0</v>
      </c>
      <c r="AD17" s="178">
        <f t="array" ref="AD17">IFERROR(
(MEDIAN((IF(DATOS_[[Sexo]:[Sexo]]=$B17,IF(DATOS_[[AGRUP. VALOR. PTO.]:[AGRUP. VALOR. PTO.]]=$B15,IF(DATOS_[[Check Periodo Ref.]:[Check Periodo Ref.]]="Dentro",IF(DATOS_[[Check Equiparado]:[Check Equiparado]]="Sí",IF(DATOS!AY$4="Sí",(1/DATOS_[[% anualiz]:[% anualiz]]),1)*IF(DATOS!AY$5="Sí",1/DATOS_[[% normaliz]:[% normaliz]],1)*(DATOS_[Conc.Sal.21])))))))),
0)</f>
        <v>0</v>
      </c>
      <c r="AE17" s="178">
        <f t="array" ref="AE17">IFERROR(
(MEDIAN((IF(DATOS_[[Sexo]:[Sexo]]=$B17,IF(DATOS_[[AGRUP. VALOR. PTO.]:[AGRUP. VALOR. PTO.]]=$B15,IF(DATOS_[[Check Periodo Ref.]:[Check Periodo Ref.]]="Dentro",IF(DATOS_[[Check Equiparado]:[Check Equiparado]]="Sí",IF(DATOS!AZ$4="Sí",(1/DATOS_[[% anualiz]:[% anualiz]]),1)*IF(DATOS!AZ$5="Sí",1/DATOS_[[% normaliz]:[% normaliz]],1)*(DATOS_[Conc.Sal.22])))))))),
0)</f>
        <v>0</v>
      </c>
      <c r="AF17" s="178">
        <f t="array" ref="AF17">IFERROR(
(MEDIAN((IF(DATOS_[[Sexo]:[Sexo]]=$B17,IF(DATOS_[[AGRUP. VALOR. PTO.]:[AGRUP. VALOR. PTO.]]=$B15,IF(DATOS_[[Check Periodo Ref.]:[Check Periodo Ref.]]="Dentro",IF(DATOS_[[Check Equiparado]:[Check Equiparado]]="Sí",IF(DATOS!BA$4="Sí",(1/DATOS_[[% anualiz]:[% anualiz]]),1)*IF(DATOS!BA$5="Sí",1/DATOS_[[% normaliz]:[% normaliz]],1)*(DATOS_[Conc.Sal.23])))))))),
0)</f>
        <v>0</v>
      </c>
      <c r="AG17" s="178">
        <f t="array" ref="AG17">IFERROR(
(MEDIAN((IF(DATOS_[[Sexo]:[Sexo]]=$B17,IF(DATOS_[[AGRUP. VALOR. PTO.]:[AGRUP. VALOR. PTO.]]=$B15,IF(DATOS_[[Check Periodo Ref.]:[Check Periodo Ref.]]="Dentro",IF(DATOS_[[Check Equiparado]:[Check Equiparado]]="Sí",IF(DATOS!BB$4="Sí",(1/DATOS_[[% anualiz]:[% anualiz]]),1)*IF(DATOS!BB$5="Sí",1/DATOS_[[% normaliz]:[% normaliz]],1)*(DATOS_[Conc.Sal.24])))))))),
0)</f>
        <v>0</v>
      </c>
      <c r="AH17" s="178">
        <f t="array" ref="AH17">IFERROR(
(MEDIAN((IF(DATOS_[[Sexo]:[Sexo]]=$B17,IF(DATOS_[[AGRUP. VALOR. PTO.]:[AGRUP. VALOR. PTO.]]=$B15,IF(DATOS_[[Check Periodo Ref.]:[Check Periodo Ref.]]="Dentro",IF(DATOS_[[Check Equiparado]:[Check Equiparado]]="Sí",IF(DATOS!BC$4="Sí",(1/DATOS_[[% anualiz]:[% anualiz]]),1)*IF(DATOS!BC$5="Sí",1/DATOS_[[% normaliz]:[% normaliz]],1)*(DATOS_[Conc.Sal.25])))))))),
0)</f>
        <v>0</v>
      </c>
      <c r="AI17" s="178">
        <f t="array" ref="AI17">IFERROR(
(MEDIAN((IF(DATOS_[[Sexo]:[Sexo]]=$B17,IF(DATOS_[[AGRUP. VALOR. PTO.]:[AGRUP. VALOR. PTO.]]=$B15,IF(DATOS_[[Check Periodo Ref.]:[Check Periodo Ref.]]="Dentro",IF(DATOS_[[Check Equiparado]:[Check Equiparado]]="Sí",IF(DATOS!BD$4="Sí",(1/DATOS_[[% anualiz]:[% anualiz]]),1)*IF(DATOS!BD$5="Sí",1/DATOS_[[% normaliz]:[% normaliz]],1)*(DATOS_[Conc.Sal.26])))))))),
0)</f>
        <v>0</v>
      </c>
      <c r="AJ17" s="178">
        <f t="array" ref="AJ17">IFERROR(
(MEDIAN((IF(DATOS_[[Sexo]:[Sexo]]=$B17,IF(DATOS_[[AGRUP. VALOR. PTO.]:[AGRUP. VALOR. PTO.]]=$B15,IF(DATOS_[[Check Periodo Ref.]:[Check Periodo Ref.]]="Dentro",IF(DATOS_[[Check Equiparado]:[Check Equiparado]]="Sí",IF(DATOS!BE$4="Sí",(1/DATOS_[[% anualiz]:[% anualiz]]),1)*IF(DATOS!BE$5="Sí",1/DATOS_[[% normaliz]:[% normaliz]],1)*(DATOS_[Conc.Sal.27])))))))),
0)</f>
        <v>0</v>
      </c>
      <c r="AK17" s="178">
        <f t="array" ref="AK17">IFERROR(
(MEDIAN((IF(DATOS_[[Sexo]:[Sexo]]=$B17,IF(DATOS_[[AGRUP. VALOR. PTO.]:[AGRUP. VALOR. PTO.]]=$B15,IF(DATOS_[[Check Periodo Ref.]:[Check Periodo Ref.]]="Dentro",IF(DATOS_[[Check Equiparado]:[Check Equiparado]]="Sí",IF(DATOS!BF$4="Sí",(1/DATOS_[[% anualiz]:[% anualiz]]),1)*IF(DATOS!BF$5="Sí",1/DATOS_[[% normaliz]:[% normaliz]],1)*(DATOS_[Conc.Sal.28])))))))),
0)</f>
        <v>0</v>
      </c>
      <c r="AL17" s="178">
        <f t="array" ref="AL17">IFERROR(
(MEDIAN((IF(DATOS_[[Sexo]:[Sexo]]=$B17,IF(DATOS_[[AGRUP. VALOR. PTO.]:[AGRUP. VALOR. PTO.]]=$B15,IF(DATOS_[[Check Periodo Ref.]:[Check Periodo Ref.]]="Dentro",IF(DATOS_[[Check Equiparado]:[Check Equiparado]]="Sí",IF(DATOS!BG$4="Sí",(1/DATOS_[[% anualiz]:[% anualiz]]),1)*IF(DATOS!BG$5="Sí",1/DATOS_[[% normaliz]:[% normaliz]],1)*(DATOS_[Conc.Sal.29])))))))),
0)</f>
        <v>0</v>
      </c>
      <c r="AM17" s="178">
        <f t="array" ref="AM17">IFERROR(
(MEDIAN((IF(DATOS_[[Sexo]:[Sexo]]=$B17,IF(DATOS_[[AGRUP. VALOR. PTO.]:[AGRUP. VALOR. PTO.]]=$B15,IF(DATOS_[[Check Periodo Ref.]:[Check Periodo Ref.]]="Dentro",IF(DATOS_[[Check Equiparado]:[Check Equiparado]]="Sí",IF(DATOS!BH$4="Sí",(1/DATOS_[[% anualiz]:[% anualiz]]),1)*IF(DATOS!BH$5="Sí",1/DATOS_[[% normaliz]:[% normaliz]],1)*(DATOS_[Conc.Sal.30])))))))),
0)</f>
        <v>0</v>
      </c>
      <c r="AN17" s="179">
        <f t="array" ref="AN17">IFERROR(
MEDIAN(IF(DATOS_[Sexo]=$B17,IF(DATOS_[[AGRUP. VALOR. PTO.]:[AGRUP. VALOR. PTO.]]=$B15,IF(DATOS_[Check Equiparado]="Sí",IF(DATOS_[Check Periodo Ref.]="Dentro",DATOS_[Tot COMPL.SAL Eq],FALSE))))),
0)</f>
        <v>0</v>
      </c>
      <c r="AO17" s="180">
        <f t="array" ref="AO17">IFERROR(
MEDIAN(IF(DATOS_[Sexo]=$B17,IF(DATOS_[[AGRUP. VALOR. PTO.]:[AGRUP. VALOR. PTO.]]=$B15,IF(DATOS_[Check Equiparado]="Sí",IF(DATOS_[Check Periodo Ref.]="Dentro",DATOS_[TOTAL SALARIO Eq],FALSE))))),
0)</f>
        <v>0</v>
      </c>
      <c r="AP17" s="181">
        <f t="array" ref="AP17">IFERROR(
(MEDIAN((IF(DATOS_[[Sexo]:[Sexo]]=$B17,IF(DATOS_[[AGRUP. VALOR. PTO.]:[AGRUP. VALOR. PTO.]]=$B16,IF(DATOS_[[Check Periodo Ref.]:[Check Periodo Ref.]]="Dentro",IF(DATOS_[[Check Equiparado]:[Check Equiparado]]="Sí",IF(DATOS!BI$4="Sí",(1/DATOS_[[% anualiz]:[% anualiz]]),1)*IF(DATOS!BI$5="Sí",1/DATOS_[[% normaliz]:[% normaliz]],1)*(DATOS_[C.Extra.01])))))))),
0)</f>
        <v>0</v>
      </c>
      <c r="AQ17" s="181">
        <f t="array" ref="AQ17">IFERROR(
(MEDIAN((IF(DATOS_[[Sexo]:[Sexo]]=$B17,IF(DATOS_[[AGRUP. VALOR. PTO.]:[AGRUP. VALOR. PTO.]]=$B16,IF(DATOS_[[Check Periodo Ref.]:[Check Periodo Ref.]]="Dentro",IF(DATOS_[[Check Equiparado]:[Check Equiparado]]="Sí",IF(DATOS!BJ$4="Sí",(1/DATOS_[[% anualiz]:[% anualiz]]),1)*IF(DATOS!BJ$5="Sí",1/DATOS_[[% normaliz]:[% normaliz]],1)*(DATOS_[C.Extra.02])))))))),
0)</f>
        <v>0</v>
      </c>
      <c r="AR17" s="181">
        <f t="array" ref="AR17">IFERROR(
(MEDIAN((IF(DATOS_[[Sexo]:[Sexo]]=$B17,IF(DATOS_[[AGRUP. VALOR. PTO.]:[AGRUP. VALOR. PTO.]]=$B16,IF(DATOS_[[Check Periodo Ref.]:[Check Periodo Ref.]]="Dentro",IF(DATOS_[[Check Equiparado]:[Check Equiparado]]="Sí",IF(DATOS!BK$4="Sí",(1/DATOS_[[% anualiz]:[% anualiz]]),1)*IF(DATOS!BK$5="Sí",1/DATOS_[[% normaliz]:[% normaliz]],1)*(DATOS_[C.Extra.03])))))))),
0)</f>
        <v>0</v>
      </c>
      <c r="AS17" s="181">
        <f t="array" ref="AS17">IFERROR(
(MEDIAN((IF(DATOS_[[Sexo]:[Sexo]]=$B17,IF(DATOS_[[AGRUP. VALOR. PTO.]:[AGRUP. VALOR. PTO.]]=$B16,IF(DATOS_[[Check Periodo Ref.]:[Check Periodo Ref.]]="Dentro",IF(DATOS_[[Check Equiparado]:[Check Equiparado]]="Sí",IF(DATOS!BL$4="Sí",(1/DATOS_[[% anualiz]:[% anualiz]]),1)*IF(DATOS!BL$5="Sí",1/DATOS_[[% normaliz]:[% normaliz]],1)*(DATOS_[C.Extra.04])))))))),
0)</f>
        <v>0</v>
      </c>
      <c r="AT17" s="181">
        <f t="array" ref="AT17">IFERROR(
(MEDIAN((IF(DATOS_[[Sexo]:[Sexo]]=$B17,IF(DATOS_[[AGRUP. VALOR. PTO.]:[AGRUP. VALOR. PTO.]]=$B16,IF(DATOS_[[Check Periodo Ref.]:[Check Periodo Ref.]]="Dentro",IF(DATOS_[[Check Equiparado]:[Check Equiparado]]="Sí",IF(DATOS!BM$4="Sí",(1/DATOS_[[% anualiz]:[% anualiz]]),1)*IF(DATOS!BM$5="Sí",1/DATOS_[[% normaliz]:[% normaliz]],1)*(DATOS_[C.Extra.05])))))))),
0)</f>
        <v>0</v>
      </c>
      <c r="AU17" s="182">
        <f t="array" ref="AU17">IFERROR(
MEDIAN(IF(DATOS_[Sexo]=$B17,IF(DATOS_[[AGRUP. VALOR. PTO.]:[AGRUP. VALOR. PTO.]]=$B15,IF(DATOS_[Check Equiparado]="Sí",IF(DATOS_[Check Periodo Ref.]="Dentro",DATOS_[Tot Extrasalarial Eq],FALSE))))),
0)</f>
        <v>0</v>
      </c>
      <c r="AV17" s="183">
        <f t="array" ref="AV17">IFERROR(
MEDIAN(IF(DATOS_[Sexo]=$B17,IF(DATOS_[[AGRUP. VALOR. PTO.]:[AGRUP. VALOR. PTO.]]=$B15,IF(DATOS_[Check Equiparado]="Sí",IF(DATOS_[Check Periodo Ref.]="Dentro",DATOS_[TOTAL Retrib Eq],FALSE))))),
0)</f>
        <v>0</v>
      </c>
    </row>
    <row r="18" spans="1:48" ht="17.25" thickBot="1" x14ac:dyDescent="0.35">
      <c r="A18" s="107" t="str">
        <f t="shared" ref="A18" si="7">+A19</f>
        <v>[ocultar]</v>
      </c>
      <c r="B18" s="157" t="s">
        <v>304</v>
      </c>
      <c r="C18" s="176"/>
      <c r="D18" s="106"/>
      <c r="E18" s="106"/>
      <c r="F18" s="106"/>
      <c r="G18" s="106"/>
      <c r="H18" s="106"/>
      <c r="I18" s="186" t="str">
        <f t="shared" ref="I18:AV18" si="8">IFERROR((I19-I20)/I19,"")</f>
        <v/>
      </c>
      <c r="J18" s="190" t="str">
        <f t="shared" si="8"/>
        <v/>
      </c>
      <c r="K18" s="190" t="str">
        <f t="shared" si="8"/>
        <v/>
      </c>
      <c r="L18" s="190" t="str">
        <f t="shared" si="8"/>
        <v/>
      </c>
      <c r="M18" s="190" t="str">
        <f t="shared" si="8"/>
        <v/>
      </c>
      <c r="N18" s="190" t="str">
        <f t="shared" si="8"/>
        <v/>
      </c>
      <c r="O18" s="190" t="str">
        <f t="shared" si="8"/>
        <v/>
      </c>
      <c r="P18" s="190" t="str">
        <f t="shared" si="8"/>
        <v/>
      </c>
      <c r="Q18" s="190" t="str">
        <f t="shared" si="8"/>
        <v/>
      </c>
      <c r="R18" s="190" t="str">
        <f t="shared" si="8"/>
        <v/>
      </c>
      <c r="S18" s="190" t="str">
        <f t="shared" si="8"/>
        <v/>
      </c>
      <c r="T18" s="190" t="str">
        <f t="shared" si="8"/>
        <v/>
      </c>
      <c r="U18" s="190" t="str">
        <f t="shared" si="8"/>
        <v/>
      </c>
      <c r="V18" s="190" t="str">
        <f t="shared" si="8"/>
        <v/>
      </c>
      <c r="W18" s="190" t="str">
        <f t="shared" si="8"/>
        <v/>
      </c>
      <c r="X18" s="190" t="str">
        <f t="shared" si="8"/>
        <v/>
      </c>
      <c r="Y18" s="190" t="str">
        <f t="shared" si="8"/>
        <v/>
      </c>
      <c r="Z18" s="189" t="str">
        <f t="shared" si="8"/>
        <v/>
      </c>
      <c r="AA18" s="189" t="str">
        <f t="shared" si="8"/>
        <v/>
      </c>
      <c r="AB18" s="189" t="str">
        <f t="shared" si="8"/>
        <v/>
      </c>
      <c r="AC18" s="189" t="str">
        <f t="shared" si="8"/>
        <v/>
      </c>
      <c r="AD18" s="189" t="str">
        <f t="shared" si="8"/>
        <v/>
      </c>
      <c r="AE18" s="189" t="str">
        <f t="shared" si="8"/>
        <v/>
      </c>
      <c r="AF18" s="189" t="str">
        <f t="shared" si="8"/>
        <v/>
      </c>
      <c r="AG18" s="189" t="str">
        <f t="shared" si="8"/>
        <v/>
      </c>
      <c r="AH18" s="189" t="str">
        <f t="shared" si="8"/>
        <v/>
      </c>
      <c r="AI18" s="189" t="str">
        <f t="shared" si="8"/>
        <v/>
      </c>
      <c r="AJ18" s="189" t="str">
        <f t="shared" si="8"/>
        <v/>
      </c>
      <c r="AK18" s="189" t="str">
        <f t="shared" si="8"/>
        <v/>
      </c>
      <c r="AL18" s="189" t="str">
        <f t="shared" si="8"/>
        <v/>
      </c>
      <c r="AM18" s="189" t="str">
        <f t="shared" si="8"/>
        <v/>
      </c>
      <c r="AN18" s="191" t="str">
        <f t="shared" si="8"/>
        <v/>
      </c>
      <c r="AO18" s="195" t="str">
        <f t="shared" si="8"/>
        <v/>
      </c>
      <c r="AP18" s="192" t="str">
        <f t="shared" si="8"/>
        <v/>
      </c>
      <c r="AQ18" s="192" t="str">
        <f t="shared" si="8"/>
        <v/>
      </c>
      <c r="AR18" s="192" t="str">
        <f t="shared" si="8"/>
        <v/>
      </c>
      <c r="AS18" s="192" t="str">
        <f t="shared" si="8"/>
        <v/>
      </c>
      <c r="AT18" s="192" t="str">
        <f t="shared" si="8"/>
        <v/>
      </c>
      <c r="AU18" s="193" t="str">
        <f t="shared" si="8"/>
        <v/>
      </c>
      <c r="AV18" s="194" t="str">
        <f t="shared" si="8"/>
        <v/>
      </c>
    </row>
    <row r="19" spans="1:48" x14ac:dyDescent="0.3">
      <c r="A19" s="107" t="str">
        <f t="shared" ref="A19" si="9">+IF(C19+C20=0,"[ocultar]","")</f>
        <v>[ocultar]</v>
      </c>
      <c r="B19" s="153" t="s">
        <v>162</v>
      </c>
      <c r="C19" s="99">
        <f t="array" ref="C19">SUM(IF($B19=DATOS_[Sexo],
IF($B18=DATOS_[AGRUP. VALOR. PTO.],
IF("Dentro"=DATOS_[Check Periodo Ref.],
1/(COUNTIFS(DATOS_[Sexo],$B19,DATOS_[AGRUP. VALOR. PTO.],$B18,DATOS_[Check Periodo Ref.],"Dentro",DATOS_[id],DATOS_[id]))))))</f>
        <v>0</v>
      </c>
      <c r="D19" s="100">
        <f>COUNTIFS(DATOS_[AGRUP. VALOR. PTO.],$B18,DATOS_[Sexo],$B19,DATOS_[Check Periodo Ref.],"Dentro")</f>
        <v>0</v>
      </c>
      <c r="E19" s="100">
        <f>COUNTIFS(DATOS_[AGRUP. VALOR. PTO.],$B18,DATOS_[Sexo],$B19,DATOS_[Check Periodo Ref.],"Dentro",DATOS_[Check Nº SC Norm],"Sí")</f>
        <v>0</v>
      </c>
      <c r="F19" s="100">
        <f>COUNTIFS(DATOS_[AGRUP. VALOR. PTO.],$B18,DATOS_[Sexo],$B19,DATOS_[Check Periodo Ref.],"Dentro",DATOS_[Check Nº SC Anualiz],"Sí")</f>
        <v>0</v>
      </c>
      <c r="G19" s="100">
        <f>COUNTIFS(DATOS_[AGRUP. VALOR. PTO.],$B18,DATOS_[Sexo],$B19,DATOS_[Check Periodo Ref.],"Dentro",DATOS_[Check Nº SC Norm y Anualiz],"Sí")</f>
        <v>0</v>
      </c>
      <c r="H19" s="100">
        <f>COUNTIFS(DATOS_[AGRUP. VALOR. PTO.],$B18,DATOS_[Sexo],$B19,DATOS_[Check Periodo Ref.],"Dentro",DATOS_[Check Equiparación],"Sí")</f>
        <v>0</v>
      </c>
      <c r="I19" s="177">
        <f t="array" ref="I19">IFERROR(
MEDIAN(IF(DATOS_[Sexo]=$B19,IF(DATOS_[[AGRUP. VALOR. PTO.]:[AGRUP. VALOR. PTO.]]=$B18,IF(DATOS_[Check Equiparado]="Sí",IF(DATOS_[Check Periodo Ref.]="Dentro",DATOS_[SALARIO BASE Eq],FALSE))))),
0)</f>
        <v>0</v>
      </c>
      <c r="J19" s="178">
        <f t="array" ref="J19">IFERROR(
(MEDIAN((IF(DATOS_[[Sexo]:[Sexo]]=$B19,IF(DATOS_[[AGRUP. VALOR. PTO.]:[AGRUP. VALOR. PTO.]]=$B18,IF(DATOS_[[Check Periodo Ref.]:[Check Periodo Ref.]]="Dentro",IF(DATOS_[[Check Equiparado]:[Check Equiparado]]="Sí",IF(DATOS!AE$4="Sí",(1/DATOS_[[% anualiz]:[% anualiz]]),1)*IF(DATOS!AE$5="Sí",1/DATOS_[[% normaliz]:[% normaliz]],1)*(DATOS_[Conc.Sal.01])))))))),
0)</f>
        <v>0</v>
      </c>
      <c r="K19" s="178">
        <f t="array" ref="K19">IFERROR(
(MEDIAN((IF(DATOS_[[Sexo]:[Sexo]]=$B19,IF(DATOS_[[AGRUP. VALOR. PTO.]:[AGRUP. VALOR. PTO.]]=$B18,IF(DATOS_[[Check Periodo Ref.]:[Check Periodo Ref.]]="Dentro",IF(DATOS_[[Check Equiparado]:[Check Equiparado]]="Sí",IF(DATOS!AF$4="Sí",(1/DATOS_[[% anualiz]:[% anualiz]]),1)*IF(DATOS!AF$5="Sí",1/DATOS_[[% normaliz]:[% normaliz]],1)*(DATOS_[Conc.Sal.02])))))))),
0)</f>
        <v>0</v>
      </c>
      <c r="L19" s="178">
        <f t="array" ref="L19">IFERROR(
(MEDIAN((IF(DATOS_[[Sexo]:[Sexo]]=$B19,IF(DATOS_[[AGRUP. VALOR. PTO.]:[AGRUP. VALOR. PTO.]]=$B18,IF(DATOS_[[Check Periodo Ref.]:[Check Periodo Ref.]]="Dentro",IF(DATOS_[[Check Equiparado]:[Check Equiparado]]="Sí",IF(DATOS!AG$4="Sí",(1/DATOS_[[% anualiz]:[% anualiz]]),1)*IF(DATOS!AG$5="Sí",1/DATOS_[[% normaliz]:[% normaliz]],1)*(DATOS_[Conc.Sal.03])))))))),
0)</f>
        <v>0</v>
      </c>
      <c r="M19" s="178">
        <f t="array" ref="M19">IFERROR(
(MEDIAN((IF(DATOS_[[Sexo]:[Sexo]]=$B19,IF(DATOS_[[AGRUP. VALOR. PTO.]:[AGRUP. VALOR. PTO.]]=$B18,IF(DATOS_[[Check Periodo Ref.]:[Check Periodo Ref.]]="Dentro",IF(DATOS_[[Check Equiparado]:[Check Equiparado]]="Sí",IF(DATOS!AH$4="Sí",(1/DATOS_[[% anualiz]:[% anualiz]]),1)*IF(DATOS!AH$5="Sí",1/DATOS_[[% normaliz]:[% normaliz]],1)*(DATOS_[Conc.Sal.04])))))))),
0)</f>
        <v>0</v>
      </c>
      <c r="N19" s="178">
        <f t="array" ref="N19">IFERROR(
(MEDIAN((IF(DATOS_[[Sexo]:[Sexo]]=$B19,IF(DATOS_[[AGRUP. VALOR. PTO.]:[AGRUP. VALOR. PTO.]]=$B18,IF(DATOS_[[Check Periodo Ref.]:[Check Periodo Ref.]]="Dentro",IF(DATOS_[[Check Equiparado]:[Check Equiparado]]="Sí",IF(DATOS!AI$4="Sí",(1/DATOS_[[% anualiz]:[% anualiz]]),1)*IF(DATOS!AI$5="Sí",1/DATOS_[[% normaliz]:[% normaliz]],1)*(DATOS_[Conc.Sal.05])))))))),
0)</f>
        <v>0</v>
      </c>
      <c r="O19" s="178">
        <f t="array" ref="O19">IFERROR(
(MEDIAN((IF(DATOS_[[Sexo]:[Sexo]]=$B19,IF(DATOS_[[AGRUP. VALOR. PTO.]:[AGRUP. VALOR. PTO.]]=$B18,IF(DATOS_[[Check Periodo Ref.]:[Check Periodo Ref.]]="Dentro",IF(DATOS_[[Check Equiparado]:[Check Equiparado]]="Sí",IF(DATOS!AJ$4="Sí",(1/DATOS_[[% anualiz]:[% anualiz]]),1)*IF(DATOS!AJ$5="Sí",1/DATOS_[[% normaliz]:[% normaliz]],1)*(DATOS_[Conc.Sal.06])))))))),
0)</f>
        <v>0</v>
      </c>
      <c r="P19" s="178">
        <f t="array" ref="P19">IFERROR(
(MEDIAN((IF(DATOS_[[Sexo]:[Sexo]]=$B19,IF(DATOS_[[AGRUP. VALOR. PTO.]:[AGRUP. VALOR. PTO.]]=$B18,IF(DATOS_[[Check Periodo Ref.]:[Check Periodo Ref.]]="Dentro",IF(DATOS_[[Check Equiparado]:[Check Equiparado]]="Sí",IF(DATOS!AK$4="Sí",(1/DATOS_[[% anualiz]:[% anualiz]]),1)*IF(DATOS!AK$5="Sí",1/DATOS_[[% normaliz]:[% normaliz]],1)*(DATOS_[Conc.Sal.07])))))))),
0)</f>
        <v>0</v>
      </c>
      <c r="Q19" s="178">
        <f t="array" ref="Q19">IFERROR(
(MEDIAN((IF(DATOS_[[Sexo]:[Sexo]]=$B19,IF(DATOS_[[AGRUP. VALOR. PTO.]:[AGRUP. VALOR. PTO.]]=$B18,IF(DATOS_[[Check Periodo Ref.]:[Check Periodo Ref.]]="Dentro",IF(DATOS_[[Check Equiparado]:[Check Equiparado]]="Sí",IF(DATOS!AL$4="Sí",(1/DATOS_[[% anualiz]:[% anualiz]]),1)*IF(DATOS!AL$5="Sí",1/DATOS_[[% normaliz]:[% normaliz]],1)*(DATOS_[Conc.Sal.08])))))))),
0)</f>
        <v>0</v>
      </c>
      <c r="R19" s="178">
        <f t="array" ref="R19">IFERROR(
(MEDIAN((IF(DATOS_[[Sexo]:[Sexo]]=$B19,IF(DATOS_[[AGRUP. VALOR. PTO.]:[AGRUP. VALOR. PTO.]]=$B18,IF(DATOS_[[Check Periodo Ref.]:[Check Periodo Ref.]]="Dentro",IF(DATOS_[[Check Equiparado]:[Check Equiparado]]="Sí",IF(DATOS!AM$4="Sí",(1/DATOS_[[% anualiz]:[% anualiz]]),1)*IF(DATOS!AM$5="Sí",1/DATOS_[[% normaliz]:[% normaliz]],1)*(DATOS_[Conc.Sal.09])))))))),
0)</f>
        <v>0</v>
      </c>
      <c r="S19" s="178">
        <f t="array" ref="S19">IFERROR(
(MEDIAN((IF(DATOS_[[Sexo]:[Sexo]]=$B19,IF(DATOS_[[AGRUP. VALOR. PTO.]:[AGRUP. VALOR. PTO.]]=$B18,IF(DATOS_[[Check Periodo Ref.]:[Check Periodo Ref.]]="Dentro",IF(DATOS_[[Check Equiparado]:[Check Equiparado]]="Sí",IF(DATOS!AN$4="Sí",(1/DATOS_[[% anualiz]:[% anualiz]]),1)*IF(DATOS!AN$5="Sí",1/DATOS_[[% normaliz]:[% normaliz]],1)*(DATOS_[Conc.Sal.10])))))))),
0)</f>
        <v>0</v>
      </c>
      <c r="T19" s="178">
        <f t="array" ref="T19">IFERROR(
(MEDIAN((IF(DATOS_[[Sexo]:[Sexo]]=$B19,IF(DATOS_[[AGRUP. VALOR. PTO.]:[AGRUP. VALOR. PTO.]]=$B18,IF(DATOS_[[Check Periodo Ref.]:[Check Periodo Ref.]]="Dentro",IF(DATOS_[[Check Equiparado]:[Check Equiparado]]="Sí",IF(DATOS!AO$4="Sí",(1/DATOS_[[% anualiz]:[% anualiz]]),1)*IF(DATOS!AO$5="Sí",1/DATOS_[[% normaliz]:[% normaliz]],1)*(DATOS_[Conc.Sal.11])))))))),
0)</f>
        <v>0</v>
      </c>
      <c r="U19" s="178">
        <f t="array" ref="U19">IFERROR(
(MEDIAN((IF(DATOS_[[Sexo]:[Sexo]]=$B19,IF(DATOS_[[AGRUP. VALOR. PTO.]:[AGRUP. VALOR. PTO.]]=$B18,IF(DATOS_[[Check Periodo Ref.]:[Check Periodo Ref.]]="Dentro",IF(DATOS_[[Check Equiparado]:[Check Equiparado]]="Sí",IF(DATOS!AP$4="Sí",(1/DATOS_[[% anualiz]:[% anualiz]]),1)*IF(DATOS!AP$5="Sí",1/DATOS_[[% normaliz]:[% normaliz]],1)*(DATOS_[Conc.Sal.12])))))))),
0)</f>
        <v>0</v>
      </c>
      <c r="V19" s="178">
        <f t="array" ref="V19">IFERROR(
(MEDIAN((IF(DATOS_[[Sexo]:[Sexo]]=$B19,IF(DATOS_[[AGRUP. VALOR. PTO.]:[AGRUP. VALOR. PTO.]]=$B18,IF(DATOS_[[Check Periodo Ref.]:[Check Periodo Ref.]]="Dentro",IF(DATOS_[[Check Equiparado]:[Check Equiparado]]="Sí",IF(DATOS!AQ$4="Sí",(1/DATOS_[[% anualiz]:[% anualiz]]),1)*IF(DATOS!AQ$5="Sí",1/DATOS_[[% normaliz]:[% normaliz]],1)*(DATOS_[Conc.Sal.13])))))))),
0)</f>
        <v>0</v>
      </c>
      <c r="W19" s="178">
        <f t="array" ref="W19">IFERROR(
(MEDIAN((IF(DATOS_[[Sexo]:[Sexo]]=$B19,IF(DATOS_[[AGRUP. VALOR. PTO.]:[AGRUP. VALOR. PTO.]]=$B18,IF(DATOS_[[Check Periodo Ref.]:[Check Periodo Ref.]]="Dentro",IF(DATOS_[[Check Equiparado]:[Check Equiparado]]="Sí",IF(DATOS!AR$4="Sí",(1/DATOS_[[% anualiz]:[% anualiz]]),1)*IF(DATOS!AR$5="Sí",1/DATOS_[[% normaliz]:[% normaliz]],1)*(DATOS_[Conc.Sal.14])))))))),
0)</f>
        <v>0</v>
      </c>
      <c r="X19" s="178">
        <f t="array" ref="X19">IFERROR(
(MEDIAN((IF(DATOS_[[Sexo]:[Sexo]]=$B19,IF(DATOS_[[AGRUP. VALOR. PTO.]:[AGRUP. VALOR. PTO.]]=$B18,IF(DATOS_[[Check Periodo Ref.]:[Check Periodo Ref.]]="Dentro",IF(DATOS_[[Check Equiparado]:[Check Equiparado]]="Sí",IF(DATOS!AS$4="Sí",(1/DATOS_[[% anualiz]:[% anualiz]]),1)*IF(DATOS!AS$5="Sí",1/DATOS_[[% normaliz]:[% normaliz]],1)*(DATOS_[Conc.Sal.15])))))))),
0)</f>
        <v>0</v>
      </c>
      <c r="Y19" s="178">
        <f t="array" ref="Y19">IFERROR(
(MEDIAN((IF(DATOS_[[Sexo]:[Sexo]]=$B19,IF(DATOS_[[AGRUP. VALOR. PTO.]:[AGRUP. VALOR. PTO.]]=$B18,IF(DATOS_[[Check Periodo Ref.]:[Check Periodo Ref.]]="Dentro",IF(DATOS_[[Check Equiparado]:[Check Equiparado]]="Sí",IF(DATOS!AT$4="Sí",(1/DATOS_[[% anualiz]:[% anualiz]]),1)*IF(DATOS!AT$5="Sí",1/DATOS_[[% normaliz]:[% normaliz]],1)*(DATOS_[Conc.Sal.16])))))))),
0)</f>
        <v>0</v>
      </c>
      <c r="Z19" s="178">
        <f t="array" ref="Z19">IFERROR(
(MEDIAN((IF(DATOS_[[Sexo]:[Sexo]]=$B19,IF(DATOS_[[AGRUP. VALOR. PTO.]:[AGRUP. VALOR. PTO.]]=$B18,IF(DATOS_[[Check Periodo Ref.]:[Check Periodo Ref.]]="Dentro",IF(DATOS_[[Check Equiparado]:[Check Equiparado]]="Sí",IF(DATOS!AU$4="Sí",(1/DATOS_[[% anualiz]:[% anualiz]]),1)*IF(DATOS!AU$5="Sí",1/DATOS_[[% normaliz]:[% normaliz]],1)*(DATOS_[Conc.Sal.17])))))))),
0)</f>
        <v>0</v>
      </c>
      <c r="AA19" s="178">
        <f t="array" ref="AA19">IFERROR(
(MEDIAN((IF(DATOS_[[Sexo]:[Sexo]]=$B19,IF(DATOS_[[AGRUP. VALOR. PTO.]:[AGRUP. VALOR. PTO.]]=$B18,IF(DATOS_[[Check Periodo Ref.]:[Check Periodo Ref.]]="Dentro",IF(DATOS_[[Check Equiparado]:[Check Equiparado]]="Sí",IF(DATOS!AV$4="Sí",(1/DATOS_[[% anualiz]:[% anualiz]]),1)*IF(DATOS!AV$5="Sí",1/DATOS_[[% normaliz]:[% normaliz]],1)*(DATOS_[Conc.Sal.18])))))))),
0)</f>
        <v>0</v>
      </c>
      <c r="AB19" s="178">
        <f t="array" ref="AB19">IFERROR(
(MEDIAN((IF(DATOS_[[Sexo]:[Sexo]]=$B19,IF(DATOS_[[AGRUP. VALOR. PTO.]:[AGRUP. VALOR. PTO.]]=$B18,IF(DATOS_[[Check Periodo Ref.]:[Check Periodo Ref.]]="Dentro",IF(DATOS_[[Check Equiparado]:[Check Equiparado]]="Sí",IF(DATOS!AW$4="Sí",(1/DATOS_[[% anualiz]:[% anualiz]]),1)*IF(DATOS!AW$5="Sí",1/DATOS_[[% normaliz]:[% normaliz]],1)*(DATOS_[Conc.Sal.19])))))))),
0)</f>
        <v>0</v>
      </c>
      <c r="AC19" s="178">
        <f t="array" ref="AC19">IFERROR(
(MEDIAN((IF(DATOS_[[Sexo]:[Sexo]]=$B19,IF(DATOS_[[AGRUP. VALOR. PTO.]:[AGRUP. VALOR. PTO.]]=$B18,IF(DATOS_[[Check Periodo Ref.]:[Check Periodo Ref.]]="Dentro",IF(DATOS_[[Check Equiparado]:[Check Equiparado]]="Sí",IF(DATOS!AX$4="Sí",(1/DATOS_[[% anualiz]:[% anualiz]]),1)*IF(DATOS!AX$5="Sí",1/DATOS_[[% normaliz]:[% normaliz]],1)*(DATOS_[Conc.Sal.20])))))))),
0)</f>
        <v>0</v>
      </c>
      <c r="AD19" s="178">
        <f t="array" ref="AD19">IFERROR(
(MEDIAN((IF(DATOS_[[Sexo]:[Sexo]]=$B19,IF(DATOS_[[AGRUP. VALOR. PTO.]:[AGRUP. VALOR. PTO.]]=$B18,IF(DATOS_[[Check Periodo Ref.]:[Check Periodo Ref.]]="Dentro",IF(DATOS_[[Check Equiparado]:[Check Equiparado]]="Sí",IF(DATOS!AY$4="Sí",(1/DATOS_[[% anualiz]:[% anualiz]]),1)*IF(DATOS!AY$5="Sí",1/DATOS_[[% normaliz]:[% normaliz]],1)*(DATOS_[Conc.Sal.21])))))))),
0)</f>
        <v>0</v>
      </c>
      <c r="AE19" s="178">
        <f t="array" ref="AE19">IFERROR(
(MEDIAN((IF(DATOS_[[Sexo]:[Sexo]]=$B19,IF(DATOS_[[AGRUP. VALOR. PTO.]:[AGRUP. VALOR. PTO.]]=$B18,IF(DATOS_[[Check Periodo Ref.]:[Check Periodo Ref.]]="Dentro",IF(DATOS_[[Check Equiparado]:[Check Equiparado]]="Sí",IF(DATOS!AZ$4="Sí",(1/DATOS_[[% anualiz]:[% anualiz]]),1)*IF(DATOS!AZ$5="Sí",1/DATOS_[[% normaliz]:[% normaliz]],1)*(DATOS_[Conc.Sal.22])))))))),
0)</f>
        <v>0</v>
      </c>
      <c r="AF19" s="178">
        <f t="array" ref="AF19">IFERROR(
(MEDIAN((IF(DATOS_[[Sexo]:[Sexo]]=$B19,IF(DATOS_[[AGRUP. VALOR. PTO.]:[AGRUP. VALOR. PTO.]]=$B18,IF(DATOS_[[Check Periodo Ref.]:[Check Periodo Ref.]]="Dentro",IF(DATOS_[[Check Equiparado]:[Check Equiparado]]="Sí",IF(DATOS!BA$4="Sí",(1/DATOS_[[% anualiz]:[% anualiz]]),1)*IF(DATOS!BA$5="Sí",1/DATOS_[[% normaliz]:[% normaliz]],1)*(DATOS_[Conc.Sal.23])))))))),
0)</f>
        <v>0</v>
      </c>
      <c r="AG19" s="178">
        <f t="array" ref="AG19">IFERROR(
(MEDIAN((IF(DATOS_[[Sexo]:[Sexo]]=$B19,IF(DATOS_[[AGRUP. VALOR. PTO.]:[AGRUP. VALOR. PTO.]]=$B18,IF(DATOS_[[Check Periodo Ref.]:[Check Periodo Ref.]]="Dentro",IF(DATOS_[[Check Equiparado]:[Check Equiparado]]="Sí",IF(DATOS!BB$4="Sí",(1/DATOS_[[% anualiz]:[% anualiz]]),1)*IF(DATOS!BB$5="Sí",1/DATOS_[[% normaliz]:[% normaliz]],1)*(DATOS_[Conc.Sal.24])))))))),
0)</f>
        <v>0</v>
      </c>
      <c r="AH19" s="178">
        <f t="array" ref="AH19">IFERROR(
(MEDIAN((IF(DATOS_[[Sexo]:[Sexo]]=$B19,IF(DATOS_[[AGRUP. VALOR. PTO.]:[AGRUP. VALOR. PTO.]]=$B18,IF(DATOS_[[Check Periodo Ref.]:[Check Periodo Ref.]]="Dentro",IF(DATOS_[[Check Equiparado]:[Check Equiparado]]="Sí",IF(DATOS!BC$4="Sí",(1/DATOS_[[% anualiz]:[% anualiz]]),1)*IF(DATOS!BC$5="Sí",1/DATOS_[[% normaliz]:[% normaliz]],1)*(DATOS_[Conc.Sal.25])))))))),
0)</f>
        <v>0</v>
      </c>
      <c r="AI19" s="178">
        <f t="array" ref="AI19">IFERROR(
(MEDIAN((IF(DATOS_[[Sexo]:[Sexo]]=$B19,IF(DATOS_[[AGRUP. VALOR. PTO.]:[AGRUP. VALOR. PTO.]]=$B18,IF(DATOS_[[Check Periodo Ref.]:[Check Periodo Ref.]]="Dentro",IF(DATOS_[[Check Equiparado]:[Check Equiparado]]="Sí",IF(DATOS!BD$4="Sí",(1/DATOS_[[% anualiz]:[% anualiz]]),1)*IF(DATOS!BD$5="Sí",1/DATOS_[[% normaliz]:[% normaliz]],1)*(DATOS_[Conc.Sal.26])))))))),
0)</f>
        <v>0</v>
      </c>
      <c r="AJ19" s="178">
        <f t="array" ref="AJ19">IFERROR(
(MEDIAN((IF(DATOS_[[Sexo]:[Sexo]]=$B19,IF(DATOS_[[AGRUP. VALOR. PTO.]:[AGRUP. VALOR. PTO.]]=$B18,IF(DATOS_[[Check Periodo Ref.]:[Check Periodo Ref.]]="Dentro",IF(DATOS_[[Check Equiparado]:[Check Equiparado]]="Sí",IF(DATOS!BE$4="Sí",(1/DATOS_[[% anualiz]:[% anualiz]]),1)*IF(DATOS!BE$5="Sí",1/DATOS_[[% normaliz]:[% normaliz]],1)*(DATOS_[Conc.Sal.27])))))))),
0)</f>
        <v>0</v>
      </c>
      <c r="AK19" s="178">
        <f t="array" ref="AK19">IFERROR(
(MEDIAN((IF(DATOS_[[Sexo]:[Sexo]]=$B19,IF(DATOS_[[AGRUP. VALOR. PTO.]:[AGRUP. VALOR. PTO.]]=$B18,IF(DATOS_[[Check Periodo Ref.]:[Check Periodo Ref.]]="Dentro",IF(DATOS_[[Check Equiparado]:[Check Equiparado]]="Sí",IF(DATOS!BF$4="Sí",(1/DATOS_[[% anualiz]:[% anualiz]]),1)*IF(DATOS!BF$5="Sí",1/DATOS_[[% normaliz]:[% normaliz]],1)*(DATOS_[Conc.Sal.28])))))))),
0)</f>
        <v>0</v>
      </c>
      <c r="AL19" s="178">
        <f t="array" ref="AL19">IFERROR(
(MEDIAN((IF(DATOS_[[Sexo]:[Sexo]]=$B19,IF(DATOS_[[AGRUP. VALOR. PTO.]:[AGRUP. VALOR. PTO.]]=$B18,IF(DATOS_[[Check Periodo Ref.]:[Check Periodo Ref.]]="Dentro",IF(DATOS_[[Check Equiparado]:[Check Equiparado]]="Sí",IF(DATOS!BG$4="Sí",(1/DATOS_[[% anualiz]:[% anualiz]]),1)*IF(DATOS!BG$5="Sí",1/DATOS_[[% normaliz]:[% normaliz]],1)*(DATOS_[Conc.Sal.29])))))))),
0)</f>
        <v>0</v>
      </c>
      <c r="AM19" s="178">
        <f t="array" ref="AM19">IFERROR(
(MEDIAN((IF(DATOS_[[Sexo]:[Sexo]]=$B19,IF(DATOS_[[AGRUP. VALOR. PTO.]:[AGRUP. VALOR. PTO.]]=$B18,IF(DATOS_[[Check Periodo Ref.]:[Check Periodo Ref.]]="Dentro",IF(DATOS_[[Check Equiparado]:[Check Equiparado]]="Sí",IF(DATOS!BH$4="Sí",(1/DATOS_[[% anualiz]:[% anualiz]]),1)*IF(DATOS!BH$5="Sí",1/DATOS_[[% normaliz]:[% normaliz]],1)*(DATOS_[Conc.Sal.30])))))))),
0)</f>
        <v>0</v>
      </c>
      <c r="AN19" s="179">
        <f t="array" ref="AN19">IFERROR(
MEDIAN(IF(DATOS_[Sexo]=$B19,IF(DATOS_[[AGRUP. VALOR. PTO.]:[AGRUP. VALOR. PTO.]]=$B18,IF(DATOS_[Check Equiparado]="Sí",IF(DATOS_[Check Periodo Ref.]="Dentro",DATOS_[Tot COMPL.SAL Eq],FALSE))))),
0)</f>
        <v>0</v>
      </c>
      <c r="AO19" s="180">
        <f t="array" ref="AO19">IFERROR(
MEDIAN(IF(DATOS_[Sexo]=$B19,IF(DATOS_[[AGRUP. VALOR. PTO.]:[AGRUP. VALOR. PTO.]]=$B18,IF(DATOS_[Check Equiparado]="Sí",IF(DATOS_[Check Periodo Ref.]="Dentro",DATOS_[TOTAL SALARIO Eq],FALSE))))),
0)</f>
        <v>0</v>
      </c>
      <c r="AP19" s="181">
        <f t="array" ref="AP19">IFERROR(
(MEDIAN((IF(DATOS_[[Sexo]:[Sexo]]=$B19,IF(DATOS_[[AGRUP. VALOR. PTO.]:[AGRUP. VALOR. PTO.]]=$B18,IF(DATOS_[[Check Periodo Ref.]:[Check Periodo Ref.]]="Dentro",IF(DATOS_[[Check Equiparado]:[Check Equiparado]]="Sí",IF(DATOS!BI$4="Sí",(1/DATOS_[[% anualiz]:[% anualiz]]),1)*IF(DATOS!BI$5="Sí",1/DATOS_[[% normaliz]:[% normaliz]],1)*(DATOS_[C.Extra.01])))))))),
0)</f>
        <v>0</v>
      </c>
      <c r="AQ19" s="181">
        <f t="array" ref="AQ19">IFERROR(
(MEDIAN((IF(DATOS_[[Sexo]:[Sexo]]=$B19,IF(DATOS_[[AGRUP. VALOR. PTO.]:[AGRUP. VALOR. PTO.]]=$B18,IF(DATOS_[[Check Periodo Ref.]:[Check Periodo Ref.]]="Dentro",IF(DATOS_[[Check Equiparado]:[Check Equiparado]]="Sí",IF(DATOS!BJ$4="Sí",(1/DATOS_[[% anualiz]:[% anualiz]]),1)*IF(DATOS!BJ$5="Sí",1/DATOS_[[% normaliz]:[% normaliz]],1)*(DATOS_[C.Extra.02])))))))),
0)</f>
        <v>0</v>
      </c>
      <c r="AR19" s="181">
        <f t="array" ref="AR19">IFERROR(
(MEDIAN((IF(DATOS_[[Sexo]:[Sexo]]=$B19,IF(DATOS_[[AGRUP. VALOR. PTO.]:[AGRUP. VALOR. PTO.]]=$B18,IF(DATOS_[[Check Periodo Ref.]:[Check Periodo Ref.]]="Dentro",IF(DATOS_[[Check Equiparado]:[Check Equiparado]]="Sí",IF(DATOS!BK$4="Sí",(1/DATOS_[[% anualiz]:[% anualiz]]),1)*IF(DATOS!BK$5="Sí",1/DATOS_[[% normaliz]:[% normaliz]],1)*(DATOS_[C.Extra.03])))))))),
0)</f>
        <v>0</v>
      </c>
      <c r="AS19" s="181">
        <f t="array" ref="AS19">IFERROR(
(MEDIAN((IF(DATOS_[[Sexo]:[Sexo]]=$B19,IF(DATOS_[[AGRUP. VALOR. PTO.]:[AGRUP. VALOR. PTO.]]=$B18,IF(DATOS_[[Check Periodo Ref.]:[Check Periodo Ref.]]="Dentro",IF(DATOS_[[Check Equiparado]:[Check Equiparado]]="Sí",IF(DATOS!BL$4="Sí",(1/DATOS_[[% anualiz]:[% anualiz]]),1)*IF(DATOS!BL$5="Sí",1/DATOS_[[% normaliz]:[% normaliz]],1)*(DATOS_[C.Extra.04])))))))),
0)</f>
        <v>0</v>
      </c>
      <c r="AT19" s="181">
        <f t="array" ref="AT19">IFERROR(
(MEDIAN((IF(DATOS_[[Sexo]:[Sexo]]=$B19,IF(DATOS_[[AGRUP. VALOR. PTO.]:[AGRUP. VALOR. PTO.]]=$B18,IF(DATOS_[[Check Periodo Ref.]:[Check Periodo Ref.]]="Dentro",IF(DATOS_[[Check Equiparado]:[Check Equiparado]]="Sí",IF(DATOS!BM$4="Sí",(1/DATOS_[[% anualiz]:[% anualiz]]),1)*IF(DATOS!BM$5="Sí",1/DATOS_[[% normaliz]:[% normaliz]],1)*(DATOS_[C.Extra.05])))))))),
0)</f>
        <v>0</v>
      </c>
      <c r="AU19" s="182">
        <f t="array" ref="AU19">IFERROR(
MEDIAN(IF(DATOS_[Sexo]=$B19,IF(DATOS_[[AGRUP. VALOR. PTO.]:[AGRUP. VALOR. PTO.]]=$B18,IF(DATOS_[Check Equiparado]="Sí",IF(DATOS_[Check Periodo Ref.]="Dentro",DATOS_[Tot Extrasalarial Eq],FALSE))))),
0)</f>
        <v>0</v>
      </c>
      <c r="AV19" s="183">
        <f t="array" ref="AV19">IFERROR(
MEDIAN(IF(DATOS_[Sexo]=$B19,IF(DATOS_[[AGRUP. VALOR. PTO.]:[AGRUP. VALOR. PTO.]]=$B18,IF(DATOS_[Check Equiparado]="Sí",IF(DATOS_[Check Periodo Ref.]="Dentro",DATOS_[TOTAL Retrib Eq],FALSE))))),
0)</f>
        <v>0</v>
      </c>
    </row>
    <row r="20" spans="1:48" x14ac:dyDescent="0.3">
      <c r="A20" s="107" t="str">
        <f t="shared" ref="A20" si="10">+A19</f>
        <v>[ocultar]</v>
      </c>
      <c r="B20" s="153" t="s">
        <v>163</v>
      </c>
      <c r="C20" s="99">
        <f t="array" ref="C20">SUM(IF($B20=DATOS_[Sexo],
IF($B18=DATOS_[AGRUP. VALOR. PTO.],
IF("Dentro"=DATOS_[Check Periodo Ref.],
1/(COUNTIFS(DATOS_[Sexo],$B20,DATOS_[AGRUP. VALOR. PTO.],$B18,DATOS_[Check Periodo Ref.],"Dentro",DATOS_[id],DATOS_[id]))))))</f>
        <v>0</v>
      </c>
      <c r="D20" s="100">
        <f>COUNTIFS(DATOS_[AGRUP. VALOR. PTO.],$B18,DATOS_[Sexo],$B20,DATOS_[Check Periodo Ref.],"Dentro")</f>
        <v>0</v>
      </c>
      <c r="E20" s="100">
        <f>COUNTIFS(DATOS_[AGRUP. VALOR. PTO.],$B18,DATOS_[Sexo],$B20,DATOS_[Check Periodo Ref.],"Dentro",DATOS_[Check Nº SC Norm],"Sí")</f>
        <v>0</v>
      </c>
      <c r="F20" s="100">
        <f>COUNTIFS(DATOS_[AGRUP. VALOR. PTO.],$B18,DATOS_[Sexo],$B20,DATOS_[Check Periodo Ref.],"Dentro",DATOS_[Check Nº SC Anualiz],"Sí")</f>
        <v>0</v>
      </c>
      <c r="G20" s="100">
        <f>COUNTIFS(DATOS_[AGRUP. VALOR. PTO.],$B18,DATOS_[Sexo],$B20,DATOS_[Check Periodo Ref.],"Dentro",DATOS_[Check Nº SC Norm y Anualiz],"Sí")</f>
        <v>0</v>
      </c>
      <c r="H20" s="100">
        <f>COUNTIFS(DATOS_[AGRUP. VALOR. PTO.],$B18,DATOS_[Sexo],$B20,DATOS_[Check Periodo Ref.],"Dentro",DATOS_[Check Equiparación],"Sí")</f>
        <v>0</v>
      </c>
      <c r="I20" s="177" cm="1">
        <f t="array" ref="I20">IFERROR(
MEDIAN(IF(DATOS_[Sexo]=$B20,IF(DATOS_[[AGRUP. VALOR. PTO.]:[AGRUP. VALOR. PTO.]]=$B18,IF(DATOS_[Check Equiparado]="Sí",IF(DATOS_[Check Periodo Ref.]="Dentro",DATOS_[SALARIO BASE Eq],FALSE))))),
0)</f>
        <v>0</v>
      </c>
      <c r="J20" s="178">
        <f t="array" ref="J20">IFERROR(
(MEDIAN((IF(DATOS_[[Sexo]:[Sexo]]=$B20,IF(DATOS_[[AGRUP. VALOR. PTO.]:[AGRUP. VALOR. PTO.]]=$B18,IF(DATOS_[[Check Periodo Ref.]:[Check Periodo Ref.]]="Dentro",IF(DATOS_[[Check Equiparado]:[Check Equiparado]]="Sí",IF(DATOS!AE$4="Sí",(1/DATOS_[[% anualiz]:[% anualiz]]),1)*IF(DATOS!AE$5="Sí",1/DATOS_[[% normaliz]:[% normaliz]],1)*(DATOS_[Conc.Sal.01])))))))),
0)</f>
        <v>0</v>
      </c>
      <c r="K20" s="178">
        <f t="array" ref="K20">IFERROR(
(MEDIAN((IF(DATOS_[[Sexo]:[Sexo]]=$B20,IF(DATOS_[[AGRUP. VALOR. PTO.]:[AGRUP. VALOR. PTO.]]=$B18,IF(DATOS_[[Check Periodo Ref.]:[Check Periodo Ref.]]="Dentro",IF(DATOS_[[Check Equiparado]:[Check Equiparado]]="Sí",IF(DATOS!AF$4="Sí",(1/DATOS_[[% anualiz]:[% anualiz]]),1)*IF(DATOS!AF$5="Sí",1/DATOS_[[% normaliz]:[% normaliz]],1)*(DATOS_[Conc.Sal.02])))))))),
0)</f>
        <v>0</v>
      </c>
      <c r="L20" s="178">
        <f t="array" ref="L20">IFERROR(
(MEDIAN((IF(DATOS_[[Sexo]:[Sexo]]=$B20,IF(DATOS_[[AGRUP. VALOR. PTO.]:[AGRUP. VALOR. PTO.]]=$B18,IF(DATOS_[[Check Periodo Ref.]:[Check Periodo Ref.]]="Dentro",IF(DATOS_[[Check Equiparado]:[Check Equiparado]]="Sí",IF(DATOS!AG$4="Sí",(1/DATOS_[[% anualiz]:[% anualiz]]),1)*IF(DATOS!AG$5="Sí",1/DATOS_[[% normaliz]:[% normaliz]],1)*(DATOS_[Conc.Sal.03])))))))),
0)</f>
        <v>0</v>
      </c>
      <c r="M20" s="178">
        <f t="array" ref="M20">IFERROR(
(MEDIAN((IF(DATOS_[[Sexo]:[Sexo]]=$B20,IF(DATOS_[[AGRUP. VALOR. PTO.]:[AGRUP. VALOR. PTO.]]=$B18,IF(DATOS_[[Check Periodo Ref.]:[Check Periodo Ref.]]="Dentro",IF(DATOS_[[Check Equiparado]:[Check Equiparado]]="Sí",IF(DATOS!AH$4="Sí",(1/DATOS_[[% anualiz]:[% anualiz]]),1)*IF(DATOS!AH$5="Sí",1/DATOS_[[% normaliz]:[% normaliz]],1)*(DATOS_[Conc.Sal.04])))))))),
0)</f>
        <v>0</v>
      </c>
      <c r="N20" s="178">
        <f t="array" ref="N20">IFERROR(
(MEDIAN((IF(DATOS_[[Sexo]:[Sexo]]=$B20,IF(DATOS_[[AGRUP. VALOR. PTO.]:[AGRUP. VALOR. PTO.]]=$B18,IF(DATOS_[[Check Periodo Ref.]:[Check Periodo Ref.]]="Dentro",IF(DATOS_[[Check Equiparado]:[Check Equiparado]]="Sí",IF(DATOS!AI$4="Sí",(1/DATOS_[[% anualiz]:[% anualiz]]),1)*IF(DATOS!AI$5="Sí",1/DATOS_[[% normaliz]:[% normaliz]],1)*(DATOS_[Conc.Sal.05])))))))),
0)</f>
        <v>0</v>
      </c>
      <c r="O20" s="178">
        <f t="array" ref="O20">IFERROR(
(MEDIAN((IF(DATOS_[[Sexo]:[Sexo]]=$B20,IF(DATOS_[[AGRUP. VALOR. PTO.]:[AGRUP. VALOR. PTO.]]=$B18,IF(DATOS_[[Check Periodo Ref.]:[Check Periodo Ref.]]="Dentro",IF(DATOS_[[Check Equiparado]:[Check Equiparado]]="Sí",IF(DATOS!AJ$4="Sí",(1/DATOS_[[% anualiz]:[% anualiz]]),1)*IF(DATOS!AJ$5="Sí",1/DATOS_[[% normaliz]:[% normaliz]],1)*(DATOS_[Conc.Sal.06])))))))),
0)</f>
        <v>0</v>
      </c>
      <c r="P20" s="178">
        <f t="array" ref="P20">IFERROR(
(MEDIAN((IF(DATOS_[[Sexo]:[Sexo]]=$B20,IF(DATOS_[[AGRUP. VALOR. PTO.]:[AGRUP. VALOR. PTO.]]=$B18,IF(DATOS_[[Check Periodo Ref.]:[Check Periodo Ref.]]="Dentro",IF(DATOS_[[Check Equiparado]:[Check Equiparado]]="Sí",IF(DATOS!AK$4="Sí",(1/DATOS_[[% anualiz]:[% anualiz]]),1)*IF(DATOS!AK$5="Sí",1/DATOS_[[% normaliz]:[% normaliz]],1)*(DATOS_[Conc.Sal.07])))))))),
0)</f>
        <v>0</v>
      </c>
      <c r="Q20" s="178">
        <f t="array" ref="Q20">IFERROR(
(MEDIAN((IF(DATOS_[[Sexo]:[Sexo]]=$B20,IF(DATOS_[[AGRUP. VALOR. PTO.]:[AGRUP. VALOR. PTO.]]=$B18,IF(DATOS_[[Check Periodo Ref.]:[Check Periodo Ref.]]="Dentro",IF(DATOS_[[Check Equiparado]:[Check Equiparado]]="Sí",IF(DATOS!AL$4="Sí",(1/DATOS_[[% anualiz]:[% anualiz]]),1)*IF(DATOS!AL$5="Sí",1/DATOS_[[% normaliz]:[% normaliz]],1)*(DATOS_[Conc.Sal.08])))))))),
0)</f>
        <v>0</v>
      </c>
      <c r="R20" s="178">
        <f t="array" ref="R20">IFERROR(
(MEDIAN((IF(DATOS_[[Sexo]:[Sexo]]=$B20,IF(DATOS_[[AGRUP. VALOR. PTO.]:[AGRUP. VALOR. PTO.]]=$B18,IF(DATOS_[[Check Periodo Ref.]:[Check Periodo Ref.]]="Dentro",IF(DATOS_[[Check Equiparado]:[Check Equiparado]]="Sí",IF(DATOS!AM$4="Sí",(1/DATOS_[[% anualiz]:[% anualiz]]),1)*IF(DATOS!AM$5="Sí",1/DATOS_[[% normaliz]:[% normaliz]],1)*(DATOS_[Conc.Sal.09])))))))),
0)</f>
        <v>0</v>
      </c>
      <c r="S20" s="178">
        <f t="array" ref="S20">IFERROR(
(MEDIAN((IF(DATOS_[[Sexo]:[Sexo]]=$B20,IF(DATOS_[[AGRUP. VALOR. PTO.]:[AGRUP. VALOR. PTO.]]=$B18,IF(DATOS_[[Check Periodo Ref.]:[Check Periodo Ref.]]="Dentro",IF(DATOS_[[Check Equiparado]:[Check Equiparado]]="Sí",IF(DATOS!AN$4="Sí",(1/DATOS_[[% anualiz]:[% anualiz]]),1)*IF(DATOS!AN$5="Sí",1/DATOS_[[% normaliz]:[% normaliz]],1)*(DATOS_[Conc.Sal.10])))))))),
0)</f>
        <v>0</v>
      </c>
      <c r="T20" s="178">
        <f t="array" ref="T20">IFERROR(
(MEDIAN((IF(DATOS_[[Sexo]:[Sexo]]=$B20,IF(DATOS_[[AGRUP. VALOR. PTO.]:[AGRUP. VALOR. PTO.]]=$B18,IF(DATOS_[[Check Periodo Ref.]:[Check Periodo Ref.]]="Dentro",IF(DATOS_[[Check Equiparado]:[Check Equiparado]]="Sí",IF(DATOS!AO$4="Sí",(1/DATOS_[[% anualiz]:[% anualiz]]),1)*IF(DATOS!AO$5="Sí",1/DATOS_[[% normaliz]:[% normaliz]],1)*(DATOS_[Conc.Sal.11])))))))),
0)</f>
        <v>0</v>
      </c>
      <c r="U20" s="178">
        <f t="array" ref="U20">IFERROR(
(MEDIAN((IF(DATOS_[[Sexo]:[Sexo]]=$B20,IF(DATOS_[[AGRUP. VALOR. PTO.]:[AGRUP. VALOR. PTO.]]=$B18,IF(DATOS_[[Check Periodo Ref.]:[Check Periodo Ref.]]="Dentro",IF(DATOS_[[Check Equiparado]:[Check Equiparado]]="Sí",IF(DATOS!AP$4="Sí",(1/DATOS_[[% anualiz]:[% anualiz]]),1)*IF(DATOS!AP$5="Sí",1/DATOS_[[% normaliz]:[% normaliz]],1)*(DATOS_[Conc.Sal.12])))))))),
0)</f>
        <v>0</v>
      </c>
      <c r="V20" s="178">
        <f t="array" ref="V20">IFERROR(
(MEDIAN((IF(DATOS_[[Sexo]:[Sexo]]=$B20,IF(DATOS_[[AGRUP. VALOR. PTO.]:[AGRUP. VALOR. PTO.]]=$B18,IF(DATOS_[[Check Periodo Ref.]:[Check Periodo Ref.]]="Dentro",IF(DATOS_[[Check Equiparado]:[Check Equiparado]]="Sí",IF(DATOS!AQ$4="Sí",(1/DATOS_[[% anualiz]:[% anualiz]]),1)*IF(DATOS!AQ$5="Sí",1/DATOS_[[% normaliz]:[% normaliz]],1)*(DATOS_[Conc.Sal.13])))))))),
0)</f>
        <v>0</v>
      </c>
      <c r="W20" s="178">
        <f t="array" ref="W20">IFERROR(
(MEDIAN((IF(DATOS_[[Sexo]:[Sexo]]=$B20,IF(DATOS_[[AGRUP. VALOR. PTO.]:[AGRUP. VALOR. PTO.]]=$B18,IF(DATOS_[[Check Periodo Ref.]:[Check Periodo Ref.]]="Dentro",IF(DATOS_[[Check Equiparado]:[Check Equiparado]]="Sí",IF(DATOS!AR$4="Sí",(1/DATOS_[[% anualiz]:[% anualiz]]),1)*IF(DATOS!AR$5="Sí",1/DATOS_[[% normaliz]:[% normaliz]],1)*(DATOS_[Conc.Sal.14])))))))),
0)</f>
        <v>0</v>
      </c>
      <c r="X20" s="178">
        <f t="array" ref="X20">IFERROR(
(MEDIAN((IF(DATOS_[[Sexo]:[Sexo]]=$B20,IF(DATOS_[[AGRUP. VALOR. PTO.]:[AGRUP. VALOR. PTO.]]=$B18,IF(DATOS_[[Check Periodo Ref.]:[Check Periodo Ref.]]="Dentro",IF(DATOS_[[Check Equiparado]:[Check Equiparado]]="Sí",IF(DATOS!AS$4="Sí",(1/DATOS_[[% anualiz]:[% anualiz]]),1)*IF(DATOS!AS$5="Sí",1/DATOS_[[% normaliz]:[% normaliz]],1)*(DATOS_[Conc.Sal.15])))))))),
0)</f>
        <v>0</v>
      </c>
      <c r="Y20" s="178">
        <f t="array" ref="Y20">IFERROR(
(MEDIAN((IF(DATOS_[[Sexo]:[Sexo]]=$B20,IF(DATOS_[[AGRUP. VALOR. PTO.]:[AGRUP. VALOR. PTO.]]=$B18,IF(DATOS_[[Check Periodo Ref.]:[Check Periodo Ref.]]="Dentro",IF(DATOS_[[Check Equiparado]:[Check Equiparado]]="Sí",IF(DATOS!AT$4="Sí",(1/DATOS_[[% anualiz]:[% anualiz]]),1)*IF(DATOS!AT$5="Sí",1/DATOS_[[% normaliz]:[% normaliz]],1)*(DATOS_[Conc.Sal.16])))))))),
0)</f>
        <v>0</v>
      </c>
      <c r="Z20" s="178">
        <f t="array" ref="Z20">IFERROR(
(MEDIAN((IF(DATOS_[[Sexo]:[Sexo]]=$B20,IF(DATOS_[[AGRUP. VALOR. PTO.]:[AGRUP. VALOR. PTO.]]=$B18,IF(DATOS_[[Check Periodo Ref.]:[Check Periodo Ref.]]="Dentro",IF(DATOS_[[Check Equiparado]:[Check Equiparado]]="Sí",IF(DATOS!AU$4="Sí",(1/DATOS_[[% anualiz]:[% anualiz]]),1)*IF(DATOS!AU$5="Sí",1/DATOS_[[% normaliz]:[% normaliz]],1)*(DATOS_[Conc.Sal.17])))))))),
0)</f>
        <v>0</v>
      </c>
      <c r="AA20" s="178">
        <f t="array" ref="AA20">IFERROR(
(MEDIAN((IF(DATOS_[[Sexo]:[Sexo]]=$B20,IF(DATOS_[[AGRUP. VALOR. PTO.]:[AGRUP. VALOR. PTO.]]=$B18,IF(DATOS_[[Check Periodo Ref.]:[Check Periodo Ref.]]="Dentro",IF(DATOS_[[Check Equiparado]:[Check Equiparado]]="Sí",IF(DATOS!AV$4="Sí",(1/DATOS_[[% anualiz]:[% anualiz]]),1)*IF(DATOS!AV$5="Sí",1/DATOS_[[% normaliz]:[% normaliz]],1)*(DATOS_[Conc.Sal.18])))))))),
0)</f>
        <v>0</v>
      </c>
      <c r="AB20" s="178">
        <f t="array" ref="AB20">IFERROR(
(MEDIAN((IF(DATOS_[[Sexo]:[Sexo]]=$B20,IF(DATOS_[[AGRUP. VALOR. PTO.]:[AGRUP. VALOR. PTO.]]=$B18,IF(DATOS_[[Check Periodo Ref.]:[Check Periodo Ref.]]="Dentro",IF(DATOS_[[Check Equiparado]:[Check Equiparado]]="Sí",IF(DATOS!AW$4="Sí",(1/DATOS_[[% anualiz]:[% anualiz]]),1)*IF(DATOS!AW$5="Sí",1/DATOS_[[% normaliz]:[% normaliz]],1)*(DATOS_[Conc.Sal.19])))))))),
0)</f>
        <v>0</v>
      </c>
      <c r="AC20" s="178">
        <f t="array" ref="AC20">IFERROR(
(MEDIAN((IF(DATOS_[[Sexo]:[Sexo]]=$B20,IF(DATOS_[[AGRUP. VALOR. PTO.]:[AGRUP. VALOR. PTO.]]=$B18,IF(DATOS_[[Check Periodo Ref.]:[Check Periodo Ref.]]="Dentro",IF(DATOS_[[Check Equiparado]:[Check Equiparado]]="Sí",IF(DATOS!AX$4="Sí",(1/DATOS_[[% anualiz]:[% anualiz]]),1)*IF(DATOS!AX$5="Sí",1/DATOS_[[% normaliz]:[% normaliz]],1)*(DATOS_[Conc.Sal.20])))))))),
0)</f>
        <v>0</v>
      </c>
      <c r="AD20" s="178">
        <f t="array" ref="AD20">IFERROR(
(MEDIAN((IF(DATOS_[[Sexo]:[Sexo]]=$B20,IF(DATOS_[[AGRUP. VALOR. PTO.]:[AGRUP. VALOR. PTO.]]=$B18,IF(DATOS_[[Check Periodo Ref.]:[Check Periodo Ref.]]="Dentro",IF(DATOS_[[Check Equiparado]:[Check Equiparado]]="Sí",IF(DATOS!AY$4="Sí",(1/DATOS_[[% anualiz]:[% anualiz]]),1)*IF(DATOS!AY$5="Sí",1/DATOS_[[% normaliz]:[% normaliz]],1)*(DATOS_[Conc.Sal.21])))))))),
0)</f>
        <v>0</v>
      </c>
      <c r="AE20" s="178">
        <f t="array" ref="AE20">IFERROR(
(MEDIAN((IF(DATOS_[[Sexo]:[Sexo]]=$B20,IF(DATOS_[[AGRUP. VALOR. PTO.]:[AGRUP. VALOR. PTO.]]=$B18,IF(DATOS_[[Check Periodo Ref.]:[Check Periodo Ref.]]="Dentro",IF(DATOS_[[Check Equiparado]:[Check Equiparado]]="Sí",IF(DATOS!AZ$4="Sí",(1/DATOS_[[% anualiz]:[% anualiz]]),1)*IF(DATOS!AZ$5="Sí",1/DATOS_[[% normaliz]:[% normaliz]],1)*(DATOS_[Conc.Sal.22])))))))),
0)</f>
        <v>0</v>
      </c>
      <c r="AF20" s="178">
        <f t="array" ref="AF20">IFERROR(
(MEDIAN((IF(DATOS_[[Sexo]:[Sexo]]=$B20,IF(DATOS_[[AGRUP. VALOR. PTO.]:[AGRUP. VALOR. PTO.]]=$B18,IF(DATOS_[[Check Periodo Ref.]:[Check Periodo Ref.]]="Dentro",IF(DATOS_[[Check Equiparado]:[Check Equiparado]]="Sí",IF(DATOS!BA$4="Sí",(1/DATOS_[[% anualiz]:[% anualiz]]),1)*IF(DATOS!BA$5="Sí",1/DATOS_[[% normaliz]:[% normaliz]],1)*(DATOS_[Conc.Sal.23])))))))),
0)</f>
        <v>0</v>
      </c>
      <c r="AG20" s="178">
        <f t="array" ref="AG20">IFERROR(
(MEDIAN((IF(DATOS_[[Sexo]:[Sexo]]=$B20,IF(DATOS_[[AGRUP. VALOR. PTO.]:[AGRUP. VALOR. PTO.]]=$B18,IF(DATOS_[[Check Periodo Ref.]:[Check Periodo Ref.]]="Dentro",IF(DATOS_[[Check Equiparado]:[Check Equiparado]]="Sí",IF(DATOS!BB$4="Sí",(1/DATOS_[[% anualiz]:[% anualiz]]),1)*IF(DATOS!BB$5="Sí",1/DATOS_[[% normaliz]:[% normaliz]],1)*(DATOS_[Conc.Sal.24])))))))),
0)</f>
        <v>0</v>
      </c>
      <c r="AH20" s="178">
        <f t="array" ref="AH20">IFERROR(
(MEDIAN((IF(DATOS_[[Sexo]:[Sexo]]=$B20,IF(DATOS_[[AGRUP. VALOR. PTO.]:[AGRUP. VALOR. PTO.]]=$B18,IF(DATOS_[[Check Periodo Ref.]:[Check Periodo Ref.]]="Dentro",IF(DATOS_[[Check Equiparado]:[Check Equiparado]]="Sí",IF(DATOS!BC$4="Sí",(1/DATOS_[[% anualiz]:[% anualiz]]),1)*IF(DATOS!BC$5="Sí",1/DATOS_[[% normaliz]:[% normaliz]],1)*(DATOS_[Conc.Sal.25])))))))),
0)</f>
        <v>0</v>
      </c>
      <c r="AI20" s="178">
        <f t="array" ref="AI20">IFERROR(
(MEDIAN((IF(DATOS_[[Sexo]:[Sexo]]=$B20,IF(DATOS_[[AGRUP. VALOR. PTO.]:[AGRUP. VALOR. PTO.]]=$B18,IF(DATOS_[[Check Periodo Ref.]:[Check Periodo Ref.]]="Dentro",IF(DATOS_[[Check Equiparado]:[Check Equiparado]]="Sí",IF(DATOS!BD$4="Sí",(1/DATOS_[[% anualiz]:[% anualiz]]),1)*IF(DATOS!BD$5="Sí",1/DATOS_[[% normaliz]:[% normaliz]],1)*(DATOS_[Conc.Sal.26])))))))),
0)</f>
        <v>0</v>
      </c>
      <c r="AJ20" s="178">
        <f t="array" ref="AJ20">IFERROR(
(MEDIAN((IF(DATOS_[[Sexo]:[Sexo]]=$B20,IF(DATOS_[[AGRUP. VALOR. PTO.]:[AGRUP. VALOR. PTO.]]=$B18,IF(DATOS_[[Check Periodo Ref.]:[Check Periodo Ref.]]="Dentro",IF(DATOS_[[Check Equiparado]:[Check Equiparado]]="Sí",IF(DATOS!BE$4="Sí",(1/DATOS_[[% anualiz]:[% anualiz]]),1)*IF(DATOS!BE$5="Sí",1/DATOS_[[% normaliz]:[% normaliz]],1)*(DATOS_[Conc.Sal.27])))))))),
0)</f>
        <v>0</v>
      </c>
      <c r="AK20" s="178">
        <f t="array" ref="AK20">IFERROR(
(MEDIAN((IF(DATOS_[[Sexo]:[Sexo]]=$B20,IF(DATOS_[[AGRUP. VALOR. PTO.]:[AGRUP. VALOR. PTO.]]=$B18,IF(DATOS_[[Check Periodo Ref.]:[Check Periodo Ref.]]="Dentro",IF(DATOS_[[Check Equiparado]:[Check Equiparado]]="Sí",IF(DATOS!BF$4="Sí",(1/DATOS_[[% anualiz]:[% anualiz]]),1)*IF(DATOS!BF$5="Sí",1/DATOS_[[% normaliz]:[% normaliz]],1)*(DATOS_[Conc.Sal.28])))))))),
0)</f>
        <v>0</v>
      </c>
      <c r="AL20" s="178">
        <f t="array" ref="AL20">IFERROR(
(MEDIAN((IF(DATOS_[[Sexo]:[Sexo]]=$B20,IF(DATOS_[[AGRUP. VALOR. PTO.]:[AGRUP. VALOR. PTO.]]=$B18,IF(DATOS_[[Check Periodo Ref.]:[Check Periodo Ref.]]="Dentro",IF(DATOS_[[Check Equiparado]:[Check Equiparado]]="Sí",IF(DATOS!BG$4="Sí",(1/DATOS_[[% anualiz]:[% anualiz]]),1)*IF(DATOS!BG$5="Sí",1/DATOS_[[% normaliz]:[% normaliz]],1)*(DATOS_[Conc.Sal.29])))))))),
0)</f>
        <v>0</v>
      </c>
      <c r="AM20" s="178">
        <f t="array" ref="AM20">IFERROR(
(MEDIAN((IF(DATOS_[[Sexo]:[Sexo]]=$B20,IF(DATOS_[[AGRUP. VALOR. PTO.]:[AGRUP. VALOR. PTO.]]=$B18,IF(DATOS_[[Check Periodo Ref.]:[Check Periodo Ref.]]="Dentro",IF(DATOS_[[Check Equiparado]:[Check Equiparado]]="Sí",IF(DATOS!BH$4="Sí",(1/DATOS_[[% anualiz]:[% anualiz]]),1)*IF(DATOS!BH$5="Sí",1/DATOS_[[% normaliz]:[% normaliz]],1)*(DATOS_[Conc.Sal.30])))))))),
0)</f>
        <v>0</v>
      </c>
      <c r="AN20" s="179">
        <f t="array" ref="AN20">IFERROR(
MEDIAN(IF(DATOS_[Sexo]=$B20,IF(DATOS_[[AGRUP. VALOR. PTO.]:[AGRUP. VALOR. PTO.]]=$B18,IF(DATOS_[Check Equiparado]="Sí",IF(DATOS_[Check Periodo Ref.]="Dentro",DATOS_[Tot COMPL.SAL Eq],FALSE))))),
0)</f>
        <v>0</v>
      </c>
      <c r="AO20" s="180">
        <f t="array" ref="AO20">IFERROR(
MEDIAN(IF(DATOS_[Sexo]=$B20,IF(DATOS_[[AGRUP. VALOR. PTO.]:[AGRUP. VALOR. PTO.]]=$B18,IF(DATOS_[Check Equiparado]="Sí",IF(DATOS_[Check Periodo Ref.]="Dentro",DATOS_[TOTAL SALARIO Eq],FALSE))))),
0)</f>
        <v>0</v>
      </c>
      <c r="AP20" s="181">
        <f t="array" ref="AP20">IFERROR(
(MEDIAN((IF(DATOS_[[Sexo]:[Sexo]]=$B20,IF(DATOS_[[AGRUP. VALOR. PTO.]:[AGRUP. VALOR. PTO.]]=$B19,IF(DATOS_[[Check Periodo Ref.]:[Check Periodo Ref.]]="Dentro",IF(DATOS_[[Check Equiparado]:[Check Equiparado]]="Sí",IF(DATOS!BI$4="Sí",(1/DATOS_[[% anualiz]:[% anualiz]]),1)*IF(DATOS!BI$5="Sí",1/DATOS_[[% normaliz]:[% normaliz]],1)*(DATOS_[C.Extra.01])))))))),
0)</f>
        <v>0</v>
      </c>
      <c r="AQ20" s="181">
        <f t="array" ref="AQ20">IFERROR(
(MEDIAN((IF(DATOS_[[Sexo]:[Sexo]]=$B20,IF(DATOS_[[AGRUP. VALOR. PTO.]:[AGRUP. VALOR. PTO.]]=$B19,IF(DATOS_[[Check Periodo Ref.]:[Check Periodo Ref.]]="Dentro",IF(DATOS_[[Check Equiparado]:[Check Equiparado]]="Sí",IF(DATOS!BJ$4="Sí",(1/DATOS_[[% anualiz]:[% anualiz]]),1)*IF(DATOS!BJ$5="Sí",1/DATOS_[[% normaliz]:[% normaliz]],1)*(DATOS_[C.Extra.02])))))))),
0)</f>
        <v>0</v>
      </c>
      <c r="AR20" s="181">
        <f t="array" ref="AR20">IFERROR(
(MEDIAN((IF(DATOS_[[Sexo]:[Sexo]]=$B20,IF(DATOS_[[AGRUP. VALOR. PTO.]:[AGRUP. VALOR. PTO.]]=$B19,IF(DATOS_[[Check Periodo Ref.]:[Check Periodo Ref.]]="Dentro",IF(DATOS_[[Check Equiparado]:[Check Equiparado]]="Sí",IF(DATOS!BK$4="Sí",(1/DATOS_[[% anualiz]:[% anualiz]]),1)*IF(DATOS!BK$5="Sí",1/DATOS_[[% normaliz]:[% normaliz]],1)*(DATOS_[C.Extra.03])))))))),
0)</f>
        <v>0</v>
      </c>
      <c r="AS20" s="181">
        <f t="array" ref="AS20">IFERROR(
(MEDIAN((IF(DATOS_[[Sexo]:[Sexo]]=$B20,IF(DATOS_[[AGRUP. VALOR. PTO.]:[AGRUP. VALOR. PTO.]]=$B19,IF(DATOS_[[Check Periodo Ref.]:[Check Periodo Ref.]]="Dentro",IF(DATOS_[[Check Equiparado]:[Check Equiparado]]="Sí",IF(DATOS!BL$4="Sí",(1/DATOS_[[% anualiz]:[% anualiz]]),1)*IF(DATOS!BL$5="Sí",1/DATOS_[[% normaliz]:[% normaliz]],1)*(DATOS_[C.Extra.04])))))))),
0)</f>
        <v>0</v>
      </c>
      <c r="AT20" s="181">
        <f t="array" ref="AT20">IFERROR(
(MEDIAN((IF(DATOS_[[Sexo]:[Sexo]]=$B20,IF(DATOS_[[AGRUP. VALOR. PTO.]:[AGRUP. VALOR. PTO.]]=$B19,IF(DATOS_[[Check Periodo Ref.]:[Check Periodo Ref.]]="Dentro",IF(DATOS_[[Check Equiparado]:[Check Equiparado]]="Sí",IF(DATOS!BM$4="Sí",(1/DATOS_[[% anualiz]:[% anualiz]]),1)*IF(DATOS!BM$5="Sí",1/DATOS_[[% normaliz]:[% normaliz]],1)*(DATOS_[C.Extra.05])))))))),
0)</f>
        <v>0</v>
      </c>
      <c r="AU20" s="182">
        <f t="array" ref="AU20">IFERROR(
MEDIAN(IF(DATOS_[Sexo]=$B20,IF(DATOS_[[AGRUP. VALOR. PTO.]:[AGRUP. VALOR. PTO.]]=$B18,IF(DATOS_[Check Equiparado]="Sí",IF(DATOS_[Check Periodo Ref.]="Dentro",DATOS_[Tot Extrasalarial Eq],FALSE))))),
0)</f>
        <v>0</v>
      </c>
      <c r="AV20" s="183">
        <f t="array" ref="AV20">IFERROR(
MEDIAN(IF(DATOS_[Sexo]=$B20,IF(DATOS_[[AGRUP. VALOR. PTO.]:[AGRUP. VALOR. PTO.]]=$B18,IF(DATOS_[Check Equiparado]="Sí",IF(DATOS_[Check Periodo Ref.]="Dentro",DATOS_[TOTAL Retrib Eq],FALSE))))),
0)</f>
        <v>0</v>
      </c>
    </row>
    <row r="21" spans="1:48" ht="17.25" thickBot="1" x14ac:dyDescent="0.35">
      <c r="A21" s="107" t="str">
        <f t="shared" ref="A21" si="11">+A22</f>
        <v>[ocultar]</v>
      </c>
      <c r="B21" s="157" t="s">
        <v>310</v>
      </c>
      <c r="C21" s="176"/>
      <c r="D21" s="106"/>
      <c r="E21" s="106"/>
      <c r="F21" s="106"/>
      <c r="G21" s="106"/>
      <c r="H21" s="106"/>
      <c r="I21" s="186" t="str">
        <f t="shared" ref="I21:AV21" si="12">IFERROR((I22-I23)/I22,"")</f>
        <v/>
      </c>
      <c r="J21" s="190" t="str">
        <f t="shared" si="12"/>
        <v/>
      </c>
      <c r="K21" s="190" t="str">
        <f t="shared" si="12"/>
        <v/>
      </c>
      <c r="L21" s="190" t="str">
        <f t="shared" si="12"/>
        <v/>
      </c>
      <c r="M21" s="190" t="str">
        <f t="shared" si="12"/>
        <v/>
      </c>
      <c r="N21" s="190" t="str">
        <f t="shared" si="12"/>
        <v/>
      </c>
      <c r="O21" s="190" t="str">
        <f t="shared" si="12"/>
        <v/>
      </c>
      <c r="P21" s="190" t="str">
        <f t="shared" si="12"/>
        <v/>
      </c>
      <c r="Q21" s="190" t="str">
        <f t="shared" si="12"/>
        <v/>
      </c>
      <c r="R21" s="190" t="str">
        <f t="shared" si="12"/>
        <v/>
      </c>
      <c r="S21" s="190" t="str">
        <f t="shared" si="12"/>
        <v/>
      </c>
      <c r="T21" s="190" t="str">
        <f t="shared" si="12"/>
        <v/>
      </c>
      <c r="U21" s="190" t="str">
        <f t="shared" si="12"/>
        <v/>
      </c>
      <c r="V21" s="190" t="str">
        <f t="shared" si="12"/>
        <v/>
      </c>
      <c r="W21" s="190" t="str">
        <f t="shared" si="12"/>
        <v/>
      </c>
      <c r="X21" s="190" t="str">
        <f t="shared" si="12"/>
        <v/>
      </c>
      <c r="Y21" s="190" t="str">
        <f t="shared" si="12"/>
        <v/>
      </c>
      <c r="Z21" s="189" t="str">
        <f t="shared" si="12"/>
        <v/>
      </c>
      <c r="AA21" s="189" t="str">
        <f t="shared" si="12"/>
        <v/>
      </c>
      <c r="AB21" s="189" t="str">
        <f t="shared" si="12"/>
        <v/>
      </c>
      <c r="AC21" s="189" t="str">
        <f t="shared" si="12"/>
        <v/>
      </c>
      <c r="AD21" s="189" t="str">
        <f t="shared" si="12"/>
        <v/>
      </c>
      <c r="AE21" s="189" t="str">
        <f t="shared" si="12"/>
        <v/>
      </c>
      <c r="AF21" s="189" t="str">
        <f t="shared" si="12"/>
        <v/>
      </c>
      <c r="AG21" s="189" t="str">
        <f t="shared" si="12"/>
        <v/>
      </c>
      <c r="AH21" s="189" t="str">
        <f t="shared" si="12"/>
        <v/>
      </c>
      <c r="AI21" s="189" t="str">
        <f t="shared" si="12"/>
        <v/>
      </c>
      <c r="AJ21" s="189" t="str">
        <f t="shared" si="12"/>
        <v/>
      </c>
      <c r="AK21" s="189" t="str">
        <f t="shared" si="12"/>
        <v/>
      </c>
      <c r="AL21" s="189" t="str">
        <f t="shared" si="12"/>
        <v/>
      </c>
      <c r="AM21" s="189" t="str">
        <f t="shared" si="12"/>
        <v/>
      </c>
      <c r="AN21" s="191" t="str">
        <f t="shared" si="12"/>
        <v/>
      </c>
      <c r="AO21" s="195" t="str">
        <f t="shared" si="12"/>
        <v/>
      </c>
      <c r="AP21" s="192" t="str">
        <f t="shared" si="12"/>
        <v/>
      </c>
      <c r="AQ21" s="192" t="str">
        <f t="shared" si="12"/>
        <v/>
      </c>
      <c r="AR21" s="192" t="str">
        <f t="shared" si="12"/>
        <v/>
      </c>
      <c r="AS21" s="192" t="str">
        <f t="shared" si="12"/>
        <v/>
      </c>
      <c r="AT21" s="192" t="str">
        <f t="shared" si="12"/>
        <v/>
      </c>
      <c r="AU21" s="193" t="str">
        <f t="shared" si="12"/>
        <v/>
      </c>
      <c r="AV21" s="194" t="str">
        <f t="shared" si="12"/>
        <v/>
      </c>
    </row>
    <row r="22" spans="1:48" x14ac:dyDescent="0.3">
      <c r="A22" s="107" t="str">
        <f t="shared" ref="A22" si="13">+IF(C22+C23=0,"[ocultar]","")</f>
        <v>[ocultar]</v>
      </c>
      <c r="B22" s="153" t="s">
        <v>162</v>
      </c>
      <c r="C22" s="99">
        <f t="array" ref="C22">SUM(IF($B22=DATOS_[Sexo],
IF($B21=DATOS_[AGRUP. VALOR. PTO.],
IF("Dentro"=DATOS_[Check Periodo Ref.],
1/(COUNTIFS(DATOS_[Sexo],$B22,DATOS_[AGRUP. VALOR. PTO.],$B21,DATOS_[Check Periodo Ref.],"Dentro",DATOS_[id],DATOS_[id]))))))</f>
        <v>0</v>
      </c>
      <c r="D22" s="100">
        <f>COUNTIFS(DATOS_[AGRUP. VALOR. PTO.],$B21,DATOS_[Sexo],$B22,DATOS_[Check Periodo Ref.],"Dentro")</f>
        <v>0</v>
      </c>
      <c r="E22" s="100">
        <f>COUNTIFS(DATOS_[AGRUP. VALOR. PTO.],$B21,DATOS_[Sexo],$B22,DATOS_[Check Periodo Ref.],"Dentro",DATOS_[Check Nº SC Norm],"Sí")</f>
        <v>0</v>
      </c>
      <c r="F22" s="100">
        <f>COUNTIFS(DATOS_[AGRUP. VALOR. PTO.],$B21,DATOS_[Sexo],$B22,DATOS_[Check Periodo Ref.],"Dentro",DATOS_[Check Nº SC Anualiz],"Sí")</f>
        <v>0</v>
      </c>
      <c r="G22" s="100">
        <f>COUNTIFS(DATOS_[AGRUP. VALOR. PTO.],$B21,DATOS_[Sexo],$B22,DATOS_[Check Periodo Ref.],"Dentro",DATOS_[Check Nº SC Norm y Anualiz],"Sí")</f>
        <v>0</v>
      </c>
      <c r="H22" s="100">
        <f>COUNTIFS(DATOS_[AGRUP. VALOR. PTO.],$B21,DATOS_[Sexo],$B22,DATOS_[Check Periodo Ref.],"Dentro",DATOS_[Check Equiparación],"Sí")</f>
        <v>0</v>
      </c>
      <c r="I22" s="177">
        <f t="array" ref="I22">IFERROR(
MEDIAN(IF(DATOS_[Sexo]=$B22,IF(DATOS_[[AGRUP. VALOR. PTO.]:[AGRUP. VALOR. PTO.]]=$B21,IF(DATOS_[Check Equiparado]="Sí",IF(DATOS_[Check Periodo Ref.]="Dentro",DATOS_[SALARIO BASE Eq],FALSE))))),
0)</f>
        <v>0</v>
      </c>
      <c r="J22" s="178">
        <f t="array" ref="J22">IFERROR(
(MEDIAN((IF(DATOS_[[Sexo]:[Sexo]]=$B22,IF(DATOS_[[AGRUP. VALOR. PTO.]:[AGRUP. VALOR. PTO.]]=$B21,IF(DATOS_[[Check Periodo Ref.]:[Check Periodo Ref.]]="Dentro",IF(DATOS_[[Check Equiparado]:[Check Equiparado]]="Sí",IF(DATOS!AE$4="Sí",(1/DATOS_[[% anualiz]:[% anualiz]]),1)*IF(DATOS!AE$5="Sí",1/DATOS_[[% normaliz]:[% normaliz]],1)*(DATOS_[Conc.Sal.01])))))))),
0)</f>
        <v>0</v>
      </c>
      <c r="K22" s="178">
        <f t="array" ref="K22">IFERROR(
(MEDIAN((IF(DATOS_[[Sexo]:[Sexo]]=$B22,IF(DATOS_[[AGRUP. VALOR. PTO.]:[AGRUP. VALOR. PTO.]]=$B21,IF(DATOS_[[Check Periodo Ref.]:[Check Periodo Ref.]]="Dentro",IF(DATOS_[[Check Equiparado]:[Check Equiparado]]="Sí",IF(DATOS!AF$4="Sí",(1/DATOS_[[% anualiz]:[% anualiz]]),1)*IF(DATOS!AF$5="Sí",1/DATOS_[[% normaliz]:[% normaliz]],1)*(DATOS_[Conc.Sal.02])))))))),
0)</f>
        <v>0</v>
      </c>
      <c r="L22" s="178">
        <f t="array" ref="L22">IFERROR(
(MEDIAN((IF(DATOS_[[Sexo]:[Sexo]]=$B22,IF(DATOS_[[AGRUP. VALOR. PTO.]:[AGRUP. VALOR. PTO.]]=$B21,IF(DATOS_[[Check Periodo Ref.]:[Check Periodo Ref.]]="Dentro",IF(DATOS_[[Check Equiparado]:[Check Equiparado]]="Sí",IF(DATOS!AG$4="Sí",(1/DATOS_[[% anualiz]:[% anualiz]]),1)*IF(DATOS!AG$5="Sí",1/DATOS_[[% normaliz]:[% normaliz]],1)*(DATOS_[Conc.Sal.03])))))))),
0)</f>
        <v>0</v>
      </c>
      <c r="M22" s="178">
        <f t="array" ref="M22">IFERROR(
(MEDIAN((IF(DATOS_[[Sexo]:[Sexo]]=$B22,IF(DATOS_[[AGRUP. VALOR. PTO.]:[AGRUP. VALOR. PTO.]]=$B21,IF(DATOS_[[Check Periodo Ref.]:[Check Periodo Ref.]]="Dentro",IF(DATOS_[[Check Equiparado]:[Check Equiparado]]="Sí",IF(DATOS!AH$4="Sí",(1/DATOS_[[% anualiz]:[% anualiz]]),1)*IF(DATOS!AH$5="Sí",1/DATOS_[[% normaliz]:[% normaliz]],1)*(DATOS_[Conc.Sal.04])))))))),
0)</f>
        <v>0</v>
      </c>
      <c r="N22" s="178">
        <f t="array" ref="N22">IFERROR(
(MEDIAN((IF(DATOS_[[Sexo]:[Sexo]]=$B22,IF(DATOS_[[AGRUP. VALOR. PTO.]:[AGRUP. VALOR. PTO.]]=$B21,IF(DATOS_[[Check Periodo Ref.]:[Check Periodo Ref.]]="Dentro",IF(DATOS_[[Check Equiparado]:[Check Equiparado]]="Sí",IF(DATOS!AI$4="Sí",(1/DATOS_[[% anualiz]:[% anualiz]]),1)*IF(DATOS!AI$5="Sí",1/DATOS_[[% normaliz]:[% normaliz]],1)*(DATOS_[Conc.Sal.05])))))))),
0)</f>
        <v>0</v>
      </c>
      <c r="O22" s="178">
        <f t="array" ref="O22">IFERROR(
(MEDIAN((IF(DATOS_[[Sexo]:[Sexo]]=$B22,IF(DATOS_[[AGRUP. VALOR. PTO.]:[AGRUP. VALOR. PTO.]]=$B21,IF(DATOS_[[Check Periodo Ref.]:[Check Periodo Ref.]]="Dentro",IF(DATOS_[[Check Equiparado]:[Check Equiparado]]="Sí",IF(DATOS!AJ$4="Sí",(1/DATOS_[[% anualiz]:[% anualiz]]),1)*IF(DATOS!AJ$5="Sí",1/DATOS_[[% normaliz]:[% normaliz]],1)*(DATOS_[Conc.Sal.06])))))))),
0)</f>
        <v>0</v>
      </c>
      <c r="P22" s="178">
        <f t="array" ref="P22">IFERROR(
(MEDIAN((IF(DATOS_[[Sexo]:[Sexo]]=$B22,IF(DATOS_[[AGRUP. VALOR. PTO.]:[AGRUP. VALOR. PTO.]]=$B21,IF(DATOS_[[Check Periodo Ref.]:[Check Periodo Ref.]]="Dentro",IF(DATOS_[[Check Equiparado]:[Check Equiparado]]="Sí",IF(DATOS!AK$4="Sí",(1/DATOS_[[% anualiz]:[% anualiz]]),1)*IF(DATOS!AK$5="Sí",1/DATOS_[[% normaliz]:[% normaliz]],1)*(DATOS_[Conc.Sal.07])))))))),
0)</f>
        <v>0</v>
      </c>
      <c r="Q22" s="178">
        <f t="array" ref="Q22">IFERROR(
(MEDIAN((IF(DATOS_[[Sexo]:[Sexo]]=$B22,IF(DATOS_[[AGRUP. VALOR. PTO.]:[AGRUP. VALOR. PTO.]]=$B21,IF(DATOS_[[Check Periodo Ref.]:[Check Periodo Ref.]]="Dentro",IF(DATOS_[[Check Equiparado]:[Check Equiparado]]="Sí",IF(DATOS!AL$4="Sí",(1/DATOS_[[% anualiz]:[% anualiz]]),1)*IF(DATOS!AL$5="Sí",1/DATOS_[[% normaliz]:[% normaliz]],1)*(DATOS_[Conc.Sal.08])))))))),
0)</f>
        <v>0</v>
      </c>
      <c r="R22" s="178">
        <f t="array" ref="R22">IFERROR(
(MEDIAN((IF(DATOS_[[Sexo]:[Sexo]]=$B22,IF(DATOS_[[AGRUP. VALOR. PTO.]:[AGRUP. VALOR. PTO.]]=$B21,IF(DATOS_[[Check Periodo Ref.]:[Check Periodo Ref.]]="Dentro",IF(DATOS_[[Check Equiparado]:[Check Equiparado]]="Sí",IF(DATOS!AM$4="Sí",(1/DATOS_[[% anualiz]:[% anualiz]]),1)*IF(DATOS!AM$5="Sí",1/DATOS_[[% normaliz]:[% normaliz]],1)*(DATOS_[Conc.Sal.09])))))))),
0)</f>
        <v>0</v>
      </c>
      <c r="S22" s="178">
        <f t="array" ref="S22">IFERROR(
(MEDIAN((IF(DATOS_[[Sexo]:[Sexo]]=$B22,IF(DATOS_[[AGRUP. VALOR. PTO.]:[AGRUP. VALOR. PTO.]]=$B21,IF(DATOS_[[Check Periodo Ref.]:[Check Periodo Ref.]]="Dentro",IF(DATOS_[[Check Equiparado]:[Check Equiparado]]="Sí",IF(DATOS!AN$4="Sí",(1/DATOS_[[% anualiz]:[% anualiz]]),1)*IF(DATOS!AN$5="Sí",1/DATOS_[[% normaliz]:[% normaliz]],1)*(DATOS_[Conc.Sal.10])))))))),
0)</f>
        <v>0</v>
      </c>
      <c r="T22" s="178">
        <f t="array" ref="T22">IFERROR(
(MEDIAN((IF(DATOS_[[Sexo]:[Sexo]]=$B22,IF(DATOS_[[AGRUP. VALOR. PTO.]:[AGRUP. VALOR. PTO.]]=$B21,IF(DATOS_[[Check Periodo Ref.]:[Check Periodo Ref.]]="Dentro",IF(DATOS_[[Check Equiparado]:[Check Equiparado]]="Sí",IF(DATOS!AO$4="Sí",(1/DATOS_[[% anualiz]:[% anualiz]]),1)*IF(DATOS!AO$5="Sí",1/DATOS_[[% normaliz]:[% normaliz]],1)*(DATOS_[Conc.Sal.11])))))))),
0)</f>
        <v>0</v>
      </c>
      <c r="U22" s="178">
        <f t="array" ref="U22">IFERROR(
(MEDIAN((IF(DATOS_[[Sexo]:[Sexo]]=$B22,IF(DATOS_[[AGRUP. VALOR. PTO.]:[AGRUP. VALOR. PTO.]]=$B21,IF(DATOS_[[Check Periodo Ref.]:[Check Periodo Ref.]]="Dentro",IF(DATOS_[[Check Equiparado]:[Check Equiparado]]="Sí",IF(DATOS!AP$4="Sí",(1/DATOS_[[% anualiz]:[% anualiz]]),1)*IF(DATOS!AP$5="Sí",1/DATOS_[[% normaliz]:[% normaliz]],1)*(DATOS_[Conc.Sal.12])))))))),
0)</f>
        <v>0</v>
      </c>
      <c r="V22" s="178">
        <f t="array" ref="V22">IFERROR(
(MEDIAN((IF(DATOS_[[Sexo]:[Sexo]]=$B22,IF(DATOS_[[AGRUP. VALOR. PTO.]:[AGRUP. VALOR. PTO.]]=$B21,IF(DATOS_[[Check Periodo Ref.]:[Check Periodo Ref.]]="Dentro",IF(DATOS_[[Check Equiparado]:[Check Equiparado]]="Sí",IF(DATOS!AQ$4="Sí",(1/DATOS_[[% anualiz]:[% anualiz]]),1)*IF(DATOS!AQ$5="Sí",1/DATOS_[[% normaliz]:[% normaliz]],1)*(DATOS_[Conc.Sal.13])))))))),
0)</f>
        <v>0</v>
      </c>
      <c r="W22" s="178">
        <f t="array" ref="W22">IFERROR(
(MEDIAN((IF(DATOS_[[Sexo]:[Sexo]]=$B22,IF(DATOS_[[AGRUP. VALOR. PTO.]:[AGRUP. VALOR. PTO.]]=$B21,IF(DATOS_[[Check Periodo Ref.]:[Check Periodo Ref.]]="Dentro",IF(DATOS_[[Check Equiparado]:[Check Equiparado]]="Sí",IF(DATOS!AR$4="Sí",(1/DATOS_[[% anualiz]:[% anualiz]]),1)*IF(DATOS!AR$5="Sí",1/DATOS_[[% normaliz]:[% normaliz]],1)*(DATOS_[Conc.Sal.14])))))))),
0)</f>
        <v>0</v>
      </c>
      <c r="X22" s="178">
        <f t="array" ref="X22">IFERROR(
(MEDIAN((IF(DATOS_[[Sexo]:[Sexo]]=$B22,IF(DATOS_[[AGRUP. VALOR. PTO.]:[AGRUP. VALOR. PTO.]]=$B21,IF(DATOS_[[Check Periodo Ref.]:[Check Periodo Ref.]]="Dentro",IF(DATOS_[[Check Equiparado]:[Check Equiparado]]="Sí",IF(DATOS!AS$4="Sí",(1/DATOS_[[% anualiz]:[% anualiz]]),1)*IF(DATOS!AS$5="Sí",1/DATOS_[[% normaliz]:[% normaliz]],1)*(DATOS_[Conc.Sal.15])))))))),
0)</f>
        <v>0</v>
      </c>
      <c r="Y22" s="178">
        <f t="array" ref="Y22">IFERROR(
(MEDIAN((IF(DATOS_[[Sexo]:[Sexo]]=$B22,IF(DATOS_[[AGRUP. VALOR. PTO.]:[AGRUP. VALOR. PTO.]]=$B21,IF(DATOS_[[Check Periodo Ref.]:[Check Periodo Ref.]]="Dentro",IF(DATOS_[[Check Equiparado]:[Check Equiparado]]="Sí",IF(DATOS!AT$4="Sí",(1/DATOS_[[% anualiz]:[% anualiz]]),1)*IF(DATOS!AT$5="Sí",1/DATOS_[[% normaliz]:[% normaliz]],1)*(DATOS_[Conc.Sal.16])))))))),
0)</f>
        <v>0</v>
      </c>
      <c r="Z22" s="178">
        <f t="array" ref="Z22">IFERROR(
(MEDIAN((IF(DATOS_[[Sexo]:[Sexo]]=$B22,IF(DATOS_[[AGRUP. VALOR. PTO.]:[AGRUP. VALOR. PTO.]]=$B21,IF(DATOS_[[Check Periodo Ref.]:[Check Periodo Ref.]]="Dentro",IF(DATOS_[[Check Equiparado]:[Check Equiparado]]="Sí",IF(DATOS!AU$4="Sí",(1/DATOS_[[% anualiz]:[% anualiz]]),1)*IF(DATOS!AU$5="Sí",1/DATOS_[[% normaliz]:[% normaliz]],1)*(DATOS_[Conc.Sal.17])))))))),
0)</f>
        <v>0</v>
      </c>
      <c r="AA22" s="178">
        <f t="array" ref="AA22">IFERROR(
(MEDIAN((IF(DATOS_[[Sexo]:[Sexo]]=$B22,IF(DATOS_[[AGRUP. VALOR. PTO.]:[AGRUP. VALOR. PTO.]]=$B21,IF(DATOS_[[Check Periodo Ref.]:[Check Periodo Ref.]]="Dentro",IF(DATOS_[[Check Equiparado]:[Check Equiparado]]="Sí",IF(DATOS!AV$4="Sí",(1/DATOS_[[% anualiz]:[% anualiz]]),1)*IF(DATOS!AV$5="Sí",1/DATOS_[[% normaliz]:[% normaliz]],1)*(DATOS_[Conc.Sal.18])))))))),
0)</f>
        <v>0</v>
      </c>
      <c r="AB22" s="178">
        <f t="array" ref="AB22">IFERROR(
(MEDIAN((IF(DATOS_[[Sexo]:[Sexo]]=$B22,IF(DATOS_[[AGRUP. VALOR. PTO.]:[AGRUP. VALOR. PTO.]]=$B21,IF(DATOS_[[Check Periodo Ref.]:[Check Periodo Ref.]]="Dentro",IF(DATOS_[[Check Equiparado]:[Check Equiparado]]="Sí",IF(DATOS!AW$4="Sí",(1/DATOS_[[% anualiz]:[% anualiz]]),1)*IF(DATOS!AW$5="Sí",1/DATOS_[[% normaliz]:[% normaliz]],1)*(DATOS_[Conc.Sal.19])))))))),
0)</f>
        <v>0</v>
      </c>
      <c r="AC22" s="178">
        <f t="array" ref="AC22">IFERROR(
(MEDIAN((IF(DATOS_[[Sexo]:[Sexo]]=$B22,IF(DATOS_[[AGRUP. VALOR. PTO.]:[AGRUP. VALOR. PTO.]]=$B21,IF(DATOS_[[Check Periodo Ref.]:[Check Periodo Ref.]]="Dentro",IF(DATOS_[[Check Equiparado]:[Check Equiparado]]="Sí",IF(DATOS!AX$4="Sí",(1/DATOS_[[% anualiz]:[% anualiz]]),1)*IF(DATOS!AX$5="Sí",1/DATOS_[[% normaliz]:[% normaliz]],1)*(DATOS_[Conc.Sal.20])))))))),
0)</f>
        <v>0</v>
      </c>
      <c r="AD22" s="178">
        <f t="array" ref="AD22">IFERROR(
(MEDIAN((IF(DATOS_[[Sexo]:[Sexo]]=$B22,IF(DATOS_[[AGRUP. VALOR. PTO.]:[AGRUP. VALOR. PTO.]]=$B21,IF(DATOS_[[Check Periodo Ref.]:[Check Periodo Ref.]]="Dentro",IF(DATOS_[[Check Equiparado]:[Check Equiparado]]="Sí",IF(DATOS!AY$4="Sí",(1/DATOS_[[% anualiz]:[% anualiz]]),1)*IF(DATOS!AY$5="Sí",1/DATOS_[[% normaliz]:[% normaliz]],1)*(DATOS_[Conc.Sal.21])))))))),
0)</f>
        <v>0</v>
      </c>
      <c r="AE22" s="178">
        <f t="array" ref="AE22">IFERROR(
(MEDIAN((IF(DATOS_[[Sexo]:[Sexo]]=$B22,IF(DATOS_[[AGRUP. VALOR. PTO.]:[AGRUP. VALOR. PTO.]]=$B21,IF(DATOS_[[Check Periodo Ref.]:[Check Periodo Ref.]]="Dentro",IF(DATOS_[[Check Equiparado]:[Check Equiparado]]="Sí",IF(DATOS!AZ$4="Sí",(1/DATOS_[[% anualiz]:[% anualiz]]),1)*IF(DATOS!AZ$5="Sí",1/DATOS_[[% normaliz]:[% normaliz]],1)*(DATOS_[Conc.Sal.22])))))))),
0)</f>
        <v>0</v>
      </c>
      <c r="AF22" s="178">
        <f t="array" ref="AF22">IFERROR(
(MEDIAN((IF(DATOS_[[Sexo]:[Sexo]]=$B22,IF(DATOS_[[AGRUP. VALOR. PTO.]:[AGRUP. VALOR. PTO.]]=$B21,IF(DATOS_[[Check Periodo Ref.]:[Check Periodo Ref.]]="Dentro",IF(DATOS_[[Check Equiparado]:[Check Equiparado]]="Sí",IF(DATOS!BA$4="Sí",(1/DATOS_[[% anualiz]:[% anualiz]]),1)*IF(DATOS!BA$5="Sí",1/DATOS_[[% normaliz]:[% normaliz]],1)*(DATOS_[Conc.Sal.23])))))))),
0)</f>
        <v>0</v>
      </c>
      <c r="AG22" s="178">
        <f t="array" ref="AG22">IFERROR(
(MEDIAN((IF(DATOS_[[Sexo]:[Sexo]]=$B22,IF(DATOS_[[AGRUP. VALOR. PTO.]:[AGRUP. VALOR. PTO.]]=$B21,IF(DATOS_[[Check Periodo Ref.]:[Check Periodo Ref.]]="Dentro",IF(DATOS_[[Check Equiparado]:[Check Equiparado]]="Sí",IF(DATOS!BB$4="Sí",(1/DATOS_[[% anualiz]:[% anualiz]]),1)*IF(DATOS!BB$5="Sí",1/DATOS_[[% normaliz]:[% normaliz]],1)*(DATOS_[Conc.Sal.24])))))))),
0)</f>
        <v>0</v>
      </c>
      <c r="AH22" s="178">
        <f t="array" ref="AH22">IFERROR(
(MEDIAN((IF(DATOS_[[Sexo]:[Sexo]]=$B22,IF(DATOS_[[AGRUP. VALOR. PTO.]:[AGRUP. VALOR. PTO.]]=$B21,IF(DATOS_[[Check Periodo Ref.]:[Check Periodo Ref.]]="Dentro",IF(DATOS_[[Check Equiparado]:[Check Equiparado]]="Sí",IF(DATOS!BC$4="Sí",(1/DATOS_[[% anualiz]:[% anualiz]]),1)*IF(DATOS!BC$5="Sí",1/DATOS_[[% normaliz]:[% normaliz]],1)*(DATOS_[Conc.Sal.25])))))))),
0)</f>
        <v>0</v>
      </c>
      <c r="AI22" s="178">
        <f t="array" ref="AI22">IFERROR(
(MEDIAN((IF(DATOS_[[Sexo]:[Sexo]]=$B22,IF(DATOS_[[AGRUP. VALOR. PTO.]:[AGRUP. VALOR. PTO.]]=$B21,IF(DATOS_[[Check Periodo Ref.]:[Check Periodo Ref.]]="Dentro",IF(DATOS_[[Check Equiparado]:[Check Equiparado]]="Sí",IF(DATOS!BD$4="Sí",(1/DATOS_[[% anualiz]:[% anualiz]]),1)*IF(DATOS!BD$5="Sí",1/DATOS_[[% normaliz]:[% normaliz]],1)*(DATOS_[Conc.Sal.26])))))))),
0)</f>
        <v>0</v>
      </c>
      <c r="AJ22" s="178">
        <f t="array" ref="AJ22">IFERROR(
(MEDIAN((IF(DATOS_[[Sexo]:[Sexo]]=$B22,IF(DATOS_[[AGRUP. VALOR. PTO.]:[AGRUP. VALOR. PTO.]]=$B21,IF(DATOS_[[Check Periodo Ref.]:[Check Periodo Ref.]]="Dentro",IF(DATOS_[[Check Equiparado]:[Check Equiparado]]="Sí",IF(DATOS!BE$4="Sí",(1/DATOS_[[% anualiz]:[% anualiz]]),1)*IF(DATOS!BE$5="Sí",1/DATOS_[[% normaliz]:[% normaliz]],1)*(DATOS_[Conc.Sal.27])))))))),
0)</f>
        <v>0</v>
      </c>
      <c r="AK22" s="178">
        <f t="array" ref="AK22">IFERROR(
(MEDIAN((IF(DATOS_[[Sexo]:[Sexo]]=$B22,IF(DATOS_[[AGRUP. VALOR. PTO.]:[AGRUP. VALOR. PTO.]]=$B21,IF(DATOS_[[Check Periodo Ref.]:[Check Periodo Ref.]]="Dentro",IF(DATOS_[[Check Equiparado]:[Check Equiparado]]="Sí",IF(DATOS!BF$4="Sí",(1/DATOS_[[% anualiz]:[% anualiz]]),1)*IF(DATOS!BF$5="Sí",1/DATOS_[[% normaliz]:[% normaliz]],1)*(DATOS_[Conc.Sal.28])))))))),
0)</f>
        <v>0</v>
      </c>
      <c r="AL22" s="178">
        <f t="array" ref="AL22">IFERROR(
(MEDIAN((IF(DATOS_[[Sexo]:[Sexo]]=$B22,IF(DATOS_[[AGRUP. VALOR. PTO.]:[AGRUP. VALOR. PTO.]]=$B21,IF(DATOS_[[Check Periodo Ref.]:[Check Periodo Ref.]]="Dentro",IF(DATOS_[[Check Equiparado]:[Check Equiparado]]="Sí",IF(DATOS!BG$4="Sí",(1/DATOS_[[% anualiz]:[% anualiz]]),1)*IF(DATOS!BG$5="Sí",1/DATOS_[[% normaliz]:[% normaliz]],1)*(DATOS_[Conc.Sal.29])))))))),
0)</f>
        <v>0</v>
      </c>
      <c r="AM22" s="178">
        <f t="array" ref="AM22">IFERROR(
(MEDIAN((IF(DATOS_[[Sexo]:[Sexo]]=$B22,IF(DATOS_[[AGRUP. VALOR. PTO.]:[AGRUP. VALOR. PTO.]]=$B21,IF(DATOS_[[Check Periodo Ref.]:[Check Periodo Ref.]]="Dentro",IF(DATOS_[[Check Equiparado]:[Check Equiparado]]="Sí",IF(DATOS!BH$4="Sí",(1/DATOS_[[% anualiz]:[% anualiz]]),1)*IF(DATOS!BH$5="Sí",1/DATOS_[[% normaliz]:[% normaliz]],1)*(DATOS_[Conc.Sal.30])))))))),
0)</f>
        <v>0</v>
      </c>
      <c r="AN22" s="179">
        <f t="array" ref="AN22">IFERROR(
MEDIAN(IF(DATOS_[Sexo]=$B22,IF(DATOS_[[AGRUP. VALOR. PTO.]:[AGRUP. VALOR. PTO.]]=$B21,IF(DATOS_[Check Equiparado]="Sí",IF(DATOS_[Check Periodo Ref.]="Dentro",DATOS_[Tot COMPL.SAL Eq],FALSE))))),
0)</f>
        <v>0</v>
      </c>
      <c r="AO22" s="180">
        <f t="array" ref="AO22">IFERROR(
MEDIAN(IF(DATOS_[Sexo]=$B22,IF(DATOS_[[AGRUP. VALOR. PTO.]:[AGRUP. VALOR. PTO.]]=$B21,IF(DATOS_[Check Equiparado]="Sí",IF(DATOS_[Check Periodo Ref.]="Dentro",DATOS_[TOTAL SALARIO Eq],FALSE))))),
0)</f>
        <v>0</v>
      </c>
      <c r="AP22" s="181">
        <f t="array" ref="AP22">IFERROR(
(MEDIAN((IF(DATOS_[[Sexo]:[Sexo]]=$B22,IF(DATOS_[[AGRUP. VALOR. PTO.]:[AGRUP. VALOR. PTO.]]=$B21,IF(DATOS_[[Check Periodo Ref.]:[Check Periodo Ref.]]="Dentro",IF(DATOS_[[Check Equiparado]:[Check Equiparado]]="Sí",IF(DATOS!BI$4="Sí",(1/DATOS_[[% anualiz]:[% anualiz]]),1)*IF(DATOS!BI$5="Sí",1/DATOS_[[% normaliz]:[% normaliz]],1)*(DATOS_[C.Extra.01])))))))),
0)</f>
        <v>0</v>
      </c>
      <c r="AQ22" s="181">
        <f t="array" ref="AQ22">IFERROR(
(MEDIAN((IF(DATOS_[[Sexo]:[Sexo]]=$B22,IF(DATOS_[[AGRUP. VALOR. PTO.]:[AGRUP. VALOR. PTO.]]=$B21,IF(DATOS_[[Check Periodo Ref.]:[Check Periodo Ref.]]="Dentro",IF(DATOS_[[Check Equiparado]:[Check Equiparado]]="Sí",IF(DATOS!BJ$4="Sí",(1/DATOS_[[% anualiz]:[% anualiz]]),1)*IF(DATOS!BJ$5="Sí",1/DATOS_[[% normaliz]:[% normaliz]],1)*(DATOS_[C.Extra.02])))))))),
0)</f>
        <v>0</v>
      </c>
      <c r="AR22" s="181">
        <f t="array" ref="AR22">IFERROR(
(MEDIAN((IF(DATOS_[[Sexo]:[Sexo]]=$B22,IF(DATOS_[[AGRUP. VALOR. PTO.]:[AGRUP. VALOR. PTO.]]=$B21,IF(DATOS_[[Check Periodo Ref.]:[Check Periodo Ref.]]="Dentro",IF(DATOS_[[Check Equiparado]:[Check Equiparado]]="Sí",IF(DATOS!BK$4="Sí",(1/DATOS_[[% anualiz]:[% anualiz]]),1)*IF(DATOS!BK$5="Sí",1/DATOS_[[% normaliz]:[% normaliz]],1)*(DATOS_[C.Extra.03])))))))),
0)</f>
        <v>0</v>
      </c>
      <c r="AS22" s="181">
        <f t="array" ref="AS22">IFERROR(
(MEDIAN((IF(DATOS_[[Sexo]:[Sexo]]=$B22,IF(DATOS_[[AGRUP. VALOR. PTO.]:[AGRUP. VALOR. PTO.]]=$B21,IF(DATOS_[[Check Periodo Ref.]:[Check Periodo Ref.]]="Dentro",IF(DATOS_[[Check Equiparado]:[Check Equiparado]]="Sí",IF(DATOS!BL$4="Sí",(1/DATOS_[[% anualiz]:[% anualiz]]),1)*IF(DATOS!BL$5="Sí",1/DATOS_[[% normaliz]:[% normaliz]],1)*(DATOS_[C.Extra.04])))))))),
0)</f>
        <v>0</v>
      </c>
      <c r="AT22" s="181">
        <f t="array" ref="AT22">IFERROR(
(MEDIAN((IF(DATOS_[[Sexo]:[Sexo]]=$B22,IF(DATOS_[[AGRUP. VALOR. PTO.]:[AGRUP. VALOR. PTO.]]=$B21,IF(DATOS_[[Check Periodo Ref.]:[Check Periodo Ref.]]="Dentro",IF(DATOS_[[Check Equiparado]:[Check Equiparado]]="Sí",IF(DATOS!BM$4="Sí",(1/DATOS_[[% anualiz]:[% anualiz]]),1)*IF(DATOS!BM$5="Sí",1/DATOS_[[% normaliz]:[% normaliz]],1)*(DATOS_[C.Extra.05])))))))),
0)</f>
        <v>0</v>
      </c>
      <c r="AU22" s="182">
        <f t="array" ref="AU22">IFERROR(
MEDIAN(IF(DATOS_[Sexo]=$B22,IF(DATOS_[[AGRUP. VALOR. PTO.]:[AGRUP. VALOR. PTO.]]=$B21,IF(DATOS_[Check Equiparado]="Sí",IF(DATOS_[Check Periodo Ref.]="Dentro",DATOS_[Tot Extrasalarial Eq],FALSE))))),
0)</f>
        <v>0</v>
      </c>
      <c r="AV22" s="183">
        <f t="array" ref="AV22">IFERROR(
MEDIAN(IF(DATOS_[Sexo]=$B22,IF(DATOS_[[AGRUP. VALOR. PTO.]:[AGRUP. VALOR. PTO.]]=$B21,IF(DATOS_[Check Equiparado]="Sí",IF(DATOS_[Check Periodo Ref.]="Dentro",DATOS_[TOTAL Retrib Eq],FALSE))))),
0)</f>
        <v>0</v>
      </c>
    </row>
    <row r="23" spans="1:48" x14ac:dyDescent="0.3">
      <c r="A23" s="107" t="str">
        <f t="shared" ref="A23" si="14">+A22</f>
        <v>[ocultar]</v>
      </c>
      <c r="B23" s="153" t="s">
        <v>163</v>
      </c>
      <c r="C23" s="99">
        <f t="array" ref="C23">SUM(IF($B23=DATOS_[Sexo],
IF($B21=DATOS_[AGRUP. VALOR. PTO.],
IF("Dentro"=DATOS_[Check Periodo Ref.],
1/(COUNTIFS(DATOS_[Sexo],$B23,DATOS_[AGRUP. VALOR. PTO.],$B21,DATOS_[Check Periodo Ref.],"Dentro",DATOS_[id],DATOS_[id]))))))</f>
        <v>0</v>
      </c>
      <c r="D23" s="100">
        <f>COUNTIFS(DATOS_[AGRUP. VALOR. PTO.],$B21,DATOS_[Sexo],$B23,DATOS_[Check Periodo Ref.],"Dentro")</f>
        <v>0</v>
      </c>
      <c r="E23" s="100">
        <f>COUNTIFS(DATOS_[AGRUP. VALOR. PTO.],$B21,DATOS_[Sexo],$B23,DATOS_[Check Periodo Ref.],"Dentro",DATOS_[Check Nº SC Norm],"Sí")</f>
        <v>0</v>
      </c>
      <c r="F23" s="100">
        <f>COUNTIFS(DATOS_[AGRUP. VALOR. PTO.],$B21,DATOS_[Sexo],$B23,DATOS_[Check Periodo Ref.],"Dentro",DATOS_[Check Nº SC Anualiz],"Sí")</f>
        <v>0</v>
      </c>
      <c r="G23" s="100">
        <f>COUNTIFS(DATOS_[AGRUP. VALOR. PTO.],$B21,DATOS_[Sexo],$B23,DATOS_[Check Periodo Ref.],"Dentro",DATOS_[Check Nº SC Norm y Anualiz],"Sí")</f>
        <v>0</v>
      </c>
      <c r="H23" s="100">
        <f>COUNTIFS(DATOS_[AGRUP. VALOR. PTO.],$B21,DATOS_[Sexo],$B23,DATOS_[Check Periodo Ref.],"Dentro",DATOS_[Check Equiparación],"Sí")</f>
        <v>0</v>
      </c>
      <c r="I23" s="177" cm="1">
        <f t="array" ref="I23">IFERROR(
MEDIAN(IF(DATOS_[Sexo]=$B23,IF(DATOS_[[AGRUP. VALOR. PTO.]:[AGRUP. VALOR. PTO.]]=$B21,IF(DATOS_[Check Equiparado]="Sí",IF(DATOS_[Check Periodo Ref.]="Dentro",DATOS_[SALARIO BASE Eq],FALSE))))),
0)</f>
        <v>0</v>
      </c>
      <c r="J23" s="178">
        <f t="array" ref="J23">IFERROR(
(MEDIAN((IF(DATOS_[[Sexo]:[Sexo]]=$B23,IF(DATOS_[[AGRUP. VALOR. PTO.]:[AGRUP. VALOR. PTO.]]=$B21,IF(DATOS_[[Check Periodo Ref.]:[Check Periodo Ref.]]="Dentro",IF(DATOS_[[Check Equiparado]:[Check Equiparado]]="Sí",IF(DATOS!AE$4="Sí",(1/DATOS_[[% anualiz]:[% anualiz]]),1)*IF(DATOS!AE$5="Sí",1/DATOS_[[% normaliz]:[% normaliz]],1)*(DATOS_[Conc.Sal.01])))))))),
0)</f>
        <v>0</v>
      </c>
      <c r="K23" s="178">
        <f t="array" ref="K23">IFERROR(
(MEDIAN((IF(DATOS_[[Sexo]:[Sexo]]=$B23,IF(DATOS_[[AGRUP. VALOR. PTO.]:[AGRUP. VALOR. PTO.]]=$B21,IF(DATOS_[[Check Periodo Ref.]:[Check Periodo Ref.]]="Dentro",IF(DATOS_[[Check Equiparado]:[Check Equiparado]]="Sí",IF(DATOS!AF$4="Sí",(1/DATOS_[[% anualiz]:[% anualiz]]),1)*IF(DATOS!AF$5="Sí",1/DATOS_[[% normaliz]:[% normaliz]],1)*(DATOS_[Conc.Sal.02])))))))),
0)</f>
        <v>0</v>
      </c>
      <c r="L23" s="178">
        <f t="array" ref="L23">IFERROR(
(MEDIAN((IF(DATOS_[[Sexo]:[Sexo]]=$B23,IF(DATOS_[[AGRUP. VALOR. PTO.]:[AGRUP. VALOR. PTO.]]=$B21,IF(DATOS_[[Check Periodo Ref.]:[Check Periodo Ref.]]="Dentro",IF(DATOS_[[Check Equiparado]:[Check Equiparado]]="Sí",IF(DATOS!AG$4="Sí",(1/DATOS_[[% anualiz]:[% anualiz]]),1)*IF(DATOS!AG$5="Sí",1/DATOS_[[% normaliz]:[% normaliz]],1)*(DATOS_[Conc.Sal.03])))))))),
0)</f>
        <v>0</v>
      </c>
      <c r="M23" s="178">
        <f t="array" ref="M23">IFERROR(
(MEDIAN((IF(DATOS_[[Sexo]:[Sexo]]=$B23,IF(DATOS_[[AGRUP. VALOR. PTO.]:[AGRUP. VALOR. PTO.]]=$B21,IF(DATOS_[[Check Periodo Ref.]:[Check Periodo Ref.]]="Dentro",IF(DATOS_[[Check Equiparado]:[Check Equiparado]]="Sí",IF(DATOS!AH$4="Sí",(1/DATOS_[[% anualiz]:[% anualiz]]),1)*IF(DATOS!AH$5="Sí",1/DATOS_[[% normaliz]:[% normaliz]],1)*(DATOS_[Conc.Sal.04])))))))),
0)</f>
        <v>0</v>
      </c>
      <c r="N23" s="178">
        <f t="array" ref="N23">IFERROR(
(MEDIAN((IF(DATOS_[[Sexo]:[Sexo]]=$B23,IF(DATOS_[[AGRUP. VALOR. PTO.]:[AGRUP. VALOR. PTO.]]=$B21,IF(DATOS_[[Check Periodo Ref.]:[Check Periodo Ref.]]="Dentro",IF(DATOS_[[Check Equiparado]:[Check Equiparado]]="Sí",IF(DATOS!AI$4="Sí",(1/DATOS_[[% anualiz]:[% anualiz]]),1)*IF(DATOS!AI$5="Sí",1/DATOS_[[% normaliz]:[% normaliz]],1)*(DATOS_[Conc.Sal.05])))))))),
0)</f>
        <v>0</v>
      </c>
      <c r="O23" s="178">
        <f t="array" ref="O23">IFERROR(
(MEDIAN((IF(DATOS_[[Sexo]:[Sexo]]=$B23,IF(DATOS_[[AGRUP. VALOR. PTO.]:[AGRUP. VALOR. PTO.]]=$B21,IF(DATOS_[[Check Periodo Ref.]:[Check Periodo Ref.]]="Dentro",IF(DATOS_[[Check Equiparado]:[Check Equiparado]]="Sí",IF(DATOS!AJ$4="Sí",(1/DATOS_[[% anualiz]:[% anualiz]]),1)*IF(DATOS!AJ$5="Sí",1/DATOS_[[% normaliz]:[% normaliz]],1)*(DATOS_[Conc.Sal.06])))))))),
0)</f>
        <v>0</v>
      </c>
      <c r="P23" s="178">
        <f t="array" ref="P23">IFERROR(
(MEDIAN((IF(DATOS_[[Sexo]:[Sexo]]=$B23,IF(DATOS_[[AGRUP. VALOR. PTO.]:[AGRUP. VALOR. PTO.]]=$B21,IF(DATOS_[[Check Periodo Ref.]:[Check Periodo Ref.]]="Dentro",IF(DATOS_[[Check Equiparado]:[Check Equiparado]]="Sí",IF(DATOS!AK$4="Sí",(1/DATOS_[[% anualiz]:[% anualiz]]),1)*IF(DATOS!AK$5="Sí",1/DATOS_[[% normaliz]:[% normaliz]],1)*(DATOS_[Conc.Sal.07])))))))),
0)</f>
        <v>0</v>
      </c>
      <c r="Q23" s="178">
        <f t="array" ref="Q23">IFERROR(
(MEDIAN((IF(DATOS_[[Sexo]:[Sexo]]=$B23,IF(DATOS_[[AGRUP. VALOR. PTO.]:[AGRUP. VALOR. PTO.]]=$B21,IF(DATOS_[[Check Periodo Ref.]:[Check Periodo Ref.]]="Dentro",IF(DATOS_[[Check Equiparado]:[Check Equiparado]]="Sí",IF(DATOS!AL$4="Sí",(1/DATOS_[[% anualiz]:[% anualiz]]),1)*IF(DATOS!AL$5="Sí",1/DATOS_[[% normaliz]:[% normaliz]],1)*(DATOS_[Conc.Sal.08])))))))),
0)</f>
        <v>0</v>
      </c>
      <c r="R23" s="178">
        <f t="array" ref="R23">IFERROR(
(MEDIAN((IF(DATOS_[[Sexo]:[Sexo]]=$B23,IF(DATOS_[[AGRUP. VALOR. PTO.]:[AGRUP. VALOR. PTO.]]=$B21,IF(DATOS_[[Check Periodo Ref.]:[Check Periodo Ref.]]="Dentro",IF(DATOS_[[Check Equiparado]:[Check Equiparado]]="Sí",IF(DATOS!AM$4="Sí",(1/DATOS_[[% anualiz]:[% anualiz]]),1)*IF(DATOS!AM$5="Sí",1/DATOS_[[% normaliz]:[% normaliz]],1)*(DATOS_[Conc.Sal.09])))))))),
0)</f>
        <v>0</v>
      </c>
      <c r="S23" s="178">
        <f t="array" ref="S23">IFERROR(
(MEDIAN((IF(DATOS_[[Sexo]:[Sexo]]=$B23,IF(DATOS_[[AGRUP. VALOR. PTO.]:[AGRUP. VALOR. PTO.]]=$B21,IF(DATOS_[[Check Periodo Ref.]:[Check Periodo Ref.]]="Dentro",IF(DATOS_[[Check Equiparado]:[Check Equiparado]]="Sí",IF(DATOS!AN$4="Sí",(1/DATOS_[[% anualiz]:[% anualiz]]),1)*IF(DATOS!AN$5="Sí",1/DATOS_[[% normaliz]:[% normaliz]],1)*(DATOS_[Conc.Sal.10])))))))),
0)</f>
        <v>0</v>
      </c>
      <c r="T23" s="178">
        <f t="array" ref="T23">IFERROR(
(MEDIAN((IF(DATOS_[[Sexo]:[Sexo]]=$B23,IF(DATOS_[[AGRUP. VALOR. PTO.]:[AGRUP. VALOR. PTO.]]=$B21,IF(DATOS_[[Check Periodo Ref.]:[Check Periodo Ref.]]="Dentro",IF(DATOS_[[Check Equiparado]:[Check Equiparado]]="Sí",IF(DATOS!AO$4="Sí",(1/DATOS_[[% anualiz]:[% anualiz]]),1)*IF(DATOS!AO$5="Sí",1/DATOS_[[% normaliz]:[% normaliz]],1)*(DATOS_[Conc.Sal.11])))))))),
0)</f>
        <v>0</v>
      </c>
      <c r="U23" s="178">
        <f t="array" ref="U23">IFERROR(
(MEDIAN((IF(DATOS_[[Sexo]:[Sexo]]=$B23,IF(DATOS_[[AGRUP. VALOR. PTO.]:[AGRUP. VALOR. PTO.]]=$B21,IF(DATOS_[[Check Periodo Ref.]:[Check Periodo Ref.]]="Dentro",IF(DATOS_[[Check Equiparado]:[Check Equiparado]]="Sí",IF(DATOS!AP$4="Sí",(1/DATOS_[[% anualiz]:[% anualiz]]),1)*IF(DATOS!AP$5="Sí",1/DATOS_[[% normaliz]:[% normaliz]],1)*(DATOS_[Conc.Sal.12])))))))),
0)</f>
        <v>0</v>
      </c>
      <c r="V23" s="178">
        <f t="array" ref="V23">IFERROR(
(MEDIAN((IF(DATOS_[[Sexo]:[Sexo]]=$B23,IF(DATOS_[[AGRUP. VALOR. PTO.]:[AGRUP. VALOR. PTO.]]=$B21,IF(DATOS_[[Check Periodo Ref.]:[Check Periodo Ref.]]="Dentro",IF(DATOS_[[Check Equiparado]:[Check Equiparado]]="Sí",IF(DATOS!AQ$4="Sí",(1/DATOS_[[% anualiz]:[% anualiz]]),1)*IF(DATOS!AQ$5="Sí",1/DATOS_[[% normaliz]:[% normaliz]],1)*(DATOS_[Conc.Sal.13])))))))),
0)</f>
        <v>0</v>
      </c>
      <c r="W23" s="178">
        <f t="array" ref="W23">IFERROR(
(MEDIAN((IF(DATOS_[[Sexo]:[Sexo]]=$B23,IF(DATOS_[[AGRUP. VALOR. PTO.]:[AGRUP. VALOR. PTO.]]=$B21,IF(DATOS_[[Check Periodo Ref.]:[Check Periodo Ref.]]="Dentro",IF(DATOS_[[Check Equiparado]:[Check Equiparado]]="Sí",IF(DATOS!AR$4="Sí",(1/DATOS_[[% anualiz]:[% anualiz]]),1)*IF(DATOS!AR$5="Sí",1/DATOS_[[% normaliz]:[% normaliz]],1)*(DATOS_[Conc.Sal.14])))))))),
0)</f>
        <v>0</v>
      </c>
      <c r="X23" s="178">
        <f t="array" ref="X23">IFERROR(
(MEDIAN((IF(DATOS_[[Sexo]:[Sexo]]=$B23,IF(DATOS_[[AGRUP. VALOR. PTO.]:[AGRUP. VALOR. PTO.]]=$B21,IF(DATOS_[[Check Periodo Ref.]:[Check Periodo Ref.]]="Dentro",IF(DATOS_[[Check Equiparado]:[Check Equiparado]]="Sí",IF(DATOS!AS$4="Sí",(1/DATOS_[[% anualiz]:[% anualiz]]),1)*IF(DATOS!AS$5="Sí",1/DATOS_[[% normaliz]:[% normaliz]],1)*(DATOS_[Conc.Sal.15])))))))),
0)</f>
        <v>0</v>
      </c>
      <c r="Y23" s="178">
        <f t="array" ref="Y23">IFERROR(
(MEDIAN((IF(DATOS_[[Sexo]:[Sexo]]=$B23,IF(DATOS_[[AGRUP. VALOR. PTO.]:[AGRUP. VALOR. PTO.]]=$B21,IF(DATOS_[[Check Periodo Ref.]:[Check Periodo Ref.]]="Dentro",IF(DATOS_[[Check Equiparado]:[Check Equiparado]]="Sí",IF(DATOS!AT$4="Sí",(1/DATOS_[[% anualiz]:[% anualiz]]),1)*IF(DATOS!AT$5="Sí",1/DATOS_[[% normaliz]:[% normaliz]],1)*(DATOS_[Conc.Sal.16])))))))),
0)</f>
        <v>0</v>
      </c>
      <c r="Z23" s="178">
        <f t="array" ref="Z23">IFERROR(
(MEDIAN((IF(DATOS_[[Sexo]:[Sexo]]=$B23,IF(DATOS_[[AGRUP. VALOR. PTO.]:[AGRUP. VALOR. PTO.]]=$B21,IF(DATOS_[[Check Periodo Ref.]:[Check Periodo Ref.]]="Dentro",IF(DATOS_[[Check Equiparado]:[Check Equiparado]]="Sí",IF(DATOS!AU$4="Sí",(1/DATOS_[[% anualiz]:[% anualiz]]),1)*IF(DATOS!AU$5="Sí",1/DATOS_[[% normaliz]:[% normaliz]],1)*(DATOS_[Conc.Sal.17])))))))),
0)</f>
        <v>0</v>
      </c>
      <c r="AA23" s="178">
        <f t="array" ref="AA23">IFERROR(
(MEDIAN((IF(DATOS_[[Sexo]:[Sexo]]=$B23,IF(DATOS_[[AGRUP. VALOR. PTO.]:[AGRUP. VALOR. PTO.]]=$B21,IF(DATOS_[[Check Periodo Ref.]:[Check Periodo Ref.]]="Dentro",IF(DATOS_[[Check Equiparado]:[Check Equiparado]]="Sí",IF(DATOS!AV$4="Sí",(1/DATOS_[[% anualiz]:[% anualiz]]),1)*IF(DATOS!AV$5="Sí",1/DATOS_[[% normaliz]:[% normaliz]],1)*(DATOS_[Conc.Sal.18])))))))),
0)</f>
        <v>0</v>
      </c>
      <c r="AB23" s="178">
        <f t="array" ref="AB23">IFERROR(
(MEDIAN((IF(DATOS_[[Sexo]:[Sexo]]=$B23,IF(DATOS_[[AGRUP. VALOR. PTO.]:[AGRUP. VALOR. PTO.]]=$B21,IF(DATOS_[[Check Periodo Ref.]:[Check Periodo Ref.]]="Dentro",IF(DATOS_[[Check Equiparado]:[Check Equiparado]]="Sí",IF(DATOS!AW$4="Sí",(1/DATOS_[[% anualiz]:[% anualiz]]),1)*IF(DATOS!AW$5="Sí",1/DATOS_[[% normaliz]:[% normaliz]],1)*(DATOS_[Conc.Sal.19])))))))),
0)</f>
        <v>0</v>
      </c>
      <c r="AC23" s="178">
        <f t="array" ref="AC23">IFERROR(
(MEDIAN((IF(DATOS_[[Sexo]:[Sexo]]=$B23,IF(DATOS_[[AGRUP. VALOR. PTO.]:[AGRUP. VALOR. PTO.]]=$B21,IF(DATOS_[[Check Periodo Ref.]:[Check Periodo Ref.]]="Dentro",IF(DATOS_[[Check Equiparado]:[Check Equiparado]]="Sí",IF(DATOS!AX$4="Sí",(1/DATOS_[[% anualiz]:[% anualiz]]),1)*IF(DATOS!AX$5="Sí",1/DATOS_[[% normaliz]:[% normaliz]],1)*(DATOS_[Conc.Sal.20])))))))),
0)</f>
        <v>0</v>
      </c>
      <c r="AD23" s="178">
        <f t="array" ref="AD23">IFERROR(
(MEDIAN((IF(DATOS_[[Sexo]:[Sexo]]=$B23,IF(DATOS_[[AGRUP. VALOR. PTO.]:[AGRUP. VALOR. PTO.]]=$B21,IF(DATOS_[[Check Periodo Ref.]:[Check Periodo Ref.]]="Dentro",IF(DATOS_[[Check Equiparado]:[Check Equiparado]]="Sí",IF(DATOS!AY$4="Sí",(1/DATOS_[[% anualiz]:[% anualiz]]),1)*IF(DATOS!AY$5="Sí",1/DATOS_[[% normaliz]:[% normaliz]],1)*(DATOS_[Conc.Sal.21])))))))),
0)</f>
        <v>0</v>
      </c>
      <c r="AE23" s="178">
        <f t="array" ref="AE23">IFERROR(
(MEDIAN((IF(DATOS_[[Sexo]:[Sexo]]=$B23,IF(DATOS_[[AGRUP. VALOR. PTO.]:[AGRUP. VALOR. PTO.]]=$B21,IF(DATOS_[[Check Periodo Ref.]:[Check Periodo Ref.]]="Dentro",IF(DATOS_[[Check Equiparado]:[Check Equiparado]]="Sí",IF(DATOS!AZ$4="Sí",(1/DATOS_[[% anualiz]:[% anualiz]]),1)*IF(DATOS!AZ$5="Sí",1/DATOS_[[% normaliz]:[% normaliz]],1)*(DATOS_[Conc.Sal.22])))))))),
0)</f>
        <v>0</v>
      </c>
      <c r="AF23" s="178">
        <f t="array" ref="AF23">IFERROR(
(MEDIAN((IF(DATOS_[[Sexo]:[Sexo]]=$B23,IF(DATOS_[[AGRUP. VALOR. PTO.]:[AGRUP. VALOR. PTO.]]=$B21,IF(DATOS_[[Check Periodo Ref.]:[Check Periodo Ref.]]="Dentro",IF(DATOS_[[Check Equiparado]:[Check Equiparado]]="Sí",IF(DATOS!BA$4="Sí",(1/DATOS_[[% anualiz]:[% anualiz]]),1)*IF(DATOS!BA$5="Sí",1/DATOS_[[% normaliz]:[% normaliz]],1)*(DATOS_[Conc.Sal.23])))))))),
0)</f>
        <v>0</v>
      </c>
      <c r="AG23" s="178">
        <f t="array" ref="AG23">IFERROR(
(MEDIAN((IF(DATOS_[[Sexo]:[Sexo]]=$B23,IF(DATOS_[[AGRUP. VALOR. PTO.]:[AGRUP. VALOR. PTO.]]=$B21,IF(DATOS_[[Check Periodo Ref.]:[Check Periodo Ref.]]="Dentro",IF(DATOS_[[Check Equiparado]:[Check Equiparado]]="Sí",IF(DATOS!BB$4="Sí",(1/DATOS_[[% anualiz]:[% anualiz]]),1)*IF(DATOS!BB$5="Sí",1/DATOS_[[% normaliz]:[% normaliz]],1)*(DATOS_[Conc.Sal.24])))))))),
0)</f>
        <v>0</v>
      </c>
      <c r="AH23" s="178">
        <f t="array" ref="AH23">IFERROR(
(MEDIAN((IF(DATOS_[[Sexo]:[Sexo]]=$B23,IF(DATOS_[[AGRUP. VALOR. PTO.]:[AGRUP. VALOR. PTO.]]=$B21,IF(DATOS_[[Check Periodo Ref.]:[Check Periodo Ref.]]="Dentro",IF(DATOS_[[Check Equiparado]:[Check Equiparado]]="Sí",IF(DATOS!BC$4="Sí",(1/DATOS_[[% anualiz]:[% anualiz]]),1)*IF(DATOS!BC$5="Sí",1/DATOS_[[% normaliz]:[% normaliz]],1)*(DATOS_[Conc.Sal.25])))))))),
0)</f>
        <v>0</v>
      </c>
      <c r="AI23" s="178">
        <f t="array" ref="AI23">IFERROR(
(MEDIAN((IF(DATOS_[[Sexo]:[Sexo]]=$B23,IF(DATOS_[[AGRUP. VALOR. PTO.]:[AGRUP. VALOR. PTO.]]=$B21,IF(DATOS_[[Check Periodo Ref.]:[Check Periodo Ref.]]="Dentro",IF(DATOS_[[Check Equiparado]:[Check Equiparado]]="Sí",IF(DATOS!BD$4="Sí",(1/DATOS_[[% anualiz]:[% anualiz]]),1)*IF(DATOS!BD$5="Sí",1/DATOS_[[% normaliz]:[% normaliz]],1)*(DATOS_[Conc.Sal.26])))))))),
0)</f>
        <v>0</v>
      </c>
      <c r="AJ23" s="178">
        <f t="array" ref="AJ23">IFERROR(
(MEDIAN((IF(DATOS_[[Sexo]:[Sexo]]=$B23,IF(DATOS_[[AGRUP. VALOR. PTO.]:[AGRUP. VALOR. PTO.]]=$B21,IF(DATOS_[[Check Periodo Ref.]:[Check Periodo Ref.]]="Dentro",IF(DATOS_[[Check Equiparado]:[Check Equiparado]]="Sí",IF(DATOS!BE$4="Sí",(1/DATOS_[[% anualiz]:[% anualiz]]),1)*IF(DATOS!BE$5="Sí",1/DATOS_[[% normaliz]:[% normaliz]],1)*(DATOS_[Conc.Sal.27])))))))),
0)</f>
        <v>0</v>
      </c>
      <c r="AK23" s="178">
        <f t="array" ref="AK23">IFERROR(
(MEDIAN((IF(DATOS_[[Sexo]:[Sexo]]=$B23,IF(DATOS_[[AGRUP. VALOR. PTO.]:[AGRUP. VALOR. PTO.]]=$B21,IF(DATOS_[[Check Periodo Ref.]:[Check Periodo Ref.]]="Dentro",IF(DATOS_[[Check Equiparado]:[Check Equiparado]]="Sí",IF(DATOS!BF$4="Sí",(1/DATOS_[[% anualiz]:[% anualiz]]),1)*IF(DATOS!BF$5="Sí",1/DATOS_[[% normaliz]:[% normaliz]],1)*(DATOS_[Conc.Sal.28])))))))),
0)</f>
        <v>0</v>
      </c>
      <c r="AL23" s="178">
        <f t="array" ref="AL23">IFERROR(
(MEDIAN((IF(DATOS_[[Sexo]:[Sexo]]=$B23,IF(DATOS_[[AGRUP. VALOR. PTO.]:[AGRUP. VALOR. PTO.]]=$B21,IF(DATOS_[[Check Periodo Ref.]:[Check Periodo Ref.]]="Dentro",IF(DATOS_[[Check Equiparado]:[Check Equiparado]]="Sí",IF(DATOS!BG$4="Sí",(1/DATOS_[[% anualiz]:[% anualiz]]),1)*IF(DATOS!BG$5="Sí",1/DATOS_[[% normaliz]:[% normaliz]],1)*(DATOS_[Conc.Sal.29])))))))),
0)</f>
        <v>0</v>
      </c>
      <c r="AM23" s="178">
        <f t="array" ref="AM23">IFERROR(
(MEDIAN((IF(DATOS_[[Sexo]:[Sexo]]=$B23,IF(DATOS_[[AGRUP. VALOR. PTO.]:[AGRUP. VALOR. PTO.]]=$B21,IF(DATOS_[[Check Periodo Ref.]:[Check Periodo Ref.]]="Dentro",IF(DATOS_[[Check Equiparado]:[Check Equiparado]]="Sí",IF(DATOS!BH$4="Sí",(1/DATOS_[[% anualiz]:[% anualiz]]),1)*IF(DATOS!BH$5="Sí",1/DATOS_[[% normaliz]:[% normaliz]],1)*(DATOS_[Conc.Sal.30])))))))),
0)</f>
        <v>0</v>
      </c>
      <c r="AN23" s="179">
        <f t="array" ref="AN23">IFERROR(
MEDIAN(IF(DATOS_[Sexo]=$B23,IF(DATOS_[[AGRUP. VALOR. PTO.]:[AGRUP. VALOR. PTO.]]=$B21,IF(DATOS_[Check Equiparado]="Sí",IF(DATOS_[Check Periodo Ref.]="Dentro",DATOS_[Tot COMPL.SAL Eq],FALSE))))),
0)</f>
        <v>0</v>
      </c>
      <c r="AO23" s="180">
        <f t="array" ref="AO23">IFERROR(
MEDIAN(IF(DATOS_[Sexo]=$B23,IF(DATOS_[[AGRUP. VALOR. PTO.]:[AGRUP. VALOR. PTO.]]=$B21,IF(DATOS_[Check Equiparado]="Sí",IF(DATOS_[Check Periodo Ref.]="Dentro",DATOS_[TOTAL SALARIO Eq],FALSE))))),
0)</f>
        <v>0</v>
      </c>
      <c r="AP23" s="181">
        <f t="array" ref="AP23">IFERROR(
(MEDIAN((IF(DATOS_[[Sexo]:[Sexo]]=$B23,IF(DATOS_[[AGRUP. VALOR. PTO.]:[AGRUP. VALOR. PTO.]]=$B22,IF(DATOS_[[Check Periodo Ref.]:[Check Periodo Ref.]]="Dentro",IF(DATOS_[[Check Equiparado]:[Check Equiparado]]="Sí",IF(DATOS!BI$4="Sí",(1/DATOS_[[% anualiz]:[% anualiz]]),1)*IF(DATOS!BI$5="Sí",1/DATOS_[[% normaliz]:[% normaliz]],1)*(DATOS_[C.Extra.01])))))))),
0)</f>
        <v>0</v>
      </c>
      <c r="AQ23" s="181">
        <f t="array" ref="AQ23">IFERROR(
(MEDIAN((IF(DATOS_[[Sexo]:[Sexo]]=$B23,IF(DATOS_[[AGRUP. VALOR. PTO.]:[AGRUP. VALOR. PTO.]]=$B22,IF(DATOS_[[Check Periodo Ref.]:[Check Periodo Ref.]]="Dentro",IF(DATOS_[[Check Equiparado]:[Check Equiparado]]="Sí",IF(DATOS!BJ$4="Sí",(1/DATOS_[[% anualiz]:[% anualiz]]),1)*IF(DATOS!BJ$5="Sí",1/DATOS_[[% normaliz]:[% normaliz]],1)*(DATOS_[C.Extra.02])))))))),
0)</f>
        <v>0</v>
      </c>
      <c r="AR23" s="181">
        <f t="array" ref="AR23">IFERROR(
(MEDIAN((IF(DATOS_[[Sexo]:[Sexo]]=$B23,IF(DATOS_[[AGRUP. VALOR. PTO.]:[AGRUP. VALOR. PTO.]]=$B22,IF(DATOS_[[Check Periodo Ref.]:[Check Periodo Ref.]]="Dentro",IF(DATOS_[[Check Equiparado]:[Check Equiparado]]="Sí",IF(DATOS!BK$4="Sí",(1/DATOS_[[% anualiz]:[% anualiz]]),1)*IF(DATOS!BK$5="Sí",1/DATOS_[[% normaliz]:[% normaliz]],1)*(DATOS_[C.Extra.03])))))))),
0)</f>
        <v>0</v>
      </c>
      <c r="AS23" s="181">
        <f t="array" ref="AS23">IFERROR(
(MEDIAN((IF(DATOS_[[Sexo]:[Sexo]]=$B23,IF(DATOS_[[AGRUP. VALOR. PTO.]:[AGRUP. VALOR. PTO.]]=$B22,IF(DATOS_[[Check Periodo Ref.]:[Check Periodo Ref.]]="Dentro",IF(DATOS_[[Check Equiparado]:[Check Equiparado]]="Sí",IF(DATOS!BL$4="Sí",(1/DATOS_[[% anualiz]:[% anualiz]]),1)*IF(DATOS!BL$5="Sí",1/DATOS_[[% normaliz]:[% normaliz]],1)*(DATOS_[C.Extra.04])))))))),
0)</f>
        <v>0</v>
      </c>
      <c r="AT23" s="181">
        <f t="array" ref="AT23">IFERROR(
(MEDIAN((IF(DATOS_[[Sexo]:[Sexo]]=$B23,IF(DATOS_[[AGRUP. VALOR. PTO.]:[AGRUP. VALOR. PTO.]]=$B22,IF(DATOS_[[Check Periodo Ref.]:[Check Periodo Ref.]]="Dentro",IF(DATOS_[[Check Equiparado]:[Check Equiparado]]="Sí",IF(DATOS!BM$4="Sí",(1/DATOS_[[% anualiz]:[% anualiz]]),1)*IF(DATOS!BM$5="Sí",1/DATOS_[[% normaliz]:[% normaliz]],1)*(DATOS_[C.Extra.05])))))))),
0)</f>
        <v>0</v>
      </c>
      <c r="AU23" s="182">
        <f t="array" ref="AU23">IFERROR(
MEDIAN(IF(DATOS_[Sexo]=$B23,IF(DATOS_[[AGRUP. VALOR. PTO.]:[AGRUP. VALOR. PTO.]]=$B21,IF(DATOS_[Check Equiparado]="Sí",IF(DATOS_[Check Periodo Ref.]="Dentro",DATOS_[Tot Extrasalarial Eq],FALSE))))),
0)</f>
        <v>0</v>
      </c>
      <c r="AV23" s="183">
        <f t="array" ref="AV23">IFERROR(
MEDIAN(IF(DATOS_[Sexo]=$B23,IF(DATOS_[[AGRUP. VALOR. PTO.]:[AGRUP. VALOR. PTO.]]=$B21,IF(DATOS_[Check Equiparado]="Sí",IF(DATOS_[Check Periodo Ref.]="Dentro",DATOS_[TOTAL Retrib Eq],FALSE))))),
0)</f>
        <v>0</v>
      </c>
    </row>
    <row r="24" spans="1:48" ht="17.25" thickBot="1" x14ac:dyDescent="0.35">
      <c r="A24" s="107" t="str">
        <f t="shared" ref="A24" si="15">+A25</f>
        <v>[ocultar]</v>
      </c>
      <c r="B24" s="157" t="s">
        <v>309</v>
      </c>
      <c r="C24" s="176"/>
      <c r="D24" s="106"/>
      <c r="E24" s="106"/>
      <c r="F24" s="106"/>
      <c r="G24" s="106"/>
      <c r="H24" s="106"/>
      <c r="I24" s="186" t="str">
        <f t="shared" ref="I24:AV24" si="16">IFERROR((I25-I26)/I25,"")</f>
        <v/>
      </c>
      <c r="J24" s="190" t="str">
        <f t="shared" si="16"/>
        <v/>
      </c>
      <c r="K24" s="190" t="str">
        <f t="shared" si="16"/>
        <v/>
      </c>
      <c r="L24" s="190" t="str">
        <f t="shared" si="16"/>
        <v/>
      </c>
      <c r="M24" s="190" t="str">
        <f t="shared" si="16"/>
        <v/>
      </c>
      <c r="N24" s="190" t="str">
        <f t="shared" si="16"/>
        <v/>
      </c>
      <c r="O24" s="190" t="str">
        <f t="shared" si="16"/>
        <v/>
      </c>
      <c r="P24" s="190" t="str">
        <f t="shared" si="16"/>
        <v/>
      </c>
      <c r="Q24" s="190" t="str">
        <f t="shared" si="16"/>
        <v/>
      </c>
      <c r="R24" s="190" t="str">
        <f t="shared" si="16"/>
        <v/>
      </c>
      <c r="S24" s="190" t="str">
        <f t="shared" si="16"/>
        <v/>
      </c>
      <c r="T24" s="190" t="str">
        <f t="shared" si="16"/>
        <v/>
      </c>
      <c r="U24" s="190" t="str">
        <f t="shared" si="16"/>
        <v/>
      </c>
      <c r="V24" s="190" t="str">
        <f t="shared" si="16"/>
        <v/>
      </c>
      <c r="W24" s="190" t="str">
        <f t="shared" si="16"/>
        <v/>
      </c>
      <c r="X24" s="190" t="str">
        <f t="shared" si="16"/>
        <v/>
      </c>
      <c r="Y24" s="190" t="str">
        <f t="shared" si="16"/>
        <v/>
      </c>
      <c r="Z24" s="189" t="str">
        <f t="shared" si="16"/>
        <v/>
      </c>
      <c r="AA24" s="189" t="str">
        <f t="shared" si="16"/>
        <v/>
      </c>
      <c r="AB24" s="189" t="str">
        <f t="shared" si="16"/>
        <v/>
      </c>
      <c r="AC24" s="189" t="str">
        <f t="shared" si="16"/>
        <v/>
      </c>
      <c r="AD24" s="189" t="str">
        <f t="shared" si="16"/>
        <v/>
      </c>
      <c r="AE24" s="189" t="str">
        <f t="shared" si="16"/>
        <v/>
      </c>
      <c r="AF24" s="189" t="str">
        <f t="shared" si="16"/>
        <v/>
      </c>
      <c r="AG24" s="189" t="str">
        <f t="shared" si="16"/>
        <v/>
      </c>
      <c r="AH24" s="189" t="str">
        <f t="shared" si="16"/>
        <v/>
      </c>
      <c r="AI24" s="189" t="str">
        <f t="shared" si="16"/>
        <v/>
      </c>
      <c r="AJ24" s="189" t="str">
        <f t="shared" si="16"/>
        <v/>
      </c>
      <c r="AK24" s="189" t="str">
        <f t="shared" si="16"/>
        <v/>
      </c>
      <c r="AL24" s="189" t="str">
        <f t="shared" si="16"/>
        <v/>
      </c>
      <c r="AM24" s="189" t="str">
        <f t="shared" si="16"/>
        <v/>
      </c>
      <c r="AN24" s="191" t="str">
        <f t="shared" si="16"/>
        <v/>
      </c>
      <c r="AO24" s="195" t="str">
        <f t="shared" si="16"/>
        <v/>
      </c>
      <c r="AP24" s="192" t="str">
        <f t="shared" si="16"/>
        <v/>
      </c>
      <c r="AQ24" s="192" t="str">
        <f t="shared" si="16"/>
        <v/>
      </c>
      <c r="AR24" s="192" t="str">
        <f t="shared" si="16"/>
        <v/>
      </c>
      <c r="AS24" s="192" t="str">
        <f t="shared" si="16"/>
        <v/>
      </c>
      <c r="AT24" s="192" t="str">
        <f t="shared" si="16"/>
        <v/>
      </c>
      <c r="AU24" s="193" t="str">
        <f t="shared" si="16"/>
        <v/>
      </c>
      <c r="AV24" s="194" t="str">
        <f t="shared" si="16"/>
        <v/>
      </c>
    </row>
    <row r="25" spans="1:48" x14ac:dyDescent="0.3">
      <c r="A25" s="107" t="str">
        <f t="shared" ref="A25" si="17">+IF(C25+C26=0,"[ocultar]","")</f>
        <v>[ocultar]</v>
      </c>
      <c r="B25" s="153" t="s">
        <v>162</v>
      </c>
      <c r="C25" s="99">
        <f t="array" ref="C25">SUM(IF($B25=DATOS_[Sexo],
IF($B24=DATOS_[AGRUP. VALOR. PTO.],
IF("Dentro"=DATOS_[Check Periodo Ref.],
1/(COUNTIFS(DATOS_[Sexo],$B25,DATOS_[AGRUP. VALOR. PTO.],$B24,DATOS_[Check Periodo Ref.],"Dentro",DATOS_[id],DATOS_[id]))))))</f>
        <v>0</v>
      </c>
      <c r="D25" s="100">
        <f>COUNTIFS(DATOS_[AGRUP. VALOR. PTO.],$B24,DATOS_[Sexo],$B25,DATOS_[Check Periodo Ref.],"Dentro")</f>
        <v>0</v>
      </c>
      <c r="E25" s="100">
        <f>COUNTIFS(DATOS_[AGRUP. VALOR. PTO.],$B24,DATOS_[Sexo],$B25,DATOS_[Check Periodo Ref.],"Dentro",DATOS_[Check Nº SC Norm],"Sí")</f>
        <v>0</v>
      </c>
      <c r="F25" s="100">
        <f>COUNTIFS(DATOS_[AGRUP. VALOR. PTO.],$B24,DATOS_[Sexo],$B25,DATOS_[Check Periodo Ref.],"Dentro",DATOS_[Check Nº SC Anualiz],"Sí")</f>
        <v>0</v>
      </c>
      <c r="G25" s="100">
        <f>COUNTIFS(DATOS_[AGRUP. VALOR. PTO.],$B24,DATOS_[Sexo],$B25,DATOS_[Check Periodo Ref.],"Dentro",DATOS_[Check Nº SC Norm y Anualiz],"Sí")</f>
        <v>0</v>
      </c>
      <c r="H25" s="100">
        <f>COUNTIFS(DATOS_[AGRUP. VALOR. PTO.],$B24,DATOS_[Sexo],$B25,DATOS_[Check Periodo Ref.],"Dentro",DATOS_[Check Equiparación],"Sí")</f>
        <v>0</v>
      </c>
      <c r="I25" s="177">
        <f t="array" ref="I25">IFERROR(
MEDIAN(IF(DATOS_[Sexo]=$B25,IF(DATOS_[[AGRUP. VALOR. PTO.]:[AGRUP. VALOR. PTO.]]=$B24,IF(DATOS_[Check Equiparado]="Sí",IF(DATOS_[Check Periodo Ref.]="Dentro",DATOS_[SALARIO BASE Eq],FALSE))))),
0)</f>
        <v>0</v>
      </c>
      <c r="J25" s="178">
        <f t="array" ref="J25">IFERROR(
(MEDIAN((IF(DATOS_[[Sexo]:[Sexo]]=$B25,IF(DATOS_[[AGRUP. VALOR. PTO.]:[AGRUP. VALOR. PTO.]]=$B24,IF(DATOS_[[Check Periodo Ref.]:[Check Periodo Ref.]]="Dentro",IF(DATOS_[[Check Equiparado]:[Check Equiparado]]="Sí",IF(DATOS!AE$4="Sí",(1/DATOS_[[% anualiz]:[% anualiz]]),1)*IF(DATOS!AE$5="Sí",1/DATOS_[[% normaliz]:[% normaliz]],1)*(DATOS_[Conc.Sal.01])))))))),
0)</f>
        <v>0</v>
      </c>
      <c r="K25" s="178">
        <f t="array" ref="K25">IFERROR(
(MEDIAN((IF(DATOS_[[Sexo]:[Sexo]]=$B25,IF(DATOS_[[AGRUP. VALOR. PTO.]:[AGRUP. VALOR. PTO.]]=$B24,IF(DATOS_[[Check Periodo Ref.]:[Check Periodo Ref.]]="Dentro",IF(DATOS_[[Check Equiparado]:[Check Equiparado]]="Sí",IF(DATOS!AF$4="Sí",(1/DATOS_[[% anualiz]:[% anualiz]]),1)*IF(DATOS!AF$5="Sí",1/DATOS_[[% normaliz]:[% normaliz]],1)*(DATOS_[Conc.Sal.02])))))))),
0)</f>
        <v>0</v>
      </c>
      <c r="L25" s="178">
        <f t="array" ref="L25">IFERROR(
(MEDIAN((IF(DATOS_[[Sexo]:[Sexo]]=$B25,IF(DATOS_[[AGRUP. VALOR. PTO.]:[AGRUP. VALOR. PTO.]]=$B24,IF(DATOS_[[Check Periodo Ref.]:[Check Periodo Ref.]]="Dentro",IF(DATOS_[[Check Equiparado]:[Check Equiparado]]="Sí",IF(DATOS!AG$4="Sí",(1/DATOS_[[% anualiz]:[% anualiz]]),1)*IF(DATOS!AG$5="Sí",1/DATOS_[[% normaliz]:[% normaliz]],1)*(DATOS_[Conc.Sal.03])))))))),
0)</f>
        <v>0</v>
      </c>
      <c r="M25" s="178">
        <f t="array" ref="M25">IFERROR(
(MEDIAN((IF(DATOS_[[Sexo]:[Sexo]]=$B25,IF(DATOS_[[AGRUP. VALOR. PTO.]:[AGRUP. VALOR. PTO.]]=$B24,IF(DATOS_[[Check Periodo Ref.]:[Check Periodo Ref.]]="Dentro",IF(DATOS_[[Check Equiparado]:[Check Equiparado]]="Sí",IF(DATOS!AH$4="Sí",(1/DATOS_[[% anualiz]:[% anualiz]]),1)*IF(DATOS!AH$5="Sí",1/DATOS_[[% normaliz]:[% normaliz]],1)*(DATOS_[Conc.Sal.04])))))))),
0)</f>
        <v>0</v>
      </c>
      <c r="N25" s="178">
        <f t="array" ref="N25">IFERROR(
(MEDIAN((IF(DATOS_[[Sexo]:[Sexo]]=$B25,IF(DATOS_[[AGRUP. VALOR. PTO.]:[AGRUP. VALOR. PTO.]]=$B24,IF(DATOS_[[Check Periodo Ref.]:[Check Periodo Ref.]]="Dentro",IF(DATOS_[[Check Equiparado]:[Check Equiparado]]="Sí",IF(DATOS!AI$4="Sí",(1/DATOS_[[% anualiz]:[% anualiz]]),1)*IF(DATOS!AI$5="Sí",1/DATOS_[[% normaliz]:[% normaliz]],1)*(DATOS_[Conc.Sal.05])))))))),
0)</f>
        <v>0</v>
      </c>
      <c r="O25" s="178">
        <f t="array" ref="O25">IFERROR(
(MEDIAN((IF(DATOS_[[Sexo]:[Sexo]]=$B25,IF(DATOS_[[AGRUP. VALOR. PTO.]:[AGRUP. VALOR. PTO.]]=$B24,IF(DATOS_[[Check Periodo Ref.]:[Check Periodo Ref.]]="Dentro",IF(DATOS_[[Check Equiparado]:[Check Equiparado]]="Sí",IF(DATOS!AJ$4="Sí",(1/DATOS_[[% anualiz]:[% anualiz]]),1)*IF(DATOS!AJ$5="Sí",1/DATOS_[[% normaliz]:[% normaliz]],1)*(DATOS_[Conc.Sal.06])))))))),
0)</f>
        <v>0</v>
      </c>
      <c r="P25" s="178">
        <f t="array" ref="P25">IFERROR(
(MEDIAN((IF(DATOS_[[Sexo]:[Sexo]]=$B25,IF(DATOS_[[AGRUP. VALOR. PTO.]:[AGRUP. VALOR. PTO.]]=$B24,IF(DATOS_[[Check Periodo Ref.]:[Check Periodo Ref.]]="Dentro",IF(DATOS_[[Check Equiparado]:[Check Equiparado]]="Sí",IF(DATOS!AK$4="Sí",(1/DATOS_[[% anualiz]:[% anualiz]]),1)*IF(DATOS!AK$5="Sí",1/DATOS_[[% normaliz]:[% normaliz]],1)*(DATOS_[Conc.Sal.07])))))))),
0)</f>
        <v>0</v>
      </c>
      <c r="Q25" s="178">
        <f t="array" ref="Q25">IFERROR(
(MEDIAN((IF(DATOS_[[Sexo]:[Sexo]]=$B25,IF(DATOS_[[AGRUP. VALOR. PTO.]:[AGRUP. VALOR. PTO.]]=$B24,IF(DATOS_[[Check Periodo Ref.]:[Check Periodo Ref.]]="Dentro",IF(DATOS_[[Check Equiparado]:[Check Equiparado]]="Sí",IF(DATOS!AL$4="Sí",(1/DATOS_[[% anualiz]:[% anualiz]]),1)*IF(DATOS!AL$5="Sí",1/DATOS_[[% normaliz]:[% normaliz]],1)*(DATOS_[Conc.Sal.08])))))))),
0)</f>
        <v>0</v>
      </c>
      <c r="R25" s="178">
        <f t="array" ref="R25">IFERROR(
(MEDIAN((IF(DATOS_[[Sexo]:[Sexo]]=$B25,IF(DATOS_[[AGRUP. VALOR. PTO.]:[AGRUP. VALOR. PTO.]]=$B24,IF(DATOS_[[Check Periodo Ref.]:[Check Periodo Ref.]]="Dentro",IF(DATOS_[[Check Equiparado]:[Check Equiparado]]="Sí",IF(DATOS!AM$4="Sí",(1/DATOS_[[% anualiz]:[% anualiz]]),1)*IF(DATOS!AM$5="Sí",1/DATOS_[[% normaliz]:[% normaliz]],1)*(DATOS_[Conc.Sal.09])))))))),
0)</f>
        <v>0</v>
      </c>
      <c r="S25" s="178">
        <f t="array" ref="S25">IFERROR(
(MEDIAN((IF(DATOS_[[Sexo]:[Sexo]]=$B25,IF(DATOS_[[AGRUP. VALOR. PTO.]:[AGRUP. VALOR. PTO.]]=$B24,IF(DATOS_[[Check Periodo Ref.]:[Check Periodo Ref.]]="Dentro",IF(DATOS_[[Check Equiparado]:[Check Equiparado]]="Sí",IF(DATOS!AN$4="Sí",(1/DATOS_[[% anualiz]:[% anualiz]]),1)*IF(DATOS!AN$5="Sí",1/DATOS_[[% normaliz]:[% normaliz]],1)*(DATOS_[Conc.Sal.10])))))))),
0)</f>
        <v>0</v>
      </c>
      <c r="T25" s="178">
        <f t="array" ref="T25">IFERROR(
(MEDIAN((IF(DATOS_[[Sexo]:[Sexo]]=$B25,IF(DATOS_[[AGRUP. VALOR. PTO.]:[AGRUP. VALOR. PTO.]]=$B24,IF(DATOS_[[Check Periodo Ref.]:[Check Periodo Ref.]]="Dentro",IF(DATOS_[[Check Equiparado]:[Check Equiparado]]="Sí",IF(DATOS!AO$4="Sí",(1/DATOS_[[% anualiz]:[% anualiz]]),1)*IF(DATOS!AO$5="Sí",1/DATOS_[[% normaliz]:[% normaliz]],1)*(DATOS_[Conc.Sal.11])))))))),
0)</f>
        <v>0</v>
      </c>
      <c r="U25" s="178">
        <f t="array" ref="U25">IFERROR(
(MEDIAN((IF(DATOS_[[Sexo]:[Sexo]]=$B25,IF(DATOS_[[AGRUP. VALOR. PTO.]:[AGRUP. VALOR. PTO.]]=$B24,IF(DATOS_[[Check Periodo Ref.]:[Check Periodo Ref.]]="Dentro",IF(DATOS_[[Check Equiparado]:[Check Equiparado]]="Sí",IF(DATOS!AP$4="Sí",(1/DATOS_[[% anualiz]:[% anualiz]]),1)*IF(DATOS!AP$5="Sí",1/DATOS_[[% normaliz]:[% normaliz]],1)*(DATOS_[Conc.Sal.12])))))))),
0)</f>
        <v>0</v>
      </c>
      <c r="V25" s="178">
        <f t="array" ref="V25">IFERROR(
(MEDIAN((IF(DATOS_[[Sexo]:[Sexo]]=$B25,IF(DATOS_[[AGRUP. VALOR. PTO.]:[AGRUP. VALOR. PTO.]]=$B24,IF(DATOS_[[Check Periodo Ref.]:[Check Periodo Ref.]]="Dentro",IF(DATOS_[[Check Equiparado]:[Check Equiparado]]="Sí",IF(DATOS!AQ$4="Sí",(1/DATOS_[[% anualiz]:[% anualiz]]),1)*IF(DATOS!AQ$5="Sí",1/DATOS_[[% normaliz]:[% normaliz]],1)*(DATOS_[Conc.Sal.13])))))))),
0)</f>
        <v>0</v>
      </c>
      <c r="W25" s="178">
        <f t="array" ref="W25">IFERROR(
(MEDIAN((IF(DATOS_[[Sexo]:[Sexo]]=$B25,IF(DATOS_[[AGRUP. VALOR. PTO.]:[AGRUP. VALOR. PTO.]]=$B24,IF(DATOS_[[Check Periodo Ref.]:[Check Periodo Ref.]]="Dentro",IF(DATOS_[[Check Equiparado]:[Check Equiparado]]="Sí",IF(DATOS!AR$4="Sí",(1/DATOS_[[% anualiz]:[% anualiz]]),1)*IF(DATOS!AR$5="Sí",1/DATOS_[[% normaliz]:[% normaliz]],1)*(DATOS_[Conc.Sal.14])))))))),
0)</f>
        <v>0</v>
      </c>
      <c r="X25" s="178">
        <f t="array" ref="X25">IFERROR(
(MEDIAN((IF(DATOS_[[Sexo]:[Sexo]]=$B25,IF(DATOS_[[AGRUP. VALOR. PTO.]:[AGRUP. VALOR. PTO.]]=$B24,IF(DATOS_[[Check Periodo Ref.]:[Check Periodo Ref.]]="Dentro",IF(DATOS_[[Check Equiparado]:[Check Equiparado]]="Sí",IF(DATOS!AS$4="Sí",(1/DATOS_[[% anualiz]:[% anualiz]]),1)*IF(DATOS!AS$5="Sí",1/DATOS_[[% normaliz]:[% normaliz]],1)*(DATOS_[Conc.Sal.15])))))))),
0)</f>
        <v>0</v>
      </c>
      <c r="Y25" s="178">
        <f t="array" ref="Y25">IFERROR(
(MEDIAN((IF(DATOS_[[Sexo]:[Sexo]]=$B25,IF(DATOS_[[AGRUP. VALOR. PTO.]:[AGRUP. VALOR. PTO.]]=$B24,IF(DATOS_[[Check Periodo Ref.]:[Check Periodo Ref.]]="Dentro",IF(DATOS_[[Check Equiparado]:[Check Equiparado]]="Sí",IF(DATOS!AT$4="Sí",(1/DATOS_[[% anualiz]:[% anualiz]]),1)*IF(DATOS!AT$5="Sí",1/DATOS_[[% normaliz]:[% normaliz]],1)*(DATOS_[Conc.Sal.16])))))))),
0)</f>
        <v>0</v>
      </c>
      <c r="Z25" s="178">
        <f t="array" ref="Z25">IFERROR(
(MEDIAN((IF(DATOS_[[Sexo]:[Sexo]]=$B25,IF(DATOS_[[AGRUP. VALOR. PTO.]:[AGRUP. VALOR. PTO.]]=$B24,IF(DATOS_[[Check Periodo Ref.]:[Check Periodo Ref.]]="Dentro",IF(DATOS_[[Check Equiparado]:[Check Equiparado]]="Sí",IF(DATOS!AU$4="Sí",(1/DATOS_[[% anualiz]:[% anualiz]]),1)*IF(DATOS!AU$5="Sí",1/DATOS_[[% normaliz]:[% normaliz]],1)*(DATOS_[Conc.Sal.17])))))))),
0)</f>
        <v>0</v>
      </c>
      <c r="AA25" s="178">
        <f t="array" ref="AA25">IFERROR(
(MEDIAN((IF(DATOS_[[Sexo]:[Sexo]]=$B25,IF(DATOS_[[AGRUP. VALOR. PTO.]:[AGRUP. VALOR. PTO.]]=$B24,IF(DATOS_[[Check Periodo Ref.]:[Check Periodo Ref.]]="Dentro",IF(DATOS_[[Check Equiparado]:[Check Equiparado]]="Sí",IF(DATOS!AV$4="Sí",(1/DATOS_[[% anualiz]:[% anualiz]]),1)*IF(DATOS!AV$5="Sí",1/DATOS_[[% normaliz]:[% normaliz]],1)*(DATOS_[Conc.Sal.18])))))))),
0)</f>
        <v>0</v>
      </c>
      <c r="AB25" s="178">
        <f t="array" ref="AB25">IFERROR(
(MEDIAN((IF(DATOS_[[Sexo]:[Sexo]]=$B25,IF(DATOS_[[AGRUP. VALOR. PTO.]:[AGRUP. VALOR. PTO.]]=$B24,IF(DATOS_[[Check Periodo Ref.]:[Check Periodo Ref.]]="Dentro",IF(DATOS_[[Check Equiparado]:[Check Equiparado]]="Sí",IF(DATOS!AW$4="Sí",(1/DATOS_[[% anualiz]:[% anualiz]]),1)*IF(DATOS!AW$5="Sí",1/DATOS_[[% normaliz]:[% normaliz]],1)*(DATOS_[Conc.Sal.19])))))))),
0)</f>
        <v>0</v>
      </c>
      <c r="AC25" s="178">
        <f t="array" ref="AC25">IFERROR(
(MEDIAN((IF(DATOS_[[Sexo]:[Sexo]]=$B25,IF(DATOS_[[AGRUP. VALOR. PTO.]:[AGRUP. VALOR. PTO.]]=$B24,IF(DATOS_[[Check Periodo Ref.]:[Check Periodo Ref.]]="Dentro",IF(DATOS_[[Check Equiparado]:[Check Equiparado]]="Sí",IF(DATOS!AX$4="Sí",(1/DATOS_[[% anualiz]:[% anualiz]]),1)*IF(DATOS!AX$5="Sí",1/DATOS_[[% normaliz]:[% normaliz]],1)*(DATOS_[Conc.Sal.20])))))))),
0)</f>
        <v>0</v>
      </c>
      <c r="AD25" s="178">
        <f t="array" ref="AD25">IFERROR(
(MEDIAN((IF(DATOS_[[Sexo]:[Sexo]]=$B25,IF(DATOS_[[AGRUP. VALOR. PTO.]:[AGRUP. VALOR. PTO.]]=$B24,IF(DATOS_[[Check Periodo Ref.]:[Check Periodo Ref.]]="Dentro",IF(DATOS_[[Check Equiparado]:[Check Equiparado]]="Sí",IF(DATOS!AY$4="Sí",(1/DATOS_[[% anualiz]:[% anualiz]]),1)*IF(DATOS!AY$5="Sí",1/DATOS_[[% normaliz]:[% normaliz]],1)*(DATOS_[Conc.Sal.21])))))))),
0)</f>
        <v>0</v>
      </c>
      <c r="AE25" s="178">
        <f t="array" ref="AE25">IFERROR(
(MEDIAN((IF(DATOS_[[Sexo]:[Sexo]]=$B25,IF(DATOS_[[AGRUP. VALOR. PTO.]:[AGRUP. VALOR. PTO.]]=$B24,IF(DATOS_[[Check Periodo Ref.]:[Check Periodo Ref.]]="Dentro",IF(DATOS_[[Check Equiparado]:[Check Equiparado]]="Sí",IF(DATOS!AZ$4="Sí",(1/DATOS_[[% anualiz]:[% anualiz]]),1)*IF(DATOS!AZ$5="Sí",1/DATOS_[[% normaliz]:[% normaliz]],1)*(DATOS_[Conc.Sal.22])))))))),
0)</f>
        <v>0</v>
      </c>
      <c r="AF25" s="178">
        <f t="array" ref="AF25">IFERROR(
(MEDIAN((IF(DATOS_[[Sexo]:[Sexo]]=$B25,IF(DATOS_[[AGRUP. VALOR. PTO.]:[AGRUP. VALOR. PTO.]]=$B24,IF(DATOS_[[Check Periodo Ref.]:[Check Periodo Ref.]]="Dentro",IF(DATOS_[[Check Equiparado]:[Check Equiparado]]="Sí",IF(DATOS!BA$4="Sí",(1/DATOS_[[% anualiz]:[% anualiz]]),1)*IF(DATOS!BA$5="Sí",1/DATOS_[[% normaliz]:[% normaliz]],1)*(DATOS_[Conc.Sal.23])))))))),
0)</f>
        <v>0</v>
      </c>
      <c r="AG25" s="178">
        <f t="array" ref="AG25">IFERROR(
(MEDIAN((IF(DATOS_[[Sexo]:[Sexo]]=$B25,IF(DATOS_[[AGRUP. VALOR. PTO.]:[AGRUP. VALOR. PTO.]]=$B24,IF(DATOS_[[Check Periodo Ref.]:[Check Periodo Ref.]]="Dentro",IF(DATOS_[[Check Equiparado]:[Check Equiparado]]="Sí",IF(DATOS!BB$4="Sí",(1/DATOS_[[% anualiz]:[% anualiz]]),1)*IF(DATOS!BB$5="Sí",1/DATOS_[[% normaliz]:[% normaliz]],1)*(DATOS_[Conc.Sal.24])))))))),
0)</f>
        <v>0</v>
      </c>
      <c r="AH25" s="178">
        <f t="array" ref="AH25">IFERROR(
(MEDIAN((IF(DATOS_[[Sexo]:[Sexo]]=$B25,IF(DATOS_[[AGRUP. VALOR. PTO.]:[AGRUP. VALOR. PTO.]]=$B24,IF(DATOS_[[Check Periodo Ref.]:[Check Periodo Ref.]]="Dentro",IF(DATOS_[[Check Equiparado]:[Check Equiparado]]="Sí",IF(DATOS!BC$4="Sí",(1/DATOS_[[% anualiz]:[% anualiz]]),1)*IF(DATOS!BC$5="Sí",1/DATOS_[[% normaliz]:[% normaliz]],1)*(DATOS_[Conc.Sal.25])))))))),
0)</f>
        <v>0</v>
      </c>
      <c r="AI25" s="178">
        <f t="array" ref="AI25">IFERROR(
(MEDIAN((IF(DATOS_[[Sexo]:[Sexo]]=$B25,IF(DATOS_[[AGRUP. VALOR. PTO.]:[AGRUP. VALOR. PTO.]]=$B24,IF(DATOS_[[Check Periodo Ref.]:[Check Periodo Ref.]]="Dentro",IF(DATOS_[[Check Equiparado]:[Check Equiparado]]="Sí",IF(DATOS!BD$4="Sí",(1/DATOS_[[% anualiz]:[% anualiz]]),1)*IF(DATOS!BD$5="Sí",1/DATOS_[[% normaliz]:[% normaliz]],1)*(DATOS_[Conc.Sal.26])))))))),
0)</f>
        <v>0</v>
      </c>
      <c r="AJ25" s="178">
        <f t="array" ref="AJ25">IFERROR(
(MEDIAN((IF(DATOS_[[Sexo]:[Sexo]]=$B25,IF(DATOS_[[AGRUP. VALOR. PTO.]:[AGRUP. VALOR. PTO.]]=$B24,IF(DATOS_[[Check Periodo Ref.]:[Check Periodo Ref.]]="Dentro",IF(DATOS_[[Check Equiparado]:[Check Equiparado]]="Sí",IF(DATOS!BE$4="Sí",(1/DATOS_[[% anualiz]:[% anualiz]]),1)*IF(DATOS!BE$5="Sí",1/DATOS_[[% normaliz]:[% normaliz]],1)*(DATOS_[Conc.Sal.27])))))))),
0)</f>
        <v>0</v>
      </c>
      <c r="AK25" s="178">
        <f t="array" ref="AK25">IFERROR(
(MEDIAN((IF(DATOS_[[Sexo]:[Sexo]]=$B25,IF(DATOS_[[AGRUP. VALOR. PTO.]:[AGRUP. VALOR. PTO.]]=$B24,IF(DATOS_[[Check Periodo Ref.]:[Check Periodo Ref.]]="Dentro",IF(DATOS_[[Check Equiparado]:[Check Equiparado]]="Sí",IF(DATOS!BF$4="Sí",(1/DATOS_[[% anualiz]:[% anualiz]]),1)*IF(DATOS!BF$5="Sí",1/DATOS_[[% normaliz]:[% normaliz]],1)*(DATOS_[Conc.Sal.28])))))))),
0)</f>
        <v>0</v>
      </c>
      <c r="AL25" s="178">
        <f t="array" ref="AL25">IFERROR(
(MEDIAN((IF(DATOS_[[Sexo]:[Sexo]]=$B25,IF(DATOS_[[AGRUP. VALOR. PTO.]:[AGRUP. VALOR. PTO.]]=$B24,IF(DATOS_[[Check Periodo Ref.]:[Check Periodo Ref.]]="Dentro",IF(DATOS_[[Check Equiparado]:[Check Equiparado]]="Sí",IF(DATOS!BG$4="Sí",(1/DATOS_[[% anualiz]:[% anualiz]]),1)*IF(DATOS!BG$5="Sí",1/DATOS_[[% normaliz]:[% normaliz]],1)*(DATOS_[Conc.Sal.29])))))))),
0)</f>
        <v>0</v>
      </c>
      <c r="AM25" s="178">
        <f t="array" ref="AM25">IFERROR(
(MEDIAN((IF(DATOS_[[Sexo]:[Sexo]]=$B25,IF(DATOS_[[AGRUP. VALOR. PTO.]:[AGRUP. VALOR. PTO.]]=$B24,IF(DATOS_[[Check Periodo Ref.]:[Check Periodo Ref.]]="Dentro",IF(DATOS_[[Check Equiparado]:[Check Equiparado]]="Sí",IF(DATOS!BH$4="Sí",(1/DATOS_[[% anualiz]:[% anualiz]]),1)*IF(DATOS!BH$5="Sí",1/DATOS_[[% normaliz]:[% normaliz]],1)*(DATOS_[Conc.Sal.30])))))))),
0)</f>
        <v>0</v>
      </c>
      <c r="AN25" s="179">
        <f t="array" ref="AN25">IFERROR(
MEDIAN(IF(DATOS_[Sexo]=$B25,IF(DATOS_[[AGRUP. VALOR. PTO.]:[AGRUP. VALOR. PTO.]]=$B24,IF(DATOS_[Check Equiparado]="Sí",IF(DATOS_[Check Periodo Ref.]="Dentro",DATOS_[Tot COMPL.SAL Eq],FALSE))))),
0)</f>
        <v>0</v>
      </c>
      <c r="AO25" s="180">
        <f t="array" ref="AO25">IFERROR(
MEDIAN(IF(DATOS_[Sexo]=$B25,IF(DATOS_[[AGRUP. VALOR. PTO.]:[AGRUP. VALOR. PTO.]]=$B24,IF(DATOS_[Check Equiparado]="Sí",IF(DATOS_[Check Periodo Ref.]="Dentro",DATOS_[TOTAL SALARIO Eq],FALSE))))),
0)</f>
        <v>0</v>
      </c>
      <c r="AP25" s="181">
        <f t="array" ref="AP25">IFERROR(
(MEDIAN((IF(DATOS_[[Sexo]:[Sexo]]=$B25,IF(DATOS_[[AGRUP. VALOR. PTO.]:[AGRUP. VALOR. PTO.]]=$B24,IF(DATOS_[[Check Periodo Ref.]:[Check Periodo Ref.]]="Dentro",IF(DATOS_[[Check Equiparado]:[Check Equiparado]]="Sí",IF(DATOS!BI$4="Sí",(1/DATOS_[[% anualiz]:[% anualiz]]),1)*IF(DATOS!BI$5="Sí",1/DATOS_[[% normaliz]:[% normaliz]],1)*(DATOS_[C.Extra.01])))))))),
0)</f>
        <v>0</v>
      </c>
      <c r="AQ25" s="181">
        <f t="array" ref="AQ25">IFERROR(
(MEDIAN((IF(DATOS_[[Sexo]:[Sexo]]=$B25,IF(DATOS_[[AGRUP. VALOR. PTO.]:[AGRUP. VALOR. PTO.]]=$B24,IF(DATOS_[[Check Periodo Ref.]:[Check Periodo Ref.]]="Dentro",IF(DATOS_[[Check Equiparado]:[Check Equiparado]]="Sí",IF(DATOS!BJ$4="Sí",(1/DATOS_[[% anualiz]:[% anualiz]]),1)*IF(DATOS!BJ$5="Sí",1/DATOS_[[% normaliz]:[% normaliz]],1)*(DATOS_[C.Extra.02])))))))),
0)</f>
        <v>0</v>
      </c>
      <c r="AR25" s="181">
        <f t="array" ref="AR25">IFERROR(
(MEDIAN((IF(DATOS_[[Sexo]:[Sexo]]=$B25,IF(DATOS_[[AGRUP. VALOR. PTO.]:[AGRUP. VALOR. PTO.]]=$B24,IF(DATOS_[[Check Periodo Ref.]:[Check Periodo Ref.]]="Dentro",IF(DATOS_[[Check Equiparado]:[Check Equiparado]]="Sí",IF(DATOS!BK$4="Sí",(1/DATOS_[[% anualiz]:[% anualiz]]),1)*IF(DATOS!BK$5="Sí",1/DATOS_[[% normaliz]:[% normaliz]],1)*(DATOS_[C.Extra.03])))))))),
0)</f>
        <v>0</v>
      </c>
      <c r="AS25" s="181">
        <f t="array" ref="AS25">IFERROR(
(MEDIAN((IF(DATOS_[[Sexo]:[Sexo]]=$B25,IF(DATOS_[[AGRUP. VALOR. PTO.]:[AGRUP. VALOR. PTO.]]=$B24,IF(DATOS_[[Check Periodo Ref.]:[Check Periodo Ref.]]="Dentro",IF(DATOS_[[Check Equiparado]:[Check Equiparado]]="Sí",IF(DATOS!BL$4="Sí",(1/DATOS_[[% anualiz]:[% anualiz]]),1)*IF(DATOS!BL$5="Sí",1/DATOS_[[% normaliz]:[% normaliz]],1)*(DATOS_[C.Extra.04])))))))),
0)</f>
        <v>0</v>
      </c>
      <c r="AT25" s="181">
        <f t="array" ref="AT25">IFERROR(
(MEDIAN((IF(DATOS_[[Sexo]:[Sexo]]=$B25,IF(DATOS_[[AGRUP. VALOR. PTO.]:[AGRUP. VALOR. PTO.]]=$B24,IF(DATOS_[[Check Periodo Ref.]:[Check Periodo Ref.]]="Dentro",IF(DATOS_[[Check Equiparado]:[Check Equiparado]]="Sí",IF(DATOS!BM$4="Sí",(1/DATOS_[[% anualiz]:[% anualiz]]),1)*IF(DATOS!BM$5="Sí",1/DATOS_[[% normaliz]:[% normaliz]],1)*(DATOS_[C.Extra.05])))))))),
0)</f>
        <v>0</v>
      </c>
      <c r="AU25" s="182">
        <f t="array" ref="AU25">IFERROR(
MEDIAN(IF(DATOS_[Sexo]=$B25,IF(DATOS_[[AGRUP. VALOR. PTO.]:[AGRUP. VALOR. PTO.]]=$B24,IF(DATOS_[Check Equiparado]="Sí",IF(DATOS_[Check Periodo Ref.]="Dentro",DATOS_[Tot Extrasalarial Eq],FALSE))))),
0)</f>
        <v>0</v>
      </c>
      <c r="AV25" s="183">
        <f t="array" ref="AV25">IFERROR(
MEDIAN(IF(DATOS_[Sexo]=$B25,IF(DATOS_[[AGRUP. VALOR. PTO.]:[AGRUP. VALOR. PTO.]]=$B24,IF(DATOS_[Check Equiparado]="Sí",IF(DATOS_[Check Periodo Ref.]="Dentro",DATOS_[TOTAL Retrib Eq],FALSE))))),
0)</f>
        <v>0</v>
      </c>
    </row>
    <row r="26" spans="1:48" x14ac:dyDescent="0.3">
      <c r="A26" s="107" t="str">
        <f t="shared" ref="A26" si="18">+A25</f>
        <v>[ocultar]</v>
      </c>
      <c r="B26" s="153" t="s">
        <v>163</v>
      </c>
      <c r="C26" s="99">
        <f t="array" ref="C26">SUM(IF($B26=DATOS_[Sexo],
IF($B24=DATOS_[AGRUP. VALOR. PTO.],
IF("Dentro"=DATOS_[Check Periodo Ref.],
1/(COUNTIFS(DATOS_[Sexo],$B26,DATOS_[AGRUP. VALOR. PTO.],$B24,DATOS_[Check Periodo Ref.],"Dentro",DATOS_[id],DATOS_[id]))))))</f>
        <v>0</v>
      </c>
      <c r="D26" s="100">
        <f>COUNTIFS(DATOS_[AGRUP. VALOR. PTO.],$B24,DATOS_[Sexo],$B26,DATOS_[Check Periodo Ref.],"Dentro")</f>
        <v>0</v>
      </c>
      <c r="E26" s="100">
        <f>COUNTIFS(DATOS_[AGRUP. VALOR. PTO.],$B24,DATOS_[Sexo],$B26,DATOS_[Check Periodo Ref.],"Dentro",DATOS_[Check Nº SC Norm],"Sí")</f>
        <v>0</v>
      </c>
      <c r="F26" s="100">
        <f>COUNTIFS(DATOS_[AGRUP. VALOR. PTO.],$B24,DATOS_[Sexo],$B26,DATOS_[Check Periodo Ref.],"Dentro",DATOS_[Check Nº SC Anualiz],"Sí")</f>
        <v>0</v>
      </c>
      <c r="G26" s="100">
        <f>COUNTIFS(DATOS_[AGRUP. VALOR. PTO.],$B24,DATOS_[Sexo],$B26,DATOS_[Check Periodo Ref.],"Dentro",DATOS_[Check Nº SC Norm y Anualiz],"Sí")</f>
        <v>0</v>
      </c>
      <c r="H26" s="100">
        <f>COUNTIFS(DATOS_[AGRUP. VALOR. PTO.],$B24,DATOS_[Sexo],$B26,DATOS_[Check Periodo Ref.],"Dentro",DATOS_[Check Equiparación],"Sí")</f>
        <v>0</v>
      </c>
      <c r="I26" s="177" cm="1">
        <f t="array" ref="I26">IFERROR(
MEDIAN(IF(DATOS_[Sexo]=$B26,IF(DATOS_[[AGRUP. VALOR. PTO.]:[AGRUP. VALOR. PTO.]]=$B24,IF(DATOS_[Check Equiparado]="Sí",IF(DATOS_[Check Periodo Ref.]="Dentro",DATOS_[SALARIO BASE Eq],FALSE))))),
0)</f>
        <v>0</v>
      </c>
      <c r="J26" s="178">
        <f t="array" ref="J26">IFERROR(
(MEDIAN((IF(DATOS_[[Sexo]:[Sexo]]=$B26,IF(DATOS_[[AGRUP. VALOR. PTO.]:[AGRUP. VALOR. PTO.]]=$B24,IF(DATOS_[[Check Periodo Ref.]:[Check Periodo Ref.]]="Dentro",IF(DATOS_[[Check Equiparado]:[Check Equiparado]]="Sí",IF(DATOS!AE$4="Sí",(1/DATOS_[[% anualiz]:[% anualiz]]),1)*IF(DATOS!AE$5="Sí",1/DATOS_[[% normaliz]:[% normaliz]],1)*(DATOS_[Conc.Sal.01])))))))),
0)</f>
        <v>0</v>
      </c>
      <c r="K26" s="178">
        <f t="array" ref="K26">IFERROR(
(MEDIAN((IF(DATOS_[[Sexo]:[Sexo]]=$B26,IF(DATOS_[[AGRUP. VALOR. PTO.]:[AGRUP. VALOR. PTO.]]=$B24,IF(DATOS_[[Check Periodo Ref.]:[Check Periodo Ref.]]="Dentro",IF(DATOS_[[Check Equiparado]:[Check Equiparado]]="Sí",IF(DATOS!AF$4="Sí",(1/DATOS_[[% anualiz]:[% anualiz]]),1)*IF(DATOS!AF$5="Sí",1/DATOS_[[% normaliz]:[% normaliz]],1)*(DATOS_[Conc.Sal.02])))))))),
0)</f>
        <v>0</v>
      </c>
      <c r="L26" s="178">
        <f t="array" ref="L26">IFERROR(
(MEDIAN((IF(DATOS_[[Sexo]:[Sexo]]=$B26,IF(DATOS_[[AGRUP. VALOR. PTO.]:[AGRUP. VALOR. PTO.]]=$B24,IF(DATOS_[[Check Periodo Ref.]:[Check Periodo Ref.]]="Dentro",IF(DATOS_[[Check Equiparado]:[Check Equiparado]]="Sí",IF(DATOS!AG$4="Sí",(1/DATOS_[[% anualiz]:[% anualiz]]),1)*IF(DATOS!AG$5="Sí",1/DATOS_[[% normaliz]:[% normaliz]],1)*(DATOS_[Conc.Sal.03])))))))),
0)</f>
        <v>0</v>
      </c>
      <c r="M26" s="178">
        <f t="array" ref="M26">IFERROR(
(MEDIAN((IF(DATOS_[[Sexo]:[Sexo]]=$B26,IF(DATOS_[[AGRUP. VALOR. PTO.]:[AGRUP. VALOR. PTO.]]=$B24,IF(DATOS_[[Check Periodo Ref.]:[Check Periodo Ref.]]="Dentro",IF(DATOS_[[Check Equiparado]:[Check Equiparado]]="Sí",IF(DATOS!AH$4="Sí",(1/DATOS_[[% anualiz]:[% anualiz]]),1)*IF(DATOS!AH$5="Sí",1/DATOS_[[% normaliz]:[% normaliz]],1)*(DATOS_[Conc.Sal.04])))))))),
0)</f>
        <v>0</v>
      </c>
      <c r="N26" s="178">
        <f t="array" ref="N26">IFERROR(
(MEDIAN((IF(DATOS_[[Sexo]:[Sexo]]=$B26,IF(DATOS_[[AGRUP. VALOR. PTO.]:[AGRUP. VALOR. PTO.]]=$B24,IF(DATOS_[[Check Periodo Ref.]:[Check Periodo Ref.]]="Dentro",IF(DATOS_[[Check Equiparado]:[Check Equiparado]]="Sí",IF(DATOS!AI$4="Sí",(1/DATOS_[[% anualiz]:[% anualiz]]),1)*IF(DATOS!AI$5="Sí",1/DATOS_[[% normaliz]:[% normaliz]],1)*(DATOS_[Conc.Sal.05])))))))),
0)</f>
        <v>0</v>
      </c>
      <c r="O26" s="178">
        <f t="array" ref="O26">IFERROR(
(MEDIAN((IF(DATOS_[[Sexo]:[Sexo]]=$B26,IF(DATOS_[[AGRUP. VALOR. PTO.]:[AGRUP. VALOR. PTO.]]=$B24,IF(DATOS_[[Check Periodo Ref.]:[Check Periodo Ref.]]="Dentro",IF(DATOS_[[Check Equiparado]:[Check Equiparado]]="Sí",IF(DATOS!AJ$4="Sí",(1/DATOS_[[% anualiz]:[% anualiz]]),1)*IF(DATOS!AJ$5="Sí",1/DATOS_[[% normaliz]:[% normaliz]],1)*(DATOS_[Conc.Sal.06])))))))),
0)</f>
        <v>0</v>
      </c>
      <c r="P26" s="178">
        <f t="array" ref="P26">IFERROR(
(MEDIAN((IF(DATOS_[[Sexo]:[Sexo]]=$B26,IF(DATOS_[[AGRUP. VALOR. PTO.]:[AGRUP. VALOR. PTO.]]=$B24,IF(DATOS_[[Check Periodo Ref.]:[Check Periodo Ref.]]="Dentro",IF(DATOS_[[Check Equiparado]:[Check Equiparado]]="Sí",IF(DATOS!AK$4="Sí",(1/DATOS_[[% anualiz]:[% anualiz]]),1)*IF(DATOS!AK$5="Sí",1/DATOS_[[% normaliz]:[% normaliz]],1)*(DATOS_[Conc.Sal.07])))))))),
0)</f>
        <v>0</v>
      </c>
      <c r="Q26" s="178">
        <f t="array" ref="Q26">IFERROR(
(MEDIAN((IF(DATOS_[[Sexo]:[Sexo]]=$B26,IF(DATOS_[[AGRUP. VALOR. PTO.]:[AGRUP. VALOR. PTO.]]=$B24,IF(DATOS_[[Check Periodo Ref.]:[Check Periodo Ref.]]="Dentro",IF(DATOS_[[Check Equiparado]:[Check Equiparado]]="Sí",IF(DATOS!AL$4="Sí",(1/DATOS_[[% anualiz]:[% anualiz]]),1)*IF(DATOS!AL$5="Sí",1/DATOS_[[% normaliz]:[% normaliz]],1)*(DATOS_[Conc.Sal.08])))))))),
0)</f>
        <v>0</v>
      </c>
      <c r="R26" s="178">
        <f t="array" ref="R26">IFERROR(
(MEDIAN((IF(DATOS_[[Sexo]:[Sexo]]=$B26,IF(DATOS_[[AGRUP. VALOR. PTO.]:[AGRUP. VALOR. PTO.]]=$B24,IF(DATOS_[[Check Periodo Ref.]:[Check Periodo Ref.]]="Dentro",IF(DATOS_[[Check Equiparado]:[Check Equiparado]]="Sí",IF(DATOS!AM$4="Sí",(1/DATOS_[[% anualiz]:[% anualiz]]),1)*IF(DATOS!AM$5="Sí",1/DATOS_[[% normaliz]:[% normaliz]],1)*(DATOS_[Conc.Sal.09])))))))),
0)</f>
        <v>0</v>
      </c>
      <c r="S26" s="178">
        <f t="array" ref="S26">IFERROR(
(MEDIAN((IF(DATOS_[[Sexo]:[Sexo]]=$B26,IF(DATOS_[[AGRUP. VALOR. PTO.]:[AGRUP. VALOR. PTO.]]=$B24,IF(DATOS_[[Check Periodo Ref.]:[Check Periodo Ref.]]="Dentro",IF(DATOS_[[Check Equiparado]:[Check Equiparado]]="Sí",IF(DATOS!AN$4="Sí",(1/DATOS_[[% anualiz]:[% anualiz]]),1)*IF(DATOS!AN$5="Sí",1/DATOS_[[% normaliz]:[% normaliz]],1)*(DATOS_[Conc.Sal.10])))))))),
0)</f>
        <v>0</v>
      </c>
      <c r="T26" s="178">
        <f t="array" ref="T26">IFERROR(
(MEDIAN((IF(DATOS_[[Sexo]:[Sexo]]=$B26,IF(DATOS_[[AGRUP. VALOR. PTO.]:[AGRUP. VALOR. PTO.]]=$B24,IF(DATOS_[[Check Periodo Ref.]:[Check Periodo Ref.]]="Dentro",IF(DATOS_[[Check Equiparado]:[Check Equiparado]]="Sí",IF(DATOS!AO$4="Sí",(1/DATOS_[[% anualiz]:[% anualiz]]),1)*IF(DATOS!AO$5="Sí",1/DATOS_[[% normaliz]:[% normaliz]],1)*(DATOS_[Conc.Sal.11])))))))),
0)</f>
        <v>0</v>
      </c>
      <c r="U26" s="178">
        <f t="array" ref="U26">IFERROR(
(MEDIAN((IF(DATOS_[[Sexo]:[Sexo]]=$B26,IF(DATOS_[[AGRUP. VALOR. PTO.]:[AGRUP. VALOR. PTO.]]=$B24,IF(DATOS_[[Check Periodo Ref.]:[Check Periodo Ref.]]="Dentro",IF(DATOS_[[Check Equiparado]:[Check Equiparado]]="Sí",IF(DATOS!AP$4="Sí",(1/DATOS_[[% anualiz]:[% anualiz]]),1)*IF(DATOS!AP$5="Sí",1/DATOS_[[% normaliz]:[% normaliz]],1)*(DATOS_[Conc.Sal.12])))))))),
0)</f>
        <v>0</v>
      </c>
      <c r="V26" s="178">
        <f t="array" ref="V26">IFERROR(
(MEDIAN((IF(DATOS_[[Sexo]:[Sexo]]=$B26,IF(DATOS_[[AGRUP. VALOR. PTO.]:[AGRUP. VALOR. PTO.]]=$B24,IF(DATOS_[[Check Periodo Ref.]:[Check Periodo Ref.]]="Dentro",IF(DATOS_[[Check Equiparado]:[Check Equiparado]]="Sí",IF(DATOS!AQ$4="Sí",(1/DATOS_[[% anualiz]:[% anualiz]]),1)*IF(DATOS!AQ$5="Sí",1/DATOS_[[% normaliz]:[% normaliz]],1)*(DATOS_[Conc.Sal.13])))))))),
0)</f>
        <v>0</v>
      </c>
      <c r="W26" s="178">
        <f t="array" ref="W26">IFERROR(
(MEDIAN((IF(DATOS_[[Sexo]:[Sexo]]=$B26,IF(DATOS_[[AGRUP. VALOR. PTO.]:[AGRUP. VALOR. PTO.]]=$B24,IF(DATOS_[[Check Periodo Ref.]:[Check Periodo Ref.]]="Dentro",IF(DATOS_[[Check Equiparado]:[Check Equiparado]]="Sí",IF(DATOS!AR$4="Sí",(1/DATOS_[[% anualiz]:[% anualiz]]),1)*IF(DATOS!AR$5="Sí",1/DATOS_[[% normaliz]:[% normaliz]],1)*(DATOS_[Conc.Sal.14])))))))),
0)</f>
        <v>0</v>
      </c>
      <c r="X26" s="178">
        <f t="array" ref="X26">IFERROR(
(MEDIAN((IF(DATOS_[[Sexo]:[Sexo]]=$B26,IF(DATOS_[[AGRUP. VALOR. PTO.]:[AGRUP. VALOR. PTO.]]=$B24,IF(DATOS_[[Check Periodo Ref.]:[Check Periodo Ref.]]="Dentro",IF(DATOS_[[Check Equiparado]:[Check Equiparado]]="Sí",IF(DATOS!AS$4="Sí",(1/DATOS_[[% anualiz]:[% anualiz]]),1)*IF(DATOS!AS$5="Sí",1/DATOS_[[% normaliz]:[% normaliz]],1)*(DATOS_[Conc.Sal.15])))))))),
0)</f>
        <v>0</v>
      </c>
      <c r="Y26" s="178">
        <f t="array" ref="Y26">IFERROR(
(MEDIAN((IF(DATOS_[[Sexo]:[Sexo]]=$B26,IF(DATOS_[[AGRUP. VALOR. PTO.]:[AGRUP. VALOR. PTO.]]=$B24,IF(DATOS_[[Check Periodo Ref.]:[Check Periodo Ref.]]="Dentro",IF(DATOS_[[Check Equiparado]:[Check Equiparado]]="Sí",IF(DATOS!AT$4="Sí",(1/DATOS_[[% anualiz]:[% anualiz]]),1)*IF(DATOS!AT$5="Sí",1/DATOS_[[% normaliz]:[% normaliz]],1)*(DATOS_[Conc.Sal.16])))))))),
0)</f>
        <v>0</v>
      </c>
      <c r="Z26" s="178">
        <f t="array" ref="Z26">IFERROR(
(MEDIAN((IF(DATOS_[[Sexo]:[Sexo]]=$B26,IF(DATOS_[[AGRUP. VALOR. PTO.]:[AGRUP. VALOR. PTO.]]=$B24,IF(DATOS_[[Check Periodo Ref.]:[Check Periodo Ref.]]="Dentro",IF(DATOS_[[Check Equiparado]:[Check Equiparado]]="Sí",IF(DATOS!AU$4="Sí",(1/DATOS_[[% anualiz]:[% anualiz]]),1)*IF(DATOS!AU$5="Sí",1/DATOS_[[% normaliz]:[% normaliz]],1)*(DATOS_[Conc.Sal.17])))))))),
0)</f>
        <v>0</v>
      </c>
      <c r="AA26" s="178">
        <f t="array" ref="AA26">IFERROR(
(MEDIAN((IF(DATOS_[[Sexo]:[Sexo]]=$B26,IF(DATOS_[[AGRUP. VALOR. PTO.]:[AGRUP. VALOR. PTO.]]=$B24,IF(DATOS_[[Check Periodo Ref.]:[Check Periodo Ref.]]="Dentro",IF(DATOS_[[Check Equiparado]:[Check Equiparado]]="Sí",IF(DATOS!AV$4="Sí",(1/DATOS_[[% anualiz]:[% anualiz]]),1)*IF(DATOS!AV$5="Sí",1/DATOS_[[% normaliz]:[% normaliz]],1)*(DATOS_[Conc.Sal.18])))))))),
0)</f>
        <v>0</v>
      </c>
      <c r="AB26" s="178">
        <f t="array" ref="AB26">IFERROR(
(MEDIAN((IF(DATOS_[[Sexo]:[Sexo]]=$B26,IF(DATOS_[[AGRUP. VALOR. PTO.]:[AGRUP. VALOR. PTO.]]=$B24,IF(DATOS_[[Check Periodo Ref.]:[Check Periodo Ref.]]="Dentro",IF(DATOS_[[Check Equiparado]:[Check Equiparado]]="Sí",IF(DATOS!AW$4="Sí",(1/DATOS_[[% anualiz]:[% anualiz]]),1)*IF(DATOS!AW$5="Sí",1/DATOS_[[% normaliz]:[% normaliz]],1)*(DATOS_[Conc.Sal.19])))))))),
0)</f>
        <v>0</v>
      </c>
      <c r="AC26" s="178">
        <f t="array" ref="AC26">IFERROR(
(MEDIAN((IF(DATOS_[[Sexo]:[Sexo]]=$B26,IF(DATOS_[[AGRUP. VALOR. PTO.]:[AGRUP. VALOR. PTO.]]=$B24,IF(DATOS_[[Check Periodo Ref.]:[Check Periodo Ref.]]="Dentro",IF(DATOS_[[Check Equiparado]:[Check Equiparado]]="Sí",IF(DATOS!AX$4="Sí",(1/DATOS_[[% anualiz]:[% anualiz]]),1)*IF(DATOS!AX$5="Sí",1/DATOS_[[% normaliz]:[% normaliz]],1)*(DATOS_[Conc.Sal.20])))))))),
0)</f>
        <v>0</v>
      </c>
      <c r="AD26" s="178">
        <f t="array" ref="AD26">IFERROR(
(MEDIAN((IF(DATOS_[[Sexo]:[Sexo]]=$B26,IF(DATOS_[[AGRUP. VALOR. PTO.]:[AGRUP. VALOR. PTO.]]=$B24,IF(DATOS_[[Check Periodo Ref.]:[Check Periodo Ref.]]="Dentro",IF(DATOS_[[Check Equiparado]:[Check Equiparado]]="Sí",IF(DATOS!AY$4="Sí",(1/DATOS_[[% anualiz]:[% anualiz]]),1)*IF(DATOS!AY$5="Sí",1/DATOS_[[% normaliz]:[% normaliz]],1)*(DATOS_[Conc.Sal.21])))))))),
0)</f>
        <v>0</v>
      </c>
      <c r="AE26" s="178">
        <f t="array" ref="AE26">IFERROR(
(MEDIAN((IF(DATOS_[[Sexo]:[Sexo]]=$B26,IF(DATOS_[[AGRUP. VALOR. PTO.]:[AGRUP. VALOR. PTO.]]=$B24,IF(DATOS_[[Check Periodo Ref.]:[Check Periodo Ref.]]="Dentro",IF(DATOS_[[Check Equiparado]:[Check Equiparado]]="Sí",IF(DATOS!AZ$4="Sí",(1/DATOS_[[% anualiz]:[% anualiz]]),1)*IF(DATOS!AZ$5="Sí",1/DATOS_[[% normaliz]:[% normaliz]],1)*(DATOS_[Conc.Sal.22])))))))),
0)</f>
        <v>0</v>
      </c>
      <c r="AF26" s="178">
        <f t="array" ref="AF26">IFERROR(
(MEDIAN((IF(DATOS_[[Sexo]:[Sexo]]=$B26,IF(DATOS_[[AGRUP. VALOR. PTO.]:[AGRUP. VALOR. PTO.]]=$B24,IF(DATOS_[[Check Periodo Ref.]:[Check Periodo Ref.]]="Dentro",IF(DATOS_[[Check Equiparado]:[Check Equiparado]]="Sí",IF(DATOS!BA$4="Sí",(1/DATOS_[[% anualiz]:[% anualiz]]),1)*IF(DATOS!BA$5="Sí",1/DATOS_[[% normaliz]:[% normaliz]],1)*(DATOS_[Conc.Sal.23])))))))),
0)</f>
        <v>0</v>
      </c>
      <c r="AG26" s="178">
        <f t="array" ref="AG26">IFERROR(
(MEDIAN((IF(DATOS_[[Sexo]:[Sexo]]=$B26,IF(DATOS_[[AGRUP. VALOR. PTO.]:[AGRUP. VALOR. PTO.]]=$B24,IF(DATOS_[[Check Periodo Ref.]:[Check Periodo Ref.]]="Dentro",IF(DATOS_[[Check Equiparado]:[Check Equiparado]]="Sí",IF(DATOS!BB$4="Sí",(1/DATOS_[[% anualiz]:[% anualiz]]),1)*IF(DATOS!BB$5="Sí",1/DATOS_[[% normaliz]:[% normaliz]],1)*(DATOS_[Conc.Sal.24])))))))),
0)</f>
        <v>0</v>
      </c>
      <c r="AH26" s="178">
        <f t="array" ref="AH26">IFERROR(
(MEDIAN((IF(DATOS_[[Sexo]:[Sexo]]=$B26,IF(DATOS_[[AGRUP. VALOR. PTO.]:[AGRUP. VALOR. PTO.]]=$B24,IF(DATOS_[[Check Periodo Ref.]:[Check Periodo Ref.]]="Dentro",IF(DATOS_[[Check Equiparado]:[Check Equiparado]]="Sí",IF(DATOS!BC$4="Sí",(1/DATOS_[[% anualiz]:[% anualiz]]),1)*IF(DATOS!BC$5="Sí",1/DATOS_[[% normaliz]:[% normaliz]],1)*(DATOS_[Conc.Sal.25])))))))),
0)</f>
        <v>0</v>
      </c>
      <c r="AI26" s="178">
        <f t="array" ref="AI26">IFERROR(
(MEDIAN((IF(DATOS_[[Sexo]:[Sexo]]=$B26,IF(DATOS_[[AGRUP. VALOR. PTO.]:[AGRUP. VALOR. PTO.]]=$B24,IF(DATOS_[[Check Periodo Ref.]:[Check Periodo Ref.]]="Dentro",IF(DATOS_[[Check Equiparado]:[Check Equiparado]]="Sí",IF(DATOS!BD$4="Sí",(1/DATOS_[[% anualiz]:[% anualiz]]),1)*IF(DATOS!BD$5="Sí",1/DATOS_[[% normaliz]:[% normaliz]],1)*(DATOS_[Conc.Sal.26])))))))),
0)</f>
        <v>0</v>
      </c>
      <c r="AJ26" s="178">
        <f t="array" ref="AJ26">IFERROR(
(MEDIAN((IF(DATOS_[[Sexo]:[Sexo]]=$B26,IF(DATOS_[[AGRUP. VALOR. PTO.]:[AGRUP. VALOR. PTO.]]=$B24,IF(DATOS_[[Check Periodo Ref.]:[Check Periodo Ref.]]="Dentro",IF(DATOS_[[Check Equiparado]:[Check Equiparado]]="Sí",IF(DATOS!BE$4="Sí",(1/DATOS_[[% anualiz]:[% anualiz]]),1)*IF(DATOS!BE$5="Sí",1/DATOS_[[% normaliz]:[% normaliz]],1)*(DATOS_[Conc.Sal.27])))))))),
0)</f>
        <v>0</v>
      </c>
      <c r="AK26" s="178">
        <f t="array" ref="AK26">IFERROR(
(MEDIAN((IF(DATOS_[[Sexo]:[Sexo]]=$B26,IF(DATOS_[[AGRUP. VALOR. PTO.]:[AGRUP. VALOR. PTO.]]=$B24,IF(DATOS_[[Check Periodo Ref.]:[Check Periodo Ref.]]="Dentro",IF(DATOS_[[Check Equiparado]:[Check Equiparado]]="Sí",IF(DATOS!BF$4="Sí",(1/DATOS_[[% anualiz]:[% anualiz]]),1)*IF(DATOS!BF$5="Sí",1/DATOS_[[% normaliz]:[% normaliz]],1)*(DATOS_[Conc.Sal.28])))))))),
0)</f>
        <v>0</v>
      </c>
      <c r="AL26" s="178">
        <f t="array" ref="AL26">IFERROR(
(MEDIAN((IF(DATOS_[[Sexo]:[Sexo]]=$B26,IF(DATOS_[[AGRUP. VALOR. PTO.]:[AGRUP. VALOR. PTO.]]=$B24,IF(DATOS_[[Check Periodo Ref.]:[Check Periodo Ref.]]="Dentro",IF(DATOS_[[Check Equiparado]:[Check Equiparado]]="Sí",IF(DATOS!BG$4="Sí",(1/DATOS_[[% anualiz]:[% anualiz]]),1)*IF(DATOS!BG$5="Sí",1/DATOS_[[% normaliz]:[% normaliz]],1)*(DATOS_[Conc.Sal.29])))))))),
0)</f>
        <v>0</v>
      </c>
      <c r="AM26" s="178">
        <f t="array" ref="AM26">IFERROR(
(MEDIAN((IF(DATOS_[[Sexo]:[Sexo]]=$B26,IF(DATOS_[[AGRUP. VALOR. PTO.]:[AGRUP. VALOR. PTO.]]=$B24,IF(DATOS_[[Check Periodo Ref.]:[Check Periodo Ref.]]="Dentro",IF(DATOS_[[Check Equiparado]:[Check Equiparado]]="Sí",IF(DATOS!BH$4="Sí",(1/DATOS_[[% anualiz]:[% anualiz]]),1)*IF(DATOS!BH$5="Sí",1/DATOS_[[% normaliz]:[% normaliz]],1)*(DATOS_[Conc.Sal.30])))))))),
0)</f>
        <v>0</v>
      </c>
      <c r="AN26" s="179">
        <f t="array" ref="AN26">IFERROR(
MEDIAN(IF(DATOS_[Sexo]=$B26,IF(DATOS_[[AGRUP. VALOR. PTO.]:[AGRUP. VALOR. PTO.]]=$B24,IF(DATOS_[Check Equiparado]="Sí",IF(DATOS_[Check Periodo Ref.]="Dentro",DATOS_[Tot COMPL.SAL Eq],FALSE))))),
0)</f>
        <v>0</v>
      </c>
      <c r="AO26" s="180">
        <f t="array" ref="AO26">IFERROR(
MEDIAN(IF(DATOS_[Sexo]=$B26,IF(DATOS_[[AGRUP. VALOR. PTO.]:[AGRUP. VALOR. PTO.]]=$B24,IF(DATOS_[Check Equiparado]="Sí",IF(DATOS_[Check Periodo Ref.]="Dentro",DATOS_[TOTAL SALARIO Eq],FALSE))))),
0)</f>
        <v>0</v>
      </c>
      <c r="AP26" s="181">
        <f t="array" ref="AP26">IFERROR(
(MEDIAN((IF(DATOS_[[Sexo]:[Sexo]]=$B26,IF(DATOS_[[AGRUP. VALOR. PTO.]:[AGRUP. VALOR. PTO.]]=$B25,IF(DATOS_[[Check Periodo Ref.]:[Check Periodo Ref.]]="Dentro",IF(DATOS_[[Check Equiparado]:[Check Equiparado]]="Sí",IF(DATOS!BI$4="Sí",(1/DATOS_[[% anualiz]:[% anualiz]]),1)*IF(DATOS!BI$5="Sí",1/DATOS_[[% normaliz]:[% normaliz]],1)*(DATOS_[C.Extra.01])))))))),
0)</f>
        <v>0</v>
      </c>
      <c r="AQ26" s="181">
        <f t="array" ref="AQ26">IFERROR(
(MEDIAN((IF(DATOS_[[Sexo]:[Sexo]]=$B26,IF(DATOS_[[AGRUP. VALOR. PTO.]:[AGRUP. VALOR. PTO.]]=$B25,IF(DATOS_[[Check Periodo Ref.]:[Check Periodo Ref.]]="Dentro",IF(DATOS_[[Check Equiparado]:[Check Equiparado]]="Sí",IF(DATOS!BJ$4="Sí",(1/DATOS_[[% anualiz]:[% anualiz]]),1)*IF(DATOS!BJ$5="Sí",1/DATOS_[[% normaliz]:[% normaliz]],1)*(DATOS_[C.Extra.02])))))))),
0)</f>
        <v>0</v>
      </c>
      <c r="AR26" s="181">
        <f t="array" ref="AR26">IFERROR(
(MEDIAN((IF(DATOS_[[Sexo]:[Sexo]]=$B26,IF(DATOS_[[AGRUP. VALOR. PTO.]:[AGRUP. VALOR. PTO.]]=$B25,IF(DATOS_[[Check Periodo Ref.]:[Check Periodo Ref.]]="Dentro",IF(DATOS_[[Check Equiparado]:[Check Equiparado]]="Sí",IF(DATOS!BK$4="Sí",(1/DATOS_[[% anualiz]:[% anualiz]]),1)*IF(DATOS!BK$5="Sí",1/DATOS_[[% normaliz]:[% normaliz]],1)*(DATOS_[C.Extra.03])))))))),
0)</f>
        <v>0</v>
      </c>
      <c r="AS26" s="181">
        <f t="array" ref="AS26">IFERROR(
(MEDIAN((IF(DATOS_[[Sexo]:[Sexo]]=$B26,IF(DATOS_[[AGRUP. VALOR. PTO.]:[AGRUP. VALOR. PTO.]]=$B25,IF(DATOS_[[Check Periodo Ref.]:[Check Periodo Ref.]]="Dentro",IF(DATOS_[[Check Equiparado]:[Check Equiparado]]="Sí",IF(DATOS!BL$4="Sí",(1/DATOS_[[% anualiz]:[% anualiz]]),1)*IF(DATOS!BL$5="Sí",1/DATOS_[[% normaliz]:[% normaliz]],1)*(DATOS_[C.Extra.04])))))))),
0)</f>
        <v>0</v>
      </c>
      <c r="AT26" s="181">
        <f t="array" ref="AT26">IFERROR(
(MEDIAN((IF(DATOS_[[Sexo]:[Sexo]]=$B26,IF(DATOS_[[AGRUP. VALOR. PTO.]:[AGRUP. VALOR. PTO.]]=$B25,IF(DATOS_[[Check Periodo Ref.]:[Check Periodo Ref.]]="Dentro",IF(DATOS_[[Check Equiparado]:[Check Equiparado]]="Sí",IF(DATOS!BM$4="Sí",(1/DATOS_[[% anualiz]:[% anualiz]]),1)*IF(DATOS!BM$5="Sí",1/DATOS_[[% normaliz]:[% normaliz]],1)*(DATOS_[C.Extra.05])))))))),
0)</f>
        <v>0</v>
      </c>
      <c r="AU26" s="182">
        <f t="array" ref="AU26">IFERROR(
MEDIAN(IF(DATOS_[Sexo]=$B26,IF(DATOS_[[AGRUP. VALOR. PTO.]:[AGRUP. VALOR. PTO.]]=$B24,IF(DATOS_[Check Equiparado]="Sí",IF(DATOS_[Check Periodo Ref.]="Dentro",DATOS_[Tot Extrasalarial Eq],FALSE))))),
0)</f>
        <v>0</v>
      </c>
      <c r="AV26" s="183">
        <f t="array" ref="AV26">IFERROR(
MEDIAN(IF(DATOS_[Sexo]=$B26,IF(DATOS_[[AGRUP. VALOR. PTO.]:[AGRUP. VALOR. PTO.]]=$B24,IF(DATOS_[Check Equiparado]="Sí",IF(DATOS_[Check Periodo Ref.]="Dentro",DATOS_[TOTAL Retrib Eq],FALSE))))),
0)</f>
        <v>0</v>
      </c>
    </row>
    <row r="27" spans="1:48" ht="17.25" thickBot="1" x14ac:dyDescent="0.35">
      <c r="A27" s="107" t="str">
        <f t="shared" ref="A27" si="19">+A28</f>
        <v>[ocultar]</v>
      </c>
      <c r="B27" s="157" t="s">
        <v>307</v>
      </c>
      <c r="C27" s="176"/>
      <c r="D27" s="106"/>
      <c r="E27" s="106"/>
      <c r="F27" s="106"/>
      <c r="G27" s="106"/>
      <c r="H27" s="106"/>
      <c r="I27" s="186" t="str">
        <f t="shared" ref="I27:AV27" si="20">IFERROR((I28-I29)/I28,"")</f>
        <v/>
      </c>
      <c r="J27" s="190" t="str">
        <f t="shared" si="20"/>
        <v/>
      </c>
      <c r="K27" s="190" t="str">
        <f t="shared" si="20"/>
        <v/>
      </c>
      <c r="L27" s="190" t="str">
        <f t="shared" si="20"/>
        <v/>
      </c>
      <c r="M27" s="190" t="str">
        <f t="shared" si="20"/>
        <v/>
      </c>
      <c r="N27" s="190" t="str">
        <f t="shared" si="20"/>
        <v/>
      </c>
      <c r="O27" s="190" t="str">
        <f t="shared" si="20"/>
        <v/>
      </c>
      <c r="P27" s="190" t="str">
        <f t="shared" si="20"/>
        <v/>
      </c>
      <c r="Q27" s="190" t="str">
        <f t="shared" si="20"/>
        <v/>
      </c>
      <c r="R27" s="190" t="str">
        <f t="shared" si="20"/>
        <v/>
      </c>
      <c r="S27" s="190" t="str">
        <f t="shared" si="20"/>
        <v/>
      </c>
      <c r="T27" s="190" t="str">
        <f t="shared" si="20"/>
        <v/>
      </c>
      <c r="U27" s="190" t="str">
        <f t="shared" si="20"/>
        <v/>
      </c>
      <c r="V27" s="190" t="str">
        <f t="shared" si="20"/>
        <v/>
      </c>
      <c r="W27" s="190" t="str">
        <f t="shared" si="20"/>
        <v/>
      </c>
      <c r="X27" s="190" t="str">
        <f t="shared" si="20"/>
        <v/>
      </c>
      <c r="Y27" s="190" t="str">
        <f t="shared" si="20"/>
        <v/>
      </c>
      <c r="Z27" s="189" t="str">
        <f t="shared" si="20"/>
        <v/>
      </c>
      <c r="AA27" s="189" t="str">
        <f t="shared" si="20"/>
        <v/>
      </c>
      <c r="AB27" s="189" t="str">
        <f t="shared" si="20"/>
        <v/>
      </c>
      <c r="AC27" s="189" t="str">
        <f t="shared" si="20"/>
        <v/>
      </c>
      <c r="AD27" s="189" t="str">
        <f t="shared" si="20"/>
        <v/>
      </c>
      <c r="AE27" s="189" t="str">
        <f t="shared" si="20"/>
        <v/>
      </c>
      <c r="AF27" s="189" t="str">
        <f t="shared" si="20"/>
        <v/>
      </c>
      <c r="AG27" s="189" t="str">
        <f t="shared" si="20"/>
        <v/>
      </c>
      <c r="AH27" s="189" t="str">
        <f t="shared" si="20"/>
        <v/>
      </c>
      <c r="AI27" s="189" t="str">
        <f t="shared" si="20"/>
        <v/>
      </c>
      <c r="AJ27" s="189" t="str">
        <f t="shared" si="20"/>
        <v/>
      </c>
      <c r="AK27" s="189" t="str">
        <f t="shared" si="20"/>
        <v/>
      </c>
      <c r="AL27" s="189" t="str">
        <f t="shared" si="20"/>
        <v/>
      </c>
      <c r="AM27" s="189" t="str">
        <f t="shared" si="20"/>
        <v/>
      </c>
      <c r="AN27" s="191" t="str">
        <f t="shared" si="20"/>
        <v/>
      </c>
      <c r="AO27" s="195" t="str">
        <f t="shared" si="20"/>
        <v/>
      </c>
      <c r="AP27" s="192" t="str">
        <f t="shared" si="20"/>
        <v/>
      </c>
      <c r="AQ27" s="192" t="str">
        <f t="shared" si="20"/>
        <v/>
      </c>
      <c r="AR27" s="192" t="str">
        <f t="shared" si="20"/>
        <v/>
      </c>
      <c r="AS27" s="192" t="str">
        <f t="shared" si="20"/>
        <v/>
      </c>
      <c r="AT27" s="192" t="str">
        <f t="shared" si="20"/>
        <v/>
      </c>
      <c r="AU27" s="193" t="str">
        <f t="shared" si="20"/>
        <v/>
      </c>
      <c r="AV27" s="194" t="str">
        <f t="shared" si="20"/>
        <v/>
      </c>
    </row>
    <row r="28" spans="1:48" x14ac:dyDescent="0.3">
      <c r="A28" s="107" t="str">
        <f t="shared" ref="A28" si="21">+IF(C28+C29=0,"[ocultar]","")</f>
        <v>[ocultar]</v>
      </c>
      <c r="B28" s="153" t="s">
        <v>162</v>
      </c>
      <c r="C28" s="99">
        <f t="array" ref="C28">SUM(IF($B28=DATOS_[Sexo],
IF($B27=DATOS_[AGRUP. VALOR. PTO.],
IF("Dentro"=DATOS_[Check Periodo Ref.],
1/(COUNTIFS(DATOS_[Sexo],$B28,DATOS_[AGRUP. VALOR. PTO.],$B27,DATOS_[Check Periodo Ref.],"Dentro",DATOS_[id],DATOS_[id]))))))</f>
        <v>0</v>
      </c>
      <c r="D28" s="100">
        <f>COUNTIFS(DATOS_[AGRUP. VALOR. PTO.],$B27,DATOS_[Sexo],$B28,DATOS_[Check Periodo Ref.],"Dentro")</f>
        <v>0</v>
      </c>
      <c r="E28" s="100">
        <f>COUNTIFS(DATOS_[AGRUP. VALOR. PTO.],$B27,DATOS_[Sexo],$B28,DATOS_[Check Periodo Ref.],"Dentro",DATOS_[Check Nº SC Norm],"Sí")</f>
        <v>0</v>
      </c>
      <c r="F28" s="100">
        <f>COUNTIFS(DATOS_[AGRUP. VALOR. PTO.],$B27,DATOS_[Sexo],$B28,DATOS_[Check Periodo Ref.],"Dentro",DATOS_[Check Nº SC Anualiz],"Sí")</f>
        <v>0</v>
      </c>
      <c r="G28" s="100">
        <f>COUNTIFS(DATOS_[AGRUP. VALOR. PTO.],$B27,DATOS_[Sexo],$B28,DATOS_[Check Periodo Ref.],"Dentro",DATOS_[Check Nº SC Norm y Anualiz],"Sí")</f>
        <v>0</v>
      </c>
      <c r="H28" s="100">
        <f>COUNTIFS(DATOS_[AGRUP. VALOR. PTO.],$B27,DATOS_[Sexo],$B28,DATOS_[Check Periodo Ref.],"Dentro",DATOS_[Check Equiparación],"Sí")</f>
        <v>0</v>
      </c>
      <c r="I28" s="177">
        <f t="array" ref="I28">IFERROR(
MEDIAN(IF(DATOS_[Sexo]=$B28,IF(DATOS_[[AGRUP. VALOR. PTO.]:[AGRUP. VALOR. PTO.]]=$B27,IF(DATOS_[Check Equiparado]="Sí",IF(DATOS_[Check Periodo Ref.]="Dentro",DATOS_[SALARIO BASE Eq],FALSE))))),
0)</f>
        <v>0</v>
      </c>
      <c r="J28" s="178">
        <f t="array" ref="J28">IFERROR(
(MEDIAN((IF(DATOS_[[Sexo]:[Sexo]]=$B28,IF(DATOS_[[AGRUP. VALOR. PTO.]:[AGRUP. VALOR. PTO.]]=$B27,IF(DATOS_[[Check Periodo Ref.]:[Check Periodo Ref.]]="Dentro",IF(DATOS_[[Check Equiparado]:[Check Equiparado]]="Sí",IF(DATOS!AE$4="Sí",(1/DATOS_[[% anualiz]:[% anualiz]]),1)*IF(DATOS!AE$5="Sí",1/DATOS_[[% normaliz]:[% normaliz]],1)*(DATOS_[Conc.Sal.01])))))))),
0)</f>
        <v>0</v>
      </c>
      <c r="K28" s="178">
        <f t="array" ref="K28">IFERROR(
(MEDIAN((IF(DATOS_[[Sexo]:[Sexo]]=$B28,IF(DATOS_[[AGRUP. VALOR. PTO.]:[AGRUP. VALOR. PTO.]]=$B27,IF(DATOS_[[Check Periodo Ref.]:[Check Periodo Ref.]]="Dentro",IF(DATOS_[[Check Equiparado]:[Check Equiparado]]="Sí",IF(DATOS!AF$4="Sí",(1/DATOS_[[% anualiz]:[% anualiz]]),1)*IF(DATOS!AF$5="Sí",1/DATOS_[[% normaliz]:[% normaliz]],1)*(DATOS_[Conc.Sal.02])))))))),
0)</f>
        <v>0</v>
      </c>
      <c r="L28" s="178">
        <f t="array" ref="L28">IFERROR(
(MEDIAN((IF(DATOS_[[Sexo]:[Sexo]]=$B28,IF(DATOS_[[AGRUP. VALOR. PTO.]:[AGRUP. VALOR. PTO.]]=$B27,IF(DATOS_[[Check Periodo Ref.]:[Check Periodo Ref.]]="Dentro",IF(DATOS_[[Check Equiparado]:[Check Equiparado]]="Sí",IF(DATOS!AG$4="Sí",(1/DATOS_[[% anualiz]:[% anualiz]]),1)*IF(DATOS!AG$5="Sí",1/DATOS_[[% normaliz]:[% normaliz]],1)*(DATOS_[Conc.Sal.03])))))))),
0)</f>
        <v>0</v>
      </c>
      <c r="M28" s="178">
        <f t="array" ref="M28">IFERROR(
(MEDIAN((IF(DATOS_[[Sexo]:[Sexo]]=$B28,IF(DATOS_[[AGRUP. VALOR. PTO.]:[AGRUP. VALOR. PTO.]]=$B27,IF(DATOS_[[Check Periodo Ref.]:[Check Periodo Ref.]]="Dentro",IF(DATOS_[[Check Equiparado]:[Check Equiparado]]="Sí",IF(DATOS!AH$4="Sí",(1/DATOS_[[% anualiz]:[% anualiz]]),1)*IF(DATOS!AH$5="Sí",1/DATOS_[[% normaliz]:[% normaliz]],1)*(DATOS_[Conc.Sal.04])))))))),
0)</f>
        <v>0</v>
      </c>
      <c r="N28" s="178">
        <f t="array" ref="N28">IFERROR(
(MEDIAN((IF(DATOS_[[Sexo]:[Sexo]]=$B28,IF(DATOS_[[AGRUP. VALOR. PTO.]:[AGRUP. VALOR. PTO.]]=$B27,IF(DATOS_[[Check Periodo Ref.]:[Check Periodo Ref.]]="Dentro",IF(DATOS_[[Check Equiparado]:[Check Equiparado]]="Sí",IF(DATOS!AI$4="Sí",(1/DATOS_[[% anualiz]:[% anualiz]]),1)*IF(DATOS!AI$5="Sí",1/DATOS_[[% normaliz]:[% normaliz]],1)*(DATOS_[Conc.Sal.05])))))))),
0)</f>
        <v>0</v>
      </c>
      <c r="O28" s="178">
        <f t="array" ref="O28">IFERROR(
(MEDIAN((IF(DATOS_[[Sexo]:[Sexo]]=$B28,IF(DATOS_[[AGRUP. VALOR. PTO.]:[AGRUP. VALOR. PTO.]]=$B27,IF(DATOS_[[Check Periodo Ref.]:[Check Periodo Ref.]]="Dentro",IF(DATOS_[[Check Equiparado]:[Check Equiparado]]="Sí",IF(DATOS!AJ$4="Sí",(1/DATOS_[[% anualiz]:[% anualiz]]),1)*IF(DATOS!AJ$5="Sí",1/DATOS_[[% normaliz]:[% normaliz]],1)*(DATOS_[Conc.Sal.06])))))))),
0)</f>
        <v>0</v>
      </c>
      <c r="P28" s="178">
        <f t="array" ref="P28">IFERROR(
(MEDIAN((IF(DATOS_[[Sexo]:[Sexo]]=$B28,IF(DATOS_[[AGRUP. VALOR. PTO.]:[AGRUP. VALOR. PTO.]]=$B27,IF(DATOS_[[Check Periodo Ref.]:[Check Periodo Ref.]]="Dentro",IF(DATOS_[[Check Equiparado]:[Check Equiparado]]="Sí",IF(DATOS!AK$4="Sí",(1/DATOS_[[% anualiz]:[% anualiz]]),1)*IF(DATOS!AK$5="Sí",1/DATOS_[[% normaliz]:[% normaliz]],1)*(DATOS_[Conc.Sal.07])))))))),
0)</f>
        <v>0</v>
      </c>
      <c r="Q28" s="178">
        <f t="array" ref="Q28">IFERROR(
(MEDIAN((IF(DATOS_[[Sexo]:[Sexo]]=$B28,IF(DATOS_[[AGRUP. VALOR. PTO.]:[AGRUP. VALOR. PTO.]]=$B27,IF(DATOS_[[Check Periodo Ref.]:[Check Periodo Ref.]]="Dentro",IF(DATOS_[[Check Equiparado]:[Check Equiparado]]="Sí",IF(DATOS!AL$4="Sí",(1/DATOS_[[% anualiz]:[% anualiz]]),1)*IF(DATOS!AL$5="Sí",1/DATOS_[[% normaliz]:[% normaliz]],1)*(DATOS_[Conc.Sal.08])))))))),
0)</f>
        <v>0</v>
      </c>
      <c r="R28" s="178">
        <f t="array" ref="R28">IFERROR(
(MEDIAN((IF(DATOS_[[Sexo]:[Sexo]]=$B28,IF(DATOS_[[AGRUP. VALOR. PTO.]:[AGRUP. VALOR. PTO.]]=$B27,IF(DATOS_[[Check Periodo Ref.]:[Check Periodo Ref.]]="Dentro",IF(DATOS_[[Check Equiparado]:[Check Equiparado]]="Sí",IF(DATOS!AM$4="Sí",(1/DATOS_[[% anualiz]:[% anualiz]]),1)*IF(DATOS!AM$5="Sí",1/DATOS_[[% normaliz]:[% normaliz]],1)*(DATOS_[Conc.Sal.09])))))))),
0)</f>
        <v>0</v>
      </c>
      <c r="S28" s="178">
        <f t="array" ref="S28">IFERROR(
(MEDIAN((IF(DATOS_[[Sexo]:[Sexo]]=$B28,IF(DATOS_[[AGRUP. VALOR. PTO.]:[AGRUP. VALOR. PTO.]]=$B27,IF(DATOS_[[Check Periodo Ref.]:[Check Periodo Ref.]]="Dentro",IF(DATOS_[[Check Equiparado]:[Check Equiparado]]="Sí",IF(DATOS!AN$4="Sí",(1/DATOS_[[% anualiz]:[% anualiz]]),1)*IF(DATOS!AN$5="Sí",1/DATOS_[[% normaliz]:[% normaliz]],1)*(DATOS_[Conc.Sal.10])))))))),
0)</f>
        <v>0</v>
      </c>
      <c r="T28" s="178">
        <f t="array" ref="T28">IFERROR(
(MEDIAN((IF(DATOS_[[Sexo]:[Sexo]]=$B28,IF(DATOS_[[AGRUP. VALOR. PTO.]:[AGRUP. VALOR. PTO.]]=$B27,IF(DATOS_[[Check Periodo Ref.]:[Check Periodo Ref.]]="Dentro",IF(DATOS_[[Check Equiparado]:[Check Equiparado]]="Sí",IF(DATOS!AO$4="Sí",(1/DATOS_[[% anualiz]:[% anualiz]]),1)*IF(DATOS!AO$5="Sí",1/DATOS_[[% normaliz]:[% normaliz]],1)*(DATOS_[Conc.Sal.11])))))))),
0)</f>
        <v>0</v>
      </c>
      <c r="U28" s="178">
        <f t="array" ref="U28">IFERROR(
(MEDIAN((IF(DATOS_[[Sexo]:[Sexo]]=$B28,IF(DATOS_[[AGRUP. VALOR. PTO.]:[AGRUP. VALOR. PTO.]]=$B27,IF(DATOS_[[Check Periodo Ref.]:[Check Periodo Ref.]]="Dentro",IF(DATOS_[[Check Equiparado]:[Check Equiparado]]="Sí",IF(DATOS!AP$4="Sí",(1/DATOS_[[% anualiz]:[% anualiz]]),1)*IF(DATOS!AP$5="Sí",1/DATOS_[[% normaliz]:[% normaliz]],1)*(DATOS_[Conc.Sal.12])))))))),
0)</f>
        <v>0</v>
      </c>
      <c r="V28" s="178">
        <f t="array" ref="V28">IFERROR(
(MEDIAN((IF(DATOS_[[Sexo]:[Sexo]]=$B28,IF(DATOS_[[AGRUP. VALOR. PTO.]:[AGRUP. VALOR. PTO.]]=$B27,IF(DATOS_[[Check Periodo Ref.]:[Check Periodo Ref.]]="Dentro",IF(DATOS_[[Check Equiparado]:[Check Equiparado]]="Sí",IF(DATOS!AQ$4="Sí",(1/DATOS_[[% anualiz]:[% anualiz]]),1)*IF(DATOS!AQ$5="Sí",1/DATOS_[[% normaliz]:[% normaliz]],1)*(DATOS_[Conc.Sal.13])))))))),
0)</f>
        <v>0</v>
      </c>
      <c r="W28" s="178">
        <f t="array" ref="W28">IFERROR(
(MEDIAN((IF(DATOS_[[Sexo]:[Sexo]]=$B28,IF(DATOS_[[AGRUP. VALOR. PTO.]:[AGRUP. VALOR. PTO.]]=$B27,IF(DATOS_[[Check Periodo Ref.]:[Check Periodo Ref.]]="Dentro",IF(DATOS_[[Check Equiparado]:[Check Equiparado]]="Sí",IF(DATOS!AR$4="Sí",(1/DATOS_[[% anualiz]:[% anualiz]]),1)*IF(DATOS!AR$5="Sí",1/DATOS_[[% normaliz]:[% normaliz]],1)*(DATOS_[Conc.Sal.14])))))))),
0)</f>
        <v>0</v>
      </c>
      <c r="X28" s="178">
        <f t="array" ref="X28">IFERROR(
(MEDIAN((IF(DATOS_[[Sexo]:[Sexo]]=$B28,IF(DATOS_[[AGRUP. VALOR. PTO.]:[AGRUP. VALOR. PTO.]]=$B27,IF(DATOS_[[Check Periodo Ref.]:[Check Periodo Ref.]]="Dentro",IF(DATOS_[[Check Equiparado]:[Check Equiparado]]="Sí",IF(DATOS!AS$4="Sí",(1/DATOS_[[% anualiz]:[% anualiz]]),1)*IF(DATOS!AS$5="Sí",1/DATOS_[[% normaliz]:[% normaliz]],1)*(DATOS_[Conc.Sal.15])))))))),
0)</f>
        <v>0</v>
      </c>
      <c r="Y28" s="178">
        <f t="array" ref="Y28">IFERROR(
(MEDIAN((IF(DATOS_[[Sexo]:[Sexo]]=$B28,IF(DATOS_[[AGRUP. VALOR. PTO.]:[AGRUP. VALOR. PTO.]]=$B27,IF(DATOS_[[Check Periodo Ref.]:[Check Periodo Ref.]]="Dentro",IF(DATOS_[[Check Equiparado]:[Check Equiparado]]="Sí",IF(DATOS!AT$4="Sí",(1/DATOS_[[% anualiz]:[% anualiz]]),1)*IF(DATOS!AT$5="Sí",1/DATOS_[[% normaliz]:[% normaliz]],1)*(DATOS_[Conc.Sal.16])))))))),
0)</f>
        <v>0</v>
      </c>
      <c r="Z28" s="178">
        <f t="array" ref="Z28">IFERROR(
(MEDIAN((IF(DATOS_[[Sexo]:[Sexo]]=$B28,IF(DATOS_[[AGRUP. VALOR. PTO.]:[AGRUP. VALOR. PTO.]]=$B27,IF(DATOS_[[Check Periodo Ref.]:[Check Periodo Ref.]]="Dentro",IF(DATOS_[[Check Equiparado]:[Check Equiparado]]="Sí",IF(DATOS!AU$4="Sí",(1/DATOS_[[% anualiz]:[% anualiz]]),1)*IF(DATOS!AU$5="Sí",1/DATOS_[[% normaliz]:[% normaliz]],1)*(DATOS_[Conc.Sal.17])))))))),
0)</f>
        <v>0</v>
      </c>
      <c r="AA28" s="178">
        <f t="array" ref="AA28">IFERROR(
(MEDIAN((IF(DATOS_[[Sexo]:[Sexo]]=$B28,IF(DATOS_[[AGRUP. VALOR. PTO.]:[AGRUP. VALOR. PTO.]]=$B27,IF(DATOS_[[Check Periodo Ref.]:[Check Periodo Ref.]]="Dentro",IF(DATOS_[[Check Equiparado]:[Check Equiparado]]="Sí",IF(DATOS!AV$4="Sí",(1/DATOS_[[% anualiz]:[% anualiz]]),1)*IF(DATOS!AV$5="Sí",1/DATOS_[[% normaliz]:[% normaliz]],1)*(DATOS_[Conc.Sal.18])))))))),
0)</f>
        <v>0</v>
      </c>
      <c r="AB28" s="178">
        <f t="array" ref="AB28">IFERROR(
(MEDIAN((IF(DATOS_[[Sexo]:[Sexo]]=$B28,IF(DATOS_[[AGRUP. VALOR. PTO.]:[AGRUP. VALOR. PTO.]]=$B27,IF(DATOS_[[Check Periodo Ref.]:[Check Periodo Ref.]]="Dentro",IF(DATOS_[[Check Equiparado]:[Check Equiparado]]="Sí",IF(DATOS!AW$4="Sí",(1/DATOS_[[% anualiz]:[% anualiz]]),1)*IF(DATOS!AW$5="Sí",1/DATOS_[[% normaliz]:[% normaliz]],1)*(DATOS_[Conc.Sal.19])))))))),
0)</f>
        <v>0</v>
      </c>
      <c r="AC28" s="178">
        <f t="array" ref="AC28">IFERROR(
(MEDIAN((IF(DATOS_[[Sexo]:[Sexo]]=$B28,IF(DATOS_[[AGRUP. VALOR. PTO.]:[AGRUP. VALOR. PTO.]]=$B27,IF(DATOS_[[Check Periodo Ref.]:[Check Periodo Ref.]]="Dentro",IF(DATOS_[[Check Equiparado]:[Check Equiparado]]="Sí",IF(DATOS!AX$4="Sí",(1/DATOS_[[% anualiz]:[% anualiz]]),1)*IF(DATOS!AX$5="Sí",1/DATOS_[[% normaliz]:[% normaliz]],1)*(DATOS_[Conc.Sal.20])))))))),
0)</f>
        <v>0</v>
      </c>
      <c r="AD28" s="178">
        <f t="array" ref="AD28">IFERROR(
(MEDIAN((IF(DATOS_[[Sexo]:[Sexo]]=$B28,IF(DATOS_[[AGRUP. VALOR. PTO.]:[AGRUP. VALOR. PTO.]]=$B27,IF(DATOS_[[Check Periodo Ref.]:[Check Periodo Ref.]]="Dentro",IF(DATOS_[[Check Equiparado]:[Check Equiparado]]="Sí",IF(DATOS!AY$4="Sí",(1/DATOS_[[% anualiz]:[% anualiz]]),1)*IF(DATOS!AY$5="Sí",1/DATOS_[[% normaliz]:[% normaliz]],1)*(DATOS_[Conc.Sal.21])))))))),
0)</f>
        <v>0</v>
      </c>
      <c r="AE28" s="178">
        <f t="array" ref="AE28">IFERROR(
(MEDIAN((IF(DATOS_[[Sexo]:[Sexo]]=$B28,IF(DATOS_[[AGRUP. VALOR. PTO.]:[AGRUP. VALOR. PTO.]]=$B27,IF(DATOS_[[Check Periodo Ref.]:[Check Periodo Ref.]]="Dentro",IF(DATOS_[[Check Equiparado]:[Check Equiparado]]="Sí",IF(DATOS!AZ$4="Sí",(1/DATOS_[[% anualiz]:[% anualiz]]),1)*IF(DATOS!AZ$5="Sí",1/DATOS_[[% normaliz]:[% normaliz]],1)*(DATOS_[Conc.Sal.22])))))))),
0)</f>
        <v>0</v>
      </c>
      <c r="AF28" s="178">
        <f t="array" ref="AF28">IFERROR(
(MEDIAN((IF(DATOS_[[Sexo]:[Sexo]]=$B28,IF(DATOS_[[AGRUP. VALOR. PTO.]:[AGRUP. VALOR. PTO.]]=$B27,IF(DATOS_[[Check Periodo Ref.]:[Check Periodo Ref.]]="Dentro",IF(DATOS_[[Check Equiparado]:[Check Equiparado]]="Sí",IF(DATOS!BA$4="Sí",(1/DATOS_[[% anualiz]:[% anualiz]]),1)*IF(DATOS!BA$5="Sí",1/DATOS_[[% normaliz]:[% normaliz]],1)*(DATOS_[Conc.Sal.23])))))))),
0)</f>
        <v>0</v>
      </c>
      <c r="AG28" s="178">
        <f t="array" ref="AG28">IFERROR(
(MEDIAN((IF(DATOS_[[Sexo]:[Sexo]]=$B28,IF(DATOS_[[AGRUP. VALOR. PTO.]:[AGRUP. VALOR. PTO.]]=$B27,IF(DATOS_[[Check Periodo Ref.]:[Check Periodo Ref.]]="Dentro",IF(DATOS_[[Check Equiparado]:[Check Equiparado]]="Sí",IF(DATOS!BB$4="Sí",(1/DATOS_[[% anualiz]:[% anualiz]]),1)*IF(DATOS!BB$5="Sí",1/DATOS_[[% normaliz]:[% normaliz]],1)*(DATOS_[Conc.Sal.24])))))))),
0)</f>
        <v>0</v>
      </c>
      <c r="AH28" s="178">
        <f t="array" ref="AH28">IFERROR(
(MEDIAN((IF(DATOS_[[Sexo]:[Sexo]]=$B28,IF(DATOS_[[AGRUP. VALOR. PTO.]:[AGRUP. VALOR. PTO.]]=$B27,IF(DATOS_[[Check Periodo Ref.]:[Check Periodo Ref.]]="Dentro",IF(DATOS_[[Check Equiparado]:[Check Equiparado]]="Sí",IF(DATOS!BC$4="Sí",(1/DATOS_[[% anualiz]:[% anualiz]]),1)*IF(DATOS!BC$5="Sí",1/DATOS_[[% normaliz]:[% normaliz]],1)*(DATOS_[Conc.Sal.25])))))))),
0)</f>
        <v>0</v>
      </c>
      <c r="AI28" s="178">
        <f t="array" ref="AI28">IFERROR(
(MEDIAN((IF(DATOS_[[Sexo]:[Sexo]]=$B28,IF(DATOS_[[AGRUP. VALOR. PTO.]:[AGRUP. VALOR. PTO.]]=$B27,IF(DATOS_[[Check Periodo Ref.]:[Check Periodo Ref.]]="Dentro",IF(DATOS_[[Check Equiparado]:[Check Equiparado]]="Sí",IF(DATOS!BD$4="Sí",(1/DATOS_[[% anualiz]:[% anualiz]]),1)*IF(DATOS!BD$5="Sí",1/DATOS_[[% normaliz]:[% normaliz]],1)*(DATOS_[Conc.Sal.26])))))))),
0)</f>
        <v>0</v>
      </c>
      <c r="AJ28" s="178">
        <f t="array" ref="AJ28">IFERROR(
(MEDIAN((IF(DATOS_[[Sexo]:[Sexo]]=$B28,IF(DATOS_[[AGRUP. VALOR. PTO.]:[AGRUP. VALOR. PTO.]]=$B27,IF(DATOS_[[Check Periodo Ref.]:[Check Periodo Ref.]]="Dentro",IF(DATOS_[[Check Equiparado]:[Check Equiparado]]="Sí",IF(DATOS!BE$4="Sí",(1/DATOS_[[% anualiz]:[% anualiz]]),1)*IF(DATOS!BE$5="Sí",1/DATOS_[[% normaliz]:[% normaliz]],1)*(DATOS_[Conc.Sal.27])))))))),
0)</f>
        <v>0</v>
      </c>
      <c r="AK28" s="178">
        <f t="array" ref="AK28">IFERROR(
(MEDIAN((IF(DATOS_[[Sexo]:[Sexo]]=$B28,IF(DATOS_[[AGRUP. VALOR. PTO.]:[AGRUP. VALOR. PTO.]]=$B27,IF(DATOS_[[Check Periodo Ref.]:[Check Periodo Ref.]]="Dentro",IF(DATOS_[[Check Equiparado]:[Check Equiparado]]="Sí",IF(DATOS!BF$4="Sí",(1/DATOS_[[% anualiz]:[% anualiz]]),1)*IF(DATOS!BF$5="Sí",1/DATOS_[[% normaliz]:[% normaliz]],1)*(DATOS_[Conc.Sal.28])))))))),
0)</f>
        <v>0</v>
      </c>
      <c r="AL28" s="178">
        <f t="array" ref="AL28">IFERROR(
(MEDIAN((IF(DATOS_[[Sexo]:[Sexo]]=$B28,IF(DATOS_[[AGRUP. VALOR. PTO.]:[AGRUP. VALOR. PTO.]]=$B27,IF(DATOS_[[Check Periodo Ref.]:[Check Periodo Ref.]]="Dentro",IF(DATOS_[[Check Equiparado]:[Check Equiparado]]="Sí",IF(DATOS!BG$4="Sí",(1/DATOS_[[% anualiz]:[% anualiz]]),1)*IF(DATOS!BG$5="Sí",1/DATOS_[[% normaliz]:[% normaliz]],1)*(DATOS_[Conc.Sal.29])))))))),
0)</f>
        <v>0</v>
      </c>
      <c r="AM28" s="178">
        <f t="array" ref="AM28">IFERROR(
(MEDIAN((IF(DATOS_[[Sexo]:[Sexo]]=$B28,IF(DATOS_[[AGRUP. VALOR. PTO.]:[AGRUP. VALOR. PTO.]]=$B27,IF(DATOS_[[Check Periodo Ref.]:[Check Periodo Ref.]]="Dentro",IF(DATOS_[[Check Equiparado]:[Check Equiparado]]="Sí",IF(DATOS!BH$4="Sí",(1/DATOS_[[% anualiz]:[% anualiz]]),1)*IF(DATOS!BH$5="Sí",1/DATOS_[[% normaliz]:[% normaliz]],1)*(DATOS_[Conc.Sal.30])))))))),
0)</f>
        <v>0</v>
      </c>
      <c r="AN28" s="179">
        <f t="array" ref="AN28">IFERROR(
MEDIAN(IF(DATOS_[Sexo]=$B28,IF(DATOS_[[AGRUP. VALOR. PTO.]:[AGRUP. VALOR. PTO.]]=$B27,IF(DATOS_[Check Equiparado]="Sí",IF(DATOS_[Check Periodo Ref.]="Dentro",DATOS_[Tot COMPL.SAL Eq],FALSE))))),
0)</f>
        <v>0</v>
      </c>
      <c r="AO28" s="180">
        <f t="array" ref="AO28">IFERROR(
MEDIAN(IF(DATOS_[Sexo]=$B28,IF(DATOS_[[AGRUP. VALOR. PTO.]:[AGRUP. VALOR. PTO.]]=$B27,IF(DATOS_[Check Equiparado]="Sí",IF(DATOS_[Check Periodo Ref.]="Dentro",DATOS_[TOTAL SALARIO Eq],FALSE))))),
0)</f>
        <v>0</v>
      </c>
      <c r="AP28" s="181">
        <f t="array" ref="AP28">IFERROR(
(MEDIAN((IF(DATOS_[[Sexo]:[Sexo]]=$B28,IF(DATOS_[[AGRUP. VALOR. PTO.]:[AGRUP. VALOR. PTO.]]=$B27,IF(DATOS_[[Check Periodo Ref.]:[Check Periodo Ref.]]="Dentro",IF(DATOS_[[Check Equiparado]:[Check Equiparado]]="Sí",IF(DATOS!BI$4="Sí",(1/DATOS_[[% anualiz]:[% anualiz]]),1)*IF(DATOS!BI$5="Sí",1/DATOS_[[% normaliz]:[% normaliz]],1)*(DATOS_[C.Extra.01])))))))),
0)</f>
        <v>0</v>
      </c>
      <c r="AQ28" s="181">
        <f t="array" ref="AQ28">IFERROR(
(MEDIAN((IF(DATOS_[[Sexo]:[Sexo]]=$B28,IF(DATOS_[[AGRUP. VALOR. PTO.]:[AGRUP. VALOR. PTO.]]=$B27,IF(DATOS_[[Check Periodo Ref.]:[Check Periodo Ref.]]="Dentro",IF(DATOS_[[Check Equiparado]:[Check Equiparado]]="Sí",IF(DATOS!BJ$4="Sí",(1/DATOS_[[% anualiz]:[% anualiz]]),1)*IF(DATOS!BJ$5="Sí",1/DATOS_[[% normaliz]:[% normaliz]],1)*(DATOS_[C.Extra.02])))))))),
0)</f>
        <v>0</v>
      </c>
      <c r="AR28" s="181">
        <f t="array" ref="AR28">IFERROR(
(MEDIAN((IF(DATOS_[[Sexo]:[Sexo]]=$B28,IF(DATOS_[[AGRUP. VALOR. PTO.]:[AGRUP. VALOR. PTO.]]=$B27,IF(DATOS_[[Check Periodo Ref.]:[Check Periodo Ref.]]="Dentro",IF(DATOS_[[Check Equiparado]:[Check Equiparado]]="Sí",IF(DATOS!BK$4="Sí",(1/DATOS_[[% anualiz]:[% anualiz]]),1)*IF(DATOS!BK$5="Sí",1/DATOS_[[% normaliz]:[% normaliz]],1)*(DATOS_[C.Extra.03])))))))),
0)</f>
        <v>0</v>
      </c>
      <c r="AS28" s="181">
        <f t="array" ref="AS28">IFERROR(
(MEDIAN((IF(DATOS_[[Sexo]:[Sexo]]=$B28,IF(DATOS_[[AGRUP. VALOR. PTO.]:[AGRUP. VALOR. PTO.]]=$B27,IF(DATOS_[[Check Periodo Ref.]:[Check Periodo Ref.]]="Dentro",IF(DATOS_[[Check Equiparado]:[Check Equiparado]]="Sí",IF(DATOS!BL$4="Sí",(1/DATOS_[[% anualiz]:[% anualiz]]),1)*IF(DATOS!BL$5="Sí",1/DATOS_[[% normaliz]:[% normaliz]],1)*(DATOS_[C.Extra.04])))))))),
0)</f>
        <v>0</v>
      </c>
      <c r="AT28" s="181">
        <f t="array" ref="AT28">IFERROR(
(MEDIAN((IF(DATOS_[[Sexo]:[Sexo]]=$B28,IF(DATOS_[[AGRUP. VALOR. PTO.]:[AGRUP. VALOR. PTO.]]=$B27,IF(DATOS_[[Check Periodo Ref.]:[Check Periodo Ref.]]="Dentro",IF(DATOS_[[Check Equiparado]:[Check Equiparado]]="Sí",IF(DATOS!BM$4="Sí",(1/DATOS_[[% anualiz]:[% anualiz]]),1)*IF(DATOS!BM$5="Sí",1/DATOS_[[% normaliz]:[% normaliz]],1)*(DATOS_[C.Extra.05])))))))),
0)</f>
        <v>0</v>
      </c>
      <c r="AU28" s="182">
        <f t="array" ref="AU28">IFERROR(
MEDIAN(IF(DATOS_[Sexo]=$B28,IF(DATOS_[[AGRUP. VALOR. PTO.]:[AGRUP. VALOR. PTO.]]=$B27,IF(DATOS_[Check Equiparado]="Sí",IF(DATOS_[Check Periodo Ref.]="Dentro",DATOS_[Tot Extrasalarial Eq],FALSE))))),
0)</f>
        <v>0</v>
      </c>
      <c r="AV28" s="183">
        <f t="array" ref="AV28">IFERROR(
MEDIAN(IF(DATOS_[Sexo]=$B28,IF(DATOS_[[AGRUP. VALOR. PTO.]:[AGRUP. VALOR. PTO.]]=$B27,IF(DATOS_[Check Equiparado]="Sí",IF(DATOS_[Check Periodo Ref.]="Dentro",DATOS_[TOTAL Retrib Eq],FALSE))))),
0)</f>
        <v>0</v>
      </c>
    </row>
    <row r="29" spans="1:48" x14ac:dyDescent="0.3">
      <c r="A29" s="107" t="str">
        <f t="shared" ref="A29" si="22">+A28</f>
        <v>[ocultar]</v>
      </c>
      <c r="B29" s="153" t="s">
        <v>163</v>
      </c>
      <c r="C29" s="99">
        <f t="array" ref="C29">SUM(IF($B29=DATOS_[Sexo],
IF($B27=DATOS_[AGRUP. VALOR. PTO.],
IF("Dentro"=DATOS_[Check Periodo Ref.],
1/(COUNTIFS(DATOS_[Sexo],$B29,DATOS_[AGRUP. VALOR. PTO.],$B27,DATOS_[Check Periodo Ref.],"Dentro",DATOS_[id],DATOS_[id]))))))</f>
        <v>0</v>
      </c>
      <c r="D29" s="100">
        <f>COUNTIFS(DATOS_[AGRUP. VALOR. PTO.],$B27,DATOS_[Sexo],$B29,DATOS_[Check Periodo Ref.],"Dentro")</f>
        <v>0</v>
      </c>
      <c r="E29" s="100">
        <f>COUNTIFS(DATOS_[AGRUP. VALOR. PTO.],$B27,DATOS_[Sexo],$B29,DATOS_[Check Periodo Ref.],"Dentro",DATOS_[Check Nº SC Norm],"Sí")</f>
        <v>0</v>
      </c>
      <c r="F29" s="100">
        <f>COUNTIFS(DATOS_[AGRUP. VALOR. PTO.],$B27,DATOS_[Sexo],$B29,DATOS_[Check Periodo Ref.],"Dentro",DATOS_[Check Nº SC Anualiz],"Sí")</f>
        <v>0</v>
      </c>
      <c r="G29" s="100">
        <f>COUNTIFS(DATOS_[AGRUP. VALOR. PTO.],$B27,DATOS_[Sexo],$B29,DATOS_[Check Periodo Ref.],"Dentro",DATOS_[Check Nº SC Norm y Anualiz],"Sí")</f>
        <v>0</v>
      </c>
      <c r="H29" s="100">
        <f>COUNTIFS(DATOS_[AGRUP. VALOR. PTO.],$B27,DATOS_[Sexo],$B29,DATOS_[Check Periodo Ref.],"Dentro",DATOS_[Check Equiparación],"Sí")</f>
        <v>0</v>
      </c>
      <c r="I29" s="177" cm="1">
        <f t="array" ref="I29">IFERROR(
MEDIAN(IF(DATOS_[Sexo]=$B29,IF(DATOS_[[AGRUP. VALOR. PTO.]:[AGRUP. VALOR. PTO.]]=$B27,IF(DATOS_[Check Equiparado]="Sí",IF(DATOS_[Check Periodo Ref.]="Dentro",DATOS_[SALARIO BASE Eq],FALSE))))),
0)</f>
        <v>0</v>
      </c>
      <c r="J29" s="178">
        <f t="array" ref="J29">IFERROR(
(MEDIAN((IF(DATOS_[[Sexo]:[Sexo]]=$B29,IF(DATOS_[[AGRUP. VALOR. PTO.]:[AGRUP. VALOR. PTO.]]=$B27,IF(DATOS_[[Check Periodo Ref.]:[Check Periodo Ref.]]="Dentro",IF(DATOS_[[Check Equiparado]:[Check Equiparado]]="Sí",IF(DATOS!AE$4="Sí",(1/DATOS_[[% anualiz]:[% anualiz]]),1)*IF(DATOS!AE$5="Sí",1/DATOS_[[% normaliz]:[% normaliz]],1)*(DATOS_[Conc.Sal.01])))))))),
0)</f>
        <v>0</v>
      </c>
      <c r="K29" s="178">
        <f t="array" ref="K29">IFERROR(
(MEDIAN((IF(DATOS_[[Sexo]:[Sexo]]=$B29,IF(DATOS_[[AGRUP. VALOR. PTO.]:[AGRUP. VALOR. PTO.]]=$B27,IF(DATOS_[[Check Periodo Ref.]:[Check Periodo Ref.]]="Dentro",IF(DATOS_[[Check Equiparado]:[Check Equiparado]]="Sí",IF(DATOS!AF$4="Sí",(1/DATOS_[[% anualiz]:[% anualiz]]),1)*IF(DATOS!AF$5="Sí",1/DATOS_[[% normaliz]:[% normaliz]],1)*(DATOS_[Conc.Sal.02])))))))),
0)</f>
        <v>0</v>
      </c>
      <c r="L29" s="178">
        <f t="array" ref="L29">IFERROR(
(MEDIAN((IF(DATOS_[[Sexo]:[Sexo]]=$B29,IF(DATOS_[[AGRUP. VALOR. PTO.]:[AGRUP. VALOR. PTO.]]=$B27,IF(DATOS_[[Check Periodo Ref.]:[Check Periodo Ref.]]="Dentro",IF(DATOS_[[Check Equiparado]:[Check Equiparado]]="Sí",IF(DATOS!AG$4="Sí",(1/DATOS_[[% anualiz]:[% anualiz]]),1)*IF(DATOS!AG$5="Sí",1/DATOS_[[% normaliz]:[% normaliz]],1)*(DATOS_[Conc.Sal.03])))))))),
0)</f>
        <v>0</v>
      </c>
      <c r="M29" s="178">
        <f t="array" ref="M29">IFERROR(
(MEDIAN((IF(DATOS_[[Sexo]:[Sexo]]=$B29,IF(DATOS_[[AGRUP. VALOR. PTO.]:[AGRUP. VALOR. PTO.]]=$B27,IF(DATOS_[[Check Periodo Ref.]:[Check Periodo Ref.]]="Dentro",IF(DATOS_[[Check Equiparado]:[Check Equiparado]]="Sí",IF(DATOS!AH$4="Sí",(1/DATOS_[[% anualiz]:[% anualiz]]),1)*IF(DATOS!AH$5="Sí",1/DATOS_[[% normaliz]:[% normaliz]],1)*(DATOS_[Conc.Sal.04])))))))),
0)</f>
        <v>0</v>
      </c>
      <c r="N29" s="178">
        <f t="array" ref="N29">IFERROR(
(MEDIAN((IF(DATOS_[[Sexo]:[Sexo]]=$B29,IF(DATOS_[[AGRUP. VALOR. PTO.]:[AGRUP. VALOR. PTO.]]=$B27,IF(DATOS_[[Check Periodo Ref.]:[Check Periodo Ref.]]="Dentro",IF(DATOS_[[Check Equiparado]:[Check Equiparado]]="Sí",IF(DATOS!AI$4="Sí",(1/DATOS_[[% anualiz]:[% anualiz]]),1)*IF(DATOS!AI$5="Sí",1/DATOS_[[% normaliz]:[% normaliz]],1)*(DATOS_[Conc.Sal.05])))))))),
0)</f>
        <v>0</v>
      </c>
      <c r="O29" s="178">
        <f t="array" ref="O29">IFERROR(
(MEDIAN((IF(DATOS_[[Sexo]:[Sexo]]=$B29,IF(DATOS_[[AGRUP. VALOR. PTO.]:[AGRUP. VALOR. PTO.]]=$B27,IF(DATOS_[[Check Periodo Ref.]:[Check Periodo Ref.]]="Dentro",IF(DATOS_[[Check Equiparado]:[Check Equiparado]]="Sí",IF(DATOS!AJ$4="Sí",(1/DATOS_[[% anualiz]:[% anualiz]]),1)*IF(DATOS!AJ$5="Sí",1/DATOS_[[% normaliz]:[% normaliz]],1)*(DATOS_[Conc.Sal.06])))))))),
0)</f>
        <v>0</v>
      </c>
      <c r="P29" s="178">
        <f t="array" ref="P29">IFERROR(
(MEDIAN((IF(DATOS_[[Sexo]:[Sexo]]=$B29,IF(DATOS_[[AGRUP. VALOR. PTO.]:[AGRUP. VALOR. PTO.]]=$B27,IF(DATOS_[[Check Periodo Ref.]:[Check Periodo Ref.]]="Dentro",IF(DATOS_[[Check Equiparado]:[Check Equiparado]]="Sí",IF(DATOS!AK$4="Sí",(1/DATOS_[[% anualiz]:[% anualiz]]),1)*IF(DATOS!AK$5="Sí",1/DATOS_[[% normaliz]:[% normaliz]],1)*(DATOS_[Conc.Sal.07])))))))),
0)</f>
        <v>0</v>
      </c>
      <c r="Q29" s="178">
        <f t="array" ref="Q29">IFERROR(
(MEDIAN((IF(DATOS_[[Sexo]:[Sexo]]=$B29,IF(DATOS_[[AGRUP. VALOR. PTO.]:[AGRUP. VALOR. PTO.]]=$B27,IF(DATOS_[[Check Periodo Ref.]:[Check Periodo Ref.]]="Dentro",IF(DATOS_[[Check Equiparado]:[Check Equiparado]]="Sí",IF(DATOS!AL$4="Sí",(1/DATOS_[[% anualiz]:[% anualiz]]),1)*IF(DATOS!AL$5="Sí",1/DATOS_[[% normaliz]:[% normaliz]],1)*(DATOS_[Conc.Sal.08])))))))),
0)</f>
        <v>0</v>
      </c>
      <c r="R29" s="178">
        <f t="array" ref="R29">IFERROR(
(MEDIAN((IF(DATOS_[[Sexo]:[Sexo]]=$B29,IF(DATOS_[[AGRUP. VALOR. PTO.]:[AGRUP. VALOR. PTO.]]=$B27,IF(DATOS_[[Check Periodo Ref.]:[Check Periodo Ref.]]="Dentro",IF(DATOS_[[Check Equiparado]:[Check Equiparado]]="Sí",IF(DATOS!AM$4="Sí",(1/DATOS_[[% anualiz]:[% anualiz]]),1)*IF(DATOS!AM$5="Sí",1/DATOS_[[% normaliz]:[% normaliz]],1)*(DATOS_[Conc.Sal.09])))))))),
0)</f>
        <v>0</v>
      </c>
      <c r="S29" s="178">
        <f t="array" ref="S29">IFERROR(
(MEDIAN((IF(DATOS_[[Sexo]:[Sexo]]=$B29,IF(DATOS_[[AGRUP. VALOR. PTO.]:[AGRUP. VALOR. PTO.]]=$B27,IF(DATOS_[[Check Periodo Ref.]:[Check Periodo Ref.]]="Dentro",IF(DATOS_[[Check Equiparado]:[Check Equiparado]]="Sí",IF(DATOS!AN$4="Sí",(1/DATOS_[[% anualiz]:[% anualiz]]),1)*IF(DATOS!AN$5="Sí",1/DATOS_[[% normaliz]:[% normaliz]],1)*(DATOS_[Conc.Sal.10])))))))),
0)</f>
        <v>0</v>
      </c>
      <c r="T29" s="178">
        <f t="array" ref="T29">IFERROR(
(MEDIAN((IF(DATOS_[[Sexo]:[Sexo]]=$B29,IF(DATOS_[[AGRUP. VALOR. PTO.]:[AGRUP. VALOR. PTO.]]=$B27,IF(DATOS_[[Check Periodo Ref.]:[Check Periodo Ref.]]="Dentro",IF(DATOS_[[Check Equiparado]:[Check Equiparado]]="Sí",IF(DATOS!AO$4="Sí",(1/DATOS_[[% anualiz]:[% anualiz]]),1)*IF(DATOS!AO$5="Sí",1/DATOS_[[% normaliz]:[% normaliz]],1)*(DATOS_[Conc.Sal.11])))))))),
0)</f>
        <v>0</v>
      </c>
      <c r="U29" s="178">
        <f t="array" ref="U29">IFERROR(
(MEDIAN((IF(DATOS_[[Sexo]:[Sexo]]=$B29,IF(DATOS_[[AGRUP. VALOR. PTO.]:[AGRUP. VALOR. PTO.]]=$B27,IF(DATOS_[[Check Periodo Ref.]:[Check Periodo Ref.]]="Dentro",IF(DATOS_[[Check Equiparado]:[Check Equiparado]]="Sí",IF(DATOS!AP$4="Sí",(1/DATOS_[[% anualiz]:[% anualiz]]),1)*IF(DATOS!AP$5="Sí",1/DATOS_[[% normaliz]:[% normaliz]],1)*(DATOS_[Conc.Sal.12])))))))),
0)</f>
        <v>0</v>
      </c>
      <c r="V29" s="178">
        <f t="array" ref="V29">IFERROR(
(MEDIAN((IF(DATOS_[[Sexo]:[Sexo]]=$B29,IF(DATOS_[[AGRUP. VALOR. PTO.]:[AGRUP. VALOR. PTO.]]=$B27,IF(DATOS_[[Check Periodo Ref.]:[Check Periodo Ref.]]="Dentro",IF(DATOS_[[Check Equiparado]:[Check Equiparado]]="Sí",IF(DATOS!AQ$4="Sí",(1/DATOS_[[% anualiz]:[% anualiz]]),1)*IF(DATOS!AQ$5="Sí",1/DATOS_[[% normaliz]:[% normaliz]],1)*(DATOS_[Conc.Sal.13])))))))),
0)</f>
        <v>0</v>
      </c>
      <c r="W29" s="178">
        <f t="array" ref="W29">IFERROR(
(MEDIAN((IF(DATOS_[[Sexo]:[Sexo]]=$B29,IF(DATOS_[[AGRUP. VALOR. PTO.]:[AGRUP. VALOR. PTO.]]=$B27,IF(DATOS_[[Check Periodo Ref.]:[Check Periodo Ref.]]="Dentro",IF(DATOS_[[Check Equiparado]:[Check Equiparado]]="Sí",IF(DATOS!AR$4="Sí",(1/DATOS_[[% anualiz]:[% anualiz]]),1)*IF(DATOS!AR$5="Sí",1/DATOS_[[% normaliz]:[% normaliz]],1)*(DATOS_[Conc.Sal.14])))))))),
0)</f>
        <v>0</v>
      </c>
      <c r="X29" s="178">
        <f t="array" ref="X29">IFERROR(
(MEDIAN((IF(DATOS_[[Sexo]:[Sexo]]=$B29,IF(DATOS_[[AGRUP. VALOR. PTO.]:[AGRUP. VALOR. PTO.]]=$B27,IF(DATOS_[[Check Periodo Ref.]:[Check Periodo Ref.]]="Dentro",IF(DATOS_[[Check Equiparado]:[Check Equiparado]]="Sí",IF(DATOS!AS$4="Sí",(1/DATOS_[[% anualiz]:[% anualiz]]),1)*IF(DATOS!AS$5="Sí",1/DATOS_[[% normaliz]:[% normaliz]],1)*(DATOS_[Conc.Sal.15])))))))),
0)</f>
        <v>0</v>
      </c>
      <c r="Y29" s="178">
        <f t="array" ref="Y29">IFERROR(
(MEDIAN((IF(DATOS_[[Sexo]:[Sexo]]=$B29,IF(DATOS_[[AGRUP. VALOR. PTO.]:[AGRUP. VALOR. PTO.]]=$B27,IF(DATOS_[[Check Periodo Ref.]:[Check Periodo Ref.]]="Dentro",IF(DATOS_[[Check Equiparado]:[Check Equiparado]]="Sí",IF(DATOS!AT$4="Sí",(1/DATOS_[[% anualiz]:[% anualiz]]),1)*IF(DATOS!AT$5="Sí",1/DATOS_[[% normaliz]:[% normaliz]],1)*(DATOS_[Conc.Sal.16])))))))),
0)</f>
        <v>0</v>
      </c>
      <c r="Z29" s="178">
        <f t="array" ref="Z29">IFERROR(
(MEDIAN((IF(DATOS_[[Sexo]:[Sexo]]=$B29,IF(DATOS_[[AGRUP. VALOR. PTO.]:[AGRUP. VALOR. PTO.]]=$B27,IF(DATOS_[[Check Periodo Ref.]:[Check Periodo Ref.]]="Dentro",IF(DATOS_[[Check Equiparado]:[Check Equiparado]]="Sí",IF(DATOS!AU$4="Sí",(1/DATOS_[[% anualiz]:[% anualiz]]),1)*IF(DATOS!AU$5="Sí",1/DATOS_[[% normaliz]:[% normaliz]],1)*(DATOS_[Conc.Sal.17])))))))),
0)</f>
        <v>0</v>
      </c>
      <c r="AA29" s="178">
        <f t="array" ref="AA29">IFERROR(
(MEDIAN((IF(DATOS_[[Sexo]:[Sexo]]=$B29,IF(DATOS_[[AGRUP. VALOR. PTO.]:[AGRUP. VALOR. PTO.]]=$B27,IF(DATOS_[[Check Periodo Ref.]:[Check Periodo Ref.]]="Dentro",IF(DATOS_[[Check Equiparado]:[Check Equiparado]]="Sí",IF(DATOS!AV$4="Sí",(1/DATOS_[[% anualiz]:[% anualiz]]),1)*IF(DATOS!AV$5="Sí",1/DATOS_[[% normaliz]:[% normaliz]],1)*(DATOS_[Conc.Sal.18])))))))),
0)</f>
        <v>0</v>
      </c>
      <c r="AB29" s="178">
        <f t="array" ref="AB29">IFERROR(
(MEDIAN((IF(DATOS_[[Sexo]:[Sexo]]=$B29,IF(DATOS_[[AGRUP. VALOR. PTO.]:[AGRUP. VALOR. PTO.]]=$B27,IF(DATOS_[[Check Periodo Ref.]:[Check Periodo Ref.]]="Dentro",IF(DATOS_[[Check Equiparado]:[Check Equiparado]]="Sí",IF(DATOS!AW$4="Sí",(1/DATOS_[[% anualiz]:[% anualiz]]),1)*IF(DATOS!AW$5="Sí",1/DATOS_[[% normaliz]:[% normaliz]],1)*(DATOS_[Conc.Sal.19])))))))),
0)</f>
        <v>0</v>
      </c>
      <c r="AC29" s="178">
        <f t="array" ref="AC29">IFERROR(
(MEDIAN((IF(DATOS_[[Sexo]:[Sexo]]=$B29,IF(DATOS_[[AGRUP. VALOR. PTO.]:[AGRUP. VALOR. PTO.]]=$B27,IF(DATOS_[[Check Periodo Ref.]:[Check Periodo Ref.]]="Dentro",IF(DATOS_[[Check Equiparado]:[Check Equiparado]]="Sí",IF(DATOS!AX$4="Sí",(1/DATOS_[[% anualiz]:[% anualiz]]),1)*IF(DATOS!AX$5="Sí",1/DATOS_[[% normaliz]:[% normaliz]],1)*(DATOS_[Conc.Sal.20])))))))),
0)</f>
        <v>0</v>
      </c>
      <c r="AD29" s="178">
        <f t="array" ref="AD29">IFERROR(
(MEDIAN((IF(DATOS_[[Sexo]:[Sexo]]=$B29,IF(DATOS_[[AGRUP. VALOR. PTO.]:[AGRUP. VALOR. PTO.]]=$B27,IF(DATOS_[[Check Periodo Ref.]:[Check Periodo Ref.]]="Dentro",IF(DATOS_[[Check Equiparado]:[Check Equiparado]]="Sí",IF(DATOS!AY$4="Sí",(1/DATOS_[[% anualiz]:[% anualiz]]),1)*IF(DATOS!AY$5="Sí",1/DATOS_[[% normaliz]:[% normaliz]],1)*(DATOS_[Conc.Sal.21])))))))),
0)</f>
        <v>0</v>
      </c>
      <c r="AE29" s="178">
        <f t="array" ref="AE29">IFERROR(
(MEDIAN((IF(DATOS_[[Sexo]:[Sexo]]=$B29,IF(DATOS_[[AGRUP. VALOR. PTO.]:[AGRUP. VALOR. PTO.]]=$B27,IF(DATOS_[[Check Periodo Ref.]:[Check Periodo Ref.]]="Dentro",IF(DATOS_[[Check Equiparado]:[Check Equiparado]]="Sí",IF(DATOS!AZ$4="Sí",(1/DATOS_[[% anualiz]:[% anualiz]]),1)*IF(DATOS!AZ$5="Sí",1/DATOS_[[% normaliz]:[% normaliz]],1)*(DATOS_[Conc.Sal.22])))))))),
0)</f>
        <v>0</v>
      </c>
      <c r="AF29" s="178">
        <f t="array" ref="AF29">IFERROR(
(MEDIAN((IF(DATOS_[[Sexo]:[Sexo]]=$B29,IF(DATOS_[[AGRUP. VALOR. PTO.]:[AGRUP. VALOR. PTO.]]=$B27,IF(DATOS_[[Check Periodo Ref.]:[Check Periodo Ref.]]="Dentro",IF(DATOS_[[Check Equiparado]:[Check Equiparado]]="Sí",IF(DATOS!BA$4="Sí",(1/DATOS_[[% anualiz]:[% anualiz]]),1)*IF(DATOS!BA$5="Sí",1/DATOS_[[% normaliz]:[% normaliz]],1)*(DATOS_[Conc.Sal.23])))))))),
0)</f>
        <v>0</v>
      </c>
      <c r="AG29" s="178">
        <f t="array" ref="AG29">IFERROR(
(MEDIAN((IF(DATOS_[[Sexo]:[Sexo]]=$B29,IF(DATOS_[[AGRUP. VALOR. PTO.]:[AGRUP. VALOR. PTO.]]=$B27,IF(DATOS_[[Check Periodo Ref.]:[Check Periodo Ref.]]="Dentro",IF(DATOS_[[Check Equiparado]:[Check Equiparado]]="Sí",IF(DATOS!BB$4="Sí",(1/DATOS_[[% anualiz]:[% anualiz]]),1)*IF(DATOS!BB$5="Sí",1/DATOS_[[% normaliz]:[% normaliz]],1)*(DATOS_[Conc.Sal.24])))))))),
0)</f>
        <v>0</v>
      </c>
      <c r="AH29" s="178">
        <f t="array" ref="AH29">IFERROR(
(MEDIAN((IF(DATOS_[[Sexo]:[Sexo]]=$B29,IF(DATOS_[[AGRUP. VALOR. PTO.]:[AGRUP. VALOR. PTO.]]=$B27,IF(DATOS_[[Check Periodo Ref.]:[Check Periodo Ref.]]="Dentro",IF(DATOS_[[Check Equiparado]:[Check Equiparado]]="Sí",IF(DATOS!BC$4="Sí",(1/DATOS_[[% anualiz]:[% anualiz]]),1)*IF(DATOS!BC$5="Sí",1/DATOS_[[% normaliz]:[% normaliz]],1)*(DATOS_[Conc.Sal.25])))))))),
0)</f>
        <v>0</v>
      </c>
      <c r="AI29" s="178">
        <f t="array" ref="AI29">IFERROR(
(MEDIAN((IF(DATOS_[[Sexo]:[Sexo]]=$B29,IF(DATOS_[[AGRUP. VALOR. PTO.]:[AGRUP. VALOR. PTO.]]=$B27,IF(DATOS_[[Check Periodo Ref.]:[Check Periodo Ref.]]="Dentro",IF(DATOS_[[Check Equiparado]:[Check Equiparado]]="Sí",IF(DATOS!BD$4="Sí",(1/DATOS_[[% anualiz]:[% anualiz]]),1)*IF(DATOS!BD$5="Sí",1/DATOS_[[% normaliz]:[% normaliz]],1)*(DATOS_[Conc.Sal.26])))))))),
0)</f>
        <v>0</v>
      </c>
      <c r="AJ29" s="178">
        <f t="array" ref="AJ29">IFERROR(
(MEDIAN((IF(DATOS_[[Sexo]:[Sexo]]=$B29,IF(DATOS_[[AGRUP. VALOR. PTO.]:[AGRUP. VALOR. PTO.]]=$B27,IF(DATOS_[[Check Periodo Ref.]:[Check Periodo Ref.]]="Dentro",IF(DATOS_[[Check Equiparado]:[Check Equiparado]]="Sí",IF(DATOS!BE$4="Sí",(1/DATOS_[[% anualiz]:[% anualiz]]),1)*IF(DATOS!BE$5="Sí",1/DATOS_[[% normaliz]:[% normaliz]],1)*(DATOS_[Conc.Sal.27])))))))),
0)</f>
        <v>0</v>
      </c>
      <c r="AK29" s="178">
        <f t="array" ref="AK29">IFERROR(
(MEDIAN((IF(DATOS_[[Sexo]:[Sexo]]=$B29,IF(DATOS_[[AGRUP. VALOR. PTO.]:[AGRUP. VALOR. PTO.]]=$B27,IF(DATOS_[[Check Periodo Ref.]:[Check Periodo Ref.]]="Dentro",IF(DATOS_[[Check Equiparado]:[Check Equiparado]]="Sí",IF(DATOS!BF$4="Sí",(1/DATOS_[[% anualiz]:[% anualiz]]),1)*IF(DATOS!BF$5="Sí",1/DATOS_[[% normaliz]:[% normaliz]],1)*(DATOS_[Conc.Sal.28])))))))),
0)</f>
        <v>0</v>
      </c>
      <c r="AL29" s="178">
        <f t="array" ref="AL29">IFERROR(
(MEDIAN((IF(DATOS_[[Sexo]:[Sexo]]=$B29,IF(DATOS_[[AGRUP. VALOR. PTO.]:[AGRUP. VALOR. PTO.]]=$B27,IF(DATOS_[[Check Periodo Ref.]:[Check Periodo Ref.]]="Dentro",IF(DATOS_[[Check Equiparado]:[Check Equiparado]]="Sí",IF(DATOS!BG$4="Sí",(1/DATOS_[[% anualiz]:[% anualiz]]),1)*IF(DATOS!BG$5="Sí",1/DATOS_[[% normaliz]:[% normaliz]],1)*(DATOS_[Conc.Sal.29])))))))),
0)</f>
        <v>0</v>
      </c>
      <c r="AM29" s="178">
        <f t="array" ref="AM29">IFERROR(
(MEDIAN((IF(DATOS_[[Sexo]:[Sexo]]=$B29,IF(DATOS_[[AGRUP. VALOR. PTO.]:[AGRUP. VALOR. PTO.]]=$B27,IF(DATOS_[[Check Periodo Ref.]:[Check Periodo Ref.]]="Dentro",IF(DATOS_[[Check Equiparado]:[Check Equiparado]]="Sí",IF(DATOS!BH$4="Sí",(1/DATOS_[[% anualiz]:[% anualiz]]),1)*IF(DATOS!BH$5="Sí",1/DATOS_[[% normaliz]:[% normaliz]],1)*(DATOS_[Conc.Sal.30])))))))),
0)</f>
        <v>0</v>
      </c>
      <c r="AN29" s="179">
        <f t="array" ref="AN29">IFERROR(
MEDIAN(IF(DATOS_[Sexo]=$B29,IF(DATOS_[[AGRUP. VALOR. PTO.]:[AGRUP. VALOR. PTO.]]=$B27,IF(DATOS_[Check Equiparado]="Sí",IF(DATOS_[Check Periodo Ref.]="Dentro",DATOS_[Tot COMPL.SAL Eq],FALSE))))),
0)</f>
        <v>0</v>
      </c>
      <c r="AO29" s="180">
        <f t="array" ref="AO29">IFERROR(
MEDIAN(IF(DATOS_[Sexo]=$B29,IF(DATOS_[[AGRUP. VALOR. PTO.]:[AGRUP. VALOR. PTO.]]=$B27,IF(DATOS_[Check Equiparado]="Sí",IF(DATOS_[Check Periodo Ref.]="Dentro",DATOS_[TOTAL SALARIO Eq],FALSE))))),
0)</f>
        <v>0</v>
      </c>
      <c r="AP29" s="181">
        <f t="array" ref="AP29">IFERROR(
(MEDIAN((IF(DATOS_[[Sexo]:[Sexo]]=$B29,IF(DATOS_[[AGRUP. VALOR. PTO.]:[AGRUP. VALOR. PTO.]]=$B28,IF(DATOS_[[Check Periodo Ref.]:[Check Periodo Ref.]]="Dentro",IF(DATOS_[[Check Equiparado]:[Check Equiparado]]="Sí",IF(DATOS!BI$4="Sí",(1/DATOS_[[% anualiz]:[% anualiz]]),1)*IF(DATOS!BI$5="Sí",1/DATOS_[[% normaliz]:[% normaliz]],1)*(DATOS_[C.Extra.01])))))))),
0)</f>
        <v>0</v>
      </c>
      <c r="AQ29" s="181">
        <f t="array" ref="AQ29">IFERROR(
(MEDIAN((IF(DATOS_[[Sexo]:[Sexo]]=$B29,IF(DATOS_[[AGRUP. VALOR. PTO.]:[AGRUP. VALOR. PTO.]]=$B28,IF(DATOS_[[Check Periodo Ref.]:[Check Periodo Ref.]]="Dentro",IF(DATOS_[[Check Equiparado]:[Check Equiparado]]="Sí",IF(DATOS!BJ$4="Sí",(1/DATOS_[[% anualiz]:[% anualiz]]),1)*IF(DATOS!BJ$5="Sí",1/DATOS_[[% normaliz]:[% normaliz]],1)*(DATOS_[C.Extra.02])))))))),
0)</f>
        <v>0</v>
      </c>
      <c r="AR29" s="181">
        <f t="array" ref="AR29">IFERROR(
(MEDIAN((IF(DATOS_[[Sexo]:[Sexo]]=$B29,IF(DATOS_[[AGRUP. VALOR. PTO.]:[AGRUP. VALOR. PTO.]]=$B28,IF(DATOS_[[Check Periodo Ref.]:[Check Periodo Ref.]]="Dentro",IF(DATOS_[[Check Equiparado]:[Check Equiparado]]="Sí",IF(DATOS!BK$4="Sí",(1/DATOS_[[% anualiz]:[% anualiz]]),1)*IF(DATOS!BK$5="Sí",1/DATOS_[[% normaliz]:[% normaliz]],1)*(DATOS_[C.Extra.03])))))))),
0)</f>
        <v>0</v>
      </c>
      <c r="AS29" s="181">
        <f t="array" ref="AS29">IFERROR(
(MEDIAN((IF(DATOS_[[Sexo]:[Sexo]]=$B29,IF(DATOS_[[AGRUP. VALOR. PTO.]:[AGRUP. VALOR. PTO.]]=$B28,IF(DATOS_[[Check Periodo Ref.]:[Check Periodo Ref.]]="Dentro",IF(DATOS_[[Check Equiparado]:[Check Equiparado]]="Sí",IF(DATOS!BL$4="Sí",(1/DATOS_[[% anualiz]:[% anualiz]]),1)*IF(DATOS!BL$5="Sí",1/DATOS_[[% normaliz]:[% normaliz]],1)*(DATOS_[C.Extra.04])))))))),
0)</f>
        <v>0</v>
      </c>
      <c r="AT29" s="181">
        <f t="array" ref="AT29">IFERROR(
(MEDIAN((IF(DATOS_[[Sexo]:[Sexo]]=$B29,IF(DATOS_[[AGRUP. VALOR. PTO.]:[AGRUP. VALOR. PTO.]]=$B28,IF(DATOS_[[Check Periodo Ref.]:[Check Periodo Ref.]]="Dentro",IF(DATOS_[[Check Equiparado]:[Check Equiparado]]="Sí",IF(DATOS!BM$4="Sí",(1/DATOS_[[% anualiz]:[% anualiz]]),1)*IF(DATOS!BM$5="Sí",1/DATOS_[[% normaliz]:[% normaliz]],1)*(DATOS_[C.Extra.05])))))))),
0)</f>
        <v>0</v>
      </c>
      <c r="AU29" s="182">
        <f t="array" ref="AU29">IFERROR(
MEDIAN(IF(DATOS_[Sexo]=$B29,IF(DATOS_[[AGRUP. VALOR. PTO.]:[AGRUP. VALOR. PTO.]]=$B27,IF(DATOS_[Check Equiparado]="Sí",IF(DATOS_[Check Periodo Ref.]="Dentro",DATOS_[Tot Extrasalarial Eq],FALSE))))),
0)</f>
        <v>0</v>
      </c>
      <c r="AV29" s="183">
        <f t="array" ref="AV29">IFERROR(
MEDIAN(IF(DATOS_[Sexo]=$B29,IF(DATOS_[[AGRUP. VALOR. PTO.]:[AGRUP. VALOR. PTO.]]=$B27,IF(DATOS_[Check Equiparado]="Sí",IF(DATOS_[Check Periodo Ref.]="Dentro",DATOS_[TOTAL Retrib Eq],FALSE))))),
0)</f>
        <v>0</v>
      </c>
    </row>
    <row r="30" spans="1:48" ht="17.25" thickBot="1" x14ac:dyDescent="0.35">
      <c r="A30" s="107" t="str">
        <f t="shared" ref="A30" si="23">+A31</f>
        <v>[ocultar]</v>
      </c>
      <c r="B30" s="157" t="s">
        <v>303</v>
      </c>
      <c r="C30" s="176"/>
      <c r="D30" s="106"/>
      <c r="E30" s="106"/>
      <c r="F30" s="106"/>
      <c r="G30" s="106"/>
      <c r="H30" s="106"/>
      <c r="I30" s="186" t="str">
        <f t="shared" ref="I30:AV30" si="24">IFERROR((I31-I32)/I31,"")</f>
        <v/>
      </c>
      <c r="J30" s="190" t="str">
        <f t="shared" si="24"/>
        <v/>
      </c>
      <c r="K30" s="190" t="str">
        <f t="shared" si="24"/>
        <v/>
      </c>
      <c r="L30" s="190" t="str">
        <f t="shared" si="24"/>
        <v/>
      </c>
      <c r="M30" s="190" t="str">
        <f t="shared" si="24"/>
        <v/>
      </c>
      <c r="N30" s="190" t="str">
        <f t="shared" si="24"/>
        <v/>
      </c>
      <c r="O30" s="190" t="str">
        <f t="shared" si="24"/>
        <v/>
      </c>
      <c r="P30" s="190" t="str">
        <f t="shared" si="24"/>
        <v/>
      </c>
      <c r="Q30" s="190" t="str">
        <f t="shared" si="24"/>
        <v/>
      </c>
      <c r="R30" s="190" t="str">
        <f t="shared" si="24"/>
        <v/>
      </c>
      <c r="S30" s="190" t="str">
        <f t="shared" si="24"/>
        <v/>
      </c>
      <c r="T30" s="190" t="str">
        <f t="shared" si="24"/>
        <v/>
      </c>
      <c r="U30" s="190" t="str">
        <f t="shared" si="24"/>
        <v/>
      </c>
      <c r="V30" s="190" t="str">
        <f t="shared" si="24"/>
        <v/>
      </c>
      <c r="W30" s="190" t="str">
        <f t="shared" si="24"/>
        <v/>
      </c>
      <c r="X30" s="190" t="str">
        <f t="shared" si="24"/>
        <v/>
      </c>
      <c r="Y30" s="190" t="str">
        <f t="shared" si="24"/>
        <v/>
      </c>
      <c r="Z30" s="189" t="str">
        <f t="shared" si="24"/>
        <v/>
      </c>
      <c r="AA30" s="189" t="str">
        <f t="shared" si="24"/>
        <v/>
      </c>
      <c r="AB30" s="189" t="str">
        <f t="shared" si="24"/>
        <v/>
      </c>
      <c r="AC30" s="189" t="str">
        <f t="shared" si="24"/>
        <v/>
      </c>
      <c r="AD30" s="189" t="str">
        <f t="shared" si="24"/>
        <v/>
      </c>
      <c r="AE30" s="189" t="str">
        <f t="shared" si="24"/>
        <v/>
      </c>
      <c r="AF30" s="189" t="str">
        <f t="shared" si="24"/>
        <v/>
      </c>
      <c r="AG30" s="189" t="str">
        <f t="shared" si="24"/>
        <v/>
      </c>
      <c r="AH30" s="189" t="str">
        <f t="shared" si="24"/>
        <v/>
      </c>
      <c r="AI30" s="189" t="str">
        <f t="shared" si="24"/>
        <v/>
      </c>
      <c r="AJ30" s="189" t="str">
        <f t="shared" si="24"/>
        <v/>
      </c>
      <c r="AK30" s="189" t="str">
        <f t="shared" si="24"/>
        <v/>
      </c>
      <c r="AL30" s="189" t="str">
        <f t="shared" si="24"/>
        <v/>
      </c>
      <c r="AM30" s="189" t="str">
        <f t="shared" si="24"/>
        <v/>
      </c>
      <c r="AN30" s="191" t="str">
        <f t="shared" si="24"/>
        <v/>
      </c>
      <c r="AO30" s="195" t="str">
        <f t="shared" si="24"/>
        <v/>
      </c>
      <c r="AP30" s="192" t="str">
        <f t="shared" si="24"/>
        <v/>
      </c>
      <c r="AQ30" s="192" t="str">
        <f t="shared" si="24"/>
        <v/>
      </c>
      <c r="AR30" s="192" t="str">
        <f t="shared" si="24"/>
        <v/>
      </c>
      <c r="AS30" s="192" t="str">
        <f t="shared" si="24"/>
        <v/>
      </c>
      <c r="AT30" s="192" t="str">
        <f t="shared" si="24"/>
        <v/>
      </c>
      <c r="AU30" s="193" t="str">
        <f t="shared" si="24"/>
        <v/>
      </c>
      <c r="AV30" s="194" t="str">
        <f t="shared" si="24"/>
        <v/>
      </c>
    </row>
    <row r="31" spans="1:48" x14ac:dyDescent="0.3">
      <c r="A31" s="107" t="str">
        <f t="shared" ref="A31" si="25">+IF(C31+C32=0,"[ocultar]","")</f>
        <v>[ocultar]</v>
      </c>
      <c r="B31" s="153" t="s">
        <v>162</v>
      </c>
      <c r="C31" s="99">
        <f t="array" ref="C31">SUM(IF($B31=DATOS_[Sexo],
IF($B30=DATOS_[AGRUP. VALOR. PTO.],
IF("Dentro"=DATOS_[Check Periodo Ref.],
1/(COUNTIFS(DATOS_[Sexo],$B31,DATOS_[AGRUP. VALOR. PTO.],$B30,DATOS_[Check Periodo Ref.],"Dentro",DATOS_[id],DATOS_[id]))))))</f>
        <v>0</v>
      </c>
      <c r="D31" s="100">
        <f>COUNTIFS(DATOS_[AGRUP. VALOR. PTO.],$B30,DATOS_[Sexo],$B31,DATOS_[Check Periodo Ref.],"Dentro")</f>
        <v>0</v>
      </c>
      <c r="E31" s="100">
        <f>COUNTIFS(DATOS_[AGRUP. VALOR. PTO.],$B30,DATOS_[Sexo],$B31,DATOS_[Check Periodo Ref.],"Dentro",DATOS_[Check Nº SC Norm],"Sí")</f>
        <v>0</v>
      </c>
      <c r="F31" s="100">
        <f>COUNTIFS(DATOS_[AGRUP. VALOR. PTO.],$B30,DATOS_[Sexo],$B31,DATOS_[Check Periodo Ref.],"Dentro",DATOS_[Check Nº SC Anualiz],"Sí")</f>
        <v>0</v>
      </c>
      <c r="G31" s="100">
        <f>COUNTIFS(DATOS_[AGRUP. VALOR. PTO.],$B30,DATOS_[Sexo],$B31,DATOS_[Check Periodo Ref.],"Dentro",DATOS_[Check Nº SC Norm y Anualiz],"Sí")</f>
        <v>0</v>
      </c>
      <c r="H31" s="100">
        <f>COUNTIFS(DATOS_[AGRUP. VALOR. PTO.],$B30,DATOS_[Sexo],$B31,DATOS_[Check Periodo Ref.],"Dentro",DATOS_[Check Equiparación],"Sí")</f>
        <v>0</v>
      </c>
      <c r="I31" s="177">
        <f t="array" ref="I31">IFERROR(
MEDIAN(IF(DATOS_[Sexo]=$B31,IF(DATOS_[[AGRUP. VALOR. PTO.]:[AGRUP. VALOR. PTO.]]=$B30,IF(DATOS_[Check Equiparado]="Sí",IF(DATOS_[Check Periodo Ref.]="Dentro",DATOS_[SALARIO BASE Eq],FALSE))))),
0)</f>
        <v>0</v>
      </c>
      <c r="J31" s="178">
        <f t="array" ref="J31">IFERROR(
(MEDIAN((IF(DATOS_[[Sexo]:[Sexo]]=$B31,IF(DATOS_[[AGRUP. VALOR. PTO.]:[AGRUP. VALOR. PTO.]]=$B30,IF(DATOS_[[Check Periodo Ref.]:[Check Periodo Ref.]]="Dentro",IF(DATOS_[[Check Equiparado]:[Check Equiparado]]="Sí",IF(DATOS!AE$4="Sí",(1/DATOS_[[% anualiz]:[% anualiz]]),1)*IF(DATOS!AE$5="Sí",1/DATOS_[[% normaliz]:[% normaliz]],1)*(DATOS_[Conc.Sal.01])))))))),
0)</f>
        <v>0</v>
      </c>
      <c r="K31" s="178">
        <f t="array" ref="K31">IFERROR(
(MEDIAN((IF(DATOS_[[Sexo]:[Sexo]]=$B31,IF(DATOS_[[AGRUP. VALOR. PTO.]:[AGRUP. VALOR. PTO.]]=$B30,IF(DATOS_[[Check Periodo Ref.]:[Check Periodo Ref.]]="Dentro",IF(DATOS_[[Check Equiparado]:[Check Equiparado]]="Sí",IF(DATOS!AF$4="Sí",(1/DATOS_[[% anualiz]:[% anualiz]]),1)*IF(DATOS!AF$5="Sí",1/DATOS_[[% normaliz]:[% normaliz]],1)*(DATOS_[Conc.Sal.02])))))))),
0)</f>
        <v>0</v>
      </c>
      <c r="L31" s="178">
        <f t="array" ref="L31">IFERROR(
(MEDIAN((IF(DATOS_[[Sexo]:[Sexo]]=$B31,IF(DATOS_[[AGRUP. VALOR. PTO.]:[AGRUP. VALOR. PTO.]]=$B30,IF(DATOS_[[Check Periodo Ref.]:[Check Periodo Ref.]]="Dentro",IF(DATOS_[[Check Equiparado]:[Check Equiparado]]="Sí",IF(DATOS!AG$4="Sí",(1/DATOS_[[% anualiz]:[% anualiz]]),1)*IF(DATOS!AG$5="Sí",1/DATOS_[[% normaliz]:[% normaliz]],1)*(DATOS_[Conc.Sal.03])))))))),
0)</f>
        <v>0</v>
      </c>
      <c r="M31" s="178">
        <f t="array" ref="M31">IFERROR(
(MEDIAN((IF(DATOS_[[Sexo]:[Sexo]]=$B31,IF(DATOS_[[AGRUP. VALOR. PTO.]:[AGRUP. VALOR. PTO.]]=$B30,IF(DATOS_[[Check Periodo Ref.]:[Check Periodo Ref.]]="Dentro",IF(DATOS_[[Check Equiparado]:[Check Equiparado]]="Sí",IF(DATOS!AH$4="Sí",(1/DATOS_[[% anualiz]:[% anualiz]]),1)*IF(DATOS!AH$5="Sí",1/DATOS_[[% normaliz]:[% normaliz]],1)*(DATOS_[Conc.Sal.04])))))))),
0)</f>
        <v>0</v>
      </c>
      <c r="N31" s="178">
        <f t="array" ref="N31">IFERROR(
(MEDIAN((IF(DATOS_[[Sexo]:[Sexo]]=$B31,IF(DATOS_[[AGRUP. VALOR. PTO.]:[AGRUP. VALOR. PTO.]]=$B30,IF(DATOS_[[Check Periodo Ref.]:[Check Periodo Ref.]]="Dentro",IF(DATOS_[[Check Equiparado]:[Check Equiparado]]="Sí",IF(DATOS!AI$4="Sí",(1/DATOS_[[% anualiz]:[% anualiz]]),1)*IF(DATOS!AI$5="Sí",1/DATOS_[[% normaliz]:[% normaliz]],1)*(DATOS_[Conc.Sal.05])))))))),
0)</f>
        <v>0</v>
      </c>
      <c r="O31" s="178">
        <f t="array" ref="O31">IFERROR(
(MEDIAN((IF(DATOS_[[Sexo]:[Sexo]]=$B31,IF(DATOS_[[AGRUP. VALOR. PTO.]:[AGRUP. VALOR. PTO.]]=$B30,IF(DATOS_[[Check Periodo Ref.]:[Check Periodo Ref.]]="Dentro",IF(DATOS_[[Check Equiparado]:[Check Equiparado]]="Sí",IF(DATOS!AJ$4="Sí",(1/DATOS_[[% anualiz]:[% anualiz]]),1)*IF(DATOS!AJ$5="Sí",1/DATOS_[[% normaliz]:[% normaliz]],1)*(DATOS_[Conc.Sal.06])))))))),
0)</f>
        <v>0</v>
      </c>
      <c r="P31" s="178">
        <f t="array" ref="P31">IFERROR(
(MEDIAN((IF(DATOS_[[Sexo]:[Sexo]]=$B31,IF(DATOS_[[AGRUP. VALOR. PTO.]:[AGRUP. VALOR. PTO.]]=$B30,IF(DATOS_[[Check Periodo Ref.]:[Check Periodo Ref.]]="Dentro",IF(DATOS_[[Check Equiparado]:[Check Equiparado]]="Sí",IF(DATOS!AK$4="Sí",(1/DATOS_[[% anualiz]:[% anualiz]]),1)*IF(DATOS!AK$5="Sí",1/DATOS_[[% normaliz]:[% normaliz]],1)*(DATOS_[Conc.Sal.07])))))))),
0)</f>
        <v>0</v>
      </c>
      <c r="Q31" s="178">
        <f t="array" ref="Q31">IFERROR(
(MEDIAN((IF(DATOS_[[Sexo]:[Sexo]]=$B31,IF(DATOS_[[AGRUP. VALOR. PTO.]:[AGRUP. VALOR. PTO.]]=$B30,IF(DATOS_[[Check Periodo Ref.]:[Check Periodo Ref.]]="Dentro",IF(DATOS_[[Check Equiparado]:[Check Equiparado]]="Sí",IF(DATOS!AL$4="Sí",(1/DATOS_[[% anualiz]:[% anualiz]]),1)*IF(DATOS!AL$5="Sí",1/DATOS_[[% normaliz]:[% normaliz]],1)*(DATOS_[Conc.Sal.08])))))))),
0)</f>
        <v>0</v>
      </c>
      <c r="R31" s="178">
        <f t="array" ref="R31">IFERROR(
(MEDIAN((IF(DATOS_[[Sexo]:[Sexo]]=$B31,IF(DATOS_[[AGRUP. VALOR. PTO.]:[AGRUP. VALOR. PTO.]]=$B30,IF(DATOS_[[Check Periodo Ref.]:[Check Periodo Ref.]]="Dentro",IF(DATOS_[[Check Equiparado]:[Check Equiparado]]="Sí",IF(DATOS!AM$4="Sí",(1/DATOS_[[% anualiz]:[% anualiz]]),1)*IF(DATOS!AM$5="Sí",1/DATOS_[[% normaliz]:[% normaliz]],1)*(DATOS_[Conc.Sal.09])))))))),
0)</f>
        <v>0</v>
      </c>
      <c r="S31" s="178">
        <f t="array" ref="S31">IFERROR(
(MEDIAN((IF(DATOS_[[Sexo]:[Sexo]]=$B31,IF(DATOS_[[AGRUP. VALOR. PTO.]:[AGRUP. VALOR. PTO.]]=$B30,IF(DATOS_[[Check Periodo Ref.]:[Check Periodo Ref.]]="Dentro",IF(DATOS_[[Check Equiparado]:[Check Equiparado]]="Sí",IF(DATOS!AN$4="Sí",(1/DATOS_[[% anualiz]:[% anualiz]]),1)*IF(DATOS!AN$5="Sí",1/DATOS_[[% normaliz]:[% normaliz]],1)*(DATOS_[Conc.Sal.10])))))))),
0)</f>
        <v>0</v>
      </c>
      <c r="T31" s="178">
        <f t="array" ref="T31">IFERROR(
(MEDIAN((IF(DATOS_[[Sexo]:[Sexo]]=$B31,IF(DATOS_[[AGRUP. VALOR. PTO.]:[AGRUP. VALOR. PTO.]]=$B30,IF(DATOS_[[Check Periodo Ref.]:[Check Periodo Ref.]]="Dentro",IF(DATOS_[[Check Equiparado]:[Check Equiparado]]="Sí",IF(DATOS!AO$4="Sí",(1/DATOS_[[% anualiz]:[% anualiz]]),1)*IF(DATOS!AO$5="Sí",1/DATOS_[[% normaliz]:[% normaliz]],1)*(DATOS_[Conc.Sal.11])))))))),
0)</f>
        <v>0</v>
      </c>
      <c r="U31" s="178">
        <f t="array" ref="U31">IFERROR(
(MEDIAN((IF(DATOS_[[Sexo]:[Sexo]]=$B31,IF(DATOS_[[AGRUP. VALOR. PTO.]:[AGRUP. VALOR. PTO.]]=$B30,IF(DATOS_[[Check Periodo Ref.]:[Check Periodo Ref.]]="Dentro",IF(DATOS_[[Check Equiparado]:[Check Equiparado]]="Sí",IF(DATOS!AP$4="Sí",(1/DATOS_[[% anualiz]:[% anualiz]]),1)*IF(DATOS!AP$5="Sí",1/DATOS_[[% normaliz]:[% normaliz]],1)*(DATOS_[Conc.Sal.12])))))))),
0)</f>
        <v>0</v>
      </c>
      <c r="V31" s="178">
        <f t="array" ref="V31">IFERROR(
(MEDIAN((IF(DATOS_[[Sexo]:[Sexo]]=$B31,IF(DATOS_[[AGRUP. VALOR. PTO.]:[AGRUP. VALOR. PTO.]]=$B30,IF(DATOS_[[Check Periodo Ref.]:[Check Periodo Ref.]]="Dentro",IF(DATOS_[[Check Equiparado]:[Check Equiparado]]="Sí",IF(DATOS!AQ$4="Sí",(1/DATOS_[[% anualiz]:[% anualiz]]),1)*IF(DATOS!AQ$5="Sí",1/DATOS_[[% normaliz]:[% normaliz]],1)*(DATOS_[Conc.Sal.13])))))))),
0)</f>
        <v>0</v>
      </c>
      <c r="W31" s="178">
        <f t="array" ref="W31">IFERROR(
(MEDIAN((IF(DATOS_[[Sexo]:[Sexo]]=$B31,IF(DATOS_[[AGRUP. VALOR. PTO.]:[AGRUP. VALOR. PTO.]]=$B30,IF(DATOS_[[Check Periodo Ref.]:[Check Periodo Ref.]]="Dentro",IF(DATOS_[[Check Equiparado]:[Check Equiparado]]="Sí",IF(DATOS!AR$4="Sí",(1/DATOS_[[% anualiz]:[% anualiz]]),1)*IF(DATOS!AR$5="Sí",1/DATOS_[[% normaliz]:[% normaliz]],1)*(DATOS_[Conc.Sal.14])))))))),
0)</f>
        <v>0</v>
      </c>
      <c r="X31" s="178">
        <f t="array" ref="X31">IFERROR(
(MEDIAN((IF(DATOS_[[Sexo]:[Sexo]]=$B31,IF(DATOS_[[AGRUP. VALOR. PTO.]:[AGRUP. VALOR. PTO.]]=$B30,IF(DATOS_[[Check Periodo Ref.]:[Check Periodo Ref.]]="Dentro",IF(DATOS_[[Check Equiparado]:[Check Equiparado]]="Sí",IF(DATOS!AS$4="Sí",(1/DATOS_[[% anualiz]:[% anualiz]]),1)*IF(DATOS!AS$5="Sí",1/DATOS_[[% normaliz]:[% normaliz]],1)*(DATOS_[Conc.Sal.15])))))))),
0)</f>
        <v>0</v>
      </c>
      <c r="Y31" s="178">
        <f t="array" ref="Y31">IFERROR(
(MEDIAN((IF(DATOS_[[Sexo]:[Sexo]]=$B31,IF(DATOS_[[AGRUP. VALOR. PTO.]:[AGRUP. VALOR. PTO.]]=$B30,IF(DATOS_[[Check Periodo Ref.]:[Check Periodo Ref.]]="Dentro",IF(DATOS_[[Check Equiparado]:[Check Equiparado]]="Sí",IF(DATOS!AT$4="Sí",(1/DATOS_[[% anualiz]:[% anualiz]]),1)*IF(DATOS!AT$5="Sí",1/DATOS_[[% normaliz]:[% normaliz]],1)*(DATOS_[Conc.Sal.16])))))))),
0)</f>
        <v>0</v>
      </c>
      <c r="Z31" s="178">
        <f t="array" ref="Z31">IFERROR(
(MEDIAN((IF(DATOS_[[Sexo]:[Sexo]]=$B31,IF(DATOS_[[AGRUP. VALOR. PTO.]:[AGRUP. VALOR. PTO.]]=$B30,IF(DATOS_[[Check Periodo Ref.]:[Check Periodo Ref.]]="Dentro",IF(DATOS_[[Check Equiparado]:[Check Equiparado]]="Sí",IF(DATOS!AU$4="Sí",(1/DATOS_[[% anualiz]:[% anualiz]]),1)*IF(DATOS!AU$5="Sí",1/DATOS_[[% normaliz]:[% normaliz]],1)*(DATOS_[Conc.Sal.17])))))))),
0)</f>
        <v>0</v>
      </c>
      <c r="AA31" s="178">
        <f t="array" ref="AA31">IFERROR(
(MEDIAN((IF(DATOS_[[Sexo]:[Sexo]]=$B31,IF(DATOS_[[AGRUP. VALOR. PTO.]:[AGRUP. VALOR. PTO.]]=$B30,IF(DATOS_[[Check Periodo Ref.]:[Check Periodo Ref.]]="Dentro",IF(DATOS_[[Check Equiparado]:[Check Equiparado]]="Sí",IF(DATOS!AV$4="Sí",(1/DATOS_[[% anualiz]:[% anualiz]]),1)*IF(DATOS!AV$5="Sí",1/DATOS_[[% normaliz]:[% normaliz]],1)*(DATOS_[Conc.Sal.18])))))))),
0)</f>
        <v>0</v>
      </c>
      <c r="AB31" s="178">
        <f t="array" ref="AB31">IFERROR(
(MEDIAN((IF(DATOS_[[Sexo]:[Sexo]]=$B31,IF(DATOS_[[AGRUP. VALOR. PTO.]:[AGRUP. VALOR. PTO.]]=$B30,IF(DATOS_[[Check Periodo Ref.]:[Check Periodo Ref.]]="Dentro",IF(DATOS_[[Check Equiparado]:[Check Equiparado]]="Sí",IF(DATOS!AW$4="Sí",(1/DATOS_[[% anualiz]:[% anualiz]]),1)*IF(DATOS!AW$5="Sí",1/DATOS_[[% normaliz]:[% normaliz]],1)*(DATOS_[Conc.Sal.19])))))))),
0)</f>
        <v>0</v>
      </c>
      <c r="AC31" s="178">
        <f t="array" ref="AC31">IFERROR(
(MEDIAN((IF(DATOS_[[Sexo]:[Sexo]]=$B31,IF(DATOS_[[AGRUP. VALOR. PTO.]:[AGRUP. VALOR. PTO.]]=$B30,IF(DATOS_[[Check Periodo Ref.]:[Check Periodo Ref.]]="Dentro",IF(DATOS_[[Check Equiparado]:[Check Equiparado]]="Sí",IF(DATOS!AX$4="Sí",(1/DATOS_[[% anualiz]:[% anualiz]]),1)*IF(DATOS!AX$5="Sí",1/DATOS_[[% normaliz]:[% normaliz]],1)*(DATOS_[Conc.Sal.20])))))))),
0)</f>
        <v>0</v>
      </c>
      <c r="AD31" s="178">
        <f t="array" ref="AD31">IFERROR(
(MEDIAN((IF(DATOS_[[Sexo]:[Sexo]]=$B31,IF(DATOS_[[AGRUP. VALOR. PTO.]:[AGRUP. VALOR. PTO.]]=$B30,IF(DATOS_[[Check Periodo Ref.]:[Check Periodo Ref.]]="Dentro",IF(DATOS_[[Check Equiparado]:[Check Equiparado]]="Sí",IF(DATOS!AY$4="Sí",(1/DATOS_[[% anualiz]:[% anualiz]]),1)*IF(DATOS!AY$5="Sí",1/DATOS_[[% normaliz]:[% normaliz]],1)*(DATOS_[Conc.Sal.21])))))))),
0)</f>
        <v>0</v>
      </c>
      <c r="AE31" s="178">
        <f t="array" ref="AE31">IFERROR(
(MEDIAN((IF(DATOS_[[Sexo]:[Sexo]]=$B31,IF(DATOS_[[AGRUP. VALOR. PTO.]:[AGRUP. VALOR. PTO.]]=$B30,IF(DATOS_[[Check Periodo Ref.]:[Check Periodo Ref.]]="Dentro",IF(DATOS_[[Check Equiparado]:[Check Equiparado]]="Sí",IF(DATOS!AZ$4="Sí",(1/DATOS_[[% anualiz]:[% anualiz]]),1)*IF(DATOS!AZ$5="Sí",1/DATOS_[[% normaliz]:[% normaliz]],1)*(DATOS_[Conc.Sal.22])))))))),
0)</f>
        <v>0</v>
      </c>
      <c r="AF31" s="178">
        <f t="array" ref="AF31">IFERROR(
(MEDIAN((IF(DATOS_[[Sexo]:[Sexo]]=$B31,IF(DATOS_[[AGRUP. VALOR. PTO.]:[AGRUP. VALOR. PTO.]]=$B30,IF(DATOS_[[Check Periodo Ref.]:[Check Periodo Ref.]]="Dentro",IF(DATOS_[[Check Equiparado]:[Check Equiparado]]="Sí",IF(DATOS!BA$4="Sí",(1/DATOS_[[% anualiz]:[% anualiz]]),1)*IF(DATOS!BA$5="Sí",1/DATOS_[[% normaliz]:[% normaliz]],1)*(DATOS_[Conc.Sal.23])))))))),
0)</f>
        <v>0</v>
      </c>
      <c r="AG31" s="178">
        <f t="array" ref="AG31">IFERROR(
(MEDIAN((IF(DATOS_[[Sexo]:[Sexo]]=$B31,IF(DATOS_[[AGRUP. VALOR. PTO.]:[AGRUP. VALOR. PTO.]]=$B30,IF(DATOS_[[Check Periodo Ref.]:[Check Periodo Ref.]]="Dentro",IF(DATOS_[[Check Equiparado]:[Check Equiparado]]="Sí",IF(DATOS!BB$4="Sí",(1/DATOS_[[% anualiz]:[% anualiz]]),1)*IF(DATOS!BB$5="Sí",1/DATOS_[[% normaliz]:[% normaliz]],1)*(DATOS_[Conc.Sal.24])))))))),
0)</f>
        <v>0</v>
      </c>
      <c r="AH31" s="178">
        <f t="array" ref="AH31">IFERROR(
(MEDIAN((IF(DATOS_[[Sexo]:[Sexo]]=$B31,IF(DATOS_[[AGRUP. VALOR. PTO.]:[AGRUP. VALOR. PTO.]]=$B30,IF(DATOS_[[Check Periodo Ref.]:[Check Periodo Ref.]]="Dentro",IF(DATOS_[[Check Equiparado]:[Check Equiparado]]="Sí",IF(DATOS!BC$4="Sí",(1/DATOS_[[% anualiz]:[% anualiz]]),1)*IF(DATOS!BC$5="Sí",1/DATOS_[[% normaliz]:[% normaliz]],1)*(DATOS_[Conc.Sal.25])))))))),
0)</f>
        <v>0</v>
      </c>
      <c r="AI31" s="178">
        <f t="array" ref="AI31">IFERROR(
(MEDIAN((IF(DATOS_[[Sexo]:[Sexo]]=$B31,IF(DATOS_[[AGRUP. VALOR. PTO.]:[AGRUP. VALOR. PTO.]]=$B30,IF(DATOS_[[Check Periodo Ref.]:[Check Periodo Ref.]]="Dentro",IF(DATOS_[[Check Equiparado]:[Check Equiparado]]="Sí",IF(DATOS!BD$4="Sí",(1/DATOS_[[% anualiz]:[% anualiz]]),1)*IF(DATOS!BD$5="Sí",1/DATOS_[[% normaliz]:[% normaliz]],1)*(DATOS_[Conc.Sal.26])))))))),
0)</f>
        <v>0</v>
      </c>
      <c r="AJ31" s="178">
        <f t="array" ref="AJ31">IFERROR(
(MEDIAN((IF(DATOS_[[Sexo]:[Sexo]]=$B31,IF(DATOS_[[AGRUP. VALOR. PTO.]:[AGRUP. VALOR. PTO.]]=$B30,IF(DATOS_[[Check Periodo Ref.]:[Check Periodo Ref.]]="Dentro",IF(DATOS_[[Check Equiparado]:[Check Equiparado]]="Sí",IF(DATOS!BE$4="Sí",(1/DATOS_[[% anualiz]:[% anualiz]]),1)*IF(DATOS!BE$5="Sí",1/DATOS_[[% normaliz]:[% normaliz]],1)*(DATOS_[Conc.Sal.27])))))))),
0)</f>
        <v>0</v>
      </c>
      <c r="AK31" s="178">
        <f t="array" ref="AK31">IFERROR(
(MEDIAN((IF(DATOS_[[Sexo]:[Sexo]]=$B31,IF(DATOS_[[AGRUP. VALOR. PTO.]:[AGRUP. VALOR. PTO.]]=$B30,IF(DATOS_[[Check Periodo Ref.]:[Check Periodo Ref.]]="Dentro",IF(DATOS_[[Check Equiparado]:[Check Equiparado]]="Sí",IF(DATOS!BF$4="Sí",(1/DATOS_[[% anualiz]:[% anualiz]]),1)*IF(DATOS!BF$5="Sí",1/DATOS_[[% normaliz]:[% normaliz]],1)*(DATOS_[Conc.Sal.28])))))))),
0)</f>
        <v>0</v>
      </c>
      <c r="AL31" s="178">
        <f t="array" ref="AL31">IFERROR(
(MEDIAN((IF(DATOS_[[Sexo]:[Sexo]]=$B31,IF(DATOS_[[AGRUP. VALOR. PTO.]:[AGRUP. VALOR. PTO.]]=$B30,IF(DATOS_[[Check Periodo Ref.]:[Check Periodo Ref.]]="Dentro",IF(DATOS_[[Check Equiparado]:[Check Equiparado]]="Sí",IF(DATOS!BG$4="Sí",(1/DATOS_[[% anualiz]:[% anualiz]]),1)*IF(DATOS!BG$5="Sí",1/DATOS_[[% normaliz]:[% normaliz]],1)*(DATOS_[Conc.Sal.29])))))))),
0)</f>
        <v>0</v>
      </c>
      <c r="AM31" s="178">
        <f t="array" ref="AM31">IFERROR(
(MEDIAN((IF(DATOS_[[Sexo]:[Sexo]]=$B31,IF(DATOS_[[AGRUP. VALOR. PTO.]:[AGRUP. VALOR. PTO.]]=$B30,IF(DATOS_[[Check Periodo Ref.]:[Check Periodo Ref.]]="Dentro",IF(DATOS_[[Check Equiparado]:[Check Equiparado]]="Sí",IF(DATOS!BH$4="Sí",(1/DATOS_[[% anualiz]:[% anualiz]]),1)*IF(DATOS!BH$5="Sí",1/DATOS_[[% normaliz]:[% normaliz]],1)*(DATOS_[Conc.Sal.30])))))))),
0)</f>
        <v>0</v>
      </c>
      <c r="AN31" s="179">
        <f t="array" ref="AN31">IFERROR(
MEDIAN(IF(DATOS_[Sexo]=$B31,IF(DATOS_[[AGRUP. VALOR. PTO.]:[AGRUP. VALOR. PTO.]]=$B30,IF(DATOS_[Check Equiparado]="Sí",IF(DATOS_[Check Periodo Ref.]="Dentro",DATOS_[Tot COMPL.SAL Eq],FALSE))))),
0)</f>
        <v>0</v>
      </c>
      <c r="AO31" s="180">
        <f t="array" ref="AO31">IFERROR(
MEDIAN(IF(DATOS_[Sexo]=$B31,IF(DATOS_[[AGRUP. VALOR. PTO.]:[AGRUP. VALOR. PTO.]]=$B30,IF(DATOS_[Check Equiparado]="Sí",IF(DATOS_[Check Periodo Ref.]="Dentro",DATOS_[TOTAL SALARIO Eq],FALSE))))),
0)</f>
        <v>0</v>
      </c>
      <c r="AP31" s="181">
        <f t="array" ref="AP31">IFERROR(
(MEDIAN((IF(DATOS_[[Sexo]:[Sexo]]=$B31,IF(DATOS_[[AGRUP. VALOR. PTO.]:[AGRUP. VALOR. PTO.]]=$B30,IF(DATOS_[[Check Periodo Ref.]:[Check Periodo Ref.]]="Dentro",IF(DATOS_[[Check Equiparado]:[Check Equiparado]]="Sí",IF(DATOS!BI$4="Sí",(1/DATOS_[[% anualiz]:[% anualiz]]),1)*IF(DATOS!BI$5="Sí",1/DATOS_[[% normaliz]:[% normaliz]],1)*(DATOS_[C.Extra.01])))))))),
0)</f>
        <v>0</v>
      </c>
      <c r="AQ31" s="181">
        <f t="array" ref="AQ31">IFERROR(
(MEDIAN((IF(DATOS_[[Sexo]:[Sexo]]=$B31,IF(DATOS_[[AGRUP. VALOR. PTO.]:[AGRUP. VALOR. PTO.]]=$B30,IF(DATOS_[[Check Periodo Ref.]:[Check Periodo Ref.]]="Dentro",IF(DATOS_[[Check Equiparado]:[Check Equiparado]]="Sí",IF(DATOS!BJ$4="Sí",(1/DATOS_[[% anualiz]:[% anualiz]]),1)*IF(DATOS!BJ$5="Sí",1/DATOS_[[% normaliz]:[% normaliz]],1)*(DATOS_[C.Extra.02])))))))),
0)</f>
        <v>0</v>
      </c>
      <c r="AR31" s="181">
        <f t="array" ref="AR31">IFERROR(
(MEDIAN((IF(DATOS_[[Sexo]:[Sexo]]=$B31,IF(DATOS_[[AGRUP. VALOR. PTO.]:[AGRUP. VALOR. PTO.]]=$B30,IF(DATOS_[[Check Periodo Ref.]:[Check Periodo Ref.]]="Dentro",IF(DATOS_[[Check Equiparado]:[Check Equiparado]]="Sí",IF(DATOS!BK$4="Sí",(1/DATOS_[[% anualiz]:[% anualiz]]),1)*IF(DATOS!BK$5="Sí",1/DATOS_[[% normaliz]:[% normaliz]],1)*(DATOS_[C.Extra.03])))))))),
0)</f>
        <v>0</v>
      </c>
      <c r="AS31" s="181">
        <f t="array" ref="AS31">IFERROR(
(MEDIAN((IF(DATOS_[[Sexo]:[Sexo]]=$B31,IF(DATOS_[[AGRUP. VALOR. PTO.]:[AGRUP. VALOR. PTO.]]=$B30,IF(DATOS_[[Check Periodo Ref.]:[Check Periodo Ref.]]="Dentro",IF(DATOS_[[Check Equiparado]:[Check Equiparado]]="Sí",IF(DATOS!BL$4="Sí",(1/DATOS_[[% anualiz]:[% anualiz]]),1)*IF(DATOS!BL$5="Sí",1/DATOS_[[% normaliz]:[% normaliz]],1)*(DATOS_[C.Extra.04])))))))),
0)</f>
        <v>0</v>
      </c>
      <c r="AT31" s="181">
        <f t="array" ref="AT31">IFERROR(
(MEDIAN((IF(DATOS_[[Sexo]:[Sexo]]=$B31,IF(DATOS_[[AGRUP. VALOR. PTO.]:[AGRUP. VALOR. PTO.]]=$B30,IF(DATOS_[[Check Periodo Ref.]:[Check Periodo Ref.]]="Dentro",IF(DATOS_[[Check Equiparado]:[Check Equiparado]]="Sí",IF(DATOS!BM$4="Sí",(1/DATOS_[[% anualiz]:[% anualiz]]),1)*IF(DATOS!BM$5="Sí",1/DATOS_[[% normaliz]:[% normaliz]],1)*(DATOS_[C.Extra.05])))))))),
0)</f>
        <v>0</v>
      </c>
      <c r="AU31" s="182">
        <f t="array" ref="AU31">IFERROR(
MEDIAN(IF(DATOS_[Sexo]=$B31,IF(DATOS_[[AGRUP. VALOR. PTO.]:[AGRUP. VALOR. PTO.]]=$B30,IF(DATOS_[Check Equiparado]="Sí",IF(DATOS_[Check Periodo Ref.]="Dentro",DATOS_[Tot Extrasalarial Eq],FALSE))))),
0)</f>
        <v>0</v>
      </c>
      <c r="AV31" s="183">
        <f t="array" ref="AV31">IFERROR(
MEDIAN(IF(DATOS_[Sexo]=$B31,IF(DATOS_[[AGRUP. VALOR. PTO.]:[AGRUP. VALOR. PTO.]]=$B30,IF(DATOS_[Check Equiparado]="Sí",IF(DATOS_[Check Periodo Ref.]="Dentro",DATOS_[TOTAL Retrib Eq],FALSE))))),
0)</f>
        <v>0</v>
      </c>
    </row>
    <row r="32" spans="1:48" x14ac:dyDescent="0.3">
      <c r="A32" s="107" t="str">
        <f t="shared" ref="A32" si="26">+A31</f>
        <v>[ocultar]</v>
      </c>
      <c r="B32" s="153" t="s">
        <v>163</v>
      </c>
      <c r="C32" s="99">
        <f t="array" ref="C32">SUM(IF($B32=DATOS_[Sexo],
IF($B30=DATOS_[AGRUP. VALOR. PTO.],
IF("Dentro"=DATOS_[Check Periodo Ref.],
1/(COUNTIFS(DATOS_[Sexo],$B32,DATOS_[AGRUP. VALOR. PTO.],$B30,DATOS_[Check Periodo Ref.],"Dentro",DATOS_[id],DATOS_[id]))))))</f>
        <v>0</v>
      </c>
      <c r="D32" s="100">
        <f>COUNTIFS(DATOS_[AGRUP. VALOR. PTO.],$B30,DATOS_[Sexo],$B32,DATOS_[Check Periodo Ref.],"Dentro")</f>
        <v>0</v>
      </c>
      <c r="E32" s="100">
        <f>COUNTIFS(DATOS_[AGRUP. VALOR. PTO.],$B30,DATOS_[Sexo],$B32,DATOS_[Check Periodo Ref.],"Dentro",DATOS_[Check Nº SC Norm],"Sí")</f>
        <v>0</v>
      </c>
      <c r="F32" s="100">
        <f>COUNTIFS(DATOS_[AGRUP. VALOR. PTO.],$B30,DATOS_[Sexo],$B32,DATOS_[Check Periodo Ref.],"Dentro",DATOS_[Check Nº SC Anualiz],"Sí")</f>
        <v>0</v>
      </c>
      <c r="G32" s="100">
        <f>COUNTIFS(DATOS_[AGRUP. VALOR. PTO.],$B30,DATOS_[Sexo],$B32,DATOS_[Check Periodo Ref.],"Dentro",DATOS_[Check Nº SC Norm y Anualiz],"Sí")</f>
        <v>0</v>
      </c>
      <c r="H32" s="100">
        <f>COUNTIFS(DATOS_[AGRUP. VALOR. PTO.],$B30,DATOS_[Sexo],$B32,DATOS_[Check Periodo Ref.],"Dentro",DATOS_[Check Equiparación],"Sí")</f>
        <v>0</v>
      </c>
      <c r="I32" s="177" cm="1">
        <f t="array" ref="I32">IFERROR(
MEDIAN(IF(DATOS_[Sexo]=$B32,IF(DATOS_[[AGRUP. VALOR. PTO.]:[AGRUP. VALOR. PTO.]]=$B30,IF(DATOS_[Check Equiparado]="Sí",IF(DATOS_[Check Periodo Ref.]="Dentro",DATOS_[SALARIO BASE Eq],FALSE))))),
0)</f>
        <v>0</v>
      </c>
      <c r="J32" s="178">
        <f t="array" ref="J32">IFERROR(
(MEDIAN((IF(DATOS_[[Sexo]:[Sexo]]=$B32,IF(DATOS_[[AGRUP. VALOR. PTO.]:[AGRUP. VALOR. PTO.]]=$B30,IF(DATOS_[[Check Periodo Ref.]:[Check Periodo Ref.]]="Dentro",IF(DATOS_[[Check Equiparado]:[Check Equiparado]]="Sí",IF(DATOS!AE$4="Sí",(1/DATOS_[[% anualiz]:[% anualiz]]),1)*IF(DATOS!AE$5="Sí",1/DATOS_[[% normaliz]:[% normaliz]],1)*(DATOS_[Conc.Sal.01])))))))),
0)</f>
        <v>0</v>
      </c>
      <c r="K32" s="178">
        <f t="array" ref="K32">IFERROR(
(MEDIAN((IF(DATOS_[[Sexo]:[Sexo]]=$B32,IF(DATOS_[[AGRUP. VALOR. PTO.]:[AGRUP. VALOR. PTO.]]=$B30,IF(DATOS_[[Check Periodo Ref.]:[Check Periodo Ref.]]="Dentro",IF(DATOS_[[Check Equiparado]:[Check Equiparado]]="Sí",IF(DATOS!AF$4="Sí",(1/DATOS_[[% anualiz]:[% anualiz]]),1)*IF(DATOS!AF$5="Sí",1/DATOS_[[% normaliz]:[% normaliz]],1)*(DATOS_[Conc.Sal.02])))))))),
0)</f>
        <v>0</v>
      </c>
      <c r="L32" s="178">
        <f t="array" ref="L32">IFERROR(
(MEDIAN((IF(DATOS_[[Sexo]:[Sexo]]=$B32,IF(DATOS_[[AGRUP. VALOR. PTO.]:[AGRUP. VALOR. PTO.]]=$B30,IF(DATOS_[[Check Periodo Ref.]:[Check Periodo Ref.]]="Dentro",IF(DATOS_[[Check Equiparado]:[Check Equiparado]]="Sí",IF(DATOS!AG$4="Sí",(1/DATOS_[[% anualiz]:[% anualiz]]),1)*IF(DATOS!AG$5="Sí",1/DATOS_[[% normaliz]:[% normaliz]],1)*(DATOS_[Conc.Sal.03])))))))),
0)</f>
        <v>0</v>
      </c>
      <c r="M32" s="178">
        <f t="array" ref="M32">IFERROR(
(MEDIAN((IF(DATOS_[[Sexo]:[Sexo]]=$B32,IF(DATOS_[[AGRUP. VALOR. PTO.]:[AGRUP. VALOR. PTO.]]=$B30,IF(DATOS_[[Check Periodo Ref.]:[Check Periodo Ref.]]="Dentro",IF(DATOS_[[Check Equiparado]:[Check Equiparado]]="Sí",IF(DATOS!AH$4="Sí",(1/DATOS_[[% anualiz]:[% anualiz]]),1)*IF(DATOS!AH$5="Sí",1/DATOS_[[% normaliz]:[% normaliz]],1)*(DATOS_[Conc.Sal.04])))))))),
0)</f>
        <v>0</v>
      </c>
      <c r="N32" s="178">
        <f t="array" ref="N32">IFERROR(
(MEDIAN((IF(DATOS_[[Sexo]:[Sexo]]=$B32,IF(DATOS_[[AGRUP. VALOR. PTO.]:[AGRUP. VALOR. PTO.]]=$B30,IF(DATOS_[[Check Periodo Ref.]:[Check Periodo Ref.]]="Dentro",IF(DATOS_[[Check Equiparado]:[Check Equiparado]]="Sí",IF(DATOS!AI$4="Sí",(1/DATOS_[[% anualiz]:[% anualiz]]),1)*IF(DATOS!AI$5="Sí",1/DATOS_[[% normaliz]:[% normaliz]],1)*(DATOS_[Conc.Sal.05])))))))),
0)</f>
        <v>0</v>
      </c>
      <c r="O32" s="178">
        <f t="array" ref="O32">IFERROR(
(MEDIAN((IF(DATOS_[[Sexo]:[Sexo]]=$B32,IF(DATOS_[[AGRUP. VALOR. PTO.]:[AGRUP. VALOR. PTO.]]=$B30,IF(DATOS_[[Check Periodo Ref.]:[Check Periodo Ref.]]="Dentro",IF(DATOS_[[Check Equiparado]:[Check Equiparado]]="Sí",IF(DATOS!AJ$4="Sí",(1/DATOS_[[% anualiz]:[% anualiz]]),1)*IF(DATOS!AJ$5="Sí",1/DATOS_[[% normaliz]:[% normaliz]],1)*(DATOS_[Conc.Sal.06])))))))),
0)</f>
        <v>0</v>
      </c>
      <c r="P32" s="178">
        <f t="array" ref="P32">IFERROR(
(MEDIAN((IF(DATOS_[[Sexo]:[Sexo]]=$B32,IF(DATOS_[[AGRUP. VALOR. PTO.]:[AGRUP. VALOR. PTO.]]=$B30,IF(DATOS_[[Check Periodo Ref.]:[Check Periodo Ref.]]="Dentro",IF(DATOS_[[Check Equiparado]:[Check Equiparado]]="Sí",IF(DATOS!AK$4="Sí",(1/DATOS_[[% anualiz]:[% anualiz]]),1)*IF(DATOS!AK$5="Sí",1/DATOS_[[% normaliz]:[% normaliz]],1)*(DATOS_[Conc.Sal.07])))))))),
0)</f>
        <v>0</v>
      </c>
      <c r="Q32" s="178">
        <f t="array" ref="Q32">IFERROR(
(MEDIAN((IF(DATOS_[[Sexo]:[Sexo]]=$B32,IF(DATOS_[[AGRUP. VALOR. PTO.]:[AGRUP. VALOR. PTO.]]=$B30,IF(DATOS_[[Check Periodo Ref.]:[Check Periodo Ref.]]="Dentro",IF(DATOS_[[Check Equiparado]:[Check Equiparado]]="Sí",IF(DATOS!AL$4="Sí",(1/DATOS_[[% anualiz]:[% anualiz]]),1)*IF(DATOS!AL$5="Sí",1/DATOS_[[% normaliz]:[% normaliz]],1)*(DATOS_[Conc.Sal.08])))))))),
0)</f>
        <v>0</v>
      </c>
      <c r="R32" s="178">
        <f t="array" ref="R32">IFERROR(
(MEDIAN((IF(DATOS_[[Sexo]:[Sexo]]=$B32,IF(DATOS_[[AGRUP. VALOR. PTO.]:[AGRUP. VALOR. PTO.]]=$B30,IF(DATOS_[[Check Periodo Ref.]:[Check Periodo Ref.]]="Dentro",IF(DATOS_[[Check Equiparado]:[Check Equiparado]]="Sí",IF(DATOS!AM$4="Sí",(1/DATOS_[[% anualiz]:[% anualiz]]),1)*IF(DATOS!AM$5="Sí",1/DATOS_[[% normaliz]:[% normaliz]],1)*(DATOS_[Conc.Sal.09])))))))),
0)</f>
        <v>0</v>
      </c>
      <c r="S32" s="178">
        <f t="array" ref="S32">IFERROR(
(MEDIAN((IF(DATOS_[[Sexo]:[Sexo]]=$B32,IF(DATOS_[[AGRUP. VALOR. PTO.]:[AGRUP. VALOR. PTO.]]=$B30,IF(DATOS_[[Check Periodo Ref.]:[Check Periodo Ref.]]="Dentro",IF(DATOS_[[Check Equiparado]:[Check Equiparado]]="Sí",IF(DATOS!AN$4="Sí",(1/DATOS_[[% anualiz]:[% anualiz]]),1)*IF(DATOS!AN$5="Sí",1/DATOS_[[% normaliz]:[% normaliz]],1)*(DATOS_[Conc.Sal.10])))))))),
0)</f>
        <v>0</v>
      </c>
      <c r="T32" s="178">
        <f t="array" ref="T32">IFERROR(
(MEDIAN((IF(DATOS_[[Sexo]:[Sexo]]=$B32,IF(DATOS_[[AGRUP. VALOR. PTO.]:[AGRUP. VALOR. PTO.]]=$B30,IF(DATOS_[[Check Periodo Ref.]:[Check Periodo Ref.]]="Dentro",IF(DATOS_[[Check Equiparado]:[Check Equiparado]]="Sí",IF(DATOS!AO$4="Sí",(1/DATOS_[[% anualiz]:[% anualiz]]),1)*IF(DATOS!AO$5="Sí",1/DATOS_[[% normaliz]:[% normaliz]],1)*(DATOS_[Conc.Sal.11])))))))),
0)</f>
        <v>0</v>
      </c>
      <c r="U32" s="178">
        <f t="array" ref="U32">IFERROR(
(MEDIAN((IF(DATOS_[[Sexo]:[Sexo]]=$B32,IF(DATOS_[[AGRUP. VALOR. PTO.]:[AGRUP. VALOR. PTO.]]=$B30,IF(DATOS_[[Check Periodo Ref.]:[Check Periodo Ref.]]="Dentro",IF(DATOS_[[Check Equiparado]:[Check Equiparado]]="Sí",IF(DATOS!AP$4="Sí",(1/DATOS_[[% anualiz]:[% anualiz]]),1)*IF(DATOS!AP$5="Sí",1/DATOS_[[% normaliz]:[% normaliz]],1)*(DATOS_[Conc.Sal.12])))))))),
0)</f>
        <v>0</v>
      </c>
      <c r="V32" s="178">
        <f t="array" ref="V32">IFERROR(
(MEDIAN((IF(DATOS_[[Sexo]:[Sexo]]=$B32,IF(DATOS_[[AGRUP. VALOR. PTO.]:[AGRUP. VALOR. PTO.]]=$B30,IF(DATOS_[[Check Periodo Ref.]:[Check Periodo Ref.]]="Dentro",IF(DATOS_[[Check Equiparado]:[Check Equiparado]]="Sí",IF(DATOS!AQ$4="Sí",(1/DATOS_[[% anualiz]:[% anualiz]]),1)*IF(DATOS!AQ$5="Sí",1/DATOS_[[% normaliz]:[% normaliz]],1)*(DATOS_[Conc.Sal.13])))))))),
0)</f>
        <v>0</v>
      </c>
      <c r="W32" s="178">
        <f t="array" ref="W32">IFERROR(
(MEDIAN((IF(DATOS_[[Sexo]:[Sexo]]=$B32,IF(DATOS_[[AGRUP. VALOR. PTO.]:[AGRUP. VALOR. PTO.]]=$B30,IF(DATOS_[[Check Periodo Ref.]:[Check Periodo Ref.]]="Dentro",IF(DATOS_[[Check Equiparado]:[Check Equiparado]]="Sí",IF(DATOS!AR$4="Sí",(1/DATOS_[[% anualiz]:[% anualiz]]),1)*IF(DATOS!AR$5="Sí",1/DATOS_[[% normaliz]:[% normaliz]],1)*(DATOS_[Conc.Sal.14])))))))),
0)</f>
        <v>0</v>
      </c>
      <c r="X32" s="178">
        <f t="array" ref="X32">IFERROR(
(MEDIAN((IF(DATOS_[[Sexo]:[Sexo]]=$B32,IF(DATOS_[[AGRUP. VALOR. PTO.]:[AGRUP. VALOR. PTO.]]=$B30,IF(DATOS_[[Check Periodo Ref.]:[Check Periodo Ref.]]="Dentro",IF(DATOS_[[Check Equiparado]:[Check Equiparado]]="Sí",IF(DATOS!AS$4="Sí",(1/DATOS_[[% anualiz]:[% anualiz]]),1)*IF(DATOS!AS$5="Sí",1/DATOS_[[% normaliz]:[% normaliz]],1)*(DATOS_[Conc.Sal.15])))))))),
0)</f>
        <v>0</v>
      </c>
      <c r="Y32" s="178">
        <f t="array" ref="Y32">IFERROR(
(MEDIAN((IF(DATOS_[[Sexo]:[Sexo]]=$B32,IF(DATOS_[[AGRUP. VALOR. PTO.]:[AGRUP. VALOR. PTO.]]=$B30,IF(DATOS_[[Check Periodo Ref.]:[Check Periodo Ref.]]="Dentro",IF(DATOS_[[Check Equiparado]:[Check Equiparado]]="Sí",IF(DATOS!AT$4="Sí",(1/DATOS_[[% anualiz]:[% anualiz]]),1)*IF(DATOS!AT$5="Sí",1/DATOS_[[% normaliz]:[% normaliz]],1)*(DATOS_[Conc.Sal.16])))))))),
0)</f>
        <v>0</v>
      </c>
      <c r="Z32" s="178">
        <f t="array" ref="Z32">IFERROR(
(MEDIAN((IF(DATOS_[[Sexo]:[Sexo]]=$B32,IF(DATOS_[[AGRUP. VALOR. PTO.]:[AGRUP. VALOR. PTO.]]=$B30,IF(DATOS_[[Check Periodo Ref.]:[Check Periodo Ref.]]="Dentro",IF(DATOS_[[Check Equiparado]:[Check Equiparado]]="Sí",IF(DATOS!AU$4="Sí",(1/DATOS_[[% anualiz]:[% anualiz]]),1)*IF(DATOS!AU$5="Sí",1/DATOS_[[% normaliz]:[% normaliz]],1)*(DATOS_[Conc.Sal.17])))))))),
0)</f>
        <v>0</v>
      </c>
      <c r="AA32" s="178">
        <f t="array" ref="AA32">IFERROR(
(MEDIAN((IF(DATOS_[[Sexo]:[Sexo]]=$B32,IF(DATOS_[[AGRUP. VALOR. PTO.]:[AGRUP. VALOR. PTO.]]=$B30,IF(DATOS_[[Check Periodo Ref.]:[Check Periodo Ref.]]="Dentro",IF(DATOS_[[Check Equiparado]:[Check Equiparado]]="Sí",IF(DATOS!AV$4="Sí",(1/DATOS_[[% anualiz]:[% anualiz]]),1)*IF(DATOS!AV$5="Sí",1/DATOS_[[% normaliz]:[% normaliz]],1)*(DATOS_[Conc.Sal.18])))))))),
0)</f>
        <v>0</v>
      </c>
      <c r="AB32" s="178">
        <f t="array" ref="AB32">IFERROR(
(MEDIAN((IF(DATOS_[[Sexo]:[Sexo]]=$B32,IF(DATOS_[[AGRUP. VALOR. PTO.]:[AGRUP. VALOR. PTO.]]=$B30,IF(DATOS_[[Check Periodo Ref.]:[Check Periodo Ref.]]="Dentro",IF(DATOS_[[Check Equiparado]:[Check Equiparado]]="Sí",IF(DATOS!AW$4="Sí",(1/DATOS_[[% anualiz]:[% anualiz]]),1)*IF(DATOS!AW$5="Sí",1/DATOS_[[% normaliz]:[% normaliz]],1)*(DATOS_[Conc.Sal.19])))))))),
0)</f>
        <v>0</v>
      </c>
      <c r="AC32" s="178">
        <f t="array" ref="AC32">IFERROR(
(MEDIAN((IF(DATOS_[[Sexo]:[Sexo]]=$B32,IF(DATOS_[[AGRUP. VALOR. PTO.]:[AGRUP. VALOR. PTO.]]=$B30,IF(DATOS_[[Check Periodo Ref.]:[Check Periodo Ref.]]="Dentro",IF(DATOS_[[Check Equiparado]:[Check Equiparado]]="Sí",IF(DATOS!AX$4="Sí",(1/DATOS_[[% anualiz]:[% anualiz]]),1)*IF(DATOS!AX$5="Sí",1/DATOS_[[% normaliz]:[% normaliz]],1)*(DATOS_[Conc.Sal.20])))))))),
0)</f>
        <v>0</v>
      </c>
      <c r="AD32" s="178">
        <f t="array" ref="AD32">IFERROR(
(MEDIAN((IF(DATOS_[[Sexo]:[Sexo]]=$B32,IF(DATOS_[[AGRUP. VALOR. PTO.]:[AGRUP. VALOR. PTO.]]=$B30,IF(DATOS_[[Check Periodo Ref.]:[Check Periodo Ref.]]="Dentro",IF(DATOS_[[Check Equiparado]:[Check Equiparado]]="Sí",IF(DATOS!AY$4="Sí",(1/DATOS_[[% anualiz]:[% anualiz]]),1)*IF(DATOS!AY$5="Sí",1/DATOS_[[% normaliz]:[% normaliz]],1)*(DATOS_[Conc.Sal.21])))))))),
0)</f>
        <v>0</v>
      </c>
      <c r="AE32" s="178">
        <f t="array" ref="AE32">IFERROR(
(MEDIAN((IF(DATOS_[[Sexo]:[Sexo]]=$B32,IF(DATOS_[[AGRUP. VALOR. PTO.]:[AGRUP. VALOR. PTO.]]=$B30,IF(DATOS_[[Check Periodo Ref.]:[Check Periodo Ref.]]="Dentro",IF(DATOS_[[Check Equiparado]:[Check Equiparado]]="Sí",IF(DATOS!AZ$4="Sí",(1/DATOS_[[% anualiz]:[% anualiz]]),1)*IF(DATOS!AZ$5="Sí",1/DATOS_[[% normaliz]:[% normaliz]],1)*(DATOS_[Conc.Sal.22])))))))),
0)</f>
        <v>0</v>
      </c>
      <c r="AF32" s="178">
        <f t="array" ref="AF32">IFERROR(
(MEDIAN((IF(DATOS_[[Sexo]:[Sexo]]=$B32,IF(DATOS_[[AGRUP. VALOR. PTO.]:[AGRUP. VALOR. PTO.]]=$B30,IF(DATOS_[[Check Periodo Ref.]:[Check Periodo Ref.]]="Dentro",IF(DATOS_[[Check Equiparado]:[Check Equiparado]]="Sí",IF(DATOS!BA$4="Sí",(1/DATOS_[[% anualiz]:[% anualiz]]),1)*IF(DATOS!BA$5="Sí",1/DATOS_[[% normaliz]:[% normaliz]],1)*(DATOS_[Conc.Sal.23])))))))),
0)</f>
        <v>0</v>
      </c>
      <c r="AG32" s="178">
        <f t="array" ref="AG32">IFERROR(
(MEDIAN((IF(DATOS_[[Sexo]:[Sexo]]=$B32,IF(DATOS_[[AGRUP. VALOR. PTO.]:[AGRUP. VALOR. PTO.]]=$B30,IF(DATOS_[[Check Periodo Ref.]:[Check Periodo Ref.]]="Dentro",IF(DATOS_[[Check Equiparado]:[Check Equiparado]]="Sí",IF(DATOS!BB$4="Sí",(1/DATOS_[[% anualiz]:[% anualiz]]),1)*IF(DATOS!BB$5="Sí",1/DATOS_[[% normaliz]:[% normaliz]],1)*(DATOS_[Conc.Sal.24])))))))),
0)</f>
        <v>0</v>
      </c>
      <c r="AH32" s="178">
        <f t="array" ref="AH32">IFERROR(
(MEDIAN((IF(DATOS_[[Sexo]:[Sexo]]=$B32,IF(DATOS_[[AGRUP. VALOR. PTO.]:[AGRUP. VALOR. PTO.]]=$B30,IF(DATOS_[[Check Periodo Ref.]:[Check Periodo Ref.]]="Dentro",IF(DATOS_[[Check Equiparado]:[Check Equiparado]]="Sí",IF(DATOS!BC$4="Sí",(1/DATOS_[[% anualiz]:[% anualiz]]),1)*IF(DATOS!BC$5="Sí",1/DATOS_[[% normaliz]:[% normaliz]],1)*(DATOS_[Conc.Sal.25])))))))),
0)</f>
        <v>0</v>
      </c>
      <c r="AI32" s="178">
        <f t="array" ref="AI32">IFERROR(
(MEDIAN((IF(DATOS_[[Sexo]:[Sexo]]=$B32,IF(DATOS_[[AGRUP. VALOR. PTO.]:[AGRUP. VALOR. PTO.]]=$B30,IF(DATOS_[[Check Periodo Ref.]:[Check Periodo Ref.]]="Dentro",IF(DATOS_[[Check Equiparado]:[Check Equiparado]]="Sí",IF(DATOS!BD$4="Sí",(1/DATOS_[[% anualiz]:[% anualiz]]),1)*IF(DATOS!BD$5="Sí",1/DATOS_[[% normaliz]:[% normaliz]],1)*(DATOS_[Conc.Sal.26])))))))),
0)</f>
        <v>0</v>
      </c>
      <c r="AJ32" s="178">
        <f t="array" ref="AJ32">IFERROR(
(MEDIAN((IF(DATOS_[[Sexo]:[Sexo]]=$B32,IF(DATOS_[[AGRUP. VALOR. PTO.]:[AGRUP. VALOR. PTO.]]=$B30,IF(DATOS_[[Check Periodo Ref.]:[Check Periodo Ref.]]="Dentro",IF(DATOS_[[Check Equiparado]:[Check Equiparado]]="Sí",IF(DATOS!BE$4="Sí",(1/DATOS_[[% anualiz]:[% anualiz]]),1)*IF(DATOS!BE$5="Sí",1/DATOS_[[% normaliz]:[% normaliz]],1)*(DATOS_[Conc.Sal.27])))))))),
0)</f>
        <v>0</v>
      </c>
      <c r="AK32" s="178">
        <f t="array" ref="AK32">IFERROR(
(MEDIAN((IF(DATOS_[[Sexo]:[Sexo]]=$B32,IF(DATOS_[[AGRUP. VALOR. PTO.]:[AGRUP. VALOR. PTO.]]=$B30,IF(DATOS_[[Check Periodo Ref.]:[Check Periodo Ref.]]="Dentro",IF(DATOS_[[Check Equiparado]:[Check Equiparado]]="Sí",IF(DATOS!BF$4="Sí",(1/DATOS_[[% anualiz]:[% anualiz]]),1)*IF(DATOS!BF$5="Sí",1/DATOS_[[% normaliz]:[% normaliz]],1)*(DATOS_[Conc.Sal.28])))))))),
0)</f>
        <v>0</v>
      </c>
      <c r="AL32" s="178">
        <f t="array" ref="AL32">IFERROR(
(MEDIAN((IF(DATOS_[[Sexo]:[Sexo]]=$B32,IF(DATOS_[[AGRUP. VALOR. PTO.]:[AGRUP. VALOR. PTO.]]=$B30,IF(DATOS_[[Check Periodo Ref.]:[Check Periodo Ref.]]="Dentro",IF(DATOS_[[Check Equiparado]:[Check Equiparado]]="Sí",IF(DATOS!BG$4="Sí",(1/DATOS_[[% anualiz]:[% anualiz]]),1)*IF(DATOS!BG$5="Sí",1/DATOS_[[% normaliz]:[% normaliz]],1)*(DATOS_[Conc.Sal.29])))))))),
0)</f>
        <v>0</v>
      </c>
      <c r="AM32" s="178">
        <f t="array" ref="AM32">IFERROR(
(MEDIAN((IF(DATOS_[[Sexo]:[Sexo]]=$B32,IF(DATOS_[[AGRUP. VALOR. PTO.]:[AGRUP. VALOR. PTO.]]=$B30,IF(DATOS_[[Check Periodo Ref.]:[Check Periodo Ref.]]="Dentro",IF(DATOS_[[Check Equiparado]:[Check Equiparado]]="Sí",IF(DATOS!BH$4="Sí",(1/DATOS_[[% anualiz]:[% anualiz]]),1)*IF(DATOS!BH$5="Sí",1/DATOS_[[% normaliz]:[% normaliz]],1)*(DATOS_[Conc.Sal.30])))))))),
0)</f>
        <v>0</v>
      </c>
      <c r="AN32" s="179">
        <f t="array" ref="AN32">IFERROR(
MEDIAN(IF(DATOS_[Sexo]=$B32,IF(DATOS_[[AGRUP. VALOR. PTO.]:[AGRUP. VALOR. PTO.]]=$B30,IF(DATOS_[Check Equiparado]="Sí",IF(DATOS_[Check Periodo Ref.]="Dentro",DATOS_[Tot COMPL.SAL Eq],FALSE))))),
0)</f>
        <v>0</v>
      </c>
      <c r="AO32" s="180">
        <f t="array" ref="AO32">IFERROR(
MEDIAN(IF(DATOS_[Sexo]=$B32,IF(DATOS_[[AGRUP. VALOR. PTO.]:[AGRUP. VALOR. PTO.]]=$B30,IF(DATOS_[Check Equiparado]="Sí",IF(DATOS_[Check Periodo Ref.]="Dentro",DATOS_[TOTAL SALARIO Eq],FALSE))))),
0)</f>
        <v>0</v>
      </c>
      <c r="AP32" s="181">
        <f t="array" ref="AP32">IFERROR(
(MEDIAN((IF(DATOS_[[Sexo]:[Sexo]]=$B32,IF(DATOS_[[AGRUP. VALOR. PTO.]:[AGRUP. VALOR. PTO.]]=$B31,IF(DATOS_[[Check Periodo Ref.]:[Check Periodo Ref.]]="Dentro",IF(DATOS_[[Check Equiparado]:[Check Equiparado]]="Sí",IF(DATOS!BI$4="Sí",(1/DATOS_[[% anualiz]:[% anualiz]]),1)*IF(DATOS!BI$5="Sí",1/DATOS_[[% normaliz]:[% normaliz]],1)*(DATOS_[C.Extra.01])))))))),
0)</f>
        <v>0</v>
      </c>
      <c r="AQ32" s="181">
        <f t="array" ref="AQ32">IFERROR(
(MEDIAN((IF(DATOS_[[Sexo]:[Sexo]]=$B32,IF(DATOS_[[AGRUP. VALOR. PTO.]:[AGRUP. VALOR. PTO.]]=$B31,IF(DATOS_[[Check Periodo Ref.]:[Check Periodo Ref.]]="Dentro",IF(DATOS_[[Check Equiparado]:[Check Equiparado]]="Sí",IF(DATOS!BJ$4="Sí",(1/DATOS_[[% anualiz]:[% anualiz]]),1)*IF(DATOS!BJ$5="Sí",1/DATOS_[[% normaliz]:[% normaliz]],1)*(DATOS_[C.Extra.02])))))))),
0)</f>
        <v>0</v>
      </c>
      <c r="AR32" s="181">
        <f t="array" ref="AR32">IFERROR(
(MEDIAN((IF(DATOS_[[Sexo]:[Sexo]]=$B32,IF(DATOS_[[AGRUP. VALOR. PTO.]:[AGRUP. VALOR. PTO.]]=$B31,IF(DATOS_[[Check Periodo Ref.]:[Check Periodo Ref.]]="Dentro",IF(DATOS_[[Check Equiparado]:[Check Equiparado]]="Sí",IF(DATOS!BK$4="Sí",(1/DATOS_[[% anualiz]:[% anualiz]]),1)*IF(DATOS!BK$5="Sí",1/DATOS_[[% normaliz]:[% normaliz]],1)*(DATOS_[C.Extra.03])))))))),
0)</f>
        <v>0</v>
      </c>
      <c r="AS32" s="181">
        <f t="array" ref="AS32">IFERROR(
(MEDIAN((IF(DATOS_[[Sexo]:[Sexo]]=$B32,IF(DATOS_[[AGRUP. VALOR. PTO.]:[AGRUP. VALOR. PTO.]]=$B31,IF(DATOS_[[Check Periodo Ref.]:[Check Periodo Ref.]]="Dentro",IF(DATOS_[[Check Equiparado]:[Check Equiparado]]="Sí",IF(DATOS!BL$4="Sí",(1/DATOS_[[% anualiz]:[% anualiz]]),1)*IF(DATOS!BL$5="Sí",1/DATOS_[[% normaliz]:[% normaliz]],1)*(DATOS_[C.Extra.04])))))))),
0)</f>
        <v>0</v>
      </c>
      <c r="AT32" s="181">
        <f t="array" ref="AT32">IFERROR(
(MEDIAN((IF(DATOS_[[Sexo]:[Sexo]]=$B32,IF(DATOS_[[AGRUP. VALOR. PTO.]:[AGRUP. VALOR. PTO.]]=$B31,IF(DATOS_[[Check Periodo Ref.]:[Check Periodo Ref.]]="Dentro",IF(DATOS_[[Check Equiparado]:[Check Equiparado]]="Sí",IF(DATOS!BM$4="Sí",(1/DATOS_[[% anualiz]:[% anualiz]]),1)*IF(DATOS!BM$5="Sí",1/DATOS_[[% normaliz]:[% normaliz]],1)*(DATOS_[C.Extra.05])))))))),
0)</f>
        <v>0</v>
      </c>
      <c r="AU32" s="182">
        <f t="array" ref="AU32">IFERROR(
MEDIAN(IF(DATOS_[Sexo]=$B32,IF(DATOS_[[AGRUP. VALOR. PTO.]:[AGRUP. VALOR. PTO.]]=$B30,IF(DATOS_[Check Equiparado]="Sí",IF(DATOS_[Check Periodo Ref.]="Dentro",DATOS_[Tot Extrasalarial Eq],FALSE))))),
0)</f>
        <v>0</v>
      </c>
      <c r="AV32" s="183">
        <f t="array" ref="AV32">IFERROR(
MEDIAN(IF(DATOS_[Sexo]=$B32,IF(DATOS_[[AGRUP. VALOR. PTO.]:[AGRUP. VALOR. PTO.]]=$B30,IF(DATOS_[Check Equiparado]="Sí",IF(DATOS_[Check Periodo Ref.]="Dentro",DATOS_[TOTAL Retrib Eq],FALSE))))),
0)</f>
        <v>0</v>
      </c>
    </row>
    <row r="33" spans="1:48" ht="17.25" thickBot="1" x14ac:dyDescent="0.35">
      <c r="A33" s="107" t="str">
        <f t="shared" ref="A33" si="27">+A34</f>
        <v>[ocultar]</v>
      </c>
      <c r="B33" s="157" t="s">
        <v>305</v>
      </c>
      <c r="C33" s="176"/>
      <c r="D33" s="106"/>
      <c r="E33" s="106"/>
      <c r="F33" s="106"/>
      <c r="G33" s="106"/>
      <c r="H33" s="106"/>
      <c r="I33" s="186" t="str">
        <f t="shared" ref="I33:AV33" si="28">IFERROR((I34-I35)/I34,"")</f>
        <v/>
      </c>
      <c r="J33" s="190" t="str">
        <f t="shared" si="28"/>
        <v/>
      </c>
      <c r="K33" s="190" t="str">
        <f t="shared" si="28"/>
        <v/>
      </c>
      <c r="L33" s="190" t="str">
        <f t="shared" si="28"/>
        <v/>
      </c>
      <c r="M33" s="190" t="str">
        <f t="shared" si="28"/>
        <v/>
      </c>
      <c r="N33" s="190" t="str">
        <f t="shared" si="28"/>
        <v/>
      </c>
      <c r="O33" s="190" t="str">
        <f t="shared" si="28"/>
        <v/>
      </c>
      <c r="P33" s="190" t="str">
        <f t="shared" si="28"/>
        <v/>
      </c>
      <c r="Q33" s="190" t="str">
        <f t="shared" si="28"/>
        <v/>
      </c>
      <c r="R33" s="190" t="str">
        <f t="shared" si="28"/>
        <v/>
      </c>
      <c r="S33" s="190" t="str">
        <f t="shared" si="28"/>
        <v/>
      </c>
      <c r="T33" s="190" t="str">
        <f t="shared" si="28"/>
        <v/>
      </c>
      <c r="U33" s="190" t="str">
        <f t="shared" si="28"/>
        <v/>
      </c>
      <c r="V33" s="190" t="str">
        <f t="shared" si="28"/>
        <v/>
      </c>
      <c r="W33" s="190" t="str">
        <f t="shared" si="28"/>
        <v/>
      </c>
      <c r="X33" s="190" t="str">
        <f t="shared" si="28"/>
        <v/>
      </c>
      <c r="Y33" s="190" t="str">
        <f t="shared" si="28"/>
        <v/>
      </c>
      <c r="Z33" s="189" t="str">
        <f t="shared" si="28"/>
        <v/>
      </c>
      <c r="AA33" s="189" t="str">
        <f t="shared" si="28"/>
        <v/>
      </c>
      <c r="AB33" s="189" t="str">
        <f t="shared" si="28"/>
        <v/>
      </c>
      <c r="AC33" s="189" t="str">
        <f t="shared" si="28"/>
        <v/>
      </c>
      <c r="AD33" s="189" t="str">
        <f t="shared" si="28"/>
        <v/>
      </c>
      <c r="AE33" s="189" t="str">
        <f t="shared" si="28"/>
        <v/>
      </c>
      <c r="AF33" s="189" t="str">
        <f t="shared" si="28"/>
        <v/>
      </c>
      <c r="AG33" s="189" t="str">
        <f t="shared" si="28"/>
        <v/>
      </c>
      <c r="AH33" s="189" t="str">
        <f t="shared" si="28"/>
        <v/>
      </c>
      <c r="AI33" s="189" t="str">
        <f t="shared" si="28"/>
        <v/>
      </c>
      <c r="AJ33" s="189" t="str">
        <f t="shared" si="28"/>
        <v/>
      </c>
      <c r="AK33" s="189" t="str">
        <f t="shared" si="28"/>
        <v/>
      </c>
      <c r="AL33" s="189" t="str">
        <f t="shared" si="28"/>
        <v/>
      </c>
      <c r="AM33" s="189" t="str">
        <f t="shared" si="28"/>
        <v/>
      </c>
      <c r="AN33" s="191" t="str">
        <f t="shared" si="28"/>
        <v/>
      </c>
      <c r="AO33" s="195" t="str">
        <f t="shared" si="28"/>
        <v/>
      </c>
      <c r="AP33" s="192" t="str">
        <f t="shared" si="28"/>
        <v/>
      </c>
      <c r="AQ33" s="192" t="str">
        <f t="shared" si="28"/>
        <v/>
      </c>
      <c r="AR33" s="192" t="str">
        <f t="shared" si="28"/>
        <v/>
      </c>
      <c r="AS33" s="192" t="str">
        <f t="shared" si="28"/>
        <v/>
      </c>
      <c r="AT33" s="192" t="str">
        <f t="shared" si="28"/>
        <v/>
      </c>
      <c r="AU33" s="193" t="str">
        <f t="shared" si="28"/>
        <v/>
      </c>
      <c r="AV33" s="194" t="str">
        <f t="shared" si="28"/>
        <v/>
      </c>
    </row>
    <row r="34" spans="1:48" x14ac:dyDescent="0.3">
      <c r="A34" s="107" t="str">
        <f t="shared" ref="A34" si="29">+IF(C34+C35=0,"[ocultar]","")</f>
        <v>[ocultar]</v>
      </c>
      <c r="B34" s="153" t="s">
        <v>162</v>
      </c>
      <c r="C34" s="99">
        <f t="array" ref="C34">SUM(IF($B34=DATOS_[Sexo],
IF($B33=DATOS_[AGRUP. VALOR. PTO.],
IF("Dentro"=DATOS_[Check Periodo Ref.],
1/(COUNTIFS(DATOS_[Sexo],$B34,DATOS_[AGRUP. VALOR. PTO.],$B33,DATOS_[Check Periodo Ref.],"Dentro",DATOS_[id],DATOS_[id]))))))</f>
        <v>0</v>
      </c>
      <c r="D34" s="100">
        <f>COUNTIFS(DATOS_[AGRUP. VALOR. PTO.],$B33,DATOS_[Sexo],$B34,DATOS_[Check Periodo Ref.],"Dentro")</f>
        <v>0</v>
      </c>
      <c r="E34" s="100">
        <f>COUNTIFS(DATOS_[AGRUP. VALOR. PTO.],$B33,DATOS_[Sexo],$B34,DATOS_[Check Periodo Ref.],"Dentro",DATOS_[Check Nº SC Norm],"Sí")</f>
        <v>0</v>
      </c>
      <c r="F34" s="100">
        <f>COUNTIFS(DATOS_[AGRUP. VALOR. PTO.],$B33,DATOS_[Sexo],$B34,DATOS_[Check Periodo Ref.],"Dentro",DATOS_[Check Nº SC Anualiz],"Sí")</f>
        <v>0</v>
      </c>
      <c r="G34" s="100">
        <f>COUNTIFS(DATOS_[AGRUP. VALOR. PTO.],$B33,DATOS_[Sexo],$B34,DATOS_[Check Periodo Ref.],"Dentro",DATOS_[Check Nº SC Norm y Anualiz],"Sí")</f>
        <v>0</v>
      </c>
      <c r="H34" s="100">
        <f>COUNTIFS(DATOS_[AGRUP. VALOR. PTO.],$B33,DATOS_[Sexo],$B34,DATOS_[Check Periodo Ref.],"Dentro",DATOS_[Check Equiparación],"Sí")</f>
        <v>0</v>
      </c>
      <c r="I34" s="177">
        <f t="array" ref="I34">IFERROR(
MEDIAN(IF(DATOS_[Sexo]=$B34,IF(DATOS_[[AGRUP. VALOR. PTO.]:[AGRUP. VALOR. PTO.]]=$B33,IF(DATOS_[Check Equiparado]="Sí",IF(DATOS_[Check Periodo Ref.]="Dentro",DATOS_[SALARIO BASE Eq],FALSE))))),
0)</f>
        <v>0</v>
      </c>
      <c r="J34" s="178">
        <f t="array" ref="J34">IFERROR(
(MEDIAN((IF(DATOS_[[Sexo]:[Sexo]]=$B34,IF(DATOS_[[AGRUP. VALOR. PTO.]:[AGRUP. VALOR. PTO.]]=$B33,IF(DATOS_[[Check Periodo Ref.]:[Check Periodo Ref.]]="Dentro",IF(DATOS_[[Check Equiparado]:[Check Equiparado]]="Sí",IF(DATOS!AE$4="Sí",(1/DATOS_[[% anualiz]:[% anualiz]]),1)*IF(DATOS!AE$5="Sí",1/DATOS_[[% normaliz]:[% normaliz]],1)*(DATOS_[Conc.Sal.01])))))))),
0)</f>
        <v>0</v>
      </c>
      <c r="K34" s="178">
        <f t="array" ref="K34">IFERROR(
(MEDIAN((IF(DATOS_[[Sexo]:[Sexo]]=$B34,IF(DATOS_[[AGRUP. VALOR. PTO.]:[AGRUP. VALOR. PTO.]]=$B33,IF(DATOS_[[Check Periodo Ref.]:[Check Periodo Ref.]]="Dentro",IF(DATOS_[[Check Equiparado]:[Check Equiparado]]="Sí",IF(DATOS!AF$4="Sí",(1/DATOS_[[% anualiz]:[% anualiz]]),1)*IF(DATOS!AF$5="Sí",1/DATOS_[[% normaliz]:[% normaliz]],1)*(DATOS_[Conc.Sal.02])))))))),
0)</f>
        <v>0</v>
      </c>
      <c r="L34" s="178">
        <f t="array" ref="L34">IFERROR(
(MEDIAN((IF(DATOS_[[Sexo]:[Sexo]]=$B34,IF(DATOS_[[AGRUP. VALOR. PTO.]:[AGRUP. VALOR. PTO.]]=$B33,IF(DATOS_[[Check Periodo Ref.]:[Check Periodo Ref.]]="Dentro",IF(DATOS_[[Check Equiparado]:[Check Equiparado]]="Sí",IF(DATOS!AG$4="Sí",(1/DATOS_[[% anualiz]:[% anualiz]]),1)*IF(DATOS!AG$5="Sí",1/DATOS_[[% normaliz]:[% normaliz]],1)*(DATOS_[Conc.Sal.03])))))))),
0)</f>
        <v>0</v>
      </c>
      <c r="M34" s="178">
        <f t="array" ref="M34">IFERROR(
(MEDIAN((IF(DATOS_[[Sexo]:[Sexo]]=$B34,IF(DATOS_[[AGRUP. VALOR. PTO.]:[AGRUP. VALOR. PTO.]]=$B33,IF(DATOS_[[Check Periodo Ref.]:[Check Periodo Ref.]]="Dentro",IF(DATOS_[[Check Equiparado]:[Check Equiparado]]="Sí",IF(DATOS!AH$4="Sí",(1/DATOS_[[% anualiz]:[% anualiz]]),1)*IF(DATOS!AH$5="Sí",1/DATOS_[[% normaliz]:[% normaliz]],1)*(DATOS_[Conc.Sal.04])))))))),
0)</f>
        <v>0</v>
      </c>
      <c r="N34" s="178">
        <f t="array" ref="N34">IFERROR(
(MEDIAN((IF(DATOS_[[Sexo]:[Sexo]]=$B34,IF(DATOS_[[AGRUP. VALOR. PTO.]:[AGRUP. VALOR. PTO.]]=$B33,IF(DATOS_[[Check Periodo Ref.]:[Check Periodo Ref.]]="Dentro",IF(DATOS_[[Check Equiparado]:[Check Equiparado]]="Sí",IF(DATOS!AI$4="Sí",(1/DATOS_[[% anualiz]:[% anualiz]]),1)*IF(DATOS!AI$5="Sí",1/DATOS_[[% normaliz]:[% normaliz]],1)*(DATOS_[Conc.Sal.05])))))))),
0)</f>
        <v>0</v>
      </c>
      <c r="O34" s="178">
        <f t="array" ref="O34">IFERROR(
(MEDIAN((IF(DATOS_[[Sexo]:[Sexo]]=$B34,IF(DATOS_[[AGRUP. VALOR. PTO.]:[AGRUP. VALOR. PTO.]]=$B33,IF(DATOS_[[Check Periodo Ref.]:[Check Periodo Ref.]]="Dentro",IF(DATOS_[[Check Equiparado]:[Check Equiparado]]="Sí",IF(DATOS!AJ$4="Sí",(1/DATOS_[[% anualiz]:[% anualiz]]),1)*IF(DATOS!AJ$5="Sí",1/DATOS_[[% normaliz]:[% normaliz]],1)*(DATOS_[Conc.Sal.06])))))))),
0)</f>
        <v>0</v>
      </c>
      <c r="P34" s="178">
        <f t="array" ref="P34">IFERROR(
(MEDIAN((IF(DATOS_[[Sexo]:[Sexo]]=$B34,IF(DATOS_[[AGRUP. VALOR. PTO.]:[AGRUP. VALOR. PTO.]]=$B33,IF(DATOS_[[Check Periodo Ref.]:[Check Periodo Ref.]]="Dentro",IF(DATOS_[[Check Equiparado]:[Check Equiparado]]="Sí",IF(DATOS!AK$4="Sí",(1/DATOS_[[% anualiz]:[% anualiz]]),1)*IF(DATOS!AK$5="Sí",1/DATOS_[[% normaliz]:[% normaliz]],1)*(DATOS_[Conc.Sal.07])))))))),
0)</f>
        <v>0</v>
      </c>
      <c r="Q34" s="178">
        <f t="array" ref="Q34">IFERROR(
(MEDIAN((IF(DATOS_[[Sexo]:[Sexo]]=$B34,IF(DATOS_[[AGRUP. VALOR. PTO.]:[AGRUP. VALOR. PTO.]]=$B33,IF(DATOS_[[Check Periodo Ref.]:[Check Periodo Ref.]]="Dentro",IF(DATOS_[[Check Equiparado]:[Check Equiparado]]="Sí",IF(DATOS!AL$4="Sí",(1/DATOS_[[% anualiz]:[% anualiz]]),1)*IF(DATOS!AL$5="Sí",1/DATOS_[[% normaliz]:[% normaliz]],1)*(DATOS_[Conc.Sal.08])))))))),
0)</f>
        <v>0</v>
      </c>
      <c r="R34" s="178">
        <f t="array" ref="R34">IFERROR(
(MEDIAN((IF(DATOS_[[Sexo]:[Sexo]]=$B34,IF(DATOS_[[AGRUP. VALOR. PTO.]:[AGRUP. VALOR. PTO.]]=$B33,IF(DATOS_[[Check Periodo Ref.]:[Check Periodo Ref.]]="Dentro",IF(DATOS_[[Check Equiparado]:[Check Equiparado]]="Sí",IF(DATOS!AM$4="Sí",(1/DATOS_[[% anualiz]:[% anualiz]]),1)*IF(DATOS!AM$5="Sí",1/DATOS_[[% normaliz]:[% normaliz]],1)*(DATOS_[Conc.Sal.09])))))))),
0)</f>
        <v>0</v>
      </c>
      <c r="S34" s="178">
        <f t="array" ref="S34">IFERROR(
(MEDIAN((IF(DATOS_[[Sexo]:[Sexo]]=$B34,IF(DATOS_[[AGRUP. VALOR. PTO.]:[AGRUP. VALOR. PTO.]]=$B33,IF(DATOS_[[Check Periodo Ref.]:[Check Periodo Ref.]]="Dentro",IF(DATOS_[[Check Equiparado]:[Check Equiparado]]="Sí",IF(DATOS!AN$4="Sí",(1/DATOS_[[% anualiz]:[% anualiz]]),1)*IF(DATOS!AN$5="Sí",1/DATOS_[[% normaliz]:[% normaliz]],1)*(DATOS_[Conc.Sal.10])))))))),
0)</f>
        <v>0</v>
      </c>
      <c r="T34" s="178">
        <f t="array" ref="T34">IFERROR(
(MEDIAN((IF(DATOS_[[Sexo]:[Sexo]]=$B34,IF(DATOS_[[AGRUP. VALOR. PTO.]:[AGRUP. VALOR. PTO.]]=$B33,IF(DATOS_[[Check Periodo Ref.]:[Check Periodo Ref.]]="Dentro",IF(DATOS_[[Check Equiparado]:[Check Equiparado]]="Sí",IF(DATOS!AO$4="Sí",(1/DATOS_[[% anualiz]:[% anualiz]]),1)*IF(DATOS!AO$5="Sí",1/DATOS_[[% normaliz]:[% normaliz]],1)*(DATOS_[Conc.Sal.11])))))))),
0)</f>
        <v>0</v>
      </c>
      <c r="U34" s="178">
        <f t="array" ref="U34">IFERROR(
(MEDIAN((IF(DATOS_[[Sexo]:[Sexo]]=$B34,IF(DATOS_[[AGRUP. VALOR. PTO.]:[AGRUP. VALOR. PTO.]]=$B33,IF(DATOS_[[Check Periodo Ref.]:[Check Periodo Ref.]]="Dentro",IF(DATOS_[[Check Equiparado]:[Check Equiparado]]="Sí",IF(DATOS!AP$4="Sí",(1/DATOS_[[% anualiz]:[% anualiz]]),1)*IF(DATOS!AP$5="Sí",1/DATOS_[[% normaliz]:[% normaliz]],1)*(DATOS_[Conc.Sal.12])))))))),
0)</f>
        <v>0</v>
      </c>
      <c r="V34" s="178">
        <f t="array" ref="V34">IFERROR(
(MEDIAN((IF(DATOS_[[Sexo]:[Sexo]]=$B34,IF(DATOS_[[AGRUP. VALOR. PTO.]:[AGRUP. VALOR. PTO.]]=$B33,IF(DATOS_[[Check Periodo Ref.]:[Check Periodo Ref.]]="Dentro",IF(DATOS_[[Check Equiparado]:[Check Equiparado]]="Sí",IF(DATOS!AQ$4="Sí",(1/DATOS_[[% anualiz]:[% anualiz]]),1)*IF(DATOS!AQ$5="Sí",1/DATOS_[[% normaliz]:[% normaliz]],1)*(DATOS_[Conc.Sal.13])))))))),
0)</f>
        <v>0</v>
      </c>
      <c r="W34" s="178">
        <f t="array" ref="W34">IFERROR(
(MEDIAN((IF(DATOS_[[Sexo]:[Sexo]]=$B34,IF(DATOS_[[AGRUP. VALOR. PTO.]:[AGRUP. VALOR. PTO.]]=$B33,IF(DATOS_[[Check Periodo Ref.]:[Check Periodo Ref.]]="Dentro",IF(DATOS_[[Check Equiparado]:[Check Equiparado]]="Sí",IF(DATOS!AR$4="Sí",(1/DATOS_[[% anualiz]:[% anualiz]]),1)*IF(DATOS!AR$5="Sí",1/DATOS_[[% normaliz]:[% normaliz]],1)*(DATOS_[Conc.Sal.14])))))))),
0)</f>
        <v>0</v>
      </c>
      <c r="X34" s="178">
        <f t="array" ref="X34">IFERROR(
(MEDIAN((IF(DATOS_[[Sexo]:[Sexo]]=$B34,IF(DATOS_[[AGRUP. VALOR. PTO.]:[AGRUP. VALOR. PTO.]]=$B33,IF(DATOS_[[Check Periodo Ref.]:[Check Periodo Ref.]]="Dentro",IF(DATOS_[[Check Equiparado]:[Check Equiparado]]="Sí",IF(DATOS!AS$4="Sí",(1/DATOS_[[% anualiz]:[% anualiz]]),1)*IF(DATOS!AS$5="Sí",1/DATOS_[[% normaliz]:[% normaliz]],1)*(DATOS_[Conc.Sal.15])))))))),
0)</f>
        <v>0</v>
      </c>
      <c r="Y34" s="178">
        <f t="array" ref="Y34">IFERROR(
(MEDIAN((IF(DATOS_[[Sexo]:[Sexo]]=$B34,IF(DATOS_[[AGRUP. VALOR. PTO.]:[AGRUP. VALOR. PTO.]]=$B33,IF(DATOS_[[Check Periodo Ref.]:[Check Periodo Ref.]]="Dentro",IF(DATOS_[[Check Equiparado]:[Check Equiparado]]="Sí",IF(DATOS!AT$4="Sí",(1/DATOS_[[% anualiz]:[% anualiz]]),1)*IF(DATOS!AT$5="Sí",1/DATOS_[[% normaliz]:[% normaliz]],1)*(DATOS_[Conc.Sal.16])))))))),
0)</f>
        <v>0</v>
      </c>
      <c r="Z34" s="178">
        <f t="array" ref="Z34">IFERROR(
(MEDIAN((IF(DATOS_[[Sexo]:[Sexo]]=$B34,IF(DATOS_[[AGRUP. VALOR. PTO.]:[AGRUP. VALOR. PTO.]]=$B33,IF(DATOS_[[Check Periodo Ref.]:[Check Periodo Ref.]]="Dentro",IF(DATOS_[[Check Equiparado]:[Check Equiparado]]="Sí",IF(DATOS!AU$4="Sí",(1/DATOS_[[% anualiz]:[% anualiz]]),1)*IF(DATOS!AU$5="Sí",1/DATOS_[[% normaliz]:[% normaliz]],1)*(DATOS_[Conc.Sal.17])))))))),
0)</f>
        <v>0</v>
      </c>
      <c r="AA34" s="178">
        <f t="array" ref="AA34">IFERROR(
(MEDIAN((IF(DATOS_[[Sexo]:[Sexo]]=$B34,IF(DATOS_[[AGRUP. VALOR. PTO.]:[AGRUP. VALOR. PTO.]]=$B33,IF(DATOS_[[Check Periodo Ref.]:[Check Periodo Ref.]]="Dentro",IF(DATOS_[[Check Equiparado]:[Check Equiparado]]="Sí",IF(DATOS!AV$4="Sí",(1/DATOS_[[% anualiz]:[% anualiz]]),1)*IF(DATOS!AV$5="Sí",1/DATOS_[[% normaliz]:[% normaliz]],1)*(DATOS_[Conc.Sal.18])))))))),
0)</f>
        <v>0</v>
      </c>
      <c r="AB34" s="178">
        <f t="array" ref="AB34">IFERROR(
(MEDIAN((IF(DATOS_[[Sexo]:[Sexo]]=$B34,IF(DATOS_[[AGRUP. VALOR. PTO.]:[AGRUP. VALOR. PTO.]]=$B33,IF(DATOS_[[Check Periodo Ref.]:[Check Periodo Ref.]]="Dentro",IF(DATOS_[[Check Equiparado]:[Check Equiparado]]="Sí",IF(DATOS!AW$4="Sí",(1/DATOS_[[% anualiz]:[% anualiz]]),1)*IF(DATOS!AW$5="Sí",1/DATOS_[[% normaliz]:[% normaliz]],1)*(DATOS_[Conc.Sal.19])))))))),
0)</f>
        <v>0</v>
      </c>
      <c r="AC34" s="178">
        <f t="array" ref="AC34">IFERROR(
(MEDIAN((IF(DATOS_[[Sexo]:[Sexo]]=$B34,IF(DATOS_[[AGRUP. VALOR. PTO.]:[AGRUP. VALOR. PTO.]]=$B33,IF(DATOS_[[Check Periodo Ref.]:[Check Periodo Ref.]]="Dentro",IF(DATOS_[[Check Equiparado]:[Check Equiparado]]="Sí",IF(DATOS!AX$4="Sí",(1/DATOS_[[% anualiz]:[% anualiz]]),1)*IF(DATOS!AX$5="Sí",1/DATOS_[[% normaliz]:[% normaliz]],1)*(DATOS_[Conc.Sal.20])))))))),
0)</f>
        <v>0</v>
      </c>
      <c r="AD34" s="178">
        <f t="array" ref="AD34">IFERROR(
(MEDIAN((IF(DATOS_[[Sexo]:[Sexo]]=$B34,IF(DATOS_[[AGRUP. VALOR. PTO.]:[AGRUP. VALOR. PTO.]]=$B33,IF(DATOS_[[Check Periodo Ref.]:[Check Periodo Ref.]]="Dentro",IF(DATOS_[[Check Equiparado]:[Check Equiparado]]="Sí",IF(DATOS!AY$4="Sí",(1/DATOS_[[% anualiz]:[% anualiz]]),1)*IF(DATOS!AY$5="Sí",1/DATOS_[[% normaliz]:[% normaliz]],1)*(DATOS_[Conc.Sal.21])))))))),
0)</f>
        <v>0</v>
      </c>
      <c r="AE34" s="178">
        <f t="array" ref="AE34">IFERROR(
(MEDIAN((IF(DATOS_[[Sexo]:[Sexo]]=$B34,IF(DATOS_[[AGRUP. VALOR. PTO.]:[AGRUP. VALOR. PTO.]]=$B33,IF(DATOS_[[Check Periodo Ref.]:[Check Periodo Ref.]]="Dentro",IF(DATOS_[[Check Equiparado]:[Check Equiparado]]="Sí",IF(DATOS!AZ$4="Sí",(1/DATOS_[[% anualiz]:[% anualiz]]),1)*IF(DATOS!AZ$5="Sí",1/DATOS_[[% normaliz]:[% normaliz]],1)*(DATOS_[Conc.Sal.22])))))))),
0)</f>
        <v>0</v>
      </c>
      <c r="AF34" s="178">
        <f t="array" ref="AF34">IFERROR(
(MEDIAN((IF(DATOS_[[Sexo]:[Sexo]]=$B34,IF(DATOS_[[AGRUP. VALOR. PTO.]:[AGRUP. VALOR. PTO.]]=$B33,IF(DATOS_[[Check Periodo Ref.]:[Check Periodo Ref.]]="Dentro",IF(DATOS_[[Check Equiparado]:[Check Equiparado]]="Sí",IF(DATOS!BA$4="Sí",(1/DATOS_[[% anualiz]:[% anualiz]]),1)*IF(DATOS!BA$5="Sí",1/DATOS_[[% normaliz]:[% normaliz]],1)*(DATOS_[Conc.Sal.23])))))))),
0)</f>
        <v>0</v>
      </c>
      <c r="AG34" s="178">
        <f t="array" ref="AG34">IFERROR(
(MEDIAN((IF(DATOS_[[Sexo]:[Sexo]]=$B34,IF(DATOS_[[AGRUP. VALOR. PTO.]:[AGRUP. VALOR. PTO.]]=$B33,IF(DATOS_[[Check Periodo Ref.]:[Check Periodo Ref.]]="Dentro",IF(DATOS_[[Check Equiparado]:[Check Equiparado]]="Sí",IF(DATOS!BB$4="Sí",(1/DATOS_[[% anualiz]:[% anualiz]]),1)*IF(DATOS!BB$5="Sí",1/DATOS_[[% normaliz]:[% normaliz]],1)*(DATOS_[Conc.Sal.24])))))))),
0)</f>
        <v>0</v>
      </c>
      <c r="AH34" s="178">
        <f t="array" ref="AH34">IFERROR(
(MEDIAN((IF(DATOS_[[Sexo]:[Sexo]]=$B34,IF(DATOS_[[AGRUP. VALOR. PTO.]:[AGRUP. VALOR. PTO.]]=$B33,IF(DATOS_[[Check Periodo Ref.]:[Check Periodo Ref.]]="Dentro",IF(DATOS_[[Check Equiparado]:[Check Equiparado]]="Sí",IF(DATOS!BC$4="Sí",(1/DATOS_[[% anualiz]:[% anualiz]]),1)*IF(DATOS!BC$5="Sí",1/DATOS_[[% normaliz]:[% normaliz]],1)*(DATOS_[Conc.Sal.25])))))))),
0)</f>
        <v>0</v>
      </c>
      <c r="AI34" s="178">
        <f t="array" ref="AI34">IFERROR(
(MEDIAN((IF(DATOS_[[Sexo]:[Sexo]]=$B34,IF(DATOS_[[AGRUP. VALOR. PTO.]:[AGRUP. VALOR. PTO.]]=$B33,IF(DATOS_[[Check Periodo Ref.]:[Check Periodo Ref.]]="Dentro",IF(DATOS_[[Check Equiparado]:[Check Equiparado]]="Sí",IF(DATOS!BD$4="Sí",(1/DATOS_[[% anualiz]:[% anualiz]]),1)*IF(DATOS!BD$5="Sí",1/DATOS_[[% normaliz]:[% normaliz]],1)*(DATOS_[Conc.Sal.26])))))))),
0)</f>
        <v>0</v>
      </c>
      <c r="AJ34" s="178">
        <f t="array" ref="AJ34">IFERROR(
(MEDIAN((IF(DATOS_[[Sexo]:[Sexo]]=$B34,IF(DATOS_[[AGRUP. VALOR. PTO.]:[AGRUP. VALOR. PTO.]]=$B33,IF(DATOS_[[Check Periodo Ref.]:[Check Periodo Ref.]]="Dentro",IF(DATOS_[[Check Equiparado]:[Check Equiparado]]="Sí",IF(DATOS!BE$4="Sí",(1/DATOS_[[% anualiz]:[% anualiz]]),1)*IF(DATOS!BE$5="Sí",1/DATOS_[[% normaliz]:[% normaliz]],1)*(DATOS_[Conc.Sal.27])))))))),
0)</f>
        <v>0</v>
      </c>
      <c r="AK34" s="178">
        <f t="array" ref="AK34">IFERROR(
(MEDIAN((IF(DATOS_[[Sexo]:[Sexo]]=$B34,IF(DATOS_[[AGRUP. VALOR. PTO.]:[AGRUP. VALOR. PTO.]]=$B33,IF(DATOS_[[Check Periodo Ref.]:[Check Periodo Ref.]]="Dentro",IF(DATOS_[[Check Equiparado]:[Check Equiparado]]="Sí",IF(DATOS!BF$4="Sí",(1/DATOS_[[% anualiz]:[% anualiz]]),1)*IF(DATOS!BF$5="Sí",1/DATOS_[[% normaliz]:[% normaliz]],1)*(DATOS_[Conc.Sal.28])))))))),
0)</f>
        <v>0</v>
      </c>
      <c r="AL34" s="178">
        <f t="array" ref="AL34">IFERROR(
(MEDIAN((IF(DATOS_[[Sexo]:[Sexo]]=$B34,IF(DATOS_[[AGRUP. VALOR. PTO.]:[AGRUP. VALOR. PTO.]]=$B33,IF(DATOS_[[Check Periodo Ref.]:[Check Periodo Ref.]]="Dentro",IF(DATOS_[[Check Equiparado]:[Check Equiparado]]="Sí",IF(DATOS!BG$4="Sí",(1/DATOS_[[% anualiz]:[% anualiz]]),1)*IF(DATOS!BG$5="Sí",1/DATOS_[[% normaliz]:[% normaliz]],1)*(DATOS_[Conc.Sal.29])))))))),
0)</f>
        <v>0</v>
      </c>
      <c r="AM34" s="178">
        <f t="array" ref="AM34">IFERROR(
(MEDIAN((IF(DATOS_[[Sexo]:[Sexo]]=$B34,IF(DATOS_[[AGRUP. VALOR. PTO.]:[AGRUP. VALOR. PTO.]]=$B33,IF(DATOS_[[Check Periodo Ref.]:[Check Periodo Ref.]]="Dentro",IF(DATOS_[[Check Equiparado]:[Check Equiparado]]="Sí",IF(DATOS!BH$4="Sí",(1/DATOS_[[% anualiz]:[% anualiz]]),1)*IF(DATOS!BH$5="Sí",1/DATOS_[[% normaliz]:[% normaliz]],1)*(DATOS_[Conc.Sal.30])))))))),
0)</f>
        <v>0</v>
      </c>
      <c r="AN34" s="179">
        <f t="array" ref="AN34">IFERROR(
MEDIAN(IF(DATOS_[Sexo]=$B34,IF(DATOS_[[AGRUP. VALOR. PTO.]:[AGRUP. VALOR. PTO.]]=$B33,IF(DATOS_[Check Equiparado]="Sí",IF(DATOS_[Check Periodo Ref.]="Dentro",DATOS_[Tot COMPL.SAL Eq],FALSE))))),
0)</f>
        <v>0</v>
      </c>
      <c r="AO34" s="180">
        <f t="array" ref="AO34">IFERROR(
MEDIAN(IF(DATOS_[Sexo]=$B34,IF(DATOS_[[AGRUP. VALOR. PTO.]:[AGRUP. VALOR. PTO.]]=$B33,IF(DATOS_[Check Equiparado]="Sí",IF(DATOS_[Check Periodo Ref.]="Dentro",DATOS_[TOTAL SALARIO Eq],FALSE))))),
0)</f>
        <v>0</v>
      </c>
      <c r="AP34" s="181">
        <f t="array" ref="AP34">IFERROR(
(MEDIAN((IF(DATOS_[[Sexo]:[Sexo]]=$B34,IF(DATOS_[[AGRUP. VALOR. PTO.]:[AGRUP. VALOR. PTO.]]=$B33,IF(DATOS_[[Check Periodo Ref.]:[Check Periodo Ref.]]="Dentro",IF(DATOS_[[Check Equiparado]:[Check Equiparado]]="Sí",IF(DATOS!BI$4="Sí",(1/DATOS_[[% anualiz]:[% anualiz]]),1)*IF(DATOS!BI$5="Sí",1/DATOS_[[% normaliz]:[% normaliz]],1)*(DATOS_[C.Extra.01])))))))),
0)</f>
        <v>0</v>
      </c>
      <c r="AQ34" s="181">
        <f t="array" ref="AQ34">IFERROR(
(MEDIAN((IF(DATOS_[[Sexo]:[Sexo]]=$B34,IF(DATOS_[[AGRUP. VALOR. PTO.]:[AGRUP. VALOR. PTO.]]=$B33,IF(DATOS_[[Check Periodo Ref.]:[Check Periodo Ref.]]="Dentro",IF(DATOS_[[Check Equiparado]:[Check Equiparado]]="Sí",IF(DATOS!BJ$4="Sí",(1/DATOS_[[% anualiz]:[% anualiz]]),1)*IF(DATOS!BJ$5="Sí",1/DATOS_[[% normaliz]:[% normaliz]],1)*(DATOS_[C.Extra.02])))))))),
0)</f>
        <v>0</v>
      </c>
      <c r="AR34" s="181">
        <f t="array" ref="AR34">IFERROR(
(MEDIAN((IF(DATOS_[[Sexo]:[Sexo]]=$B34,IF(DATOS_[[AGRUP. VALOR. PTO.]:[AGRUP. VALOR. PTO.]]=$B33,IF(DATOS_[[Check Periodo Ref.]:[Check Periodo Ref.]]="Dentro",IF(DATOS_[[Check Equiparado]:[Check Equiparado]]="Sí",IF(DATOS!BK$4="Sí",(1/DATOS_[[% anualiz]:[% anualiz]]),1)*IF(DATOS!BK$5="Sí",1/DATOS_[[% normaliz]:[% normaliz]],1)*(DATOS_[C.Extra.03])))))))),
0)</f>
        <v>0</v>
      </c>
      <c r="AS34" s="181">
        <f t="array" ref="AS34">IFERROR(
(MEDIAN((IF(DATOS_[[Sexo]:[Sexo]]=$B34,IF(DATOS_[[AGRUP. VALOR. PTO.]:[AGRUP. VALOR. PTO.]]=$B33,IF(DATOS_[[Check Periodo Ref.]:[Check Periodo Ref.]]="Dentro",IF(DATOS_[[Check Equiparado]:[Check Equiparado]]="Sí",IF(DATOS!BL$4="Sí",(1/DATOS_[[% anualiz]:[% anualiz]]),1)*IF(DATOS!BL$5="Sí",1/DATOS_[[% normaliz]:[% normaliz]],1)*(DATOS_[C.Extra.04])))))))),
0)</f>
        <v>0</v>
      </c>
      <c r="AT34" s="181">
        <f t="array" ref="AT34">IFERROR(
(MEDIAN((IF(DATOS_[[Sexo]:[Sexo]]=$B34,IF(DATOS_[[AGRUP. VALOR. PTO.]:[AGRUP. VALOR. PTO.]]=$B33,IF(DATOS_[[Check Periodo Ref.]:[Check Periodo Ref.]]="Dentro",IF(DATOS_[[Check Equiparado]:[Check Equiparado]]="Sí",IF(DATOS!BM$4="Sí",(1/DATOS_[[% anualiz]:[% anualiz]]),1)*IF(DATOS!BM$5="Sí",1/DATOS_[[% normaliz]:[% normaliz]],1)*(DATOS_[C.Extra.05])))))))),
0)</f>
        <v>0</v>
      </c>
      <c r="AU34" s="182">
        <f t="array" ref="AU34">IFERROR(
MEDIAN(IF(DATOS_[Sexo]=$B34,IF(DATOS_[[AGRUP. VALOR. PTO.]:[AGRUP. VALOR. PTO.]]=$B33,IF(DATOS_[Check Equiparado]="Sí",IF(DATOS_[Check Periodo Ref.]="Dentro",DATOS_[Tot Extrasalarial Eq],FALSE))))),
0)</f>
        <v>0</v>
      </c>
      <c r="AV34" s="183">
        <f t="array" ref="AV34">IFERROR(
MEDIAN(IF(DATOS_[Sexo]=$B34,IF(DATOS_[[AGRUP. VALOR. PTO.]:[AGRUP. VALOR. PTO.]]=$B33,IF(DATOS_[Check Equiparado]="Sí",IF(DATOS_[Check Periodo Ref.]="Dentro",DATOS_[TOTAL Retrib Eq],FALSE))))),
0)</f>
        <v>0</v>
      </c>
    </row>
    <row r="35" spans="1:48" x14ac:dyDescent="0.3">
      <c r="A35" s="107" t="str">
        <f t="shared" ref="A35" si="30">+A34</f>
        <v>[ocultar]</v>
      </c>
      <c r="B35" s="153" t="s">
        <v>163</v>
      </c>
      <c r="C35" s="99">
        <f t="array" ref="C35">SUM(IF($B35=DATOS_[Sexo],
IF($B33=DATOS_[AGRUP. VALOR. PTO.],
IF("Dentro"=DATOS_[Check Periodo Ref.],
1/(COUNTIFS(DATOS_[Sexo],$B35,DATOS_[AGRUP. VALOR. PTO.],$B33,DATOS_[Check Periodo Ref.],"Dentro",DATOS_[id],DATOS_[id]))))))</f>
        <v>0</v>
      </c>
      <c r="D35" s="100">
        <f>COUNTIFS(DATOS_[AGRUP. VALOR. PTO.],$B33,DATOS_[Sexo],$B35,DATOS_[Check Periodo Ref.],"Dentro")</f>
        <v>0</v>
      </c>
      <c r="E35" s="100">
        <f>COUNTIFS(DATOS_[AGRUP. VALOR. PTO.],$B33,DATOS_[Sexo],$B35,DATOS_[Check Periodo Ref.],"Dentro",DATOS_[Check Nº SC Norm],"Sí")</f>
        <v>0</v>
      </c>
      <c r="F35" s="100">
        <f>COUNTIFS(DATOS_[AGRUP. VALOR. PTO.],$B33,DATOS_[Sexo],$B35,DATOS_[Check Periodo Ref.],"Dentro",DATOS_[Check Nº SC Anualiz],"Sí")</f>
        <v>0</v>
      </c>
      <c r="G35" s="100">
        <f>COUNTIFS(DATOS_[AGRUP. VALOR. PTO.],$B33,DATOS_[Sexo],$B35,DATOS_[Check Periodo Ref.],"Dentro",DATOS_[Check Nº SC Norm y Anualiz],"Sí")</f>
        <v>0</v>
      </c>
      <c r="H35" s="100">
        <f>COUNTIFS(DATOS_[AGRUP. VALOR. PTO.],$B33,DATOS_[Sexo],$B35,DATOS_[Check Periodo Ref.],"Dentro",DATOS_[Check Equiparación],"Sí")</f>
        <v>0</v>
      </c>
      <c r="I35" s="177" cm="1">
        <f t="array" ref="I35">IFERROR(
MEDIAN(IF(DATOS_[Sexo]=$B35,IF(DATOS_[[AGRUP. VALOR. PTO.]:[AGRUP. VALOR. PTO.]]=$B33,IF(DATOS_[Check Equiparado]="Sí",IF(DATOS_[Check Periodo Ref.]="Dentro",DATOS_[SALARIO BASE Eq],FALSE))))),
0)</f>
        <v>0</v>
      </c>
      <c r="J35" s="178">
        <f t="array" ref="J35">IFERROR(
(MEDIAN((IF(DATOS_[[Sexo]:[Sexo]]=$B35,IF(DATOS_[[AGRUP. VALOR. PTO.]:[AGRUP. VALOR. PTO.]]=$B33,IF(DATOS_[[Check Periodo Ref.]:[Check Periodo Ref.]]="Dentro",IF(DATOS_[[Check Equiparado]:[Check Equiparado]]="Sí",IF(DATOS!AE$4="Sí",(1/DATOS_[[% anualiz]:[% anualiz]]),1)*IF(DATOS!AE$5="Sí",1/DATOS_[[% normaliz]:[% normaliz]],1)*(DATOS_[Conc.Sal.01])))))))),
0)</f>
        <v>0</v>
      </c>
      <c r="K35" s="178">
        <f t="array" ref="K35">IFERROR(
(MEDIAN((IF(DATOS_[[Sexo]:[Sexo]]=$B35,IF(DATOS_[[AGRUP. VALOR. PTO.]:[AGRUP. VALOR. PTO.]]=$B33,IF(DATOS_[[Check Periodo Ref.]:[Check Periodo Ref.]]="Dentro",IF(DATOS_[[Check Equiparado]:[Check Equiparado]]="Sí",IF(DATOS!AF$4="Sí",(1/DATOS_[[% anualiz]:[% anualiz]]),1)*IF(DATOS!AF$5="Sí",1/DATOS_[[% normaliz]:[% normaliz]],1)*(DATOS_[Conc.Sal.02])))))))),
0)</f>
        <v>0</v>
      </c>
      <c r="L35" s="178">
        <f t="array" ref="L35">IFERROR(
(MEDIAN((IF(DATOS_[[Sexo]:[Sexo]]=$B35,IF(DATOS_[[AGRUP. VALOR. PTO.]:[AGRUP. VALOR. PTO.]]=$B33,IF(DATOS_[[Check Periodo Ref.]:[Check Periodo Ref.]]="Dentro",IF(DATOS_[[Check Equiparado]:[Check Equiparado]]="Sí",IF(DATOS!AG$4="Sí",(1/DATOS_[[% anualiz]:[% anualiz]]),1)*IF(DATOS!AG$5="Sí",1/DATOS_[[% normaliz]:[% normaliz]],1)*(DATOS_[Conc.Sal.03])))))))),
0)</f>
        <v>0</v>
      </c>
      <c r="M35" s="178">
        <f t="array" ref="M35">IFERROR(
(MEDIAN((IF(DATOS_[[Sexo]:[Sexo]]=$B35,IF(DATOS_[[AGRUP. VALOR. PTO.]:[AGRUP. VALOR. PTO.]]=$B33,IF(DATOS_[[Check Periodo Ref.]:[Check Periodo Ref.]]="Dentro",IF(DATOS_[[Check Equiparado]:[Check Equiparado]]="Sí",IF(DATOS!AH$4="Sí",(1/DATOS_[[% anualiz]:[% anualiz]]),1)*IF(DATOS!AH$5="Sí",1/DATOS_[[% normaliz]:[% normaliz]],1)*(DATOS_[Conc.Sal.04])))))))),
0)</f>
        <v>0</v>
      </c>
      <c r="N35" s="178">
        <f t="array" ref="N35">IFERROR(
(MEDIAN((IF(DATOS_[[Sexo]:[Sexo]]=$B35,IF(DATOS_[[AGRUP. VALOR. PTO.]:[AGRUP. VALOR. PTO.]]=$B33,IF(DATOS_[[Check Periodo Ref.]:[Check Periodo Ref.]]="Dentro",IF(DATOS_[[Check Equiparado]:[Check Equiparado]]="Sí",IF(DATOS!AI$4="Sí",(1/DATOS_[[% anualiz]:[% anualiz]]),1)*IF(DATOS!AI$5="Sí",1/DATOS_[[% normaliz]:[% normaliz]],1)*(DATOS_[Conc.Sal.05])))))))),
0)</f>
        <v>0</v>
      </c>
      <c r="O35" s="178">
        <f t="array" ref="O35">IFERROR(
(MEDIAN((IF(DATOS_[[Sexo]:[Sexo]]=$B35,IF(DATOS_[[AGRUP. VALOR. PTO.]:[AGRUP. VALOR. PTO.]]=$B33,IF(DATOS_[[Check Periodo Ref.]:[Check Periodo Ref.]]="Dentro",IF(DATOS_[[Check Equiparado]:[Check Equiparado]]="Sí",IF(DATOS!AJ$4="Sí",(1/DATOS_[[% anualiz]:[% anualiz]]),1)*IF(DATOS!AJ$5="Sí",1/DATOS_[[% normaliz]:[% normaliz]],1)*(DATOS_[Conc.Sal.06])))))))),
0)</f>
        <v>0</v>
      </c>
      <c r="P35" s="178">
        <f t="array" ref="P35">IFERROR(
(MEDIAN((IF(DATOS_[[Sexo]:[Sexo]]=$B35,IF(DATOS_[[AGRUP. VALOR. PTO.]:[AGRUP. VALOR. PTO.]]=$B33,IF(DATOS_[[Check Periodo Ref.]:[Check Periodo Ref.]]="Dentro",IF(DATOS_[[Check Equiparado]:[Check Equiparado]]="Sí",IF(DATOS!AK$4="Sí",(1/DATOS_[[% anualiz]:[% anualiz]]),1)*IF(DATOS!AK$5="Sí",1/DATOS_[[% normaliz]:[% normaliz]],1)*(DATOS_[Conc.Sal.07])))))))),
0)</f>
        <v>0</v>
      </c>
      <c r="Q35" s="178">
        <f t="array" ref="Q35">IFERROR(
(MEDIAN((IF(DATOS_[[Sexo]:[Sexo]]=$B35,IF(DATOS_[[AGRUP. VALOR. PTO.]:[AGRUP. VALOR. PTO.]]=$B33,IF(DATOS_[[Check Periodo Ref.]:[Check Periodo Ref.]]="Dentro",IF(DATOS_[[Check Equiparado]:[Check Equiparado]]="Sí",IF(DATOS!AL$4="Sí",(1/DATOS_[[% anualiz]:[% anualiz]]),1)*IF(DATOS!AL$5="Sí",1/DATOS_[[% normaliz]:[% normaliz]],1)*(DATOS_[Conc.Sal.08])))))))),
0)</f>
        <v>0</v>
      </c>
      <c r="R35" s="178">
        <f t="array" ref="R35">IFERROR(
(MEDIAN((IF(DATOS_[[Sexo]:[Sexo]]=$B35,IF(DATOS_[[AGRUP. VALOR. PTO.]:[AGRUP. VALOR. PTO.]]=$B33,IF(DATOS_[[Check Periodo Ref.]:[Check Periodo Ref.]]="Dentro",IF(DATOS_[[Check Equiparado]:[Check Equiparado]]="Sí",IF(DATOS!AM$4="Sí",(1/DATOS_[[% anualiz]:[% anualiz]]),1)*IF(DATOS!AM$5="Sí",1/DATOS_[[% normaliz]:[% normaliz]],1)*(DATOS_[Conc.Sal.09])))))))),
0)</f>
        <v>0</v>
      </c>
      <c r="S35" s="178">
        <f t="array" ref="S35">IFERROR(
(MEDIAN((IF(DATOS_[[Sexo]:[Sexo]]=$B35,IF(DATOS_[[AGRUP. VALOR. PTO.]:[AGRUP. VALOR. PTO.]]=$B33,IF(DATOS_[[Check Periodo Ref.]:[Check Periodo Ref.]]="Dentro",IF(DATOS_[[Check Equiparado]:[Check Equiparado]]="Sí",IF(DATOS!AN$4="Sí",(1/DATOS_[[% anualiz]:[% anualiz]]),1)*IF(DATOS!AN$5="Sí",1/DATOS_[[% normaliz]:[% normaliz]],1)*(DATOS_[Conc.Sal.10])))))))),
0)</f>
        <v>0</v>
      </c>
      <c r="T35" s="178">
        <f t="array" ref="T35">IFERROR(
(MEDIAN((IF(DATOS_[[Sexo]:[Sexo]]=$B35,IF(DATOS_[[AGRUP. VALOR. PTO.]:[AGRUP. VALOR. PTO.]]=$B33,IF(DATOS_[[Check Periodo Ref.]:[Check Periodo Ref.]]="Dentro",IF(DATOS_[[Check Equiparado]:[Check Equiparado]]="Sí",IF(DATOS!AO$4="Sí",(1/DATOS_[[% anualiz]:[% anualiz]]),1)*IF(DATOS!AO$5="Sí",1/DATOS_[[% normaliz]:[% normaliz]],1)*(DATOS_[Conc.Sal.11])))))))),
0)</f>
        <v>0</v>
      </c>
      <c r="U35" s="178">
        <f t="array" ref="U35">IFERROR(
(MEDIAN((IF(DATOS_[[Sexo]:[Sexo]]=$B35,IF(DATOS_[[AGRUP. VALOR. PTO.]:[AGRUP. VALOR. PTO.]]=$B33,IF(DATOS_[[Check Periodo Ref.]:[Check Periodo Ref.]]="Dentro",IF(DATOS_[[Check Equiparado]:[Check Equiparado]]="Sí",IF(DATOS!AP$4="Sí",(1/DATOS_[[% anualiz]:[% anualiz]]),1)*IF(DATOS!AP$5="Sí",1/DATOS_[[% normaliz]:[% normaliz]],1)*(DATOS_[Conc.Sal.12])))))))),
0)</f>
        <v>0</v>
      </c>
      <c r="V35" s="178">
        <f t="array" ref="V35">IFERROR(
(MEDIAN((IF(DATOS_[[Sexo]:[Sexo]]=$B35,IF(DATOS_[[AGRUP. VALOR. PTO.]:[AGRUP. VALOR. PTO.]]=$B33,IF(DATOS_[[Check Periodo Ref.]:[Check Periodo Ref.]]="Dentro",IF(DATOS_[[Check Equiparado]:[Check Equiparado]]="Sí",IF(DATOS!AQ$4="Sí",(1/DATOS_[[% anualiz]:[% anualiz]]),1)*IF(DATOS!AQ$5="Sí",1/DATOS_[[% normaliz]:[% normaliz]],1)*(DATOS_[Conc.Sal.13])))))))),
0)</f>
        <v>0</v>
      </c>
      <c r="W35" s="178">
        <f t="array" ref="W35">IFERROR(
(MEDIAN((IF(DATOS_[[Sexo]:[Sexo]]=$B35,IF(DATOS_[[AGRUP. VALOR. PTO.]:[AGRUP. VALOR. PTO.]]=$B33,IF(DATOS_[[Check Periodo Ref.]:[Check Periodo Ref.]]="Dentro",IF(DATOS_[[Check Equiparado]:[Check Equiparado]]="Sí",IF(DATOS!AR$4="Sí",(1/DATOS_[[% anualiz]:[% anualiz]]),1)*IF(DATOS!AR$5="Sí",1/DATOS_[[% normaliz]:[% normaliz]],1)*(DATOS_[Conc.Sal.14])))))))),
0)</f>
        <v>0</v>
      </c>
      <c r="X35" s="178">
        <f t="array" ref="X35">IFERROR(
(MEDIAN((IF(DATOS_[[Sexo]:[Sexo]]=$B35,IF(DATOS_[[AGRUP. VALOR. PTO.]:[AGRUP. VALOR. PTO.]]=$B33,IF(DATOS_[[Check Periodo Ref.]:[Check Periodo Ref.]]="Dentro",IF(DATOS_[[Check Equiparado]:[Check Equiparado]]="Sí",IF(DATOS!AS$4="Sí",(1/DATOS_[[% anualiz]:[% anualiz]]),1)*IF(DATOS!AS$5="Sí",1/DATOS_[[% normaliz]:[% normaliz]],1)*(DATOS_[Conc.Sal.15])))))))),
0)</f>
        <v>0</v>
      </c>
      <c r="Y35" s="178">
        <f t="array" ref="Y35">IFERROR(
(MEDIAN((IF(DATOS_[[Sexo]:[Sexo]]=$B35,IF(DATOS_[[AGRUP. VALOR. PTO.]:[AGRUP. VALOR. PTO.]]=$B33,IF(DATOS_[[Check Periodo Ref.]:[Check Periodo Ref.]]="Dentro",IF(DATOS_[[Check Equiparado]:[Check Equiparado]]="Sí",IF(DATOS!AT$4="Sí",(1/DATOS_[[% anualiz]:[% anualiz]]),1)*IF(DATOS!AT$5="Sí",1/DATOS_[[% normaliz]:[% normaliz]],1)*(DATOS_[Conc.Sal.16])))))))),
0)</f>
        <v>0</v>
      </c>
      <c r="Z35" s="178">
        <f t="array" ref="Z35">IFERROR(
(MEDIAN((IF(DATOS_[[Sexo]:[Sexo]]=$B35,IF(DATOS_[[AGRUP. VALOR. PTO.]:[AGRUP. VALOR. PTO.]]=$B33,IF(DATOS_[[Check Periodo Ref.]:[Check Periodo Ref.]]="Dentro",IF(DATOS_[[Check Equiparado]:[Check Equiparado]]="Sí",IF(DATOS!AU$4="Sí",(1/DATOS_[[% anualiz]:[% anualiz]]),1)*IF(DATOS!AU$5="Sí",1/DATOS_[[% normaliz]:[% normaliz]],1)*(DATOS_[Conc.Sal.17])))))))),
0)</f>
        <v>0</v>
      </c>
      <c r="AA35" s="178">
        <f t="array" ref="AA35">IFERROR(
(MEDIAN((IF(DATOS_[[Sexo]:[Sexo]]=$B35,IF(DATOS_[[AGRUP. VALOR. PTO.]:[AGRUP. VALOR. PTO.]]=$B33,IF(DATOS_[[Check Periodo Ref.]:[Check Periodo Ref.]]="Dentro",IF(DATOS_[[Check Equiparado]:[Check Equiparado]]="Sí",IF(DATOS!AV$4="Sí",(1/DATOS_[[% anualiz]:[% anualiz]]),1)*IF(DATOS!AV$5="Sí",1/DATOS_[[% normaliz]:[% normaliz]],1)*(DATOS_[Conc.Sal.18])))))))),
0)</f>
        <v>0</v>
      </c>
      <c r="AB35" s="178">
        <f t="array" ref="AB35">IFERROR(
(MEDIAN((IF(DATOS_[[Sexo]:[Sexo]]=$B35,IF(DATOS_[[AGRUP. VALOR. PTO.]:[AGRUP. VALOR. PTO.]]=$B33,IF(DATOS_[[Check Periodo Ref.]:[Check Periodo Ref.]]="Dentro",IF(DATOS_[[Check Equiparado]:[Check Equiparado]]="Sí",IF(DATOS!AW$4="Sí",(1/DATOS_[[% anualiz]:[% anualiz]]),1)*IF(DATOS!AW$5="Sí",1/DATOS_[[% normaliz]:[% normaliz]],1)*(DATOS_[Conc.Sal.19])))))))),
0)</f>
        <v>0</v>
      </c>
      <c r="AC35" s="178">
        <f t="array" ref="AC35">IFERROR(
(MEDIAN((IF(DATOS_[[Sexo]:[Sexo]]=$B35,IF(DATOS_[[AGRUP. VALOR. PTO.]:[AGRUP. VALOR. PTO.]]=$B33,IF(DATOS_[[Check Periodo Ref.]:[Check Periodo Ref.]]="Dentro",IF(DATOS_[[Check Equiparado]:[Check Equiparado]]="Sí",IF(DATOS!AX$4="Sí",(1/DATOS_[[% anualiz]:[% anualiz]]),1)*IF(DATOS!AX$5="Sí",1/DATOS_[[% normaliz]:[% normaliz]],1)*(DATOS_[Conc.Sal.20])))))))),
0)</f>
        <v>0</v>
      </c>
      <c r="AD35" s="178">
        <f t="array" ref="AD35">IFERROR(
(MEDIAN((IF(DATOS_[[Sexo]:[Sexo]]=$B35,IF(DATOS_[[AGRUP. VALOR. PTO.]:[AGRUP. VALOR. PTO.]]=$B33,IF(DATOS_[[Check Periodo Ref.]:[Check Periodo Ref.]]="Dentro",IF(DATOS_[[Check Equiparado]:[Check Equiparado]]="Sí",IF(DATOS!AY$4="Sí",(1/DATOS_[[% anualiz]:[% anualiz]]),1)*IF(DATOS!AY$5="Sí",1/DATOS_[[% normaliz]:[% normaliz]],1)*(DATOS_[Conc.Sal.21])))))))),
0)</f>
        <v>0</v>
      </c>
      <c r="AE35" s="178">
        <f t="array" ref="AE35">IFERROR(
(MEDIAN((IF(DATOS_[[Sexo]:[Sexo]]=$B35,IF(DATOS_[[AGRUP. VALOR. PTO.]:[AGRUP. VALOR. PTO.]]=$B33,IF(DATOS_[[Check Periodo Ref.]:[Check Periodo Ref.]]="Dentro",IF(DATOS_[[Check Equiparado]:[Check Equiparado]]="Sí",IF(DATOS!AZ$4="Sí",(1/DATOS_[[% anualiz]:[% anualiz]]),1)*IF(DATOS!AZ$5="Sí",1/DATOS_[[% normaliz]:[% normaliz]],1)*(DATOS_[Conc.Sal.22])))))))),
0)</f>
        <v>0</v>
      </c>
      <c r="AF35" s="178">
        <f t="array" ref="AF35">IFERROR(
(MEDIAN((IF(DATOS_[[Sexo]:[Sexo]]=$B35,IF(DATOS_[[AGRUP. VALOR. PTO.]:[AGRUP. VALOR. PTO.]]=$B33,IF(DATOS_[[Check Periodo Ref.]:[Check Periodo Ref.]]="Dentro",IF(DATOS_[[Check Equiparado]:[Check Equiparado]]="Sí",IF(DATOS!BA$4="Sí",(1/DATOS_[[% anualiz]:[% anualiz]]),1)*IF(DATOS!BA$5="Sí",1/DATOS_[[% normaliz]:[% normaliz]],1)*(DATOS_[Conc.Sal.23])))))))),
0)</f>
        <v>0</v>
      </c>
      <c r="AG35" s="178">
        <f t="array" ref="AG35">IFERROR(
(MEDIAN((IF(DATOS_[[Sexo]:[Sexo]]=$B35,IF(DATOS_[[AGRUP. VALOR. PTO.]:[AGRUP. VALOR. PTO.]]=$B33,IF(DATOS_[[Check Periodo Ref.]:[Check Periodo Ref.]]="Dentro",IF(DATOS_[[Check Equiparado]:[Check Equiparado]]="Sí",IF(DATOS!BB$4="Sí",(1/DATOS_[[% anualiz]:[% anualiz]]),1)*IF(DATOS!BB$5="Sí",1/DATOS_[[% normaliz]:[% normaliz]],1)*(DATOS_[Conc.Sal.24])))))))),
0)</f>
        <v>0</v>
      </c>
      <c r="AH35" s="178">
        <f t="array" ref="AH35">IFERROR(
(MEDIAN((IF(DATOS_[[Sexo]:[Sexo]]=$B35,IF(DATOS_[[AGRUP. VALOR. PTO.]:[AGRUP. VALOR. PTO.]]=$B33,IF(DATOS_[[Check Periodo Ref.]:[Check Periodo Ref.]]="Dentro",IF(DATOS_[[Check Equiparado]:[Check Equiparado]]="Sí",IF(DATOS!BC$4="Sí",(1/DATOS_[[% anualiz]:[% anualiz]]),1)*IF(DATOS!BC$5="Sí",1/DATOS_[[% normaliz]:[% normaliz]],1)*(DATOS_[Conc.Sal.25])))))))),
0)</f>
        <v>0</v>
      </c>
      <c r="AI35" s="178">
        <f t="array" ref="AI35">IFERROR(
(MEDIAN((IF(DATOS_[[Sexo]:[Sexo]]=$B35,IF(DATOS_[[AGRUP. VALOR. PTO.]:[AGRUP. VALOR. PTO.]]=$B33,IF(DATOS_[[Check Periodo Ref.]:[Check Periodo Ref.]]="Dentro",IF(DATOS_[[Check Equiparado]:[Check Equiparado]]="Sí",IF(DATOS!BD$4="Sí",(1/DATOS_[[% anualiz]:[% anualiz]]),1)*IF(DATOS!BD$5="Sí",1/DATOS_[[% normaliz]:[% normaliz]],1)*(DATOS_[Conc.Sal.26])))))))),
0)</f>
        <v>0</v>
      </c>
      <c r="AJ35" s="178">
        <f t="array" ref="AJ35">IFERROR(
(MEDIAN((IF(DATOS_[[Sexo]:[Sexo]]=$B35,IF(DATOS_[[AGRUP. VALOR. PTO.]:[AGRUP. VALOR. PTO.]]=$B33,IF(DATOS_[[Check Periodo Ref.]:[Check Periodo Ref.]]="Dentro",IF(DATOS_[[Check Equiparado]:[Check Equiparado]]="Sí",IF(DATOS!BE$4="Sí",(1/DATOS_[[% anualiz]:[% anualiz]]),1)*IF(DATOS!BE$5="Sí",1/DATOS_[[% normaliz]:[% normaliz]],1)*(DATOS_[Conc.Sal.27])))))))),
0)</f>
        <v>0</v>
      </c>
      <c r="AK35" s="178">
        <f t="array" ref="AK35">IFERROR(
(MEDIAN((IF(DATOS_[[Sexo]:[Sexo]]=$B35,IF(DATOS_[[AGRUP. VALOR. PTO.]:[AGRUP. VALOR. PTO.]]=$B33,IF(DATOS_[[Check Periodo Ref.]:[Check Periodo Ref.]]="Dentro",IF(DATOS_[[Check Equiparado]:[Check Equiparado]]="Sí",IF(DATOS!BF$4="Sí",(1/DATOS_[[% anualiz]:[% anualiz]]),1)*IF(DATOS!BF$5="Sí",1/DATOS_[[% normaliz]:[% normaliz]],1)*(DATOS_[Conc.Sal.28])))))))),
0)</f>
        <v>0</v>
      </c>
      <c r="AL35" s="178">
        <f t="array" ref="AL35">IFERROR(
(MEDIAN((IF(DATOS_[[Sexo]:[Sexo]]=$B35,IF(DATOS_[[AGRUP. VALOR. PTO.]:[AGRUP. VALOR. PTO.]]=$B33,IF(DATOS_[[Check Periodo Ref.]:[Check Periodo Ref.]]="Dentro",IF(DATOS_[[Check Equiparado]:[Check Equiparado]]="Sí",IF(DATOS!BG$4="Sí",(1/DATOS_[[% anualiz]:[% anualiz]]),1)*IF(DATOS!BG$5="Sí",1/DATOS_[[% normaliz]:[% normaliz]],1)*(DATOS_[Conc.Sal.29])))))))),
0)</f>
        <v>0</v>
      </c>
      <c r="AM35" s="178">
        <f t="array" ref="AM35">IFERROR(
(MEDIAN((IF(DATOS_[[Sexo]:[Sexo]]=$B35,IF(DATOS_[[AGRUP. VALOR. PTO.]:[AGRUP. VALOR. PTO.]]=$B33,IF(DATOS_[[Check Periodo Ref.]:[Check Periodo Ref.]]="Dentro",IF(DATOS_[[Check Equiparado]:[Check Equiparado]]="Sí",IF(DATOS!BH$4="Sí",(1/DATOS_[[% anualiz]:[% anualiz]]),1)*IF(DATOS!BH$5="Sí",1/DATOS_[[% normaliz]:[% normaliz]],1)*(DATOS_[Conc.Sal.30])))))))),
0)</f>
        <v>0</v>
      </c>
      <c r="AN35" s="179">
        <f t="array" ref="AN35">IFERROR(
MEDIAN(IF(DATOS_[Sexo]=$B35,IF(DATOS_[[AGRUP. VALOR. PTO.]:[AGRUP. VALOR. PTO.]]=$B33,IF(DATOS_[Check Equiparado]="Sí",IF(DATOS_[Check Periodo Ref.]="Dentro",DATOS_[Tot COMPL.SAL Eq],FALSE))))),
0)</f>
        <v>0</v>
      </c>
      <c r="AO35" s="180">
        <f t="array" ref="AO35">IFERROR(
MEDIAN(IF(DATOS_[Sexo]=$B35,IF(DATOS_[[AGRUP. VALOR. PTO.]:[AGRUP. VALOR. PTO.]]=$B33,IF(DATOS_[Check Equiparado]="Sí",IF(DATOS_[Check Periodo Ref.]="Dentro",DATOS_[TOTAL SALARIO Eq],FALSE))))),
0)</f>
        <v>0</v>
      </c>
      <c r="AP35" s="181">
        <f t="array" ref="AP35">IFERROR(
(MEDIAN((IF(DATOS_[[Sexo]:[Sexo]]=$B35,IF(DATOS_[[AGRUP. VALOR. PTO.]:[AGRUP. VALOR. PTO.]]=$B34,IF(DATOS_[[Check Periodo Ref.]:[Check Periodo Ref.]]="Dentro",IF(DATOS_[[Check Equiparado]:[Check Equiparado]]="Sí",IF(DATOS!BI$4="Sí",(1/DATOS_[[% anualiz]:[% anualiz]]),1)*IF(DATOS!BI$5="Sí",1/DATOS_[[% normaliz]:[% normaliz]],1)*(DATOS_[C.Extra.01])))))))),
0)</f>
        <v>0</v>
      </c>
      <c r="AQ35" s="181">
        <f t="array" ref="AQ35">IFERROR(
(MEDIAN((IF(DATOS_[[Sexo]:[Sexo]]=$B35,IF(DATOS_[[AGRUP. VALOR. PTO.]:[AGRUP. VALOR. PTO.]]=$B34,IF(DATOS_[[Check Periodo Ref.]:[Check Periodo Ref.]]="Dentro",IF(DATOS_[[Check Equiparado]:[Check Equiparado]]="Sí",IF(DATOS!BJ$4="Sí",(1/DATOS_[[% anualiz]:[% anualiz]]),1)*IF(DATOS!BJ$5="Sí",1/DATOS_[[% normaliz]:[% normaliz]],1)*(DATOS_[C.Extra.02])))))))),
0)</f>
        <v>0</v>
      </c>
      <c r="AR35" s="181">
        <f t="array" ref="AR35">IFERROR(
(MEDIAN((IF(DATOS_[[Sexo]:[Sexo]]=$B35,IF(DATOS_[[AGRUP. VALOR. PTO.]:[AGRUP. VALOR. PTO.]]=$B34,IF(DATOS_[[Check Periodo Ref.]:[Check Periodo Ref.]]="Dentro",IF(DATOS_[[Check Equiparado]:[Check Equiparado]]="Sí",IF(DATOS!BK$4="Sí",(1/DATOS_[[% anualiz]:[% anualiz]]),1)*IF(DATOS!BK$5="Sí",1/DATOS_[[% normaliz]:[% normaliz]],1)*(DATOS_[C.Extra.03])))))))),
0)</f>
        <v>0</v>
      </c>
      <c r="AS35" s="181">
        <f t="array" ref="AS35">IFERROR(
(MEDIAN((IF(DATOS_[[Sexo]:[Sexo]]=$B35,IF(DATOS_[[AGRUP. VALOR. PTO.]:[AGRUP. VALOR. PTO.]]=$B34,IF(DATOS_[[Check Periodo Ref.]:[Check Periodo Ref.]]="Dentro",IF(DATOS_[[Check Equiparado]:[Check Equiparado]]="Sí",IF(DATOS!BL$4="Sí",(1/DATOS_[[% anualiz]:[% anualiz]]),1)*IF(DATOS!BL$5="Sí",1/DATOS_[[% normaliz]:[% normaliz]],1)*(DATOS_[C.Extra.04])))))))),
0)</f>
        <v>0</v>
      </c>
      <c r="AT35" s="181">
        <f t="array" ref="AT35">IFERROR(
(MEDIAN((IF(DATOS_[[Sexo]:[Sexo]]=$B35,IF(DATOS_[[AGRUP. VALOR. PTO.]:[AGRUP. VALOR. PTO.]]=$B34,IF(DATOS_[[Check Periodo Ref.]:[Check Periodo Ref.]]="Dentro",IF(DATOS_[[Check Equiparado]:[Check Equiparado]]="Sí",IF(DATOS!BM$4="Sí",(1/DATOS_[[% anualiz]:[% anualiz]]),1)*IF(DATOS!BM$5="Sí",1/DATOS_[[% normaliz]:[% normaliz]],1)*(DATOS_[C.Extra.05])))))))),
0)</f>
        <v>0</v>
      </c>
      <c r="AU35" s="182">
        <f t="array" ref="AU35">IFERROR(
MEDIAN(IF(DATOS_[Sexo]=$B35,IF(DATOS_[[AGRUP. VALOR. PTO.]:[AGRUP. VALOR. PTO.]]=$B33,IF(DATOS_[Check Equiparado]="Sí",IF(DATOS_[Check Periodo Ref.]="Dentro",DATOS_[Tot Extrasalarial Eq],FALSE))))),
0)</f>
        <v>0</v>
      </c>
      <c r="AV35" s="183">
        <f t="array" ref="AV35">IFERROR(
MEDIAN(IF(DATOS_[Sexo]=$B35,IF(DATOS_[[AGRUP. VALOR. PTO.]:[AGRUP. VALOR. PTO.]]=$B33,IF(DATOS_[Check Equiparado]="Sí",IF(DATOS_[Check Periodo Ref.]="Dentro",DATOS_[TOTAL Retrib Eq],FALSE))))),
0)</f>
        <v>0</v>
      </c>
    </row>
    <row r="36" spans="1:48" ht="17.25" thickBot="1" x14ac:dyDescent="0.35">
      <c r="A36" s="107" t="str">
        <f t="shared" ref="A36" si="31">+A37</f>
        <v>[ocultar]</v>
      </c>
      <c r="B36" s="157" t="s">
        <v>302</v>
      </c>
      <c r="C36" s="176"/>
      <c r="D36" s="106"/>
      <c r="E36" s="106"/>
      <c r="F36" s="106"/>
      <c r="G36" s="106"/>
      <c r="H36" s="106"/>
      <c r="I36" s="186" t="str">
        <f t="shared" ref="I36:AV36" si="32">IFERROR((I37-I38)/I37,"")</f>
        <v/>
      </c>
      <c r="J36" s="190" t="str">
        <f t="shared" si="32"/>
        <v/>
      </c>
      <c r="K36" s="190" t="str">
        <f t="shared" si="32"/>
        <v/>
      </c>
      <c r="L36" s="190" t="str">
        <f t="shared" si="32"/>
        <v/>
      </c>
      <c r="M36" s="190" t="str">
        <f t="shared" si="32"/>
        <v/>
      </c>
      <c r="N36" s="190" t="str">
        <f t="shared" si="32"/>
        <v/>
      </c>
      <c r="O36" s="190" t="str">
        <f t="shared" si="32"/>
        <v/>
      </c>
      <c r="P36" s="190" t="str">
        <f t="shared" si="32"/>
        <v/>
      </c>
      <c r="Q36" s="190" t="str">
        <f t="shared" si="32"/>
        <v/>
      </c>
      <c r="R36" s="190" t="str">
        <f t="shared" si="32"/>
        <v/>
      </c>
      <c r="S36" s="190" t="str">
        <f t="shared" si="32"/>
        <v/>
      </c>
      <c r="T36" s="190" t="str">
        <f t="shared" si="32"/>
        <v/>
      </c>
      <c r="U36" s="190" t="str">
        <f t="shared" si="32"/>
        <v/>
      </c>
      <c r="V36" s="190" t="str">
        <f t="shared" si="32"/>
        <v/>
      </c>
      <c r="W36" s="190" t="str">
        <f t="shared" si="32"/>
        <v/>
      </c>
      <c r="X36" s="190" t="str">
        <f t="shared" si="32"/>
        <v/>
      </c>
      <c r="Y36" s="190" t="str">
        <f t="shared" si="32"/>
        <v/>
      </c>
      <c r="Z36" s="189" t="str">
        <f t="shared" si="32"/>
        <v/>
      </c>
      <c r="AA36" s="189" t="str">
        <f t="shared" si="32"/>
        <v/>
      </c>
      <c r="AB36" s="189" t="str">
        <f t="shared" si="32"/>
        <v/>
      </c>
      <c r="AC36" s="189" t="str">
        <f t="shared" si="32"/>
        <v/>
      </c>
      <c r="AD36" s="189" t="str">
        <f t="shared" si="32"/>
        <v/>
      </c>
      <c r="AE36" s="189" t="str">
        <f t="shared" si="32"/>
        <v/>
      </c>
      <c r="AF36" s="189" t="str">
        <f t="shared" si="32"/>
        <v/>
      </c>
      <c r="AG36" s="189" t="str">
        <f t="shared" si="32"/>
        <v/>
      </c>
      <c r="AH36" s="189" t="str">
        <f t="shared" si="32"/>
        <v/>
      </c>
      <c r="AI36" s="189" t="str">
        <f t="shared" si="32"/>
        <v/>
      </c>
      <c r="AJ36" s="189" t="str">
        <f t="shared" si="32"/>
        <v/>
      </c>
      <c r="AK36" s="189" t="str">
        <f t="shared" si="32"/>
        <v/>
      </c>
      <c r="AL36" s="189" t="str">
        <f t="shared" si="32"/>
        <v/>
      </c>
      <c r="AM36" s="189" t="str">
        <f t="shared" si="32"/>
        <v/>
      </c>
      <c r="AN36" s="191" t="str">
        <f t="shared" si="32"/>
        <v/>
      </c>
      <c r="AO36" s="195" t="str">
        <f t="shared" si="32"/>
        <v/>
      </c>
      <c r="AP36" s="192" t="str">
        <f t="shared" si="32"/>
        <v/>
      </c>
      <c r="AQ36" s="192" t="str">
        <f t="shared" si="32"/>
        <v/>
      </c>
      <c r="AR36" s="192" t="str">
        <f t="shared" si="32"/>
        <v/>
      </c>
      <c r="AS36" s="192" t="str">
        <f t="shared" si="32"/>
        <v/>
      </c>
      <c r="AT36" s="192" t="str">
        <f t="shared" si="32"/>
        <v/>
      </c>
      <c r="AU36" s="193" t="str">
        <f t="shared" si="32"/>
        <v/>
      </c>
      <c r="AV36" s="194" t="str">
        <f t="shared" si="32"/>
        <v/>
      </c>
    </row>
    <row r="37" spans="1:48" x14ac:dyDescent="0.3">
      <c r="A37" s="107" t="str">
        <f t="shared" ref="A37" si="33">+IF(C37+C38=0,"[ocultar]","")</f>
        <v>[ocultar]</v>
      </c>
      <c r="B37" s="153" t="s">
        <v>162</v>
      </c>
      <c r="C37" s="99">
        <f t="array" ref="C37">SUM(IF($B37=DATOS_[Sexo],
IF($B36=DATOS_[AGRUP. VALOR. PTO.],
IF("Dentro"=DATOS_[Check Periodo Ref.],
1/(COUNTIFS(DATOS_[Sexo],$B37,DATOS_[AGRUP. VALOR. PTO.],$B36,DATOS_[Check Periodo Ref.],"Dentro",DATOS_[id],DATOS_[id]))))))</f>
        <v>0</v>
      </c>
      <c r="D37" s="100">
        <f>COUNTIFS(DATOS_[AGRUP. VALOR. PTO.],$B36,DATOS_[Sexo],$B37,DATOS_[Check Periodo Ref.],"Dentro")</f>
        <v>0</v>
      </c>
      <c r="E37" s="100">
        <f>COUNTIFS(DATOS_[AGRUP. VALOR. PTO.],$B36,DATOS_[Sexo],$B37,DATOS_[Check Periodo Ref.],"Dentro",DATOS_[Check Nº SC Norm],"Sí")</f>
        <v>0</v>
      </c>
      <c r="F37" s="100">
        <f>COUNTIFS(DATOS_[AGRUP. VALOR. PTO.],$B36,DATOS_[Sexo],$B37,DATOS_[Check Periodo Ref.],"Dentro",DATOS_[Check Nº SC Anualiz],"Sí")</f>
        <v>0</v>
      </c>
      <c r="G37" s="100">
        <f>COUNTIFS(DATOS_[AGRUP. VALOR. PTO.],$B36,DATOS_[Sexo],$B37,DATOS_[Check Periodo Ref.],"Dentro",DATOS_[Check Nº SC Norm y Anualiz],"Sí")</f>
        <v>0</v>
      </c>
      <c r="H37" s="100">
        <f>COUNTIFS(DATOS_[AGRUP. VALOR. PTO.],$B36,DATOS_[Sexo],$B37,DATOS_[Check Periodo Ref.],"Dentro",DATOS_[Check Equiparación],"Sí")</f>
        <v>0</v>
      </c>
      <c r="I37" s="177">
        <f t="array" ref="I37">IFERROR(
MEDIAN(IF(DATOS_[Sexo]=$B37,IF(DATOS_[[AGRUP. VALOR. PTO.]:[AGRUP. VALOR. PTO.]]=$B36,IF(DATOS_[Check Equiparado]="Sí",IF(DATOS_[Check Periodo Ref.]="Dentro",DATOS_[SALARIO BASE Eq],FALSE))))),
0)</f>
        <v>0</v>
      </c>
      <c r="J37" s="178">
        <f t="array" ref="J37">IFERROR(
(MEDIAN((IF(DATOS_[[Sexo]:[Sexo]]=$B37,IF(DATOS_[[AGRUP. VALOR. PTO.]:[AGRUP. VALOR. PTO.]]=$B36,IF(DATOS_[[Check Periodo Ref.]:[Check Periodo Ref.]]="Dentro",IF(DATOS_[[Check Equiparado]:[Check Equiparado]]="Sí",IF(DATOS!AE$4="Sí",(1/DATOS_[[% anualiz]:[% anualiz]]),1)*IF(DATOS!AE$5="Sí",1/DATOS_[[% normaliz]:[% normaliz]],1)*(DATOS_[Conc.Sal.01])))))))),
0)</f>
        <v>0</v>
      </c>
      <c r="K37" s="178">
        <f t="array" ref="K37">IFERROR(
(MEDIAN((IF(DATOS_[[Sexo]:[Sexo]]=$B37,IF(DATOS_[[AGRUP. VALOR. PTO.]:[AGRUP. VALOR. PTO.]]=$B36,IF(DATOS_[[Check Periodo Ref.]:[Check Periodo Ref.]]="Dentro",IF(DATOS_[[Check Equiparado]:[Check Equiparado]]="Sí",IF(DATOS!AF$4="Sí",(1/DATOS_[[% anualiz]:[% anualiz]]),1)*IF(DATOS!AF$5="Sí",1/DATOS_[[% normaliz]:[% normaliz]],1)*(DATOS_[Conc.Sal.02])))))))),
0)</f>
        <v>0</v>
      </c>
      <c r="L37" s="178">
        <f t="array" ref="L37">IFERROR(
(MEDIAN((IF(DATOS_[[Sexo]:[Sexo]]=$B37,IF(DATOS_[[AGRUP. VALOR. PTO.]:[AGRUP. VALOR. PTO.]]=$B36,IF(DATOS_[[Check Periodo Ref.]:[Check Periodo Ref.]]="Dentro",IF(DATOS_[[Check Equiparado]:[Check Equiparado]]="Sí",IF(DATOS!AG$4="Sí",(1/DATOS_[[% anualiz]:[% anualiz]]),1)*IF(DATOS!AG$5="Sí",1/DATOS_[[% normaliz]:[% normaliz]],1)*(DATOS_[Conc.Sal.03])))))))),
0)</f>
        <v>0</v>
      </c>
      <c r="M37" s="178">
        <f t="array" ref="M37">IFERROR(
(MEDIAN((IF(DATOS_[[Sexo]:[Sexo]]=$B37,IF(DATOS_[[AGRUP. VALOR. PTO.]:[AGRUP. VALOR. PTO.]]=$B36,IF(DATOS_[[Check Periodo Ref.]:[Check Periodo Ref.]]="Dentro",IF(DATOS_[[Check Equiparado]:[Check Equiparado]]="Sí",IF(DATOS!AH$4="Sí",(1/DATOS_[[% anualiz]:[% anualiz]]),1)*IF(DATOS!AH$5="Sí",1/DATOS_[[% normaliz]:[% normaliz]],1)*(DATOS_[Conc.Sal.04])))))))),
0)</f>
        <v>0</v>
      </c>
      <c r="N37" s="178">
        <f t="array" ref="N37">IFERROR(
(MEDIAN((IF(DATOS_[[Sexo]:[Sexo]]=$B37,IF(DATOS_[[AGRUP. VALOR. PTO.]:[AGRUP. VALOR. PTO.]]=$B36,IF(DATOS_[[Check Periodo Ref.]:[Check Periodo Ref.]]="Dentro",IF(DATOS_[[Check Equiparado]:[Check Equiparado]]="Sí",IF(DATOS!AI$4="Sí",(1/DATOS_[[% anualiz]:[% anualiz]]),1)*IF(DATOS!AI$5="Sí",1/DATOS_[[% normaliz]:[% normaliz]],1)*(DATOS_[Conc.Sal.05])))))))),
0)</f>
        <v>0</v>
      </c>
      <c r="O37" s="178">
        <f t="array" ref="O37">IFERROR(
(MEDIAN((IF(DATOS_[[Sexo]:[Sexo]]=$B37,IF(DATOS_[[AGRUP. VALOR. PTO.]:[AGRUP. VALOR. PTO.]]=$B36,IF(DATOS_[[Check Periodo Ref.]:[Check Periodo Ref.]]="Dentro",IF(DATOS_[[Check Equiparado]:[Check Equiparado]]="Sí",IF(DATOS!AJ$4="Sí",(1/DATOS_[[% anualiz]:[% anualiz]]),1)*IF(DATOS!AJ$5="Sí",1/DATOS_[[% normaliz]:[% normaliz]],1)*(DATOS_[Conc.Sal.06])))))))),
0)</f>
        <v>0</v>
      </c>
      <c r="P37" s="178">
        <f t="array" ref="P37">IFERROR(
(MEDIAN((IF(DATOS_[[Sexo]:[Sexo]]=$B37,IF(DATOS_[[AGRUP. VALOR. PTO.]:[AGRUP. VALOR. PTO.]]=$B36,IF(DATOS_[[Check Periodo Ref.]:[Check Periodo Ref.]]="Dentro",IF(DATOS_[[Check Equiparado]:[Check Equiparado]]="Sí",IF(DATOS!AK$4="Sí",(1/DATOS_[[% anualiz]:[% anualiz]]),1)*IF(DATOS!AK$5="Sí",1/DATOS_[[% normaliz]:[% normaliz]],1)*(DATOS_[Conc.Sal.07])))))))),
0)</f>
        <v>0</v>
      </c>
      <c r="Q37" s="178">
        <f t="array" ref="Q37">IFERROR(
(MEDIAN((IF(DATOS_[[Sexo]:[Sexo]]=$B37,IF(DATOS_[[AGRUP. VALOR. PTO.]:[AGRUP. VALOR. PTO.]]=$B36,IF(DATOS_[[Check Periodo Ref.]:[Check Periodo Ref.]]="Dentro",IF(DATOS_[[Check Equiparado]:[Check Equiparado]]="Sí",IF(DATOS!AL$4="Sí",(1/DATOS_[[% anualiz]:[% anualiz]]),1)*IF(DATOS!AL$5="Sí",1/DATOS_[[% normaliz]:[% normaliz]],1)*(DATOS_[Conc.Sal.08])))))))),
0)</f>
        <v>0</v>
      </c>
      <c r="R37" s="178">
        <f t="array" ref="R37">IFERROR(
(MEDIAN((IF(DATOS_[[Sexo]:[Sexo]]=$B37,IF(DATOS_[[AGRUP. VALOR. PTO.]:[AGRUP. VALOR. PTO.]]=$B36,IF(DATOS_[[Check Periodo Ref.]:[Check Periodo Ref.]]="Dentro",IF(DATOS_[[Check Equiparado]:[Check Equiparado]]="Sí",IF(DATOS!AM$4="Sí",(1/DATOS_[[% anualiz]:[% anualiz]]),1)*IF(DATOS!AM$5="Sí",1/DATOS_[[% normaliz]:[% normaliz]],1)*(DATOS_[Conc.Sal.09])))))))),
0)</f>
        <v>0</v>
      </c>
      <c r="S37" s="178">
        <f t="array" ref="S37">IFERROR(
(MEDIAN((IF(DATOS_[[Sexo]:[Sexo]]=$B37,IF(DATOS_[[AGRUP. VALOR. PTO.]:[AGRUP. VALOR. PTO.]]=$B36,IF(DATOS_[[Check Periodo Ref.]:[Check Periodo Ref.]]="Dentro",IF(DATOS_[[Check Equiparado]:[Check Equiparado]]="Sí",IF(DATOS!AN$4="Sí",(1/DATOS_[[% anualiz]:[% anualiz]]),1)*IF(DATOS!AN$5="Sí",1/DATOS_[[% normaliz]:[% normaliz]],1)*(DATOS_[Conc.Sal.10])))))))),
0)</f>
        <v>0</v>
      </c>
      <c r="T37" s="178">
        <f t="array" ref="T37">IFERROR(
(MEDIAN((IF(DATOS_[[Sexo]:[Sexo]]=$B37,IF(DATOS_[[AGRUP. VALOR. PTO.]:[AGRUP. VALOR. PTO.]]=$B36,IF(DATOS_[[Check Periodo Ref.]:[Check Periodo Ref.]]="Dentro",IF(DATOS_[[Check Equiparado]:[Check Equiparado]]="Sí",IF(DATOS!AO$4="Sí",(1/DATOS_[[% anualiz]:[% anualiz]]),1)*IF(DATOS!AO$5="Sí",1/DATOS_[[% normaliz]:[% normaliz]],1)*(DATOS_[Conc.Sal.11])))))))),
0)</f>
        <v>0</v>
      </c>
      <c r="U37" s="178">
        <f t="array" ref="U37">IFERROR(
(MEDIAN((IF(DATOS_[[Sexo]:[Sexo]]=$B37,IF(DATOS_[[AGRUP. VALOR. PTO.]:[AGRUP. VALOR. PTO.]]=$B36,IF(DATOS_[[Check Periodo Ref.]:[Check Periodo Ref.]]="Dentro",IF(DATOS_[[Check Equiparado]:[Check Equiparado]]="Sí",IF(DATOS!AP$4="Sí",(1/DATOS_[[% anualiz]:[% anualiz]]),1)*IF(DATOS!AP$5="Sí",1/DATOS_[[% normaliz]:[% normaliz]],1)*(DATOS_[Conc.Sal.12])))))))),
0)</f>
        <v>0</v>
      </c>
      <c r="V37" s="178">
        <f t="array" ref="V37">IFERROR(
(MEDIAN((IF(DATOS_[[Sexo]:[Sexo]]=$B37,IF(DATOS_[[AGRUP. VALOR. PTO.]:[AGRUP. VALOR. PTO.]]=$B36,IF(DATOS_[[Check Periodo Ref.]:[Check Periodo Ref.]]="Dentro",IF(DATOS_[[Check Equiparado]:[Check Equiparado]]="Sí",IF(DATOS!AQ$4="Sí",(1/DATOS_[[% anualiz]:[% anualiz]]),1)*IF(DATOS!AQ$5="Sí",1/DATOS_[[% normaliz]:[% normaliz]],1)*(DATOS_[Conc.Sal.13])))))))),
0)</f>
        <v>0</v>
      </c>
      <c r="W37" s="178">
        <f t="array" ref="W37">IFERROR(
(MEDIAN((IF(DATOS_[[Sexo]:[Sexo]]=$B37,IF(DATOS_[[AGRUP. VALOR. PTO.]:[AGRUP. VALOR. PTO.]]=$B36,IF(DATOS_[[Check Periodo Ref.]:[Check Periodo Ref.]]="Dentro",IF(DATOS_[[Check Equiparado]:[Check Equiparado]]="Sí",IF(DATOS!AR$4="Sí",(1/DATOS_[[% anualiz]:[% anualiz]]),1)*IF(DATOS!AR$5="Sí",1/DATOS_[[% normaliz]:[% normaliz]],1)*(DATOS_[Conc.Sal.14])))))))),
0)</f>
        <v>0</v>
      </c>
      <c r="X37" s="178">
        <f t="array" ref="X37">IFERROR(
(MEDIAN((IF(DATOS_[[Sexo]:[Sexo]]=$B37,IF(DATOS_[[AGRUP. VALOR. PTO.]:[AGRUP. VALOR. PTO.]]=$B36,IF(DATOS_[[Check Periodo Ref.]:[Check Periodo Ref.]]="Dentro",IF(DATOS_[[Check Equiparado]:[Check Equiparado]]="Sí",IF(DATOS!AS$4="Sí",(1/DATOS_[[% anualiz]:[% anualiz]]),1)*IF(DATOS!AS$5="Sí",1/DATOS_[[% normaliz]:[% normaliz]],1)*(DATOS_[Conc.Sal.15])))))))),
0)</f>
        <v>0</v>
      </c>
      <c r="Y37" s="178">
        <f t="array" ref="Y37">IFERROR(
(MEDIAN((IF(DATOS_[[Sexo]:[Sexo]]=$B37,IF(DATOS_[[AGRUP. VALOR. PTO.]:[AGRUP. VALOR. PTO.]]=$B36,IF(DATOS_[[Check Periodo Ref.]:[Check Periodo Ref.]]="Dentro",IF(DATOS_[[Check Equiparado]:[Check Equiparado]]="Sí",IF(DATOS!AT$4="Sí",(1/DATOS_[[% anualiz]:[% anualiz]]),1)*IF(DATOS!AT$5="Sí",1/DATOS_[[% normaliz]:[% normaliz]],1)*(DATOS_[Conc.Sal.16])))))))),
0)</f>
        <v>0</v>
      </c>
      <c r="Z37" s="178">
        <f t="array" ref="Z37">IFERROR(
(MEDIAN((IF(DATOS_[[Sexo]:[Sexo]]=$B37,IF(DATOS_[[AGRUP. VALOR. PTO.]:[AGRUP. VALOR. PTO.]]=$B36,IF(DATOS_[[Check Periodo Ref.]:[Check Periodo Ref.]]="Dentro",IF(DATOS_[[Check Equiparado]:[Check Equiparado]]="Sí",IF(DATOS!AU$4="Sí",(1/DATOS_[[% anualiz]:[% anualiz]]),1)*IF(DATOS!AU$5="Sí",1/DATOS_[[% normaliz]:[% normaliz]],1)*(DATOS_[Conc.Sal.17])))))))),
0)</f>
        <v>0</v>
      </c>
      <c r="AA37" s="178">
        <f t="array" ref="AA37">IFERROR(
(MEDIAN((IF(DATOS_[[Sexo]:[Sexo]]=$B37,IF(DATOS_[[AGRUP. VALOR. PTO.]:[AGRUP. VALOR. PTO.]]=$B36,IF(DATOS_[[Check Periodo Ref.]:[Check Periodo Ref.]]="Dentro",IF(DATOS_[[Check Equiparado]:[Check Equiparado]]="Sí",IF(DATOS!AV$4="Sí",(1/DATOS_[[% anualiz]:[% anualiz]]),1)*IF(DATOS!AV$5="Sí",1/DATOS_[[% normaliz]:[% normaliz]],1)*(DATOS_[Conc.Sal.18])))))))),
0)</f>
        <v>0</v>
      </c>
      <c r="AB37" s="178">
        <f t="array" ref="AB37">IFERROR(
(MEDIAN((IF(DATOS_[[Sexo]:[Sexo]]=$B37,IF(DATOS_[[AGRUP. VALOR. PTO.]:[AGRUP. VALOR. PTO.]]=$B36,IF(DATOS_[[Check Periodo Ref.]:[Check Periodo Ref.]]="Dentro",IF(DATOS_[[Check Equiparado]:[Check Equiparado]]="Sí",IF(DATOS!AW$4="Sí",(1/DATOS_[[% anualiz]:[% anualiz]]),1)*IF(DATOS!AW$5="Sí",1/DATOS_[[% normaliz]:[% normaliz]],1)*(DATOS_[Conc.Sal.19])))))))),
0)</f>
        <v>0</v>
      </c>
      <c r="AC37" s="178">
        <f t="array" ref="AC37">IFERROR(
(MEDIAN((IF(DATOS_[[Sexo]:[Sexo]]=$B37,IF(DATOS_[[AGRUP. VALOR. PTO.]:[AGRUP. VALOR. PTO.]]=$B36,IF(DATOS_[[Check Periodo Ref.]:[Check Periodo Ref.]]="Dentro",IF(DATOS_[[Check Equiparado]:[Check Equiparado]]="Sí",IF(DATOS!AX$4="Sí",(1/DATOS_[[% anualiz]:[% anualiz]]),1)*IF(DATOS!AX$5="Sí",1/DATOS_[[% normaliz]:[% normaliz]],1)*(DATOS_[Conc.Sal.20])))))))),
0)</f>
        <v>0</v>
      </c>
      <c r="AD37" s="178">
        <f t="array" ref="AD37">IFERROR(
(MEDIAN((IF(DATOS_[[Sexo]:[Sexo]]=$B37,IF(DATOS_[[AGRUP. VALOR. PTO.]:[AGRUP. VALOR. PTO.]]=$B36,IF(DATOS_[[Check Periodo Ref.]:[Check Periodo Ref.]]="Dentro",IF(DATOS_[[Check Equiparado]:[Check Equiparado]]="Sí",IF(DATOS!AY$4="Sí",(1/DATOS_[[% anualiz]:[% anualiz]]),1)*IF(DATOS!AY$5="Sí",1/DATOS_[[% normaliz]:[% normaliz]],1)*(DATOS_[Conc.Sal.21])))))))),
0)</f>
        <v>0</v>
      </c>
      <c r="AE37" s="178">
        <f t="array" ref="AE37">IFERROR(
(MEDIAN((IF(DATOS_[[Sexo]:[Sexo]]=$B37,IF(DATOS_[[AGRUP. VALOR. PTO.]:[AGRUP. VALOR. PTO.]]=$B36,IF(DATOS_[[Check Periodo Ref.]:[Check Periodo Ref.]]="Dentro",IF(DATOS_[[Check Equiparado]:[Check Equiparado]]="Sí",IF(DATOS!AZ$4="Sí",(1/DATOS_[[% anualiz]:[% anualiz]]),1)*IF(DATOS!AZ$5="Sí",1/DATOS_[[% normaliz]:[% normaliz]],1)*(DATOS_[Conc.Sal.22])))))))),
0)</f>
        <v>0</v>
      </c>
      <c r="AF37" s="178">
        <f t="array" ref="AF37">IFERROR(
(MEDIAN((IF(DATOS_[[Sexo]:[Sexo]]=$B37,IF(DATOS_[[AGRUP. VALOR. PTO.]:[AGRUP. VALOR. PTO.]]=$B36,IF(DATOS_[[Check Periodo Ref.]:[Check Periodo Ref.]]="Dentro",IF(DATOS_[[Check Equiparado]:[Check Equiparado]]="Sí",IF(DATOS!BA$4="Sí",(1/DATOS_[[% anualiz]:[% anualiz]]),1)*IF(DATOS!BA$5="Sí",1/DATOS_[[% normaliz]:[% normaliz]],1)*(DATOS_[Conc.Sal.23])))))))),
0)</f>
        <v>0</v>
      </c>
      <c r="AG37" s="178">
        <f t="array" ref="AG37">IFERROR(
(MEDIAN((IF(DATOS_[[Sexo]:[Sexo]]=$B37,IF(DATOS_[[AGRUP. VALOR. PTO.]:[AGRUP. VALOR. PTO.]]=$B36,IF(DATOS_[[Check Periodo Ref.]:[Check Periodo Ref.]]="Dentro",IF(DATOS_[[Check Equiparado]:[Check Equiparado]]="Sí",IF(DATOS!BB$4="Sí",(1/DATOS_[[% anualiz]:[% anualiz]]),1)*IF(DATOS!BB$5="Sí",1/DATOS_[[% normaliz]:[% normaliz]],1)*(DATOS_[Conc.Sal.24])))))))),
0)</f>
        <v>0</v>
      </c>
      <c r="AH37" s="178">
        <f t="array" ref="AH37">IFERROR(
(MEDIAN((IF(DATOS_[[Sexo]:[Sexo]]=$B37,IF(DATOS_[[AGRUP. VALOR. PTO.]:[AGRUP. VALOR. PTO.]]=$B36,IF(DATOS_[[Check Periodo Ref.]:[Check Periodo Ref.]]="Dentro",IF(DATOS_[[Check Equiparado]:[Check Equiparado]]="Sí",IF(DATOS!BC$4="Sí",(1/DATOS_[[% anualiz]:[% anualiz]]),1)*IF(DATOS!BC$5="Sí",1/DATOS_[[% normaliz]:[% normaliz]],1)*(DATOS_[Conc.Sal.25])))))))),
0)</f>
        <v>0</v>
      </c>
      <c r="AI37" s="178">
        <f t="array" ref="AI37">IFERROR(
(MEDIAN((IF(DATOS_[[Sexo]:[Sexo]]=$B37,IF(DATOS_[[AGRUP. VALOR. PTO.]:[AGRUP. VALOR. PTO.]]=$B36,IF(DATOS_[[Check Periodo Ref.]:[Check Periodo Ref.]]="Dentro",IF(DATOS_[[Check Equiparado]:[Check Equiparado]]="Sí",IF(DATOS!BD$4="Sí",(1/DATOS_[[% anualiz]:[% anualiz]]),1)*IF(DATOS!BD$5="Sí",1/DATOS_[[% normaliz]:[% normaliz]],1)*(DATOS_[Conc.Sal.26])))))))),
0)</f>
        <v>0</v>
      </c>
      <c r="AJ37" s="178">
        <f t="array" ref="AJ37">IFERROR(
(MEDIAN((IF(DATOS_[[Sexo]:[Sexo]]=$B37,IF(DATOS_[[AGRUP. VALOR. PTO.]:[AGRUP. VALOR. PTO.]]=$B36,IF(DATOS_[[Check Periodo Ref.]:[Check Periodo Ref.]]="Dentro",IF(DATOS_[[Check Equiparado]:[Check Equiparado]]="Sí",IF(DATOS!BE$4="Sí",(1/DATOS_[[% anualiz]:[% anualiz]]),1)*IF(DATOS!BE$5="Sí",1/DATOS_[[% normaliz]:[% normaliz]],1)*(DATOS_[Conc.Sal.27])))))))),
0)</f>
        <v>0</v>
      </c>
      <c r="AK37" s="178">
        <f t="array" ref="AK37">IFERROR(
(MEDIAN((IF(DATOS_[[Sexo]:[Sexo]]=$B37,IF(DATOS_[[AGRUP. VALOR. PTO.]:[AGRUP. VALOR. PTO.]]=$B36,IF(DATOS_[[Check Periodo Ref.]:[Check Periodo Ref.]]="Dentro",IF(DATOS_[[Check Equiparado]:[Check Equiparado]]="Sí",IF(DATOS!BF$4="Sí",(1/DATOS_[[% anualiz]:[% anualiz]]),1)*IF(DATOS!BF$5="Sí",1/DATOS_[[% normaliz]:[% normaliz]],1)*(DATOS_[Conc.Sal.28])))))))),
0)</f>
        <v>0</v>
      </c>
      <c r="AL37" s="178">
        <f t="array" ref="AL37">IFERROR(
(MEDIAN((IF(DATOS_[[Sexo]:[Sexo]]=$B37,IF(DATOS_[[AGRUP. VALOR. PTO.]:[AGRUP. VALOR. PTO.]]=$B36,IF(DATOS_[[Check Periodo Ref.]:[Check Periodo Ref.]]="Dentro",IF(DATOS_[[Check Equiparado]:[Check Equiparado]]="Sí",IF(DATOS!BG$4="Sí",(1/DATOS_[[% anualiz]:[% anualiz]]),1)*IF(DATOS!BG$5="Sí",1/DATOS_[[% normaliz]:[% normaliz]],1)*(DATOS_[Conc.Sal.29])))))))),
0)</f>
        <v>0</v>
      </c>
      <c r="AM37" s="178">
        <f t="array" ref="AM37">IFERROR(
(MEDIAN((IF(DATOS_[[Sexo]:[Sexo]]=$B37,IF(DATOS_[[AGRUP. VALOR. PTO.]:[AGRUP. VALOR. PTO.]]=$B36,IF(DATOS_[[Check Periodo Ref.]:[Check Periodo Ref.]]="Dentro",IF(DATOS_[[Check Equiparado]:[Check Equiparado]]="Sí",IF(DATOS!BH$4="Sí",(1/DATOS_[[% anualiz]:[% anualiz]]),1)*IF(DATOS!BH$5="Sí",1/DATOS_[[% normaliz]:[% normaliz]],1)*(DATOS_[Conc.Sal.30])))))))),
0)</f>
        <v>0</v>
      </c>
      <c r="AN37" s="179">
        <f t="array" ref="AN37">IFERROR(
MEDIAN(IF(DATOS_[Sexo]=$B37,IF(DATOS_[[AGRUP. VALOR. PTO.]:[AGRUP. VALOR. PTO.]]=$B36,IF(DATOS_[Check Equiparado]="Sí",IF(DATOS_[Check Periodo Ref.]="Dentro",DATOS_[Tot COMPL.SAL Eq],FALSE))))),
0)</f>
        <v>0</v>
      </c>
      <c r="AO37" s="180">
        <f t="array" ref="AO37">IFERROR(
MEDIAN(IF(DATOS_[Sexo]=$B37,IF(DATOS_[[AGRUP. VALOR. PTO.]:[AGRUP. VALOR. PTO.]]=$B36,IF(DATOS_[Check Equiparado]="Sí",IF(DATOS_[Check Periodo Ref.]="Dentro",DATOS_[TOTAL SALARIO Eq],FALSE))))),
0)</f>
        <v>0</v>
      </c>
      <c r="AP37" s="181">
        <f t="array" ref="AP37">IFERROR(
(MEDIAN((IF(DATOS_[[Sexo]:[Sexo]]=$B37,IF(DATOS_[[AGRUP. VALOR. PTO.]:[AGRUP. VALOR. PTO.]]=$B36,IF(DATOS_[[Check Periodo Ref.]:[Check Periodo Ref.]]="Dentro",IF(DATOS_[[Check Equiparado]:[Check Equiparado]]="Sí",IF(DATOS!BI$4="Sí",(1/DATOS_[[% anualiz]:[% anualiz]]),1)*IF(DATOS!BI$5="Sí",1/DATOS_[[% normaliz]:[% normaliz]],1)*(DATOS_[C.Extra.01])))))))),
0)</f>
        <v>0</v>
      </c>
      <c r="AQ37" s="181">
        <f t="array" ref="AQ37">IFERROR(
(MEDIAN((IF(DATOS_[[Sexo]:[Sexo]]=$B37,IF(DATOS_[[AGRUP. VALOR. PTO.]:[AGRUP. VALOR. PTO.]]=$B36,IF(DATOS_[[Check Periodo Ref.]:[Check Periodo Ref.]]="Dentro",IF(DATOS_[[Check Equiparado]:[Check Equiparado]]="Sí",IF(DATOS!BJ$4="Sí",(1/DATOS_[[% anualiz]:[% anualiz]]),1)*IF(DATOS!BJ$5="Sí",1/DATOS_[[% normaliz]:[% normaliz]],1)*(DATOS_[C.Extra.02])))))))),
0)</f>
        <v>0</v>
      </c>
      <c r="AR37" s="181">
        <f t="array" ref="AR37">IFERROR(
(MEDIAN((IF(DATOS_[[Sexo]:[Sexo]]=$B37,IF(DATOS_[[AGRUP. VALOR. PTO.]:[AGRUP. VALOR. PTO.]]=$B36,IF(DATOS_[[Check Periodo Ref.]:[Check Periodo Ref.]]="Dentro",IF(DATOS_[[Check Equiparado]:[Check Equiparado]]="Sí",IF(DATOS!BK$4="Sí",(1/DATOS_[[% anualiz]:[% anualiz]]),1)*IF(DATOS!BK$5="Sí",1/DATOS_[[% normaliz]:[% normaliz]],1)*(DATOS_[C.Extra.03])))))))),
0)</f>
        <v>0</v>
      </c>
      <c r="AS37" s="181">
        <f t="array" ref="AS37">IFERROR(
(MEDIAN((IF(DATOS_[[Sexo]:[Sexo]]=$B37,IF(DATOS_[[AGRUP. VALOR. PTO.]:[AGRUP. VALOR. PTO.]]=$B36,IF(DATOS_[[Check Periodo Ref.]:[Check Periodo Ref.]]="Dentro",IF(DATOS_[[Check Equiparado]:[Check Equiparado]]="Sí",IF(DATOS!BL$4="Sí",(1/DATOS_[[% anualiz]:[% anualiz]]),1)*IF(DATOS!BL$5="Sí",1/DATOS_[[% normaliz]:[% normaliz]],1)*(DATOS_[C.Extra.04])))))))),
0)</f>
        <v>0</v>
      </c>
      <c r="AT37" s="181">
        <f t="array" ref="AT37">IFERROR(
(MEDIAN((IF(DATOS_[[Sexo]:[Sexo]]=$B37,IF(DATOS_[[AGRUP. VALOR. PTO.]:[AGRUP. VALOR. PTO.]]=$B36,IF(DATOS_[[Check Periodo Ref.]:[Check Periodo Ref.]]="Dentro",IF(DATOS_[[Check Equiparado]:[Check Equiparado]]="Sí",IF(DATOS!BM$4="Sí",(1/DATOS_[[% anualiz]:[% anualiz]]),1)*IF(DATOS!BM$5="Sí",1/DATOS_[[% normaliz]:[% normaliz]],1)*(DATOS_[C.Extra.05])))))))),
0)</f>
        <v>0</v>
      </c>
      <c r="AU37" s="182">
        <f t="array" ref="AU37">IFERROR(
MEDIAN(IF(DATOS_[Sexo]=$B37,IF(DATOS_[[AGRUP. VALOR. PTO.]:[AGRUP. VALOR. PTO.]]=$B36,IF(DATOS_[Check Equiparado]="Sí",IF(DATOS_[Check Periodo Ref.]="Dentro",DATOS_[Tot Extrasalarial Eq],FALSE))))),
0)</f>
        <v>0</v>
      </c>
      <c r="AV37" s="183">
        <f t="array" ref="AV37">IFERROR(
MEDIAN(IF(DATOS_[Sexo]=$B37,IF(DATOS_[[AGRUP. VALOR. PTO.]:[AGRUP. VALOR. PTO.]]=$B36,IF(DATOS_[Check Equiparado]="Sí",IF(DATOS_[Check Periodo Ref.]="Dentro",DATOS_[TOTAL Retrib Eq],FALSE))))),
0)</f>
        <v>0</v>
      </c>
    </row>
    <row r="38" spans="1:48" x14ac:dyDescent="0.3">
      <c r="A38" s="107" t="str">
        <f t="shared" ref="A38" si="34">+A37</f>
        <v>[ocultar]</v>
      </c>
      <c r="B38" s="153" t="s">
        <v>163</v>
      </c>
      <c r="C38" s="99">
        <f t="array" ref="C38">SUM(IF($B38=DATOS_[Sexo],
IF($B36=DATOS_[AGRUP. VALOR. PTO.],
IF("Dentro"=DATOS_[Check Periodo Ref.],
1/(COUNTIFS(DATOS_[Sexo],$B38,DATOS_[AGRUP. VALOR. PTO.],$B36,DATOS_[Check Periodo Ref.],"Dentro",DATOS_[id],DATOS_[id]))))))</f>
        <v>0</v>
      </c>
      <c r="D38" s="100">
        <f>COUNTIFS(DATOS_[AGRUP. VALOR. PTO.],$B36,DATOS_[Sexo],$B38,DATOS_[Check Periodo Ref.],"Dentro")</f>
        <v>0</v>
      </c>
      <c r="E38" s="100">
        <f>COUNTIFS(DATOS_[AGRUP. VALOR. PTO.],$B36,DATOS_[Sexo],$B38,DATOS_[Check Periodo Ref.],"Dentro",DATOS_[Check Nº SC Norm],"Sí")</f>
        <v>0</v>
      </c>
      <c r="F38" s="100">
        <f>COUNTIFS(DATOS_[AGRUP. VALOR. PTO.],$B36,DATOS_[Sexo],$B38,DATOS_[Check Periodo Ref.],"Dentro",DATOS_[Check Nº SC Anualiz],"Sí")</f>
        <v>0</v>
      </c>
      <c r="G38" s="100">
        <f>COUNTIFS(DATOS_[AGRUP. VALOR. PTO.],$B36,DATOS_[Sexo],$B38,DATOS_[Check Periodo Ref.],"Dentro",DATOS_[Check Nº SC Norm y Anualiz],"Sí")</f>
        <v>0</v>
      </c>
      <c r="H38" s="100">
        <f>COUNTIFS(DATOS_[AGRUP. VALOR. PTO.],$B36,DATOS_[Sexo],$B38,DATOS_[Check Periodo Ref.],"Dentro",DATOS_[Check Equiparación],"Sí")</f>
        <v>0</v>
      </c>
      <c r="I38" s="177" cm="1">
        <f t="array" ref="I38">IFERROR(
MEDIAN(IF(DATOS_[Sexo]=$B38,IF(DATOS_[[AGRUP. VALOR. PTO.]:[AGRUP. VALOR. PTO.]]=$B36,IF(DATOS_[Check Equiparado]="Sí",IF(DATOS_[Check Periodo Ref.]="Dentro",DATOS_[SALARIO BASE Eq],FALSE))))),
0)</f>
        <v>0</v>
      </c>
      <c r="J38" s="178">
        <f t="array" ref="J38">IFERROR(
(MEDIAN((IF(DATOS_[[Sexo]:[Sexo]]=$B38,IF(DATOS_[[AGRUP. VALOR. PTO.]:[AGRUP. VALOR. PTO.]]=$B36,IF(DATOS_[[Check Periodo Ref.]:[Check Periodo Ref.]]="Dentro",IF(DATOS_[[Check Equiparado]:[Check Equiparado]]="Sí",IF(DATOS!AE$4="Sí",(1/DATOS_[[% anualiz]:[% anualiz]]),1)*IF(DATOS!AE$5="Sí",1/DATOS_[[% normaliz]:[% normaliz]],1)*(DATOS_[Conc.Sal.01])))))))),
0)</f>
        <v>0</v>
      </c>
      <c r="K38" s="178">
        <f t="array" ref="K38">IFERROR(
(MEDIAN((IF(DATOS_[[Sexo]:[Sexo]]=$B38,IF(DATOS_[[AGRUP. VALOR. PTO.]:[AGRUP. VALOR. PTO.]]=$B36,IF(DATOS_[[Check Periodo Ref.]:[Check Periodo Ref.]]="Dentro",IF(DATOS_[[Check Equiparado]:[Check Equiparado]]="Sí",IF(DATOS!AF$4="Sí",(1/DATOS_[[% anualiz]:[% anualiz]]),1)*IF(DATOS!AF$5="Sí",1/DATOS_[[% normaliz]:[% normaliz]],1)*(DATOS_[Conc.Sal.02])))))))),
0)</f>
        <v>0</v>
      </c>
      <c r="L38" s="178">
        <f t="array" ref="L38">IFERROR(
(MEDIAN((IF(DATOS_[[Sexo]:[Sexo]]=$B38,IF(DATOS_[[AGRUP. VALOR. PTO.]:[AGRUP. VALOR. PTO.]]=$B36,IF(DATOS_[[Check Periodo Ref.]:[Check Periodo Ref.]]="Dentro",IF(DATOS_[[Check Equiparado]:[Check Equiparado]]="Sí",IF(DATOS!AG$4="Sí",(1/DATOS_[[% anualiz]:[% anualiz]]),1)*IF(DATOS!AG$5="Sí",1/DATOS_[[% normaliz]:[% normaliz]],1)*(DATOS_[Conc.Sal.03])))))))),
0)</f>
        <v>0</v>
      </c>
      <c r="M38" s="178">
        <f t="array" ref="M38">IFERROR(
(MEDIAN((IF(DATOS_[[Sexo]:[Sexo]]=$B38,IF(DATOS_[[AGRUP. VALOR. PTO.]:[AGRUP. VALOR. PTO.]]=$B36,IF(DATOS_[[Check Periodo Ref.]:[Check Periodo Ref.]]="Dentro",IF(DATOS_[[Check Equiparado]:[Check Equiparado]]="Sí",IF(DATOS!AH$4="Sí",(1/DATOS_[[% anualiz]:[% anualiz]]),1)*IF(DATOS!AH$5="Sí",1/DATOS_[[% normaliz]:[% normaliz]],1)*(DATOS_[Conc.Sal.04])))))))),
0)</f>
        <v>0</v>
      </c>
      <c r="N38" s="178">
        <f t="array" ref="N38">IFERROR(
(MEDIAN((IF(DATOS_[[Sexo]:[Sexo]]=$B38,IF(DATOS_[[AGRUP. VALOR. PTO.]:[AGRUP. VALOR. PTO.]]=$B36,IF(DATOS_[[Check Periodo Ref.]:[Check Periodo Ref.]]="Dentro",IF(DATOS_[[Check Equiparado]:[Check Equiparado]]="Sí",IF(DATOS!AI$4="Sí",(1/DATOS_[[% anualiz]:[% anualiz]]),1)*IF(DATOS!AI$5="Sí",1/DATOS_[[% normaliz]:[% normaliz]],1)*(DATOS_[Conc.Sal.05])))))))),
0)</f>
        <v>0</v>
      </c>
      <c r="O38" s="178">
        <f t="array" ref="O38">IFERROR(
(MEDIAN((IF(DATOS_[[Sexo]:[Sexo]]=$B38,IF(DATOS_[[AGRUP. VALOR. PTO.]:[AGRUP. VALOR. PTO.]]=$B36,IF(DATOS_[[Check Periodo Ref.]:[Check Periodo Ref.]]="Dentro",IF(DATOS_[[Check Equiparado]:[Check Equiparado]]="Sí",IF(DATOS!AJ$4="Sí",(1/DATOS_[[% anualiz]:[% anualiz]]),1)*IF(DATOS!AJ$5="Sí",1/DATOS_[[% normaliz]:[% normaliz]],1)*(DATOS_[Conc.Sal.06])))))))),
0)</f>
        <v>0</v>
      </c>
      <c r="P38" s="178">
        <f t="array" ref="P38">IFERROR(
(MEDIAN((IF(DATOS_[[Sexo]:[Sexo]]=$B38,IF(DATOS_[[AGRUP. VALOR. PTO.]:[AGRUP. VALOR. PTO.]]=$B36,IF(DATOS_[[Check Periodo Ref.]:[Check Periodo Ref.]]="Dentro",IF(DATOS_[[Check Equiparado]:[Check Equiparado]]="Sí",IF(DATOS!AK$4="Sí",(1/DATOS_[[% anualiz]:[% anualiz]]),1)*IF(DATOS!AK$5="Sí",1/DATOS_[[% normaliz]:[% normaliz]],1)*(DATOS_[Conc.Sal.07])))))))),
0)</f>
        <v>0</v>
      </c>
      <c r="Q38" s="178">
        <f t="array" ref="Q38">IFERROR(
(MEDIAN((IF(DATOS_[[Sexo]:[Sexo]]=$B38,IF(DATOS_[[AGRUP. VALOR. PTO.]:[AGRUP. VALOR. PTO.]]=$B36,IF(DATOS_[[Check Periodo Ref.]:[Check Periodo Ref.]]="Dentro",IF(DATOS_[[Check Equiparado]:[Check Equiparado]]="Sí",IF(DATOS!AL$4="Sí",(1/DATOS_[[% anualiz]:[% anualiz]]),1)*IF(DATOS!AL$5="Sí",1/DATOS_[[% normaliz]:[% normaliz]],1)*(DATOS_[Conc.Sal.08])))))))),
0)</f>
        <v>0</v>
      </c>
      <c r="R38" s="178">
        <f t="array" ref="R38">IFERROR(
(MEDIAN((IF(DATOS_[[Sexo]:[Sexo]]=$B38,IF(DATOS_[[AGRUP. VALOR. PTO.]:[AGRUP. VALOR. PTO.]]=$B36,IF(DATOS_[[Check Periodo Ref.]:[Check Periodo Ref.]]="Dentro",IF(DATOS_[[Check Equiparado]:[Check Equiparado]]="Sí",IF(DATOS!AM$4="Sí",(1/DATOS_[[% anualiz]:[% anualiz]]),1)*IF(DATOS!AM$5="Sí",1/DATOS_[[% normaliz]:[% normaliz]],1)*(DATOS_[Conc.Sal.09])))))))),
0)</f>
        <v>0</v>
      </c>
      <c r="S38" s="178">
        <f t="array" ref="S38">IFERROR(
(MEDIAN((IF(DATOS_[[Sexo]:[Sexo]]=$B38,IF(DATOS_[[AGRUP. VALOR. PTO.]:[AGRUP. VALOR. PTO.]]=$B36,IF(DATOS_[[Check Periodo Ref.]:[Check Periodo Ref.]]="Dentro",IF(DATOS_[[Check Equiparado]:[Check Equiparado]]="Sí",IF(DATOS!AN$4="Sí",(1/DATOS_[[% anualiz]:[% anualiz]]),1)*IF(DATOS!AN$5="Sí",1/DATOS_[[% normaliz]:[% normaliz]],1)*(DATOS_[Conc.Sal.10])))))))),
0)</f>
        <v>0</v>
      </c>
      <c r="T38" s="178">
        <f t="array" ref="T38">IFERROR(
(MEDIAN((IF(DATOS_[[Sexo]:[Sexo]]=$B38,IF(DATOS_[[AGRUP. VALOR. PTO.]:[AGRUP. VALOR. PTO.]]=$B36,IF(DATOS_[[Check Periodo Ref.]:[Check Periodo Ref.]]="Dentro",IF(DATOS_[[Check Equiparado]:[Check Equiparado]]="Sí",IF(DATOS!AO$4="Sí",(1/DATOS_[[% anualiz]:[% anualiz]]),1)*IF(DATOS!AO$5="Sí",1/DATOS_[[% normaliz]:[% normaliz]],1)*(DATOS_[Conc.Sal.11])))))))),
0)</f>
        <v>0</v>
      </c>
      <c r="U38" s="178">
        <f t="array" ref="U38">IFERROR(
(MEDIAN((IF(DATOS_[[Sexo]:[Sexo]]=$B38,IF(DATOS_[[AGRUP. VALOR. PTO.]:[AGRUP. VALOR. PTO.]]=$B36,IF(DATOS_[[Check Periodo Ref.]:[Check Periodo Ref.]]="Dentro",IF(DATOS_[[Check Equiparado]:[Check Equiparado]]="Sí",IF(DATOS!AP$4="Sí",(1/DATOS_[[% anualiz]:[% anualiz]]),1)*IF(DATOS!AP$5="Sí",1/DATOS_[[% normaliz]:[% normaliz]],1)*(DATOS_[Conc.Sal.12])))))))),
0)</f>
        <v>0</v>
      </c>
      <c r="V38" s="178">
        <f t="array" ref="V38">IFERROR(
(MEDIAN((IF(DATOS_[[Sexo]:[Sexo]]=$B38,IF(DATOS_[[AGRUP. VALOR. PTO.]:[AGRUP. VALOR. PTO.]]=$B36,IF(DATOS_[[Check Periodo Ref.]:[Check Periodo Ref.]]="Dentro",IF(DATOS_[[Check Equiparado]:[Check Equiparado]]="Sí",IF(DATOS!AQ$4="Sí",(1/DATOS_[[% anualiz]:[% anualiz]]),1)*IF(DATOS!AQ$5="Sí",1/DATOS_[[% normaliz]:[% normaliz]],1)*(DATOS_[Conc.Sal.13])))))))),
0)</f>
        <v>0</v>
      </c>
      <c r="W38" s="178">
        <f t="array" ref="W38">IFERROR(
(MEDIAN((IF(DATOS_[[Sexo]:[Sexo]]=$B38,IF(DATOS_[[AGRUP. VALOR. PTO.]:[AGRUP. VALOR. PTO.]]=$B36,IF(DATOS_[[Check Periodo Ref.]:[Check Periodo Ref.]]="Dentro",IF(DATOS_[[Check Equiparado]:[Check Equiparado]]="Sí",IF(DATOS!AR$4="Sí",(1/DATOS_[[% anualiz]:[% anualiz]]),1)*IF(DATOS!AR$5="Sí",1/DATOS_[[% normaliz]:[% normaliz]],1)*(DATOS_[Conc.Sal.14])))))))),
0)</f>
        <v>0</v>
      </c>
      <c r="X38" s="178">
        <f t="array" ref="X38">IFERROR(
(MEDIAN((IF(DATOS_[[Sexo]:[Sexo]]=$B38,IF(DATOS_[[AGRUP. VALOR. PTO.]:[AGRUP. VALOR. PTO.]]=$B36,IF(DATOS_[[Check Periodo Ref.]:[Check Periodo Ref.]]="Dentro",IF(DATOS_[[Check Equiparado]:[Check Equiparado]]="Sí",IF(DATOS!AS$4="Sí",(1/DATOS_[[% anualiz]:[% anualiz]]),1)*IF(DATOS!AS$5="Sí",1/DATOS_[[% normaliz]:[% normaliz]],1)*(DATOS_[Conc.Sal.15])))))))),
0)</f>
        <v>0</v>
      </c>
      <c r="Y38" s="178">
        <f t="array" ref="Y38">IFERROR(
(MEDIAN((IF(DATOS_[[Sexo]:[Sexo]]=$B38,IF(DATOS_[[AGRUP. VALOR. PTO.]:[AGRUP. VALOR. PTO.]]=$B36,IF(DATOS_[[Check Periodo Ref.]:[Check Periodo Ref.]]="Dentro",IF(DATOS_[[Check Equiparado]:[Check Equiparado]]="Sí",IF(DATOS!AT$4="Sí",(1/DATOS_[[% anualiz]:[% anualiz]]),1)*IF(DATOS!AT$5="Sí",1/DATOS_[[% normaliz]:[% normaliz]],1)*(DATOS_[Conc.Sal.16])))))))),
0)</f>
        <v>0</v>
      </c>
      <c r="Z38" s="178">
        <f t="array" ref="Z38">IFERROR(
(MEDIAN((IF(DATOS_[[Sexo]:[Sexo]]=$B38,IF(DATOS_[[AGRUP. VALOR. PTO.]:[AGRUP. VALOR. PTO.]]=$B36,IF(DATOS_[[Check Periodo Ref.]:[Check Periodo Ref.]]="Dentro",IF(DATOS_[[Check Equiparado]:[Check Equiparado]]="Sí",IF(DATOS!AU$4="Sí",(1/DATOS_[[% anualiz]:[% anualiz]]),1)*IF(DATOS!AU$5="Sí",1/DATOS_[[% normaliz]:[% normaliz]],1)*(DATOS_[Conc.Sal.17])))))))),
0)</f>
        <v>0</v>
      </c>
      <c r="AA38" s="178">
        <f t="array" ref="AA38">IFERROR(
(MEDIAN((IF(DATOS_[[Sexo]:[Sexo]]=$B38,IF(DATOS_[[AGRUP. VALOR. PTO.]:[AGRUP. VALOR. PTO.]]=$B36,IF(DATOS_[[Check Periodo Ref.]:[Check Periodo Ref.]]="Dentro",IF(DATOS_[[Check Equiparado]:[Check Equiparado]]="Sí",IF(DATOS!AV$4="Sí",(1/DATOS_[[% anualiz]:[% anualiz]]),1)*IF(DATOS!AV$5="Sí",1/DATOS_[[% normaliz]:[% normaliz]],1)*(DATOS_[Conc.Sal.18])))))))),
0)</f>
        <v>0</v>
      </c>
      <c r="AB38" s="178">
        <f t="array" ref="AB38">IFERROR(
(MEDIAN((IF(DATOS_[[Sexo]:[Sexo]]=$B38,IF(DATOS_[[AGRUP. VALOR. PTO.]:[AGRUP. VALOR. PTO.]]=$B36,IF(DATOS_[[Check Periodo Ref.]:[Check Periodo Ref.]]="Dentro",IF(DATOS_[[Check Equiparado]:[Check Equiparado]]="Sí",IF(DATOS!AW$4="Sí",(1/DATOS_[[% anualiz]:[% anualiz]]),1)*IF(DATOS!AW$5="Sí",1/DATOS_[[% normaliz]:[% normaliz]],1)*(DATOS_[Conc.Sal.19])))))))),
0)</f>
        <v>0</v>
      </c>
      <c r="AC38" s="178">
        <f t="array" ref="AC38">IFERROR(
(MEDIAN((IF(DATOS_[[Sexo]:[Sexo]]=$B38,IF(DATOS_[[AGRUP. VALOR. PTO.]:[AGRUP. VALOR. PTO.]]=$B36,IF(DATOS_[[Check Periodo Ref.]:[Check Periodo Ref.]]="Dentro",IF(DATOS_[[Check Equiparado]:[Check Equiparado]]="Sí",IF(DATOS!AX$4="Sí",(1/DATOS_[[% anualiz]:[% anualiz]]),1)*IF(DATOS!AX$5="Sí",1/DATOS_[[% normaliz]:[% normaliz]],1)*(DATOS_[Conc.Sal.20])))))))),
0)</f>
        <v>0</v>
      </c>
      <c r="AD38" s="178">
        <f t="array" ref="AD38">IFERROR(
(MEDIAN((IF(DATOS_[[Sexo]:[Sexo]]=$B38,IF(DATOS_[[AGRUP. VALOR. PTO.]:[AGRUP. VALOR. PTO.]]=$B36,IF(DATOS_[[Check Periodo Ref.]:[Check Periodo Ref.]]="Dentro",IF(DATOS_[[Check Equiparado]:[Check Equiparado]]="Sí",IF(DATOS!AY$4="Sí",(1/DATOS_[[% anualiz]:[% anualiz]]),1)*IF(DATOS!AY$5="Sí",1/DATOS_[[% normaliz]:[% normaliz]],1)*(DATOS_[Conc.Sal.21])))))))),
0)</f>
        <v>0</v>
      </c>
      <c r="AE38" s="178">
        <f t="array" ref="AE38">IFERROR(
(MEDIAN((IF(DATOS_[[Sexo]:[Sexo]]=$B38,IF(DATOS_[[AGRUP. VALOR. PTO.]:[AGRUP. VALOR. PTO.]]=$B36,IF(DATOS_[[Check Periodo Ref.]:[Check Periodo Ref.]]="Dentro",IF(DATOS_[[Check Equiparado]:[Check Equiparado]]="Sí",IF(DATOS!AZ$4="Sí",(1/DATOS_[[% anualiz]:[% anualiz]]),1)*IF(DATOS!AZ$5="Sí",1/DATOS_[[% normaliz]:[% normaliz]],1)*(DATOS_[Conc.Sal.22])))))))),
0)</f>
        <v>0</v>
      </c>
      <c r="AF38" s="178">
        <f t="array" ref="AF38">IFERROR(
(MEDIAN((IF(DATOS_[[Sexo]:[Sexo]]=$B38,IF(DATOS_[[AGRUP. VALOR. PTO.]:[AGRUP. VALOR. PTO.]]=$B36,IF(DATOS_[[Check Periodo Ref.]:[Check Periodo Ref.]]="Dentro",IF(DATOS_[[Check Equiparado]:[Check Equiparado]]="Sí",IF(DATOS!BA$4="Sí",(1/DATOS_[[% anualiz]:[% anualiz]]),1)*IF(DATOS!BA$5="Sí",1/DATOS_[[% normaliz]:[% normaliz]],1)*(DATOS_[Conc.Sal.23])))))))),
0)</f>
        <v>0</v>
      </c>
      <c r="AG38" s="178">
        <f t="array" ref="AG38">IFERROR(
(MEDIAN((IF(DATOS_[[Sexo]:[Sexo]]=$B38,IF(DATOS_[[AGRUP. VALOR. PTO.]:[AGRUP. VALOR. PTO.]]=$B36,IF(DATOS_[[Check Periodo Ref.]:[Check Periodo Ref.]]="Dentro",IF(DATOS_[[Check Equiparado]:[Check Equiparado]]="Sí",IF(DATOS!BB$4="Sí",(1/DATOS_[[% anualiz]:[% anualiz]]),1)*IF(DATOS!BB$5="Sí",1/DATOS_[[% normaliz]:[% normaliz]],1)*(DATOS_[Conc.Sal.24])))))))),
0)</f>
        <v>0</v>
      </c>
      <c r="AH38" s="178">
        <f t="array" ref="AH38">IFERROR(
(MEDIAN((IF(DATOS_[[Sexo]:[Sexo]]=$B38,IF(DATOS_[[AGRUP. VALOR. PTO.]:[AGRUP. VALOR. PTO.]]=$B36,IF(DATOS_[[Check Periodo Ref.]:[Check Periodo Ref.]]="Dentro",IF(DATOS_[[Check Equiparado]:[Check Equiparado]]="Sí",IF(DATOS!BC$4="Sí",(1/DATOS_[[% anualiz]:[% anualiz]]),1)*IF(DATOS!BC$5="Sí",1/DATOS_[[% normaliz]:[% normaliz]],1)*(DATOS_[Conc.Sal.25])))))))),
0)</f>
        <v>0</v>
      </c>
      <c r="AI38" s="178">
        <f t="array" ref="AI38">IFERROR(
(MEDIAN((IF(DATOS_[[Sexo]:[Sexo]]=$B38,IF(DATOS_[[AGRUP. VALOR. PTO.]:[AGRUP. VALOR. PTO.]]=$B36,IF(DATOS_[[Check Periodo Ref.]:[Check Periodo Ref.]]="Dentro",IF(DATOS_[[Check Equiparado]:[Check Equiparado]]="Sí",IF(DATOS!BD$4="Sí",(1/DATOS_[[% anualiz]:[% anualiz]]),1)*IF(DATOS!BD$5="Sí",1/DATOS_[[% normaliz]:[% normaliz]],1)*(DATOS_[Conc.Sal.26])))))))),
0)</f>
        <v>0</v>
      </c>
      <c r="AJ38" s="178">
        <f t="array" ref="AJ38">IFERROR(
(MEDIAN((IF(DATOS_[[Sexo]:[Sexo]]=$B38,IF(DATOS_[[AGRUP. VALOR. PTO.]:[AGRUP. VALOR. PTO.]]=$B36,IF(DATOS_[[Check Periodo Ref.]:[Check Periodo Ref.]]="Dentro",IF(DATOS_[[Check Equiparado]:[Check Equiparado]]="Sí",IF(DATOS!BE$4="Sí",(1/DATOS_[[% anualiz]:[% anualiz]]),1)*IF(DATOS!BE$5="Sí",1/DATOS_[[% normaliz]:[% normaliz]],1)*(DATOS_[Conc.Sal.27])))))))),
0)</f>
        <v>0</v>
      </c>
      <c r="AK38" s="178">
        <f t="array" ref="AK38">IFERROR(
(MEDIAN((IF(DATOS_[[Sexo]:[Sexo]]=$B38,IF(DATOS_[[AGRUP. VALOR. PTO.]:[AGRUP. VALOR. PTO.]]=$B36,IF(DATOS_[[Check Periodo Ref.]:[Check Periodo Ref.]]="Dentro",IF(DATOS_[[Check Equiparado]:[Check Equiparado]]="Sí",IF(DATOS!BF$4="Sí",(1/DATOS_[[% anualiz]:[% anualiz]]),1)*IF(DATOS!BF$5="Sí",1/DATOS_[[% normaliz]:[% normaliz]],1)*(DATOS_[Conc.Sal.28])))))))),
0)</f>
        <v>0</v>
      </c>
      <c r="AL38" s="178">
        <f t="array" ref="AL38">IFERROR(
(MEDIAN((IF(DATOS_[[Sexo]:[Sexo]]=$B38,IF(DATOS_[[AGRUP. VALOR. PTO.]:[AGRUP. VALOR. PTO.]]=$B36,IF(DATOS_[[Check Periodo Ref.]:[Check Periodo Ref.]]="Dentro",IF(DATOS_[[Check Equiparado]:[Check Equiparado]]="Sí",IF(DATOS!BG$4="Sí",(1/DATOS_[[% anualiz]:[% anualiz]]),1)*IF(DATOS!BG$5="Sí",1/DATOS_[[% normaliz]:[% normaliz]],1)*(DATOS_[Conc.Sal.29])))))))),
0)</f>
        <v>0</v>
      </c>
      <c r="AM38" s="178">
        <f t="array" ref="AM38">IFERROR(
(MEDIAN((IF(DATOS_[[Sexo]:[Sexo]]=$B38,IF(DATOS_[[AGRUP. VALOR. PTO.]:[AGRUP. VALOR. PTO.]]=$B36,IF(DATOS_[[Check Periodo Ref.]:[Check Periodo Ref.]]="Dentro",IF(DATOS_[[Check Equiparado]:[Check Equiparado]]="Sí",IF(DATOS!BH$4="Sí",(1/DATOS_[[% anualiz]:[% anualiz]]),1)*IF(DATOS!BH$5="Sí",1/DATOS_[[% normaliz]:[% normaliz]],1)*(DATOS_[Conc.Sal.30])))))))),
0)</f>
        <v>0</v>
      </c>
      <c r="AN38" s="179">
        <f t="array" ref="AN38">IFERROR(
MEDIAN(IF(DATOS_[Sexo]=$B38,IF(DATOS_[[AGRUP. VALOR. PTO.]:[AGRUP. VALOR. PTO.]]=$B36,IF(DATOS_[Check Equiparado]="Sí",IF(DATOS_[Check Periodo Ref.]="Dentro",DATOS_[Tot COMPL.SAL Eq],FALSE))))),
0)</f>
        <v>0</v>
      </c>
      <c r="AO38" s="180">
        <f t="array" ref="AO38">IFERROR(
MEDIAN(IF(DATOS_[Sexo]=$B38,IF(DATOS_[[AGRUP. VALOR. PTO.]:[AGRUP. VALOR. PTO.]]=$B36,IF(DATOS_[Check Equiparado]="Sí",IF(DATOS_[Check Periodo Ref.]="Dentro",DATOS_[TOTAL SALARIO Eq],FALSE))))),
0)</f>
        <v>0</v>
      </c>
      <c r="AP38" s="181">
        <f t="array" ref="AP38">IFERROR(
(MEDIAN((IF(DATOS_[[Sexo]:[Sexo]]=$B38,IF(DATOS_[[AGRUP. VALOR. PTO.]:[AGRUP. VALOR. PTO.]]=$B37,IF(DATOS_[[Check Periodo Ref.]:[Check Periodo Ref.]]="Dentro",IF(DATOS_[[Check Equiparado]:[Check Equiparado]]="Sí",IF(DATOS!BI$4="Sí",(1/DATOS_[[% anualiz]:[% anualiz]]),1)*IF(DATOS!BI$5="Sí",1/DATOS_[[% normaliz]:[% normaliz]],1)*(DATOS_[C.Extra.01])))))))),
0)</f>
        <v>0</v>
      </c>
      <c r="AQ38" s="181">
        <f t="array" ref="AQ38">IFERROR(
(MEDIAN((IF(DATOS_[[Sexo]:[Sexo]]=$B38,IF(DATOS_[[AGRUP. VALOR. PTO.]:[AGRUP. VALOR. PTO.]]=$B37,IF(DATOS_[[Check Periodo Ref.]:[Check Periodo Ref.]]="Dentro",IF(DATOS_[[Check Equiparado]:[Check Equiparado]]="Sí",IF(DATOS!BJ$4="Sí",(1/DATOS_[[% anualiz]:[% anualiz]]),1)*IF(DATOS!BJ$5="Sí",1/DATOS_[[% normaliz]:[% normaliz]],1)*(DATOS_[C.Extra.02])))))))),
0)</f>
        <v>0</v>
      </c>
      <c r="AR38" s="181">
        <f t="array" ref="AR38">IFERROR(
(MEDIAN((IF(DATOS_[[Sexo]:[Sexo]]=$B38,IF(DATOS_[[AGRUP. VALOR. PTO.]:[AGRUP. VALOR. PTO.]]=$B37,IF(DATOS_[[Check Periodo Ref.]:[Check Periodo Ref.]]="Dentro",IF(DATOS_[[Check Equiparado]:[Check Equiparado]]="Sí",IF(DATOS!BK$4="Sí",(1/DATOS_[[% anualiz]:[% anualiz]]),1)*IF(DATOS!BK$5="Sí",1/DATOS_[[% normaliz]:[% normaliz]],1)*(DATOS_[C.Extra.03])))))))),
0)</f>
        <v>0</v>
      </c>
      <c r="AS38" s="181">
        <f t="array" ref="AS38">IFERROR(
(MEDIAN((IF(DATOS_[[Sexo]:[Sexo]]=$B38,IF(DATOS_[[AGRUP. VALOR. PTO.]:[AGRUP. VALOR. PTO.]]=$B37,IF(DATOS_[[Check Periodo Ref.]:[Check Periodo Ref.]]="Dentro",IF(DATOS_[[Check Equiparado]:[Check Equiparado]]="Sí",IF(DATOS!BL$4="Sí",(1/DATOS_[[% anualiz]:[% anualiz]]),1)*IF(DATOS!BL$5="Sí",1/DATOS_[[% normaliz]:[% normaliz]],1)*(DATOS_[C.Extra.04])))))))),
0)</f>
        <v>0</v>
      </c>
      <c r="AT38" s="181">
        <f t="array" ref="AT38">IFERROR(
(MEDIAN((IF(DATOS_[[Sexo]:[Sexo]]=$B38,IF(DATOS_[[AGRUP. VALOR. PTO.]:[AGRUP. VALOR. PTO.]]=$B37,IF(DATOS_[[Check Periodo Ref.]:[Check Periodo Ref.]]="Dentro",IF(DATOS_[[Check Equiparado]:[Check Equiparado]]="Sí",IF(DATOS!BM$4="Sí",(1/DATOS_[[% anualiz]:[% anualiz]]),1)*IF(DATOS!BM$5="Sí",1/DATOS_[[% normaliz]:[% normaliz]],1)*(DATOS_[C.Extra.05])))))))),
0)</f>
        <v>0</v>
      </c>
      <c r="AU38" s="182">
        <f t="array" ref="AU38">IFERROR(
MEDIAN(IF(DATOS_[Sexo]=$B38,IF(DATOS_[[AGRUP. VALOR. PTO.]:[AGRUP. VALOR. PTO.]]=$B36,IF(DATOS_[Check Equiparado]="Sí",IF(DATOS_[Check Periodo Ref.]="Dentro",DATOS_[Tot Extrasalarial Eq],FALSE))))),
0)</f>
        <v>0</v>
      </c>
      <c r="AV38" s="183">
        <f t="array" ref="AV38">IFERROR(
MEDIAN(IF(DATOS_[Sexo]=$B38,IF(DATOS_[[AGRUP. VALOR. PTO.]:[AGRUP. VALOR. PTO.]]=$B36,IF(DATOS_[Check Equiparado]="Sí",IF(DATOS_[Check Periodo Ref.]="Dentro",DATOS_[TOTAL Retrib Eq],FALSE))))),
0)</f>
        <v>0</v>
      </c>
    </row>
    <row r="39" spans="1:48" ht="17.25" thickBot="1" x14ac:dyDescent="0.35">
      <c r="A39" s="107" t="str">
        <f t="shared" ref="A39" si="35">+A40</f>
        <v>[ocultar]</v>
      </c>
      <c r="B39" s="157" t="s">
        <v>306</v>
      </c>
      <c r="C39" s="176"/>
      <c r="D39" s="106"/>
      <c r="E39" s="106"/>
      <c r="F39" s="106"/>
      <c r="G39" s="106"/>
      <c r="H39" s="106"/>
      <c r="I39" s="186" t="str">
        <f t="shared" ref="I39:AV39" si="36">IFERROR((I40-I41)/I40,"")</f>
        <v/>
      </c>
      <c r="J39" s="190" t="str">
        <f t="shared" si="36"/>
        <v/>
      </c>
      <c r="K39" s="190" t="str">
        <f t="shared" si="36"/>
        <v/>
      </c>
      <c r="L39" s="190" t="str">
        <f t="shared" si="36"/>
        <v/>
      </c>
      <c r="M39" s="190" t="str">
        <f t="shared" si="36"/>
        <v/>
      </c>
      <c r="N39" s="190" t="str">
        <f t="shared" si="36"/>
        <v/>
      </c>
      <c r="O39" s="190" t="str">
        <f t="shared" si="36"/>
        <v/>
      </c>
      <c r="P39" s="190" t="str">
        <f t="shared" si="36"/>
        <v/>
      </c>
      <c r="Q39" s="190" t="str">
        <f t="shared" si="36"/>
        <v/>
      </c>
      <c r="R39" s="190" t="str">
        <f t="shared" si="36"/>
        <v/>
      </c>
      <c r="S39" s="190" t="str">
        <f t="shared" si="36"/>
        <v/>
      </c>
      <c r="T39" s="190" t="str">
        <f t="shared" si="36"/>
        <v/>
      </c>
      <c r="U39" s="190" t="str">
        <f t="shared" si="36"/>
        <v/>
      </c>
      <c r="V39" s="190" t="str">
        <f t="shared" si="36"/>
        <v/>
      </c>
      <c r="W39" s="190" t="str">
        <f t="shared" si="36"/>
        <v/>
      </c>
      <c r="X39" s="190" t="str">
        <f t="shared" si="36"/>
        <v/>
      </c>
      <c r="Y39" s="190" t="str">
        <f t="shared" si="36"/>
        <v/>
      </c>
      <c r="Z39" s="189" t="str">
        <f t="shared" si="36"/>
        <v/>
      </c>
      <c r="AA39" s="189" t="str">
        <f t="shared" si="36"/>
        <v/>
      </c>
      <c r="AB39" s="189" t="str">
        <f t="shared" si="36"/>
        <v/>
      </c>
      <c r="AC39" s="189" t="str">
        <f t="shared" si="36"/>
        <v/>
      </c>
      <c r="AD39" s="189" t="str">
        <f t="shared" si="36"/>
        <v/>
      </c>
      <c r="AE39" s="189" t="str">
        <f t="shared" si="36"/>
        <v/>
      </c>
      <c r="AF39" s="189" t="str">
        <f t="shared" si="36"/>
        <v/>
      </c>
      <c r="AG39" s="189" t="str">
        <f t="shared" si="36"/>
        <v/>
      </c>
      <c r="AH39" s="189" t="str">
        <f t="shared" si="36"/>
        <v/>
      </c>
      <c r="AI39" s="189" t="str">
        <f t="shared" si="36"/>
        <v/>
      </c>
      <c r="AJ39" s="189" t="str">
        <f t="shared" si="36"/>
        <v/>
      </c>
      <c r="AK39" s="189" t="str">
        <f t="shared" si="36"/>
        <v/>
      </c>
      <c r="AL39" s="189" t="str">
        <f t="shared" si="36"/>
        <v/>
      </c>
      <c r="AM39" s="189" t="str">
        <f t="shared" si="36"/>
        <v/>
      </c>
      <c r="AN39" s="191" t="str">
        <f t="shared" si="36"/>
        <v/>
      </c>
      <c r="AO39" s="195" t="str">
        <f t="shared" si="36"/>
        <v/>
      </c>
      <c r="AP39" s="192" t="str">
        <f t="shared" si="36"/>
        <v/>
      </c>
      <c r="AQ39" s="192" t="str">
        <f t="shared" si="36"/>
        <v/>
      </c>
      <c r="AR39" s="192" t="str">
        <f t="shared" si="36"/>
        <v/>
      </c>
      <c r="AS39" s="192" t="str">
        <f t="shared" si="36"/>
        <v/>
      </c>
      <c r="AT39" s="192" t="str">
        <f t="shared" si="36"/>
        <v/>
      </c>
      <c r="AU39" s="193" t="str">
        <f t="shared" si="36"/>
        <v/>
      </c>
      <c r="AV39" s="194" t="str">
        <f t="shared" si="36"/>
        <v/>
      </c>
    </row>
    <row r="40" spans="1:48" x14ac:dyDescent="0.3">
      <c r="A40" s="107" t="str">
        <f t="shared" ref="A40" si="37">+IF(C40+C41=0,"[ocultar]","")</f>
        <v>[ocultar]</v>
      </c>
      <c r="B40" s="153" t="s">
        <v>162</v>
      </c>
      <c r="C40" s="99">
        <f t="array" ref="C40">SUM(IF($B40=DATOS_[Sexo],
IF($B39=DATOS_[AGRUP. VALOR. PTO.],
IF("Dentro"=DATOS_[Check Periodo Ref.],
1/(COUNTIFS(DATOS_[Sexo],$B40,DATOS_[AGRUP. VALOR. PTO.],$B39,DATOS_[Check Periodo Ref.],"Dentro",DATOS_[id],DATOS_[id]))))))</f>
        <v>0</v>
      </c>
      <c r="D40" s="100">
        <f>COUNTIFS(DATOS_[AGRUP. VALOR. PTO.],$B39,DATOS_[Sexo],$B40,DATOS_[Check Periodo Ref.],"Dentro")</f>
        <v>0</v>
      </c>
      <c r="E40" s="100">
        <f>COUNTIFS(DATOS_[AGRUP. VALOR. PTO.],$B39,DATOS_[Sexo],$B40,DATOS_[Check Periodo Ref.],"Dentro",DATOS_[Check Nº SC Norm],"Sí")</f>
        <v>0</v>
      </c>
      <c r="F40" s="100">
        <f>COUNTIFS(DATOS_[AGRUP. VALOR. PTO.],$B39,DATOS_[Sexo],$B40,DATOS_[Check Periodo Ref.],"Dentro",DATOS_[Check Nº SC Anualiz],"Sí")</f>
        <v>0</v>
      </c>
      <c r="G40" s="100">
        <f>COUNTIFS(DATOS_[AGRUP. VALOR. PTO.],$B39,DATOS_[Sexo],$B40,DATOS_[Check Periodo Ref.],"Dentro",DATOS_[Check Nº SC Norm y Anualiz],"Sí")</f>
        <v>0</v>
      </c>
      <c r="H40" s="100">
        <f>COUNTIFS(DATOS_[AGRUP. VALOR. PTO.],$B39,DATOS_[Sexo],$B40,DATOS_[Check Periodo Ref.],"Dentro",DATOS_[Check Equiparación],"Sí")</f>
        <v>0</v>
      </c>
      <c r="I40" s="177">
        <f t="array" ref="I40">IFERROR(
MEDIAN(IF(DATOS_[Sexo]=$B40,IF(DATOS_[[AGRUP. VALOR. PTO.]:[AGRUP. VALOR. PTO.]]=$B39,IF(DATOS_[Check Equiparado]="Sí",IF(DATOS_[Check Periodo Ref.]="Dentro",DATOS_[SALARIO BASE Eq],FALSE))))),
0)</f>
        <v>0</v>
      </c>
      <c r="J40" s="178">
        <f t="array" ref="J40">IFERROR(
(MEDIAN((IF(DATOS_[[Sexo]:[Sexo]]=$B40,IF(DATOS_[[AGRUP. VALOR. PTO.]:[AGRUP. VALOR. PTO.]]=$B39,IF(DATOS_[[Check Periodo Ref.]:[Check Periodo Ref.]]="Dentro",IF(DATOS_[[Check Equiparado]:[Check Equiparado]]="Sí",IF(DATOS!AE$4="Sí",(1/DATOS_[[% anualiz]:[% anualiz]]),1)*IF(DATOS!AE$5="Sí",1/DATOS_[[% normaliz]:[% normaliz]],1)*(DATOS_[Conc.Sal.01])))))))),
0)</f>
        <v>0</v>
      </c>
      <c r="K40" s="178">
        <f t="array" ref="K40">IFERROR(
(MEDIAN((IF(DATOS_[[Sexo]:[Sexo]]=$B40,IF(DATOS_[[AGRUP. VALOR. PTO.]:[AGRUP. VALOR. PTO.]]=$B39,IF(DATOS_[[Check Periodo Ref.]:[Check Periodo Ref.]]="Dentro",IF(DATOS_[[Check Equiparado]:[Check Equiparado]]="Sí",IF(DATOS!AF$4="Sí",(1/DATOS_[[% anualiz]:[% anualiz]]),1)*IF(DATOS!AF$5="Sí",1/DATOS_[[% normaliz]:[% normaliz]],1)*(DATOS_[Conc.Sal.02])))))))),
0)</f>
        <v>0</v>
      </c>
      <c r="L40" s="178">
        <f t="array" ref="L40">IFERROR(
(MEDIAN((IF(DATOS_[[Sexo]:[Sexo]]=$B40,IF(DATOS_[[AGRUP. VALOR. PTO.]:[AGRUP. VALOR. PTO.]]=$B39,IF(DATOS_[[Check Periodo Ref.]:[Check Periodo Ref.]]="Dentro",IF(DATOS_[[Check Equiparado]:[Check Equiparado]]="Sí",IF(DATOS!AG$4="Sí",(1/DATOS_[[% anualiz]:[% anualiz]]),1)*IF(DATOS!AG$5="Sí",1/DATOS_[[% normaliz]:[% normaliz]],1)*(DATOS_[Conc.Sal.03])))))))),
0)</f>
        <v>0</v>
      </c>
      <c r="M40" s="178">
        <f t="array" ref="M40">IFERROR(
(MEDIAN((IF(DATOS_[[Sexo]:[Sexo]]=$B40,IF(DATOS_[[AGRUP. VALOR. PTO.]:[AGRUP. VALOR. PTO.]]=$B39,IF(DATOS_[[Check Periodo Ref.]:[Check Periodo Ref.]]="Dentro",IF(DATOS_[[Check Equiparado]:[Check Equiparado]]="Sí",IF(DATOS!AH$4="Sí",(1/DATOS_[[% anualiz]:[% anualiz]]),1)*IF(DATOS!AH$5="Sí",1/DATOS_[[% normaliz]:[% normaliz]],1)*(DATOS_[Conc.Sal.04])))))))),
0)</f>
        <v>0</v>
      </c>
      <c r="N40" s="178">
        <f t="array" ref="N40">IFERROR(
(MEDIAN((IF(DATOS_[[Sexo]:[Sexo]]=$B40,IF(DATOS_[[AGRUP. VALOR. PTO.]:[AGRUP. VALOR. PTO.]]=$B39,IF(DATOS_[[Check Periodo Ref.]:[Check Periodo Ref.]]="Dentro",IF(DATOS_[[Check Equiparado]:[Check Equiparado]]="Sí",IF(DATOS!AI$4="Sí",(1/DATOS_[[% anualiz]:[% anualiz]]),1)*IF(DATOS!AI$5="Sí",1/DATOS_[[% normaliz]:[% normaliz]],1)*(DATOS_[Conc.Sal.05])))))))),
0)</f>
        <v>0</v>
      </c>
      <c r="O40" s="178">
        <f t="array" ref="O40">IFERROR(
(MEDIAN((IF(DATOS_[[Sexo]:[Sexo]]=$B40,IF(DATOS_[[AGRUP. VALOR. PTO.]:[AGRUP. VALOR. PTO.]]=$B39,IF(DATOS_[[Check Periodo Ref.]:[Check Periodo Ref.]]="Dentro",IF(DATOS_[[Check Equiparado]:[Check Equiparado]]="Sí",IF(DATOS!AJ$4="Sí",(1/DATOS_[[% anualiz]:[% anualiz]]),1)*IF(DATOS!AJ$5="Sí",1/DATOS_[[% normaliz]:[% normaliz]],1)*(DATOS_[Conc.Sal.06])))))))),
0)</f>
        <v>0</v>
      </c>
      <c r="P40" s="178">
        <f t="array" ref="P40">IFERROR(
(MEDIAN((IF(DATOS_[[Sexo]:[Sexo]]=$B40,IF(DATOS_[[AGRUP. VALOR. PTO.]:[AGRUP. VALOR. PTO.]]=$B39,IF(DATOS_[[Check Periodo Ref.]:[Check Periodo Ref.]]="Dentro",IF(DATOS_[[Check Equiparado]:[Check Equiparado]]="Sí",IF(DATOS!AK$4="Sí",(1/DATOS_[[% anualiz]:[% anualiz]]),1)*IF(DATOS!AK$5="Sí",1/DATOS_[[% normaliz]:[% normaliz]],1)*(DATOS_[Conc.Sal.07])))))))),
0)</f>
        <v>0</v>
      </c>
      <c r="Q40" s="178">
        <f t="array" ref="Q40">IFERROR(
(MEDIAN((IF(DATOS_[[Sexo]:[Sexo]]=$B40,IF(DATOS_[[AGRUP. VALOR. PTO.]:[AGRUP. VALOR. PTO.]]=$B39,IF(DATOS_[[Check Periodo Ref.]:[Check Periodo Ref.]]="Dentro",IF(DATOS_[[Check Equiparado]:[Check Equiparado]]="Sí",IF(DATOS!AL$4="Sí",(1/DATOS_[[% anualiz]:[% anualiz]]),1)*IF(DATOS!AL$5="Sí",1/DATOS_[[% normaliz]:[% normaliz]],1)*(DATOS_[Conc.Sal.08])))))))),
0)</f>
        <v>0</v>
      </c>
      <c r="R40" s="178">
        <f t="array" ref="R40">IFERROR(
(MEDIAN((IF(DATOS_[[Sexo]:[Sexo]]=$B40,IF(DATOS_[[AGRUP. VALOR. PTO.]:[AGRUP. VALOR. PTO.]]=$B39,IF(DATOS_[[Check Periodo Ref.]:[Check Periodo Ref.]]="Dentro",IF(DATOS_[[Check Equiparado]:[Check Equiparado]]="Sí",IF(DATOS!AM$4="Sí",(1/DATOS_[[% anualiz]:[% anualiz]]),1)*IF(DATOS!AM$5="Sí",1/DATOS_[[% normaliz]:[% normaliz]],1)*(DATOS_[Conc.Sal.09])))))))),
0)</f>
        <v>0</v>
      </c>
      <c r="S40" s="178">
        <f t="array" ref="S40">IFERROR(
(MEDIAN((IF(DATOS_[[Sexo]:[Sexo]]=$B40,IF(DATOS_[[AGRUP. VALOR. PTO.]:[AGRUP. VALOR. PTO.]]=$B39,IF(DATOS_[[Check Periodo Ref.]:[Check Periodo Ref.]]="Dentro",IF(DATOS_[[Check Equiparado]:[Check Equiparado]]="Sí",IF(DATOS!AN$4="Sí",(1/DATOS_[[% anualiz]:[% anualiz]]),1)*IF(DATOS!AN$5="Sí",1/DATOS_[[% normaliz]:[% normaliz]],1)*(DATOS_[Conc.Sal.10])))))))),
0)</f>
        <v>0</v>
      </c>
      <c r="T40" s="178">
        <f t="array" ref="T40">IFERROR(
(MEDIAN((IF(DATOS_[[Sexo]:[Sexo]]=$B40,IF(DATOS_[[AGRUP. VALOR. PTO.]:[AGRUP. VALOR. PTO.]]=$B39,IF(DATOS_[[Check Periodo Ref.]:[Check Periodo Ref.]]="Dentro",IF(DATOS_[[Check Equiparado]:[Check Equiparado]]="Sí",IF(DATOS!AO$4="Sí",(1/DATOS_[[% anualiz]:[% anualiz]]),1)*IF(DATOS!AO$5="Sí",1/DATOS_[[% normaliz]:[% normaliz]],1)*(DATOS_[Conc.Sal.11])))))))),
0)</f>
        <v>0</v>
      </c>
      <c r="U40" s="178">
        <f t="array" ref="U40">IFERROR(
(MEDIAN((IF(DATOS_[[Sexo]:[Sexo]]=$B40,IF(DATOS_[[AGRUP. VALOR. PTO.]:[AGRUP. VALOR. PTO.]]=$B39,IF(DATOS_[[Check Periodo Ref.]:[Check Periodo Ref.]]="Dentro",IF(DATOS_[[Check Equiparado]:[Check Equiparado]]="Sí",IF(DATOS!AP$4="Sí",(1/DATOS_[[% anualiz]:[% anualiz]]),1)*IF(DATOS!AP$5="Sí",1/DATOS_[[% normaliz]:[% normaliz]],1)*(DATOS_[Conc.Sal.12])))))))),
0)</f>
        <v>0</v>
      </c>
      <c r="V40" s="178">
        <f t="array" ref="V40">IFERROR(
(MEDIAN((IF(DATOS_[[Sexo]:[Sexo]]=$B40,IF(DATOS_[[AGRUP. VALOR. PTO.]:[AGRUP. VALOR. PTO.]]=$B39,IF(DATOS_[[Check Periodo Ref.]:[Check Periodo Ref.]]="Dentro",IF(DATOS_[[Check Equiparado]:[Check Equiparado]]="Sí",IF(DATOS!AQ$4="Sí",(1/DATOS_[[% anualiz]:[% anualiz]]),1)*IF(DATOS!AQ$5="Sí",1/DATOS_[[% normaliz]:[% normaliz]],1)*(DATOS_[Conc.Sal.13])))))))),
0)</f>
        <v>0</v>
      </c>
      <c r="W40" s="178">
        <f t="array" ref="W40">IFERROR(
(MEDIAN((IF(DATOS_[[Sexo]:[Sexo]]=$B40,IF(DATOS_[[AGRUP. VALOR. PTO.]:[AGRUP. VALOR. PTO.]]=$B39,IF(DATOS_[[Check Periodo Ref.]:[Check Periodo Ref.]]="Dentro",IF(DATOS_[[Check Equiparado]:[Check Equiparado]]="Sí",IF(DATOS!AR$4="Sí",(1/DATOS_[[% anualiz]:[% anualiz]]),1)*IF(DATOS!AR$5="Sí",1/DATOS_[[% normaliz]:[% normaliz]],1)*(DATOS_[Conc.Sal.14])))))))),
0)</f>
        <v>0</v>
      </c>
      <c r="X40" s="178">
        <f t="array" ref="X40">IFERROR(
(MEDIAN((IF(DATOS_[[Sexo]:[Sexo]]=$B40,IF(DATOS_[[AGRUP. VALOR. PTO.]:[AGRUP. VALOR. PTO.]]=$B39,IF(DATOS_[[Check Periodo Ref.]:[Check Periodo Ref.]]="Dentro",IF(DATOS_[[Check Equiparado]:[Check Equiparado]]="Sí",IF(DATOS!AS$4="Sí",(1/DATOS_[[% anualiz]:[% anualiz]]),1)*IF(DATOS!AS$5="Sí",1/DATOS_[[% normaliz]:[% normaliz]],1)*(DATOS_[Conc.Sal.15])))))))),
0)</f>
        <v>0</v>
      </c>
      <c r="Y40" s="178">
        <f t="array" ref="Y40">IFERROR(
(MEDIAN((IF(DATOS_[[Sexo]:[Sexo]]=$B40,IF(DATOS_[[AGRUP. VALOR. PTO.]:[AGRUP. VALOR. PTO.]]=$B39,IF(DATOS_[[Check Periodo Ref.]:[Check Periodo Ref.]]="Dentro",IF(DATOS_[[Check Equiparado]:[Check Equiparado]]="Sí",IF(DATOS!AT$4="Sí",(1/DATOS_[[% anualiz]:[% anualiz]]),1)*IF(DATOS!AT$5="Sí",1/DATOS_[[% normaliz]:[% normaliz]],1)*(DATOS_[Conc.Sal.16])))))))),
0)</f>
        <v>0</v>
      </c>
      <c r="Z40" s="178">
        <f t="array" ref="Z40">IFERROR(
(MEDIAN((IF(DATOS_[[Sexo]:[Sexo]]=$B40,IF(DATOS_[[AGRUP. VALOR. PTO.]:[AGRUP. VALOR. PTO.]]=$B39,IF(DATOS_[[Check Periodo Ref.]:[Check Periodo Ref.]]="Dentro",IF(DATOS_[[Check Equiparado]:[Check Equiparado]]="Sí",IF(DATOS!AU$4="Sí",(1/DATOS_[[% anualiz]:[% anualiz]]),1)*IF(DATOS!AU$5="Sí",1/DATOS_[[% normaliz]:[% normaliz]],1)*(DATOS_[Conc.Sal.17])))))))),
0)</f>
        <v>0</v>
      </c>
      <c r="AA40" s="178">
        <f t="array" ref="AA40">IFERROR(
(MEDIAN((IF(DATOS_[[Sexo]:[Sexo]]=$B40,IF(DATOS_[[AGRUP. VALOR. PTO.]:[AGRUP. VALOR. PTO.]]=$B39,IF(DATOS_[[Check Periodo Ref.]:[Check Periodo Ref.]]="Dentro",IF(DATOS_[[Check Equiparado]:[Check Equiparado]]="Sí",IF(DATOS!AV$4="Sí",(1/DATOS_[[% anualiz]:[% anualiz]]),1)*IF(DATOS!AV$5="Sí",1/DATOS_[[% normaliz]:[% normaliz]],1)*(DATOS_[Conc.Sal.18])))))))),
0)</f>
        <v>0</v>
      </c>
      <c r="AB40" s="178">
        <f t="array" ref="AB40">IFERROR(
(MEDIAN((IF(DATOS_[[Sexo]:[Sexo]]=$B40,IF(DATOS_[[AGRUP. VALOR. PTO.]:[AGRUP. VALOR. PTO.]]=$B39,IF(DATOS_[[Check Periodo Ref.]:[Check Periodo Ref.]]="Dentro",IF(DATOS_[[Check Equiparado]:[Check Equiparado]]="Sí",IF(DATOS!AW$4="Sí",(1/DATOS_[[% anualiz]:[% anualiz]]),1)*IF(DATOS!AW$5="Sí",1/DATOS_[[% normaliz]:[% normaliz]],1)*(DATOS_[Conc.Sal.19])))))))),
0)</f>
        <v>0</v>
      </c>
      <c r="AC40" s="178">
        <f t="array" ref="AC40">IFERROR(
(MEDIAN((IF(DATOS_[[Sexo]:[Sexo]]=$B40,IF(DATOS_[[AGRUP. VALOR. PTO.]:[AGRUP. VALOR. PTO.]]=$B39,IF(DATOS_[[Check Periodo Ref.]:[Check Periodo Ref.]]="Dentro",IF(DATOS_[[Check Equiparado]:[Check Equiparado]]="Sí",IF(DATOS!AX$4="Sí",(1/DATOS_[[% anualiz]:[% anualiz]]),1)*IF(DATOS!AX$5="Sí",1/DATOS_[[% normaliz]:[% normaliz]],1)*(DATOS_[Conc.Sal.20])))))))),
0)</f>
        <v>0</v>
      </c>
      <c r="AD40" s="178">
        <f t="array" ref="AD40">IFERROR(
(MEDIAN((IF(DATOS_[[Sexo]:[Sexo]]=$B40,IF(DATOS_[[AGRUP. VALOR. PTO.]:[AGRUP. VALOR. PTO.]]=$B39,IF(DATOS_[[Check Periodo Ref.]:[Check Periodo Ref.]]="Dentro",IF(DATOS_[[Check Equiparado]:[Check Equiparado]]="Sí",IF(DATOS!AY$4="Sí",(1/DATOS_[[% anualiz]:[% anualiz]]),1)*IF(DATOS!AY$5="Sí",1/DATOS_[[% normaliz]:[% normaliz]],1)*(DATOS_[Conc.Sal.21])))))))),
0)</f>
        <v>0</v>
      </c>
      <c r="AE40" s="178">
        <f t="array" ref="AE40">IFERROR(
(MEDIAN((IF(DATOS_[[Sexo]:[Sexo]]=$B40,IF(DATOS_[[AGRUP. VALOR. PTO.]:[AGRUP. VALOR. PTO.]]=$B39,IF(DATOS_[[Check Periodo Ref.]:[Check Periodo Ref.]]="Dentro",IF(DATOS_[[Check Equiparado]:[Check Equiparado]]="Sí",IF(DATOS!AZ$4="Sí",(1/DATOS_[[% anualiz]:[% anualiz]]),1)*IF(DATOS!AZ$5="Sí",1/DATOS_[[% normaliz]:[% normaliz]],1)*(DATOS_[Conc.Sal.22])))))))),
0)</f>
        <v>0</v>
      </c>
      <c r="AF40" s="178">
        <f t="array" ref="AF40">IFERROR(
(MEDIAN((IF(DATOS_[[Sexo]:[Sexo]]=$B40,IF(DATOS_[[AGRUP. VALOR. PTO.]:[AGRUP. VALOR. PTO.]]=$B39,IF(DATOS_[[Check Periodo Ref.]:[Check Periodo Ref.]]="Dentro",IF(DATOS_[[Check Equiparado]:[Check Equiparado]]="Sí",IF(DATOS!BA$4="Sí",(1/DATOS_[[% anualiz]:[% anualiz]]),1)*IF(DATOS!BA$5="Sí",1/DATOS_[[% normaliz]:[% normaliz]],1)*(DATOS_[Conc.Sal.23])))))))),
0)</f>
        <v>0</v>
      </c>
      <c r="AG40" s="178">
        <f t="array" ref="AG40">IFERROR(
(MEDIAN((IF(DATOS_[[Sexo]:[Sexo]]=$B40,IF(DATOS_[[AGRUP. VALOR. PTO.]:[AGRUP. VALOR. PTO.]]=$B39,IF(DATOS_[[Check Periodo Ref.]:[Check Periodo Ref.]]="Dentro",IF(DATOS_[[Check Equiparado]:[Check Equiparado]]="Sí",IF(DATOS!BB$4="Sí",(1/DATOS_[[% anualiz]:[% anualiz]]),1)*IF(DATOS!BB$5="Sí",1/DATOS_[[% normaliz]:[% normaliz]],1)*(DATOS_[Conc.Sal.24])))))))),
0)</f>
        <v>0</v>
      </c>
      <c r="AH40" s="178">
        <f t="array" ref="AH40">IFERROR(
(MEDIAN((IF(DATOS_[[Sexo]:[Sexo]]=$B40,IF(DATOS_[[AGRUP. VALOR. PTO.]:[AGRUP. VALOR. PTO.]]=$B39,IF(DATOS_[[Check Periodo Ref.]:[Check Periodo Ref.]]="Dentro",IF(DATOS_[[Check Equiparado]:[Check Equiparado]]="Sí",IF(DATOS!BC$4="Sí",(1/DATOS_[[% anualiz]:[% anualiz]]),1)*IF(DATOS!BC$5="Sí",1/DATOS_[[% normaliz]:[% normaliz]],1)*(DATOS_[Conc.Sal.25])))))))),
0)</f>
        <v>0</v>
      </c>
      <c r="AI40" s="178">
        <f t="array" ref="AI40">IFERROR(
(MEDIAN((IF(DATOS_[[Sexo]:[Sexo]]=$B40,IF(DATOS_[[AGRUP. VALOR. PTO.]:[AGRUP. VALOR. PTO.]]=$B39,IF(DATOS_[[Check Periodo Ref.]:[Check Periodo Ref.]]="Dentro",IF(DATOS_[[Check Equiparado]:[Check Equiparado]]="Sí",IF(DATOS!BD$4="Sí",(1/DATOS_[[% anualiz]:[% anualiz]]),1)*IF(DATOS!BD$5="Sí",1/DATOS_[[% normaliz]:[% normaliz]],1)*(DATOS_[Conc.Sal.26])))))))),
0)</f>
        <v>0</v>
      </c>
      <c r="AJ40" s="178">
        <f t="array" ref="AJ40">IFERROR(
(MEDIAN((IF(DATOS_[[Sexo]:[Sexo]]=$B40,IF(DATOS_[[AGRUP. VALOR. PTO.]:[AGRUP. VALOR. PTO.]]=$B39,IF(DATOS_[[Check Periodo Ref.]:[Check Periodo Ref.]]="Dentro",IF(DATOS_[[Check Equiparado]:[Check Equiparado]]="Sí",IF(DATOS!BE$4="Sí",(1/DATOS_[[% anualiz]:[% anualiz]]),1)*IF(DATOS!BE$5="Sí",1/DATOS_[[% normaliz]:[% normaliz]],1)*(DATOS_[Conc.Sal.27])))))))),
0)</f>
        <v>0</v>
      </c>
      <c r="AK40" s="178">
        <f t="array" ref="AK40">IFERROR(
(MEDIAN((IF(DATOS_[[Sexo]:[Sexo]]=$B40,IF(DATOS_[[AGRUP. VALOR. PTO.]:[AGRUP. VALOR. PTO.]]=$B39,IF(DATOS_[[Check Periodo Ref.]:[Check Periodo Ref.]]="Dentro",IF(DATOS_[[Check Equiparado]:[Check Equiparado]]="Sí",IF(DATOS!BF$4="Sí",(1/DATOS_[[% anualiz]:[% anualiz]]),1)*IF(DATOS!BF$5="Sí",1/DATOS_[[% normaliz]:[% normaliz]],1)*(DATOS_[Conc.Sal.28])))))))),
0)</f>
        <v>0</v>
      </c>
      <c r="AL40" s="178">
        <f t="array" ref="AL40">IFERROR(
(MEDIAN((IF(DATOS_[[Sexo]:[Sexo]]=$B40,IF(DATOS_[[AGRUP. VALOR. PTO.]:[AGRUP. VALOR. PTO.]]=$B39,IF(DATOS_[[Check Periodo Ref.]:[Check Periodo Ref.]]="Dentro",IF(DATOS_[[Check Equiparado]:[Check Equiparado]]="Sí",IF(DATOS!BG$4="Sí",(1/DATOS_[[% anualiz]:[% anualiz]]),1)*IF(DATOS!BG$5="Sí",1/DATOS_[[% normaliz]:[% normaliz]],1)*(DATOS_[Conc.Sal.29])))))))),
0)</f>
        <v>0</v>
      </c>
      <c r="AM40" s="178">
        <f t="array" ref="AM40">IFERROR(
(MEDIAN((IF(DATOS_[[Sexo]:[Sexo]]=$B40,IF(DATOS_[[AGRUP. VALOR. PTO.]:[AGRUP. VALOR. PTO.]]=$B39,IF(DATOS_[[Check Periodo Ref.]:[Check Periodo Ref.]]="Dentro",IF(DATOS_[[Check Equiparado]:[Check Equiparado]]="Sí",IF(DATOS!BH$4="Sí",(1/DATOS_[[% anualiz]:[% anualiz]]),1)*IF(DATOS!BH$5="Sí",1/DATOS_[[% normaliz]:[% normaliz]],1)*(DATOS_[Conc.Sal.30])))))))),
0)</f>
        <v>0</v>
      </c>
      <c r="AN40" s="179">
        <f t="array" ref="AN40">IFERROR(
MEDIAN(IF(DATOS_[Sexo]=$B40,IF(DATOS_[[AGRUP. VALOR. PTO.]:[AGRUP. VALOR. PTO.]]=$B39,IF(DATOS_[Check Equiparado]="Sí",IF(DATOS_[Check Periodo Ref.]="Dentro",DATOS_[Tot COMPL.SAL Eq],FALSE))))),
0)</f>
        <v>0</v>
      </c>
      <c r="AO40" s="180">
        <f t="array" ref="AO40">IFERROR(
MEDIAN(IF(DATOS_[Sexo]=$B40,IF(DATOS_[[AGRUP. VALOR. PTO.]:[AGRUP. VALOR. PTO.]]=$B39,IF(DATOS_[Check Equiparado]="Sí",IF(DATOS_[Check Periodo Ref.]="Dentro",DATOS_[TOTAL SALARIO Eq],FALSE))))),
0)</f>
        <v>0</v>
      </c>
      <c r="AP40" s="181">
        <f t="array" ref="AP40">IFERROR(
(MEDIAN((IF(DATOS_[[Sexo]:[Sexo]]=$B40,IF(DATOS_[[AGRUP. VALOR. PTO.]:[AGRUP. VALOR. PTO.]]=$B39,IF(DATOS_[[Check Periodo Ref.]:[Check Periodo Ref.]]="Dentro",IF(DATOS_[[Check Equiparado]:[Check Equiparado]]="Sí",IF(DATOS!BI$4="Sí",(1/DATOS_[[% anualiz]:[% anualiz]]),1)*IF(DATOS!BI$5="Sí",1/DATOS_[[% normaliz]:[% normaliz]],1)*(DATOS_[C.Extra.01])))))))),
0)</f>
        <v>0</v>
      </c>
      <c r="AQ40" s="181">
        <f t="array" ref="AQ40">IFERROR(
(MEDIAN((IF(DATOS_[[Sexo]:[Sexo]]=$B40,IF(DATOS_[[AGRUP. VALOR. PTO.]:[AGRUP. VALOR. PTO.]]=$B39,IF(DATOS_[[Check Periodo Ref.]:[Check Periodo Ref.]]="Dentro",IF(DATOS_[[Check Equiparado]:[Check Equiparado]]="Sí",IF(DATOS!BJ$4="Sí",(1/DATOS_[[% anualiz]:[% anualiz]]),1)*IF(DATOS!BJ$5="Sí",1/DATOS_[[% normaliz]:[% normaliz]],1)*(DATOS_[C.Extra.02])))))))),
0)</f>
        <v>0</v>
      </c>
      <c r="AR40" s="181">
        <f t="array" ref="AR40">IFERROR(
(MEDIAN((IF(DATOS_[[Sexo]:[Sexo]]=$B40,IF(DATOS_[[AGRUP. VALOR. PTO.]:[AGRUP. VALOR. PTO.]]=$B39,IF(DATOS_[[Check Periodo Ref.]:[Check Periodo Ref.]]="Dentro",IF(DATOS_[[Check Equiparado]:[Check Equiparado]]="Sí",IF(DATOS!BK$4="Sí",(1/DATOS_[[% anualiz]:[% anualiz]]),1)*IF(DATOS!BK$5="Sí",1/DATOS_[[% normaliz]:[% normaliz]],1)*(DATOS_[C.Extra.03])))))))),
0)</f>
        <v>0</v>
      </c>
      <c r="AS40" s="181">
        <f t="array" ref="AS40">IFERROR(
(MEDIAN((IF(DATOS_[[Sexo]:[Sexo]]=$B40,IF(DATOS_[[AGRUP. VALOR. PTO.]:[AGRUP. VALOR. PTO.]]=$B39,IF(DATOS_[[Check Periodo Ref.]:[Check Periodo Ref.]]="Dentro",IF(DATOS_[[Check Equiparado]:[Check Equiparado]]="Sí",IF(DATOS!BL$4="Sí",(1/DATOS_[[% anualiz]:[% anualiz]]),1)*IF(DATOS!BL$5="Sí",1/DATOS_[[% normaliz]:[% normaliz]],1)*(DATOS_[C.Extra.04])))))))),
0)</f>
        <v>0</v>
      </c>
      <c r="AT40" s="181">
        <f t="array" ref="AT40">IFERROR(
(MEDIAN((IF(DATOS_[[Sexo]:[Sexo]]=$B40,IF(DATOS_[[AGRUP. VALOR. PTO.]:[AGRUP. VALOR. PTO.]]=$B39,IF(DATOS_[[Check Periodo Ref.]:[Check Periodo Ref.]]="Dentro",IF(DATOS_[[Check Equiparado]:[Check Equiparado]]="Sí",IF(DATOS!BM$4="Sí",(1/DATOS_[[% anualiz]:[% anualiz]]),1)*IF(DATOS!BM$5="Sí",1/DATOS_[[% normaliz]:[% normaliz]],1)*(DATOS_[C.Extra.05])))))))),
0)</f>
        <v>0</v>
      </c>
      <c r="AU40" s="182">
        <f t="array" ref="AU40">IFERROR(
MEDIAN(IF(DATOS_[Sexo]=$B40,IF(DATOS_[[AGRUP. VALOR. PTO.]:[AGRUP. VALOR. PTO.]]=$B39,IF(DATOS_[Check Equiparado]="Sí",IF(DATOS_[Check Periodo Ref.]="Dentro",DATOS_[Tot Extrasalarial Eq],FALSE))))),
0)</f>
        <v>0</v>
      </c>
      <c r="AV40" s="183">
        <f t="array" ref="AV40">IFERROR(
MEDIAN(IF(DATOS_[Sexo]=$B40,IF(DATOS_[[AGRUP. VALOR. PTO.]:[AGRUP. VALOR. PTO.]]=$B39,IF(DATOS_[Check Equiparado]="Sí",IF(DATOS_[Check Periodo Ref.]="Dentro",DATOS_[TOTAL Retrib Eq],FALSE))))),
0)</f>
        <v>0</v>
      </c>
    </row>
    <row r="41" spans="1:48" x14ac:dyDescent="0.3">
      <c r="A41" s="107" t="str">
        <f t="shared" ref="A41" si="38">+A40</f>
        <v>[ocultar]</v>
      </c>
      <c r="B41" s="153" t="s">
        <v>163</v>
      </c>
      <c r="C41" s="99">
        <f t="array" ref="C41">SUM(IF($B41=DATOS_[Sexo],
IF($B39=DATOS_[AGRUP. VALOR. PTO.],
IF("Dentro"=DATOS_[Check Periodo Ref.],
1/(COUNTIFS(DATOS_[Sexo],$B41,DATOS_[AGRUP. VALOR. PTO.],$B39,DATOS_[Check Periodo Ref.],"Dentro",DATOS_[id],DATOS_[id]))))))</f>
        <v>0</v>
      </c>
      <c r="D41" s="100">
        <f>COUNTIFS(DATOS_[AGRUP. VALOR. PTO.],$B39,DATOS_[Sexo],$B41,DATOS_[Check Periodo Ref.],"Dentro")</f>
        <v>0</v>
      </c>
      <c r="E41" s="100">
        <f>COUNTIFS(DATOS_[AGRUP. VALOR. PTO.],$B39,DATOS_[Sexo],$B41,DATOS_[Check Periodo Ref.],"Dentro",DATOS_[Check Nº SC Norm],"Sí")</f>
        <v>0</v>
      </c>
      <c r="F41" s="100">
        <f>COUNTIFS(DATOS_[AGRUP. VALOR. PTO.],$B39,DATOS_[Sexo],$B41,DATOS_[Check Periodo Ref.],"Dentro",DATOS_[Check Nº SC Anualiz],"Sí")</f>
        <v>0</v>
      </c>
      <c r="G41" s="100">
        <f>COUNTIFS(DATOS_[AGRUP. VALOR. PTO.],$B39,DATOS_[Sexo],$B41,DATOS_[Check Periodo Ref.],"Dentro",DATOS_[Check Nº SC Norm y Anualiz],"Sí")</f>
        <v>0</v>
      </c>
      <c r="H41" s="100">
        <f>COUNTIFS(DATOS_[AGRUP. VALOR. PTO.],$B39,DATOS_[Sexo],$B41,DATOS_[Check Periodo Ref.],"Dentro",DATOS_[Check Equiparación],"Sí")</f>
        <v>0</v>
      </c>
      <c r="I41" s="177" cm="1">
        <f t="array" ref="I41">IFERROR(
MEDIAN(IF(DATOS_[Sexo]=$B41,IF(DATOS_[[AGRUP. VALOR. PTO.]:[AGRUP. VALOR. PTO.]]=$B39,IF(DATOS_[Check Equiparado]="Sí",IF(DATOS_[Check Periodo Ref.]="Dentro",DATOS_[SALARIO BASE Eq],FALSE))))),
0)</f>
        <v>0</v>
      </c>
      <c r="J41" s="178">
        <f t="array" ref="J41">IFERROR(
(MEDIAN((IF(DATOS_[[Sexo]:[Sexo]]=$B41,IF(DATOS_[[AGRUP. VALOR. PTO.]:[AGRUP. VALOR. PTO.]]=$B39,IF(DATOS_[[Check Periodo Ref.]:[Check Periodo Ref.]]="Dentro",IF(DATOS_[[Check Equiparado]:[Check Equiparado]]="Sí",IF(DATOS!AE$4="Sí",(1/DATOS_[[% anualiz]:[% anualiz]]),1)*IF(DATOS!AE$5="Sí",1/DATOS_[[% normaliz]:[% normaliz]],1)*(DATOS_[Conc.Sal.01])))))))),
0)</f>
        <v>0</v>
      </c>
      <c r="K41" s="178">
        <f t="array" ref="K41">IFERROR(
(MEDIAN((IF(DATOS_[[Sexo]:[Sexo]]=$B41,IF(DATOS_[[AGRUP. VALOR. PTO.]:[AGRUP. VALOR. PTO.]]=$B39,IF(DATOS_[[Check Periodo Ref.]:[Check Periodo Ref.]]="Dentro",IF(DATOS_[[Check Equiparado]:[Check Equiparado]]="Sí",IF(DATOS!AF$4="Sí",(1/DATOS_[[% anualiz]:[% anualiz]]),1)*IF(DATOS!AF$5="Sí",1/DATOS_[[% normaliz]:[% normaliz]],1)*(DATOS_[Conc.Sal.02])))))))),
0)</f>
        <v>0</v>
      </c>
      <c r="L41" s="178">
        <f t="array" ref="L41">IFERROR(
(MEDIAN((IF(DATOS_[[Sexo]:[Sexo]]=$B41,IF(DATOS_[[AGRUP. VALOR. PTO.]:[AGRUP. VALOR. PTO.]]=$B39,IF(DATOS_[[Check Periodo Ref.]:[Check Periodo Ref.]]="Dentro",IF(DATOS_[[Check Equiparado]:[Check Equiparado]]="Sí",IF(DATOS!AG$4="Sí",(1/DATOS_[[% anualiz]:[% anualiz]]),1)*IF(DATOS!AG$5="Sí",1/DATOS_[[% normaliz]:[% normaliz]],1)*(DATOS_[Conc.Sal.03])))))))),
0)</f>
        <v>0</v>
      </c>
      <c r="M41" s="178">
        <f t="array" ref="M41">IFERROR(
(MEDIAN((IF(DATOS_[[Sexo]:[Sexo]]=$B41,IF(DATOS_[[AGRUP. VALOR. PTO.]:[AGRUP. VALOR. PTO.]]=$B39,IF(DATOS_[[Check Periodo Ref.]:[Check Periodo Ref.]]="Dentro",IF(DATOS_[[Check Equiparado]:[Check Equiparado]]="Sí",IF(DATOS!AH$4="Sí",(1/DATOS_[[% anualiz]:[% anualiz]]),1)*IF(DATOS!AH$5="Sí",1/DATOS_[[% normaliz]:[% normaliz]],1)*(DATOS_[Conc.Sal.04])))))))),
0)</f>
        <v>0</v>
      </c>
      <c r="N41" s="178">
        <f t="array" ref="N41">IFERROR(
(MEDIAN((IF(DATOS_[[Sexo]:[Sexo]]=$B41,IF(DATOS_[[AGRUP. VALOR. PTO.]:[AGRUP. VALOR. PTO.]]=$B39,IF(DATOS_[[Check Periodo Ref.]:[Check Periodo Ref.]]="Dentro",IF(DATOS_[[Check Equiparado]:[Check Equiparado]]="Sí",IF(DATOS!AI$4="Sí",(1/DATOS_[[% anualiz]:[% anualiz]]),1)*IF(DATOS!AI$5="Sí",1/DATOS_[[% normaliz]:[% normaliz]],1)*(DATOS_[Conc.Sal.05])))))))),
0)</f>
        <v>0</v>
      </c>
      <c r="O41" s="178">
        <f t="array" ref="O41">IFERROR(
(MEDIAN((IF(DATOS_[[Sexo]:[Sexo]]=$B41,IF(DATOS_[[AGRUP. VALOR. PTO.]:[AGRUP. VALOR. PTO.]]=$B39,IF(DATOS_[[Check Periodo Ref.]:[Check Periodo Ref.]]="Dentro",IF(DATOS_[[Check Equiparado]:[Check Equiparado]]="Sí",IF(DATOS!AJ$4="Sí",(1/DATOS_[[% anualiz]:[% anualiz]]),1)*IF(DATOS!AJ$5="Sí",1/DATOS_[[% normaliz]:[% normaliz]],1)*(DATOS_[Conc.Sal.06])))))))),
0)</f>
        <v>0</v>
      </c>
      <c r="P41" s="178">
        <f t="array" ref="P41">IFERROR(
(MEDIAN((IF(DATOS_[[Sexo]:[Sexo]]=$B41,IF(DATOS_[[AGRUP. VALOR. PTO.]:[AGRUP. VALOR. PTO.]]=$B39,IF(DATOS_[[Check Periodo Ref.]:[Check Periodo Ref.]]="Dentro",IF(DATOS_[[Check Equiparado]:[Check Equiparado]]="Sí",IF(DATOS!AK$4="Sí",(1/DATOS_[[% anualiz]:[% anualiz]]),1)*IF(DATOS!AK$5="Sí",1/DATOS_[[% normaliz]:[% normaliz]],1)*(DATOS_[Conc.Sal.07])))))))),
0)</f>
        <v>0</v>
      </c>
      <c r="Q41" s="178">
        <f t="array" ref="Q41">IFERROR(
(MEDIAN((IF(DATOS_[[Sexo]:[Sexo]]=$B41,IF(DATOS_[[AGRUP. VALOR. PTO.]:[AGRUP. VALOR. PTO.]]=$B39,IF(DATOS_[[Check Periodo Ref.]:[Check Periodo Ref.]]="Dentro",IF(DATOS_[[Check Equiparado]:[Check Equiparado]]="Sí",IF(DATOS!AL$4="Sí",(1/DATOS_[[% anualiz]:[% anualiz]]),1)*IF(DATOS!AL$5="Sí",1/DATOS_[[% normaliz]:[% normaliz]],1)*(DATOS_[Conc.Sal.08])))))))),
0)</f>
        <v>0</v>
      </c>
      <c r="R41" s="178">
        <f t="array" ref="R41">IFERROR(
(MEDIAN((IF(DATOS_[[Sexo]:[Sexo]]=$B41,IF(DATOS_[[AGRUP. VALOR. PTO.]:[AGRUP. VALOR. PTO.]]=$B39,IF(DATOS_[[Check Periodo Ref.]:[Check Periodo Ref.]]="Dentro",IF(DATOS_[[Check Equiparado]:[Check Equiparado]]="Sí",IF(DATOS!AM$4="Sí",(1/DATOS_[[% anualiz]:[% anualiz]]),1)*IF(DATOS!AM$5="Sí",1/DATOS_[[% normaliz]:[% normaliz]],1)*(DATOS_[Conc.Sal.09])))))))),
0)</f>
        <v>0</v>
      </c>
      <c r="S41" s="178">
        <f t="array" ref="S41">IFERROR(
(MEDIAN((IF(DATOS_[[Sexo]:[Sexo]]=$B41,IF(DATOS_[[AGRUP. VALOR. PTO.]:[AGRUP. VALOR. PTO.]]=$B39,IF(DATOS_[[Check Periodo Ref.]:[Check Periodo Ref.]]="Dentro",IF(DATOS_[[Check Equiparado]:[Check Equiparado]]="Sí",IF(DATOS!AN$4="Sí",(1/DATOS_[[% anualiz]:[% anualiz]]),1)*IF(DATOS!AN$5="Sí",1/DATOS_[[% normaliz]:[% normaliz]],1)*(DATOS_[Conc.Sal.10])))))))),
0)</f>
        <v>0</v>
      </c>
      <c r="T41" s="178">
        <f t="array" ref="T41">IFERROR(
(MEDIAN((IF(DATOS_[[Sexo]:[Sexo]]=$B41,IF(DATOS_[[AGRUP. VALOR. PTO.]:[AGRUP. VALOR. PTO.]]=$B39,IF(DATOS_[[Check Periodo Ref.]:[Check Periodo Ref.]]="Dentro",IF(DATOS_[[Check Equiparado]:[Check Equiparado]]="Sí",IF(DATOS!AO$4="Sí",(1/DATOS_[[% anualiz]:[% anualiz]]),1)*IF(DATOS!AO$5="Sí",1/DATOS_[[% normaliz]:[% normaliz]],1)*(DATOS_[Conc.Sal.11])))))))),
0)</f>
        <v>0</v>
      </c>
      <c r="U41" s="178">
        <f t="array" ref="U41">IFERROR(
(MEDIAN((IF(DATOS_[[Sexo]:[Sexo]]=$B41,IF(DATOS_[[AGRUP. VALOR. PTO.]:[AGRUP. VALOR. PTO.]]=$B39,IF(DATOS_[[Check Periodo Ref.]:[Check Periodo Ref.]]="Dentro",IF(DATOS_[[Check Equiparado]:[Check Equiparado]]="Sí",IF(DATOS!AP$4="Sí",(1/DATOS_[[% anualiz]:[% anualiz]]),1)*IF(DATOS!AP$5="Sí",1/DATOS_[[% normaliz]:[% normaliz]],1)*(DATOS_[Conc.Sal.12])))))))),
0)</f>
        <v>0</v>
      </c>
      <c r="V41" s="178">
        <f t="array" ref="V41">IFERROR(
(MEDIAN((IF(DATOS_[[Sexo]:[Sexo]]=$B41,IF(DATOS_[[AGRUP. VALOR. PTO.]:[AGRUP. VALOR. PTO.]]=$B39,IF(DATOS_[[Check Periodo Ref.]:[Check Periodo Ref.]]="Dentro",IF(DATOS_[[Check Equiparado]:[Check Equiparado]]="Sí",IF(DATOS!AQ$4="Sí",(1/DATOS_[[% anualiz]:[% anualiz]]),1)*IF(DATOS!AQ$5="Sí",1/DATOS_[[% normaliz]:[% normaliz]],1)*(DATOS_[Conc.Sal.13])))))))),
0)</f>
        <v>0</v>
      </c>
      <c r="W41" s="178">
        <f t="array" ref="W41">IFERROR(
(MEDIAN((IF(DATOS_[[Sexo]:[Sexo]]=$B41,IF(DATOS_[[AGRUP. VALOR. PTO.]:[AGRUP. VALOR. PTO.]]=$B39,IF(DATOS_[[Check Periodo Ref.]:[Check Periodo Ref.]]="Dentro",IF(DATOS_[[Check Equiparado]:[Check Equiparado]]="Sí",IF(DATOS!AR$4="Sí",(1/DATOS_[[% anualiz]:[% anualiz]]),1)*IF(DATOS!AR$5="Sí",1/DATOS_[[% normaliz]:[% normaliz]],1)*(DATOS_[Conc.Sal.14])))))))),
0)</f>
        <v>0</v>
      </c>
      <c r="X41" s="178">
        <f t="array" ref="X41">IFERROR(
(MEDIAN((IF(DATOS_[[Sexo]:[Sexo]]=$B41,IF(DATOS_[[AGRUP. VALOR. PTO.]:[AGRUP. VALOR. PTO.]]=$B39,IF(DATOS_[[Check Periodo Ref.]:[Check Periodo Ref.]]="Dentro",IF(DATOS_[[Check Equiparado]:[Check Equiparado]]="Sí",IF(DATOS!AS$4="Sí",(1/DATOS_[[% anualiz]:[% anualiz]]),1)*IF(DATOS!AS$5="Sí",1/DATOS_[[% normaliz]:[% normaliz]],1)*(DATOS_[Conc.Sal.15])))))))),
0)</f>
        <v>0</v>
      </c>
      <c r="Y41" s="178">
        <f t="array" ref="Y41">IFERROR(
(MEDIAN((IF(DATOS_[[Sexo]:[Sexo]]=$B41,IF(DATOS_[[AGRUP. VALOR. PTO.]:[AGRUP. VALOR. PTO.]]=$B39,IF(DATOS_[[Check Periodo Ref.]:[Check Periodo Ref.]]="Dentro",IF(DATOS_[[Check Equiparado]:[Check Equiparado]]="Sí",IF(DATOS!AT$4="Sí",(1/DATOS_[[% anualiz]:[% anualiz]]),1)*IF(DATOS!AT$5="Sí",1/DATOS_[[% normaliz]:[% normaliz]],1)*(DATOS_[Conc.Sal.16])))))))),
0)</f>
        <v>0</v>
      </c>
      <c r="Z41" s="178">
        <f t="array" ref="Z41">IFERROR(
(MEDIAN((IF(DATOS_[[Sexo]:[Sexo]]=$B41,IF(DATOS_[[AGRUP. VALOR. PTO.]:[AGRUP. VALOR. PTO.]]=$B39,IF(DATOS_[[Check Periodo Ref.]:[Check Periodo Ref.]]="Dentro",IF(DATOS_[[Check Equiparado]:[Check Equiparado]]="Sí",IF(DATOS!AU$4="Sí",(1/DATOS_[[% anualiz]:[% anualiz]]),1)*IF(DATOS!AU$5="Sí",1/DATOS_[[% normaliz]:[% normaliz]],1)*(DATOS_[Conc.Sal.17])))))))),
0)</f>
        <v>0</v>
      </c>
      <c r="AA41" s="178">
        <f t="array" ref="AA41">IFERROR(
(MEDIAN((IF(DATOS_[[Sexo]:[Sexo]]=$B41,IF(DATOS_[[AGRUP. VALOR. PTO.]:[AGRUP. VALOR. PTO.]]=$B39,IF(DATOS_[[Check Periodo Ref.]:[Check Periodo Ref.]]="Dentro",IF(DATOS_[[Check Equiparado]:[Check Equiparado]]="Sí",IF(DATOS!AV$4="Sí",(1/DATOS_[[% anualiz]:[% anualiz]]),1)*IF(DATOS!AV$5="Sí",1/DATOS_[[% normaliz]:[% normaliz]],1)*(DATOS_[Conc.Sal.18])))))))),
0)</f>
        <v>0</v>
      </c>
      <c r="AB41" s="178">
        <f t="array" ref="AB41">IFERROR(
(MEDIAN((IF(DATOS_[[Sexo]:[Sexo]]=$B41,IF(DATOS_[[AGRUP. VALOR. PTO.]:[AGRUP. VALOR. PTO.]]=$B39,IF(DATOS_[[Check Periodo Ref.]:[Check Periodo Ref.]]="Dentro",IF(DATOS_[[Check Equiparado]:[Check Equiparado]]="Sí",IF(DATOS!AW$4="Sí",(1/DATOS_[[% anualiz]:[% anualiz]]),1)*IF(DATOS!AW$5="Sí",1/DATOS_[[% normaliz]:[% normaliz]],1)*(DATOS_[Conc.Sal.19])))))))),
0)</f>
        <v>0</v>
      </c>
      <c r="AC41" s="178">
        <f t="array" ref="AC41">IFERROR(
(MEDIAN((IF(DATOS_[[Sexo]:[Sexo]]=$B41,IF(DATOS_[[AGRUP. VALOR. PTO.]:[AGRUP. VALOR. PTO.]]=$B39,IF(DATOS_[[Check Periodo Ref.]:[Check Periodo Ref.]]="Dentro",IF(DATOS_[[Check Equiparado]:[Check Equiparado]]="Sí",IF(DATOS!AX$4="Sí",(1/DATOS_[[% anualiz]:[% anualiz]]),1)*IF(DATOS!AX$5="Sí",1/DATOS_[[% normaliz]:[% normaliz]],1)*(DATOS_[Conc.Sal.20])))))))),
0)</f>
        <v>0</v>
      </c>
      <c r="AD41" s="178">
        <f t="array" ref="AD41">IFERROR(
(MEDIAN((IF(DATOS_[[Sexo]:[Sexo]]=$B41,IF(DATOS_[[AGRUP. VALOR. PTO.]:[AGRUP. VALOR. PTO.]]=$B39,IF(DATOS_[[Check Periodo Ref.]:[Check Periodo Ref.]]="Dentro",IF(DATOS_[[Check Equiparado]:[Check Equiparado]]="Sí",IF(DATOS!AY$4="Sí",(1/DATOS_[[% anualiz]:[% anualiz]]),1)*IF(DATOS!AY$5="Sí",1/DATOS_[[% normaliz]:[% normaliz]],1)*(DATOS_[Conc.Sal.21])))))))),
0)</f>
        <v>0</v>
      </c>
      <c r="AE41" s="178">
        <f t="array" ref="AE41">IFERROR(
(MEDIAN((IF(DATOS_[[Sexo]:[Sexo]]=$B41,IF(DATOS_[[AGRUP. VALOR. PTO.]:[AGRUP. VALOR. PTO.]]=$B39,IF(DATOS_[[Check Periodo Ref.]:[Check Periodo Ref.]]="Dentro",IF(DATOS_[[Check Equiparado]:[Check Equiparado]]="Sí",IF(DATOS!AZ$4="Sí",(1/DATOS_[[% anualiz]:[% anualiz]]),1)*IF(DATOS!AZ$5="Sí",1/DATOS_[[% normaliz]:[% normaliz]],1)*(DATOS_[Conc.Sal.22])))))))),
0)</f>
        <v>0</v>
      </c>
      <c r="AF41" s="178">
        <f t="array" ref="AF41">IFERROR(
(MEDIAN((IF(DATOS_[[Sexo]:[Sexo]]=$B41,IF(DATOS_[[AGRUP. VALOR. PTO.]:[AGRUP. VALOR. PTO.]]=$B39,IF(DATOS_[[Check Periodo Ref.]:[Check Periodo Ref.]]="Dentro",IF(DATOS_[[Check Equiparado]:[Check Equiparado]]="Sí",IF(DATOS!BA$4="Sí",(1/DATOS_[[% anualiz]:[% anualiz]]),1)*IF(DATOS!BA$5="Sí",1/DATOS_[[% normaliz]:[% normaliz]],1)*(DATOS_[Conc.Sal.23])))))))),
0)</f>
        <v>0</v>
      </c>
      <c r="AG41" s="178">
        <f t="array" ref="AG41">IFERROR(
(MEDIAN((IF(DATOS_[[Sexo]:[Sexo]]=$B41,IF(DATOS_[[AGRUP. VALOR. PTO.]:[AGRUP. VALOR. PTO.]]=$B39,IF(DATOS_[[Check Periodo Ref.]:[Check Periodo Ref.]]="Dentro",IF(DATOS_[[Check Equiparado]:[Check Equiparado]]="Sí",IF(DATOS!BB$4="Sí",(1/DATOS_[[% anualiz]:[% anualiz]]),1)*IF(DATOS!BB$5="Sí",1/DATOS_[[% normaliz]:[% normaliz]],1)*(DATOS_[Conc.Sal.24])))))))),
0)</f>
        <v>0</v>
      </c>
      <c r="AH41" s="178">
        <f t="array" ref="AH41">IFERROR(
(MEDIAN((IF(DATOS_[[Sexo]:[Sexo]]=$B41,IF(DATOS_[[AGRUP. VALOR. PTO.]:[AGRUP. VALOR. PTO.]]=$B39,IF(DATOS_[[Check Periodo Ref.]:[Check Periodo Ref.]]="Dentro",IF(DATOS_[[Check Equiparado]:[Check Equiparado]]="Sí",IF(DATOS!BC$4="Sí",(1/DATOS_[[% anualiz]:[% anualiz]]),1)*IF(DATOS!BC$5="Sí",1/DATOS_[[% normaliz]:[% normaliz]],1)*(DATOS_[Conc.Sal.25])))))))),
0)</f>
        <v>0</v>
      </c>
      <c r="AI41" s="178">
        <f t="array" ref="AI41">IFERROR(
(MEDIAN((IF(DATOS_[[Sexo]:[Sexo]]=$B41,IF(DATOS_[[AGRUP. VALOR. PTO.]:[AGRUP. VALOR. PTO.]]=$B39,IF(DATOS_[[Check Periodo Ref.]:[Check Periodo Ref.]]="Dentro",IF(DATOS_[[Check Equiparado]:[Check Equiparado]]="Sí",IF(DATOS!BD$4="Sí",(1/DATOS_[[% anualiz]:[% anualiz]]),1)*IF(DATOS!BD$5="Sí",1/DATOS_[[% normaliz]:[% normaliz]],1)*(DATOS_[Conc.Sal.26])))))))),
0)</f>
        <v>0</v>
      </c>
      <c r="AJ41" s="178">
        <f t="array" ref="AJ41">IFERROR(
(MEDIAN((IF(DATOS_[[Sexo]:[Sexo]]=$B41,IF(DATOS_[[AGRUP. VALOR. PTO.]:[AGRUP. VALOR. PTO.]]=$B39,IF(DATOS_[[Check Periodo Ref.]:[Check Periodo Ref.]]="Dentro",IF(DATOS_[[Check Equiparado]:[Check Equiparado]]="Sí",IF(DATOS!BE$4="Sí",(1/DATOS_[[% anualiz]:[% anualiz]]),1)*IF(DATOS!BE$5="Sí",1/DATOS_[[% normaliz]:[% normaliz]],1)*(DATOS_[Conc.Sal.27])))))))),
0)</f>
        <v>0</v>
      </c>
      <c r="AK41" s="178">
        <f t="array" ref="AK41">IFERROR(
(MEDIAN((IF(DATOS_[[Sexo]:[Sexo]]=$B41,IF(DATOS_[[AGRUP. VALOR. PTO.]:[AGRUP. VALOR. PTO.]]=$B39,IF(DATOS_[[Check Periodo Ref.]:[Check Periodo Ref.]]="Dentro",IF(DATOS_[[Check Equiparado]:[Check Equiparado]]="Sí",IF(DATOS!BF$4="Sí",(1/DATOS_[[% anualiz]:[% anualiz]]),1)*IF(DATOS!BF$5="Sí",1/DATOS_[[% normaliz]:[% normaliz]],1)*(DATOS_[Conc.Sal.28])))))))),
0)</f>
        <v>0</v>
      </c>
      <c r="AL41" s="178">
        <f t="array" ref="AL41">IFERROR(
(MEDIAN((IF(DATOS_[[Sexo]:[Sexo]]=$B41,IF(DATOS_[[AGRUP. VALOR. PTO.]:[AGRUP. VALOR. PTO.]]=$B39,IF(DATOS_[[Check Periodo Ref.]:[Check Periodo Ref.]]="Dentro",IF(DATOS_[[Check Equiparado]:[Check Equiparado]]="Sí",IF(DATOS!BG$4="Sí",(1/DATOS_[[% anualiz]:[% anualiz]]),1)*IF(DATOS!BG$5="Sí",1/DATOS_[[% normaliz]:[% normaliz]],1)*(DATOS_[Conc.Sal.29])))))))),
0)</f>
        <v>0</v>
      </c>
      <c r="AM41" s="178">
        <f t="array" ref="AM41">IFERROR(
(MEDIAN((IF(DATOS_[[Sexo]:[Sexo]]=$B41,IF(DATOS_[[AGRUP. VALOR. PTO.]:[AGRUP. VALOR. PTO.]]=$B39,IF(DATOS_[[Check Periodo Ref.]:[Check Periodo Ref.]]="Dentro",IF(DATOS_[[Check Equiparado]:[Check Equiparado]]="Sí",IF(DATOS!BH$4="Sí",(1/DATOS_[[% anualiz]:[% anualiz]]),1)*IF(DATOS!BH$5="Sí",1/DATOS_[[% normaliz]:[% normaliz]],1)*(DATOS_[Conc.Sal.30])))))))),
0)</f>
        <v>0</v>
      </c>
      <c r="AN41" s="179">
        <f t="array" ref="AN41">IFERROR(
MEDIAN(IF(DATOS_[Sexo]=$B41,IF(DATOS_[[AGRUP. VALOR. PTO.]:[AGRUP. VALOR. PTO.]]=$B39,IF(DATOS_[Check Equiparado]="Sí",IF(DATOS_[Check Periodo Ref.]="Dentro",DATOS_[Tot COMPL.SAL Eq],FALSE))))),
0)</f>
        <v>0</v>
      </c>
      <c r="AO41" s="180">
        <f t="array" ref="AO41">IFERROR(
MEDIAN(IF(DATOS_[Sexo]=$B41,IF(DATOS_[[AGRUP. VALOR. PTO.]:[AGRUP. VALOR. PTO.]]=$B39,IF(DATOS_[Check Equiparado]="Sí",IF(DATOS_[Check Periodo Ref.]="Dentro",DATOS_[TOTAL SALARIO Eq],FALSE))))),
0)</f>
        <v>0</v>
      </c>
      <c r="AP41" s="181">
        <f t="array" ref="AP41">IFERROR(
(MEDIAN((IF(DATOS_[[Sexo]:[Sexo]]=$B41,IF(DATOS_[[AGRUP. VALOR. PTO.]:[AGRUP. VALOR. PTO.]]=$B40,IF(DATOS_[[Check Periodo Ref.]:[Check Periodo Ref.]]="Dentro",IF(DATOS_[[Check Equiparado]:[Check Equiparado]]="Sí",IF(DATOS!BI$4="Sí",(1/DATOS_[[% anualiz]:[% anualiz]]),1)*IF(DATOS!BI$5="Sí",1/DATOS_[[% normaliz]:[% normaliz]],1)*(DATOS_[C.Extra.01])))))))),
0)</f>
        <v>0</v>
      </c>
      <c r="AQ41" s="181">
        <f t="array" ref="AQ41">IFERROR(
(MEDIAN((IF(DATOS_[[Sexo]:[Sexo]]=$B41,IF(DATOS_[[AGRUP. VALOR. PTO.]:[AGRUP. VALOR. PTO.]]=$B40,IF(DATOS_[[Check Periodo Ref.]:[Check Periodo Ref.]]="Dentro",IF(DATOS_[[Check Equiparado]:[Check Equiparado]]="Sí",IF(DATOS!BJ$4="Sí",(1/DATOS_[[% anualiz]:[% anualiz]]),1)*IF(DATOS!BJ$5="Sí",1/DATOS_[[% normaliz]:[% normaliz]],1)*(DATOS_[C.Extra.02])))))))),
0)</f>
        <v>0</v>
      </c>
      <c r="AR41" s="181">
        <f t="array" ref="AR41">IFERROR(
(MEDIAN((IF(DATOS_[[Sexo]:[Sexo]]=$B41,IF(DATOS_[[AGRUP. VALOR. PTO.]:[AGRUP. VALOR. PTO.]]=$B40,IF(DATOS_[[Check Periodo Ref.]:[Check Periodo Ref.]]="Dentro",IF(DATOS_[[Check Equiparado]:[Check Equiparado]]="Sí",IF(DATOS!BK$4="Sí",(1/DATOS_[[% anualiz]:[% anualiz]]),1)*IF(DATOS!BK$5="Sí",1/DATOS_[[% normaliz]:[% normaliz]],1)*(DATOS_[C.Extra.03])))))))),
0)</f>
        <v>0</v>
      </c>
      <c r="AS41" s="181">
        <f t="array" ref="AS41">IFERROR(
(MEDIAN((IF(DATOS_[[Sexo]:[Sexo]]=$B41,IF(DATOS_[[AGRUP. VALOR. PTO.]:[AGRUP. VALOR. PTO.]]=$B40,IF(DATOS_[[Check Periodo Ref.]:[Check Periodo Ref.]]="Dentro",IF(DATOS_[[Check Equiparado]:[Check Equiparado]]="Sí",IF(DATOS!BL$4="Sí",(1/DATOS_[[% anualiz]:[% anualiz]]),1)*IF(DATOS!BL$5="Sí",1/DATOS_[[% normaliz]:[% normaliz]],1)*(DATOS_[C.Extra.04])))))))),
0)</f>
        <v>0</v>
      </c>
      <c r="AT41" s="181">
        <f t="array" ref="AT41">IFERROR(
(MEDIAN((IF(DATOS_[[Sexo]:[Sexo]]=$B41,IF(DATOS_[[AGRUP. VALOR. PTO.]:[AGRUP. VALOR. PTO.]]=$B40,IF(DATOS_[[Check Periodo Ref.]:[Check Periodo Ref.]]="Dentro",IF(DATOS_[[Check Equiparado]:[Check Equiparado]]="Sí",IF(DATOS!BM$4="Sí",(1/DATOS_[[% anualiz]:[% anualiz]]),1)*IF(DATOS!BM$5="Sí",1/DATOS_[[% normaliz]:[% normaliz]],1)*(DATOS_[C.Extra.05])))))))),
0)</f>
        <v>0</v>
      </c>
      <c r="AU41" s="182">
        <f t="array" ref="AU41">IFERROR(
MEDIAN(IF(DATOS_[Sexo]=$B41,IF(DATOS_[[AGRUP. VALOR. PTO.]:[AGRUP. VALOR. PTO.]]=$B39,IF(DATOS_[Check Equiparado]="Sí",IF(DATOS_[Check Periodo Ref.]="Dentro",DATOS_[Tot Extrasalarial Eq],FALSE))))),
0)</f>
        <v>0</v>
      </c>
      <c r="AV41" s="183">
        <f t="array" ref="AV41">IFERROR(
MEDIAN(IF(DATOS_[Sexo]=$B41,IF(DATOS_[[AGRUP. VALOR. PTO.]:[AGRUP. VALOR. PTO.]]=$B39,IF(DATOS_[Check Equiparado]="Sí",IF(DATOS_[Check Periodo Ref.]="Dentro",DATOS_[TOTAL Retrib Eq],FALSE))))),
0)</f>
        <v>0</v>
      </c>
    </row>
    <row r="42" spans="1:48" ht="17.25" thickBot="1" x14ac:dyDescent="0.35">
      <c r="A42" s="107" t="str">
        <f t="shared" ref="A42" si="39">+A43</f>
        <v>[ocultar]</v>
      </c>
      <c r="B42" s="157" t="s">
        <v>269</v>
      </c>
      <c r="C42" s="176"/>
      <c r="D42" s="106"/>
      <c r="E42" s="106"/>
      <c r="F42" s="106"/>
      <c r="G42" s="106"/>
      <c r="H42" s="106"/>
      <c r="I42" s="186" t="str">
        <f t="shared" ref="I42:AV42" si="40">IFERROR((I43-I44)/I43,"")</f>
        <v/>
      </c>
      <c r="J42" s="190" t="str">
        <f t="shared" si="40"/>
        <v/>
      </c>
      <c r="K42" s="190" t="str">
        <f t="shared" si="40"/>
        <v/>
      </c>
      <c r="L42" s="190" t="str">
        <f t="shared" si="40"/>
        <v/>
      </c>
      <c r="M42" s="190" t="str">
        <f t="shared" si="40"/>
        <v/>
      </c>
      <c r="N42" s="190" t="str">
        <f t="shared" si="40"/>
        <v/>
      </c>
      <c r="O42" s="190" t="str">
        <f t="shared" si="40"/>
        <v/>
      </c>
      <c r="P42" s="190" t="str">
        <f t="shared" si="40"/>
        <v/>
      </c>
      <c r="Q42" s="190" t="str">
        <f t="shared" si="40"/>
        <v/>
      </c>
      <c r="R42" s="190" t="str">
        <f t="shared" si="40"/>
        <v/>
      </c>
      <c r="S42" s="190" t="str">
        <f t="shared" si="40"/>
        <v/>
      </c>
      <c r="T42" s="190" t="str">
        <f t="shared" si="40"/>
        <v/>
      </c>
      <c r="U42" s="190" t="str">
        <f t="shared" si="40"/>
        <v/>
      </c>
      <c r="V42" s="190" t="str">
        <f t="shared" si="40"/>
        <v/>
      </c>
      <c r="W42" s="190" t="str">
        <f t="shared" si="40"/>
        <v/>
      </c>
      <c r="X42" s="190" t="str">
        <f t="shared" si="40"/>
        <v/>
      </c>
      <c r="Y42" s="190" t="str">
        <f t="shared" si="40"/>
        <v/>
      </c>
      <c r="Z42" s="189" t="str">
        <f t="shared" si="40"/>
        <v/>
      </c>
      <c r="AA42" s="189" t="str">
        <f t="shared" si="40"/>
        <v/>
      </c>
      <c r="AB42" s="189" t="str">
        <f t="shared" si="40"/>
        <v/>
      </c>
      <c r="AC42" s="189" t="str">
        <f t="shared" si="40"/>
        <v/>
      </c>
      <c r="AD42" s="189" t="str">
        <f t="shared" si="40"/>
        <v/>
      </c>
      <c r="AE42" s="189" t="str">
        <f t="shared" si="40"/>
        <v/>
      </c>
      <c r="AF42" s="189" t="str">
        <f t="shared" si="40"/>
        <v/>
      </c>
      <c r="AG42" s="189" t="str">
        <f t="shared" si="40"/>
        <v/>
      </c>
      <c r="AH42" s="189" t="str">
        <f t="shared" si="40"/>
        <v/>
      </c>
      <c r="AI42" s="189" t="str">
        <f t="shared" si="40"/>
        <v/>
      </c>
      <c r="AJ42" s="189" t="str">
        <f t="shared" si="40"/>
        <v/>
      </c>
      <c r="AK42" s="189" t="str">
        <f t="shared" si="40"/>
        <v/>
      </c>
      <c r="AL42" s="189" t="str">
        <f t="shared" si="40"/>
        <v/>
      </c>
      <c r="AM42" s="189" t="str">
        <f t="shared" si="40"/>
        <v/>
      </c>
      <c r="AN42" s="191" t="str">
        <f t="shared" si="40"/>
        <v/>
      </c>
      <c r="AO42" s="195" t="str">
        <f t="shared" si="40"/>
        <v/>
      </c>
      <c r="AP42" s="192" t="str">
        <f t="shared" si="40"/>
        <v/>
      </c>
      <c r="AQ42" s="192" t="str">
        <f t="shared" si="40"/>
        <v/>
      </c>
      <c r="AR42" s="192" t="str">
        <f t="shared" si="40"/>
        <v/>
      </c>
      <c r="AS42" s="192" t="str">
        <f t="shared" si="40"/>
        <v/>
      </c>
      <c r="AT42" s="192" t="str">
        <f t="shared" si="40"/>
        <v/>
      </c>
      <c r="AU42" s="193" t="str">
        <f t="shared" si="40"/>
        <v/>
      </c>
      <c r="AV42" s="194" t="str">
        <f t="shared" si="40"/>
        <v/>
      </c>
    </row>
    <row r="43" spans="1:48" x14ac:dyDescent="0.3">
      <c r="A43" s="107" t="str">
        <f t="shared" ref="A43" si="41">+IF(C43+C44=0,"[ocultar]","")</f>
        <v>[ocultar]</v>
      </c>
      <c r="B43" s="153" t="s">
        <v>162</v>
      </c>
      <c r="C43" s="99">
        <f t="array" ref="C43">SUM(IF($B43=DATOS_[Sexo],
IF($B42=DATOS_[AGRUP. VALOR. PTO.],
IF("Dentro"=DATOS_[Check Periodo Ref.],
1/(COUNTIFS(DATOS_[Sexo],$B43,DATOS_[AGRUP. VALOR. PTO.],$B42,DATOS_[Check Periodo Ref.],"Dentro",DATOS_[id],DATOS_[id]))))))</f>
        <v>0</v>
      </c>
      <c r="D43" s="100">
        <f>COUNTIFS(DATOS_[AGRUP. VALOR. PTO.],$B42,DATOS_[Sexo],$B43,DATOS_[Check Periodo Ref.],"Dentro")</f>
        <v>0</v>
      </c>
      <c r="E43" s="100">
        <f>COUNTIFS(DATOS_[AGRUP. VALOR. PTO.],$B42,DATOS_[Sexo],$B43,DATOS_[Check Periodo Ref.],"Dentro",DATOS_[Check Nº SC Norm],"Sí")</f>
        <v>0</v>
      </c>
      <c r="F43" s="100">
        <f>COUNTIFS(DATOS_[AGRUP. VALOR. PTO.],$B42,DATOS_[Sexo],$B43,DATOS_[Check Periodo Ref.],"Dentro",DATOS_[Check Nº SC Anualiz],"Sí")</f>
        <v>0</v>
      </c>
      <c r="G43" s="100">
        <f>COUNTIFS(DATOS_[AGRUP. VALOR. PTO.],$B42,DATOS_[Sexo],$B43,DATOS_[Check Periodo Ref.],"Dentro",DATOS_[Check Nº SC Norm y Anualiz],"Sí")</f>
        <v>0</v>
      </c>
      <c r="H43" s="100">
        <f>COUNTIFS(DATOS_[AGRUP. VALOR. PTO.],$B42,DATOS_[Sexo],$B43,DATOS_[Check Periodo Ref.],"Dentro",DATOS_[Check Equiparación],"Sí")</f>
        <v>0</v>
      </c>
      <c r="I43" s="177">
        <f t="array" ref="I43">IFERROR(
MEDIAN(IF(DATOS_[Sexo]=$B43,IF(DATOS_[[AGRUP. VALOR. PTO.]:[AGRUP. VALOR. PTO.]]=$B42,IF(DATOS_[Check Equiparado]="Sí",IF(DATOS_[Check Periodo Ref.]="Dentro",DATOS_[SALARIO BASE Eq],FALSE))))),
0)</f>
        <v>0</v>
      </c>
      <c r="J43" s="178">
        <f t="array" ref="J43">IFERROR(
(MEDIAN((IF(DATOS_[[Sexo]:[Sexo]]=$B43,IF(DATOS_[[AGRUP. VALOR. PTO.]:[AGRUP. VALOR. PTO.]]=$B42,IF(DATOS_[[Check Periodo Ref.]:[Check Periodo Ref.]]="Dentro",IF(DATOS_[[Check Equiparado]:[Check Equiparado]]="Sí",IF(DATOS!AE$4="Sí",(1/DATOS_[[% anualiz]:[% anualiz]]),1)*IF(DATOS!AE$5="Sí",1/DATOS_[[% normaliz]:[% normaliz]],1)*(DATOS_[Conc.Sal.01])))))))),
0)</f>
        <v>0</v>
      </c>
      <c r="K43" s="178">
        <f t="array" ref="K43">IFERROR(
(MEDIAN((IF(DATOS_[[Sexo]:[Sexo]]=$B43,IF(DATOS_[[AGRUP. VALOR. PTO.]:[AGRUP. VALOR. PTO.]]=$B42,IF(DATOS_[[Check Periodo Ref.]:[Check Periodo Ref.]]="Dentro",IF(DATOS_[[Check Equiparado]:[Check Equiparado]]="Sí",IF(DATOS!AF$4="Sí",(1/DATOS_[[% anualiz]:[% anualiz]]),1)*IF(DATOS!AF$5="Sí",1/DATOS_[[% normaliz]:[% normaliz]],1)*(DATOS_[Conc.Sal.02])))))))),
0)</f>
        <v>0</v>
      </c>
      <c r="L43" s="178">
        <f t="array" ref="L43">IFERROR(
(MEDIAN((IF(DATOS_[[Sexo]:[Sexo]]=$B43,IF(DATOS_[[AGRUP. VALOR. PTO.]:[AGRUP. VALOR. PTO.]]=$B42,IF(DATOS_[[Check Periodo Ref.]:[Check Periodo Ref.]]="Dentro",IF(DATOS_[[Check Equiparado]:[Check Equiparado]]="Sí",IF(DATOS!AG$4="Sí",(1/DATOS_[[% anualiz]:[% anualiz]]),1)*IF(DATOS!AG$5="Sí",1/DATOS_[[% normaliz]:[% normaliz]],1)*(DATOS_[Conc.Sal.03])))))))),
0)</f>
        <v>0</v>
      </c>
      <c r="M43" s="178">
        <f t="array" ref="M43">IFERROR(
(MEDIAN((IF(DATOS_[[Sexo]:[Sexo]]=$B43,IF(DATOS_[[AGRUP. VALOR. PTO.]:[AGRUP. VALOR. PTO.]]=$B42,IF(DATOS_[[Check Periodo Ref.]:[Check Periodo Ref.]]="Dentro",IF(DATOS_[[Check Equiparado]:[Check Equiparado]]="Sí",IF(DATOS!AH$4="Sí",(1/DATOS_[[% anualiz]:[% anualiz]]),1)*IF(DATOS!AH$5="Sí",1/DATOS_[[% normaliz]:[% normaliz]],1)*(DATOS_[Conc.Sal.04])))))))),
0)</f>
        <v>0</v>
      </c>
      <c r="N43" s="178">
        <f t="array" ref="N43">IFERROR(
(MEDIAN((IF(DATOS_[[Sexo]:[Sexo]]=$B43,IF(DATOS_[[AGRUP. VALOR. PTO.]:[AGRUP. VALOR. PTO.]]=$B42,IF(DATOS_[[Check Periodo Ref.]:[Check Periodo Ref.]]="Dentro",IF(DATOS_[[Check Equiparado]:[Check Equiparado]]="Sí",IF(DATOS!AI$4="Sí",(1/DATOS_[[% anualiz]:[% anualiz]]),1)*IF(DATOS!AI$5="Sí",1/DATOS_[[% normaliz]:[% normaliz]],1)*(DATOS_[Conc.Sal.05])))))))),
0)</f>
        <v>0</v>
      </c>
      <c r="O43" s="178">
        <f t="array" ref="O43">IFERROR(
(MEDIAN((IF(DATOS_[[Sexo]:[Sexo]]=$B43,IF(DATOS_[[AGRUP. VALOR. PTO.]:[AGRUP. VALOR. PTO.]]=$B42,IF(DATOS_[[Check Periodo Ref.]:[Check Periodo Ref.]]="Dentro",IF(DATOS_[[Check Equiparado]:[Check Equiparado]]="Sí",IF(DATOS!AJ$4="Sí",(1/DATOS_[[% anualiz]:[% anualiz]]),1)*IF(DATOS!AJ$5="Sí",1/DATOS_[[% normaliz]:[% normaliz]],1)*(DATOS_[Conc.Sal.06])))))))),
0)</f>
        <v>0</v>
      </c>
      <c r="P43" s="178">
        <f t="array" ref="P43">IFERROR(
(MEDIAN((IF(DATOS_[[Sexo]:[Sexo]]=$B43,IF(DATOS_[[AGRUP. VALOR. PTO.]:[AGRUP. VALOR. PTO.]]=$B42,IF(DATOS_[[Check Periodo Ref.]:[Check Periodo Ref.]]="Dentro",IF(DATOS_[[Check Equiparado]:[Check Equiparado]]="Sí",IF(DATOS!AK$4="Sí",(1/DATOS_[[% anualiz]:[% anualiz]]),1)*IF(DATOS!AK$5="Sí",1/DATOS_[[% normaliz]:[% normaliz]],1)*(DATOS_[Conc.Sal.07])))))))),
0)</f>
        <v>0</v>
      </c>
      <c r="Q43" s="178">
        <f t="array" ref="Q43">IFERROR(
(MEDIAN((IF(DATOS_[[Sexo]:[Sexo]]=$B43,IF(DATOS_[[AGRUP. VALOR. PTO.]:[AGRUP. VALOR. PTO.]]=$B42,IF(DATOS_[[Check Periodo Ref.]:[Check Periodo Ref.]]="Dentro",IF(DATOS_[[Check Equiparado]:[Check Equiparado]]="Sí",IF(DATOS!AL$4="Sí",(1/DATOS_[[% anualiz]:[% anualiz]]),1)*IF(DATOS!AL$5="Sí",1/DATOS_[[% normaliz]:[% normaliz]],1)*(DATOS_[Conc.Sal.08])))))))),
0)</f>
        <v>0</v>
      </c>
      <c r="R43" s="178">
        <f t="array" ref="R43">IFERROR(
(MEDIAN((IF(DATOS_[[Sexo]:[Sexo]]=$B43,IF(DATOS_[[AGRUP. VALOR. PTO.]:[AGRUP. VALOR. PTO.]]=$B42,IF(DATOS_[[Check Periodo Ref.]:[Check Periodo Ref.]]="Dentro",IF(DATOS_[[Check Equiparado]:[Check Equiparado]]="Sí",IF(DATOS!AM$4="Sí",(1/DATOS_[[% anualiz]:[% anualiz]]),1)*IF(DATOS!AM$5="Sí",1/DATOS_[[% normaliz]:[% normaliz]],1)*(DATOS_[Conc.Sal.09])))))))),
0)</f>
        <v>0</v>
      </c>
      <c r="S43" s="178">
        <f t="array" ref="S43">IFERROR(
(MEDIAN((IF(DATOS_[[Sexo]:[Sexo]]=$B43,IF(DATOS_[[AGRUP. VALOR. PTO.]:[AGRUP. VALOR. PTO.]]=$B42,IF(DATOS_[[Check Periodo Ref.]:[Check Periodo Ref.]]="Dentro",IF(DATOS_[[Check Equiparado]:[Check Equiparado]]="Sí",IF(DATOS!AN$4="Sí",(1/DATOS_[[% anualiz]:[% anualiz]]),1)*IF(DATOS!AN$5="Sí",1/DATOS_[[% normaliz]:[% normaliz]],1)*(DATOS_[Conc.Sal.10])))))))),
0)</f>
        <v>0</v>
      </c>
      <c r="T43" s="178">
        <f t="array" ref="T43">IFERROR(
(MEDIAN((IF(DATOS_[[Sexo]:[Sexo]]=$B43,IF(DATOS_[[AGRUP. VALOR. PTO.]:[AGRUP. VALOR. PTO.]]=$B42,IF(DATOS_[[Check Periodo Ref.]:[Check Periodo Ref.]]="Dentro",IF(DATOS_[[Check Equiparado]:[Check Equiparado]]="Sí",IF(DATOS!AO$4="Sí",(1/DATOS_[[% anualiz]:[% anualiz]]),1)*IF(DATOS!AO$5="Sí",1/DATOS_[[% normaliz]:[% normaliz]],1)*(DATOS_[Conc.Sal.11])))))))),
0)</f>
        <v>0</v>
      </c>
      <c r="U43" s="178">
        <f t="array" ref="U43">IFERROR(
(MEDIAN((IF(DATOS_[[Sexo]:[Sexo]]=$B43,IF(DATOS_[[AGRUP. VALOR. PTO.]:[AGRUP. VALOR. PTO.]]=$B42,IF(DATOS_[[Check Periodo Ref.]:[Check Periodo Ref.]]="Dentro",IF(DATOS_[[Check Equiparado]:[Check Equiparado]]="Sí",IF(DATOS!AP$4="Sí",(1/DATOS_[[% anualiz]:[% anualiz]]),1)*IF(DATOS!AP$5="Sí",1/DATOS_[[% normaliz]:[% normaliz]],1)*(DATOS_[Conc.Sal.12])))))))),
0)</f>
        <v>0</v>
      </c>
      <c r="V43" s="178">
        <f t="array" ref="V43">IFERROR(
(MEDIAN((IF(DATOS_[[Sexo]:[Sexo]]=$B43,IF(DATOS_[[AGRUP. VALOR. PTO.]:[AGRUP. VALOR. PTO.]]=$B42,IF(DATOS_[[Check Periodo Ref.]:[Check Periodo Ref.]]="Dentro",IF(DATOS_[[Check Equiparado]:[Check Equiparado]]="Sí",IF(DATOS!AQ$4="Sí",(1/DATOS_[[% anualiz]:[% anualiz]]),1)*IF(DATOS!AQ$5="Sí",1/DATOS_[[% normaliz]:[% normaliz]],1)*(DATOS_[Conc.Sal.13])))))))),
0)</f>
        <v>0</v>
      </c>
      <c r="W43" s="178">
        <f t="array" ref="W43">IFERROR(
(MEDIAN((IF(DATOS_[[Sexo]:[Sexo]]=$B43,IF(DATOS_[[AGRUP. VALOR. PTO.]:[AGRUP. VALOR. PTO.]]=$B42,IF(DATOS_[[Check Periodo Ref.]:[Check Periodo Ref.]]="Dentro",IF(DATOS_[[Check Equiparado]:[Check Equiparado]]="Sí",IF(DATOS!AR$4="Sí",(1/DATOS_[[% anualiz]:[% anualiz]]),1)*IF(DATOS!AR$5="Sí",1/DATOS_[[% normaliz]:[% normaliz]],1)*(DATOS_[Conc.Sal.14])))))))),
0)</f>
        <v>0</v>
      </c>
      <c r="X43" s="178">
        <f t="array" ref="X43">IFERROR(
(MEDIAN((IF(DATOS_[[Sexo]:[Sexo]]=$B43,IF(DATOS_[[AGRUP. VALOR. PTO.]:[AGRUP. VALOR. PTO.]]=$B42,IF(DATOS_[[Check Periodo Ref.]:[Check Periodo Ref.]]="Dentro",IF(DATOS_[[Check Equiparado]:[Check Equiparado]]="Sí",IF(DATOS!AS$4="Sí",(1/DATOS_[[% anualiz]:[% anualiz]]),1)*IF(DATOS!AS$5="Sí",1/DATOS_[[% normaliz]:[% normaliz]],1)*(DATOS_[Conc.Sal.15])))))))),
0)</f>
        <v>0</v>
      </c>
      <c r="Y43" s="178">
        <f t="array" ref="Y43">IFERROR(
(MEDIAN((IF(DATOS_[[Sexo]:[Sexo]]=$B43,IF(DATOS_[[AGRUP. VALOR. PTO.]:[AGRUP. VALOR. PTO.]]=$B42,IF(DATOS_[[Check Periodo Ref.]:[Check Periodo Ref.]]="Dentro",IF(DATOS_[[Check Equiparado]:[Check Equiparado]]="Sí",IF(DATOS!AT$4="Sí",(1/DATOS_[[% anualiz]:[% anualiz]]),1)*IF(DATOS!AT$5="Sí",1/DATOS_[[% normaliz]:[% normaliz]],1)*(DATOS_[Conc.Sal.16])))))))),
0)</f>
        <v>0</v>
      </c>
      <c r="Z43" s="178">
        <f t="array" ref="Z43">IFERROR(
(MEDIAN((IF(DATOS_[[Sexo]:[Sexo]]=$B43,IF(DATOS_[[AGRUP. VALOR. PTO.]:[AGRUP. VALOR. PTO.]]=$B42,IF(DATOS_[[Check Periodo Ref.]:[Check Periodo Ref.]]="Dentro",IF(DATOS_[[Check Equiparado]:[Check Equiparado]]="Sí",IF(DATOS!AU$4="Sí",(1/DATOS_[[% anualiz]:[% anualiz]]),1)*IF(DATOS!AU$5="Sí",1/DATOS_[[% normaliz]:[% normaliz]],1)*(DATOS_[Conc.Sal.17])))))))),
0)</f>
        <v>0</v>
      </c>
      <c r="AA43" s="178">
        <f t="array" ref="AA43">IFERROR(
(MEDIAN((IF(DATOS_[[Sexo]:[Sexo]]=$B43,IF(DATOS_[[AGRUP. VALOR. PTO.]:[AGRUP. VALOR. PTO.]]=$B42,IF(DATOS_[[Check Periodo Ref.]:[Check Periodo Ref.]]="Dentro",IF(DATOS_[[Check Equiparado]:[Check Equiparado]]="Sí",IF(DATOS!AV$4="Sí",(1/DATOS_[[% anualiz]:[% anualiz]]),1)*IF(DATOS!AV$5="Sí",1/DATOS_[[% normaliz]:[% normaliz]],1)*(DATOS_[Conc.Sal.18])))))))),
0)</f>
        <v>0</v>
      </c>
      <c r="AB43" s="178">
        <f t="array" ref="AB43">IFERROR(
(MEDIAN((IF(DATOS_[[Sexo]:[Sexo]]=$B43,IF(DATOS_[[AGRUP. VALOR. PTO.]:[AGRUP. VALOR. PTO.]]=$B42,IF(DATOS_[[Check Periodo Ref.]:[Check Periodo Ref.]]="Dentro",IF(DATOS_[[Check Equiparado]:[Check Equiparado]]="Sí",IF(DATOS!AW$4="Sí",(1/DATOS_[[% anualiz]:[% anualiz]]),1)*IF(DATOS!AW$5="Sí",1/DATOS_[[% normaliz]:[% normaliz]],1)*(DATOS_[Conc.Sal.19])))))))),
0)</f>
        <v>0</v>
      </c>
      <c r="AC43" s="178">
        <f t="array" ref="AC43">IFERROR(
(MEDIAN((IF(DATOS_[[Sexo]:[Sexo]]=$B43,IF(DATOS_[[AGRUP. VALOR. PTO.]:[AGRUP. VALOR. PTO.]]=$B42,IF(DATOS_[[Check Periodo Ref.]:[Check Periodo Ref.]]="Dentro",IF(DATOS_[[Check Equiparado]:[Check Equiparado]]="Sí",IF(DATOS!AX$4="Sí",(1/DATOS_[[% anualiz]:[% anualiz]]),1)*IF(DATOS!AX$5="Sí",1/DATOS_[[% normaliz]:[% normaliz]],1)*(DATOS_[Conc.Sal.20])))))))),
0)</f>
        <v>0</v>
      </c>
      <c r="AD43" s="178">
        <f t="array" ref="AD43">IFERROR(
(MEDIAN((IF(DATOS_[[Sexo]:[Sexo]]=$B43,IF(DATOS_[[AGRUP. VALOR. PTO.]:[AGRUP. VALOR. PTO.]]=$B42,IF(DATOS_[[Check Periodo Ref.]:[Check Periodo Ref.]]="Dentro",IF(DATOS_[[Check Equiparado]:[Check Equiparado]]="Sí",IF(DATOS!AY$4="Sí",(1/DATOS_[[% anualiz]:[% anualiz]]),1)*IF(DATOS!AY$5="Sí",1/DATOS_[[% normaliz]:[% normaliz]],1)*(DATOS_[Conc.Sal.21])))))))),
0)</f>
        <v>0</v>
      </c>
      <c r="AE43" s="178">
        <f t="array" ref="AE43">IFERROR(
(MEDIAN((IF(DATOS_[[Sexo]:[Sexo]]=$B43,IF(DATOS_[[AGRUP. VALOR. PTO.]:[AGRUP. VALOR. PTO.]]=$B42,IF(DATOS_[[Check Periodo Ref.]:[Check Periodo Ref.]]="Dentro",IF(DATOS_[[Check Equiparado]:[Check Equiparado]]="Sí",IF(DATOS!AZ$4="Sí",(1/DATOS_[[% anualiz]:[% anualiz]]),1)*IF(DATOS!AZ$5="Sí",1/DATOS_[[% normaliz]:[% normaliz]],1)*(DATOS_[Conc.Sal.22])))))))),
0)</f>
        <v>0</v>
      </c>
      <c r="AF43" s="178">
        <f t="array" ref="AF43">IFERROR(
(MEDIAN((IF(DATOS_[[Sexo]:[Sexo]]=$B43,IF(DATOS_[[AGRUP. VALOR. PTO.]:[AGRUP. VALOR. PTO.]]=$B42,IF(DATOS_[[Check Periodo Ref.]:[Check Periodo Ref.]]="Dentro",IF(DATOS_[[Check Equiparado]:[Check Equiparado]]="Sí",IF(DATOS!BA$4="Sí",(1/DATOS_[[% anualiz]:[% anualiz]]),1)*IF(DATOS!BA$5="Sí",1/DATOS_[[% normaliz]:[% normaliz]],1)*(DATOS_[Conc.Sal.23])))))))),
0)</f>
        <v>0</v>
      </c>
      <c r="AG43" s="178">
        <f t="array" ref="AG43">IFERROR(
(MEDIAN((IF(DATOS_[[Sexo]:[Sexo]]=$B43,IF(DATOS_[[AGRUP. VALOR. PTO.]:[AGRUP. VALOR. PTO.]]=$B42,IF(DATOS_[[Check Periodo Ref.]:[Check Periodo Ref.]]="Dentro",IF(DATOS_[[Check Equiparado]:[Check Equiparado]]="Sí",IF(DATOS!BB$4="Sí",(1/DATOS_[[% anualiz]:[% anualiz]]),1)*IF(DATOS!BB$5="Sí",1/DATOS_[[% normaliz]:[% normaliz]],1)*(DATOS_[Conc.Sal.24])))))))),
0)</f>
        <v>0</v>
      </c>
      <c r="AH43" s="178">
        <f t="array" ref="AH43">IFERROR(
(MEDIAN((IF(DATOS_[[Sexo]:[Sexo]]=$B43,IF(DATOS_[[AGRUP. VALOR. PTO.]:[AGRUP. VALOR. PTO.]]=$B42,IF(DATOS_[[Check Periodo Ref.]:[Check Periodo Ref.]]="Dentro",IF(DATOS_[[Check Equiparado]:[Check Equiparado]]="Sí",IF(DATOS!BC$4="Sí",(1/DATOS_[[% anualiz]:[% anualiz]]),1)*IF(DATOS!BC$5="Sí",1/DATOS_[[% normaliz]:[% normaliz]],1)*(DATOS_[Conc.Sal.25])))))))),
0)</f>
        <v>0</v>
      </c>
      <c r="AI43" s="178">
        <f t="array" ref="AI43">IFERROR(
(MEDIAN((IF(DATOS_[[Sexo]:[Sexo]]=$B43,IF(DATOS_[[AGRUP. VALOR. PTO.]:[AGRUP. VALOR. PTO.]]=$B42,IF(DATOS_[[Check Periodo Ref.]:[Check Periodo Ref.]]="Dentro",IF(DATOS_[[Check Equiparado]:[Check Equiparado]]="Sí",IF(DATOS!BD$4="Sí",(1/DATOS_[[% anualiz]:[% anualiz]]),1)*IF(DATOS!BD$5="Sí",1/DATOS_[[% normaliz]:[% normaliz]],1)*(DATOS_[Conc.Sal.26])))))))),
0)</f>
        <v>0</v>
      </c>
      <c r="AJ43" s="178">
        <f t="array" ref="AJ43">IFERROR(
(MEDIAN((IF(DATOS_[[Sexo]:[Sexo]]=$B43,IF(DATOS_[[AGRUP. VALOR. PTO.]:[AGRUP. VALOR. PTO.]]=$B42,IF(DATOS_[[Check Periodo Ref.]:[Check Periodo Ref.]]="Dentro",IF(DATOS_[[Check Equiparado]:[Check Equiparado]]="Sí",IF(DATOS!BE$4="Sí",(1/DATOS_[[% anualiz]:[% anualiz]]),1)*IF(DATOS!BE$5="Sí",1/DATOS_[[% normaliz]:[% normaliz]],1)*(DATOS_[Conc.Sal.27])))))))),
0)</f>
        <v>0</v>
      </c>
      <c r="AK43" s="178">
        <f t="array" ref="AK43">IFERROR(
(MEDIAN((IF(DATOS_[[Sexo]:[Sexo]]=$B43,IF(DATOS_[[AGRUP. VALOR. PTO.]:[AGRUP. VALOR. PTO.]]=$B42,IF(DATOS_[[Check Periodo Ref.]:[Check Periodo Ref.]]="Dentro",IF(DATOS_[[Check Equiparado]:[Check Equiparado]]="Sí",IF(DATOS!BF$4="Sí",(1/DATOS_[[% anualiz]:[% anualiz]]),1)*IF(DATOS!BF$5="Sí",1/DATOS_[[% normaliz]:[% normaliz]],1)*(DATOS_[Conc.Sal.28])))))))),
0)</f>
        <v>0</v>
      </c>
      <c r="AL43" s="178">
        <f t="array" ref="AL43">IFERROR(
(MEDIAN((IF(DATOS_[[Sexo]:[Sexo]]=$B43,IF(DATOS_[[AGRUP. VALOR. PTO.]:[AGRUP. VALOR. PTO.]]=$B42,IF(DATOS_[[Check Periodo Ref.]:[Check Periodo Ref.]]="Dentro",IF(DATOS_[[Check Equiparado]:[Check Equiparado]]="Sí",IF(DATOS!BG$4="Sí",(1/DATOS_[[% anualiz]:[% anualiz]]),1)*IF(DATOS!BG$5="Sí",1/DATOS_[[% normaliz]:[% normaliz]],1)*(DATOS_[Conc.Sal.29])))))))),
0)</f>
        <v>0</v>
      </c>
      <c r="AM43" s="178">
        <f t="array" ref="AM43">IFERROR(
(MEDIAN((IF(DATOS_[[Sexo]:[Sexo]]=$B43,IF(DATOS_[[AGRUP. VALOR. PTO.]:[AGRUP. VALOR. PTO.]]=$B42,IF(DATOS_[[Check Periodo Ref.]:[Check Periodo Ref.]]="Dentro",IF(DATOS_[[Check Equiparado]:[Check Equiparado]]="Sí",IF(DATOS!BH$4="Sí",(1/DATOS_[[% anualiz]:[% anualiz]]),1)*IF(DATOS!BH$5="Sí",1/DATOS_[[% normaliz]:[% normaliz]],1)*(DATOS_[Conc.Sal.30])))))))),
0)</f>
        <v>0</v>
      </c>
      <c r="AN43" s="179">
        <f t="array" ref="AN43">IFERROR(
MEDIAN(IF(DATOS_[Sexo]=$B43,IF(DATOS_[[AGRUP. VALOR. PTO.]:[AGRUP. VALOR. PTO.]]=$B42,IF(DATOS_[Check Equiparado]="Sí",IF(DATOS_[Check Periodo Ref.]="Dentro",DATOS_[Tot COMPL.SAL Eq],FALSE))))),
0)</f>
        <v>0</v>
      </c>
      <c r="AO43" s="180">
        <f t="array" ref="AO43">IFERROR(
MEDIAN(IF(DATOS_[Sexo]=$B43,IF(DATOS_[[AGRUP. VALOR. PTO.]:[AGRUP. VALOR. PTO.]]=$B42,IF(DATOS_[Check Equiparado]="Sí",IF(DATOS_[Check Periodo Ref.]="Dentro",DATOS_[TOTAL SALARIO Eq],FALSE))))),
0)</f>
        <v>0</v>
      </c>
      <c r="AP43" s="181">
        <f t="array" ref="AP43">IFERROR(
(MEDIAN((IF(DATOS_[[Sexo]:[Sexo]]=$B43,IF(DATOS_[[AGRUP. VALOR. PTO.]:[AGRUP. VALOR. PTO.]]=$B42,IF(DATOS_[[Check Periodo Ref.]:[Check Periodo Ref.]]="Dentro",IF(DATOS_[[Check Equiparado]:[Check Equiparado]]="Sí",IF(DATOS!BI$4="Sí",(1/DATOS_[[% anualiz]:[% anualiz]]),1)*IF(DATOS!BI$5="Sí",1/DATOS_[[% normaliz]:[% normaliz]],1)*(DATOS_[C.Extra.01])))))))),
0)</f>
        <v>0</v>
      </c>
      <c r="AQ43" s="181">
        <f t="array" ref="AQ43">IFERROR(
(MEDIAN((IF(DATOS_[[Sexo]:[Sexo]]=$B43,IF(DATOS_[[AGRUP. VALOR. PTO.]:[AGRUP. VALOR. PTO.]]=$B42,IF(DATOS_[[Check Periodo Ref.]:[Check Periodo Ref.]]="Dentro",IF(DATOS_[[Check Equiparado]:[Check Equiparado]]="Sí",IF(DATOS!BJ$4="Sí",(1/DATOS_[[% anualiz]:[% anualiz]]),1)*IF(DATOS!BJ$5="Sí",1/DATOS_[[% normaliz]:[% normaliz]],1)*(DATOS_[C.Extra.02])))))))),
0)</f>
        <v>0</v>
      </c>
      <c r="AR43" s="181">
        <f t="array" ref="AR43">IFERROR(
(MEDIAN((IF(DATOS_[[Sexo]:[Sexo]]=$B43,IF(DATOS_[[AGRUP. VALOR. PTO.]:[AGRUP. VALOR. PTO.]]=$B42,IF(DATOS_[[Check Periodo Ref.]:[Check Periodo Ref.]]="Dentro",IF(DATOS_[[Check Equiparado]:[Check Equiparado]]="Sí",IF(DATOS!BK$4="Sí",(1/DATOS_[[% anualiz]:[% anualiz]]),1)*IF(DATOS!BK$5="Sí",1/DATOS_[[% normaliz]:[% normaliz]],1)*(DATOS_[C.Extra.03])))))))),
0)</f>
        <v>0</v>
      </c>
      <c r="AS43" s="181">
        <f t="array" ref="AS43">IFERROR(
(MEDIAN((IF(DATOS_[[Sexo]:[Sexo]]=$B43,IF(DATOS_[[AGRUP. VALOR. PTO.]:[AGRUP. VALOR. PTO.]]=$B42,IF(DATOS_[[Check Periodo Ref.]:[Check Periodo Ref.]]="Dentro",IF(DATOS_[[Check Equiparado]:[Check Equiparado]]="Sí",IF(DATOS!BL$4="Sí",(1/DATOS_[[% anualiz]:[% anualiz]]),1)*IF(DATOS!BL$5="Sí",1/DATOS_[[% normaliz]:[% normaliz]],1)*(DATOS_[C.Extra.04])))))))),
0)</f>
        <v>0</v>
      </c>
      <c r="AT43" s="181">
        <f t="array" ref="AT43">IFERROR(
(MEDIAN((IF(DATOS_[[Sexo]:[Sexo]]=$B43,IF(DATOS_[[AGRUP. VALOR. PTO.]:[AGRUP. VALOR. PTO.]]=$B42,IF(DATOS_[[Check Periodo Ref.]:[Check Periodo Ref.]]="Dentro",IF(DATOS_[[Check Equiparado]:[Check Equiparado]]="Sí",IF(DATOS!BM$4="Sí",(1/DATOS_[[% anualiz]:[% anualiz]]),1)*IF(DATOS!BM$5="Sí",1/DATOS_[[% normaliz]:[% normaliz]],1)*(DATOS_[C.Extra.05])))))))),
0)</f>
        <v>0</v>
      </c>
      <c r="AU43" s="182">
        <f t="array" ref="AU43">IFERROR(
MEDIAN(IF(DATOS_[Sexo]=$B43,IF(DATOS_[[AGRUP. VALOR. PTO.]:[AGRUP. VALOR. PTO.]]=$B42,IF(DATOS_[Check Equiparado]="Sí",IF(DATOS_[Check Periodo Ref.]="Dentro",DATOS_[Tot Extrasalarial Eq],FALSE))))),
0)</f>
        <v>0</v>
      </c>
      <c r="AV43" s="183">
        <f t="array" ref="AV43">IFERROR(
MEDIAN(IF(DATOS_[Sexo]=$B43,IF(DATOS_[[AGRUP. VALOR. PTO.]:[AGRUP. VALOR. PTO.]]=$B42,IF(DATOS_[Check Equiparado]="Sí",IF(DATOS_[Check Periodo Ref.]="Dentro",DATOS_[TOTAL Retrib Eq],FALSE))))),
0)</f>
        <v>0</v>
      </c>
    </row>
    <row r="44" spans="1:48" x14ac:dyDescent="0.3">
      <c r="A44" s="107" t="str">
        <f t="shared" ref="A44" si="42">+A43</f>
        <v>[ocultar]</v>
      </c>
      <c r="B44" s="153" t="s">
        <v>163</v>
      </c>
      <c r="C44" s="99">
        <f t="array" ref="C44">SUM(IF($B44=DATOS_[Sexo],
IF($B42=DATOS_[AGRUP. VALOR. PTO.],
IF("Dentro"=DATOS_[Check Periodo Ref.],
1/(COUNTIFS(DATOS_[Sexo],$B44,DATOS_[AGRUP. VALOR. PTO.],$B42,DATOS_[Check Periodo Ref.],"Dentro",DATOS_[id],DATOS_[id]))))))</f>
        <v>0</v>
      </c>
      <c r="D44" s="100">
        <f>COUNTIFS(DATOS_[AGRUP. VALOR. PTO.],$B42,DATOS_[Sexo],$B44,DATOS_[Check Periodo Ref.],"Dentro")</f>
        <v>0</v>
      </c>
      <c r="E44" s="100">
        <f>COUNTIFS(DATOS_[AGRUP. VALOR. PTO.],$B42,DATOS_[Sexo],$B44,DATOS_[Check Periodo Ref.],"Dentro",DATOS_[Check Nº SC Norm],"Sí")</f>
        <v>0</v>
      </c>
      <c r="F44" s="100">
        <f>COUNTIFS(DATOS_[AGRUP. VALOR. PTO.],$B42,DATOS_[Sexo],$B44,DATOS_[Check Periodo Ref.],"Dentro",DATOS_[Check Nº SC Anualiz],"Sí")</f>
        <v>0</v>
      </c>
      <c r="G44" s="100">
        <f>COUNTIFS(DATOS_[AGRUP. VALOR. PTO.],$B42,DATOS_[Sexo],$B44,DATOS_[Check Periodo Ref.],"Dentro",DATOS_[Check Nº SC Norm y Anualiz],"Sí")</f>
        <v>0</v>
      </c>
      <c r="H44" s="100">
        <f>COUNTIFS(DATOS_[AGRUP. VALOR. PTO.],$B42,DATOS_[Sexo],$B44,DATOS_[Check Periodo Ref.],"Dentro",DATOS_[Check Equiparación],"Sí")</f>
        <v>0</v>
      </c>
      <c r="I44" s="177" cm="1">
        <f t="array" ref="I44">IFERROR(
MEDIAN(IF(DATOS_[Sexo]=$B44,IF(DATOS_[[AGRUP. VALOR. PTO.]:[AGRUP. VALOR. PTO.]]=$B42,IF(DATOS_[Check Equiparado]="Sí",IF(DATOS_[Check Periodo Ref.]="Dentro",DATOS_[SALARIO BASE Eq],FALSE))))),
0)</f>
        <v>0</v>
      </c>
      <c r="J44" s="178">
        <f t="array" ref="J44">IFERROR(
(MEDIAN((IF(DATOS_[[Sexo]:[Sexo]]=$B44,IF(DATOS_[[AGRUP. VALOR. PTO.]:[AGRUP. VALOR. PTO.]]=$B42,IF(DATOS_[[Check Periodo Ref.]:[Check Periodo Ref.]]="Dentro",IF(DATOS_[[Check Equiparado]:[Check Equiparado]]="Sí",IF(DATOS!AE$4="Sí",(1/DATOS_[[% anualiz]:[% anualiz]]),1)*IF(DATOS!AE$5="Sí",1/DATOS_[[% normaliz]:[% normaliz]],1)*(DATOS_[Conc.Sal.01])))))))),
0)</f>
        <v>0</v>
      </c>
      <c r="K44" s="178">
        <f t="array" ref="K44">IFERROR(
(MEDIAN((IF(DATOS_[[Sexo]:[Sexo]]=$B44,IF(DATOS_[[AGRUP. VALOR. PTO.]:[AGRUP. VALOR. PTO.]]=$B42,IF(DATOS_[[Check Periodo Ref.]:[Check Periodo Ref.]]="Dentro",IF(DATOS_[[Check Equiparado]:[Check Equiparado]]="Sí",IF(DATOS!AF$4="Sí",(1/DATOS_[[% anualiz]:[% anualiz]]),1)*IF(DATOS!AF$5="Sí",1/DATOS_[[% normaliz]:[% normaliz]],1)*(DATOS_[Conc.Sal.02])))))))),
0)</f>
        <v>0</v>
      </c>
      <c r="L44" s="178">
        <f t="array" ref="L44">IFERROR(
(MEDIAN((IF(DATOS_[[Sexo]:[Sexo]]=$B44,IF(DATOS_[[AGRUP. VALOR. PTO.]:[AGRUP. VALOR. PTO.]]=$B42,IF(DATOS_[[Check Periodo Ref.]:[Check Periodo Ref.]]="Dentro",IF(DATOS_[[Check Equiparado]:[Check Equiparado]]="Sí",IF(DATOS!AG$4="Sí",(1/DATOS_[[% anualiz]:[% anualiz]]),1)*IF(DATOS!AG$5="Sí",1/DATOS_[[% normaliz]:[% normaliz]],1)*(DATOS_[Conc.Sal.03])))))))),
0)</f>
        <v>0</v>
      </c>
      <c r="M44" s="178">
        <f t="array" ref="M44">IFERROR(
(MEDIAN((IF(DATOS_[[Sexo]:[Sexo]]=$B44,IF(DATOS_[[AGRUP. VALOR. PTO.]:[AGRUP. VALOR. PTO.]]=$B42,IF(DATOS_[[Check Periodo Ref.]:[Check Periodo Ref.]]="Dentro",IF(DATOS_[[Check Equiparado]:[Check Equiparado]]="Sí",IF(DATOS!AH$4="Sí",(1/DATOS_[[% anualiz]:[% anualiz]]),1)*IF(DATOS!AH$5="Sí",1/DATOS_[[% normaliz]:[% normaliz]],1)*(DATOS_[Conc.Sal.04])))))))),
0)</f>
        <v>0</v>
      </c>
      <c r="N44" s="178">
        <f t="array" ref="N44">IFERROR(
(MEDIAN((IF(DATOS_[[Sexo]:[Sexo]]=$B44,IF(DATOS_[[AGRUP. VALOR. PTO.]:[AGRUP. VALOR. PTO.]]=$B42,IF(DATOS_[[Check Periodo Ref.]:[Check Periodo Ref.]]="Dentro",IF(DATOS_[[Check Equiparado]:[Check Equiparado]]="Sí",IF(DATOS!AI$4="Sí",(1/DATOS_[[% anualiz]:[% anualiz]]),1)*IF(DATOS!AI$5="Sí",1/DATOS_[[% normaliz]:[% normaliz]],1)*(DATOS_[Conc.Sal.05])))))))),
0)</f>
        <v>0</v>
      </c>
      <c r="O44" s="178">
        <f t="array" ref="O44">IFERROR(
(MEDIAN((IF(DATOS_[[Sexo]:[Sexo]]=$B44,IF(DATOS_[[AGRUP. VALOR. PTO.]:[AGRUP. VALOR. PTO.]]=$B42,IF(DATOS_[[Check Periodo Ref.]:[Check Periodo Ref.]]="Dentro",IF(DATOS_[[Check Equiparado]:[Check Equiparado]]="Sí",IF(DATOS!AJ$4="Sí",(1/DATOS_[[% anualiz]:[% anualiz]]),1)*IF(DATOS!AJ$5="Sí",1/DATOS_[[% normaliz]:[% normaliz]],1)*(DATOS_[Conc.Sal.06])))))))),
0)</f>
        <v>0</v>
      </c>
      <c r="P44" s="178">
        <f t="array" ref="P44">IFERROR(
(MEDIAN((IF(DATOS_[[Sexo]:[Sexo]]=$B44,IF(DATOS_[[AGRUP. VALOR. PTO.]:[AGRUP. VALOR. PTO.]]=$B42,IF(DATOS_[[Check Periodo Ref.]:[Check Periodo Ref.]]="Dentro",IF(DATOS_[[Check Equiparado]:[Check Equiparado]]="Sí",IF(DATOS!AK$4="Sí",(1/DATOS_[[% anualiz]:[% anualiz]]),1)*IF(DATOS!AK$5="Sí",1/DATOS_[[% normaliz]:[% normaliz]],1)*(DATOS_[Conc.Sal.07])))))))),
0)</f>
        <v>0</v>
      </c>
      <c r="Q44" s="178">
        <f t="array" ref="Q44">IFERROR(
(MEDIAN((IF(DATOS_[[Sexo]:[Sexo]]=$B44,IF(DATOS_[[AGRUP. VALOR. PTO.]:[AGRUP. VALOR. PTO.]]=$B42,IF(DATOS_[[Check Periodo Ref.]:[Check Periodo Ref.]]="Dentro",IF(DATOS_[[Check Equiparado]:[Check Equiparado]]="Sí",IF(DATOS!AL$4="Sí",(1/DATOS_[[% anualiz]:[% anualiz]]),1)*IF(DATOS!AL$5="Sí",1/DATOS_[[% normaliz]:[% normaliz]],1)*(DATOS_[Conc.Sal.08])))))))),
0)</f>
        <v>0</v>
      </c>
      <c r="R44" s="178">
        <f t="array" ref="R44">IFERROR(
(MEDIAN((IF(DATOS_[[Sexo]:[Sexo]]=$B44,IF(DATOS_[[AGRUP. VALOR. PTO.]:[AGRUP. VALOR. PTO.]]=$B42,IF(DATOS_[[Check Periodo Ref.]:[Check Periodo Ref.]]="Dentro",IF(DATOS_[[Check Equiparado]:[Check Equiparado]]="Sí",IF(DATOS!AM$4="Sí",(1/DATOS_[[% anualiz]:[% anualiz]]),1)*IF(DATOS!AM$5="Sí",1/DATOS_[[% normaliz]:[% normaliz]],1)*(DATOS_[Conc.Sal.09])))))))),
0)</f>
        <v>0</v>
      </c>
      <c r="S44" s="178">
        <f t="array" ref="S44">IFERROR(
(MEDIAN((IF(DATOS_[[Sexo]:[Sexo]]=$B44,IF(DATOS_[[AGRUP. VALOR. PTO.]:[AGRUP. VALOR. PTO.]]=$B42,IF(DATOS_[[Check Periodo Ref.]:[Check Periodo Ref.]]="Dentro",IF(DATOS_[[Check Equiparado]:[Check Equiparado]]="Sí",IF(DATOS!AN$4="Sí",(1/DATOS_[[% anualiz]:[% anualiz]]),1)*IF(DATOS!AN$5="Sí",1/DATOS_[[% normaliz]:[% normaliz]],1)*(DATOS_[Conc.Sal.10])))))))),
0)</f>
        <v>0</v>
      </c>
      <c r="T44" s="178">
        <f t="array" ref="T44">IFERROR(
(MEDIAN((IF(DATOS_[[Sexo]:[Sexo]]=$B44,IF(DATOS_[[AGRUP. VALOR. PTO.]:[AGRUP. VALOR. PTO.]]=$B42,IF(DATOS_[[Check Periodo Ref.]:[Check Periodo Ref.]]="Dentro",IF(DATOS_[[Check Equiparado]:[Check Equiparado]]="Sí",IF(DATOS!AO$4="Sí",(1/DATOS_[[% anualiz]:[% anualiz]]),1)*IF(DATOS!AO$5="Sí",1/DATOS_[[% normaliz]:[% normaliz]],1)*(DATOS_[Conc.Sal.11])))))))),
0)</f>
        <v>0</v>
      </c>
      <c r="U44" s="178">
        <f t="array" ref="U44">IFERROR(
(MEDIAN((IF(DATOS_[[Sexo]:[Sexo]]=$B44,IF(DATOS_[[AGRUP. VALOR. PTO.]:[AGRUP. VALOR. PTO.]]=$B42,IF(DATOS_[[Check Periodo Ref.]:[Check Periodo Ref.]]="Dentro",IF(DATOS_[[Check Equiparado]:[Check Equiparado]]="Sí",IF(DATOS!AP$4="Sí",(1/DATOS_[[% anualiz]:[% anualiz]]),1)*IF(DATOS!AP$5="Sí",1/DATOS_[[% normaliz]:[% normaliz]],1)*(DATOS_[Conc.Sal.12])))))))),
0)</f>
        <v>0</v>
      </c>
      <c r="V44" s="178">
        <f t="array" ref="V44">IFERROR(
(MEDIAN((IF(DATOS_[[Sexo]:[Sexo]]=$B44,IF(DATOS_[[AGRUP. VALOR. PTO.]:[AGRUP. VALOR. PTO.]]=$B42,IF(DATOS_[[Check Periodo Ref.]:[Check Periodo Ref.]]="Dentro",IF(DATOS_[[Check Equiparado]:[Check Equiparado]]="Sí",IF(DATOS!AQ$4="Sí",(1/DATOS_[[% anualiz]:[% anualiz]]),1)*IF(DATOS!AQ$5="Sí",1/DATOS_[[% normaliz]:[% normaliz]],1)*(DATOS_[Conc.Sal.13])))))))),
0)</f>
        <v>0</v>
      </c>
      <c r="W44" s="178">
        <f t="array" ref="W44">IFERROR(
(MEDIAN((IF(DATOS_[[Sexo]:[Sexo]]=$B44,IF(DATOS_[[AGRUP. VALOR. PTO.]:[AGRUP. VALOR. PTO.]]=$B42,IF(DATOS_[[Check Periodo Ref.]:[Check Periodo Ref.]]="Dentro",IF(DATOS_[[Check Equiparado]:[Check Equiparado]]="Sí",IF(DATOS!AR$4="Sí",(1/DATOS_[[% anualiz]:[% anualiz]]),1)*IF(DATOS!AR$5="Sí",1/DATOS_[[% normaliz]:[% normaliz]],1)*(DATOS_[Conc.Sal.14])))))))),
0)</f>
        <v>0</v>
      </c>
      <c r="X44" s="178">
        <f t="array" ref="X44">IFERROR(
(MEDIAN((IF(DATOS_[[Sexo]:[Sexo]]=$B44,IF(DATOS_[[AGRUP. VALOR. PTO.]:[AGRUP. VALOR. PTO.]]=$B42,IF(DATOS_[[Check Periodo Ref.]:[Check Periodo Ref.]]="Dentro",IF(DATOS_[[Check Equiparado]:[Check Equiparado]]="Sí",IF(DATOS!AS$4="Sí",(1/DATOS_[[% anualiz]:[% anualiz]]),1)*IF(DATOS!AS$5="Sí",1/DATOS_[[% normaliz]:[% normaliz]],1)*(DATOS_[Conc.Sal.15])))))))),
0)</f>
        <v>0</v>
      </c>
      <c r="Y44" s="178">
        <f t="array" ref="Y44">IFERROR(
(MEDIAN((IF(DATOS_[[Sexo]:[Sexo]]=$B44,IF(DATOS_[[AGRUP. VALOR. PTO.]:[AGRUP. VALOR. PTO.]]=$B42,IF(DATOS_[[Check Periodo Ref.]:[Check Periodo Ref.]]="Dentro",IF(DATOS_[[Check Equiparado]:[Check Equiparado]]="Sí",IF(DATOS!AT$4="Sí",(1/DATOS_[[% anualiz]:[% anualiz]]),1)*IF(DATOS!AT$5="Sí",1/DATOS_[[% normaliz]:[% normaliz]],1)*(DATOS_[Conc.Sal.16])))))))),
0)</f>
        <v>0</v>
      </c>
      <c r="Z44" s="178">
        <f t="array" ref="Z44">IFERROR(
(MEDIAN((IF(DATOS_[[Sexo]:[Sexo]]=$B44,IF(DATOS_[[AGRUP. VALOR. PTO.]:[AGRUP. VALOR. PTO.]]=$B42,IF(DATOS_[[Check Periodo Ref.]:[Check Periodo Ref.]]="Dentro",IF(DATOS_[[Check Equiparado]:[Check Equiparado]]="Sí",IF(DATOS!AU$4="Sí",(1/DATOS_[[% anualiz]:[% anualiz]]),1)*IF(DATOS!AU$5="Sí",1/DATOS_[[% normaliz]:[% normaliz]],1)*(DATOS_[Conc.Sal.17])))))))),
0)</f>
        <v>0</v>
      </c>
      <c r="AA44" s="178">
        <f t="array" ref="AA44">IFERROR(
(MEDIAN((IF(DATOS_[[Sexo]:[Sexo]]=$B44,IF(DATOS_[[AGRUP. VALOR. PTO.]:[AGRUP. VALOR. PTO.]]=$B42,IF(DATOS_[[Check Periodo Ref.]:[Check Periodo Ref.]]="Dentro",IF(DATOS_[[Check Equiparado]:[Check Equiparado]]="Sí",IF(DATOS!AV$4="Sí",(1/DATOS_[[% anualiz]:[% anualiz]]),1)*IF(DATOS!AV$5="Sí",1/DATOS_[[% normaliz]:[% normaliz]],1)*(DATOS_[Conc.Sal.18])))))))),
0)</f>
        <v>0</v>
      </c>
      <c r="AB44" s="178">
        <f t="array" ref="AB44">IFERROR(
(MEDIAN((IF(DATOS_[[Sexo]:[Sexo]]=$B44,IF(DATOS_[[AGRUP. VALOR. PTO.]:[AGRUP. VALOR. PTO.]]=$B42,IF(DATOS_[[Check Periodo Ref.]:[Check Periodo Ref.]]="Dentro",IF(DATOS_[[Check Equiparado]:[Check Equiparado]]="Sí",IF(DATOS!AW$4="Sí",(1/DATOS_[[% anualiz]:[% anualiz]]),1)*IF(DATOS!AW$5="Sí",1/DATOS_[[% normaliz]:[% normaliz]],1)*(DATOS_[Conc.Sal.19])))))))),
0)</f>
        <v>0</v>
      </c>
      <c r="AC44" s="178">
        <f t="array" ref="AC44">IFERROR(
(MEDIAN((IF(DATOS_[[Sexo]:[Sexo]]=$B44,IF(DATOS_[[AGRUP. VALOR. PTO.]:[AGRUP. VALOR. PTO.]]=$B42,IF(DATOS_[[Check Periodo Ref.]:[Check Periodo Ref.]]="Dentro",IF(DATOS_[[Check Equiparado]:[Check Equiparado]]="Sí",IF(DATOS!AX$4="Sí",(1/DATOS_[[% anualiz]:[% anualiz]]),1)*IF(DATOS!AX$5="Sí",1/DATOS_[[% normaliz]:[% normaliz]],1)*(DATOS_[Conc.Sal.20])))))))),
0)</f>
        <v>0</v>
      </c>
      <c r="AD44" s="178">
        <f t="array" ref="AD44">IFERROR(
(MEDIAN((IF(DATOS_[[Sexo]:[Sexo]]=$B44,IF(DATOS_[[AGRUP. VALOR. PTO.]:[AGRUP. VALOR. PTO.]]=$B42,IF(DATOS_[[Check Periodo Ref.]:[Check Periodo Ref.]]="Dentro",IF(DATOS_[[Check Equiparado]:[Check Equiparado]]="Sí",IF(DATOS!AY$4="Sí",(1/DATOS_[[% anualiz]:[% anualiz]]),1)*IF(DATOS!AY$5="Sí",1/DATOS_[[% normaliz]:[% normaliz]],1)*(DATOS_[Conc.Sal.21])))))))),
0)</f>
        <v>0</v>
      </c>
      <c r="AE44" s="178">
        <f t="array" ref="AE44">IFERROR(
(MEDIAN((IF(DATOS_[[Sexo]:[Sexo]]=$B44,IF(DATOS_[[AGRUP. VALOR. PTO.]:[AGRUP. VALOR. PTO.]]=$B42,IF(DATOS_[[Check Periodo Ref.]:[Check Periodo Ref.]]="Dentro",IF(DATOS_[[Check Equiparado]:[Check Equiparado]]="Sí",IF(DATOS!AZ$4="Sí",(1/DATOS_[[% anualiz]:[% anualiz]]),1)*IF(DATOS!AZ$5="Sí",1/DATOS_[[% normaliz]:[% normaliz]],1)*(DATOS_[Conc.Sal.22])))))))),
0)</f>
        <v>0</v>
      </c>
      <c r="AF44" s="178">
        <f t="array" ref="AF44">IFERROR(
(MEDIAN((IF(DATOS_[[Sexo]:[Sexo]]=$B44,IF(DATOS_[[AGRUP. VALOR. PTO.]:[AGRUP. VALOR. PTO.]]=$B42,IF(DATOS_[[Check Periodo Ref.]:[Check Periodo Ref.]]="Dentro",IF(DATOS_[[Check Equiparado]:[Check Equiparado]]="Sí",IF(DATOS!BA$4="Sí",(1/DATOS_[[% anualiz]:[% anualiz]]),1)*IF(DATOS!BA$5="Sí",1/DATOS_[[% normaliz]:[% normaliz]],1)*(DATOS_[Conc.Sal.23])))))))),
0)</f>
        <v>0</v>
      </c>
      <c r="AG44" s="178">
        <f t="array" ref="AG44">IFERROR(
(MEDIAN((IF(DATOS_[[Sexo]:[Sexo]]=$B44,IF(DATOS_[[AGRUP. VALOR. PTO.]:[AGRUP. VALOR. PTO.]]=$B42,IF(DATOS_[[Check Periodo Ref.]:[Check Periodo Ref.]]="Dentro",IF(DATOS_[[Check Equiparado]:[Check Equiparado]]="Sí",IF(DATOS!BB$4="Sí",(1/DATOS_[[% anualiz]:[% anualiz]]),1)*IF(DATOS!BB$5="Sí",1/DATOS_[[% normaliz]:[% normaliz]],1)*(DATOS_[Conc.Sal.24])))))))),
0)</f>
        <v>0</v>
      </c>
      <c r="AH44" s="178">
        <f t="array" ref="AH44">IFERROR(
(MEDIAN((IF(DATOS_[[Sexo]:[Sexo]]=$B44,IF(DATOS_[[AGRUP. VALOR. PTO.]:[AGRUP. VALOR. PTO.]]=$B42,IF(DATOS_[[Check Periodo Ref.]:[Check Periodo Ref.]]="Dentro",IF(DATOS_[[Check Equiparado]:[Check Equiparado]]="Sí",IF(DATOS!BC$4="Sí",(1/DATOS_[[% anualiz]:[% anualiz]]),1)*IF(DATOS!BC$5="Sí",1/DATOS_[[% normaliz]:[% normaliz]],1)*(DATOS_[Conc.Sal.25])))))))),
0)</f>
        <v>0</v>
      </c>
      <c r="AI44" s="178">
        <f t="array" ref="AI44">IFERROR(
(MEDIAN((IF(DATOS_[[Sexo]:[Sexo]]=$B44,IF(DATOS_[[AGRUP. VALOR. PTO.]:[AGRUP. VALOR. PTO.]]=$B42,IF(DATOS_[[Check Periodo Ref.]:[Check Periodo Ref.]]="Dentro",IF(DATOS_[[Check Equiparado]:[Check Equiparado]]="Sí",IF(DATOS!BD$4="Sí",(1/DATOS_[[% anualiz]:[% anualiz]]),1)*IF(DATOS!BD$5="Sí",1/DATOS_[[% normaliz]:[% normaliz]],1)*(DATOS_[Conc.Sal.26])))))))),
0)</f>
        <v>0</v>
      </c>
      <c r="AJ44" s="178">
        <f t="array" ref="AJ44">IFERROR(
(MEDIAN((IF(DATOS_[[Sexo]:[Sexo]]=$B44,IF(DATOS_[[AGRUP. VALOR. PTO.]:[AGRUP. VALOR. PTO.]]=$B42,IF(DATOS_[[Check Periodo Ref.]:[Check Periodo Ref.]]="Dentro",IF(DATOS_[[Check Equiparado]:[Check Equiparado]]="Sí",IF(DATOS!BE$4="Sí",(1/DATOS_[[% anualiz]:[% anualiz]]),1)*IF(DATOS!BE$5="Sí",1/DATOS_[[% normaliz]:[% normaliz]],1)*(DATOS_[Conc.Sal.27])))))))),
0)</f>
        <v>0</v>
      </c>
      <c r="AK44" s="178">
        <f t="array" ref="AK44">IFERROR(
(MEDIAN((IF(DATOS_[[Sexo]:[Sexo]]=$B44,IF(DATOS_[[AGRUP. VALOR. PTO.]:[AGRUP. VALOR. PTO.]]=$B42,IF(DATOS_[[Check Periodo Ref.]:[Check Periodo Ref.]]="Dentro",IF(DATOS_[[Check Equiparado]:[Check Equiparado]]="Sí",IF(DATOS!BF$4="Sí",(1/DATOS_[[% anualiz]:[% anualiz]]),1)*IF(DATOS!BF$5="Sí",1/DATOS_[[% normaliz]:[% normaliz]],1)*(DATOS_[Conc.Sal.28])))))))),
0)</f>
        <v>0</v>
      </c>
      <c r="AL44" s="178">
        <f t="array" ref="AL44">IFERROR(
(MEDIAN((IF(DATOS_[[Sexo]:[Sexo]]=$B44,IF(DATOS_[[AGRUP. VALOR. PTO.]:[AGRUP. VALOR. PTO.]]=$B42,IF(DATOS_[[Check Periodo Ref.]:[Check Periodo Ref.]]="Dentro",IF(DATOS_[[Check Equiparado]:[Check Equiparado]]="Sí",IF(DATOS!BG$4="Sí",(1/DATOS_[[% anualiz]:[% anualiz]]),1)*IF(DATOS!BG$5="Sí",1/DATOS_[[% normaliz]:[% normaliz]],1)*(DATOS_[Conc.Sal.29])))))))),
0)</f>
        <v>0</v>
      </c>
      <c r="AM44" s="178">
        <f t="array" ref="AM44">IFERROR(
(MEDIAN((IF(DATOS_[[Sexo]:[Sexo]]=$B44,IF(DATOS_[[AGRUP. VALOR. PTO.]:[AGRUP. VALOR. PTO.]]=$B42,IF(DATOS_[[Check Periodo Ref.]:[Check Periodo Ref.]]="Dentro",IF(DATOS_[[Check Equiparado]:[Check Equiparado]]="Sí",IF(DATOS!BH$4="Sí",(1/DATOS_[[% anualiz]:[% anualiz]]),1)*IF(DATOS!BH$5="Sí",1/DATOS_[[% normaliz]:[% normaliz]],1)*(DATOS_[Conc.Sal.30])))))))),
0)</f>
        <v>0</v>
      </c>
      <c r="AN44" s="179">
        <f t="array" ref="AN44">IFERROR(
MEDIAN(IF(DATOS_[Sexo]=$B44,IF(DATOS_[[AGRUP. VALOR. PTO.]:[AGRUP. VALOR. PTO.]]=$B42,IF(DATOS_[Check Equiparado]="Sí",IF(DATOS_[Check Periodo Ref.]="Dentro",DATOS_[Tot COMPL.SAL Eq],FALSE))))),
0)</f>
        <v>0</v>
      </c>
      <c r="AO44" s="180">
        <f t="array" ref="AO44">IFERROR(
MEDIAN(IF(DATOS_[Sexo]=$B44,IF(DATOS_[[AGRUP. VALOR. PTO.]:[AGRUP. VALOR. PTO.]]=$B42,IF(DATOS_[Check Equiparado]="Sí",IF(DATOS_[Check Periodo Ref.]="Dentro",DATOS_[TOTAL SALARIO Eq],FALSE))))),
0)</f>
        <v>0</v>
      </c>
      <c r="AP44" s="181">
        <f t="array" ref="AP44">IFERROR(
(MEDIAN((IF(DATOS_[[Sexo]:[Sexo]]=$B44,IF(DATOS_[[AGRUP. VALOR. PTO.]:[AGRUP. VALOR. PTO.]]=$B43,IF(DATOS_[[Check Periodo Ref.]:[Check Periodo Ref.]]="Dentro",IF(DATOS_[[Check Equiparado]:[Check Equiparado]]="Sí",IF(DATOS!BI$4="Sí",(1/DATOS_[[% anualiz]:[% anualiz]]),1)*IF(DATOS!BI$5="Sí",1/DATOS_[[% normaliz]:[% normaliz]],1)*(DATOS_[C.Extra.01])))))))),
0)</f>
        <v>0</v>
      </c>
      <c r="AQ44" s="181">
        <f t="array" ref="AQ44">IFERROR(
(MEDIAN((IF(DATOS_[[Sexo]:[Sexo]]=$B44,IF(DATOS_[[AGRUP. VALOR. PTO.]:[AGRUP. VALOR. PTO.]]=$B43,IF(DATOS_[[Check Periodo Ref.]:[Check Periodo Ref.]]="Dentro",IF(DATOS_[[Check Equiparado]:[Check Equiparado]]="Sí",IF(DATOS!BJ$4="Sí",(1/DATOS_[[% anualiz]:[% anualiz]]),1)*IF(DATOS!BJ$5="Sí",1/DATOS_[[% normaliz]:[% normaliz]],1)*(DATOS_[C.Extra.02])))))))),
0)</f>
        <v>0</v>
      </c>
      <c r="AR44" s="181">
        <f t="array" ref="AR44">IFERROR(
(MEDIAN((IF(DATOS_[[Sexo]:[Sexo]]=$B44,IF(DATOS_[[AGRUP. VALOR. PTO.]:[AGRUP. VALOR. PTO.]]=$B43,IF(DATOS_[[Check Periodo Ref.]:[Check Periodo Ref.]]="Dentro",IF(DATOS_[[Check Equiparado]:[Check Equiparado]]="Sí",IF(DATOS!BK$4="Sí",(1/DATOS_[[% anualiz]:[% anualiz]]),1)*IF(DATOS!BK$5="Sí",1/DATOS_[[% normaliz]:[% normaliz]],1)*(DATOS_[C.Extra.03])))))))),
0)</f>
        <v>0</v>
      </c>
      <c r="AS44" s="181">
        <f t="array" ref="AS44">IFERROR(
(MEDIAN((IF(DATOS_[[Sexo]:[Sexo]]=$B44,IF(DATOS_[[AGRUP. VALOR. PTO.]:[AGRUP. VALOR. PTO.]]=$B43,IF(DATOS_[[Check Periodo Ref.]:[Check Periodo Ref.]]="Dentro",IF(DATOS_[[Check Equiparado]:[Check Equiparado]]="Sí",IF(DATOS!BL$4="Sí",(1/DATOS_[[% anualiz]:[% anualiz]]),1)*IF(DATOS!BL$5="Sí",1/DATOS_[[% normaliz]:[% normaliz]],1)*(DATOS_[C.Extra.04])))))))),
0)</f>
        <v>0</v>
      </c>
      <c r="AT44" s="181">
        <f t="array" ref="AT44">IFERROR(
(MEDIAN((IF(DATOS_[[Sexo]:[Sexo]]=$B44,IF(DATOS_[[AGRUP. VALOR. PTO.]:[AGRUP. VALOR. PTO.]]=$B43,IF(DATOS_[[Check Periodo Ref.]:[Check Periodo Ref.]]="Dentro",IF(DATOS_[[Check Equiparado]:[Check Equiparado]]="Sí",IF(DATOS!BM$4="Sí",(1/DATOS_[[% anualiz]:[% anualiz]]),1)*IF(DATOS!BM$5="Sí",1/DATOS_[[% normaliz]:[% normaliz]],1)*(DATOS_[C.Extra.05])))))))),
0)</f>
        <v>0</v>
      </c>
      <c r="AU44" s="182">
        <f t="array" ref="AU44">IFERROR(
MEDIAN(IF(DATOS_[Sexo]=$B44,IF(DATOS_[[AGRUP. VALOR. PTO.]:[AGRUP. VALOR. PTO.]]=$B42,IF(DATOS_[Check Equiparado]="Sí",IF(DATOS_[Check Periodo Ref.]="Dentro",DATOS_[Tot Extrasalarial Eq],FALSE))))),
0)</f>
        <v>0</v>
      </c>
      <c r="AV44" s="183">
        <f t="array" ref="AV44">IFERROR(
MEDIAN(IF(DATOS_[Sexo]=$B44,IF(DATOS_[[AGRUP. VALOR. PTO.]:[AGRUP. VALOR. PTO.]]=$B42,IF(DATOS_[Check Equiparado]="Sí",IF(DATOS_[Check Periodo Ref.]="Dentro",DATOS_[TOTAL Retrib Eq],FALSE))))),
0)</f>
        <v>0</v>
      </c>
    </row>
    <row r="45" spans="1:48" ht="17.25" thickBot="1" x14ac:dyDescent="0.35">
      <c r="A45" s="107" t="str">
        <f t="shared" ref="A45" si="43">+A46</f>
        <v>[ocultar]</v>
      </c>
      <c r="B45" s="157" t="s">
        <v>270</v>
      </c>
      <c r="C45" s="176"/>
      <c r="D45" s="106"/>
      <c r="E45" s="106"/>
      <c r="F45" s="106"/>
      <c r="G45" s="106"/>
      <c r="H45" s="106"/>
      <c r="I45" s="186" t="str">
        <f t="shared" ref="I45:AV45" si="44">IFERROR((I46-I47)/I46,"")</f>
        <v/>
      </c>
      <c r="J45" s="190" t="str">
        <f t="shared" si="44"/>
        <v/>
      </c>
      <c r="K45" s="190" t="str">
        <f t="shared" si="44"/>
        <v/>
      </c>
      <c r="L45" s="190" t="str">
        <f t="shared" si="44"/>
        <v/>
      </c>
      <c r="M45" s="190" t="str">
        <f t="shared" si="44"/>
        <v/>
      </c>
      <c r="N45" s="190" t="str">
        <f t="shared" si="44"/>
        <v/>
      </c>
      <c r="O45" s="190" t="str">
        <f t="shared" si="44"/>
        <v/>
      </c>
      <c r="P45" s="190" t="str">
        <f t="shared" si="44"/>
        <v/>
      </c>
      <c r="Q45" s="190" t="str">
        <f t="shared" si="44"/>
        <v/>
      </c>
      <c r="R45" s="190" t="str">
        <f t="shared" si="44"/>
        <v/>
      </c>
      <c r="S45" s="190" t="str">
        <f t="shared" si="44"/>
        <v/>
      </c>
      <c r="T45" s="190" t="str">
        <f t="shared" si="44"/>
        <v/>
      </c>
      <c r="U45" s="190" t="str">
        <f t="shared" si="44"/>
        <v/>
      </c>
      <c r="V45" s="190" t="str">
        <f t="shared" si="44"/>
        <v/>
      </c>
      <c r="W45" s="190" t="str">
        <f t="shared" si="44"/>
        <v/>
      </c>
      <c r="X45" s="190" t="str">
        <f t="shared" si="44"/>
        <v/>
      </c>
      <c r="Y45" s="190" t="str">
        <f t="shared" si="44"/>
        <v/>
      </c>
      <c r="Z45" s="189" t="str">
        <f t="shared" si="44"/>
        <v/>
      </c>
      <c r="AA45" s="189" t="str">
        <f t="shared" si="44"/>
        <v/>
      </c>
      <c r="AB45" s="189" t="str">
        <f t="shared" si="44"/>
        <v/>
      </c>
      <c r="AC45" s="189" t="str">
        <f t="shared" si="44"/>
        <v/>
      </c>
      <c r="AD45" s="189" t="str">
        <f t="shared" si="44"/>
        <v/>
      </c>
      <c r="AE45" s="189" t="str">
        <f t="shared" si="44"/>
        <v/>
      </c>
      <c r="AF45" s="189" t="str">
        <f t="shared" si="44"/>
        <v/>
      </c>
      <c r="AG45" s="189" t="str">
        <f t="shared" si="44"/>
        <v/>
      </c>
      <c r="AH45" s="189" t="str">
        <f t="shared" si="44"/>
        <v/>
      </c>
      <c r="AI45" s="189" t="str">
        <f t="shared" si="44"/>
        <v/>
      </c>
      <c r="AJ45" s="189" t="str">
        <f t="shared" si="44"/>
        <v/>
      </c>
      <c r="AK45" s="189" t="str">
        <f t="shared" si="44"/>
        <v/>
      </c>
      <c r="AL45" s="189" t="str">
        <f t="shared" si="44"/>
        <v/>
      </c>
      <c r="AM45" s="189" t="str">
        <f t="shared" si="44"/>
        <v/>
      </c>
      <c r="AN45" s="191" t="str">
        <f t="shared" si="44"/>
        <v/>
      </c>
      <c r="AO45" s="195" t="str">
        <f t="shared" si="44"/>
        <v/>
      </c>
      <c r="AP45" s="192" t="str">
        <f t="shared" si="44"/>
        <v/>
      </c>
      <c r="AQ45" s="192" t="str">
        <f t="shared" si="44"/>
        <v/>
      </c>
      <c r="AR45" s="192" t="str">
        <f t="shared" si="44"/>
        <v/>
      </c>
      <c r="AS45" s="192" t="str">
        <f t="shared" si="44"/>
        <v/>
      </c>
      <c r="AT45" s="192" t="str">
        <f t="shared" si="44"/>
        <v/>
      </c>
      <c r="AU45" s="193" t="str">
        <f t="shared" si="44"/>
        <v/>
      </c>
      <c r="AV45" s="194" t="str">
        <f t="shared" si="44"/>
        <v/>
      </c>
    </row>
    <row r="46" spans="1:48" x14ac:dyDescent="0.3">
      <c r="A46" s="107" t="str">
        <f t="shared" ref="A46" si="45">+IF(C46+C47=0,"[ocultar]","")</f>
        <v>[ocultar]</v>
      </c>
      <c r="B46" s="153" t="s">
        <v>162</v>
      </c>
      <c r="C46" s="99">
        <f t="array" ref="C46">SUM(IF($B46=DATOS_[Sexo],
IF($B45=DATOS_[AGRUP. VALOR. PTO.],
IF("Dentro"=DATOS_[Check Periodo Ref.],
1/(COUNTIFS(DATOS_[Sexo],$B46,DATOS_[AGRUP. VALOR. PTO.],$B45,DATOS_[Check Periodo Ref.],"Dentro",DATOS_[id],DATOS_[id]))))))</f>
        <v>0</v>
      </c>
      <c r="D46" s="100">
        <f>COUNTIFS(DATOS_[AGRUP. VALOR. PTO.],$B45,DATOS_[Sexo],$B46,DATOS_[Check Periodo Ref.],"Dentro")</f>
        <v>0</v>
      </c>
      <c r="E46" s="100">
        <f>COUNTIFS(DATOS_[AGRUP. VALOR. PTO.],$B45,DATOS_[Sexo],$B46,DATOS_[Check Periodo Ref.],"Dentro",DATOS_[Check Nº SC Norm],"Sí")</f>
        <v>0</v>
      </c>
      <c r="F46" s="100">
        <f>COUNTIFS(DATOS_[AGRUP. VALOR. PTO.],$B45,DATOS_[Sexo],$B46,DATOS_[Check Periodo Ref.],"Dentro",DATOS_[Check Nº SC Anualiz],"Sí")</f>
        <v>0</v>
      </c>
      <c r="G46" s="100">
        <f>COUNTIFS(DATOS_[AGRUP. VALOR. PTO.],$B45,DATOS_[Sexo],$B46,DATOS_[Check Periodo Ref.],"Dentro",DATOS_[Check Nº SC Norm y Anualiz],"Sí")</f>
        <v>0</v>
      </c>
      <c r="H46" s="100">
        <f>COUNTIFS(DATOS_[AGRUP. VALOR. PTO.],$B45,DATOS_[Sexo],$B46,DATOS_[Check Periodo Ref.],"Dentro",DATOS_[Check Equiparación],"Sí")</f>
        <v>0</v>
      </c>
      <c r="I46" s="177">
        <f t="array" ref="I46">IFERROR(
MEDIAN(IF(DATOS_[Sexo]=$B46,IF(DATOS_[[AGRUP. VALOR. PTO.]:[AGRUP. VALOR. PTO.]]=$B45,IF(DATOS_[Check Equiparado]="Sí",IF(DATOS_[Check Periodo Ref.]="Dentro",DATOS_[SALARIO BASE Eq],FALSE))))),
0)</f>
        <v>0</v>
      </c>
      <c r="J46" s="178">
        <f t="array" ref="J46">IFERROR(
(MEDIAN((IF(DATOS_[[Sexo]:[Sexo]]=$B46,IF(DATOS_[[AGRUP. VALOR. PTO.]:[AGRUP. VALOR. PTO.]]=$B45,IF(DATOS_[[Check Periodo Ref.]:[Check Periodo Ref.]]="Dentro",IF(DATOS_[[Check Equiparado]:[Check Equiparado]]="Sí",IF(DATOS!AE$4="Sí",(1/DATOS_[[% anualiz]:[% anualiz]]),1)*IF(DATOS!AE$5="Sí",1/DATOS_[[% normaliz]:[% normaliz]],1)*(DATOS_[Conc.Sal.01])))))))),
0)</f>
        <v>0</v>
      </c>
      <c r="K46" s="178">
        <f t="array" ref="K46">IFERROR(
(MEDIAN((IF(DATOS_[[Sexo]:[Sexo]]=$B46,IF(DATOS_[[AGRUP. VALOR. PTO.]:[AGRUP. VALOR. PTO.]]=$B45,IF(DATOS_[[Check Periodo Ref.]:[Check Periodo Ref.]]="Dentro",IF(DATOS_[[Check Equiparado]:[Check Equiparado]]="Sí",IF(DATOS!AF$4="Sí",(1/DATOS_[[% anualiz]:[% anualiz]]),1)*IF(DATOS!AF$5="Sí",1/DATOS_[[% normaliz]:[% normaliz]],1)*(DATOS_[Conc.Sal.02])))))))),
0)</f>
        <v>0</v>
      </c>
      <c r="L46" s="178">
        <f t="array" ref="L46">IFERROR(
(MEDIAN((IF(DATOS_[[Sexo]:[Sexo]]=$B46,IF(DATOS_[[AGRUP. VALOR. PTO.]:[AGRUP. VALOR. PTO.]]=$B45,IF(DATOS_[[Check Periodo Ref.]:[Check Periodo Ref.]]="Dentro",IF(DATOS_[[Check Equiparado]:[Check Equiparado]]="Sí",IF(DATOS!AG$4="Sí",(1/DATOS_[[% anualiz]:[% anualiz]]),1)*IF(DATOS!AG$5="Sí",1/DATOS_[[% normaliz]:[% normaliz]],1)*(DATOS_[Conc.Sal.03])))))))),
0)</f>
        <v>0</v>
      </c>
      <c r="M46" s="178">
        <f t="array" ref="M46">IFERROR(
(MEDIAN((IF(DATOS_[[Sexo]:[Sexo]]=$B46,IF(DATOS_[[AGRUP. VALOR. PTO.]:[AGRUP. VALOR. PTO.]]=$B45,IF(DATOS_[[Check Periodo Ref.]:[Check Periodo Ref.]]="Dentro",IF(DATOS_[[Check Equiparado]:[Check Equiparado]]="Sí",IF(DATOS!AH$4="Sí",(1/DATOS_[[% anualiz]:[% anualiz]]),1)*IF(DATOS!AH$5="Sí",1/DATOS_[[% normaliz]:[% normaliz]],1)*(DATOS_[Conc.Sal.04])))))))),
0)</f>
        <v>0</v>
      </c>
      <c r="N46" s="178">
        <f t="array" ref="N46">IFERROR(
(MEDIAN((IF(DATOS_[[Sexo]:[Sexo]]=$B46,IF(DATOS_[[AGRUP. VALOR. PTO.]:[AGRUP. VALOR. PTO.]]=$B45,IF(DATOS_[[Check Periodo Ref.]:[Check Periodo Ref.]]="Dentro",IF(DATOS_[[Check Equiparado]:[Check Equiparado]]="Sí",IF(DATOS!AI$4="Sí",(1/DATOS_[[% anualiz]:[% anualiz]]),1)*IF(DATOS!AI$5="Sí",1/DATOS_[[% normaliz]:[% normaliz]],1)*(DATOS_[Conc.Sal.05])))))))),
0)</f>
        <v>0</v>
      </c>
      <c r="O46" s="178">
        <f t="array" ref="O46">IFERROR(
(MEDIAN((IF(DATOS_[[Sexo]:[Sexo]]=$B46,IF(DATOS_[[AGRUP. VALOR. PTO.]:[AGRUP. VALOR. PTO.]]=$B45,IF(DATOS_[[Check Periodo Ref.]:[Check Periodo Ref.]]="Dentro",IF(DATOS_[[Check Equiparado]:[Check Equiparado]]="Sí",IF(DATOS!AJ$4="Sí",(1/DATOS_[[% anualiz]:[% anualiz]]),1)*IF(DATOS!AJ$5="Sí",1/DATOS_[[% normaliz]:[% normaliz]],1)*(DATOS_[Conc.Sal.06])))))))),
0)</f>
        <v>0</v>
      </c>
      <c r="P46" s="178">
        <f t="array" ref="P46">IFERROR(
(MEDIAN((IF(DATOS_[[Sexo]:[Sexo]]=$B46,IF(DATOS_[[AGRUP. VALOR. PTO.]:[AGRUP. VALOR. PTO.]]=$B45,IF(DATOS_[[Check Periodo Ref.]:[Check Periodo Ref.]]="Dentro",IF(DATOS_[[Check Equiparado]:[Check Equiparado]]="Sí",IF(DATOS!AK$4="Sí",(1/DATOS_[[% anualiz]:[% anualiz]]),1)*IF(DATOS!AK$5="Sí",1/DATOS_[[% normaliz]:[% normaliz]],1)*(DATOS_[Conc.Sal.07])))))))),
0)</f>
        <v>0</v>
      </c>
      <c r="Q46" s="178">
        <f t="array" ref="Q46">IFERROR(
(MEDIAN((IF(DATOS_[[Sexo]:[Sexo]]=$B46,IF(DATOS_[[AGRUP. VALOR. PTO.]:[AGRUP. VALOR. PTO.]]=$B45,IF(DATOS_[[Check Periodo Ref.]:[Check Periodo Ref.]]="Dentro",IF(DATOS_[[Check Equiparado]:[Check Equiparado]]="Sí",IF(DATOS!AL$4="Sí",(1/DATOS_[[% anualiz]:[% anualiz]]),1)*IF(DATOS!AL$5="Sí",1/DATOS_[[% normaliz]:[% normaliz]],1)*(DATOS_[Conc.Sal.08])))))))),
0)</f>
        <v>0</v>
      </c>
      <c r="R46" s="178">
        <f t="array" ref="R46">IFERROR(
(MEDIAN((IF(DATOS_[[Sexo]:[Sexo]]=$B46,IF(DATOS_[[AGRUP. VALOR. PTO.]:[AGRUP. VALOR. PTO.]]=$B45,IF(DATOS_[[Check Periodo Ref.]:[Check Periodo Ref.]]="Dentro",IF(DATOS_[[Check Equiparado]:[Check Equiparado]]="Sí",IF(DATOS!AM$4="Sí",(1/DATOS_[[% anualiz]:[% anualiz]]),1)*IF(DATOS!AM$5="Sí",1/DATOS_[[% normaliz]:[% normaliz]],1)*(DATOS_[Conc.Sal.09])))))))),
0)</f>
        <v>0</v>
      </c>
      <c r="S46" s="178">
        <f t="array" ref="S46">IFERROR(
(MEDIAN((IF(DATOS_[[Sexo]:[Sexo]]=$B46,IF(DATOS_[[AGRUP. VALOR. PTO.]:[AGRUP. VALOR. PTO.]]=$B45,IF(DATOS_[[Check Periodo Ref.]:[Check Periodo Ref.]]="Dentro",IF(DATOS_[[Check Equiparado]:[Check Equiparado]]="Sí",IF(DATOS!AN$4="Sí",(1/DATOS_[[% anualiz]:[% anualiz]]),1)*IF(DATOS!AN$5="Sí",1/DATOS_[[% normaliz]:[% normaliz]],1)*(DATOS_[Conc.Sal.10])))))))),
0)</f>
        <v>0</v>
      </c>
      <c r="T46" s="178">
        <f t="array" ref="T46">IFERROR(
(MEDIAN((IF(DATOS_[[Sexo]:[Sexo]]=$B46,IF(DATOS_[[AGRUP. VALOR. PTO.]:[AGRUP. VALOR. PTO.]]=$B45,IF(DATOS_[[Check Periodo Ref.]:[Check Periodo Ref.]]="Dentro",IF(DATOS_[[Check Equiparado]:[Check Equiparado]]="Sí",IF(DATOS!AO$4="Sí",(1/DATOS_[[% anualiz]:[% anualiz]]),1)*IF(DATOS!AO$5="Sí",1/DATOS_[[% normaliz]:[% normaliz]],1)*(DATOS_[Conc.Sal.11])))))))),
0)</f>
        <v>0</v>
      </c>
      <c r="U46" s="178">
        <f t="array" ref="U46">IFERROR(
(MEDIAN((IF(DATOS_[[Sexo]:[Sexo]]=$B46,IF(DATOS_[[AGRUP. VALOR. PTO.]:[AGRUP. VALOR. PTO.]]=$B45,IF(DATOS_[[Check Periodo Ref.]:[Check Periodo Ref.]]="Dentro",IF(DATOS_[[Check Equiparado]:[Check Equiparado]]="Sí",IF(DATOS!AP$4="Sí",(1/DATOS_[[% anualiz]:[% anualiz]]),1)*IF(DATOS!AP$5="Sí",1/DATOS_[[% normaliz]:[% normaliz]],1)*(DATOS_[Conc.Sal.12])))))))),
0)</f>
        <v>0</v>
      </c>
      <c r="V46" s="178">
        <f t="array" ref="V46">IFERROR(
(MEDIAN((IF(DATOS_[[Sexo]:[Sexo]]=$B46,IF(DATOS_[[AGRUP. VALOR. PTO.]:[AGRUP. VALOR. PTO.]]=$B45,IF(DATOS_[[Check Periodo Ref.]:[Check Periodo Ref.]]="Dentro",IF(DATOS_[[Check Equiparado]:[Check Equiparado]]="Sí",IF(DATOS!AQ$4="Sí",(1/DATOS_[[% anualiz]:[% anualiz]]),1)*IF(DATOS!AQ$5="Sí",1/DATOS_[[% normaliz]:[% normaliz]],1)*(DATOS_[Conc.Sal.13])))))))),
0)</f>
        <v>0</v>
      </c>
      <c r="W46" s="178">
        <f t="array" ref="W46">IFERROR(
(MEDIAN((IF(DATOS_[[Sexo]:[Sexo]]=$B46,IF(DATOS_[[AGRUP. VALOR. PTO.]:[AGRUP. VALOR. PTO.]]=$B45,IF(DATOS_[[Check Periodo Ref.]:[Check Periodo Ref.]]="Dentro",IF(DATOS_[[Check Equiparado]:[Check Equiparado]]="Sí",IF(DATOS!AR$4="Sí",(1/DATOS_[[% anualiz]:[% anualiz]]),1)*IF(DATOS!AR$5="Sí",1/DATOS_[[% normaliz]:[% normaliz]],1)*(DATOS_[Conc.Sal.14])))))))),
0)</f>
        <v>0</v>
      </c>
      <c r="X46" s="178">
        <f t="array" ref="X46">IFERROR(
(MEDIAN((IF(DATOS_[[Sexo]:[Sexo]]=$B46,IF(DATOS_[[AGRUP. VALOR. PTO.]:[AGRUP. VALOR. PTO.]]=$B45,IF(DATOS_[[Check Periodo Ref.]:[Check Periodo Ref.]]="Dentro",IF(DATOS_[[Check Equiparado]:[Check Equiparado]]="Sí",IF(DATOS!AS$4="Sí",(1/DATOS_[[% anualiz]:[% anualiz]]),1)*IF(DATOS!AS$5="Sí",1/DATOS_[[% normaliz]:[% normaliz]],1)*(DATOS_[Conc.Sal.15])))))))),
0)</f>
        <v>0</v>
      </c>
      <c r="Y46" s="178">
        <f t="array" ref="Y46">IFERROR(
(MEDIAN((IF(DATOS_[[Sexo]:[Sexo]]=$B46,IF(DATOS_[[AGRUP. VALOR. PTO.]:[AGRUP. VALOR. PTO.]]=$B45,IF(DATOS_[[Check Periodo Ref.]:[Check Periodo Ref.]]="Dentro",IF(DATOS_[[Check Equiparado]:[Check Equiparado]]="Sí",IF(DATOS!AT$4="Sí",(1/DATOS_[[% anualiz]:[% anualiz]]),1)*IF(DATOS!AT$5="Sí",1/DATOS_[[% normaliz]:[% normaliz]],1)*(DATOS_[Conc.Sal.16])))))))),
0)</f>
        <v>0</v>
      </c>
      <c r="Z46" s="178">
        <f t="array" ref="Z46">IFERROR(
(MEDIAN((IF(DATOS_[[Sexo]:[Sexo]]=$B46,IF(DATOS_[[AGRUP. VALOR. PTO.]:[AGRUP. VALOR. PTO.]]=$B45,IF(DATOS_[[Check Periodo Ref.]:[Check Periodo Ref.]]="Dentro",IF(DATOS_[[Check Equiparado]:[Check Equiparado]]="Sí",IF(DATOS!AU$4="Sí",(1/DATOS_[[% anualiz]:[% anualiz]]),1)*IF(DATOS!AU$5="Sí",1/DATOS_[[% normaliz]:[% normaliz]],1)*(DATOS_[Conc.Sal.17])))))))),
0)</f>
        <v>0</v>
      </c>
      <c r="AA46" s="178">
        <f t="array" ref="AA46">IFERROR(
(MEDIAN((IF(DATOS_[[Sexo]:[Sexo]]=$B46,IF(DATOS_[[AGRUP. VALOR. PTO.]:[AGRUP. VALOR. PTO.]]=$B45,IF(DATOS_[[Check Periodo Ref.]:[Check Periodo Ref.]]="Dentro",IF(DATOS_[[Check Equiparado]:[Check Equiparado]]="Sí",IF(DATOS!AV$4="Sí",(1/DATOS_[[% anualiz]:[% anualiz]]),1)*IF(DATOS!AV$5="Sí",1/DATOS_[[% normaliz]:[% normaliz]],1)*(DATOS_[Conc.Sal.18])))))))),
0)</f>
        <v>0</v>
      </c>
      <c r="AB46" s="178">
        <f t="array" ref="AB46">IFERROR(
(MEDIAN((IF(DATOS_[[Sexo]:[Sexo]]=$B46,IF(DATOS_[[AGRUP. VALOR. PTO.]:[AGRUP. VALOR. PTO.]]=$B45,IF(DATOS_[[Check Periodo Ref.]:[Check Periodo Ref.]]="Dentro",IF(DATOS_[[Check Equiparado]:[Check Equiparado]]="Sí",IF(DATOS!AW$4="Sí",(1/DATOS_[[% anualiz]:[% anualiz]]),1)*IF(DATOS!AW$5="Sí",1/DATOS_[[% normaliz]:[% normaliz]],1)*(DATOS_[Conc.Sal.19])))))))),
0)</f>
        <v>0</v>
      </c>
      <c r="AC46" s="178">
        <f t="array" ref="AC46">IFERROR(
(MEDIAN((IF(DATOS_[[Sexo]:[Sexo]]=$B46,IF(DATOS_[[AGRUP. VALOR. PTO.]:[AGRUP. VALOR. PTO.]]=$B45,IF(DATOS_[[Check Periodo Ref.]:[Check Periodo Ref.]]="Dentro",IF(DATOS_[[Check Equiparado]:[Check Equiparado]]="Sí",IF(DATOS!AX$4="Sí",(1/DATOS_[[% anualiz]:[% anualiz]]),1)*IF(DATOS!AX$5="Sí",1/DATOS_[[% normaliz]:[% normaliz]],1)*(DATOS_[Conc.Sal.20])))))))),
0)</f>
        <v>0</v>
      </c>
      <c r="AD46" s="178">
        <f t="array" ref="AD46">IFERROR(
(MEDIAN((IF(DATOS_[[Sexo]:[Sexo]]=$B46,IF(DATOS_[[AGRUP. VALOR. PTO.]:[AGRUP. VALOR. PTO.]]=$B45,IF(DATOS_[[Check Periodo Ref.]:[Check Periodo Ref.]]="Dentro",IF(DATOS_[[Check Equiparado]:[Check Equiparado]]="Sí",IF(DATOS!AY$4="Sí",(1/DATOS_[[% anualiz]:[% anualiz]]),1)*IF(DATOS!AY$5="Sí",1/DATOS_[[% normaliz]:[% normaliz]],1)*(DATOS_[Conc.Sal.21])))))))),
0)</f>
        <v>0</v>
      </c>
      <c r="AE46" s="178">
        <f t="array" ref="AE46">IFERROR(
(MEDIAN((IF(DATOS_[[Sexo]:[Sexo]]=$B46,IF(DATOS_[[AGRUP. VALOR. PTO.]:[AGRUP. VALOR. PTO.]]=$B45,IF(DATOS_[[Check Periodo Ref.]:[Check Periodo Ref.]]="Dentro",IF(DATOS_[[Check Equiparado]:[Check Equiparado]]="Sí",IF(DATOS!AZ$4="Sí",(1/DATOS_[[% anualiz]:[% anualiz]]),1)*IF(DATOS!AZ$5="Sí",1/DATOS_[[% normaliz]:[% normaliz]],1)*(DATOS_[Conc.Sal.22])))))))),
0)</f>
        <v>0</v>
      </c>
      <c r="AF46" s="178">
        <f t="array" ref="AF46">IFERROR(
(MEDIAN((IF(DATOS_[[Sexo]:[Sexo]]=$B46,IF(DATOS_[[AGRUP. VALOR. PTO.]:[AGRUP. VALOR. PTO.]]=$B45,IF(DATOS_[[Check Periodo Ref.]:[Check Periodo Ref.]]="Dentro",IF(DATOS_[[Check Equiparado]:[Check Equiparado]]="Sí",IF(DATOS!BA$4="Sí",(1/DATOS_[[% anualiz]:[% anualiz]]),1)*IF(DATOS!BA$5="Sí",1/DATOS_[[% normaliz]:[% normaliz]],1)*(DATOS_[Conc.Sal.23])))))))),
0)</f>
        <v>0</v>
      </c>
      <c r="AG46" s="178">
        <f t="array" ref="AG46">IFERROR(
(MEDIAN((IF(DATOS_[[Sexo]:[Sexo]]=$B46,IF(DATOS_[[AGRUP. VALOR. PTO.]:[AGRUP. VALOR. PTO.]]=$B45,IF(DATOS_[[Check Periodo Ref.]:[Check Periodo Ref.]]="Dentro",IF(DATOS_[[Check Equiparado]:[Check Equiparado]]="Sí",IF(DATOS!BB$4="Sí",(1/DATOS_[[% anualiz]:[% anualiz]]),1)*IF(DATOS!BB$5="Sí",1/DATOS_[[% normaliz]:[% normaliz]],1)*(DATOS_[Conc.Sal.24])))))))),
0)</f>
        <v>0</v>
      </c>
      <c r="AH46" s="178">
        <f t="array" ref="AH46">IFERROR(
(MEDIAN((IF(DATOS_[[Sexo]:[Sexo]]=$B46,IF(DATOS_[[AGRUP. VALOR. PTO.]:[AGRUP. VALOR. PTO.]]=$B45,IF(DATOS_[[Check Periodo Ref.]:[Check Periodo Ref.]]="Dentro",IF(DATOS_[[Check Equiparado]:[Check Equiparado]]="Sí",IF(DATOS!BC$4="Sí",(1/DATOS_[[% anualiz]:[% anualiz]]),1)*IF(DATOS!BC$5="Sí",1/DATOS_[[% normaliz]:[% normaliz]],1)*(DATOS_[Conc.Sal.25])))))))),
0)</f>
        <v>0</v>
      </c>
      <c r="AI46" s="178">
        <f t="array" ref="AI46">IFERROR(
(MEDIAN((IF(DATOS_[[Sexo]:[Sexo]]=$B46,IF(DATOS_[[AGRUP. VALOR. PTO.]:[AGRUP. VALOR. PTO.]]=$B45,IF(DATOS_[[Check Periodo Ref.]:[Check Periodo Ref.]]="Dentro",IF(DATOS_[[Check Equiparado]:[Check Equiparado]]="Sí",IF(DATOS!BD$4="Sí",(1/DATOS_[[% anualiz]:[% anualiz]]),1)*IF(DATOS!BD$5="Sí",1/DATOS_[[% normaliz]:[% normaliz]],1)*(DATOS_[Conc.Sal.26])))))))),
0)</f>
        <v>0</v>
      </c>
      <c r="AJ46" s="178">
        <f t="array" ref="AJ46">IFERROR(
(MEDIAN((IF(DATOS_[[Sexo]:[Sexo]]=$B46,IF(DATOS_[[AGRUP. VALOR. PTO.]:[AGRUP. VALOR. PTO.]]=$B45,IF(DATOS_[[Check Periodo Ref.]:[Check Periodo Ref.]]="Dentro",IF(DATOS_[[Check Equiparado]:[Check Equiparado]]="Sí",IF(DATOS!BE$4="Sí",(1/DATOS_[[% anualiz]:[% anualiz]]),1)*IF(DATOS!BE$5="Sí",1/DATOS_[[% normaliz]:[% normaliz]],1)*(DATOS_[Conc.Sal.27])))))))),
0)</f>
        <v>0</v>
      </c>
      <c r="AK46" s="178">
        <f t="array" ref="AK46">IFERROR(
(MEDIAN((IF(DATOS_[[Sexo]:[Sexo]]=$B46,IF(DATOS_[[AGRUP. VALOR. PTO.]:[AGRUP. VALOR. PTO.]]=$B45,IF(DATOS_[[Check Periodo Ref.]:[Check Periodo Ref.]]="Dentro",IF(DATOS_[[Check Equiparado]:[Check Equiparado]]="Sí",IF(DATOS!BF$4="Sí",(1/DATOS_[[% anualiz]:[% anualiz]]),1)*IF(DATOS!BF$5="Sí",1/DATOS_[[% normaliz]:[% normaliz]],1)*(DATOS_[Conc.Sal.28])))))))),
0)</f>
        <v>0</v>
      </c>
      <c r="AL46" s="178">
        <f t="array" ref="AL46">IFERROR(
(MEDIAN((IF(DATOS_[[Sexo]:[Sexo]]=$B46,IF(DATOS_[[AGRUP. VALOR. PTO.]:[AGRUP. VALOR. PTO.]]=$B45,IF(DATOS_[[Check Periodo Ref.]:[Check Periodo Ref.]]="Dentro",IF(DATOS_[[Check Equiparado]:[Check Equiparado]]="Sí",IF(DATOS!BG$4="Sí",(1/DATOS_[[% anualiz]:[% anualiz]]),1)*IF(DATOS!BG$5="Sí",1/DATOS_[[% normaliz]:[% normaliz]],1)*(DATOS_[Conc.Sal.29])))))))),
0)</f>
        <v>0</v>
      </c>
      <c r="AM46" s="178">
        <f t="array" ref="AM46">IFERROR(
(MEDIAN((IF(DATOS_[[Sexo]:[Sexo]]=$B46,IF(DATOS_[[AGRUP. VALOR. PTO.]:[AGRUP. VALOR. PTO.]]=$B45,IF(DATOS_[[Check Periodo Ref.]:[Check Periodo Ref.]]="Dentro",IF(DATOS_[[Check Equiparado]:[Check Equiparado]]="Sí",IF(DATOS!BH$4="Sí",(1/DATOS_[[% anualiz]:[% anualiz]]),1)*IF(DATOS!BH$5="Sí",1/DATOS_[[% normaliz]:[% normaliz]],1)*(DATOS_[Conc.Sal.30])))))))),
0)</f>
        <v>0</v>
      </c>
      <c r="AN46" s="179">
        <f t="array" ref="AN46">IFERROR(
MEDIAN(IF(DATOS_[Sexo]=$B46,IF(DATOS_[[AGRUP. VALOR. PTO.]:[AGRUP. VALOR. PTO.]]=$B45,IF(DATOS_[Check Equiparado]="Sí",IF(DATOS_[Check Periodo Ref.]="Dentro",DATOS_[Tot COMPL.SAL Eq],FALSE))))),
0)</f>
        <v>0</v>
      </c>
      <c r="AO46" s="180">
        <f t="array" ref="AO46">IFERROR(
MEDIAN(IF(DATOS_[Sexo]=$B46,IF(DATOS_[[AGRUP. VALOR. PTO.]:[AGRUP. VALOR. PTO.]]=$B45,IF(DATOS_[Check Equiparado]="Sí",IF(DATOS_[Check Periodo Ref.]="Dentro",DATOS_[TOTAL SALARIO Eq],FALSE))))),
0)</f>
        <v>0</v>
      </c>
      <c r="AP46" s="181">
        <f t="array" ref="AP46">IFERROR(
(MEDIAN((IF(DATOS_[[Sexo]:[Sexo]]=$B46,IF(DATOS_[[AGRUP. VALOR. PTO.]:[AGRUP. VALOR. PTO.]]=$B45,IF(DATOS_[[Check Periodo Ref.]:[Check Periodo Ref.]]="Dentro",IF(DATOS_[[Check Equiparado]:[Check Equiparado]]="Sí",IF(DATOS!BI$4="Sí",(1/DATOS_[[% anualiz]:[% anualiz]]),1)*IF(DATOS!BI$5="Sí",1/DATOS_[[% normaliz]:[% normaliz]],1)*(DATOS_[C.Extra.01])))))))),
0)</f>
        <v>0</v>
      </c>
      <c r="AQ46" s="181">
        <f t="array" ref="AQ46">IFERROR(
(MEDIAN((IF(DATOS_[[Sexo]:[Sexo]]=$B46,IF(DATOS_[[AGRUP. VALOR. PTO.]:[AGRUP. VALOR. PTO.]]=$B45,IF(DATOS_[[Check Periodo Ref.]:[Check Periodo Ref.]]="Dentro",IF(DATOS_[[Check Equiparado]:[Check Equiparado]]="Sí",IF(DATOS!BJ$4="Sí",(1/DATOS_[[% anualiz]:[% anualiz]]),1)*IF(DATOS!BJ$5="Sí",1/DATOS_[[% normaliz]:[% normaliz]],1)*(DATOS_[C.Extra.02])))))))),
0)</f>
        <v>0</v>
      </c>
      <c r="AR46" s="181">
        <f t="array" ref="AR46">IFERROR(
(MEDIAN((IF(DATOS_[[Sexo]:[Sexo]]=$B46,IF(DATOS_[[AGRUP. VALOR. PTO.]:[AGRUP. VALOR. PTO.]]=$B45,IF(DATOS_[[Check Periodo Ref.]:[Check Periodo Ref.]]="Dentro",IF(DATOS_[[Check Equiparado]:[Check Equiparado]]="Sí",IF(DATOS!BK$4="Sí",(1/DATOS_[[% anualiz]:[% anualiz]]),1)*IF(DATOS!BK$5="Sí",1/DATOS_[[% normaliz]:[% normaliz]],1)*(DATOS_[C.Extra.03])))))))),
0)</f>
        <v>0</v>
      </c>
      <c r="AS46" s="181">
        <f t="array" ref="AS46">IFERROR(
(MEDIAN((IF(DATOS_[[Sexo]:[Sexo]]=$B46,IF(DATOS_[[AGRUP. VALOR. PTO.]:[AGRUP. VALOR. PTO.]]=$B45,IF(DATOS_[[Check Periodo Ref.]:[Check Periodo Ref.]]="Dentro",IF(DATOS_[[Check Equiparado]:[Check Equiparado]]="Sí",IF(DATOS!BL$4="Sí",(1/DATOS_[[% anualiz]:[% anualiz]]),1)*IF(DATOS!BL$5="Sí",1/DATOS_[[% normaliz]:[% normaliz]],1)*(DATOS_[C.Extra.04])))))))),
0)</f>
        <v>0</v>
      </c>
      <c r="AT46" s="181">
        <f t="array" ref="AT46">IFERROR(
(MEDIAN((IF(DATOS_[[Sexo]:[Sexo]]=$B46,IF(DATOS_[[AGRUP. VALOR. PTO.]:[AGRUP. VALOR. PTO.]]=$B45,IF(DATOS_[[Check Periodo Ref.]:[Check Periodo Ref.]]="Dentro",IF(DATOS_[[Check Equiparado]:[Check Equiparado]]="Sí",IF(DATOS!BM$4="Sí",(1/DATOS_[[% anualiz]:[% anualiz]]),1)*IF(DATOS!BM$5="Sí",1/DATOS_[[% normaliz]:[% normaliz]],1)*(DATOS_[C.Extra.05])))))))),
0)</f>
        <v>0</v>
      </c>
      <c r="AU46" s="182">
        <f t="array" ref="AU46">IFERROR(
MEDIAN(IF(DATOS_[Sexo]=$B46,IF(DATOS_[[AGRUP. VALOR. PTO.]:[AGRUP. VALOR. PTO.]]=$B45,IF(DATOS_[Check Equiparado]="Sí",IF(DATOS_[Check Periodo Ref.]="Dentro",DATOS_[Tot Extrasalarial Eq],FALSE))))),
0)</f>
        <v>0</v>
      </c>
      <c r="AV46" s="183">
        <f t="array" ref="AV46">IFERROR(
MEDIAN(IF(DATOS_[Sexo]=$B46,IF(DATOS_[[AGRUP. VALOR. PTO.]:[AGRUP. VALOR. PTO.]]=$B45,IF(DATOS_[Check Equiparado]="Sí",IF(DATOS_[Check Periodo Ref.]="Dentro",DATOS_[TOTAL Retrib Eq],FALSE))))),
0)</f>
        <v>0</v>
      </c>
    </row>
    <row r="47" spans="1:48" x14ac:dyDescent="0.3">
      <c r="A47" s="107" t="str">
        <f t="shared" ref="A47" si="46">+A46</f>
        <v>[ocultar]</v>
      </c>
      <c r="B47" s="153" t="s">
        <v>163</v>
      </c>
      <c r="C47" s="99">
        <f t="array" ref="C47">SUM(IF($B47=DATOS_[Sexo],
IF($B45=DATOS_[AGRUP. VALOR. PTO.],
IF("Dentro"=DATOS_[Check Periodo Ref.],
1/(COUNTIFS(DATOS_[Sexo],$B47,DATOS_[AGRUP. VALOR. PTO.],$B45,DATOS_[Check Periodo Ref.],"Dentro",DATOS_[id],DATOS_[id]))))))</f>
        <v>0</v>
      </c>
      <c r="D47" s="100">
        <f>COUNTIFS(DATOS_[AGRUP. VALOR. PTO.],$B45,DATOS_[Sexo],$B47,DATOS_[Check Periodo Ref.],"Dentro")</f>
        <v>0</v>
      </c>
      <c r="E47" s="100">
        <f>COUNTIFS(DATOS_[AGRUP. VALOR. PTO.],$B45,DATOS_[Sexo],$B47,DATOS_[Check Periodo Ref.],"Dentro",DATOS_[Check Nº SC Norm],"Sí")</f>
        <v>0</v>
      </c>
      <c r="F47" s="100">
        <f>COUNTIFS(DATOS_[AGRUP. VALOR. PTO.],$B45,DATOS_[Sexo],$B47,DATOS_[Check Periodo Ref.],"Dentro",DATOS_[Check Nº SC Anualiz],"Sí")</f>
        <v>0</v>
      </c>
      <c r="G47" s="100">
        <f>COUNTIFS(DATOS_[AGRUP. VALOR. PTO.],$B45,DATOS_[Sexo],$B47,DATOS_[Check Periodo Ref.],"Dentro",DATOS_[Check Nº SC Norm y Anualiz],"Sí")</f>
        <v>0</v>
      </c>
      <c r="H47" s="100">
        <f>COUNTIFS(DATOS_[AGRUP. VALOR. PTO.],$B45,DATOS_[Sexo],$B47,DATOS_[Check Periodo Ref.],"Dentro",DATOS_[Check Equiparación],"Sí")</f>
        <v>0</v>
      </c>
      <c r="I47" s="177" cm="1">
        <f t="array" ref="I47">IFERROR(
MEDIAN(IF(DATOS_[Sexo]=$B47,IF(DATOS_[[AGRUP. VALOR. PTO.]:[AGRUP. VALOR. PTO.]]=$B45,IF(DATOS_[Check Equiparado]="Sí",IF(DATOS_[Check Periodo Ref.]="Dentro",DATOS_[SALARIO BASE Eq],FALSE))))),
0)</f>
        <v>0</v>
      </c>
      <c r="J47" s="178">
        <f t="array" ref="J47">IFERROR(
(MEDIAN((IF(DATOS_[[Sexo]:[Sexo]]=$B47,IF(DATOS_[[AGRUP. VALOR. PTO.]:[AGRUP. VALOR. PTO.]]=$B45,IF(DATOS_[[Check Periodo Ref.]:[Check Periodo Ref.]]="Dentro",IF(DATOS_[[Check Equiparado]:[Check Equiparado]]="Sí",IF(DATOS!AE$4="Sí",(1/DATOS_[[% anualiz]:[% anualiz]]),1)*IF(DATOS!AE$5="Sí",1/DATOS_[[% normaliz]:[% normaliz]],1)*(DATOS_[Conc.Sal.01])))))))),
0)</f>
        <v>0</v>
      </c>
      <c r="K47" s="178">
        <f t="array" ref="K47">IFERROR(
(MEDIAN((IF(DATOS_[[Sexo]:[Sexo]]=$B47,IF(DATOS_[[AGRUP. VALOR. PTO.]:[AGRUP. VALOR. PTO.]]=$B45,IF(DATOS_[[Check Periodo Ref.]:[Check Periodo Ref.]]="Dentro",IF(DATOS_[[Check Equiparado]:[Check Equiparado]]="Sí",IF(DATOS!AF$4="Sí",(1/DATOS_[[% anualiz]:[% anualiz]]),1)*IF(DATOS!AF$5="Sí",1/DATOS_[[% normaliz]:[% normaliz]],1)*(DATOS_[Conc.Sal.02])))))))),
0)</f>
        <v>0</v>
      </c>
      <c r="L47" s="178">
        <f t="array" ref="L47">IFERROR(
(MEDIAN((IF(DATOS_[[Sexo]:[Sexo]]=$B47,IF(DATOS_[[AGRUP. VALOR. PTO.]:[AGRUP. VALOR. PTO.]]=$B45,IF(DATOS_[[Check Periodo Ref.]:[Check Periodo Ref.]]="Dentro",IF(DATOS_[[Check Equiparado]:[Check Equiparado]]="Sí",IF(DATOS!AG$4="Sí",(1/DATOS_[[% anualiz]:[% anualiz]]),1)*IF(DATOS!AG$5="Sí",1/DATOS_[[% normaliz]:[% normaliz]],1)*(DATOS_[Conc.Sal.03])))))))),
0)</f>
        <v>0</v>
      </c>
      <c r="M47" s="178">
        <f t="array" ref="M47">IFERROR(
(MEDIAN((IF(DATOS_[[Sexo]:[Sexo]]=$B47,IF(DATOS_[[AGRUP. VALOR. PTO.]:[AGRUP. VALOR. PTO.]]=$B45,IF(DATOS_[[Check Periodo Ref.]:[Check Periodo Ref.]]="Dentro",IF(DATOS_[[Check Equiparado]:[Check Equiparado]]="Sí",IF(DATOS!AH$4="Sí",(1/DATOS_[[% anualiz]:[% anualiz]]),1)*IF(DATOS!AH$5="Sí",1/DATOS_[[% normaliz]:[% normaliz]],1)*(DATOS_[Conc.Sal.04])))))))),
0)</f>
        <v>0</v>
      </c>
      <c r="N47" s="178">
        <f t="array" ref="N47">IFERROR(
(MEDIAN((IF(DATOS_[[Sexo]:[Sexo]]=$B47,IF(DATOS_[[AGRUP. VALOR. PTO.]:[AGRUP. VALOR. PTO.]]=$B45,IF(DATOS_[[Check Periodo Ref.]:[Check Periodo Ref.]]="Dentro",IF(DATOS_[[Check Equiparado]:[Check Equiparado]]="Sí",IF(DATOS!AI$4="Sí",(1/DATOS_[[% anualiz]:[% anualiz]]),1)*IF(DATOS!AI$5="Sí",1/DATOS_[[% normaliz]:[% normaliz]],1)*(DATOS_[Conc.Sal.05])))))))),
0)</f>
        <v>0</v>
      </c>
      <c r="O47" s="178">
        <f t="array" ref="O47">IFERROR(
(MEDIAN((IF(DATOS_[[Sexo]:[Sexo]]=$B47,IF(DATOS_[[AGRUP. VALOR. PTO.]:[AGRUP. VALOR. PTO.]]=$B45,IF(DATOS_[[Check Periodo Ref.]:[Check Periodo Ref.]]="Dentro",IF(DATOS_[[Check Equiparado]:[Check Equiparado]]="Sí",IF(DATOS!AJ$4="Sí",(1/DATOS_[[% anualiz]:[% anualiz]]),1)*IF(DATOS!AJ$5="Sí",1/DATOS_[[% normaliz]:[% normaliz]],1)*(DATOS_[Conc.Sal.06])))))))),
0)</f>
        <v>0</v>
      </c>
      <c r="P47" s="178">
        <f t="array" ref="P47">IFERROR(
(MEDIAN((IF(DATOS_[[Sexo]:[Sexo]]=$B47,IF(DATOS_[[AGRUP. VALOR. PTO.]:[AGRUP. VALOR. PTO.]]=$B45,IF(DATOS_[[Check Periodo Ref.]:[Check Periodo Ref.]]="Dentro",IF(DATOS_[[Check Equiparado]:[Check Equiparado]]="Sí",IF(DATOS!AK$4="Sí",(1/DATOS_[[% anualiz]:[% anualiz]]),1)*IF(DATOS!AK$5="Sí",1/DATOS_[[% normaliz]:[% normaliz]],1)*(DATOS_[Conc.Sal.07])))))))),
0)</f>
        <v>0</v>
      </c>
      <c r="Q47" s="178">
        <f t="array" ref="Q47">IFERROR(
(MEDIAN((IF(DATOS_[[Sexo]:[Sexo]]=$B47,IF(DATOS_[[AGRUP. VALOR. PTO.]:[AGRUP. VALOR. PTO.]]=$B45,IF(DATOS_[[Check Periodo Ref.]:[Check Periodo Ref.]]="Dentro",IF(DATOS_[[Check Equiparado]:[Check Equiparado]]="Sí",IF(DATOS!AL$4="Sí",(1/DATOS_[[% anualiz]:[% anualiz]]),1)*IF(DATOS!AL$5="Sí",1/DATOS_[[% normaliz]:[% normaliz]],1)*(DATOS_[Conc.Sal.08])))))))),
0)</f>
        <v>0</v>
      </c>
      <c r="R47" s="178">
        <f t="array" ref="R47">IFERROR(
(MEDIAN((IF(DATOS_[[Sexo]:[Sexo]]=$B47,IF(DATOS_[[AGRUP. VALOR. PTO.]:[AGRUP. VALOR. PTO.]]=$B45,IF(DATOS_[[Check Periodo Ref.]:[Check Periodo Ref.]]="Dentro",IF(DATOS_[[Check Equiparado]:[Check Equiparado]]="Sí",IF(DATOS!AM$4="Sí",(1/DATOS_[[% anualiz]:[% anualiz]]),1)*IF(DATOS!AM$5="Sí",1/DATOS_[[% normaliz]:[% normaliz]],1)*(DATOS_[Conc.Sal.09])))))))),
0)</f>
        <v>0</v>
      </c>
      <c r="S47" s="178">
        <f t="array" ref="S47">IFERROR(
(MEDIAN((IF(DATOS_[[Sexo]:[Sexo]]=$B47,IF(DATOS_[[AGRUP. VALOR. PTO.]:[AGRUP. VALOR. PTO.]]=$B45,IF(DATOS_[[Check Periodo Ref.]:[Check Periodo Ref.]]="Dentro",IF(DATOS_[[Check Equiparado]:[Check Equiparado]]="Sí",IF(DATOS!AN$4="Sí",(1/DATOS_[[% anualiz]:[% anualiz]]),1)*IF(DATOS!AN$5="Sí",1/DATOS_[[% normaliz]:[% normaliz]],1)*(DATOS_[Conc.Sal.10])))))))),
0)</f>
        <v>0</v>
      </c>
      <c r="T47" s="178">
        <f t="array" ref="T47">IFERROR(
(MEDIAN((IF(DATOS_[[Sexo]:[Sexo]]=$B47,IF(DATOS_[[AGRUP. VALOR. PTO.]:[AGRUP. VALOR. PTO.]]=$B45,IF(DATOS_[[Check Periodo Ref.]:[Check Periodo Ref.]]="Dentro",IF(DATOS_[[Check Equiparado]:[Check Equiparado]]="Sí",IF(DATOS!AO$4="Sí",(1/DATOS_[[% anualiz]:[% anualiz]]),1)*IF(DATOS!AO$5="Sí",1/DATOS_[[% normaliz]:[% normaliz]],1)*(DATOS_[Conc.Sal.11])))))))),
0)</f>
        <v>0</v>
      </c>
      <c r="U47" s="178">
        <f t="array" ref="U47">IFERROR(
(MEDIAN((IF(DATOS_[[Sexo]:[Sexo]]=$B47,IF(DATOS_[[AGRUP. VALOR. PTO.]:[AGRUP. VALOR. PTO.]]=$B45,IF(DATOS_[[Check Periodo Ref.]:[Check Periodo Ref.]]="Dentro",IF(DATOS_[[Check Equiparado]:[Check Equiparado]]="Sí",IF(DATOS!AP$4="Sí",(1/DATOS_[[% anualiz]:[% anualiz]]),1)*IF(DATOS!AP$5="Sí",1/DATOS_[[% normaliz]:[% normaliz]],1)*(DATOS_[Conc.Sal.12])))))))),
0)</f>
        <v>0</v>
      </c>
      <c r="V47" s="178">
        <f t="array" ref="V47">IFERROR(
(MEDIAN((IF(DATOS_[[Sexo]:[Sexo]]=$B47,IF(DATOS_[[AGRUP. VALOR. PTO.]:[AGRUP. VALOR. PTO.]]=$B45,IF(DATOS_[[Check Periodo Ref.]:[Check Periodo Ref.]]="Dentro",IF(DATOS_[[Check Equiparado]:[Check Equiparado]]="Sí",IF(DATOS!AQ$4="Sí",(1/DATOS_[[% anualiz]:[% anualiz]]),1)*IF(DATOS!AQ$5="Sí",1/DATOS_[[% normaliz]:[% normaliz]],1)*(DATOS_[Conc.Sal.13])))))))),
0)</f>
        <v>0</v>
      </c>
      <c r="W47" s="178">
        <f t="array" ref="W47">IFERROR(
(MEDIAN((IF(DATOS_[[Sexo]:[Sexo]]=$B47,IF(DATOS_[[AGRUP. VALOR. PTO.]:[AGRUP. VALOR. PTO.]]=$B45,IF(DATOS_[[Check Periodo Ref.]:[Check Periodo Ref.]]="Dentro",IF(DATOS_[[Check Equiparado]:[Check Equiparado]]="Sí",IF(DATOS!AR$4="Sí",(1/DATOS_[[% anualiz]:[% anualiz]]),1)*IF(DATOS!AR$5="Sí",1/DATOS_[[% normaliz]:[% normaliz]],1)*(DATOS_[Conc.Sal.14])))))))),
0)</f>
        <v>0</v>
      </c>
      <c r="X47" s="178">
        <f t="array" ref="X47">IFERROR(
(MEDIAN((IF(DATOS_[[Sexo]:[Sexo]]=$B47,IF(DATOS_[[AGRUP. VALOR. PTO.]:[AGRUP. VALOR. PTO.]]=$B45,IF(DATOS_[[Check Periodo Ref.]:[Check Periodo Ref.]]="Dentro",IF(DATOS_[[Check Equiparado]:[Check Equiparado]]="Sí",IF(DATOS!AS$4="Sí",(1/DATOS_[[% anualiz]:[% anualiz]]),1)*IF(DATOS!AS$5="Sí",1/DATOS_[[% normaliz]:[% normaliz]],1)*(DATOS_[Conc.Sal.15])))))))),
0)</f>
        <v>0</v>
      </c>
      <c r="Y47" s="178">
        <f t="array" ref="Y47">IFERROR(
(MEDIAN((IF(DATOS_[[Sexo]:[Sexo]]=$B47,IF(DATOS_[[AGRUP. VALOR. PTO.]:[AGRUP. VALOR. PTO.]]=$B45,IF(DATOS_[[Check Periodo Ref.]:[Check Periodo Ref.]]="Dentro",IF(DATOS_[[Check Equiparado]:[Check Equiparado]]="Sí",IF(DATOS!AT$4="Sí",(1/DATOS_[[% anualiz]:[% anualiz]]),1)*IF(DATOS!AT$5="Sí",1/DATOS_[[% normaliz]:[% normaliz]],1)*(DATOS_[Conc.Sal.16])))))))),
0)</f>
        <v>0</v>
      </c>
      <c r="Z47" s="178">
        <f t="array" ref="Z47">IFERROR(
(MEDIAN((IF(DATOS_[[Sexo]:[Sexo]]=$B47,IF(DATOS_[[AGRUP. VALOR. PTO.]:[AGRUP. VALOR. PTO.]]=$B45,IF(DATOS_[[Check Periodo Ref.]:[Check Periodo Ref.]]="Dentro",IF(DATOS_[[Check Equiparado]:[Check Equiparado]]="Sí",IF(DATOS!AU$4="Sí",(1/DATOS_[[% anualiz]:[% anualiz]]),1)*IF(DATOS!AU$5="Sí",1/DATOS_[[% normaliz]:[% normaliz]],1)*(DATOS_[Conc.Sal.17])))))))),
0)</f>
        <v>0</v>
      </c>
      <c r="AA47" s="178">
        <f t="array" ref="AA47">IFERROR(
(MEDIAN((IF(DATOS_[[Sexo]:[Sexo]]=$B47,IF(DATOS_[[AGRUP. VALOR. PTO.]:[AGRUP. VALOR. PTO.]]=$B45,IF(DATOS_[[Check Periodo Ref.]:[Check Periodo Ref.]]="Dentro",IF(DATOS_[[Check Equiparado]:[Check Equiparado]]="Sí",IF(DATOS!AV$4="Sí",(1/DATOS_[[% anualiz]:[% anualiz]]),1)*IF(DATOS!AV$5="Sí",1/DATOS_[[% normaliz]:[% normaliz]],1)*(DATOS_[Conc.Sal.18])))))))),
0)</f>
        <v>0</v>
      </c>
      <c r="AB47" s="178">
        <f t="array" ref="AB47">IFERROR(
(MEDIAN((IF(DATOS_[[Sexo]:[Sexo]]=$B47,IF(DATOS_[[AGRUP. VALOR. PTO.]:[AGRUP. VALOR. PTO.]]=$B45,IF(DATOS_[[Check Periodo Ref.]:[Check Periodo Ref.]]="Dentro",IF(DATOS_[[Check Equiparado]:[Check Equiparado]]="Sí",IF(DATOS!AW$4="Sí",(1/DATOS_[[% anualiz]:[% anualiz]]),1)*IF(DATOS!AW$5="Sí",1/DATOS_[[% normaliz]:[% normaliz]],1)*(DATOS_[Conc.Sal.19])))))))),
0)</f>
        <v>0</v>
      </c>
      <c r="AC47" s="178">
        <f t="array" ref="AC47">IFERROR(
(MEDIAN((IF(DATOS_[[Sexo]:[Sexo]]=$B47,IF(DATOS_[[AGRUP. VALOR. PTO.]:[AGRUP. VALOR. PTO.]]=$B45,IF(DATOS_[[Check Periodo Ref.]:[Check Periodo Ref.]]="Dentro",IF(DATOS_[[Check Equiparado]:[Check Equiparado]]="Sí",IF(DATOS!AX$4="Sí",(1/DATOS_[[% anualiz]:[% anualiz]]),1)*IF(DATOS!AX$5="Sí",1/DATOS_[[% normaliz]:[% normaliz]],1)*(DATOS_[Conc.Sal.20])))))))),
0)</f>
        <v>0</v>
      </c>
      <c r="AD47" s="178">
        <f t="array" ref="AD47">IFERROR(
(MEDIAN((IF(DATOS_[[Sexo]:[Sexo]]=$B47,IF(DATOS_[[AGRUP. VALOR. PTO.]:[AGRUP. VALOR. PTO.]]=$B45,IF(DATOS_[[Check Periodo Ref.]:[Check Periodo Ref.]]="Dentro",IF(DATOS_[[Check Equiparado]:[Check Equiparado]]="Sí",IF(DATOS!AY$4="Sí",(1/DATOS_[[% anualiz]:[% anualiz]]),1)*IF(DATOS!AY$5="Sí",1/DATOS_[[% normaliz]:[% normaliz]],1)*(DATOS_[Conc.Sal.21])))))))),
0)</f>
        <v>0</v>
      </c>
      <c r="AE47" s="178">
        <f t="array" ref="AE47">IFERROR(
(MEDIAN((IF(DATOS_[[Sexo]:[Sexo]]=$B47,IF(DATOS_[[AGRUP. VALOR. PTO.]:[AGRUP. VALOR. PTO.]]=$B45,IF(DATOS_[[Check Periodo Ref.]:[Check Periodo Ref.]]="Dentro",IF(DATOS_[[Check Equiparado]:[Check Equiparado]]="Sí",IF(DATOS!AZ$4="Sí",(1/DATOS_[[% anualiz]:[% anualiz]]),1)*IF(DATOS!AZ$5="Sí",1/DATOS_[[% normaliz]:[% normaliz]],1)*(DATOS_[Conc.Sal.22])))))))),
0)</f>
        <v>0</v>
      </c>
      <c r="AF47" s="178">
        <f t="array" ref="AF47">IFERROR(
(MEDIAN((IF(DATOS_[[Sexo]:[Sexo]]=$B47,IF(DATOS_[[AGRUP. VALOR. PTO.]:[AGRUP. VALOR. PTO.]]=$B45,IF(DATOS_[[Check Periodo Ref.]:[Check Periodo Ref.]]="Dentro",IF(DATOS_[[Check Equiparado]:[Check Equiparado]]="Sí",IF(DATOS!BA$4="Sí",(1/DATOS_[[% anualiz]:[% anualiz]]),1)*IF(DATOS!BA$5="Sí",1/DATOS_[[% normaliz]:[% normaliz]],1)*(DATOS_[Conc.Sal.23])))))))),
0)</f>
        <v>0</v>
      </c>
      <c r="AG47" s="178">
        <f t="array" ref="AG47">IFERROR(
(MEDIAN((IF(DATOS_[[Sexo]:[Sexo]]=$B47,IF(DATOS_[[AGRUP. VALOR. PTO.]:[AGRUP. VALOR. PTO.]]=$B45,IF(DATOS_[[Check Periodo Ref.]:[Check Periodo Ref.]]="Dentro",IF(DATOS_[[Check Equiparado]:[Check Equiparado]]="Sí",IF(DATOS!BB$4="Sí",(1/DATOS_[[% anualiz]:[% anualiz]]),1)*IF(DATOS!BB$5="Sí",1/DATOS_[[% normaliz]:[% normaliz]],1)*(DATOS_[Conc.Sal.24])))))))),
0)</f>
        <v>0</v>
      </c>
      <c r="AH47" s="178">
        <f t="array" ref="AH47">IFERROR(
(MEDIAN((IF(DATOS_[[Sexo]:[Sexo]]=$B47,IF(DATOS_[[AGRUP. VALOR. PTO.]:[AGRUP. VALOR. PTO.]]=$B45,IF(DATOS_[[Check Periodo Ref.]:[Check Periodo Ref.]]="Dentro",IF(DATOS_[[Check Equiparado]:[Check Equiparado]]="Sí",IF(DATOS!BC$4="Sí",(1/DATOS_[[% anualiz]:[% anualiz]]),1)*IF(DATOS!BC$5="Sí",1/DATOS_[[% normaliz]:[% normaliz]],1)*(DATOS_[Conc.Sal.25])))))))),
0)</f>
        <v>0</v>
      </c>
      <c r="AI47" s="178">
        <f t="array" ref="AI47">IFERROR(
(MEDIAN((IF(DATOS_[[Sexo]:[Sexo]]=$B47,IF(DATOS_[[AGRUP. VALOR. PTO.]:[AGRUP. VALOR. PTO.]]=$B45,IF(DATOS_[[Check Periodo Ref.]:[Check Periodo Ref.]]="Dentro",IF(DATOS_[[Check Equiparado]:[Check Equiparado]]="Sí",IF(DATOS!BD$4="Sí",(1/DATOS_[[% anualiz]:[% anualiz]]),1)*IF(DATOS!BD$5="Sí",1/DATOS_[[% normaliz]:[% normaliz]],1)*(DATOS_[Conc.Sal.26])))))))),
0)</f>
        <v>0</v>
      </c>
      <c r="AJ47" s="178">
        <f t="array" ref="AJ47">IFERROR(
(MEDIAN((IF(DATOS_[[Sexo]:[Sexo]]=$B47,IF(DATOS_[[AGRUP. VALOR. PTO.]:[AGRUP. VALOR. PTO.]]=$B45,IF(DATOS_[[Check Periodo Ref.]:[Check Periodo Ref.]]="Dentro",IF(DATOS_[[Check Equiparado]:[Check Equiparado]]="Sí",IF(DATOS!BE$4="Sí",(1/DATOS_[[% anualiz]:[% anualiz]]),1)*IF(DATOS!BE$5="Sí",1/DATOS_[[% normaliz]:[% normaliz]],1)*(DATOS_[Conc.Sal.27])))))))),
0)</f>
        <v>0</v>
      </c>
      <c r="AK47" s="178">
        <f t="array" ref="AK47">IFERROR(
(MEDIAN((IF(DATOS_[[Sexo]:[Sexo]]=$B47,IF(DATOS_[[AGRUP. VALOR. PTO.]:[AGRUP. VALOR. PTO.]]=$B45,IF(DATOS_[[Check Periodo Ref.]:[Check Periodo Ref.]]="Dentro",IF(DATOS_[[Check Equiparado]:[Check Equiparado]]="Sí",IF(DATOS!BF$4="Sí",(1/DATOS_[[% anualiz]:[% anualiz]]),1)*IF(DATOS!BF$5="Sí",1/DATOS_[[% normaliz]:[% normaliz]],1)*(DATOS_[Conc.Sal.28])))))))),
0)</f>
        <v>0</v>
      </c>
      <c r="AL47" s="178">
        <f t="array" ref="AL47">IFERROR(
(MEDIAN((IF(DATOS_[[Sexo]:[Sexo]]=$B47,IF(DATOS_[[AGRUP. VALOR. PTO.]:[AGRUP. VALOR. PTO.]]=$B45,IF(DATOS_[[Check Periodo Ref.]:[Check Periodo Ref.]]="Dentro",IF(DATOS_[[Check Equiparado]:[Check Equiparado]]="Sí",IF(DATOS!BG$4="Sí",(1/DATOS_[[% anualiz]:[% anualiz]]),1)*IF(DATOS!BG$5="Sí",1/DATOS_[[% normaliz]:[% normaliz]],1)*(DATOS_[Conc.Sal.29])))))))),
0)</f>
        <v>0</v>
      </c>
      <c r="AM47" s="178">
        <f t="array" ref="AM47">IFERROR(
(MEDIAN((IF(DATOS_[[Sexo]:[Sexo]]=$B47,IF(DATOS_[[AGRUP. VALOR. PTO.]:[AGRUP. VALOR. PTO.]]=$B45,IF(DATOS_[[Check Periodo Ref.]:[Check Periodo Ref.]]="Dentro",IF(DATOS_[[Check Equiparado]:[Check Equiparado]]="Sí",IF(DATOS!BH$4="Sí",(1/DATOS_[[% anualiz]:[% anualiz]]),1)*IF(DATOS!BH$5="Sí",1/DATOS_[[% normaliz]:[% normaliz]],1)*(DATOS_[Conc.Sal.30])))))))),
0)</f>
        <v>0</v>
      </c>
      <c r="AN47" s="179">
        <f t="array" ref="AN47">IFERROR(
MEDIAN(IF(DATOS_[Sexo]=$B47,IF(DATOS_[[AGRUP. VALOR. PTO.]:[AGRUP. VALOR. PTO.]]=$B45,IF(DATOS_[Check Equiparado]="Sí",IF(DATOS_[Check Periodo Ref.]="Dentro",DATOS_[Tot COMPL.SAL Eq],FALSE))))),
0)</f>
        <v>0</v>
      </c>
      <c r="AO47" s="180">
        <f t="array" ref="AO47">IFERROR(
MEDIAN(IF(DATOS_[Sexo]=$B47,IF(DATOS_[[AGRUP. VALOR. PTO.]:[AGRUP. VALOR. PTO.]]=$B45,IF(DATOS_[Check Equiparado]="Sí",IF(DATOS_[Check Periodo Ref.]="Dentro",DATOS_[TOTAL SALARIO Eq],FALSE))))),
0)</f>
        <v>0</v>
      </c>
      <c r="AP47" s="181">
        <f t="array" ref="AP47">IFERROR(
(MEDIAN((IF(DATOS_[[Sexo]:[Sexo]]=$B47,IF(DATOS_[[AGRUP. VALOR. PTO.]:[AGRUP. VALOR. PTO.]]=$B46,IF(DATOS_[[Check Periodo Ref.]:[Check Periodo Ref.]]="Dentro",IF(DATOS_[[Check Equiparado]:[Check Equiparado]]="Sí",IF(DATOS!BI$4="Sí",(1/DATOS_[[% anualiz]:[% anualiz]]),1)*IF(DATOS!BI$5="Sí",1/DATOS_[[% normaliz]:[% normaliz]],1)*(DATOS_[C.Extra.01])))))))),
0)</f>
        <v>0</v>
      </c>
      <c r="AQ47" s="181">
        <f t="array" ref="AQ47">IFERROR(
(MEDIAN((IF(DATOS_[[Sexo]:[Sexo]]=$B47,IF(DATOS_[[AGRUP. VALOR. PTO.]:[AGRUP. VALOR. PTO.]]=$B46,IF(DATOS_[[Check Periodo Ref.]:[Check Periodo Ref.]]="Dentro",IF(DATOS_[[Check Equiparado]:[Check Equiparado]]="Sí",IF(DATOS!BJ$4="Sí",(1/DATOS_[[% anualiz]:[% anualiz]]),1)*IF(DATOS!BJ$5="Sí",1/DATOS_[[% normaliz]:[% normaliz]],1)*(DATOS_[C.Extra.02])))))))),
0)</f>
        <v>0</v>
      </c>
      <c r="AR47" s="181">
        <f t="array" ref="AR47">IFERROR(
(MEDIAN((IF(DATOS_[[Sexo]:[Sexo]]=$B47,IF(DATOS_[[AGRUP. VALOR. PTO.]:[AGRUP. VALOR. PTO.]]=$B46,IF(DATOS_[[Check Periodo Ref.]:[Check Periodo Ref.]]="Dentro",IF(DATOS_[[Check Equiparado]:[Check Equiparado]]="Sí",IF(DATOS!BK$4="Sí",(1/DATOS_[[% anualiz]:[% anualiz]]),1)*IF(DATOS!BK$5="Sí",1/DATOS_[[% normaliz]:[% normaliz]],1)*(DATOS_[C.Extra.03])))))))),
0)</f>
        <v>0</v>
      </c>
      <c r="AS47" s="181">
        <f t="array" ref="AS47">IFERROR(
(MEDIAN((IF(DATOS_[[Sexo]:[Sexo]]=$B47,IF(DATOS_[[AGRUP. VALOR. PTO.]:[AGRUP. VALOR. PTO.]]=$B46,IF(DATOS_[[Check Periodo Ref.]:[Check Periodo Ref.]]="Dentro",IF(DATOS_[[Check Equiparado]:[Check Equiparado]]="Sí",IF(DATOS!BL$4="Sí",(1/DATOS_[[% anualiz]:[% anualiz]]),1)*IF(DATOS!BL$5="Sí",1/DATOS_[[% normaliz]:[% normaliz]],1)*(DATOS_[C.Extra.04])))))))),
0)</f>
        <v>0</v>
      </c>
      <c r="AT47" s="181">
        <f t="array" ref="AT47">IFERROR(
(MEDIAN((IF(DATOS_[[Sexo]:[Sexo]]=$B47,IF(DATOS_[[AGRUP. VALOR. PTO.]:[AGRUP. VALOR. PTO.]]=$B46,IF(DATOS_[[Check Periodo Ref.]:[Check Periodo Ref.]]="Dentro",IF(DATOS_[[Check Equiparado]:[Check Equiparado]]="Sí",IF(DATOS!BM$4="Sí",(1/DATOS_[[% anualiz]:[% anualiz]]),1)*IF(DATOS!BM$5="Sí",1/DATOS_[[% normaliz]:[% normaliz]],1)*(DATOS_[C.Extra.05])))))))),
0)</f>
        <v>0</v>
      </c>
      <c r="AU47" s="182">
        <f t="array" ref="AU47">IFERROR(
MEDIAN(IF(DATOS_[Sexo]=$B47,IF(DATOS_[[AGRUP. VALOR. PTO.]:[AGRUP. VALOR. PTO.]]=$B45,IF(DATOS_[Check Equiparado]="Sí",IF(DATOS_[Check Periodo Ref.]="Dentro",DATOS_[Tot Extrasalarial Eq],FALSE))))),
0)</f>
        <v>0</v>
      </c>
      <c r="AV47" s="183">
        <f t="array" ref="AV47">IFERROR(
MEDIAN(IF(DATOS_[Sexo]=$B47,IF(DATOS_[[AGRUP. VALOR. PTO.]:[AGRUP. VALOR. PTO.]]=$B45,IF(DATOS_[Check Equiparado]="Sí",IF(DATOS_[Check Periodo Ref.]="Dentro",DATOS_[TOTAL Retrib Eq],FALSE))))),
0)</f>
        <v>0</v>
      </c>
    </row>
    <row r="48" spans="1:48" ht="17.25" thickBot="1" x14ac:dyDescent="0.35">
      <c r="A48" s="107" t="str">
        <f t="shared" ref="A48" si="47">+A49</f>
        <v>[ocultar]</v>
      </c>
      <c r="B48" s="157" t="s">
        <v>271</v>
      </c>
      <c r="C48" s="176"/>
      <c r="D48" s="106"/>
      <c r="E48" s="106"/>
      <c r="F48" s="106"/>
      <c r="G48" s="106"/>
      <c r="H48" s="106"/>
      <c r="I48" s="186" t="str">
        <f t="shared" ref="I48:AV48" si="48">IFERROR((I49-I50)/I49,"")</f>
        <v/>
      </c>
      <c r="J48" s="190" t="str">
        <f t="shared" si="48"/>
        <v/>
      </c>
      <c r="K48" s="190" t="str">
        <f t="shared" si="48"/>
        <v/>
      </c>
      <c r="L48" s="190" t="str">
        <f t="shared" si="48"/>
        <v/>
      </c>
      <c r="M48" s="190" t="str">
        <f t="shared" si="48"/>
        <v/>
      </c>
      <c r="N48" s="190" t="str">
        <f t="shared" si="48"/>
        <v/>
      </c>
      <c r="O48" s="190" t="str">
        <f t="shared" si="48"/>
        <v/>
      </c>
      <c r="P48" s="190" t="str">
        <f t="shared" si="48"/>
        <v/>
      </c>
      <c r="Q48" s="190" t="str">
        <f t="shared" si="48"/>
        <v/>
      </c>
      <c r="R48" s="190" t="str">
        <f t="shared" si="48"/>
        <v/>
      </c>
      <c r="S48" s="190" t="str">
        <f t="shared" si="48"/>
        <v/>
      </c>
      <c r="T48" s="190" t="str">
        <f t="shared" si="48"/>
        <v/>
      </c>
      <c r="U48" s="190" t="str">
        <f t="shared" si="48"/>
        <v/>
      </c>
      <c r="V48" s="190" t="str">
        <f t="shared" si="48"/>
        <v/>
      </c>
      <c r="W48" s="190" t="str">
        <f t="shared" si="48"/>
        <v/>
      </c>
      <c r="X48" s="190" t="str">
        <f t="shared" si="48"/>
        <v/>
      </c>
      <c r="Y48" s="190" t="str">
        <f t="shared" si="48"/>
        <v/>
      </c>
      <c r="Z48" s="189" t="str">
        <f t="shared" si="48"/>
        <v/>
      </c>
      <c r="AA48" s="189" t="str">
        <f t="shared" si="48"/>
        <v/>
      </c>
      <c r="AB48" s="189" t="str">
        <f t="shared" si="48"/>
        <v/>
      </c>
      <c r="AC48" s="189" t="str">
        <f t="shared" si="48"/>
        <v/>
      </c>
      <c r="AD48" s="189" t="str">
        <f t="shared" si="48"/>
        <v/>
      </c>
      <c r="AE48" s="189" t="str">
        <f t="shared" si="48"/>
        <v/>
      </c>
      <c r="AF48" s="189" t="str">
        <f t="shared" si="48"/>
        <v/>
      </c>
      <c r="AG48" s="189" t="str">
        <f t="shared" si="48"/>
        <v/>
      </c>
      <c r="AH48" s="189" t="str">
        <f t="shared" si="48"/>
        <v/>
      </c>
      <c r="AI48" s="189" t="str">
        <f t="shared" si="48"/>
        <v/>
      </c>
      <c r="AJ48" s="189" t="str">
        <f t="shared" si="48"/>
        <v/>
      </c>
      <c r="AK48" s="189" t="str">
        <f t="shared" si="48"/>
        <v/>
      </c>
      <c r="AL48" s="189" t="str">
        <f t="shared" si="48"/>
        <v/>
      </c>
      <c r="AM48" s="189" t="str">
        <f t="shared" si="48"/>
        <v/>
      </c>
      <c r="AN48" s="191" t="str">
        <f t="shared" si="48"/>
        <v/>
      </c>
      <c r="AO48" s="195" t="str">
        <f t="shared" si="48"/>
        <v/>
      </c>
      <c r="AP48" s="192" t="str">
        <f t="shared" si="48"/>
        <v/>
      </c>
      <c r="AQ48" s="192" t="str">
        <f t="shared" si="48"/>
        <v/>
      </c>
      <c r="AR48" s="192" t="str">
        <f t="shared" si="48"/>
        <v/>
      </c>
      <c r="AS48" s="192" t="str">
        <f t="shared" si="48"/>
        <v/>
      </c>
      <c r="AT48" s="192" t="str">
        <f t="shared" si="48"/>
        <v/>
      </c>
      <c r="AU48" s="193" t="str">
        <f t="shared" si="48"/>
        <v/>
      </c>
      <c r="AV48" s="194" t="str">
        <f t="shared" si="48"/>
        <v/>
      </c>
    </row>
    <row r="49" spans="1:48" x14ac:dyDescent="0.3">
      <c r="A49" s="107" t="str">
        <f t="shared" ref="A49" si="49">+IF(C49+C50=0,"[ocultar]","")</f>
        <v>[ocultar]</v>
      </c>
      <c r="B49" s="153" t="s">
        <v>162</v>
      </c>
      <c r="C49" s="99">
        <f t="array" ref="C49">SUM(IF($B49=DATOS_[Sexo],
IF($B48=DATOS_[AGRUP. VALOR. PTO.],
IF("Dentro"=DATOS_[Check Periodo Ref.],
1/(COUNTIFS(DATOS_[Sexo],$B49,DATOS_[AGRUP. VALOR. PTO.],$B48,DATOS_[Check Periodo Ref.],"Dentro",DATOS_[id],DATOS_[id]))))))</f>
        <v>0</v>
      </c>
      <c r="D49" s="100">
        <f>COUNTIFS(DATOS_[AGRUP. VALOR. PTO.],$B48,DATOS_[Sexo],$B49,DATOS_[Check Periodo Ref.],"Dentro")</f>
        <v>0</v>
      </c>
      <c r="E49" s="100">
        <f>COUNTIFS(DATOS_[AGRUP. VALOR. PTO.],$B48,DATOS_[Sexo],$B49,DATOS_[Check Periodo Ref.],"Dentro",DATOS_[Check Nº SC Norm],"Sí")</f>
        <v>0</v>
      </c>
      <c r="F49" s="100">
        <f>COUNTIFS(DATOS_[AGRUP. VALOR. PTO.],$B48,DATOS_[Sexo],$B49,DATOS_[Check Periodo Ref.],"Dentro",DATOS_[Check Nº SC Anualiz],"Sí")</f>
        <v>0</v>
      </c>
      <c r="G49" s="100">
        <f>COUNTIFS(DATOS_[AGRUP. VALOR. PTO.],$B48,DATOS_[Sexo],$B49,DATOS_[Check Periodo Ref.],"Dentro",DATOS_[Check Nº SC Norm y Anualiz],"Sí")</f>
        <v>0</v>
      </c>
      <c r="H49" s="100">
        <f>COUNTIFS(DATOS_[AGRUP. VALOR. PTO.],$B48,DATOS_[Sexo],$B49,DATOS_[Check Periodo Ref.],"Dentro",DATOS_[Check Equiparación],"Sí")</f>
        <v>0</v>
      </c>
      <c r="I49" s="177">
        <f t="array" ref="I49">IFERROR(
MEDIAN(IF(DATOS_[Sexo]=$B49,IF(DATOS_[[AGRUP. VALOR. PTO.]:[AGRUP. VALOR. PTO.]]=$B48,IF(DATOS_[Check Equiparado]="Sí",IF(DATOS_[Check Periodo Ref.]="Dentro",DATOS_[SALARIO BASE Eq],FALSE))))),
0)</f>
        <v>0</v>
      </c>
      <c r="J49" s="178">
        <f t="array" ref="J49">IFERROR(
(MEDIAN((IF(DATOS_[[Sexo]:[Sexo]]=$B49,IF(DATOS_[[AGRUP. VALOR. PTO.]:[AGRUP. VALOR. PTO.]]=$B48,IF(DATOS_[[Check Periodo Ref.]:[Check Periodo Ref.]]="Dentro",IF(DATOS_[[Check Equiparado]:[Check Equiparado]]="Sí",IF(DATOS!AE$4="Sí",(1/DATOS_[[% anualiz]:[% anualiz]]),1)*IF(DATOS!AE$5="Sí",1/DATOS_[[% normaliz]:[% normaliz]],1)*(DATOS_[Conc.Sal.01])))))))),
0)</f>
        <v>0</v>
      </c>
      <c r="K49" s="178">
        <f t="array" ref="K49">IFERROR(
(MEDIAN((IF(DATOS_[[Sexo]:[Sexo]]=$B49,IF(DATOS_[[AGRUP. VALOR. PTO.]:[AGRUP. VALOR. PTO.]]=$B48,IF(DATOS_[[Check Periodo Ref.]:[Check Periodo Ref.]]="Dentro",IF(DATOS_[[Check Equiparado]:[Check Equiparado]]="Sí",IF(DATOS!AF$4="Sí",(1/DATOS_[[% anualiz]:[% anualiz]]),1)*IF(DATOS!AF$5="Sí",1/DATOS_[[% normaliz]:[% normaliz]],1)*(DATOS_[Conc.Sal.02])))))))),
0)</f>
        <v>0</v>
      </c>
      <c r="L49" s="178">
        <f t="array" ref="L49">IFERROR(
(MEDIAN((IF(DATOS_[[Sexo]:[Sexo]]=$B49,IF(DATOS_[[AGRUP. VALOR. PTO.]:[AGRUP. VALOR. PTO.]]=$B48,IF(DATOS_[[Check Periodo Ref.]:[Check Periodo Ref.]]="Dentro",IF(DATOS_[[Check Equiparado]:[Check Equiparado]]="Sí",IF(DATOS!AG$4="Sí",(1/DATOS_[[% anualiz]:[% anualiz]]),1)*IF(DATOS!AG$5="Sí",1/DATOS_[[% normaliz]:[% normaliz]],1)*(DATOS_[Conc.Sal.03])))))))),
0)</f>
        <v>0</v>
      </c>
      <c r="M49" s="178">
        <f t="array" ref="M49">IFERROR(
(MEDIAN((IF(DATOS_[[Sexo]:[Sexo]]=$B49,IF(DATOS_[[AGRUP. VALOR. PTO.]:[AGRUP. VALOR. PTO.]]=$B48,IF(DATOS_[[Check Periodo Ref.]:[Check Periodo Ref.]]="Dentro",IF(DATOS_[[Check Equiparado]:[Check Equiparado]]="Sí",IF(DATOS!AH$4="Sí",(1/DATOS_[[% anualiz]:[% anualiz]]),1)*IF(DATOS!AH$5="Sí",1/DATOS_[[% normaliz]:[% normaliz]],1)*(DATOS_[Conc.Sal.04])))))))),
0)</f>
        <v>0</v>
      </c>
      <c r="N49" s="178">
        <f t="array" ref="N49">IFERROR(
(MEDIAN((IF(DATOS_[[Sexo]:[Sexo]]=$B49,IF(DATOS_[[AGRUP. VALOR. PTO.]:[AGRUP. VALOR. PTO.]]=$B48,IF(DATOS_[[Check Periodo Ref.]:[Check Periodo Ref.]]="Dentro",IF(DATOS_[[Check Equiparado]:[Check Equiparado]]="Sí",IF(DATOS!AI$4="Sí",(1/DATOS_[[% anualiz]:[% anualiz]]),1)*IF(DATOS!AI$5="Sí",1/DATOS_[[% normaliz]:[% normaliz]],1)*(DATOS_[Conc.Sal.05])))))))),
0)</f>
        <v>0</v>
      </c>
      <c r="O49" s="178">
        <f t="array" ref="O49">IFERROR(
(MEDIAN((IF(DATOS_[[Sexo]:[Sexo]]=$B49,IF(DATOS_[[AGRUP. VALOR. PTO.]:[AGRUP. VALOR. PTO.]]=$B48,IF(DATOS_[[Check Periodo Ref.]:[Check Periodo Ref.]]="Dentro",IF(DATOS_[[Check Equiparado]:[Check Equiparado]]="Sí",IF(DATOS!AJ$4="Sí",(1/DATOS_[[% anualiz]:[% anualiz]]),1)*IF(DATOS!AJ$5="Sí",1/DATOS_[[% normaliz]:[% normaliz]],1)*(DATOS_[Conc.Sal.06])))))))),
0)</f>
        <v>0</v>
      </c>
      <c r="P49" s="178">
        <f t="array" ref="P49">IFERROR(
(MEDIAN((IF(DATOS_[[Sexo]:[Sexo]]=$B49,IF(DATOS_[[AGRUP. VALOR. PTO.]:[AGRUP. VALOR. PTO.]]=$B48,IF(DATOS_[[Check Periodo Ref.]:[Check Periodo Ref.]]="Dentro",IF(DATOS_[[Check Equiparado]:[Check Equiparado]]="Sí",IF(DATOS!AK$4="Sí",(1/DATOS_[[% anualiz]:[% anualiz]]),1)*IF(DATOS!AK$5="Sí",1/DATOS_[[% normaliz]:[% normaliz]],1)*(DATOS_[Conc.Sal.07])))))))),
0)</f>
        <v>0</v>
      </c>
      <c r="Q49" s="178">
        <f t="array" ref="Q49">IFERROR(
(MEDIAN((IF(DATOS_[[Sexo]:[Sexo]]=$B49,IF(DATOS_[[AGRUP. VALOR. PTO.]:[AGRUP. VALOR. PTO.]]=$B48,IF(DATOS_[[Check Periodo Ref.]:[Check Periodo Ref.]]="Dentro",IF(DATOS_[[Check Equiparado]:[Check Equiparado]]="Sí",IF(DATOS!AL$4="Sí",(1/DATOS_[[% anualiz]:[% anualiz]]),1)*IF(DATOS!AL$5="Sí",1/DATOS_[[% normaliz]:[% normaliz]],1)*(DATOS_[Conc.Sal.08])))))))),
0)</f>
        <v>0</v>
      </c>
      <c r="R49" s="178">
        <f t="array" ref="R49">IFERROR(
(MEDIAN((IF(DATOS_[[Sexo]:[Sexo]]=$B49,IF(DATOS_[[AGRUP. VALOR. PTO.]:[AGRUP. VALOR. PTO.]]=$B48,IF(DATOS_[[Check Periodo Ref.]:[Check Periodo Ref.]]="Dentro",IF(DATOS_[[Check Equiparado]:[Check Equiparado]]="Sí",IF(DATOS!AM$4="Sí",(1/DATOS_[[% anualiz]:[% anualiz]]),1)*IF(DATOS!AM$5="Sí",1/DATOS_[[% normaliz]:[% normaliz]],1)*(DATOS_[Conc.Sal.09])))))))),
0)</f>
        <v>0</v>
      </c>
      <c r="S49" s="178">
        <f t="array" ref="S49">IFERROR(
(MEDIAN((IF(DATOS_[[Sexo]:[Sexo]]=$B49,IF(DATOS_[[AGRUP. VALOR. PTO.]:[AGRUP. VALOR. PTO.]]=$B48,IF(DATOS_[[Check Periodo Ref.]:[Check Periodo Ref.]]="Dentro",IF(DATOS_[[Check Equiparado]:[Check Equiparado]]="Sí",IF(DATOS!AN$4="Sí",(1/DATOS_[[% anualiz]:[% anualiz]]),1)*IF(DATOS!AN$5="Sí",1/DATOS_[[% normaliz]:[% normaliz]],1)*(DATOS_[Conc.Sal.10])))))))),
0)</f>
        <v>0</v>
      </c>
      <c r="T49" s="178">
        <f t="array" ref="T49">IFERROR(
(MEDIAN((IF(DATOS_[[Sexo]:[Sexo]]=$B49,IF(DATOS_[[AGRUP. VALOR. PTO.]:[AGRUP. VALOR. PTO.]]=$B48,IF(DATOS_[[Check Periodo Ref.]:[Check Periodo Ref.]]="Dentro",IF(DATOS_[[Check Equiparado]:[Check Equiparado]]="Sí",IF(DATOS!AO$4="Sí",(1/DATOS_[[% anualiz]:[% anualiz]]),1)*IF(DATOS!AO$5="Sí",1/DATOS_[[% normaliz]:[% normaliz]],1)*(DATOS_[Conc.Sal.11])))))))),
0)</f>
        <v>0</v>
      </c>
      <c r="U49" s="178">
        <f t="array" ref="U49">IFERROR(
(MEDIAN((IF(DATOS_[[Sexo]:[Sexo]]=$B49,IF(DATOS_[[AGRUP. VALOR. PTO.]:[AGRUP. VALOR. PTO.]]=$B48,IF(DATOS_[[Check Periodo Ref.]:[Check Periodo Ref.]]="Dentro",IF(DATOS_[[Check Equiparado]:[Check Equiparado]]="Sí",IF(DATOS!AP$4="Sí",(1/DATOS_[[% anualiz]:[% anualiz]]),1)*IF(DATOS!AP$5="Sí",1/DATOS_[[% normaliz]:[% normaliz]],1)*(DATOS_[Conc.Sal.12])))))))),
0)</f>
        <v>0</v>
      </c>
      <c r="V49" s="178">
        <f t="array" ref="V49">IFERROR(
(MEDIAN((IF(DATOS_[[Sexo]:[Sexo]]=$B49,IF(DATOS_[[AGRUP. VALOR. PTO.]:[AGRUP. VALOR. PTO.]]=$B48,IF(DATOS_[[Check Periodo Ref.]:[Check Periodo Ref.]]="Dentro",IF(DATOS_[[Check Equiparado]:[Check Equiparado]]="Sí",IF(DATOS!AQ$4="Sí",(1/DATOS_[[% anualiz]:[% anualiz]]),1)*IF(DATOS!AQ$5="Sí",1/DATOS_[[% normaliz]:[% normaliz]],1)*(DATOS_[Conc.Sal.13])))))))),
0)</f>
        <v>0</v>
      </c>
      <c r="W49" s="178">
        <f t="array" ref="W49">IFERROR(
(MEDIAN((IF(DATOS_[[Sexo]:[Sexo]]=$B49,IF(DATOS_[[AGRUP. VALOR. PTO.]:[AGRUP. VALOR. PTO.]]=$B48,IF(DATOS_[[Check Periodo Ref.]:[Check Periodo Ref.]]="Dentro",IF(DATOS_[[Check Equiparado]:[Check Equiparado]]="Sí",IF(DATOS!AR$4="Sí",(1/DATOS_[[% anualiz]:[% anualiz]]),1)*IF(DATOS!AR$5="Sí",1/DATOS_[[% normaliz]:[% normaliz]],1)*(DATOS_[Conc.Sal.14])))))))),
0)</f>
        <v>0</v>
      </c>
      <c r="X49" s="178">
        <f t="array" ref="X49">IFERROR(
(MEDIAN((IF(DATOS_[[Sexo]:[Sexo]]=$B49,IF(DATOS_[[AGRUP. VALOR. PTO.]:[AGRUP. VALOR. PTO.]]=$B48,IF(DATOS_[[Check Periodo Ref.]:[Check Periodo Ref.]]="Dentro",IF(DATOS_[[Check Equiparado]:[Check Equiparado]]="Sí",IF(DATOS!AS$4="Sí",(1/DATOS_[[% anualiz]:[% anualiz]]),1)*IF(DATOS!AS$5="Sí",1/DATOS_[[% normaliz]:[% normaliz]],1)*(DATOS_[Conc.Sal.15])))))))),
0)</f>
        <v>0</v>
      </c>
      <c r="Y49" s="178">
        <f t="array" ref="Y49">IFERROR(
(MEDIAN((IF(DATOS_[[Sexo]:[Sexo]]=$B49,IF(DATOS_[[AGRUP. VALOR. PTO.]:[AGRUP. VALOR. PTO.]]=$B48,IF(DATOS_[[Check Periodo Ref.]:[Check Periodo Ref.]]="Dentro",IF(DATOS_[[Check Equiparado]:[Check Equiparado]]="Sí",IF(DATOS!AT$4="Sí",(1/DATOS_[[% anualiz]:[% anualiz]]),1)*IF(DATOS!AT$5="Sí",1/DATOS_[[% normaliz]:[% normaliz]],1)*(DATOS_[Conc.Sal.16])))))))),
0)</f>
        <v>0</v>
      </c>
      <c r="Z49" s="178">
        <f t="array" ref="Z49">IFERROR(
(MEDIAN((IF(DATOS_[[Sexo]:[Sexo]]=$B49,IF(DATOS_[[AGRUP. VALOR. PTO.]:[AGRUP. VALOR. PTO.]]=$B48,IF(DATOS_[[Check Periodo Ref.]:[Check Periodo Ref.]]="Dentro",IF(DATOS_[[Check Equiparado]:[Check Equiparado]]="Sí",IF(DATOS!AU$4="Sí",(1/DATOS_[[% anualiz]:[% anualiz]]),1)*IF(DATOS!AU$5="Sí",1/DATOS_[[% normaliz]:[% normaliz]],1)*(DATOS_[Conc.Sal.17])))))))),
0)</f>
        <v>0</v>
      </c>
      <c r="AA49" s="178">
        <f t="array" ref="AA49">IFERROR(
(MEDIAN((IF(DATOS_[[Sexo]:[Sexo]]=$B49,IF(DATOS_[[AGRUP. VALOR. PTO.]:[AGRUP. VALOR. PTO.]]=$B48,IF(DATOS_[[Check Periodo Ref.]:[Check Periodo Ref.]]="Dentro",IF(DATOS_[[Check Equiparado]:[Check Equiparado]]="Sí",IF(DATOS!AV$4="Sí",(1/DATOS_[[% anualiz]:[% anualiz]]),1)*IF(DATOS!AV$5="Sí",1/DATOS_[[% normaliz]:[% normaliz]],1)*(DATOS_[Conc.Sal.18])))))))),
0)</f>
        <v>0</v>
      </c>
      <c r="AB49" s="178">
        <f t="array" ref="AB49">IFERROR(
(MEDIAN((IF(DATOS_[[Sexo]:[Sexo]]=$B49,IF(DATOS_[[AGRUP. VALOR. PTO.]:[AGRUP. VALOR. PTO.]]=$B48,IF(DATOS_[[Check Periodo Ref.]:[Check Periodo Ref.]]="Dentro",IF(DATOS_[[Check Equiparado]:[Check Equiparado]]="Sí",IF(DATOS!AW$4="Sí",(1/DATOS_[[% anualiz]:[% anualiz]]),1)*IF(DATOS!AW$5="Sí",1/DATOS_[[% normaliz]:[% normaliz]],1)*(DATOS_[Conc.Sal.19])))))))),
0)</f>
        <v>0</v>
      </c>
      <c r="AC49" s="178">
        <f t="array" ref="AC49">IFERROR(
(MEDIAN((IF(DATOS_[[Sexo]:[Sexo]]=$B49,IF(DATOS_[[AGRUP. VALOR. PTO.]:[AGRUP. VALOR. PTO.]]=$B48,IF(DATOS_[[Check Periodo Ref.]:[Check Periodo Ref.]]="Dentro",IF(DATOS_[[Check Equiparado]:[Check Equiparado]]="Sí",IF(DATOS!AX$4="Sí",(1/DATOS_[[% anualiz]:[% anualiz]]),1)*IF(DATOS!AX$5="Sí",1/DATOS_[[% normaliz]:[% normaliz]],1)*(DATOS_[Conc.Sal.20])))))))),
0)</f>
        <v>0</v>
      </c>
      <c r="AD49" s="178">
        <f t="array" ref="AD49">IFERROR(
(MEDIAN((IF(DATOS_[[Sexo]:[Sexo]]=$B49,IF(DATOS_[[AGRUP. VALOR. PTO.]:[AGRUP. VALOR. PTO.]]=$B48,IF(DATOS_[[Check Periodo Ref.]:[Check Periodo Ref.]]="Dentro",IF(DATOS_[[Check Equiparado]:[Check Equiparado]]="Sí",IF(DATOS!AY$4="Sí",(1/DATOS_[[% anualiz]:[% anualiz]]),1)*IF(DATOS!AY$5="Sí",1/DATOS_[[% normaliz]:[% normaliz]],1)*(DATOS_[Conc.Sal.21])))))))),
0)</f>
        <v>0</v>
      </c>
      <c r="AE49" s="178">
        <f t="array" ref="AE49">IFERROR(
(MEDIAN((IF(DATOS_[[Sexo]:[Sexo]]=$B49,IF(DATOS_[[AGRUP. VALOR. PTO.]:[AGRUP. VALOR. PTO.]]=$B48,IF(DATOS_[[Check Periodo Ref.]:[Check Periodo Ref.]]="Dentro",IF(DATOS_[[Check Equiparado]:[Check Equiparado]]="Sí",IF(DATOS!AZ$4="Sí",(1/DATOS_[[% anualiz]:[% anualiz]]),1)*IF(DATOS!AZ$5="Sí",1/DATOS_[[% normaliz]:[% normaliz]],1)*(DATOS_[Conc.Sal.22])))))))),
0)</f>
        <v>0</v>
      </c>
      <c r="AF49" s="178">
        <f t="array" ref="AF49">IFERROR(
(MEDIAN((IF(DATOS_[[Sexo]:[Sexo]]=$B49,IF(DATOS_[[AGRUP. VALOR. PTO.]:[AGRUP. VALOR. PTO.]]=$B48,IF(DATOS_[[Check Periodo Ref.]:[Check Periodo Ref.]]="Dentro",IF(DATOS_[[Check Equiparado]:[Check Equiparado]]="Sí",IF(DATOS!BA$4="Sí",(1/DATOS_[[% anualiz]:[% anualiz]]),1)*IF(DATOS!BA$5="Sí",1/DATOS_[[% normaliz]:[% normaliz]],1)*(DATOS_[Conc.Sal.23])))))))),
0)</f>
        <v>0</v>
      </c>
      <c r="AG49" s="178">
        <f t="array" ref="AG49">IFERROR(
(MEDIAN((IF(DATOS_[[Sexo]:[Sexo]]=$B49,IF(DATOS_[[AGRUP. VALOR. PTO.]:[AGRUP. VALOR. PTO.]]=$B48,IF(DATOS_[[Check Periodo Ref.]:[Check Periodo Ref.]]="Dentro",IF(DATOS_[[Check Equiparado]:[Check Equiparado]]="Sí",IF(DATOS!BB$4="Sí",(1/DATOS_[[% anualiz]:[% anualiz]]),1)*IF(DATOS!BB$5="Sí",1/DATOS_[[% normaliz]:[% normaliz]],1)*(DATOS_[Conc.Sal.24])))))))),
0)</f>
        <v>0</v>
      </c>
      <c r="AH49" s="178">
        <f t="array" ref="AH49">IFERROR(
(MEDIAN((IF(DATOS_[[Sexo]:[Sexo]]=$B49,IF(DATOS_[[AGRUP. VALOR. PTO.]:[AGRUP. VALOR. PTO.]]=$B48,IF(DATOS_[[Check Periodo Ref.]:[Check Periodo Ref.]]="Dentro",IF(DATOS_[[Check Equiparado]:[Check Equiparado]]="Sí",IF(DATOS!BC$4="Sí",(1/DATOS_[[% anualiz]:[% anualiz]]),1)*IF(DATOS!BC$5="Sí",1/DATOS_[[% normaliz]:[% normaliz]],1)*(DATOS_[Conc.Sal.25])))))))),
0)</f>
        <v>0</v>
      </c>
      <c r="AI49" s="178">
        <f t="array" ref="AI49">IFERROR(
(MEDIAN((IF(DATOS_[[Sexo]:[Sexo]]=$B49,IF(DATOS_[[AGRUP. VALOR. PTO.]:[AGRUP. VALOR. PTO.]]=$B48,IF(DATOS_[[Check Periodo Ref.]:[Check Periodo Ref.]]="Dentro",IF(DATOS_[[Check Equiparado]:[Check Equiparado]]="Sí",IF(DATOS!BD$4="Sí",(1/DATOS_[[% anualiz]:[% anualiz]]),1)*IF(DATOS!BD$5="Sí",1/DATOS_[[% normaliz]:[% normaliz]],1)*(DATOS_[Conc.Sal.26])))))))),
0)</f>
        <v>0</v>
      </c>
      <c r="AJ49" s="178">
        <f t="array" ref="AJ49">IFERROR(
(MEDIAN((IF(DATOS_[[Sexo]:[Sexo]]=$B49,IF(DATOS_[[AGRUP. VALOR. PTO.]:[AGRUP. VALOR. PTO.]]=$B48,IF(DATOS_[[Check Periodo Ref.]:[Check Periodo Ref.]]="Dentro",IF(DATOS_[[Check Equiparado]:[Check Equiparado]]="Sí",IF(DATOS!BE$4="Sí",(1/DATOS_[[% anualiz]:[% anualiz]]),1)*IF(DATOS!BE$5="Sí",1/DATOS_[[% normaliz]:[% normaliz]],1)*(DATOS_[Conc.Sal.27])))))))),
0)</f>
        <v>0</v>
      </c>
      <c r="AK49" s="178">
        <f t="array" ref="AK49">IFERROR(
(MEDIAN((IF(DATOS_[[Sexo]:[Sexo]]=$B49,IF(DATOS_[[AGRUP. VALOR. PTO.]:[AGRUP. VALOR. PTO.]]=$B48,IF(DATOS_[[Check Periodo Ref.]:[Check Periodo Ref.]]="Dentro",IF(DATOS_[[Check Equiparado]:[Check Equiparado]]="Sí",IF(DATOS!BF$4="Sí",(1/DATOS_[[% anualiz]:[% anualiz]]),1)*IF(DATOS!BF$5="Sí",1/DATOS_[[% normaliz]:[% normaliz]],1)*(DATOS_[Conc.Sal.28])))))))),
0)</f>
        <v>0</v>
      </c>
      <c r="AL49" s="178">
        <f t="array" ref="AL49">IFERROR(
(MEDIAN((IF(DATOS_[[Sexo]:[Sexo]]=$B49,IF(DATOS_[[AGRUP. VALOR. PTO.]:[AGRUP. VALOR. PTO.]]=$B48,IF(DATOS_[[Check Periodo Ref.]:[Check Periodo Ref.]]="Dentro",IF(DATOS_[[Check Equiparado]:[Check Equiparado]]="Sí",IF(DATOS!BG$4="Sí",(1/DATOS_[[% anualiz]:[% anualiz]]),1)*IF(DATOS!BG$5="Sí",1/DATOS_[[% normaliz]:[% normaliz]],1)*(DATOS_[Conc.Sal.29])))))))),
0)</f>
        <v>0</v>
      </c>
      <c r="AM49" s="178">
        <f t="array" ref="AM49">IFERROR(
(MEDIAN((IF(DATOS_[[Sexo]:[Sexo]]=$B49,IF(DATOS_[[AGRUP. VALOR. PTO.]:[AGRUP. VALOR. PTO.]]=$B48,IF(DATOS_[[Check Periodo Ref.]:[Check Periodo Ref.]]="Dentro",IF(DATOS_[[Check Equiparado]:[Check Equiparado]]="Sí",IF(DATOS!BH$4="Sí",(1/DATOS_[[% anualiz]:[% anualiz]]),1)*IF(DATOS!BH$5="Sí",1/DATOS_[[% normaliz]:[% normaliz]],1)*(DATOS_[Conc.Sal.30])))))))),
0)</f>
        <v>0</v>
      </c>
      <c r="AN49" s="179">
        <f t="array" ref="AN49">IFERROR(
MEDIAN(IF(DATOS_[Sexo]=$B49,IF(DATOS_[[AGRUP. VALOR. PTO.]:[AGRUP. VALOR. PTO.]]=$B48,IF(DATOS_[Check Equiparado]="Sí",IF(DATOS_[Check Periodo Ref.]="Dentro",DATOS_[Tot COMPL.SAL Eq],FALSE))))),
0)</f>
        <v>0</v>
      </c>
      <c r="AO49" s="180">
        <f t="array" ref="AO49">IFERROR(
MEDIAN(IF(DATOS_[Sexo]=$B49,IF(DATOS_[[AGRUP. VALOR. PTO.]:[AGRUP. VALOR. PTO.]]=$B48,IF(DATOS_[Check Equiparado]="Sí",IF(DATOS_[Check Periodo Ref.]="Dentro",DATOS_[TOTAL SALARIO Eq],FALSE))))),
0)</f>
        <v>0</v>
      </c>
      <c r="AP49" s="181">
        <f t="array" ref="AP49">IFERROR(
(MEDIAN((IF(DATOS_[[Sexo]:[Sexo]]=$B49,IF(DATOS_[[AGRUP. VALOR. PTO.]:[AGRUP. VALOR. PTO.]]=$B48,IF(DATOS_[[Check Periodo Ref.]:[Check Periodo Ref.]]="Dentro",IF(DATOS_[[Check Equiparado]:[Check Equiparado]]="Sí",IF(DATOS!BI$4="Sí",(1/DATOS_[[% anualiz]:[% anualiz]]),1)*IF(DATOS!BI$5="Sí",1/DATOS_[[% normaliz]:[% normaliz]],1)*(DATOS_[C.Extra.01])))))))),
0)</f>
        <v>0</v>
      </c>
      <c r="AQ49" s="181">
        <f t="array" ref="AQ49">IFERROR(
(MEDIAN((IF(DATOS_[[Sexo]:[Sexo]]=$B49,IF(DATOS_[[AGRUP. VALOR. PTO.]:[AGRUP. VALOR. PTO.]]=$B48,IF(DATOS_[[Check Periodo Ref.]:[Check Periodo Ref.]]="Dentro",IF(DATOS_[[Check Equiparado]:[Check Equiparado]]="Sí",IF(DATOS!BJ$4="Sí",(1/DATOS_[[% anualiz]:[% anualiz]]),1)*IF(DATOS!BJ$5="Sí",1/DATOS_[[% normaliz]:[% normaliz]],1)*(DATOS_[C.Extra.02])))))))),
0)</f>
        <v>0</v>
      </c>
      <c r="AR49" s="181">
        <f t="array" ref="AR49">IFERROR(
(MEDIAN((IF(DATOS_[[Sexo]:[Sexo]]=$B49,IF(DATOS_[[AGRUP. VALOR. PTO.]:[AGRUP. VALOR. PTO.]]=$B48,IF(DATOS_[[Check Periodo Ref.]:[Check Periodo Ref.]]="Dentro",IF(DATOS_[[Check Equiparado]:[Check Equiparado]]="Sí",IF(DATOS!BK$4="Sí",(1/DATOS_[[% anualiz]:[% anualiz]]),1)*IF(DATOS!BK$5="Sí",1/DATOS_[[% normaliz]:[% normaliz]],1)*(DATOS_[C.Extra.03])))))))),
0)</f>
        <v>0</v>
      </c>
      <c r="AS49" s="181">
        <f t="array" ref="AS49">IFERROR(
(MEDIAN((IF(DATOS_[[Sexo]:[Sexo]]=$B49,IF(DATOS_[[AGRUP. VALOR. PTO.]:[AGRUP. VALOR. PTO.]]=$B48,IF(DATOS_[[Check Periodo Ref.]:[Check Periodo Ref.]]="Dentro",IF(DATOS_[[Check Equiparado]:[Check Equiparado]]="Sí",IF(DATOS!BL$4="Sí",(1/DATOS_[[% anualiz]:[% anualiz]]),1)*IF(DATOS!BL$5="Sí",1/DATOS_[[% normaliz]:[% normaliz]],1)*(DATOS_[C.Extra.04])))))))),
0)</f>
        <v>0</v>
      </c>
      <c r="AT49" s="181">
        <f t="array" ref="AT49">IFERROR(
(MEDIAN((IF(DATOS_[[Sexo]:[Sexo]]=$B49,IF(DATOS_[[AGRUP. VALOR. PTO.]:[AGRUP. VALOR. PTO.]]=$B48,IF(DATOS_[[Check Periodo Ref.]:[Check Periodo Ref.]]="Dentro",IF(DATOS_[[Check Equiparado]:[Check Equiparado]]="Sí",IF(DATOS!BM$4="Sí",(1/DATOS_[[% anualiz]:[% anualiz]]),1)*IF(DATOS!BM$5="Sí",1/DATOS_[[% normaliz]:[% normaliz]],1)*(DATOS_[C.Extra.05])))))))),
0)</f>
        <v>0</v>
      </c>
      <c r="AU49" s="182">
        <f t="array" ref="AU49">IFERROR(
MEDIAN(IF(DATOS_[Sexo]=$B49,IF(DATOS_[[AGRUP. VALOR. PTO.]:[AGRUP. VALOR. PTO.]]=$B48,IF(DATOS_[Check Equiparado]="Sí",IF(DATOS_[Check Periodo Ref.]="Dentro",DATOS_[Tot Extrasalarial Eq],FALSE))))),
0)</f>
        <v>0</v>
      </c>
      <c r="AV49" s="183">
        <f t="array" ref="AV49">IFERROR(
MEDIAN(IF(DATOS_[Sexo]=$B49,IF(DATOS_[[AGRUP. VALOR. PTO.]:[AGRUP. VALOR. PTO.]]=$B48,IF(DATOS_[Check Equiparado]="Sí",IF(DATOS_[Check Periodo Ref.]="Dentro",DATOS_[TOTAL Retrib Eq],FALSE))))),
0)</f>
        <v>0</v>
      </c>
    </row>
    <row r="50" spans="1:48" x14ac:dyDescent="0.3">
      <c r="A50" s="107" t="str">
        <f t="shared" ref="A50" si="50">+A49</f>
        <v>[ocultar]</v>
      </c>
      <c r="B50" s="153" t="s">
        <v>163</v>
      </c>
      <c r="C50" s="99">
        <f t="array" ref="C50">SUM(IF($B50=DATOS_[Sexo],
IF($B48=DATOS_[AGRUP. VALOR. PTO.],
IF("Dentro"=DATOS_[Check Periodo Ref.],
1/(COUNTIFS(DATOS_[Sexo],$B50,DATOS_[AGRUP. VALOR. PTO.],$B48,DATOS_[Check Periodo Ref.],"Dentro",DATOS_[id],DATOS_[id]))))))</f>
        <v>0</v>
      </c>
      <c r="D50" s="100">
        <f>COUNTIFS(DATOS_[AGRUP. VALOR. PTO.],$B48,DATOS_[Sexo],$B50,DATOS_[Check Periodo Ref.],"Dentro")</f>
        <v>0</v>
      </c>
      <c r="E50" s="100">
        <f>COUNTIFS(DATOS_[AGRUP. VALOR. PTO.],$B48,DATOS_[Sexo],$B50,DATOS_[Check Periodo Ref.],"Dentro",DATOS_[Check Nº SC Norm],"Sí")</f>
        <v>0</v>
      </c>
      <c r="F50" s="100">
        <f>COUNTIFS(DATOS_[AGRUP. VALOR. PTO.],$B48,DATOS_[Sexo],$B50,DATOS_[Check Periodo Ref.],"Dentro",DATOS_[Check Nº SC Anualiz],"Sí")</f>
        <v>0</v>
      </c>
      <c r="G50" s="100">
        <f>COUNTIFS(DATOS_[AGRUP. VALOR. PTO.],$B48,DATOS_[Sexo],$B50,DATOS_[Check Periodo Ref.],"Dentro",DATOS_[Check Nº SC Norm y Anualiz],"Sí")</f>
        <v>0</v>
      </c>
      <c r="H50" s="100">
        <f>COUNTIFS(DATOS_[AGRUP. VALOR. PTO.],$B48,DATOS_[Sexo],$B50,DATOS_[Check Periodo Ref.],"Dentro",DATOS_[Check Equiparación],"Sí")</f>
        <v>0</v>
      </c>
      <c r="I50" s="177" cm="1">
        <f t="array" ref="I50">IFERROR(
MEDIAN(IF(DATOS_[Sexo]=$B50,IF(DATOS_[[AGRUP. VALOR. PTO.]:[AGRUP. VALOR. PTO.]]=$B48,IF(DATOS_[Check Equiparado]="Sí",IF(DATOS_[Check Periodo Ref.]="Dentro",DATOS_[SALARIO BASE Eq],FALSE))))),
0)</f>
        <v>0</v>
      </c>
      <c r="J50" s="178">
        <f t="array" ref="J50">IFERROR(
(MEDIAN((IF(DATOS_[[Sexo]:[Sexo]]=$B50,IF(DATOS_[[AGRUP. VALOR. PTO.]:[AGRUP. VALOR. PTO.]]=$B48,IF(DATOS_[[Check Periodo Ref.]:[Check Periodo Ref.]]="Dentro",IF(DATOS_[[Check Equiparado]:[Check Equiparado]]="Sí",IF(DATOS!AE$4="Sí",(1/DATOS_[[% anualiz]:[% anualiz]]),1)*IF(DATOS!AE$5="Sí",1/DATOS_[[% normaliz]:[% normaliz]],1)*(DATOS_[Conc.Sal.01])))))))),
0)</f>
        <v>0</v>
      </c>
      <c r="K50" s="178">
        <f t="array" ref="K50">IFERROR(
(MEDIAN((IF(DATOS_[[Sexo]:[Sexo]]=$B50,IF(DATOS_[[AGRUP. VALOR. PTO.]:[AGRUP. VALOR. PTO.]]=$B48,IF(DATOS_[[Check Periodo Ref.]:[Check Periodo Ref.]]="Dentro",IF(DATOS_[[Check Equiparado]:[Check Equiparado]]="Sí",IF(DATOS!AF$4="Sí",(1/DATOS_[[% anualiz]:[% anualiz]]),1)*IF(DATOS!AF$5="Sí",1/DATOS_[[% normaliz]:[% normaliz]],1)*(DATOS_[Conc.Sal.02])))))))),
0)</f>
        <v>0</v>
      </c>
      <c r="L50" s="178">
        <f t="array" ref="L50">IFERROR(
(MEDIAN((IF(DATOS_[[Sexo]:[Sexo]]=$B50,IF(DATOS_[[AGRUP. VALOR. PTO.]:[AGRUP. VALOR. PTO.]]=$B48,IF(DATOS_[[Check Periodo Ref.]:[Check Periodo Ref.]]="Dentro",IF(DATOS_[[Check Equiparado]:[Check Equiparado]]="Sí",IF(DATOS!AG$4="Sí",(1/DATOS_[[% anualiz]:[% anualiz]]),1)*IF(DATOS!AG$5="Sí",1/DATOS_[[% normaliz]:[% normaliz]],1)*(DATOS_[Conc.Sal.03])))))))),
0)</f>
        <v>0</v>
      </c>
      <c r="M50" s="178">
        <f t="array" ref="M50">IFERROR(
(MEDIAN((IF(DATOS_[[Sexo]:[Sexo]]=$B50,IF(DATOS_[[AGRUP. VALOR. PTO.]:[AGRUP. VALOR. PTO.]]=$B48,IF(DATOS_[[Check Periodo Ref.]:[Check Periodo Ref.]]="Dentro",IF(DATOS_[[Check Equiparado]:[Check Equiparado]]="Sí",IF(DATOS!AH$4="Sí",(1/DATOS_[[% anualiz]:[% anualiz]]),1)*IF(DATOS!AH$5="Sí",1/DATOS_[[% normaliz]:[% normaliz]],1)*(DATOS_[Conc.Sal.04])))))))),
0)</f>
        <v>0</v>
      </c>
      <c r="N50" s="178">
        <f t="array" ref="N50">IFERROR(
(MEDIAN((IF(DATOS_[[Sexo]:[Sexo]]=$B50,IF(DATOS_[[AGRUP. VALOR. PTO.]:[AGRUP. VALOR. PTO.]]=$B48,IF(DATOS_[[Check Periodo Ref.]:[Check Periodo Ref.]]="Dentro",IF(DATOS_[[Check Equiparado]:[Check Equiparado]]="Sí",IF(DATOS!AI$4="Sí",(1/DATOS_[[% anualiz]:[% anualiz]]),1)*IF(DATOS!AI$5="Sí",1/DATOS_[[% normaliz]:[% normaliz]],1)*(DATOS_[Conc.Sal.05])))))))),
0)</f>
        <v>0</v>
      </c>
      <c r="O50" s="178">
        <f t="array" ref="O50">IFERROR(
(MEDIAN((IF(DATOS_[[Sexo]:[Sexo]]=$B50,IF(DATOS_[[AGRUP. VALOR. PTO.]:[AGRUP. VALOR. PTO.]]=$B48,IF(DATOS_[[Check Periodo Ref.]:[Check Periodo Ref.]]="Dentro",IF(DATOS_[[Check Equiparado]:[Check Equiparado]]="Sí",IF(DATOS!AJ$4="Sí",(1/DATOS_[[% anualiz]:[% anualiz]]),1)*IF(DATOS!AJ$5="Sí",1/DATOS_[[% normaliz]:[% normaliz]],1)*(DATOS_[Conc.Sal.06])))))))),
0)</f>
        <v>0</v>
      </c>
      <c r="P50" s="178">
        <f t="array" ref="P50">IFERROR(
(MEDIAN((IF(DATOS_[[Sexo]:[Sexo]]=$B50,IF(DATOS_[[AGRUP. VALOR. PTO.]:[AGRUP. VALOR. PTO.]]=$B48,IF(DATOS_[[Check Periodo Ref.]:[Check Periodo Ref.]]="Dentro",IF(DATOS_[[Check Equiparado]:[Check Equiparado]]="Sí",IF(DATOS!AK$4="Sí",(1/DATOS_[[% anualiz]:[% anualiz]]),1)*IF(DATOS!AK$5="Sí",1/DATOS_[[% normaliz]:[% normaliz]],1)*(DATOS_[Conc.Sal.07])))))))),
0)</f>
        <v>0</v>
      </c>
      <c r="Q50" s="178">
        <f t="array" ref="Q50">IFERROR(
(MEDIAN((IF(DATOS_[[Sexo]:[Sexo]]=$B50,IF(DATOS_[[AGRUP. VALOR. PTO.]:[AGRUP. VALOR. PTO.]]=$B48,IF(DATOS_[[Check Periodo Ref.]:[Check Periodo Ref.]]="Dentro",IF(DATOS_[[Check Equiparado]:[Check Equiparado]]="Sí",IF(DATOS!AL$4="Sí",(1/DATOS_[[% anualiz]:[% anualiz]]),1)*IF(DATOS!AL$5="Sí",1/DATOS_[[% normaliz]:[% normaliz]],1)*(DATOS_[Conc.Sal.08])))))))),
0)</f>
        <v>0</v>
      </c>
      <c r="R50" s="178">
        <f t="array" ref="R50">IFERROR(
(MEDIAN((IF(DATOS_[[Sexo]:[Sexo]]=$B50,IF(DATOS_[[AGRUP. VALOR. PTO.]:[AGRUP. VALOR. PTO.]]=$B48,IF(DATOS_[[Check Periodo Ref.]:[Check Periodo Ref.]]="Dentro",IF(DATOS_[[Check Equiparado]:[Check Equiparado]]="Sí",IF(DATOS!AM$4="Sí",(1/DATOS_[[% anualiz]:[% anualiz]]),1)*IF(DATOS!AM$5="Sí",1/DATOS_[[% normaliz]:[% normaliz]],1)*(DATOS_[Conc.Sal.09])))))))),
0)</f>
        <v>0</v>
      </c>
      <c r="S50" s="178">
        <f t="array" ref="S50">IFERROR(
(MEDIAN((IF(DATOS_[[Sexo]:[Sexo]]=$B50,IF(DATOS_[[AGRUP. VALOR. PTO.]:[AGRUP. VALOR. PTO.]]=$B48,IF(DATOS_[[Check Periodo Ref.]:[Check Periodo Ref.]]="Dentro",IF(DATOS_[[Check Equiparado]:[Check Equiparado]]="Sí",IF(DATOS!AN$4="Sí",(1/DATOS_[[% anualiz]:[% anualiz]]),1)*IF(DATOS!AN$5="Sí",1/DATOS_[[% normaliz]:[% normaliz]],1)*(DATOS_[Conc.Sal.10])))))))),
0)</f>
        <v>0</v>
      </c>
      <c r="T50" s="178">
        <f t="array" ref="T50">IFERROR(
(MEDIAN((IF(DATOS_[[Sexo]:[Sexo]]=$B50,IF(DATOS_[[AGRUP. VALOR. PTO.]:[AGRUP. VALOR. PTO.]]=$B48,IF(DATOS_[[Check Periodo Ref.]:[Check Periodo Ref.]]="Dentro",IF(DATOS_[[Check Equiparado]:[Check Equiparado]]="Sí",IF(DATOS!AO$4="Sí",(1/DATOS_[[% anualiz]:[% anualiz]]),1)*IF(DATOS!AO$5="Sí",1/DATOS_[[% normaliz]:[% normaliz]],1)*(DATOS_[Conc.Sal.11])))))))),
0)</f>
        <v>0</v>
      </c>
      <c r="U50" s="178">
        <f t="array" ref="U50">IFERROR(
(MEDIAN((IF(DATOS_[[Sexo]:[Sexo]]=$B50,IF(DATOS_[[AGRUP. VALOR. PTO.]:[AGRUP. VALOR. PTO.]]=$B48,IF(DATOS_[[Check Periodo Ref.]:[Check Periodo Ref.]]="Dentro",IF(DATOS_[[Check Equiparado]:[Check Equiparado]]="Sí",IF(DATOS!AP$4="Sí",(1/DATOS_[[% anualiz]:[% anualiz]]),1)*IF(DATOS!AP$5="Sí",1/DATOS_[[% normaliz]:[% normaliz]],1)*(DATOS_[Conc.Sal.12])))))))),
0)</f>
        <v>0</v>
      </c>
      <c r="V50" s="178">
        <f t="array" ref="V50">IFERROR(
(MEDIAN((IF(DATOS_[[Sexo]:[Sexo]]=$B50,IF(DATOS_[[AGRUP. VALOR. PTO.]:[AGRUP. VALOR. PTO.]]=$B48,IF(DATOS_[[Check Periodo Ref.]:[Check Periodo Ref.]]="Dentro",IF(DATOS_[[Check Equiparado]:[Check Equiparado]]="Sí",IF(DATOS!AQ$4="Sí",(1/DATOS_[[% anualiz]:[% anualiz]]),1)*IF(DATOS!AQ$5="Sí",1/DATOS_[[% normaliz]:[% normaliz]],1)*(DATOS_[Conc.Sal.13])))))))),
0)</f>
        <v>0</v>
      </c>
      <c r="W50" s="178">
        <f t="array" ref="W50">IFERROR(
(MEDIAN((IF(DATOS_[[Sexo]:[Sexo]]=$B50,IF(DATOS_[[AGRUP. VALOR. PTO.]:[AGRUP. VALOR. PTO.]]=$B48,IF(DATOS_[[Check Periodo Ref.]:[Check Periodo Ref.]]="Dentro",IF(DATOS_[[Check Equiparado]:[Check Equiparado]]="Sí",IF(DATOS!AR$4="Sí",(1/DATOS_[[% anualiz]:[% anualiz]]),1)*IF(DATOS!AR$5="Sí",1/DATOS_[[% normaliz]:[% normaliz]],1)*(DATOS_[Conc.Sal.14])))))))),
0)</f>
        <v>0</v>
      </c>
      <c r="X50" s="178">
        <f t="array" ref="X50">IFERROR(
(MEDIAN((IF(DATOS_[[Sexo]:[Sexo]]=$B50,IF(DATOS_[[AGRUP. VALOR. PTO.]:[AGRUP. VALOR. PTO.]]=$B48,IF(DATOS_[[Check Periodo Ref.]:[Check Periodo Ref.]]="Dentro",IF(DATOS_[[Check Equiparado]:[Check Equiparado]]="Sí",IF(DATOS!AS$4="Sí",(1/DATOS_[[% anualiz]:[% anualiz]]),1)*IF(DATOS!AS$5="Sí",1/DATOS_[[% normaliz]:[% normaliz]],1)*(DATOS_[Conc.Sal.15])))))))),
0)</f>
        <v>0</v>
      </c>
      <c r="Y50" s="178">
        <f t="array" ref="Y50">IFERROR(
(MEDIAN((IF(DATOS_[[Sexo]:[Sexo]]=$B50,IF(DATOS_[[AGRUP. VALOR. PTO.]:[AGRUP. VALOR. PTO.]]=$B48,IF(DATOS_[[Check Periodo Ref.]:[Check Periodo Ref.]]="Dentro",IF(DATOS_[[Check Equiparado]:[Check Equiparado]]="Sí",IF(DATOS!AT$4="Sí",(1/DATOS_[[% anualiz]:[% anualiz]]),1)*IF(DATOS!AT$5="Sí",1/DATOS_[[% normaliz]:[% normaliz]],1)*(DATOS_[Conc.Sal.16])))))))),
0)</f>
        <v>0</v>
      </c>
      <c r="Z50" s="178">
        <f t="array" ref="Z50">IFERROR(
(MEDIAN((IF(DATOS_[[Sexo]:[Sexo]]=$B50,IF(DATOS_[[AGRUP. VALOR. PTO.]:[AGRUP. VALOR. PTO.]]=$B48,IF(DATOS_[[Check Periodo Ref.]:[Check Periodo Ref.]]="Dentro",IF(DATOS_[[Check Equiparado]:[Check Equiparado]]="Sí",IF(DATOS!AU$4="Sí",(1/DATOS_[[% anualiz]:[% anualiz]]),1)*IF(DATOS!AU$5="Sí",1/DATOS_[[% normaliz]:[% normaliz]],1)*(DATOS_[Conc.Sal.17])))))))),
0)</f>
        <v>0</v>
      </c>
      <c r="AA50" s="178">
        <f t="array" ref="AA50">IFERROR(
(MEDIAN((IF(DATOS_[[Sexo]:[Sexo]]=$B50,IF(DATOS_[[AGRUP. VALOR. PTO.]:[AGRUP. VALOR. PTO.]]=$B48,IF(DATOS_[[Check Periodo Ref.]:[Check Periodo Ref.]]="Dentro",IF(DATOS_[[Check Equiparado]:[Check Equiparado]]="Sí",IF(DATOS!AV$4="Sí",(1/DATOS_[[% anualiz]:[% anualiz]]),1)*IF(DATOS!AV$5="Sí",1/DATOS_[[% normaliz]:[% normaliz]],1)*(DATOS_[Conc.Sal.18])))))))),
0)</f>
        <v>0</v>
      </c>
      <c r="AB50" s="178">
        <f t="array" ref="AB50">IFERROR(
(MEDIAN((IF(DATOS_[[Sexo]:[Sexo]]=$B50,IF(DATOS_[[AGRUP. VALOR. PTO.]:[AGRUP. VALOR. PTO.]]=$B48,IF(DATOS_[[Check Periodo Ref.]:[Check Periodo Ref.]]="Dentro",IF(DATOS_[[Check Equiparado]:[Check Equiparado]]="Sí",IF(DATOS!AW$4="Sí",(1/DATOS_[[% anualiz]:[% anualiz]]),1)*IF(DATOS!AW$5="Sí",1/DATOS_[[% normaliz]:[% normaliz]],1)*(DATOS_[Conc.Sal.19])))))))),
0)</f>
        <v>0</v>
      </c>
      <c r="AC50" s="178">
        <f t="array" ref="AC50">IFERROR(
(MEDIAN((IF(DATOS_[[Sexo]:[Sexo]]=$B50,IF(DATOS_[[AGRUP. VALOR. PTO.]:[AGRUP. VALOR. PTO.]]=$B48,IF(DATOS_[[Check Periodo Ref.]:[Check Periodo Ref.]]="Dentro",IF(DATOS_[[Check Equiparado]:[Check Equiparado]]="Sí",IF(DATOS!AX$4="Sí",(1/DATOS_[[% anualiz]:[% anualiz]]),1)*IF(DATOS!AX$5="Sí",1/DATOS_[[% normaliz]:[% normaliz]],1)*(DATOS_[Conc.Sal.20])))))))),
0)</f>
        <v>0</v>
      </c>
      <c r="AD50" s="178">
        <f t="array" ref="AD50">IFERROR(
(MEDIAN((IF(DATOS_[[Sexo]:[Sexo]]=$B50,IF(DATOS_[[AGRUP. VALOR. PTO.]:[AGRUP. VALOR. PTO.]]=$B48,IF(DATOS_[[Check Periodo Ref.]:[Check Periodo Ref.]]="Dentro",IF(DATOS_[[Check Equiparado]:[Check Equiparado]]="Sí",IF(DATOS!AY$4="Sí",(1/DATOS_[[% anualiz]:[% anualiz]]),1)*IF(DATOS!AY$5="Sí",1/DATOS_[[% normaliz]:[% normaliz]],1)*(DATOS_[Conc.Sal.21])))))))),
0)</f>
        <v>0</v>
      </c>
      <c r="AE50" s="178">
        <f t="array" ref="AE50">IFERROR(
(MEDIAN((IF(DATOS_[[Sexo]:[Sexo]]=$B50,IF(DATOS_[[AGRUP. VALOR. PTO.]:[AGRUP. VALOR. PTO.]]=$B48,IF(DATOS_[[Check Periodo Ref.]:[Check Periodo Ref.]]="Dentro",IF(DATOS_[[Check Equiparado]:[Check Equiparado]]="Sí",IF(DATOS!AZ$4="Sí",(1/DATOS_[[% anualiz]:[% anualiz]]),1)*IF(DATOS!AZ$5="Sí",1/DATOS_[[% normaliz]:[% normaliz]],1)*(DATOS_[Conc.Sal.22])))))))),
0)</f>
        <v>0</v>
      </c>
      <c r="AF50" s="178">
        <f t="array" ref="AF50">IFERROR(
(MEDIAN((IF(DATOS_[[Sexo]:[Sexo]]=$B50,IF(DATOS_[[AGRUP. VALOR. PTO.]:[AGRUP. VALOR. PTO.]]=$B48,IF(DATOS_[[Check Periodo Ref.]:[Check Periodo Ref.]]="Dentro",IF(DATOS_[[Check Equiparado]:[Check Equiparado]]="Sí",IF(DATOS!BA$4="Sí",(1/DATOS_[[% anualiz]:[% anualiz]]),1)*IF(DATOS!BA$5="Sí",1/DATOS_[[% normaliz]:[% normaliz]],1)*(DATOS_[Conc.Sal.23])))))))),
0)</f>
        <v>0</v>
      </c>
      <c r="AG50" s="178">
        <f t="array" ref="AG50">IFERROR(
(MEDIAN((IF(DATOS_[[Sexo]:[Sexo]]=$B50,IF(DATOS_[[AGRUP. VALOR. PTO.]:[AGRUP. VALOR. PTO.]]=$B48,IF(DATOS_[[Check Periodo Ref.]:[Check Periodo Ref.]]="Dentro",IF(DATOS_[[Check Equiparado]:[Check Equiparado]]="Sí",IF(DATOS!BB$4="Sí",(1/DATOS_[[% anualiz]:[% anualiz]]),1)*IF(DATOS!BB$5="Sí",1/DATOS_[[% normaliz]:[% normaliz]],1)*(DATOS_[Conc.Sal.24])))))))),
0)</f>
        <v>0</v>
      </c>
      <c r="AH50" s="178">
        <f t="array" ref="AH50">IFERROR(
(MEDIAN((IF(DATOS_[[Sexo]:[Sexo]]=$B50,IF(DATOS_[[AGRUP. VALOR. PTO.]:[AGRUP. VALOR. PTO.]]=$B48,IF(DATOS_[[Check Periodo Ref.]:[Check Periodo Ref.]]="Dentro",IF(DATOS_[[Check Equiparado]:[Check Equiparado]]="Sí",IF(DATOS!BC$4="Sí",(1/DATOS_[[% anualiz]:[% anualiz]]),1)*IF(DATOS!BC$5="Sí",1/DATOS_[[% normaliz]:[% normaliz]],1)*(DATOS_[Conc.Sal.25])))))))),
0)</f>
        <v>0</v>
      </c>
      <c r="AI50" s="178">
        <f t="array" ref="AI50">IFERROR(
(MEDIAN((IF(DATOS_[[Sexo]:[Sexo]]=$B50,IF(DATOS_[[AGRUP. VALOR. PTO.]:[AGRUP. VALOR. PTO.]]=$B48,IF(DATOS_[[Check Periodo Ref.]:[Check Periodo Ref.]]="Dentro",IF(DATOS_[[Check Equiparado]:[Check Equiparado]]="Sí",IF(DATOS!BD$4="Sí",(1/DATOS_[[% anualiz]:[% anualiz]]),1)*IF(DATOS!BD$5="Sí",1/DATOS_[[% normaliz]:[% normaliz]],1)*(DATOS_[Conc.Sal.26])))))))),
0)</f>
        <v>0</v>
      </c>
      <c r="AJ50" s="178">
        <f t="array" ref="AJ50">IFERROR(
(MEDIAN((IF(DATOS_[[Sexo]:[Sexo]]=$B50,IF(DATOS_[[AGRUP. VALOR. PTO.]:[AGRUP. VALOR. PTO.]]=$B48,IF(DATOS_[[Check Periodo Ref.]:[Check Periodo Ref.]]="Dentro",IF(DATOS_[[Check Equiparado]:[Check Equiparado]]="Sí",IF(DATOS!BE$4="Sí",(1/DATOS_[[% anualiz]:[% anualiz]]),1)*IF(DATOS!BE$5="Sí",1/DATOS_[[% normaliz]:[% normaliz]],1)*(DATOS_[Conc.Sal.27])))))))),
0)</f>
        <v>0</v>
      </c>
      <c r="AK50" s="178">
        <f t="array" ref="AK50">IFERROR(
(MEDIAN((IF(DATOS_[[Sexo]:[Sexo]]=$B50,IF(DATOS_[[AGRUP. VALOR. PTO.]:[AGRUP. VALOR. PTO.]]=$B48,IF(DATOS_[[Check Periodo Ref.]:[Check Periodo Ref.]]="Dentro",IF(DATOS_[[Check Equiparado]:[Check Equiparado]]="Sí",IF(DATOS!BF$4="Sí",(1/DATOS_[[% anualiz]:[% anualiz]]),1)*IF(DATOS!BF$5="Sí",1/DATOS_[[% normaliz]:[% normaliz]],1)*(DATOS_[Conc.Sal.28])))))))),
0)</f>
        <v>0</v>
      </c>
      <c r="AL50" s="178">
        <f t="array" ref="AL50">IFERROR(
(MEDIAN((IF(DATOS_[[Sexo]:[Sexo]]=$B50,IF(DATOS_[[AGRUP. VALOR. PTO.]:[AGRUP. VALOR. PTO.]]=$B48,IF(DATOS_[[Check Periodo Ref.]:[Check Periodo Ref.]]="Dentro",IF(DATOS_[[Check Equiparado]:[Check Equiparado]]="Sí",IF(DATOS!BG$4="Sí",(1/DATOS_[[% anualiz]:[% anualiz]]),1)*IF(DATOS!BG$5="Sí",1/DATOS_[[% normaliz]:[% normaliz]],1)*(DATOS_[Conc.Sal.29])))))))),
0)</f>
        <v>0</v>
      </c>
      <c r="AM50" s="178">
        <f t="array" ref="AM50">IFERROR(
(MEDIAN((IF(DATOS_[[Sexo]:[Sexo]]=$B50,IF(DATOS_[[AGRUP. VALOR. PTO.]:[AGRUP. VALOR. PTO.]]=$B48,IF(DATOS_[[Check Periodo Ref.]:[Check Periodo Ref.]]="Dentro",IF(DATOS_[[Check Equiparado]:[Check Equiparado]]="Sí",IF(DATOS!BH$4="Sí",(1/DATOS_[[% anualiz]:[% anualiz]]),1)*IF(DATOS!BH$5="Sí",1/DATOS_[[% normaliz]:[% normaliz]],1)*(DATOS_[Conc.Sal.30])))))))),
0)</f>
        <v>0</v>
      </c>
      <c r="AN50" s="179">
        <f t="array" ref="AN50">IFERROR(
MEDIAN(IF(DATOS_[Sexo]=$B50,IF(DATOS_[[AGRUP. VALOR. PTO.]:[AGRUP. VALOR. PTO.]]=$B48,IF(DATOS_[Check Equiparado]="Sí",IF(DATOS_[Check Periodo Ref.]="Dentro",DATOS_[Tot COMPL.SAL Eq],FALSE))))),
0)</f>
        <v>0</v>
      </c>
      <c r="AO50" s="180">
        <f t="array" ref="AO50">IFERROR(
MEDIAN(IF(DATOS_[Sexo]=$B50,IF(DATOS_[[AGRUP. VALOR. PTO.]:[AGRUP. VALOR. PTO.]]=$B48,IF(DATOS_[Check Equiparado]="Sí",IF(DATOS_[Check Periodo Ref.]="Dentro",DATOS_[TOTAL SALARIO Eq],FALSE))))),
0)</f>
        <v>0</v>
      </c>
      <c r="AP50" s="181">
        <f t="array" ref="AP50">IFERROR(
(MEDIAN((IF(DATOS_[[Sexo]:[Sexo]]=$B50,IF(DATOS_[[AGRUP. VALOR. PTO.]:[AGRUP. VALOR. PTO.]]=$B49,IF(DATOS_[[Check Periodo Ref.]:[Check Periodo Ref.]]="Dentro",IF(DATOS_[[Check Equiparado]:[Check Equiparado]]="Sí",IF(DATOS!BI$4="Sí",(1/DATOS_[[% anualiz]:[% anualiz]]),1)*IF(DATOS!BI$5="Sí",1/DATOS_[[% normaliz]:[% normaliz]],1)*(DATOS_[C.Extra.01])))))))),
0)</f>
        <v>0</v>
      </c>
      <c r="AQ50" s="181">
        <f t="array" ref="AQ50">IFERROR(
(MEDIAN((IF(DATOS_[[Sexo]:[Sexo]]=$B50,IF(DATOS_[[AGRUP. VALOR. PTO.]:[AGRUP. VALOR. PTO.]]=$B49,IF(DATOS_[[Check Periodo Ref.]:[Check Periodo Ref.]]="Dentro",IF(DATOS_[[Check Equiparado]:[Check Equiparado]]="Sí",IF(DATOS!BJ$4="Sí",(1/DATOS_[[% anualiz]:[% anualiz]]),1)*IF(DATOS!BJ$5="Sí",1/DATOS_[[% normaliz]:[% normaliz]],1)*(DATOS_[C.Extra.02])))))))),
0)</f>
        <v>0</v>
      </c>
      <c r="AR50" s="181">
        <f t="array" ref="AR50">IFERROR(
(MEDIAN((IF(DATOS_[[Sexo]:[Sexo]]=$B50,IF(DATOS_[[AGRUP. VALOR. PTO.]:[AGRUP. VALOR. PTO.]]=$B49,IF(DATOS_[[Check Periodo Ref.]:[Check Periodo Ref.]]="Dentro",IF(DATOS_[[Check Equiparado]:[Check Equiparado]]="Sí",IF(DATOS!BK$4="Sí",(1/DATOS_[[% anualiz]:[% anualiz]]),1)*IF(DATOS!BK$5="Sí",1/DATOS_[[% normaliz]:[% normaliz]],1)*(DATOS_[C.Extra.03])))))))),
0)</f>
        <v>0</v>
      </c>
      <c r="AS50" s="181">
        <f t="array" ref="AS50">IFERROR(
(MEDIAN((IF(DATOS_[[Sexo]:[Sexo]]=$B50,IF(DATOS_[[AGRUP. VALOR. PTO.]:[AGRUP. VALOR. PTO.]]=$B49,IF(DATOS_[[Check Periodo Ref.]:[Check Periodo Ref.]]="Dentro",IF(DATOS_[[Check Equiparado]:[Check Equiparado]]="Sí",IF(DATOS!BL$4="Sí",(1/DATOS_[[% anualiz]:[% anualiz]]),1)*IF(DATOS!BL$5="Sí",1/DATOS_[[% normaliz]:[% normaliz]],1)*(DATOS_[C.Extra.04])))))))),
0)</f>
        <v>0</v>
      </c>
      <c r="AT50" s="181">
        <f t="array" ref="AT50">IFERROR(
(MEDIAN((IF(DATOS_[[Sexo]:[Sexo]]=$B50,IF(DATOS_[[AGRUP. VALOR. PTO.]:[AGRUP. VALOR. PTO.]]=$B49,IF(DATOS_[[Check Periodo Ref.]:[Check Periodo Ref.]]="Dentro",IF(DATOS_[[Check Equiparado]:[Check Equiparado]]="Sí",IF(DATOS!BM$4="Sí",(1/DATOS_[[% anualiz]:[% anualiz]]),1)*IF(DATOS!BM$5="Sí",1/DATOS_[[% normaliz]:[% normaliz]],1)*(DATOS_[C.Extra.05])))))))),
0)</f>
        <v>0</v>
      </c>
      <c r="AU50" s="182">
        <f t="array" ref="AU50">IFERROR(
MEDIAN(IF(DATOS_[Sexo]=$B50,IF(DATOS_[[AGRUP. VALOR. PTO.]:[AGRUP. VALOR. PTO.]]=$B48,IF(DATOS_[Check Equiparado]="Sí",IF(DATOS_[Check Periodo Ref.]="Dentro",DATOS_[Tot Extrasalarial Eq],FALSE))))),
0)</f>
        <v>0</v>
      </c>
      <c r="AV50" s="183">
        <f t="array" ref="AV50">IFERROR(
MEDIAN(IF(DATOS_[Sexo]=$B50,IF(DATOS_[[AGRUP. VALOR. PTO.]:[AGRUP. VALOR. PTO.]]=$B48,IF(DATOS_[Check Equiparado]="Sí",IF(DATOS_[Check Periodo Ref.]="Dentro",DATOS_[TOTAL Retrib Eq],FALSE))))),
0)</f>
        <v>0</v>
      </c>
    </row>
    <row r="51" spans="1:48" ht="17.25" thickBot="1" x14ac:dyDescent="0.35">
      <c r="A51" s="107" t="str">
        <f t="shared" ref="A51" si="51">+A52</f>
        <v>[ocultar]</v>
      </c>
      <c r="B51" s="157" t="s">
        <v>272</v>
      </c>
      <c r="C51" s="176"/>
      <c r="D51" s="106"/>
      <c r="E51" s="106"/>
      <c r="F51" s="106"/>
      <c r="G51" s="106"/>
      <c r="H51" s="106"/>
      <c r="I51" s="186" t="str">
        <f t="shared" ref="I51:AV51" si="52">IFERROR((I52-I53)/I52,"")</f>
        <v/>
      </c>
      <c r="J51" s="190" t="str">
        <f t="shared" si="52"/>
        <v/>
      </c>
      <c r="K51" s="190" t="str">
        <f t="shared" si="52"/>
        <v/>
      </c>
      <c r="L51" s="190" t="str">
        <f t="shared" si="52"/>
        <v/>
      </c>
      <c r="M51" s="190" t="str">
        <f t="shared" si="52"/>
        <v/>
      </c>
      <c r="N51" s="190" t="str">
        <f t="shared" si="52"/>
        <v/>
      </c>
      <c r="O51" s="190" t="str">
        <f t="shared" si="52"/>
        <v/>
      </c>
      <c r="P51" s="190" t="str">
        <f t="shared" si="52"/>
        <v/>
      </c>
      <c r="Q51" s="190" t="str">
        <f t="shared" si="52"/>
        <v/>
      </c>
      <c r="R51" s="190" t="str">
        <f t="shared" si="52"/>
        <v/>
      </c>
      <c r="S51" s="190" t="str">
        <f t="shared" si="52"/>
        <v/>
      </c>
      <c r="T51" s="190" t="str">
        <f t="shared" si="52"/>
        <v/>
      </c>
      <c r="U51" s="190" t="str">
        <f t="shared" si="52"/>
        <v/>
      </c>
      <c r="V51" s="190" t="str">
        <f t="shared" si="52"/>
        <v/>
      </c>
      <c r="W51" s="190" t="str">
        <f t="shared" si="52"/>
        <v/>
      </c>
      <c r="X51" s="190" t="str">
        <f t="shared" si="52"/>
        <v/>
      </c>
      <c r="Y51" s="190" t="str">
        <f t="shared" si="52"/>
        <v/>
      </c>
      <c r="Z51" s="189" t="str">
        <f t="shared" si="52"/>
        <v/>
      </c>
      <c r="AA51" s="189" t="str">
        <f t="shared" si="52"/>
        <v/>
      </c>
      <c r="AB51" s="189" t="str">
        <f t="shared" si="52"/>
        <v/>
      </c>
      <c r="AC51" s="189" t="str">
        <f t="shared" si="52"/>
        <v/>
      </c>
      <c r="AD51" s="189" t="str">
        <f t="shared" si="52"/>
        <v/>
      </c>
      <c r="AE51" s="189" t="str">
        <f t="shared" si="52"/>
        <v/>
      </c>
      <c r="AF51" s="189" t="str">
        <f t="shared" si="52"/>
        <v/>
      </c>
      <c r="AG51" s="189" t="str">
        <f t="shared" si="52"/>
        <v/>
      </c>
      <c r="AH51" s="189" t="str">
        <f t="shared" si="52"/>
        <v/>
      </c>
      <c r="AI51" s="189" t="str">
        <f t="shared" si="52"/>
        <v/>
      </c>
      <c r="AJ51" s="189" t="str">
        <f t="shared" si="52"/>
        <v/>
      </c>
      <c r="AK51" s="189" t="str">
        <f t="shared" si="52"/>
        <v/>
      </c>
      <c r="AL51" s="189" t="str">
        <f t="shared" si="52"/>
        <v/>
      </c>
      <c r="AM51" s="189" t="str">
        <f t="shared" si="52"/>
        <v/>
      </c>
      <c r="AN51" s="191" t="str">
        <f t="shared" si="52"/>
        <v/>
      </c>
      <c r="AO51" s="195" t="str">
        <f t="shared" si="52"/>
        <v/>
      </c>
      <c r="AP51" s="192" t="str">
        <f t="shared" si="52"/>
        <v/>
      </c>
      <c r="AQ51" s="192" t="str">
        <f t="shared" si="52"/>
        <v/>
      </c>
      <c r="AR51" s="192" t="str">
        <f t="shared" si="52"/>
        <v/>
      </c>
      <c r="AS51" s="192" t="str">
        <f t="shared" si="52"/>
        <v/>
      </c>
      <c r="AT51" s="192" t="str">
        <f t="shared" si="52"/>
        <v/>
      </c>
      <c r="AU51" s="193" t="str">
        <f t="shared" si="52"/>
        <v/>
      </c>
      <c r="AV51" s="194" t="str">
        <f t="shared" si="52"/>
        <v/>
      </c>
    </row>
    <row r="52" spans="1:48" x14ac:dyDescent="0.3">
      <c r="A52" s="107" t="str">
        <f t="shared" ref="A52" si="53">+IF(C52+C53=0,"[ocultar]","")</f>
        <v>[ocultar]</v>
      </c>
      <c r="B52" s="153" t="s">
        <v>162</v>
      </c>
      <c r="C52" s="99">
        <f t="array" ref="C52">SUM(IF($B52=DATOS_[Sexo],
IF($B51=DATOS_[AGRUP. VALOR. PTO.],
IF("Dentro"=DATOS_[Check Periodo Ref.],
1/(COUNTIFS(DATOS_[Sexo],$B52,DATOS_[AGRUP. VALOR. PTO.],$B51,DATOS_[Check Periodo Ref.],"Dentro",DATOS_[id],DATOS_[id]))))))</f>
        <v>0</v>
      </c>
      <c r="D52" s="100">
        <f>COUNTIFS(DATOS_[AGRUP. VALOR. PTO.],$B51,DATOS_[Sexo],$B52,DATOS_[Check Periodo Ref.],"Dentro")</f>
        <v>0</v>
      </c>
      <c r="E52" s="100">
        <f>COUNTIFS(DATOS_[AGRUP. VALOR. PTO.],$B51,DATOS_[Sexo],$B52,DATOS_[Check Periodo Ref.],"Dentro",DATOS_[Check Nº SC Norm],"Sí")</f>
        <v>0</v>
      </c>
      <c r="F52" s="100">
        <f>COUNTIFS(DATOS_[AGRUP. VALOR. PTO.],$B51,DATOS_[Sexo],$B52,DATOS_[Check Periodo Ref.],"Dentro",DATOS_[Check Nº SC Anualiz],"Sí")</f>
        <v>0</v>
      </c>
      <c r="G52" s="100">
        <f>COUNTIFS(DATOS_[AGRUP. VALOR. PTO.],$B51,DATOS_[Sexo],$B52,DATOS_[Check Periodo Ref.],"Dentro",DATOS_[Check Nº SC Norm y Anualiz],"Sí")</f>
        <v>0</v>
      </c>
      <c r="H52" s="100">
        <f>COUNTIFS(DATOS_[AGRUP. VALOR. PTO.],$B51,DATOS_[Sexo],$B52,DATOS_[Check Periodo Ref.],"Dentro",DATOS_[Check Equiparación],"Sí")</f>
        <v>0</v>
      </c>
      <c r="I52" s="177">
        <f t="array" ref="I52">IFERROR(
MEDIAN(IF(DATOS_[Sexo]=$B52,IF(DATOS_[[AGRUP. VALOR. PTO.]:[AGRUP. VALOR. PTO.]]=$B51,IF(DATOS_[Check Equiparado]="Sí",IF(DATOS_[Check Periodo Ref.]="Dentro",DATOS_[SALARIO BASE Eq],FALSE))))),
0)</f>
        <v>0</v>
      </c>
      <c r="J52" s="178">
        <f t="array" ref="J52">IFERROR(
(MEDIAN((IF(DATOS_[[Sexo]:[Sexo]]=$B52,IF(DATOS_[[AGRUP. VALOR. PTO.]:[AGRUP. VALOR. PTO.]]=$B51,IF(DATOS_[[Check Periodo Ref.]:[Check Periodo Ref.]]="Dentro",IF(DATOS_[[Check Equiparado]:[Check Equiparado]]="Sí",IF(DATOS!AE$4="Sí",(1/DATOS_[[% anualiz]:[% anualiz]]),1)*IF(DATOS!AE$5="Sí",1/DATOS_[[% normaliz]:[% normaliz]],1)*(DATOS_[Conc.Sal.01])))))))),
0)</f>
        <v>0</v>
      </c>
      <c r="K52" s="178">
        <f t="array" ref="K52">IFERROR(
(MEDIAN((IF(DATOS_[[Sexo]:[Sexo]]=$B52,IF(DATOS_[[AGRUP. VALOR. PTO.]:[AGRUP. VALOR. PTO.]]=$B51,IF(DATOS_[[Check Periodo Ref.]:[Check Periodo Ref.]]="Dentro",IF(DATOS_[[Check Equiparado]:[Check Equiparado]]="Sí",IF(DATOS!AF$4="Sí",(1/DATOS_[[% anualiz]:[% anualiz]]),1)*IF(DATOS!AF$5="Sí",1/DATOS_[[% normaliz]:[% normaliz]],1)*(DATOS_[Conc.Sal.02])))))))),
0)</f>
        <v>0</v>
      </c>
      <c r="L52" s="178">
        <f t="array" ref="L52">IFERROR(
(MEDIAN((IF(DATOS_[[Sexo]:[Sexo]]=$B52,IF(DATOS_[[AGRUP. VALOR. PTO.]:[AGRUP. VALOR. PTO.]]=$B51,IF(DATOS_[[Check Periodo Ref.]:[Check Periodo Ref.]]="Dentro",IF(DATOS_[[Check Equiparado]:[Check Equiparado]]="Sí",IF(DATOS!AG$4="Sí",(1/DATOS_[[% anualiz]:[% anualiz]]),1)*IF(DATOS!AG$5="Sí",1/DATOS_[[% normaliz]:[% normaliz]],1)*(DATOS_[Conc.Sal.03])))))))),
0)</f>
        <v>0</v>
      </c>
      <c r="M52" s="178">
        <f t="array" ref="M52">IFERROR(
(MEDIAN((IF(DATOS_[[Sexo]:[Sexo]]=$B52,IF(DATOS_[[AGRUP. VALOR. PTO.]:[AGRUP. VALOR. PTO.]]=$B51,IF(DATOS_[[Check Periodo Ref.]:[Check Periodo Ref.]]="Dentro",IF(DATOS_[[Check Equiparado]:[Check Equiparado]]="Sí",IF(DATOS!AH$4="Sí",(1/DATOS_[[% anualiz]:[% anualiz]]),1)*IF(DATOS!AH$5="Sí",1/DATOS_[[% normaliz]:[% normaliz]],1)*(DATOS_[Conc.Sal.04])))))))),
0)</f>
        <v>0</v>
      </c>
      <c r="N52" s="178">
        <f t="array" ref="N52">IFERROR(
(MEDIAN((IF(DATOS_[[Sexo]:[Sexo]]=$B52,IF(DATOS_[[AGRUP. VALOR. PTO.]:[AGRUP. VALOR. PTO.]]=$B51,IF(DATOS_[[Check Periodo Ref.]:[Check Periodo Ref.]]="Dentro",IF(DATOS_[[Check Equiparado]:[Check Equiparado]]="Sí",IF(DATOS!AI$4="Sí",(1/DATOS_[[% anualiz]:[% anualiz]]),1)*IF(DATOS!AI$5="Sí",1/DATOS_[[% normaliz]:[% normaliz]],1)*(DATOS_[Conc.Sal.05])))))))),
0)</f>
        <v>0</v>
      </c>
      <c r="O52" s="178">
        <f t="array" ref="O52">IFERROR(
(MEDIAN((IF(DATOS_[[Sexo]:[Sexo]]=$B52,IF(DATOS_[[AGRUP. VALOR. PTO.]:[AGRUP. VALOR. PTO.]]=$B51,IF(DATOS_[[Check Periodo Ref.]:[Check Periodo Ref.]]="Dentro",IF(DATOS_[[Check Equiparado]:[Check Equiparado]]="Sí",IF(DATOS!AJ$4="Sí",(1/DATOS_[[% anualiz]:[% anualiz]]),1)*IF(DATOS!AJ$5="Sí",1/DATOS_[[% normaliz]:[% normaliz]],1)*(DATOS_[Conc.Sal.06])))))))),
0)</f>
        <v>0</v>
      </c>
      <c r="P52" s="178">
        <f t="array" ref="P52">IFERROR(
(MEDIAN((IF(DATOS_[[Sexo]:[Sexo]]=$B52,IF(DATOS_[[AGRUP. VALOR. PTO.]:[AGRUP. VALOR. PTO.]]=$B51,IF(DATOS_[[Check Periodo Ref.]:[Check Periodo Ref.]]="Dentro",IF(DATOS_[[Check Equiparado]:[Check Equiparado]]="Sí",IF(DATOS!AK$4="Sí",(1/DATOS_[[% anualiz]:[% anualiz]]),1)*IF(DATOS!AK$5="Sí",1/DATOS_[[% normaliz]:[% normaliz]],1)*(DATOS_[Conc.Sal.07])))))))),
0)</f>
        <v>0</v>
      </c>
      <c r="Q52" s="178">
        <f t="array" ref="Q52">IFERROR(
(MEDIAN((IF(DATOS_[[Sexo]:[Sexo]]=$B52,IF(DATOS_[[AGRUP. VALOR. PTO.]:[AGRUP. VALOR. PTO.]]=$B51,IF(DATOS_[[Check Periodo Ref.]:[Check Periodo Ref.]]="Dentro",IF(DATOS_[[Check Equiparado]:[Check Equiparado]]="Sí",IF(DATOS!AL$4="Sí",(1/DATOS_[[% anualiz]:[% anualiz]]),1)*IF(DATOS!AL$5="Sí",1/DATOS_[[% normaliz]:[% normaliz]],1)*(DATOS_[Conc.Sal.08])))))))),
0)</f>
        <v>0</v>
      </c>
      <c r="R52" s="178">
        <f t="array" ref="R52">IFERROR(
(MEDIAN((IF(DATOS_[[Sexo]:[Sexo]]=$B52,IF(DATOS_[[AGRUP. VALOR. PTO.]:[AGRUP. VALOR. PTO.]]=$B51,IF(DATOS_[[Check Periodo Ref.]:[Check Periodo Ref.]]="Dentro",IF(DATOS_[[Check Equiparado]:[Check Equiparado]]="Sí",IF(DATOS!AM$4="Sí",(1/DATOS_[[% anualiz]:[% anualiz]]),1)*IF(DATOS!AM$5="Sí",1/DATOS_[[% normaliz]:[% normaliz]],1)*(DATOS_[Conc.Sal.09])))))))),
0)</f>
        <v>0</v>
      </c>
      <c r="S52" s="178">
        <f t="array" ref="S52">IFERROR(
(MEDIAN((IF(DATOS_[[Sexo]:[Sexo]]=$B52,IF(DATOS_[[AGRUP. VALOR. PTO.]:[AGRUP. VALOR. PTO.]]=$B51,IF(DATOS_[[Check Periodo Ref.]:[Check Periodo Ref.]]="Dentro",IF(DATOS_[[Check Equiparado]:[Check Equiparado]]="Sí",IF(DATOS!AN$4="Sí",(1/DATOS_[[% anualiz]:[% anualiz]]),1)*IF(DATOS!AN$5="Sí",1/DATOS_[[% normaliz]:[% normaliz]],1)*(DATOS_[Conc.Sal.10])))))))),
0)</f>
        <v>0</v>
      </c>
      <c r="T52" s="178">
        <f t="array" ref="T52">IFERROR(
(MEDIAN((IF(DATOS_[[Sexo]:[Sexo]]=$B52,IF(DATOS_[[AGRUP. VALOR. PTO.]:[AGRUP. VALOR. PTO.]]=$B51,IF(DATOS_[[Check Periodo Ref.]:[Check Periodo Ref.]]="Dentro",IF(DATOS_[[Check Equiparado]:[Check Equiparado]]="Sí",IF(DATOS!AO$4="Sí",(1/DATOS_[[% anualiz]:[% anualiz]]),1)*IF(DATOS!AO$5="Sí",1/DATOS_[[% normaliz]:[% normaliz]],1)*(DATOS_[Conc.Sal.11])))))))),
0)</f>
        <v>0</v>
      </c>
      <c r="U52" s="178">
        <f t="array" ref="U52">IFERROR(
(MEDIAN((IF(DATOS_[[Sexo]:[Sexo]]=$B52,IF(DATOS_[[AGRUP. VALOR. PTO.]:[AGRUP. VALOR. PTO.]]=$B51,IF(DATOS_[[Check Periodo Ref.]:[Check Periodo Ref.]]="Dentro",IF(DATOS_[[Check Equiparado]:[Check Equiparado]]="Sí",IF(DATOS!AP$4="Sí",(1/DATOS_[[% anualiz]:[% anualiz]]),1)*IF(DATOS!AP$5="Sí",1/DATOS_[[% normaliz]:[% normaliz]],1)*(DATOS_[Conc.Sal.12])))))))),
0)</f>
        <v>0</v>
      </c>
      <c r="V52" s="178">
        <f t="array" ref="V52">IFERROR(
(MEDIAN((IF(DATOS_[[Sexo]:[Sexo]]=$B52,IF(DATOS_[[AGRUP. VALOR. PTO.]:[AGRUP. VALOR. PTO.]]=$B51,IF(DATOS_[[Check Periodo Ref.]:[Check Periodo Ref.]]="Dentro",IF(DATOS_[[Check Equiparado]:[Check Equiparado]]="Sí",IF(DATOS!AQ$4="Sí",(1/DATOS_[[% anualiz]:[% anualiz]]),1)*IF(DATOS!AQ$5="Sí",1/DATOS_[[% normaliz]:[% normaliz]],1)*(DATOS_[Conc.Sal.13])))))))),
0)</f>
        <v>0</v>
      </c>
      <c r="W52" s="178">
        <f t="array" ref="W52">IFERROR(
(MEDIAN((IF(DATOS_[[Sexo]:[Sexo]]=$B52,IF(DATOS_[[AGRUP. VALOR. PTO.]:[AGRUP. VALOR. PTO.]]=$B51,IF(DATOS_[[Check Periodo Ref.]:[Check Periodo Ref.]]="Dentro",IF(DATOS_[[Check Equiparado]:[Check Equiparado]]="Sí",IF(DATOS!AR$4="Sí",(1/DATOS_[[% anualiz]:[% anualiz]]),1)*IF(DATOS!AR$5="Sí",1/DATOS_[[% normaliz]:[% normaliz]],1)*(DATOS_[Conc.Sal.14])))))))),
0)</f>
        <v>0</v>
      </c>
      <c r="X52" s="178">
        <f t="array" ref="X52">IFERROR(
(MEDIAN((IF(DATOS_[[Sexo]:[Sexo]]=$B52,IF(DATOS_[[AGRUP. VALOR. PTO.]:[AGRUP. VALOR. PTO.]]=$B51,IF(DATOS_[[Check Periodo Ref.]:[Check Periodo Ref.]]="Dentro",IF(DATOS_[[Check Equiparado]:[Check Equiparado]]="Sí",IF(DATOS!AS$4="Sí",(1/DATOS_[[% anualiz]:[% anualiz]]),1)*IF(DATOS!AS$5="Sí",1/DATOS_[[% normaliz]:[% normaliz]],1)*(DATOS_[Conc.Sal.15])))))))),
0)</f>
        <v>0</v>
      </c>
      <c r="Y52" s="178">
        <f t="array" ref="Y52">IFERROR(
(MEDIAN((IF(DATOS_[[Sexo]:[Sexo]]=$B52,IF(DATOS_[[AGRUP. VALOR. PTO.]:[AGRUP. VALOR. PTO.]]=$B51,IF(DATOS_[[Check Periodo Ref.]:[Check Periodo Ref.]]="Dentro",IF(DATOS_[[Check Equiparado]:[Check Equiparado]]="Sí",IF(DATOS!AT$4="Sí",(1/DATOS_[[% anualiz]:[% anualiz]]),1)*IF(DATOS!AT$5="Sí",1/DATOS_[[% normaliz]:[% normaliz]],1)*(DATOS_[Conc.Sal.16])))))))),
0)</f>
        <v>0</v>
      </c>
      <c r="Z52" s="178">
        <f t="array" ref="Z52">IFERROR(
(MEDIAN((IF(DATOS_[[Sexo]:[Sexo]]=$B52,IF(DATOS_[[AGRUP. VALOR. PTO.]:[AGRUP. VALOR. PTO.]]=$B51,IF(DATOS_[[Check Periodo Ref.]:[Check Periodo Ref.]]="Dentro",IF(DATOS_[[Check Equiparado]:[Check Equiparado]]="Sí",IF(DATOS!AU$4="Sí",(1/DATOS_[[% anualiz]:[% anualiz]]),1)*IF(DATOS!AU$5="Sí",1/DATOS_[[% normaliz]:[% normaliz]],1)*(DATOS_[Conc.Sal.17])))))))),
0)</f>
        <v>0</v>
      </c>
      <c r="AA52" s="178">
        <f t="array" ref="AA52">IFERROR(
(MEDIAN((IF(DATOS_[[Sexo]:[Sexo]]=$B52,IF(DATOS_[[AGRUP. VALOR. PTO.]:[AGRUP. VALOR. PTO.]]=$B51,IF(DATOS_[[Check Periodo Ref.]:[Check Periodo Ref.]]="Dentro",IF(DATOS_[[Check Equiparado]:[Check Equiparado]]="Sí",IF(DATOS!AV$4="Sí",(1/DATOS_[[% anualiz]:[% anualiz]]),1)*IF(DATOS!AV$5="Sí",1/DATOS_[[% normaliz]:[% normaliz]],1)*(DATOS_[Conc.Sal.18])))))))),
0)</f>
        <v>0</v>
      </c>
      <c r="AB52" s="178">
        <f t="array" ref="AB52">IFERROR(
(MEDIAN((IF(DATOS_[[Sexo]:[Sexo]]=$B52,IF(DATOS_[[AGRUP. VALOR. PTO.]:[AGRUP. VALOR. PTO.]]=$B51,IF(DATOS_[[Check Periodo Ref.]:[Check Periodo Ref.]]="Dentro",IF(DATOS_[[Check Equiparado]:[Check Equiparado]]="Sí",IF(DATOS!AW$4="Sí",(1/DATOS_[[% anualiz]:[% anualiz]]),1)*IF(DATOS!AW$5="Sí",1/DATOS_[[% normaliz]:[% normaliz]],1)*(DATOS_[Conc.Sal.19])))))))),
0)</f>
        <v>0</v>
      </c>
      <c r="AC52" s="178">
        <f t="array" ref="AC52">IFERROR(
(MEDIAN((IF(DATOS_[[Sexo]:[Sexo]]=$B52,IF(DATOS_[[AGRUP. VALOR. PTO.]:[AGRUP. VALOR. PTO.]]=$B51,IF(DATOS_[[Check Periodo Ref.]:[Check Periodo Ref.]]="Dentro",IF(DATOS_[[Check Equiparado]:[Check Equiparado]]="Sí",IF(DATOS!AX$4="Sí",(1/DATOS_[[% anualiz]:[% anualiz]]),1)*IF(DATOS!AX$5="Sí",1/DATOS_[[% normaliz]:[% normaliz]],1)*(DATOS_[Conc.Sal.20])))))))),
0)</f>
        <v>0</v>
      </c>
      <c r="AD52" s="178">
        <f t="array" ref="AD52">IFERROR(
(MEDIAN((IF(DATOS_[[Sexo]:[Sexo]]=$B52,IF(DATOS_[[AGRUP. VALOR. PTO.]:[AGRUP. VALOR. PTO.]]=$B51,IF(DATOS_[[Check Periodo Ref.]:[Check Periodo Ref.]]="Dentro",IF(DATOS_[[Check Equiparado]:[Check Equiparado]]="Sí",IF(DATOS!AY$4="Sí",(1/DATOS_[[% anualiz]:[% anualiz]]),1)*IF(DATOS!AY$5="Sí",1/DATOS_[[% normaliz]:[% normaliz]],1)*(DATOS_[Conc.Sal.21])))))))),
0)</f>
        <v>0</v>
      </c>
      <c r="AE52" s="178">
        <f t="array" ref="AE52">IFERROR(
(MEDIAN((IF(DATOS_[[Sexo]:[Sexo]]=$B52,IF(DATOS_[[AGRUP. VALOR. PTO.]:[AGRUP. VALOR. PTO.]]=$B51,IF(DATOS_[[Check Periodo Ref.]:[Check Periodo Ref.]]="Dentro",IF(DATOS_[[Check Equiparado]:[Check Equiparado]]="Sí",IF(DATOS!AZ$4="Sí",(1/DATOS_[[% anualiz]:[% anualiz]]),1)*IF(DATOS!AZ$5="Sí",1/DATOS_[[% normaliz]:[% normaliz]],1)*(DATOS_[Conc.Sal.22])))))))),
0)</f>
        <v>0</v>
      </c>
      <c r="AF52" s="178">
        <f t="array" ref="AF52">IFERROR(
(MEDIAN((IF(DATOS_[[Sexo]:[Sexo]]=$B52,IF(DATOS_[[AGRUP. VALOR. PTO.]:[AGRUP. VALOR. PTO.]]=$B51,IF(DATOS_[[Check Periodo Ref.]:[Check Periodo Ref.]]="Dentro",IF(DATOS_[[Check Equiparado]:[Check Equiparado]]="Sí",IF(DATOS!BA$4="Sí",(1/DATOS_[[% anualiz]:[% anualiz]]),1)*IF(DATOS!BA$5="Sí",1/DATOS_[[% normaliz]:[% normaliz]],1)*(DATOS_[Conc.Sal.23])))))))),
0)</f>
        <v>0</v>
      </c>
      <c r="AG52" s="178">
        <f t="array" ref="AG52">IFERROR(
(MEDIAN((IF(DATOS_[[Sexo]:[Sexo]]=$B52,IF(DATOS_[[AGRUP. VALOR. PTO.]:[AGRUP. VALOR. PTO.]]=$B51,IF(DATOS_[[Check Periodo Ref.]:[Check Periodo Ref.]]="Dentro",IF(DATOS_[[Check Equiparado]:[Check Equiparado]]="Sí",IF(DATOS!BB$4="Sí",(1/DATOS_[[% anualiz]:[% anualiz]]),1)*IF(DATOS!BB$5="Sí",1/DATOS_[[% normaliz]:[% normaliz]],1)*(DATOS_[Conc.Sal.24])))))))),
0)</f>
        <v>0</v>
      </c>
      <c r="AH52" s="178">
        <f t="array" ref="AH52">IFERROR(
(MEDIAN((IF(DATOS_[[Sexo]:[Sexo]]=$B52,IF(DATOS_[[AGRUP. VALOR. PTO.]:[AGRUP. VALOR. PTO.]]=$B51,IF(DATOS_[[Check Periodo Ref.]:[Check Periodo Ref.]]="Dentro",IF(DATOS_[[Check Equiparado]:[Check Equiparado]]="Sí",IF(DATOS!BC$4="Sí",(1/DATOS_[[% anualiz]:[% anualiz]]),1)*IF(DATOS!BC$5="Sí",1/DATOS_[[% normaliz]:[% normaliz]],1)*(DATOS_[Conc.Sal.25])))))))),
0)</f>
        <v>0</v>
      </c>
      <c r="AI52" s="178">
        <f t="array" ref="AI52">IFERROR(
(MEDIAN((IF(DATOS_[[Sexo]:[Sexo]]=$B52,IF(DATOS_[[AGRUP. VALOR. PTO.]:[AGRUP. VALOR. PTO.]]=$B51,IF(DATOS_[[Check Periodo Ref.]:[Check Periodo Ref.]]="Dentro",IF(DATOS_[[Check Equiparado]:[Check Equiparado]]="Sí",IF(DATOS!BD$4="Sí",(1/DATOS_[[% anualiz]:[% anualiz]]),1)*IF(DATOS!BD$5="Sí",1/DATOS_[[% normaliz]:[% normaliz]],1)*(DATOS_[Conc.Sal.26])))))))),
0)</f>
        <v>0</v>
      </c>
      <c r="AJ52" s="178">
        <f t="array" ref="AJ52">IFERROR(
(MEDIAN((IF(DATOS_[[Sexo]:[Sexo]]=$B52,IF(DATOS_[[AGRUP. VALOR. PTO.]:[AGRUP. VALOR. PTO.]]=$B51,IF(DATOS_[[Check Periodo Ref.]:[Check Periodo Ref.]]="Dentro",IF(DATOS_[[Check Equiparado]:[Check Equiparado]]="Sí",IF(DATOS!BE$4="Sí",(1/DATOS_[[% anualiz]:[% anualiz]]),1)*IF(DATOS!BE$5="Sí",1/DATOS_[[% normaliz]:[% normaliz]],1)*(DATOS_[Conc.Sal.27])))))))),
0)</f>
        <v>0</v>
      </c>
      <c r="AK52" s="178">
        <f t="array" ref="AK52">IFERROR(
(MEDIAN((IF(DATOS_[[Sexo]:[Sexo]]=$B52,IF(DATOS_[[AGRUP. VALOR. PTO.]:[AGRUP. VALOR. PTO.]]=$B51,IF(DATOS_[[Check Periodo Ref.]:[Check Periodo Ref.]]="Dentro",IF(DATOS_[[Check Equiparado]:[Check Equiparado]]="Sí",IF(DATOS!BF$4="Sí",(1/DATOS_[[% anualiz]:[% anualiz]]),1)*IF(DATOS!BF$5="Sí",1/DATOS_[[% normaliz]:[% normaliz]],1)*(DATOS_[Conc.Sal.28])))))))),
0)</f>
        <v>0</v>
      </c>
      <c r="AL52" s="178">
        <f t="array" ref="AL52">IFERROR(
(MEDIAN((IF(DATOS_[[Sexo]:[Sexo]]=$B52,IF(DATOS_[[AGRUP. VALOR. PTO.]:[AGRUP. VALOR. PTO.]]=$B51,IF(DATOS_[[Check Periodo Ref.]:[Check Periodo Ref.]]="Dentro",IF(DATOS_[[Check Equiparado]:[Check Equiparado]]="Sí",IF(DATOS!BG$4="Sí",(1/DATOS_[[% anualiz]:[% anualiz]]),1)*IF(DATOS!BG$5="Sí",1/DATOS_[[% normaliz]:[% normaliz]],1)*(DATOS_[Conc.Sal.29])))))))),
0)</f>
        <v>0</v>
      </c>
      <c r="AM52" s="178">
        <f t="array" ref="AM52">IFERROR(
(MEDIAN((IF(DATOS_[[Sexo]:[Sexo]]=$B52,IF(DATOS_[[AGRUP. VALOR. PTO.]:[AGRUP. VALOR. PTO.]]=$B51,IF(DATOS_[[Check Periodo Ref.]:[Check Periodo Ref.]]="Dentro",IF(DATOS_[[Check Equiparado]:[Check Equiparado]]="Sí",IF(DATOS!BH$4="Sí",(1/DATOS_[[% anualiz]:[% anualiz]]),1)*IF(DATOS!BH$5="Sí",1/DATOS_[[% normaliz]:[% normaliz]],1)*(DATOS_[Conc.Sal.30])))))))),
0)</f>
        <v>0</v>
      </c>
      <c r="AN52" s="179">
        <f t="array" ref="AN52">IFERROR(
MEDIAN(IF(DATOS_[Sexo]=$B52,IF(DATOS_[[AGRUP. VALOR. PTO.]:[AGRUP. VALOR. PTO.]]=$B51,IF(DATOS_[Check Equiparado]="Sí",IF(DATOS_[Check Periodo Ref.]="Dentro",DATOS_[Tot COMPL.SAL Eq],FALSE))))),
0)</f>
        <v>0</v>
      </c>
      <c r="AO52" s="180">
        <f t="array" ref="AO52">IFERROR(
MEDIAN(IF(DATOS_[Sexo]=$B52,IF(DATOS_[[AGRUP. VALOR. PTO.]:[AGRUP. VALOR. PTO.]]=$B51,IF(DATOS_[Check Equiparado]="Sí",IF(DATOS_[Check Periodo Ref.]="Dentro",DATOS_[TOTAL SALARIO Eq],FALSE))))),
0)</f>
        <v>0</v>
      </c>
      <c r="AP52" s="181">
        <f t="array" ref="AP52">IFERROR(
(MEDIAN((IF(DATOS_[[Sexo]:[Sexo]]=$B52,IF(DATOS_[[AGRUP. VALOR. PTO.]:[AGRUP. VALOR. PTO.]]=$B51,IF(DATOS_[[Check Periodo Ref.]:[Check Periodo Ref.]]="Dentro",IF(DATOS_[[Check Equiparado]:[Check Equiparado]]="Sí",IF(DATOS!BI$4="Sí",(1/DATOS_[[% anualiz]:[% anualiz]]),1)*IF(DATOS!BI$5="Sí",1/DATOS_[[% normaliz]:[% normaliz]],1)*(DATOS_[C.Extra.01])))))))),
0)</f>
        <v>0</v>
      </c>
      <c r="AQ52" s="181">
        <f t="array" ref="AQ52">IFERROR(
(MEDIAN((IF(DATOS_[[Sexo]:[Sexo]]=$B52,IF(DATOS_[[AGRUP. VALOR. PTO.]:[AGRUP. VALOR. PTO.]]=$B51,IF(DATOS_[[Check Periodo Ref.]:[Check Periodo Ref.]]="Dentro",IF(DATOS_[[Check Equiparado]:[Check Equiparado]]="Sí",IF(DATOS!BJ$4="Sí",(1/DATOS_[[% anualiz]:[% anualiz]]),1)*IF(DATOS!BJ$5="Sí",1/DATOS_[[% normaliz]:[% normaliz]],1)*(DATOS_[C.Extra.02])))))))),
0)</f>
        <v>0</v>
      </c>
      <c r="AR52" s="181">
        <f t="array" ref="AR52">IFERROR(
(MEDIAN((IF(DATOS_[[Sexo]:[Sexo]]=$B52,IF(DATOS_[[AGRUP. VALOR. PTO.]:[AGRUP. VALOR. PTO.]]=$B51,IF(DATOS_[[Check Periodo Ref.]:[Check Periodo Ref.]]="Dentro",IF(DATOS_[[Check Equiparado]:[Check Equiparado]]="Sí",IF(DATOS!BK$4="Sí",(1/DATOS_[[% anualiz]:[% anualiz]]),1)*IF(DATOS!BK$5="Sí",1/DATOS_[[% normaliz]:[% normaliz]],1)*(DATOS_[C.Extra.03])))))))),
0)</f>
        <v>0</v>
      </c>
      <c r="AS52" s="181">
        <f t="array" ref="AS52">IFERROR(
(MEDIAN((IF(DATOS_[[Sexo]:[Sexo]]=$B52,IF(DATOS_[[AGRUP. VALOR. PTO.]:[AGRUP. VALOR. PTO.]]=$B51,IF(DATOS_[[Check Periodo Ref.]:[Check Periodo Ref.]]="Dentro",IF(DATOS_[[Check Equiparado]:[Check Equiparado]]="Sí",IF(DATOS!BL$4="Sí",(1/DATOS_[[% anualiz]:[% anualiz]]),1)*IF(DATOS!BL$5="Sí",1/DATOS_[[% normaliz]:[% normaliz]],1)*(DATOS_[C.Extra.04])))))))),
0)</f>
        <v>0</v>
      </c>
      <c r="AT52" s="181">
        <f t="array" ref="AT52">IFERROR(
(MEDIAN((IF(DATOS_[[Sexo]:[Sexo]]=$B52,IF(DATOS_[[AGRUP. VALOR. PTO.]:[AGRUP. VALOR. PTO.]]=$B51,IF(DATOS_[[Check Periodo Ref.]:[Check Periodo Ref.]]="Dentro",IF(DATOS_[[Check Equiparado]:[Check Equiparado]]="Sí",IF(DATOS!BM$4="Sí",(1/DATOS_[[% anualiz]:[% anualiz]]),1)*IF(DATOS!BM$5="Sí",1/DATOS_[[% normaliz]:[% normaliz]],1)*(DATOS_[C.Extra.05])))))))),
0)</f>
        <v>0</v>
      </c>
      <c r="AU52" s="182">
        <f t="array" ref="AU52">IFERROR(
MEDIAN(IF(DATOS_[Sexo]=$B52,IF(DATOS_[[AGRUP. VALOR. PTO.]:[AGRUP. VALOR. PTO.]]=$B51,IF(DATOS_[Check Equiparado]="Sí",IF(DATOS_[Check Periodo Ref.]="Dentro",DATOS_[Tot Extrasalarial Eq],FALSE))))),
0)</f>
        <v>0</v>
      </c>
      <c r="AV52" s="183">
        <f t="array" ref="AV52">IFERROR(
MEDIAN(IF(DATOS_[Sexo]=$B52,IF(DATOS_[[AGRUP. VALOR. PTO.]:[AGRUP. VALOR. PTO.]]=$B51,IF(DATOS_[Check Equiparado]="Sí",IF(DATOS_[Check Periodo Ref.]="Dentro",DATOS_[TOTAL Retrib Eq],FALSE))))),
0)</f>
        <v>0</v>
      </c>
    </row>
    <row r="53" spans="1:48" x14ac:dyDescent="0.3">
      <c r="A53" s="107" t="str">
        <f t="shared" ref="A53" si="54">+A52</f>
        <v>[ocultar]</v>
      </c>
      <c r="B53" s="153" t="s">
        <v>163</v>
      </c>
      <c r="C53" s="99">
        <f t="array" ref="C53">SUM(IF($B53=DATOS_[Sexo],
IF($B51=DATOS_[AGRUP. VALOR. PTO.],
IF("Dentro"=DATOS_[Check Periodo Ref.],
1/(COUNTIFS(DATOS_[Sexo],$B53,DATOS_[AGRUP. VALOR. PTO.],$B51,DATOS_[Check Periodo Ref.],"Dentro",DATOS_[id],DATOS_[id]))))))</f>
        <v>0</v>
      </c>
      <c r="D53" s="100">
        <f>COUNTIFS(DATOS_[AGRUP. VALOR. PTO.],$B51,DATOS_[Sexo],$B53,DATOS_[Check Periodo Ref.],"Dentro")</f>
        <v>0</v>
      </c>
      <c r="E53" s="100">
        <f>COUNTIFS(DATOS_[AGRUP. VALOR. PTO.],$B51,DATOS_[Sexo],$B53,DATOS_[Check Periodo Ref.],"Dentro",DATOS_[Check Nº SC Norm],"Sí")</f>
        <v>0</v>
      </c>
      <c r="F53" s="100">
        <f>COUNTIFS(DATOS_[AGRUP. VALOR. PTO.],$B51,DATOS_[Sexo],$B53,DATOS_[Check Periodo Ref.],"Dentro",DATOS_[Check Nº SC Anualiz],"Sí")</f>
        <v>0</v>
      </c>
      <c r="G53" s="100">
        <f>COUNTIFS(DATOS_[AGRUP. VALOR. PTO.],$B51,DATOS_[Sexo],$B53,DATOS_[Check Periodo Ref.],"Dentro",DATOS_[Check Nº SC Norm y Anualiz],"Sí")</f>
        <v>0</v>
      </c>
      <c r="H53" s="100">
        <f>COUNTIFS(DATOS_[AGRUP. VALOR. PTO.],$B51,DATOS_[Sexo],$B53,DATOS_[Check Periodo Ref.],"Dentro",DATOS_[Check Equiparación],"Sí")</f>
        <v>0</v>
      </c>
      <c r="I53" s="177" cm="1">
        <f t="array" ref="I53">IFERROR(
MEDIAN(IF(DATOS_[Sexo]=$B53,IF(DATOS_[[AGRUP. VALOR. PTO.]:[AGRUP. VALOR. PTO.]]=$B51,IF(DATOS_[Check Equiparado]="Sí",IF(DATOS_[Check Periodo Ref.]="Dentro",DATOS_[SALARIO BASE Eq],FALSE))))),
0)</f>
        <v>0</v>
      </c>
      <c r="J53" s="178">
        <f t="array" ref="J53">IFERROR(
(MEDIAN((IF(DATOS_[[Sexo]:[Sexo]]=$B53,IF(DATOS_[[AGRUP. VALOR. PTO.]:[AGRUP. VALOR. PTO.]]=$B51,IF(DATOS_[[Check Periodo Ref.]:[Check Periodo Ref.]]="Dentro",IF(DATOS_[[Check Equiparado]:[Check Equiparado]]="Sí",IF(DATOS!AE$4="Sí",(1/DATOS_[[% anualiz]:[% anualiz]]),1)*IF(DATOS!AE$5="Sí",1/DATOS_[[% normaliz]:[% normaliz]],1)*(DATOS_[Conc.Sal.01])))))))),
0)</f>
        <v>0</v>
      </c>
      <c r="K53" s="178">
        <f t="array" ref="K53">IFERROR(
(MEDIAN((IF(DATOS_[[Sexo]:[Sexo]]=$B53,IF(DATOS_[[AGRUP. VALOR. PTO.]:[AGRUP. VALOR. PTO.]]=$B51,IF(DATOS_[[Check Periodo Ref.]:[Check Periodo Ref.]]="Dentro",IF(DATOS_[[Check Equiparado]:[Check Equiparado]]="Sí",IF(DATOS!AF$4="Sí",(1/DATOS_[[% anualiz]:[% anualiz]]),1)*IF(DATOS!AF$5="Sí",1/DATOS_[[% normaliz]:[% normaliz]],1)*(DATOS_[Conc.Sal.02])))))))),
0)</f>
        <v>0</v>
      </c>
      <c r="L53" s="178">
        <f t="array" ref="L53">IFERROR(
(MEDIAN((IF(DATOS_[[Sexo]:[Sexo]]=$B53,IF(DATOS_[[AGRUP. VALOR. PTO.]:[AGRUP. VALOR. PTO.]]=$B51,IF(DATOS_[[Check Periodo Ref.]:[Check Periodo Ref.]]="Dentro",IF(DATOS_[[Check Equiparado]:[Check Equiparado]]="Sí",IF(DATOS!AG$4="Sí",(1/DATOS_[[% anualiz]:[% anualiz]]),1)*IF(DATOS!AG$5="Sí",1/DATOS_[[% normaliz]:[% normaliz]],1)*(DATOS_[Conc.Sal.03])))))))),
0)</f>
        <v>0</v>
      </c>
      <c r="M53" s="178">
        <f t="array" ref="M53">IFERROR(
(MEDIAN((IF(DATOS_[[Sexo]:[Sexo]]=$B53,IF(DATOS_[[AGRUP. VALOR. PTO.]:[AGRUP. VALOR. PTO.]]=$B51,IF(DATOS_[[Check Periodo Ref.]:[Check Periodo Ref.]]="Dentro",IF(DATOS_[[Check Equiparado]:[Check Equiparado]]="Sí",IF(DATOS!AH$4="Sí",(1/DATOS_[[% anualiz]:[% anualiz]]),1)*IF(DATOS!AH$5="Sí",1/DATOS_[[% normaliz]:[% normaliz]],1)*(DATOS_[Conc.Sal.04])))))))),
0)</f>
        <v>0</v>
      </c>
      <c r="N53" s="178">
        <f t="array" ref="N53">IFERROR(
(MEDIAN((IF(DATOS_[[Sexo]:[Sexo]]=$B53,IF(DATOS_[[AGRUP. VALOR. PTO.]:[AGRUP. VALOR. PTO.]]=$B51,IF(DATOS_[[Check Periodo Ref.]:[Check Periodo Ref.]]="Dentro",IF(DATOS_[[Check Equiparado]:[Check Equiparado]]="Sí",IF(DATOS!AI$4="Sí",(1/DATOS_[[% anualiz]:[% anualiz]]),1)*IF(DATOS!AI$5="Sí",1/DATOS_[[% normaliz]:[% normaliz]],1)*(DATOS_[Conc.Sal.05])))))))),
0)</f>
        <v>0</v>
      </c>
      <c r="O53" s="178">
        <f t="array" ref="O53">IFERROR(
(MEDIAN((IF(DATOS_[[Sexo]:[Sexo]]=$B53,IF(DATOS_[[AGRUP. VALOR. PTO.]:[AGRUP. VALOR. PTO.]]=$B51,IF(DATOS_[[Check Periodo Ref.]:[Check Periodo Ref.]]="Dentro",IF(DATOS_[[Check Equiparado]:[Check Equiparado]]="Sí",IF(DATOS!AJ$4="Sí",(1/DATOS_[[% anualiz]:[% anualiz]]),1)*IF(DATOS!AJ$5="Sí",1/DATOS_[[% normaliz]:[% normaliz]],1)*(DATOS_[Conc.Sal.06])))))))),
0)</f>
        <v>0</v>
      </c>
      <c r="P53" s="178">
        <f t="array" ref="P53">IFERROR(
(MEDIAN((IF(DATOS_[[Sexo]:[Sexo]]=$B53,IF(DATOS_[[AGRUP. VALOR. PTO.]:[AGRUP. VALOR. PTO.]]=$B51,IF(DATOS_[[Check Periodo Ref.]:[Check Periodo Ref.]]="Dentro",IF(DATOS_[[Check Equiparado]:[Check Equiparado]]="Sí",IF(DATOS!AK$4="Sí",(1/DATOS_[[% anualiz]:[% anualiz]]),1)*IF(DATOS!AK$5="Sí",1/DATOS_[[% normaliz]:[% normaliz]],1)*(DATOS_[Conc.Sal.07])))))))),
0)</f>
        <v>0</v>
      </c>
      <c r="Q53" s="178">
        <f t="array" ref="Q53">IFERROR(
(MEDIAN((IF(DATOS_[[Sexo]:[Sexo]]=$B53,IF(DATOS_[[AGRUP. VALOR. PTO.]:[AGRUP. VALOR. PTO.]]=$B51,IF(DATOS_[[Check Periodo Ref.]:[Check Periodo Ref.]]="Dentro",IF(DATOS_[[Check Equiparado]:[Check Equiparado]]="Sí",IF(DATOS!AL$4="Sí",(1/DATOS_[[% anualiz]:[% anualiz]]),1)*IF(DATOS!AL$5="Sí",1/DATOS_[[% normaliz]:[% normaliz]],1)*(DATOS_[Conc.Sal.08])))))))),
0)</f>
        <v>0</v>
      </c>
      <c r="R53" s="178">
        <f t="array" ref="R53">IFERROR(
(MEDIAN((IF(DATOS_[[Sexo]:[Sexo]]=$B53,IF(DATOS_[[AGRUP. VALOR. PTO.]:[AGRUP. VALOR. PTO.]]=$B51,IF(DATOS_[[Check Periodo Ref.]:[Check Periodo Ref.]]="Dentro",IF(DATOS_[[Check Equiparado]:[Check Equiparado]]="Sí",IF(DATOS!AM$4="Sí",(1/DATOS_[[% anualiz]:[% anualiz]]),1)*IF(DATOS!AM$5="Sí",1/DATOS_[[% normaliz]:[% normaliz]],1)*(DATOS_[Conc.Sal.09])))))))),
0)</f>
        <v>0</v>
      </c>
      <c r="S53" s="178">
        <f t="array" ref="S53">IFERROR(
(MEDIAN((IF(DATOS_[[Sexo]:[Sexo]]=$B53,IF(DATOS_[[AGRUP. VALOR. PTO.]:[AGRUP. VALOR. PTO.]]=$B51,IF(DATOS_[[Check Periodo Ref.]:[Check Periodo Ref.]]="Dentro",IF(DATOS_[[Check Equiparado]:[Check Equiparado]]="Sí",IF(DATOS!AN$4="Sí",(1/DATOS_[[% anualiz]:[% anualiz]]),1)*IF(DATOS!AN$5="Sí",1/DATOS_[[% normaliz]:[% normaliz]],1)*(DATOS_[Conc.Sal.10])))))))),
0)</f>
        <v>0</v>
      </c>
      <c r="T53" s="178">
        <f t="array" ref="T53">IFERROR(
(MEDIAN((IF(DATOS_[[Sexo]:[Sexo]]=$B53,IF(DATOS_[[AGRUP. VALOR. PTO.]:[AGRUP. VALOR. PTO.]]=$B51,IF(DATOS_[[Check Periodo Ref.]:[Check Periodo Ref.]]="Dentro",IF(DATOS_[[Check Equiparado]:[Check Equiparado]]="Sí",IF(DATOS!AO$4="Sí",(1/DATOS_[[% anualiz]:[% anualiz]]),1)*IF(DATOS!AO$5="Sí",1/DATOS_[[% normaliz]:[% normaliz]],1)*(DATOS_[Conc.Sal.11])))))))),
0)</f>
        <v>0</v>
      </c>
      <c r="U53" s="178">
        <f t="array" ref="U53">IFERROR(
(MEDIAN((IF(DATOS_[[Sexo]:[Sexo]]=$B53,IF(DATOS_[[AGRUP. VALOR. PTO.]:[AGRUP. VALOR. PTO.]]=$B51,IF(DATOS_[[Check Periodo Ref.]:[Check Periodo Ref.]]="Dentro",IF(DATOS_[[Check Equiparado]:[Check Equiparado]]="Sí",IF(DATOS!AP$4="Sí",(1/DATOS_[[% anualiz]:[% anualiz]]),1)*IF(DATOS!AP$5="Sí",1/DATOS_[[% normaliz]:[% normaliz]],1)*(DATOS_[Conc.Sal.12])))))))),
0)</f>
        <v>0</v>
      </c>
      <c r="V53" s="178">
        <f t="array" ref="V53">IFERROR(
(MEDIAN((IF(DATOS_[[Sexo]:[Sexo]]=$B53,IF(DATOS_[[AGRUP. VALOR. PTO.]:[AGRUP. VALOR. PTO.]]=$B51,IF(DATOS_[[Check Periodo Ref.]:[Check Periodo Ref.]]="Dentro",IF(DATOS_[[Check Equiparado]:[Check Equiparado]]="Sí",IF(DATOS!AQ$4="Sí",(1/DATOS_[[% anualiz]:[% anualiz]]),1)*IF(DATOS!AQ$5="Sí",1/DATOS_[[% normaliz]:[% normaliz]],1)*(DATOS_[Conc.Sal.13])))))))),
0)</f>
        <v>0</v>
      </c>
      <c r="W53" s="178">
        <f t="array" ref="W53">IFERROR(
(MEDIAN((IF(DATOS_[[Sexo]:[Sexo]]=$B53,IF(DATOS_[[AGRUP. VALOR. PTO.]:[AGRUP. VALOR. PTO.]]=$B51,IF(DATOS_[[Check Periodo Ref.]:[Check Periodo Ref.]]="Dentro",IF(DATOS_[[Check Equiparado]:[Check Equiparado]]="Sí",IF(DATOS!AR$4="Sí",(1/DATOS_[[% anualiz]:[% anualiz]]),1)*IF(DATOS!AR$5="Sí",1/DATOS_[[% normaliz]:[% normaliz]],1)*(DATOS_[Conc.Sal.14])))))))),
0)</f>
        <v>0</v>
      </c>
      <c r="X53" s="178">
        <f t="array" ref="X53">IFERROR(
(MEDIAN((IF(DATOS_[[Sexo]:[Sexo]]=$B53,IF(DATOS_[[AGRUP. VALOR. PTO.]:[AGRUP. VALOR. PTO.]]=$B51,IF(DATOS_[[Check Periodo Ref.]:[Check Periodo Ref.]]="Dentro",IF(DATOS_[[Check Equiparado]:[Check Equiparado]]="Sí",IF(DATOS!AS$4="Sí",(1/DATOS_[[% anualiz]:[% anualiz]]),1)*IF(DATOS!AS$5="Sí",1/DATOS_[[% normaliz]:[% normaliz]],1)*(DATOS_[Conc.Sal.15])))))))),
0)</f>
        <v>0</v>
      </c>
      <c r="Y53" s="178">
        <f t="array" ref="Y53">IFERROR(
(MEDIAN((IF(DATOS_[[Sexo]:[Sexo]]=$B53,IF(DATOS_[[AGRUP. VALOR. PTO.]:[AGRUP. VALOR. PTO.]]=$B51,IF(DATOS_[[Check Periodo Ref.]:[Check Periodo Ref.]]="Dentro",IF(DATOS_[[Check Equiparado]:[Check Equiparado]]="Sí",IF(DATOS!AT$4="Sí",(1/DATOS_[[% anualiz]:[% anualiz]]),1)*IF(DATOS!AT$5="Sí",1/DATOS_[[% normaliz]:[% normaliz]],1)*(DATOS_[Conc.Sal.16])))))))),
0)</f>
        <v>0</v>
      </c>
      <c r="Z53" s="178">
        <f t="array" ref="Z53">IFERROR(
(MEDIAN((IF(DATOS_[[Sexo]:[Sexo]]=$B53,IF(DATOS_[[AGRUP. VALOR. PTO.]:[AGRUP. VALOR. PTO.]]=$B51,IF(DATOS_[[Check Periodo Ref.]:[Check Periodo Ref.]]="Dentro",IF(DATOS_[[Check Equiparado]:[Check Equiparado]]="Sí",IF(DATOS!AU$4="Sí",(1/DATOS_[[% anualiz]:[% anualiz]]),1)*IF(DATOS!AU$5="Sí",1/DATOS_[[% normaliz]:[% normaliz]],1)*(DATOS_[Conc.Sal.17])))))))),
0)</f>
        <v>0</v>
      </c>
      <c r="AA53" s="178">
        <f t="array" ref="AA53">IFERROR(
(MEDIAN((IF(DATOS_[[Sexo]:[Sexo]]=$B53,IF(DATOS_[[AGRUP. VALOR. PTO.]:[AGRUP. VALOR. PTO.]]=$B51,IF(DATOS_[[Check Periodo Ref.]:[Check Periodo Ref.]]="Dentro",IF(DATOS_[[Check Equiparado]:[Check Equiparado]]="Sí",IF(DATOS!AV$4="Sí",(1/DATOS_[[% anualiz]:[% anualiz]]),1)*IF(DATOS!AV$5="Sí",1/DATOS_[[% normaliz]:[% normaliz]],1)*(DATOS_[Conc.Sal.18])))))))),
0)</f>
        <v>0</v>
      </c>
      <c r="AB53" s="178">
        <f t="array" ref="AB53">IFERROR(
(MEDIAN((IF(DATOS_[[Sexo]:[Sexo]]=$B53,IF(DATOS_[[AGRUP. VALOR. PTO.]:[AGRUP. VALOR. PTO.]]=$B51,IF(DATOS_[[Check Periodo Ref.]:[Check Periodo Ref.]]="Dentro",IF(DATOS_[[Check Equiparado]:[Check Equiparado]]="Sí",IF(DATOS!AW$4="Sí",(1/DATOS_[[% anualiz]:[% anualiz]]),1)*IF(DATOS!AW$5="Sí",1/DATOS_[[% normaliz]:[% normaliz]],1)*(DATOS_[Conc.Sal.19])))))))),
0)</f>
        <v>0</v>
      </c>
      <c r="AC53" s="178">
        <f t="array" ref="AC53">IFERROR(
(MEDIAN((IF(DATOS_[[Sexo]:[Sexo]]=$B53,IF(DATOS_[[AGRUP. VALOR. PTO.]:[AGRUP. VALOR. PTO.]]=$B51,IF(DATOS_[[Check Periodo Ref.]:[Check Periodo Ref.]]="Dentro",IF(DATOS_[[Check Equiparado]:[Check Equiparado]]="Sí",IF(DATOS!AX$4="Sí",(1/DATOS_[[% anualiz]:[% anualiz]]),1)*IF(DATOS!AX$5="Sí",1/DATOS_[[% normaliz]:[% normaliz]],1)*(DATOS_[Conc.Sal.20])))))))),
0)</f>
        <v>0</v>
      </c>
      <c r="AD53" s="178">
        <f t="array" ref="AD53">IFERROR(
(MEDIAN((IF(DATOS_[[Sexo]:[Sexo]]=$B53,IF(DATOS_[[AGRUP. VALOR. PTO.]:[AGRUP. VALOR. PTO.]]=$B51,IF(DATOS_[[Check Periodo Ref.]:[Check Periodo Ref.]]="Dentro",IF(DATOS_[[Check Equiparado]:[Check Equiparado]]="Sí",IF(DATOS!AY$4="Sí",(1/DATOS_[[% anualiz]:[% anualiz]]),1)*IF(DATOS!AY$5="Sí",1/DATOS_[[% normaliz]:[% normaliz]],1)*(DATOS_[Conc.Sal.21])))))))),
0)</f>
        <v>0</v>
      </c>
      <c r="AE53" s="178">
        <f t="array" ref="AE53">IFERROR(
(MEDIAN((IF(DATOS_[[Sexo]:[Sexo]]=$B53,IF(DATOS_[[AGRUP. VALOR. PTO.]:[AGRUP. VALOR. PTO.]]=$B51,IF(DATOS_[[Check Periodo Ref.]:[Check Periodo Ref.]]="Dentro",IF(DATOS_[[Check Equiparado]:[Check Equiparado]]="Sí",IF(DATOS!AZ$4="Sí",(1/DATOS_[[% anualiz]:[% anualiz]]),1)*IF(DATOS!AZ$5="Sí",1/DATOS_[[% normaliz]:[% normaliz]],1)*(DATOS_[Conc.Sal.22])))))))),
0)</f>
        <v>0</v>
      </c>
      <c r="AF53" s="178">
        <f t="array" ref="AF53">IFERROR(
(MEDIAN((IF(DATOS_[[Sexo]:[Sexo]]=$B53,IF(DATOS_[[AGRUP. VALOR. PTO.]:[AGRUP. VALOR. PTO.]]=$B51,IF(DATOS_[[Check Periodo Ref.]:[Check Periodo Ref.]]="Dentro",IF(DATOS_[[Check Equiparado]:[Check Equiparado]]="Sí",IF(DATOS!BA$4="Sí",(1/DATOS_[[% anualiz]:[% anualiz]]),1)*IF(DATOS!BA$5="Sí",1/DATOS_[[% normaliz]:[% normaliz]],1)*(DATOS_[Conc.Sal.23])))))))),
0)</f>
        <v>0</v>
      </c>
      <c r="AG53" s="178">
        <f t="array" ref="AG53">IFERROR(
(MEDIAN((IF(DATOS_[[Sexo]:[Sexo]]=$B53,IF(DATOS_[[AGRUP. VALOR. PTO.]:[AGRUP. VALOR. PTO.]]=$B51,IF(DATOS_[[Check Periodo Ref.]:[Check Periodo Ref.]]="Dentro",IF(DATOS_[[Check Equiparado]:[Check Equiparado]]="Sí",IF(DATOS!BB$4="Sí",(1/DATOS_[[% anualiz]:[% anualiz]]),1)*IF(DATOS!BB$5="Sí",1/DATOS_[[% normaliz]:[% normaliz]],1)*(DATOS_[Conc.Sal.24])))))))),
0)</f>
        <v>0</v>
      </c>
      <c r="AH53" s="178">
        <f t="array" ref="AH53">IFERROR(
(MEDIAN((IF(DATOS_[[Sexo]:[Sexo]]=$B53,IF(DATOS_[[AGRUP. VALOR. PTO.]:[AGRUP. VALOR. PTO.]]=$B51,IF(DATOS_[[Check Periodo Ref.]:[Check Periodo Ref.]]="Dentro",IF(DATOS_[[Check Equiparado]:[Check Equiparado]]="Sí",IF(DATOS!BC$4="Sí",(1/DATOS_[[% anualiz]:[% anualiz]]),1)*IF(DATOS!BC$5="Sí",1/DATOS_[[% normaliz]:[% normaliz]],1)*(DATOS_[Conc.Sal.25])))))))),
0)</f>
        <v>0</v>
      </c>
      <c r="AI53" s="178">
        <f t="array" ref="AI53">IFERROR(
(MEDIAN((IF(DATOS_[[Sexo]:[Sexo]]=$B53,IF(DATOS_[[AGRUP. VALOR. PTO.]:[AGRUP. VALOR. PTO.]]=$B51,IF(DATOS_[[Check Periodo Ref.]:[Check Periodo Ref.]]="Dentro",IF(DATOS_[[Check Equiparado]:[Check Equiparado]]="Sí",IF(DATOS!BD$4="Sí",(1/DATOS_[[% anualiz]:[% anualiz]]),1)*IF(DATOS!BD$5="Sí",1/DATOS_[[% normaliz]:[% normaliz]],1)*(DATOS_[Conc.Sal.26])))))))),
0)</f>
        <v>0</v>
      </c>
      <c r="AJ53" s="178">
        <f t="array" ref="AJ53">IFERROR(
(MEDIAN((IF(DATOS_[[Sexo]:[Sexo]]=$B53,IF(DATOS_[[AGRUP. VALOR. PTO.]:[AGRUP. VALOR. PTO.]]=$B51,IF(DATOS_[[Check Periodo Ref.]:[Check Periodo Ref.]]="Dentro",IF(DATOS_[[Check Equiparado]:[Check Equiparado]]="Sí",IF(DATOS!BE$4="Sí",(1/DATOS_[[% anualiz]:[% anualiz]]),1)*IF(DATOS!BE$5="Sí",1/DATOS_[[% normaliz]:[% normaliz]],1)*(DATOS_[Conc.Sal.27])))))))),
0)</f>
        <v>0</v>
      </c>
      <c r="AK53" s="178">
        <f t="array" ref="AK53">IFERROR(
(MEDIAN((IF(DATOS_[[Sexo]:[Sexo]]=$B53,IF(DATOS_[[AGRUP. VALOR. PTO.]:[AGRUP. VALOR. PTO.]]=$B51,IF(DATOS_[[Check Periodo Ref.]:[Check Periodo Ref.]]="Dentro",IF(DATOS_[[Check Equiparado]:[Check Equiparado]]="Sí",IF(DATOS!BF$4="Sí",(1/DATOS_[[% anualiz]:[% anualiz]]),1)*IF(DATOS!BF$5="Sí",1/DATOS_[[% normaliz]:[% normaliz]],1)*(DATOS_[Conc.Sal.28])))))))),
0)</f>
        <v>0</v>
      </c>
      <c r="AL53" s="178">
        <f t="array" ref="AL53">IFERROR(
(MEDIAN((IF(DATOS_[[Sexo]:[Sexo]]=$B53,IF(DATOS_[[AGRUP. VALOR. PTO.]:[AGRUP. VALOR. PTO.]]=$B51,IF(DATOS_[[Check Periodo Ref.]:[Check Periodo Ref.]]="Dentro",IF(DATOS_[[Check Equiparado]:[Check Equiparado]]="Sí",IF(DATOS!BG$4="Sí",(1/DATOS_[[% anualiz]:[% anualiz]]),1)*IF(DATOS!BG$5="Sí",1/DATOS_[[% normaliz]:[% normaliz]],1)*(DATOS_[Conc.Sal.29])))))))),
0)</f>
        <v>0</v>
      </c>
      <c r="AM53" s="178">
        <f t="array" ref="AM53">IFERROR(
(MEDIAN((IF(DATOS_[[Sexo]:[Sexo]]=$B53,IF(DATOS_[[AGRUP. VALOR. PTO.]:[AGRUP. VALOR. PTO.]]=$B51,IF(DATOS_[[Check Periodo Ref.]:[Check Periodo Ref.]]="Dentro",IF(DATOS_[[Check Equiparado]:[Check Equiparado]]="Sí",IF(DATOS!BH$4="Sí",(1/DATOS_[[% anualiz]:[% anualiz]]),1)*IF(DATOS!BH$5="Sí",1/DATOS_[[% normaliz]:[% normaliz]],1)*(DATOS_[Conc.Sal.30])))))))),
0)</f>
        <v>0</v>
      </c>
      <c r="AN53" s="179">
        <f t="array" ref="AN53">IFERROR(
MEDIAN(IF(DATOS_[Sexo]=$B53,IF(DATOS_[[AGRUP. VALOR. PTO.]:[AGRUP. VALOR. PTO.]]=$B51,IF(DATOS_[Check Equiparado]="Sí",IF(DATOS_[Check Periodo Ref.]="Dentro",DATOS_[Tot COMPL.SAL Eq],FALSE))))),
0)</f>
        <v>0</v>
      </c>
      <c r="AO53" s="180">
        <f t="array" ref="AO53">IFERROR(
MEDIAN(IF(DATOS_[Sexo]=$B53,IF(DATOS_[[AGRUP. VALOR. PTO.]:[AGRUP. VALOR. PTO.]]=$B51,IF(DATOS_[Check Equiparado]="Sí",IF(DATOS_[Check Periodo Ref.]="Dentro",DATOS_[TOTAL SALARIO Eq],FALSE))))),
0)</f>
        <v>0</v>
      </c>
      <c r="AP53" s="181">
        <f t="array" ref="AP53">IFERROR(
(MEDIAN((IF(DATOS_[[Sexo]:[Sexo]]=$B53,IF(DATOS_[[AGRUP. VALOR. PTO.]:[AGRUP. VALOR. PTO.]]=$B52,IF(DATOS_[[Check Periodo Ref.]:[Check Periodo Ref.]]="Dentro",IF(DATOS_[[Check Equiparado]:[Check Equiparado]]="Sí",IF(DATOS!BI$4="Sí",(1/DATOS_[[% anualiz]:[% anualiz]]),1)*IF(DATOS!BI$5="Sí",1/DATOS_[[% normaliz]:[% normaliz]],1)*(DATOS_[C.Extra.01])))))))),
0)</f>
        <v>0</v>
      </c>
      <c r="AQ53" s="181">
        <f t="array" ref="AQ53">IFERROR(
(MEDIAN((IF(DATOS_[[Sexo]:[Sexo]]=$B53,IF(DATOS_[[AGRUP. VALOR. PTO.]:[AGRUP. VALOR. PTO.]]=$B52,IF(DATOS_[[Check Periodo Ref.]:[Check Periodo Ref.]]="Dentro",IF(DATOS_[[Check Equiparado]:[Check Equiparado]]="Sí",IF(DATOS!BJ$4="Sí",(1/DATOS_[[% anualiz]:[% anualiz]]),1)*IF(DATOS!BJ$5="Sí",1/DATOS_[[% normaliz]:[% normaliz]],1)*(DATOS_[C.Extra.02])))))))),
0)</f>
        <v>0</v>
      </c>
      <c r="AR53" s="181">
        <f t="array" ref="AR53">IFERROR(
(MEDIAN((IF(DATOS_[[Sexo]:[Sexo]]=$B53,IF(DATOS_[[AGRUP. VALOR. PTO.]:[AGRUP. VALOR. PTO.]]=$B52,IF(DATOS_[[Check Periodo Ref.]:[Check Periodo Ref.]]="Dentro",IF(DATOS_[[Check Equiparado]:[Check Equiparado]]="Sí",IF(DATOS!BK$4="Sí",(1/DATOS_[[% anualiz]:[% anualiz]]),1)*IF(DATOS!BK$5="Sí",1/DATOS_[[% normaliz]:[% normaliz]],1)*(DATOS_[C.Extra.03])))))))),
0)</f>
        <v>0</v>
      </c>
      <c r="AS53" s="181">
        <f t="array" ref="AS53">IFERROR(
(MEDIAN((IF(DATOS_[[Sexo]:[Sexo]]=$B53,IF(DATOS_[[AGRUP. VALOR. PTO.]:[AGRUP. VALOR. PTO.]]=$B52,IF(DATOS_[[Check Periodo Ref.]:[Check Periodo Ref.]]="Dentro",IF(DATOS_[[Check Equiparado]:[Check Equiparado]]="Sí",IF(DATOS!BL$4="Sí",(1/DATOS_[[% anualiz]:[% anualiz]]),1)*IF(DATOS!BL$5="Sí",1/DATOS_[[% normaliz]:[% normaliz]],1)*(DATOS_[C.Extra.04])))))))),
0)</f>
        <v>0</v>
      </c>
      <c r="AT53" s="181">
        <f t="array" ref="AT53">IFERROR(
(MEDIAN((IF(DATOS_[[Sexo]:[Sexo]]=$B53,IF(DATOS_[[AGRUP. VALOR. PTO.]:[AGRUP. VALOR. PTO.]]=$B52,IF(DATOS_[[Check Periodo Ref.]:[Check Periodo Ref.]]="Dentro",IF(DATOS_[[Check Equiparado]:[Check Equiparado]]="Sí",IF(DATOS!BM$4="Sí",(1/DATOS_[[% anualiz]:[% anualiz]]),1)*IF(DATOS!BM$5="Sí",1/DATOS_[[% normaliz]:[% normaliz]],1)*(DATOS_[C.Extra.05])))))))),
0)</f>
        <v>0</v>
      </c>
      <c r="AU53" s="182">
        <f t="array" ref="AU53">IFERROR(
MEDIAN(IF(DATOS_[Sexo]=$B53,IF(DATOS_[[AGRUP. VALOR. PTO.]:[AGRUP. VALOR. PTO.]]=$B51,IF(DATOS_[Check Equiparado]="Sí",IF(DATOS_[Check Periodo Ref.]="Dentro",DATOS_[Tot Extrasalarial Eq],FALSE))))),
0)</f>
        <v>0</v>
      </c>
      <c r="AV53" s="183">
        <f t="array" ref="AV53">IFERROR(
MEDIAN(IF(DATOS_[Sexo]=$B53,IF(DATOS_[[AGRUP. VALOR. PTO.]:[AGRUP. VALOR. PTO.]]=$B51,IF(DATOS_[Check Equiparado]="Sí",IF(DATOS_[Check Periodo Ref.]="Dentro",DATOS_[TOTAL Retrib Eq],FALSE))))),
0)</f>
        <v>0</v>
      </c>
    </row>
    <row r="54" spans="1:48" ht="17.25" thickBot="1" x14ac:dyDescent="0.35">
      <c r="A54" s="107" t="str">
        <f t="shared" ref="A54" si="55">+A55</f>
        <v>[ocultar]</v>
      </c>
      <c r="B54" s="157" t="s">
        <v>273</v>
      </c>
      <c r="C54" s="176"/>
      <c r="D54" s="106"/>
      <c r="E54" s="106"/>
      <c r="F54" s="106"/>
      <c r="G54" s="106"/>
      <c r="H54" s="106"/>
      <c r="I54" s="186" t="str">
        <f t="shared" ref="I54:AV54" si="56">IFERROR((I55-I56)/I55,"")</f>
        <v/>
      </c>
      <c r="J54" s="190" t="str">
        <f t="shared" si="56"/>
        <v/>
      </c>
      <c r="K54" s="190" t="str">
        <f t="shared" si="56"/>
        <v/>
      </c>
      <c r="L54" s="190" t="str">
        <f t="shared" si="56"/>
        <v/>
      </c>
      <c r="M54" s="190" t="str">
        <f t="shared" si="56"/>
        <v/>
      </c>
      <c r="N54" s="190" t="str">
        <f t="shared" si="56"/>
        <v/>
      </c>
      <c r="O54" s="190" t="str">
        <f t="shared" si="56"/>
        <v/>
      </c>
      <c r="P54" s="190" t="str">
        <f t="shared" si="56"/>
        <v/>
      </c>
      <c r="Q54" s="190" t="str">
        <f t="shared" si="56"/>
        <v/>
      </c>
      <c r="R54" s="190" t="str">
        <f t="shared" si="56"/>
        <v/>
      </c>
      <c r="S54" s="190" t="str">
        <f t="shared" si="56"/>
        <v/>
      </c>
      <c r="T54" s="190" t="str">
        <f t="shared" si="56"/>
        <v/>
      </c>
      <c r="U54" s="190" t="str">
        <f t="shared" si="56"/>
        <v/>
      </c>
      <c r="V54" s="190" t="str">
        <f t="shared" si="56"/>
        <v/>
      </c>
      <c r="W54" s="190" t="str">
        <f t="shared" si="56"/>
        <v/>
      </c>
      <c r="X54" s="190" t="str">
        <f t="shared" si="56"/>
        <v/>
      </c>
      <c r="Y54" s="190" t="str">
        <f t="shared" si="56"/>
        <v/>
      </c>
      <c r="Z54" s="189" t="str">
        <f t="shared" si="56"/>
        <v/>
      </c>
      <c r="AA54" s="189" t="str">
        <f t="shared" si="56"/>
        <v/>
      </c>
      <c r="AB54" s="189" t="str">
        <f t="shared" si="56"/>
        <v/>
      </c>
      <c r="AC54" s="189" t="str">
        <f t="shared" si="56"/>
        <v/>
      </c>
      <c r="AD54" s="189" t="str">
        <f t="shared" si="56"/>
        <v/>
      </c>
      <c r="AE54" s="189" t="str">
        <f t="shared" si="56"/>
        <v/>
      </c>
      <c r="AF54" s="189" t="str">
        <f t="shared" si="56"/>
        <v/>
      </c>
      <c r="AG54" s="189" t="str">
        <f t="shared" si="56"/>
        <v/>
      </c>
      <c r="AH54" s="189" t="str">
        <f t="shared" si="56"/>
        <v/>
      </c>
      <c r="AI54" s="189" t="str">
        <f t="shared" si="56"/>
        <v/>
      </c>
      <c r="AJ54" s="189" t="str">
        <f t="shared" si="56"/>
        <v/>
      </c>
      <c r="AK54" s="189" t="str">
        <f t="shared" si="56"/>
        <v/>
      </c>
      <c r="AL54" s="189" t="str">
        <f t="shared" si="56"/>
        <v/>
      </c>
      <c r="AM54" s="189" t="str">
        <f t="shared" si="56"/>
        <v/>
      </c>
      <c r="AN54" s="191" t="str">
        <f t="shared" si="56"/>
        <v/>
      </c>
      <c r="AO54" s="195" t="str">
        <f t="shared" si="56"/>
        <v/>
      </c>
      <c r="AP54" s="192" t="str">
        <f t="shared" si="56"/>
        <v/>
      </c>
      <c r="AQ54" s="192" t="str">
        <f t="shared" si="56"/>
        <v/>
      </c>
      <c r="AR54" s="192" t="str">
        <f t="shared" si="56"/>
        <v/>
      </c>
      <c r="AS54" s="192" t="str">
        <f t="shared" si="56"/>
        <v/>
      </c>
      <c r="AT54" s="192" t="str">
        <f t="shared" si="56"/>
        <v/>
      </c>
      <c r="AU54" s="193" t="str">
        <f t="shared" si="56"/>
        <v/>
      </c>
      <c r="AV54" s="194" t="str">
        <f t="shared" si="56"/>
        <v/>
      </c>
    </row>
    <row r="55" spans="1:48" x14ac:dyDescent="0.3">
      <c r="A55" s="107" t="str">
        <f t="shared" ref="A55" si="57">+IF(C55+C56=0,"[ocultar]","")</f>
        <v>[ocultar]</v>
      </c>
      <c r="B55" s="153" t="s">
        <v>162</v>
      </c>
      <c r="C55" s="99">
        <f t="array" ref="C55">SUM(IF($B55=DATOS_[Sexo],
IF($B54=DATOS_[AGRUP. VALOR. PTO.],
IF("Dentro"=DATOS_[Check Periodo Ref.],
1/(COUNTIFS(DATOS_[Sexo],$B55,DATOS_[AGRUP. VALOR. PTO.],$B54,DATOS_[Check Periodo Ref.],"Dentro",DATOS_[id],DATOS_[id]))))))</f>
        <v>0</v>
      </c>
      <c r="D55" s="100">
        <f>COUNTIFS(DATOS_[AGRUP. VALOR. PTO.],$B54,DATOS_[Sexo],$B55,DATOS_[Check Periodo Ref.],"Dentro")</f>
        <v>0</v>
      </c>
      <c r="E55" s="100">
        <f>COUNTIFS(DATOS_[AGRUP. VALOR. PTO.],$B54,DATOS_[Sexo],$B55,DATOS_[Check Periodo Ref.],"Dentro",DATOS_[Check Nº SC Norm],"Sí")</f>
        <v>0</v>
      </c>
      <c r="F55" s="100">
        <f>COUNTIFS(DATOS_[AGRUP. VALOR. PTO.],$B54,DATOS_[Sexo],$B55,DATOS_[Check Periodo Ref.],"Dentro",DATOS_[Check Nº SC Anualiz],"Sí")</f>
        <v>0</v>
      </c>
      <c r="G55" s="100">
        <f>COUNTIFS(DATOS_[AGRUP. VALOR. PTO.],$B54,DATOS_[Sexo],$B55,DATOS_[Check Periodo Ref.],"Dentro",DATOS_[Check Nº SC Norm y Anualiz],"Sí")</f>
        <v>0</v>
      </c>
      <c r="H55" s="100">
        <f>COUNTIFS(DATOS_[AGRUP. VALOR. PTO.],$B54,DATOS_[Sexo],$B55,DATOS_[Check Periodo Ref.],"Dentro",DATOS_[Check Equiparación],"Sí")</f>
        <v>0</v>
      </c>
      <c r="I55" s="177">
        <f t="array" ref="I55">IFERROR(
MEDIAN(IF(DATOS_[Sexo]=$B55,IF(DATOS_[[AGRUP. VALOR. PTO.]:[AGRUP. VALOR. PTO.]]=$B54,IF(DATOS_[Check Equiparado]="Sí",IF(DATOS_[Check Periodo Ref.]="Dentro",DATOS_[SALARIO BASE Eq],FALSE))))),
0)</f>
        <v>0</v>
      </c>
      <c r="J55" s="178">
        <f t="array" ref="J55">IFERROR(
(MEDIAN((IF(DATOS_[[Sexo]:[Sexo]]=$B55,IF(DATOS_[[AGRUP. VALOR. PTO.]:[AGRUP. VALOR. PTO.]]=$B54,IF(DATOS_[[Check Periodo Ref.]:[Check Periodo Ref.]]="Dentro",IF(DATOS_[[Check Equiparado]:[Check Equiparado]]="Sí",IF(DATOS!AE$4="Sí",(1/DATOS_[[% anualiz]:[% anualiz]]),1)*IF(DATOS!AE$5="Sí",1/DATOS_[[% normaliz]:[% normaliz]],1)*(DATOS_[Conc.Sal.01])))))))),
0)</f>
        <v>0</v>
      </c>
      <c r="K55" s="178">
        <f t="array" ref="K55">IFERROR(
(MEDIAN((IF(DATOS_[[Sexo]:[Sexo]]=$B55,IF(DATOS_[[AGRUP. VALOR. PTO.]:[AGRUP. VALOR. PTO.]]=$B54,IF(DATOS_[[Check Periodo Ref.]:[Check Periodo Ref.]]="Dentro",IF(DATOS_[[Check Equiparado]:[Check Equiparado]]="Sí",IF(DATOS!AF$4="Sí",(1/DATOS_[[% anualiz]:[% anualiz]]),1)*IF(DATOS!AF$5="Sí",1/DATOS_[[% normaliz]:[% normaliz]],1)*(DATOS_[Conc.Sal.02])))))))),
0)</f>
        <v>0</v>
      </c>
      <c r="L55" s="178">
        <f t="array" ref="L55">IFERROR(
(MEDIAN((IF(DATOS_[[Sexo]:[Sexo]]=$B55,IF(DATOS_[[AGRUP. VALOR. PTO.]:[AGRUP. VALOR. PTO.]]=$B54,IF(DATOS_[[Check Periodo Ref.]:[Check Periodo Ref.]]="Dentro",IF(DATOS_[[Check Equiparado]:[Check Equiparado]]="Sí",IF(DATOS!AG$4="Sí",(1/DATOS_[[% anualiz]:[% anualiz]]),1)*IF(DATOS!AG$5="Sí",1/DATOS_[[% normaliz]:[% normaliz]],1)*(DATOS_[Conc.Sal.03])))))))),
0)</f>
        <v>0</v>
      </c>
      <c r="M55" s="178">
        <f t="array" ref="M55">IFERROR(
(MEDIAN((IF(DATOS_[[Sexo]:[Sexo]]=$B55,IF(DATOS_[[AGRUP. VALOR. PTO.]:[AGRUP. VALOR. PTO.]]=$B54,IF(DATOS_[[Check Periodo Ref.]:[Check Periodo Ref.]]="Dentro",IF(DATOS_[[Check Equiparado]:[Check Equiparado]]="Sí",IF(DATOS!AH$4="Sí",(1/DATOS_[[% anualiz]:[% anualiz]]),1)*IF(DATOS!AH$5="Sí",1/DATOS_[[% normaliz]:[% normaliz]],1)*(DATOS_[Conc.Sal.04])))))))),
0)</f>
        <v>0</v>
      </c>
      <c r="N55" s="178">
        <f t="array" ref="N55">IFERROR(
(MEDIAN((IF(DATOS_[[Sexo]:[Sexo]]=$B55,IF(DATOS_[[AGRUP. VALOR. PTO.]:[AGRUP. VALOR. PTO.]]=$B54,IF(DATOS_[[Check Periodo Ref.]:[Check Periodo Ref.]]="Dentro",IF(DATOS_[[Check Equiparado]:[Check Equiparado]]="Sí",IF(DATOS!AI$4="Sí",(1/DATOS_[[% anualiz]:[% anualiz]]),1)*IF(DATOS!AI$5="Sí",1/DATOS_[[% normaliz]:[% normaliz]],1)*(DATOS_[Conc.Sal.05])))))))),
0)</f>
        <v>0</v>
      </c>
      <c r="O55" s="178">
        <f t="array" ref="O55">IFERROR(
(MEDIAN((IF(DATOS_[[Sexo]:[Sexo]]=$B55,IF(DATOS_[[AGRUP. VALOR. PTO.]:[AGRUP. VALOR. PTO.]]=$B54,IF(DATOS_[[Check Periodo Ref.]:[Check Periodo Ref.]]="Dentro",IF(DATOS_[[Check Equiparado]:[Check Equiparado]]="Sí",IF(DATOS!AJ$4="Sí",(1/DATOS_[[% anualiz]:[% anualiz]]),1)*IF(DATOS!AJ$5="Sí",1/DATOS_[[% normaliz]:[% normaliz]],1)*(DATOS_[Conc.Sal.06])))))))),
0)</f>
        <v>0</v>
      </c>
      <c r="P55" s="178">
        <f t="array" ref="P55">IFERROR(
(MEDIAN((IF(DATOS_[[Sexo]:[Sexo]]=$B55,IF(DATOS_[[AGRUP. VALOR. PTO.]:[AGRUP. VALOR. PTO.]]=$B54,IF(DATOS_[[Check Periodo Ref.]:[Check Periodo Ref.]]="Dentro",IF(DATOS_[[Check Equiparado]:[Check Equiparado]]="Sí",IF(DATOS!AK$4="Sí",(1/DATOS_[[% anualiz]:[% anualiz]]),1)*IF(DATOS!AK$5="Sí",1/DATOS_[[% normaliz]:[% normaliz]],1)*(DATOS_[Conc.Sal.07])))))))),
0)</f>
        <v>0</v>
      </c>
      <c r="Q55" s="178">
        <f t="array" ref="Q55">IFERROR(
(MEDIAN((IF(DATOS_[[Sexo]:[Sexo]]=$B55,IF(DATOS_[[AGRUP. VALOR. PTO.]:[AGRUP. VALOR. PTO.]]=$B54,IF(DATOS_[[Check Periodo Ref.]:[Check Periodo Ref.]]="Dentro",IF(DATOS_[[Check Equiparado]:[Check Equiparado]]="Sí",IF(DATOS!AL$4="Sí",(1/DATOS_[[% anualiz]:[% anualiz]]),1)*IF(DATOS!AL$5="Sí",1/DATOS_[[% normaliz]:[% normaliz]],1)*(DATOS_[Conc.Sal.08])))))))),
0)</f>
        <v>0</v>
      </c>
      <c r="R55" s="178">
        <f t="array" ref="R55">IFERROR(
(MEDIAN((IF(DATOS_[[Sexo]:[Sexo]]=$B55,IF(DATOS_[[AGRUP. VALOR. PTO.]:[AGRUP. VALOR. PTO.]]=$B54,IF(DATOS_[[Check Periodo Ref.]:[Check Periodo Ref.]]="Dentro",IF(DATOS_[[Check Equiparado]:[Check Equiparado]]="Sí",IF(DATOS!AM$4="Sí",(1/DATOS_[[% anualiz]:[% anualiz]]),1)*IF(DATOS!AM$5="Sí",1/DATOS_[[% normaliz]:[% normaliz]],1)*(DATOS_[Conc.Sal.09])))))))),
0)</f>
        <v>0</v>
      </c>
      <c r="S55" s="178">
        <f t="array" ref="S55">IFERROR(
(MEDIAN((IF(DATOS_[[Sexo]:[Sexo]]=$B55,IF(DATOS_[[AGRUP. VALOR. PTO.]:[AGRUP. VALOR. PTO.]]=$B54,IF(DATOS_[[Check Periodo Ref.]:[Check Periodo Ref.]]="Dentro",IF(DATOS_[[Check Equiparado]:[Check Equiparado]]="Sí",IF(DATOS!AN$4="Sí",(1/DATOS_[[% anualiz]:[% anualiz]]),1)*IF(DATOS!AN$5="Sí",1/DATOS_[[% normaliz]:[% normaliz]],1)*(DATOS_[Conc.Sal.10])))))))),
0)</f>
        <v>0</v>
      </c>
      <c r="T55" s="178">
        <f t="array" ref="T55">IFERROR(
(MEDIAN((IF(DATOS_[[Sexo]:[Sexo]]=$B55,IF(DATOS_[[AGRUP. VALOR. PTO.]:[AGRUP. VALOR. PTO.]]=$B54,IF(DATOS_[[Check Periodo Ref.]:[Check Periodo Ref.]]="Dentro",IF(DATOS_[[Check Equiparado]:[Check Equiparado]]="Sí",IF(DATOS!AO$4="Sí",(1/DATOS_[[% anualiz]:[% anualiz]]),1)*IF(DATOS!AO$5="Sí",1/DATOS_[[% normaliz]:[% normaliz]],1)*(DATOS_[Conc.Sal.11])))))))),
0)</f>
        <v>0</v>
      </c>
      <c r="U55" s="178">
        <f t="array" ref="U55">IFERROR(
(MEDIAN((IF(DATOS_[[Sexo]:[Sexo]]=$B55,IF(DATOS_[[AGRUP. VALOR. PTO.]:[AGRUP. VALOR. PTO.]]=$B54,IF(DATOS_[[Check Periodo Ref.]:[Check Periodo Ref.]]="Dentro",IF(DATOS_[[Check Equiparado]:[Check Equiparado]]="Sí",IF(DATOS!AP$4="Sí",(1/DATOS_[[% anualiz]:[% anualiz]]),1)*IF(DATOS!AP$5="Sí",1/DATOS_[[% normaliz]:[% normaliz]],1)*(DATOS_[Conc.Sal.12])))))))),
0)</f>
        <v>0</v>
      </c>
      <c r="V55" s="178">
        <f t="array" ref="V55">IFERROR(
(MEDIAN((IF(DATOS_[[Sexo]:[Sexo]]=$B55,IF(DATOS_[[AGRUP. VALOR. PTO.]:[AGRUP. VALOR. PTO.]]=$B54,IF(DATOS_[[Check Periodo Ref.]:[Check Periodo Ref.]]="Dentro",IF(DATOS_[[Check Equiparado]:[Check Equiparado]]="Sí",IF(DATOS!AQ$4="Sí",(1/DATOS_[[% anualiz]:[% anualiz]]),1)*IF(DATOS!AQ$5="Sí",1/DATOS_[[% normaliz]:[% normaliz]],1)*(DATOS_[Conc.Sal.13])))))))),
0)</f>
        <v>0</v>
      </c>
      <c r="W55" s="178">
        <f t="array" ref="W55">IFERROR(
(MEDIAN((IF(DATOS_[[Sexo]:[Sexo]]=$B55,IF(DATOS_[[AGRUP. VALOR. PTO.]:[AGRUP. VALOR. PTO.]]=$B54,IF(DATOS_[[Check Periodo Ref.]:[Check Periodo Ref.]]="Dentro",IF(DATOS_[[Check Equiparado]:[Check Equiparado]]="Sí",IF(DATOS!AR$4="Sí",(1/DATOS_[[% anualiz]:[% anualiz]]),1)*IF(DATOS!AR$5="Sí",1/DATOS_[[% normaliz]:[% normaliz]],1)*(DATOS_[Conc.Sal.14])))))))),
0)</f>
        <v>0</v>
      </c>
      <c r="X55" s="178">
        <f t="array" ref="X55">IFERROR(
(MEDIAN((IF(DATOS_[[Sexo]:[Sexo]]=$B55,IF(DATOS_[[AGRUP. VALOR. PTO.]:[AGRUP. VALOR. PTO.]]=$B54,IF(DATOS_[[Check Periodo Ref.]:[Check Periodo Ref.]]="Dentro",IF(DATOS_[[Check Equiparado]:[Check Equiparado]]="Sí",IF(DATOS!AS$4="Sí",(1/DATOS_[[% anualiz]:[% anualiz]]),1)*IF(DATOS!AS$5="Sí",1/DATOS_[[% normaliz]:[% normaliz]],1)*(DATOS_[Conc.Sal.15])))))))),
0)</f>
        <v>0</v>
      </c>
      <c r="Y55" s="178">
        <f t="array" ref="Y55">IFERROR(
(MEDIAN((IF(DATOS_[[Sexo]:[Sexo]]=$B55,IF(DATOS_[[AGRUP. VALOR. PTO.]:[AGRUP. VALOR. PTO.]]=$B54,IF(DATOS_[[Check Periodo Ref.]:[Check Periodo Ref.]]="Dentro",IF(DATOS_[[Check Equiparado]:[Check Equiparado]]="Sí",IF(DATOS!AT$4="Sí",(1/DATOS_[[% anualiz]:[% anualiz]]),1)*IF(DATOS!AT$5="Sí",1/DATOS_[[% normaliz]:[% normaliz]],1)*(DATOS_[Conc.Sal.16])))))))),
0)</f>
        <v>0</v>
      </c>
      <c r="Z55" s="178">
        <f t="array" ref="Z55">IFERROR(
(MEDIAN((IF(DATOS_[[Sexo]:[Sexo]]=$B55,IF(DATOS_[[AGRUP. VALOR. PTO.]:[AGRUP. VALOR. PTO.]]=$B54,IF(DATOS_[[Check Periodo Ref.]:[Check Periodo Ref.]]="Dentro",IF(DATOS_[[Check Equiparado]:[Check Equiparado]]="Sí",IF(DATOS!AU$4="Sí",(1/DATOS_[[% anualiz]:[% anualiz]]),1)*IF(DATOS!AU$5="Sí",1/DATOS_[[% normaliz]:[% normaliz]],1)*(DATOS_[Conc.Sal.17])))))))),
0)</f>
        <v>0</v>
      </c>
      <c r="AA55" s="178">
        <f t="array" ref="AA55">IFERROR(
(MEDIAN((IF(DATOS_[[Sexo]:[Sexo]]=$B55,IF(DATOS_[[AGRUP. VALOR. PTO.]:[AGRUP. VALOR. PTO.]]=$B54,IF(DATOS_[[Check Periodo Ref.]:[Check Periodo Ref.]]="Dentro",IF(DATOS_[[Check Equiparado]:[Check Equiparado]]="Sí",IF(DATOS!AV$4="Sí",(1/DATOS_[[% anualiz]:[% anualiz]]),1)*IF(DATOS!AV$5="Sí",1/DATOS_[[% normaliz]:[% normaliz]],1)*(DATOS_[Conc.Sal.18])))))))),
0)</f>
        <v>0</v>
      </c>
      <c r="AB55" s="178">
        <f t="array" ref="AB55">IFERROR(
(MEDIAN((IF(DATOS_[[Sexo]:[Sexo]]=$B55,IF(DATOS_[[AGRUP. VALOR. PTO.]:[AGRUP. VALOR. PTO.]]=$B54,IF(DATOS_[[Check Periodo Ref.]:[Check Periodo Ref.]]="Dentro",IF(DATOS_[[Check Equiparado]:[Check Equiparado]]="Sí",IF(DATOS!AW$4="Sí",(1/DATOS_[[% anualiz]:[% anualiz]]),1)*IF(DATOS!AW$5="Sí",1/DATOS_[[% normaliz]:[% normaliz]],1)*(DATOS_[Conc.Sal.19])))))))),
0)</f>
        <v>0</v>
      </c>
      <c r="AC55" s="178">
        <f t="array" ref="AC55">IFERROR(
(MEDIAN((IF(DATOS_[[Sexo]:[Sexo]]=$B55,IF(DATOS_[[AGRUP. VALOR. PTO.]:[AGRUP. VALOR. PTO.]]=$B54,IF(DATOS_[[Check Periodo Ref.]:[Check Periodo Ref.]]="Dentro",IF(DATOS_[[Check Equiparado]:[Check Equiparado]]="Sí",IF(DATOS!AX$4="Sí",(1/DATOS_[[% anualiz]:[% anualiz]]),1)*IF(DATOS!AX$5="Sí",1/DATOS_[[% normaliz]:[% normaliz]],1)*(DATOS_[Conc.Sal.20])))))))),
0)</f>
        <v>0</v>
      </c>
      <c r="AD55" s="178">
        <f t="array" ref="AD55">IFERROR(
(MEDIAN((IF(DATOS_[[Sexo]:[Sexo]]=$B55,IF(DATOS_[[AGRUP. VALOR. PTO.]:[AGRUP. VALOR. PTO.]]=$B54,IF(DATOS_[[Check Periodo Ref.]:[Check Periodo Ref.]]="Dentro",IF(DATOS_[[Check Equiparado]:[Check Equiparado]]="Sí",IF(DATOS!AY$4="Sí",(1/DATOS_[[% anualiz]:[% anualiz]]),1)*IF(DATOS!AY$5="Sí",1/DATOS_[[% normaliz]:[% normaliz]],1)*(DATOS_[Conc.Sal.21])))))))),
0)</f>
        <v>0</v>
      </c>
      <c r="AE55" s="178">
        <f t="array" ref="AE55">IFERROR(
(MEDIAN((IF(DATOS_[[Sexo]:[Sexo]]=$B55,IF(DATOS_[[AGRUP. VALOR. PTO.]:[AGRUP. VALOR. PTO.]]=$B54,IF(DATOS_[[Check Periodo Ref.]:[Check Periodo Ref.]]="Dentro",IF(DATOS_[[Check Equiparado]:[Check Equiparado]]="Sí",IF(DATOS!AZ$4="Sí",(1/DATOS_[[% anualiz]:[% anualiz]]),1)*IF(DATOS!AZ$5="Sí",1/DATOS_[[% normaliz]:[% normaliz]],1)*(DATOS_[Conc.Sal.22])))))))),
0)</f>
        <v>0</v>
      </c>
      <c r="AF55" s="178">
        <f t="array" ref="AF55">IFERROR(
(MEDIAN((IF(DATOS_[[Sexo]:[Sexo]]=$B55,IF(DATOS_[[AGRUP. VALOR. PTO.]:[AGRUP. VALOR. PTO.]]=$B54,IF(DATOS_[[Check Periodo Ref.]:[Check Periodo Ref.]]="Dentro",IF(DATOS_[[Check Equiparado]:[Check Equiparado]]="Sí",IF(DATOS!BA$4="Sí",(1/DATOS_[[% anualiz]:[% anualiz]]),1)*IF(DATOS!BA$5="Sí",1/DATOS_[[% normaliz]:[% normaliz]],1)*(DATOS_[Conc.Sal.23])))))))),
0)</f>
        <v>0</v>
      </c>
      <c r="AG55" s="178">
        <f t="array" ref="AG55">IFERROR(
(MEDIAN((IF(DATOS_[[Sexo]:[Sexo]]=$B55,IF(DATOS_[[AGRUP. VALOR. PTO.]:[AGRUP. VALOR. PTO.]]=$B54,IF(DATOS_[[Check Periodo Ref.]:[Check Periodo Ref.]]="Dentro",IF(DATOS_[[Check Equiparado]:[Check Equiparado]]="Sí",IF(DATOS!BB$4="Sí",(1/DATOS_[[% anualiz]:[% anualiz]]),1)*IF(DATOS!BB$5="Sí",1/DATOS_[[% normaliz]:[% normaliz]],1)*(DATOS_[Conc.Sal.24])))))))),
0)</f>
        <v>0</v>
      </c>
      <c r="AH55" s="178">
        <f t="array" ref="AH55">IFERROR(
(MEDIAN((IF(DATOS_[[Sexo]:[Sexo]]=$B55,IF(DATOS_[[AGRUP. VALOR. PTO.]:[AGRUP. VALOR. PTO.]]=$B54,IF(DATOS_[[Check Periodo Ref.]:[Check Periodo Ref.]]="Dentro",IF(DATOS_[[Check Equiparado]:[Check Equiparado]]="Sí",IF(DATOS!BC$4="Sí",(1/DATOS_[[% anualiz]:[% anualiz]]),1)*IF(DATOS!BC$5="Sí",1/DATOS_[[% normaliz]:[% normaliz]],1)*(DATOS_[Conc.Sal.25])))))))),
0)</f>
        <v>0</v>
      </c>
      <c r="AI55" s="178">
        <f t="array" ref="AI55">IFERROR(
(MEDIAN((IF(DATOS_[[Sexo]:[Sexo]]=$B55,IF(DATOS_[[AGRUP. VALOR. PTO.]:[AGRUP. VALOR. PTO.]]=$B54,IF(DATOS_[[Check Periodo Ref.]:[Check Periodo Ref.]]="Dentro",IF(DATOS_[[Check Equiparado]:[Check Equiparado]]="Sí",IF(DATOS!BD$4="Sí",(1/DATOS_[[% anualiz]:[% anualiz]]),1)*IF(DATOS!BD$5="Sí",1/DATOS_[[% normaliz]:[% normaliz]],1)*(DATOS_[Conc.Sal.26])))))))),
0)</f>
        <v>0</v>
      </c>
      <c r="AJ55" s="178">
        <f t="array" ref="AJ55">IFERROR(
(MEDIAN((IF(DATOS_[[Sexo]:[Sexo]]=$B55,IF(DATOS_[[AGRUP. VALOR. PTO.]:[AGRUP. VALOR. PTO.]]=$B54,IF(DATOS_[[Check Periodo Ref.]:[Check Periodo Ref.]]="Dentro",IF(DATOS_[[Check Equiparado]:[Check Equiparado]]="Sí",IF(DATOS!BE$4="Sí",(1/DATOS_[[% anualiz]:[% anualiz]]),1)*IF(DATOS!BE$5="Sí",1/DATOS_[[% normaliz]:[% normaliz]],1)*(DATOS_[Conc.Sal.27])))))))),
0)</f>
        <v>0</v>
      </c>
      <c r="AK55" s="178">
        <f t="array" ref="AK55">IFERROR(
(MEDIAN((IF(DATOS_[[Sexo]:[Sexo]]=$B55,IF(DATOS_[[AGRUP. VALOR. PTO.]:[AGRUP. VALOR. PTO.]]=$B54,IF(DATOS_[[Check Periodo Ref.]:[Check Periodo Ref.]]="Dentro",IF(DATOS_[[Check Equiparado]:[Check Equiparado]]="Sí",IF(DATOS!BF$4="Sí",(1/DATOS_[[% anualiz]:[% anualiz]]),1)*IF(DATOS!BF$5="Sí",1/DATOS_[[% normaliz]:[% normaliz]],1)*(DATOS_[Conc.Sal.28])))))))),
0)</f>
        <v>0</v>
      </c>
      <c r="AL55" s="178">
        <f t="array" ref="AL55">IFERROR(
(MEDIAN((IF(DATOS_[[Sexo]:[Sexo]]=$B55,IF(DATOS_[[AGRUP. VALOR. PTO.]:[AGRUP. VALOR. PTO.]]=$B54,IF(DATOS_[[Check Periodo Ref.]:[Check Periodo Ref.]]="Dentro",IF(DATOS_[[Check Equiparado]:[Check Equiparado]]="Sí",IF(DATOS!BG$4="Sí",(1/DATOS_[[% anualiz]:[% anualiz]]),1)*IF(DATOS!BG$5="Sí",1/DATOS_[[% normaliz]:[% normaliz]],1)*(DATOS_[Conc.Sal.29])))))))),
0)</f>
        <v>0</v>
      </c>
      <c r="AM55" s="178">
        <f t="array" ref="AM55">IFERROR(
(MEDIAN((IF(DATOS_[[Sexo]:[Sexo]]=$B55,IF(DATOS_[[AGRUP. VALOR. PTO.]:[AGRUP. VALOR. PTO.]]=$B54,IF(DATOS_[[Check Periodo Ref.]:[Check Periodo Ref.]]="Dentro",IF(DATOS_[[Check Equiparado]:[Check Equiparado]]="Sí",IF(DATOS!BH$4="Sí",(1/DATOS_[[% anualiz]:[% anualiz]]),1)*IF(DATOS!BH$5="Sí",1/DATOS_[[% normaliz]:[% normaliz]],1)*(DATOS_[Conc.Sal.30])))))))),
0)</f>
        <v>0</v>
      </c>
      <c r="AN55" s="179">
        <f t="array" ref="AN55">IFERROR(
MEDIAN(IF(DATOS_[Sexo]=$B55,IF(DATOS_[[AGRUP. VALOR. PTO.]:[AGRUP. VALOR. PTO.]]=$B54,IF(DATOS_[Check Equiparado]="Sí",IF(DATOS_[Check Periodo Ref.]="Dentro",DATOS_[Tot COMPL.SAL Eq],FALSE))))),
0)</f>
        <v>0</v>
      </c>
      <c r="AO55" s="180">
        <f t="array" ref="AO55">IFERROR(
MEDIAN(IF(DATOS_[Sexo]=$B55,IF(DATOS_[[AGRUP. VALOR. PTO.]:[AGRUP. VALOR. PTO.]]=$B54,IF(DATOS_[Check Equiparado]="Sí",IF(DATOS_[Check Periodo Ref.]="Dentro",DATOS_[TOTAL SALARIO Eq],FALSE))))),
0)</f>
        <v>0</v>
      </c>
      <c r="AP55" s="181">
        <f t="array" ref="AP55">IFERROR(
(MEDIAN((IF(DATOS_[[Sexo]:[Sexo]]=$B55,IF(DATOS_[[AGRUP. VALOR. PTO.]:[AGRUP. VALOR. PTO.]]=$B54,IF(DATOS_[[Check Periodo Ref.]:[Check Periodo Ref.]]="Dentro",IF(DATOS_[[Check Equiparado]:[Check Equiparado]]="Sí",IF(DATOS!BI$4="Sí",(1/DATOS_[[% anualiz]:[% anualiz]]),1)*IF(DATOS!BI$5="Sí",1/DATOS_[[% normaliz]:[% normaliz]],1)*(DATOS_[C.Extra.01])))))))),
0)</f>
        <v>0</v>
      </c>
      <c r="AQ55" s="181">
        <f t="array" ref="AQ55">IFERROR(
(MEDIAN((IF(DATOS_[[Sexo]:[Sexo]]=$B55,IF(DATOS_[[AGRUP. VALOR. PTO.]:[AGRUP. VALOR. PTO.]]=$B54,IF(DATOS_[[Check Periodo Ref.]:[Check Periodo Ref.]]="Dentro",IF(DATOS_[[Check Equiparado]:[Check Equiparado]]="Sí",IF(DATOS!BJ$4="Sí",(1/DATOS_[[% anualiz]:[% anualiz]]),1)*IF(DATOS!BJ$5="Sí",1/DATOS_[[% normaliz]:[% normaliz]],1)*(DATOS_[C.Extra.02])))))))),
0)</f>
        <v>0</v>
      </c>
      <c r="AR55" s="181">
        <f t="array" ref="AR55">IFERROR(
(MEDIAN((IF(DATOS_[[Sexo]:[Sexo]]=$B55,IF(DATOS_[[AGRUP. VALOR. PTO.]:[AGRUP. VALOR. PTO.]]=$B54,IF(DATOS_[[Check Periodo Ref.]:[Check Periodo Ref.]]="Dentro",IF(DATOS_[[Check Equiparado]:[Check Equiparado]]="Sí",IF(DATOS!BK$4="Sí",(1/DATOS_[[% anualiz]:[% anualiz]]),1)*IF(DATOS!BK$5="Sí",1/DATOS_[[% normaliz]:[% normaliz]],1)*(DATOS_[C.Extra.03])))))))),
0)</f>
        <v>0</v>
      </c>
      <c r="AS55" s="181">
        <f t="array" ref="AS55">IFERROR(
(MEDIAN((IF(DATOS_[[Sexo]:[Sexo]]=$B55,IF(DATOS_[[AGRUP. VALOR. PTO.]:[AGRUP. VALOR. PTO.]]=$B54,IF(DATOS_[[Check Periodo Ref.]:[Check Periodo Ref.]]="Dentro",IF(DATOS_[[Check Equiparado]:[Check Equiparado]]="Sí",IF(DATOS!BL$4="Sí",(1/DATOS_[[% anualiz]:[% anualiz]]),1)*IF(DATOS!BL$5="Sí",1/DATOS_[[% normaliz]:[% normaliz]],1)*(DATOS_[C.Extra.04])))))))),
0)</f>
        <v>0</v>
      </c>
      <c r="AT55" s="181">
        <f t="array" ref="AT55">IFERROR(
(MEDIAN((IF(DATOS_[[Sexo]:[Sexo]]=$B55,IF(DATOS_[[AGRUP. VALOR. PTO.]:[AGRUP. VALOR. PTO.]]=$B54,IF(DATOS_[[Check Periodo Ref.]:[Check Periodo Ref.]]="Dentro",IF(DATOS_[[Check Equiparado]:[Check Equiparado]]="Sí",IF(DATOS!BM$4="Sí",(1/DATOS_[[% anualiz]:[% anualiz]]),1)*IF(DATOS!BM$5="Sí",1/DATOS_[[% normaliz]:[% normaliz]],1)*(DATOS_[C.Extra.05])))))))),
0)</f>
        <v>0</v>
      </c>
      <c r="AU55" s="182">
        <f t="array" ref="AU55">IFERROR(
MEDIAN(IF(DATOS_[Sexo]=$B55,IF(DATOS_[[AGRUP. VALOR. PTO.]:[AGRUP. VALOR. PTO.]]=$B54,IF(DATOS_[Check Equiparado]="Sí",IF(DATOS_[Check Periodo Ref.]="Dentro",DATOS_[Tot Extrasalarial Eq],FALSE))))),
0)</f>
        <v>0</v>
      </c>
      <c r="AV55" s="183">
        <f t="array" ref="AV55">IFERROR(
MEDIAN(IF(DATOS_[Sexo]=$B55,IF(DATOS_[[AGRUP. VALOR. PTO.]:[AGRUP. VALOR. PTO.]]=$B54,IF(DATOS_[Check Equiparado]="Sí",IF(DATOS_[Check Periodo Ref.]="Dentro",DATOS_[TOTAL Retrib Eq],FALSE))))),
0)</f>
        <v>0</v>
      </c>
    </row>
    <row r="56" spans="1:48" x14ac:dyDescent="0.3">
      <c r="A56" s="107" t="str">
        <f t="shared" ref="A56" si="58">+A55</f>
        <v>[ocultar]</v>
      </c>
      <c r="B56" s="153" t="s">
        <v>163</v>
      </c>
      <c r="C56" s="99">
        <f t="array" ref="C56">SUM(IF($B56=DATOS_[Sexo],
IF($B54=DATOS_[AGRUP. VALOR. PTO.],
IF("Dentro"=DATOS_[Check Periodo Ref.],
1/(COUNTIFS(DATOS_[Sexo],$B56,DATOS_[AGRUP. VALOR. PTO.],$B54,DATOS_[Check Periodo Ref.],"Dentro",DATOS_[id],DATOS_[id]))))))</f>
        <v>0</v>
      </c>
      <c r="D56" s="100">
        <f>COUNTIFS(DATOS_[AGRUP. VALOR. PTO.],$B54,DATOS_[Sexo],$B56,DATOS_[Check Periodo Ref.],"Dentro")</f>
        <v>0</v>
      </c>
      <c r="E56" s="100">
        <f>COUNTIFS(DATOS_[AGRUP. VALOR. PTO.],$B54,DATOS_[Sexo],$B56,DATOS_[Check Periodo Ref.],"Dentro",DATOS_[Check Nº SC Norm],"Sí")</f>
        <v>0</v>
      </c>
      <c r="F56" s="100">
        <f>COUNTIFS(DATOS_[AGRUP. VALOR. PTO.],$B54,DATOS_[Sexo],$B56,DATOS_[Check Periodo Ref.],"Dentro",DATOS_[Check Nº SC Anualiz],"Sí")</f>
        <v>0</v>
      </c>
      <c r="G56" s="100">
        <f>COUNTIFS(DATOS_[AGRUP. VALOR. PTO.],$B54,DATOS_[Sexo],$B56,DATOS_[Check Periodo Ref.],"Dentro",DATOS_[Check Nº SC Norm y Anualiz],"Sí")</f>
        <v>0</v>
      </c>
      <c r="H56" s="100">
        <f>COUNTIFS(DATOS_[AGRUP. VALOR. PTO.],$B54,DATOS_[Sexo],$B56,DATOS_[Check Periodo Ref.],"Dentro",DATOS_[Check Equiparación],"Sí")</f>
        <v>0</v>
      </c>
      <c r="I56" s="177" cm="1">
        <f t="array" ref="I56">IFERROR(
MEDIAN(IF(DATOS_[Sexo]=$B56,IF(DATOS_[[AGRUP. VALOR. PTO.]:[AGRUP. VALOR. PTO.]]=$B54,IF(DATOS_[Check Equiparado]="Sí",IF(DATOS_[Check Periodo Ref.]="Dentro",DATOS_[SALARIO BASE Eq],FALSE))))),
0)</f>
        <v>0</v>
      </c>
      <c r="J56" s="178">
        <f t="array" ref="J56">IFERROR(
(MEDIAN((IF(DATOS_[[Sexo]:[Sexo]]=$B56,IF(DATOS_[[AGRUP. VALOR. PTO.]:[AGRUP. VALOR. PTO.]]=$B54,IF(DATOS_[[Check Periodo Ref.]:[Check Periodo Ref.]]="Dentro",IF(DATOS_[[Check Equiparado]:[Check Equiparado]]="Sí",IF(DATOS!AE$4="Sí",(1/DATOS_[[% anualiz]:[% anualiz]]),1)*IF(DATOS!AE$5="Sí",1/DATOS_[[% normaliz]:[% normaliz]],1)*(DATOS_[Conc.Sal.01])))))))),
0)</f>
        <v>0</v>
      </c>
      <c r="K56" s="178">
        <f t="array" ref="K56">IFERROR(
(MEDIAN((IF(DATOS_[[Sexo]:[Sexo]]=$B56,IF(DATOS_[[AGRUP. VALOR. PTO.]:[AGRUP. VALOR. PTO.]]=$B54,IF(DATOS_[[Check Periodo Ref.]:[Check Periodo Ref.]]="Dentro",IF(DATOS_[[Check Equiparado]:[Check Equiparado]]="Sí",IF(DATOS!AF$4="Sí",(1/DATOS_[[% anualiz]:[% anualiz]]),1)*IF(DATOS!AF$5="Sí",1/DATOS_[[% normaliz]:[% normaliz]],1)*(DATOS_[Conc.Sal.02])))))))),
0)</f>
        <v>0</v>
      </c>
      <c r="L56" s="178">
        <f t="array" ref="L56">IFERROR(
(MEDIAN((IF(DATOS_[[Sexo]:[Sexo]]=$B56,IF(DATOS_[[AGRUP. VALOR. PTO.]:[AGRUP. VALOR. PTO.]]=$B54,IF(DATOS_[[Check Periodo Ref.]:[Check Periodo Ref.]]="Dentro",IF(DATOS_[[Check Equiparado]:[Check Equiparado]]="Sí",IF(DATOS!AG$4="Sí",(1/DATOS_[[% anualiz]:[% anualiz]]),1)*IF(DATOS!AG$5="Sí",1/DATOS_[[% normaliz]:[% normaliz]],1)*(DATOS_[Conc.Sal.03])))))))),
0)</f>
        <v>0</v>
      </c>
      <c r="M56" s="178">
        <f t="array" ref="M56">IFERROR(
(MEDIAN((IF(DATOS_[[Sexo]:[Sexo]]=$B56,IF(DATOS_[[AGRUP. VALOR. PTO.]:[AGRUP. VALOR. PTO.]]=$B54,IF(DATOS_[[Check Periodo Ref.]:[Check Periodo Ref.]]="Dentro",IF(DATOS_[[Check Equiparado]:[Check Equiparado]]="Sí",IF(DATOS!AH$4="Sí",(1/DATOS_[[% anualiz]:[% anualiz]]),1)*IF(DATOS!AH$5="Sí",1/DATOS_[[% normaliz]:[% normaliz]],1)*(DATOS_[Conc.Sal.04])))))))),
0)</f>
        <v>0</v>
      </c>
      <c r="N56" s="178">
        <f t="array" ref="N56">IFERROR(
(MEDIAN((IF(DATOS_[[Sexo]:[Sexo]]=$B56,IF(DATOS_[[AGRUP. VALOR. PTO.]:[AGRUP. VALOR. PTO.]]=$B54,IF(DATOS_[[Check Periodo Ref.]:[Check Periodo Ref.]]="Dentro",IF(DATOS_[[Check Equiparado]:[Check Equiparado]]="Sí",IF(DATOS!AI$4="Sí",(1/DATOS_[[% anualiz]:[% anualiz]]),1)*IF(DATOS!AI$5="Sí",1/DATOS_[[% normaliz]:[% normaliz]],1)*(DATOS_[Conc.Sal.05])))))))),
0)</f>
        <v>0</v>
      </c>
      <c r="O56" s="178">
        <f t="array" ref="O56">IFERROR(
(MEDIAN((IF(DATOS_[[Sexo]:[Sexo]]=$B56,IF(DATOS_[[AGRUP. VALOR. PTO.]:[AGRUP. VALOR. PTO.]]=$B54,IF(DATOS_[[Check Periodo Ref.]:[Check Periodo Ref.]]="Dentro",IF(DATOS_[[Check Equiparado]:[Check Equiparado]]="Sí",IF(DATOS!AJ$4="Sí",(1/DATOS_[[% anualiz]:[% anualiz]]),1)*IF(DATOS!AJ$5="Sí",1/DATOS_[[% normaliz]:[% normaliz]],1)*(DATOS_[Conc.Sal.06])))))))),
0)</f>
        <v>0</v>
      </c>
      <c r="P56" s="178">
        <f t="array" ref="P56">IFERROR(
(MEDIAN((IF(DATOS_[[Sexo]:[Sexo]]=$B56,IF(DATOS_[[AGRUP. VALOR. PTO.]:[AGRUP. VALOR. PTO.]]=$B54,IF(DATOS_[[Check Periodo Ref.]:[Check Periodo Ref.]]="Dentro",IF(DATOS_[[Check Equiparado]:[Check Equiparado]]="Sí",IF(DATOS!AK$4="Sí",(1/DATOS_[[% anualiz]:[% anualiz]]),1)*IF(DATOS!AK$5="Sí",1/DATOS_[[% normaliz]:[% normaliz]],1)*(DATOS_[Conc.Sal.07])))))))),
0)</f>
        <v>0</v>
      </c>
      <c r="Q56" s="178">
        <f t="array" ref="Q56">IFERROR(
(MEDIAN((IF(DATOS_[[Sexo]:[Sexo]]=$B56,IF(DATOS_[[AGRUP. VALOR. PTO.]:[AGRUP. VALOR. PTO.]]=$B54,IF(DATOS_[[Check Periodo Ref.]:[Check Periodo Ref.]]="Dentro",IF(DATOS_[[Check Equiparado]:[Check Equiparado]]="Sí",IF(DATOS!AL$4="Sí",(1/DATOS_[[% anualiz]:[% anualiz]]),1)*IF(DATOS!AL$5="Sí",1/DATOS_[[% normaliz]:[% normaliz]],1)*(DATOS_[Conc.Sal.08])))))))),
0)</f>
        <v>0</v>
      </c>
      <c r="R56" s="178">
        <f t="array" ref="R56">IFERROR(
(MEDIAN((IF(DATOS_[[Sexo]:[Sexo]]=$B56,IF(DATOS_[[AGRUP. VALOR. PTO.]:[AGRUP. VALOR. PTO.]]=$B54,IF(DATOS_[[Check Periodo Ref.]:[Check Periodo Ref.]]="Dentro",IF(DATOS_[[Check Equiparado]:[Check Equiparado]]="Sí",IF(DATOS!AM$4="Sí",(1/DATOS_[[% anualiz]:[% anualiz]]),1)*IF(DATOS!AM$5="Sí",1/DATOS_[[% normaliz]:[% normaliz]],1)*(DATOS_[Conc.Sal.09])))))))),
0)</f>
        <v>0</v>
      </c>
      <c r="S56" s="178">
        <f t="array" ref="S56">IFERROR(
(MEDIAN((IF(DATOS_[[Sexo]:[Sexo]]=$B56,IF(DATOS_[[AGRUP. VALOR. PTO.]:[AGRUP. VALOR. PTO.]]=$B54,IF(DATOS_[[Check Periodo Ref.]:[Check Periodo Ref.]]="Dentro",IF(DATOS_[[Check Equiparado]:[Check Equiparado]]="Sí",IF(DATOS!AN$4="Sí",(1/DATOS_[[% anualiz]:[% anualiz]]),1)*IF(DATOS!AN$5="Sí",1/DATOS_[[% normaliz]:[% normaliz]],1)*(DATOS_[Conc.Sal.10])))))))),
0)</f>
        <v>0</v>
      </c>
      <c r="T56" s="178">
        <f t="array" ref="T56">IFERROR(
(MEDIAN((IF(DATOS_[[Sexo]:[Sexo]]=$B56,IF(DATOS_[[AGRUP. VALOR. PTO.]:[AGRUP. VALOR. PTO.]]=$B54,IF(DATOS_[[Check Periodo Ref.]:[Check Periodo Ref.]]="Dentro",IF(DATOS_[[Check Equiparado]:[Check Equiparado]]="Sí",IF(DATOS!AO$4="Sí",(1/DATOS_[[% anualiz]:[% anualiz]]),1)*IF(DATOS!AO$5="Sí",1/DATOS_[[% normaliz]:[% normaliz]],1)*(DATOS_[Conc.Sal.11])))))))),
0)</f>
        <v>0</v>
      </c>
      <c r="U56" s="178">
        <f t="array" ref="U56">IFERROR(
(MEDIAN((IF(DATOS_[[Sexo]:[Sexo]]=$B56,IF(DATOS_[[AGRUP. VALOR. PTO.]:[AGRUP. VALOR. PTO.]]=$B54,IF(DATOS_[[Check Periodo Ref.]:[Check Periodo Ref.]]="Dentro",IF(DATOS_[[Check Equiparado]:[Check Equiparado]]="Sí",IF(DATOS!AP$4="Sí",(1/DATOS_[[% anualiz]:[% anualiz]]),1)*IF(DATOS!AP$5="Sí",1/DATOS_[[% normaliz]:[% normaliz]],1)*(DATOS_[Conc.Sal.12])))))))),
0)</f>
        <v>0</v>
      </c>
      <c r="V56" s="178">
        <f t="array" ref="V56">IFERROR(
(MEDIAN((IF(DATOS_[[Sexo]:[Sexo]]=$B56,IF(DATOS_[[AGRUP. VALOR. PTO.]:[AGRUP. VALOR. PTO.]]=$B54,IF(DATOS_[[Check Periodo Ref.]:[Check Periodo Ref.]]="Dentro",IF(DATOS_[[Check Equiparado]:[Check Equiparado]]="Sí",IF(DATOS!AQ$4="Sí",(1/DATOS_[[% anualiz]:[% anualiz]]),1)*IF(DATOS!AQ$5="Sí",1/DATOS_[[% normaliz]:[% normaliz]],1)*(DATOS_[Conc.Sal.13])))))))),
0)</f>
        <v>0</v>
      </c>
      <c r="W56" s="178">
        <f t="array" ref="W56">IFERROR(
(MEDIAN((IF(DATOS_[[Sexo]:[Sexo]]=$B56,IF(DATOS_[[AGRUP. VALOR. PTO.]:[AGRUP. VALOR. PTO.]]=$B54,IF(DATOS_[[Check Periodo Ref.]:[Check Periodo Ref.]]="Dentro",IF(DATOS_[[Check Equiparado]:[Check Equiparado]]="Sí",IF(DATOS!AR$4="Sí",(1/DATOS_[[% anualiz]:[% anualiz]]),1)*IF(DATOS!AR$5="Sí",1/DATOS_[[% normaliz]:[% normaliz]],1)*(DATOS_[Conc.Sal.14])))))))),
0)</f>
        <v>0</v>
      </c>
      <c r="X56" s="178">
        <f t="array" ref="X56">IFERROR(
(MEDIAN((IF(DATOS_[[Sexo]:[Sexo]]=$B56,IF(DATOS_[[AGRUP. VALOR. PTO.]:[AGRUP. VALOR. PTO.]]=$B54,IF(DATOS_[[Check Periodo Ref.]:[Check Periodo Ref.]]="Dentro",IF(DATOS_[[Check Equiparado]:[Check Equiparado]]="Sí",IF(DATOS!AS$4="Sí",(1/DATOS_[[% anualiz]:[% anualiz]]),1)*IF(DATOS!AS$5="Sí",1/DATOS_[[% normaliz]:[% normaliz]],1)*(DATOS_[Conc.Sal.15])))))))),
0)</f>
        <v>0</v>
      </c>
      <c r="Y56" s="178">
        <f t="array" ref="Y56">IFERROR(
(MEDIAN((IF(DATOS_[[Sexo]:[Sexo]]=$B56,IF(DATOS_[[AGRUP. VALOR. PTO.]:[AGRUP. VALOR. PTO.]]=$B54,IF(DATOS_[[Check Periodo Ref.]:[Check Periodo Ref.]]="Dentro",IF(DATOS_[[Check Equiparado]:[Check Equiparado]]="Sí",IF(DATOS!AT$4="Sí",(1/DATOS_[[% anualiz]:[% anualiz]]),1)*IF(DATOS!AT$5="Sí",1/DATOS_[[% normaliz]:[% normaliz]],1)*(DATOS_[Conc.Sal.16])))))))),
0)</f>
        <v>0</v>
      </c>
      <c r="Z56" s="178">
        <f t="array" ref="Z56">IFERROR(
(MEDIAN((IF(DATOS_[[Sexo]:[Sexo]]=$B56,IF(DATOS_[[AGRUP. VALOR. PTO.]:[AGRUP. VALOR. PTO.]]=$B54,IF(DATOS_[[Check Periodo Ref.]:[Check Periodo Ref.]]="Dentro",IF(DATOS_[[Check Equiparado]:[Check Equiparado]]="Sí",IF(DATOS!AU$4="Sí",(1/DATOS_[[% anualiz]:[% anualiz]]),1)*IF(DATOS!AU$5="Sí",1/DATOS_[[% normaliz]:[% normaliz]],1)*(DATOS_[Conc.Sal.17])))))))),
0)</f>
        <v>0</v>
      </c>
      <c r="AA56" s="178">
        <f t="array" ref="AA56">IFERROR(
(MEDIAN((IF(DATOS_[[Sexo]:[Sexo]]=$B56,IF(DATOS_[[AGRUP. VALOR. PTO.]:[AGRUP. VALOR. PTO.]]=$B54,IF(DATOS_[[Check Periodo Ref.]:[Check Periodo Ref.]]="Dentro",IF(DATOS_[[Check Equiparado]:[Check Equiparado]]="Sí",IF(DATOS!AV$4="Sí",(1/DATOS_[[% anualiz]:[% anualiz]]),1)*IF(DATOS!AV$5="Sí",1/DATOS_[[% normaliz]:[% normaliz]],1)*(DATOS_[Conc.Sal.18])))))))),
0)</f>
        <v>0</v>
      </c>
      <c r="AB56" s="178">
        <f t="array" ref="AB56">IFERROR(
(MEDIAN((IF(DATOS_[[Sexo]:[Sexo]]=$B56,IF(DATOS_[[AGRUP. VALOR. PTO.]:[AGRUP. VALOR. PTO.]]=$B54,IF(DATOS_[[Check Periodo Ref.]:[Check Periodo Ref.]]="Dentro",IF(DATOS_[[Check Equiparado]:[Check Equiparado]]="Sí",IF(DATOS!AW$4="Sí",(1/DATOS_[[% anualiz]:[% anualiz]]),1)*IF(DATOS!AW$5="Sí",1/DATOS_[[% normaliz]:[% normaliz]],1)*(DATOS_[Conc.Sal.19])))))))),
0)</f>
        <v>0</v>
      </c>
      <c r="AC56" s="178">
        <f t="array" ref="AC56">IFERROR(
(MEDIAN((IF(DATOS_[[Sexo]:[Sexo]]=$B56,IF(DATOS_[[AGRUP. VALOR. PTO.]:[AGRUP. VALOR. PTO.]]=$B54,IF(DATOS_[[Check Periodo Ref.]:[Check Periodo Ref.]]="Dentro",IF(DATOS_[[Check Equiparado]:[Check Equiparado]]="Sí",IF(DATOS!AX$4="Sí",(1/DATOS_[[% anualiz]:[% anualiz]]),1)*IF(DATOS!AX$5="Sí",1/DATOS_[[% normaliz]:[% normaliz]],1)*(DATOS_[Conc.Sal.20])))))))),
0)</f>
        <v>0</v>
      </c>
      <c r="AD56" s="178">
        <f t="array" ref="AD56">IFERROR(
(MEDIAN((IF(DATOS_[[Sexo]:[Sexo]]=$B56,IF(DATOS_[[AGRUP. VALOR. PTO.]:[AGRUP. VALOR. PTO.]]=$B54,IF(DATOS_[[Check Periodo Ref.]:[Check Periodo Ref.]]="Dentro",IF(DATOS_[[Check Equiparado]:[Check Equiparado]]="Sí",IF(DATOS!AY$4="Sí",(1/DATOS_[[% anualiz]:[% anualiz]]),1)*IF(DATOS!AY$5="Sí",1/DATOS_[[% normaliz]:[% normaliz]],1)*(DATOS_[Conc.Sal.21])))))))),
0)</f>
        <v>0</v>
      </c>
      <c r="AE56" s="178">
        <f t="array" ref="AE56">IFERROR(
(MEDIAN((IF(DATOS_[[Sexo]:[Sexo]]=$B56,IF(DATOS_[[AGRUP. VALOR. PTO.]:[AGRUP. VALOR. PTO.]]=$B54,IF(DATOS_[[Check Periodo Ref.]:[Check Periodo Ref.]]="Dentro",IF(DATOS_[[Check Equiparado]:[Check Equiparado]]="Sí",IF(DATOS!AZ$4="Sí",(1/DATOS_[[% anualiz]:[% anualiz]]),1)*IF(DATOS!AZ$5="Sí",1/DATOS_[[% normaliz]:[% normaliz]],1)*(DATOS_[Conc.Sal.22])))))))),
0)</f>
        <v>0</v>
      </c>
      <c r="AF56" s="178">
        <f t="array" ref="AF56">IFERROR(
(MEDIAN((IF(DATOS_[[Sexo]:[Sexo]]=$B56,IF(DATOS_[[AGRUP. VALOR. PTO.]:[AGRUP. VALOR. PTO.]]=$B54,IF(DATOS_[[Check Periodo Ref.]:[Check Periodo Ref.]]="Dentro",IF(DATOS_[[Check Equiparado]:[Check Equiparado]]="Sí",IF(DATOS!BA$4="Sí",(1/DATOS_[[% anualiz]:[% anualiz]]),1)*IF(DATOS!BA$5="Sí",1/DATOS_[[% normaliz]:[% normaliz]],1)*(DATOS_[Conc.Sal.23])))))))),
0)</f>
        <v>0</v>
      </c>
      <c r="AG56" s="178">
        <f t="array" ref="AG56">IFERROR(
(MEDIAN((IF(DATOS_[[Sexo]:[Sexo]]=$B56,IF(DATOS_[[AGRUP. VALOR. PTO.]:[AGRUP. VALOR. PTO.]]=$B54,IF(DATOS_[[Check Periodo Ref.]:[Check Periodo Ref.]]="Dentro",IF(DATOS_[[Check Equiparado]:[Check Equiparado]]="Sí",IF(DATOS!BB$4="Sí",(1/DATOS_[[% anualiz]:[% anualiz]]),1)*IF(DATOS!BB$5="Sí",1/DATOS_[[% normaliz]:[% normaliz]],1)*(DATOS_[Conc.Sal.24])))))))),
0)</f>
        <v>0</v>
      </c>
      <c r="AH56" s="178">
        <f t="array" ref="AH56">IFERROR(
(MEDIAN((IF(DATOS_[[Sexo]:[Sexo]]=$B56,IF(DATOS_[[AGRUP. VALOR. PTO.]:[AGRUP. VALOR. PTO.]]=$B54,IF(DATOS_[[Check Periodo Ref.]:[Check Periodo Ref.]]="Dentro",IF(DATOS_[[Check Equiparado]:[Check Equiparado]]="Sí",IF(DATOS!BC$4="Sí",(1/DATOS_[[% anualiz]:[% anualiz]]),1)*IF(DATOS!BC$5="Sí",1/DATOS_[[% normaliz]:[% normaliz]],1)*(DATOS_[Conc.Sal.25])))))))),
0)</f>
        <v>0</v>
      </c>
      <c r="AI56" s="178">
        <f t="array" ref="AI56">IFERROR(
(MEDIAN((IF(DATOS_[[Sexo]:[Sexo]]=$B56,IF(DATOS_[[AGRUP. VALOR. PTO.]:[AGRUP. VALOR. PTO.]]=$B54,IF(DATOS_[[Check Periodo Ref.]:[Check Periodo Ref.]]="Dentro",IF(DATOS_[[Check Equiparado]:[Check Equiparado]]="Sí",IF(DATOS!BD$4="Sí",(1/DATOS_[[% anualiz]:[% anualiz]]),1)*IF(DATOS!BD$5="Sí",1/DATOS_[[% normaliz]:[% normaliz]],1)*(DATOS_[Conc.Sal.26])))))))),
0)</f>
        <v>0</v>
      </c>
      <c r="AJ56" s="178">
        <f t="array" ref="AJ56">IFERROR(
(MEDIAN((IF(DATOS_[[Sexo]:[Sexo]]=$B56,IF(DATOS_[[AGRUP. VALOR. PTO.]:[AGRUP. VALOR. PTO.]]=$B54,IF(DATOS_[[Check Periodo Ref.]:[Check Periodo Ref.]]="Dentro",IF(DATOS_[[Check Equiparado]:[Check Equiparado]]="Sí",IF(DATOS!BE$4="Sí",(1/DATOS_[[% anualiz]:[% anualiz]]),1)*IF(DATOS!BE$5="Sí",1/DATOS_[[% normaliz]:[% normaliz]],1)*(DATOS_[Conc.Sal.27])))))))),
0)</f>
        <v>0</v>
      </c>
      <c r="AK56" s="178">
        <f t="array" ref="AK56">IFERROR(
(MEDIAN((IF(DATOS_[[Sexo]:[Sexo]]=$B56,IF(DATOS_[[AGRUP. VALOR. PTO.]:[AGRUP. VALOR. PTO.]]=$B54,IF(DATOS_[[Check Periodo Ref.]:[Check Periodo Ref.]]="Dentro",IF(DATOS_[[Check Equiparado]:[Check Equiparado]]="Sí",IF(DATOS!BF$4="Sí",(1/DATOS_[[% anualiz]:[% anualiz]]),1)*IF(DATOS!BF$5="Sí",1/DATOS_[[% normaliz]:[% normaliz]],1)*(DATOS_[Conc.Sal.28])))))))),
0)</f>
        <v>0</v>
      </c>
      <c r="AL56" s="178">
        <f t="array" ref="AL56">IFERROR(
(MEDIAN((IF(DATOS_[[Sexo]:[Sexo]]=$B56,IF(DATOS_[[AGRUP. VALOR. PTO.]:[AGRUP. VALOR. PTO.]]=$B54,IF(DATOS_[[Check Periodo Ref.]:[Check Periodo Ref.]]="Dentro",IF(DATOS_[[Check Equiparado]:[Check Equiparado]]="Sí",IF(DATOS!BG$4="Sí",(1/DATOS_[[% anualiz]:[% anualiz]]),1)*IF(DATOS!BG$5="Sí",1/DATOS_[[% normaliz]:[% normaliz]],1)*(DATOS_[Conc.Sal.29])))))))),
0)</f>
        <v>0</v>
      </c>
      <c r="AM56" s="178">
        <f t="array" ref="AM56">IFERROR(
(MEDIAN((IF(DATOS_[[Sexo]:[Sexo]]=$B56,IF(DATOS_[[AGRUP. VALOR. PTO.]:[AGRUP. VALOR. PTO.]]=$B54,IF(DATOS_[[Check Periodo Ref.]:[Check Periodo Ref.]]="Dentro",IF(DATOS_[[Check Equiparado]:[Check Equiparado]]="Sí",IF(DATOS!BH$4="Sí",(1/DATOS_[[% anualiz]:[% anualiz]]),1)*IF(DATOS!BH$5="Sí",1/DATOS_[[% normaliz]:[% normaliz]],1)*(DATOS_[Conc.Sal.30])))))))),
0)</f>
        <v>0</v>
      </c>
      <c r="AN56" s="179">
        <f t="array" ref="AN56">IFERROR(
MEDIAN(IF(DATOS_[Sexo]=$B56,IF(DATOS_[[AGRUP. VALOR. PTO.]:[AGRUP. VALOR. PTO.]]=$B54,IF(DATOS_[Check Equiparado]="Sí",IF(DATOS_[Check Periodo Ref.]="Dentro",DATOS_[Tot COMPL.SAL Eq],FALSE))))),
0)</f>
        <v>0</v>
      </c>
      <c r="AO56" s="180">
        <f t="array" ref="AO56">IFERROR(
MEDIAN(IF(DATOS_[Sexo]=$B56,IF(DATOS_[[AGRUP. VALOR. PTO.]:[AGRUP. VALOR. PTO.]]=$B54,IF(DATOS_[Check Equiparado]="Sí",IF(DATOS_[Check Periodo Ref.]="Dentro",DATOS_[TOTAL SALARIO Eq],FALSE))))),
0)</f>
        <v>0</v>
      </c>
      <c r="AP56" s="181">
        <f t="array" ref="AP56">IFERROR(
(MEDIAN((IF(DATOS_[[Sexo]:[Sexo]]=$B56,IF(DATOS_[[AGRUP. VALOR. PTO.]:[AGRUP. VALOR. PTO.]]=$B55,IF(DATOS_[[Check Periodo Ref.]:[Check Periodo Ref.]]="Dentro",IF(DATOS_[[Check Equiparado]:[Check Equiparado]]="Sí",IF(DATOS!BI$4="Sí",(1/DATOS_[[% anualiz]:[% anualiz]]),1)*IF(DATOS!BI$5="Sí",1/DATOS_[[% normaliz]:[% normaliz]],1)*(DATOS_[C.Extra.01])))))))),
0)</f>
        <v>0</v>
      </c>
      <c r="AQ56" s="181">
        <f t="array" ref="AQ56">IFERROR(
(MEDIAN((IF(DATOS_[[Sexo]:[Sexo]]=$B56,IF(DATOS_[[AGRUP. VALOR. PTO.]:[AGRUP. VALOR. PTO.]]=$B55,IF(DATOS_[[Check Periodo Ref.]:[Check Periodo Ref.]]="Dentro",IF(DATOS_[[Check Equiparado]:[Check Equiparado]]="Sí",IF(DATOS!BJ$4="Sí",(1/DATOS_[[% anualiz]:[% anualiz]]),1)*IF(DATOS!BJ$5="Sí",1/DATOS_[[% normaliz]:[% normaliz]],1)*(DATOS_[C.Extra.02])))))))),
0)</f>
        <v>0</v>
      </c>
      <c r="AR56" s="181">
        <f t="array" ref="AR56">IFERROR(
(MEDIAN((IF(DATOS_[[Sexo]:[Sexo]]=$B56,IF(DATOS_[[AGRUP. VALOR. PTO.]:[AGRUP. VALOR. PTO.]]=$B55,IF(DATOS_[[Check Periodo Ref.]:[Check Periodo Ref.]]="Dentro",IF(DATOS_[[Check Equiparado]:[Check Equiparado]]="Sí",IF(DATOS!BK$4="Sí",(1/DATOS_[[% anualiz]:[% anualiz]]),1)*IF(DATOS!BK$5="Sí",1/DATOS_[[% normaliz]:[% normaliz]],1)*(DATOS_[C.Extra.03])))))))),
0)</f>
        <v>0</v>
      </c>
      <c r="AS56" s="181">
        <f t="array" ref="AS56">IFERROR(
(MEDIAN((IF(DATOS_[[Sexo]:[Sexo]]=$B56,IF(DATOS_[[AGRUP. VALOR. PTO.]:[AGRUP. VALOR. PTO.]]=$B55,IF(DATOS_[[Check Periodo Ref.]:[Check Periodo Ref.]]="Dentro",IF(DATOS_[[Check Equiparado]:[Check Equiparado]]="Sí",IF(DATOS!BL$4="Sí",(1/DATOS_[[% anualiz]:[% anualiz]]),1)*IF(DATOS!BL$5="Sí",1/DATOS_[[% normaliz]:[% normaliz]],1)*(DATOS_[C.Extra.04])))))))),
0)</f>
        <v>0</v>
      </c>
      <c r="AT56" s="181">
        <f t="array" ref="AT56">IFERROR(
(MEDIAN((IF(DATOS_[[Sexo]:[Sexo]]=$B56,IF(DATOS_[[AGRUP. VALOR. PTO.]:[AGRUP. VALOR. PTO.]]=$B55,IF(DATOS_[[Check Periodo Ref.]:[Check Periodo Ref.]]="Dentro",IF(DATOS_[[Check Equiparado]:[Check Equiparado]]="Sí",IF(DATOS!BM$4="Sí",(1/DATOS_[[% anualiz]:[% anualiz]]),1)*IF(DATOS!BM$5="Sí",1/DATOS_[[% normaliz]:[% normaliz]],1)*(DATOS_[C.Extra.05])))))))),
0)</f>
        <v>0</v>
      </c>
      <c r="AU56" s="182">
        <f t="array" ref="AU56">IFERROR(
MEDIAN(IF(DATOS_[Sexo]=$B56,IF(DATOS_[[AGRUP. VALOR. PTO.]:[AGRUP. VALOR. PTO.]]=$B54,IF(DATOS_[Check Equiparado]="Sí",IF(DATOS_[Check Periodo Ref.]="Dentro",DATOS_[Tot Extrasalarial Eq],FALSE))))),
0)</f>
        <v>0</v>
      </c>
      <c r="AV56" s="183">
        <f t="array" ref="AV56">IFERROR(
MEDIAN(IF(DATOS_[Sexo]=$B56,IF(DATOS_[[AGRUP. VALOR. PTO.]:[AGRUP. VALOR. PTO.]]=$B54,IF(DATOS_[Check Equiparado]="Sí",IF(DATOS_[Check Periodo Ref.]="Dentro",DATOS_[TOTAL Retrib Eq],FALSE))))),
0)</f>
        <v>0</v>
      </c>
    </row>
    <row r="57" spans="1:48" ht="17.25" thickBot="1" x14ac:dyDescent="0.35">
      <c r="A57" s="107" t="str">
        <f t="shared" ref="A57" si="59">+A58</f>
        <v>[ocultar]</v>
      </c>
      <c r="B57" s="157" t="s">
        <v>274</v>
      </c>
      <c r="C57" s="176"/>
      <c r="D57" s="106"/>
      <c r="E57" s="106"/>
      <c r="F57" s="106"/>
      <c r="G57" s="106"/>
      <c r="H57" s="106"/>
      <c r="I57" s="186" t="str">
        <f t="shared" ref="I57:AV57" si="60">IFERROR((I58-I59)/I58,"")</f>
        <v/>
      </c>
      <c r="J57" s="190" t="str">
        <f t="shared" si="60"/>
        <v/>
      </c>
      <c r="K57" s="190" t="str">
        <f t="shared" si="60"/>
        <v/>
      </c>
      <c r="L57" s="190" t="str">
        <f t="shared" si="60"/>
        <v/>
      </c>
      <c r="M57" s="190" t="str">
        <f t="shared" si="60"/>
        <v/>
      </c>
      <c r="N57" s="190" t="str">
        <f t="shared" si="60"/>
        <v/>
      </c>
      <c r="O57" s="190" t="str">
        <f t="shared" si="60"/>
        <v/>
      </c>
      <c r="P57" s="190" t="str">
        <f t="shared" si="60"/>
        <v/>
      </c>
      <c r="Q57" s="190" t="str">
        <f t="shared" si="60"/>
        <v/>
      </c>
      <c r="R57" s="190" t="str">
        <f t="shared" si="60"/>
        <v/>
      </c>
      <c r="S57" s="190" t="str">
        <f t="shared" si="60"/>
        <v/>
      </c>
      <c r="T57" s="190" t="str">
        <f t="shared" si="60"/>
        <v/>
      </c>
      <c r="U57" s="190" t="str">
        <f t="shared" si="60"/>
        <v/>
      </c>
      <c r="V57" s="190" t="str">
        <f t="shared" si="60"/>
        <v/>
      </c>
      <c r="W57" s="190" t="str">
        <f t="shared" si="60"/>
        <v/>
      </c>
      <c r="X57" s="190" t="str">
        <f t="shared" si="60"/>
        <v/>
      </c>
      <c r="Y57" s="190" t="str">
        <f t="shared" si="60"/>
        <v/>
      </c>
      <c r="Z57" s="189" t="str">
        <f t="shared" si="60"/>
        <v/>
      </c>
      <c r="AA57" s="189" t="str">
        <f t="shared" si="60"/>
        <v/>
      </c>
      <c r="AB57" s="189" t="str">
        <f t="shared" si="60"/>
        <v/>
      </c>
      <c r="AC57" s="189" t="str">
        <f t="shared" si="60"/>
        <v/>
      </c>
      <c r="AD57" s="189" t="str">
        <f t="shared" si="60"/>
        <v/>
      </c>
      <c r="AE57" s="189" t="str">
        <f t="shared" si="60"/>
        <v/>
      </c>
      <c r="AF57" s="189" t="str">
        <f t="shared" si="60"/>
        <v/>
      </c>
      <c r="AG57" s="189" t="str">
        <f t="shared" si="60"/>
        <v/>
      </c>
      <c r="AH57" s="189" t="str">
        <f t="shared" si="60"/>
        <v/>
      </c>
      <c r="AI57" s="189" t="str">
        <f t="shared" si="60"/>
        <v/>
      </c>
      <c r="AJ57" s="189" t="str">
        <f t="shared" si="60"/>
        <v/>
      </c>
      <c r="AK57" s="189" t="str">
        <f t="shared" si="60"/>
        <v/>
      </c>
      <c r="AL57" s="189" t="str">
        <f t="shared" si="60"/>
        <v/>
      </c>
      <c r="AM57" s="189" t="str">
        <f t="shared" si="60"/>
        <v/>
      </c>
      <c r="AN57" s="191" t="str">
        <f t="shared" si="60"/>
        <v/>
      </c>
      <c r="AO57" s="195" t="str">
        <f t="shared" si="60"/>
        <v/>
      </c>
      <c r="AP57" s="192" t="str">
        <f t="shared" si="60"/>
        <v/>
      </c>
      <c r="AQ57" s="192" t="str">
        <f t="shared" si="60"/>
        <v/>
      </c>
      <c r="AR57" s="192" t="str">
        <f t="shared" si="60"/>
        <v/>
      </c>
      <c r="AS57" s="192" t="str">
        <f t="shared" si="60"/>
        <v/>
      </c>
      <c r="AT57" s="192" t="str">
        <f t="shared" si="60"/>
        <v/>
      </c>
      <c r="AU57" s="193" t="str">
        <f t="shared" si="60"/>
        <v/>
      </c>
      <c r="AV57" s="194" t="str">
        <f t="shared" si="60"/>
        <v/>
      </c>
    </row>
    <row r="58" spans="1:48" x14ac:dyDescent="0.3">
      <c r="A58" s="107" t="str">
        <f t="shared" ref="A58" si="61">+IF(C58+C59=0,"[ocultar]","")</f>
        <v>[ocultar]</v>
      </c>
      <c r="B58" s="153" t="s">
        <v>162</v>
      </c>
      <c r="C58" s="99">
        <f t="array" ref="C58">SUM(IF($B58=DATOS_[Sexo],
IF($B57=DATOS_[AGRUP. VALOR. PTO.],
IF("Dentro"=DATOS_[Check Periodo Ref.],
1/(COUNTIFS(DATOS_[Sexo],$B58,DATOS_[AGRUP. VALOR. PTO.],$B57,DATOS_[Check Periodo Ref.],"Dentro",DATOS_[id],DATOS_[id]))))))</f>
        <v>0</v>
      </c>
      <c r="D58" s="100">
        <f>COUNTIFS(DATOS_[AGRUP. VALOR. PTO.],$B57,DATOS_[Sexo],$B58,DATOS_[Check Periodo Ref.],"Dentro")</f>
        <v>0</v>
      </c>
      <c r="E58" s="100">
        <f>COUNTIFS(DATOS_[AGRUP. VALOR. PTO.],$B57,DATOS_[Sexo],$B58,DATOS_[Check Periodo Ref.],"Dentro",DATOS_[Check Nº SC Norm],"Sí")</f>
        <v>0</v>
      </c>
      <c r="F58" s="100">
        <f>COUNTIFS(DATOS_[AGRUP. VALOR. PTO.],$B57,DATOS_[Sexo],$B58,DATOS_[Check Periodo Ref.],"Dentro",DATOS_[Check Nº SC Anualiz],"Sí")</f>
        <v>0</v>
      </c>
      <c r="G58" s="100">
        <f>COUNTIFS(DATOS_[AGRUP. VALOR. PTO.],$B57,DATOS_[Sexo],$B58,DATOS_[Check Periodo Ref.],"Dentro",DATOS_[Check Nº SC Norm y Anualiz],"Sí")</f>
        <v>0</v>
      </c>
      <c r="H58" s="100">
        <f>COUNTIFS(DATOS_[AGRUP. VALOR. PTO.],$B57,DATOS_[Sexo],$B58,DATOS_[Check Periodo Ref.],"Dentro",DATOS_[Check Equiparación],"Sí")</f>
        <v>0</v>
      </c>
      <c r="I58" s="177">
        <f t="array" ref="I58">IFERROR(
MEDIAN(IF(DATOS_[Sexo]=$B58,IF(DATOS_[[AGRUP. VALOR. PTO.]:[AGRUP. VALOR. PTO.]]=$B57,IF(DATOS_[Check Equiparado]="Sí",IF(DATOS_[Check Periodo Ref.]="Dentro",DATOS_[SALARIO BASE Eq],FALSE))))),
0)</f>
        <v>0</v>
      </c>
      <c r="J58" s="178">
        <f t="array" ref="J58">IFERROR(
(MEDIAN((IF(DATOS_[[Sexo]:[Sexo]]=$B58,IF(DATOS_[[AGRUP. VALOR. PTO.]:[AGRUP. VALOR. PTO.]]=$B57,IF(DATOS_[[Check Periodo Ref.]:[Check Periodo Ref.]]="Dentro",IF(DATOS_[[Check Equiparado]:[Check Equiparado]]="Sí",IF(DATOS!AE$4="Sí",(1/DATOS_[[% anualiz]:[% anualiz]]),1)*IF(DATOS!AE$5="Sí",1/DATOS_[[% normaliz]:[% normaliz]],1)*(DATOS_[Conc.Sal.01])))))))),
0)</f>
        <v>0</v>
      </c>
      <c r="K58" s="178">
        <f t="array" ref="K58">IFERROR(
(MEDIAN((IF(DATOS_[[Sexo]:[Sexo]]=$B58,IF(DATOS_[[AGRUP. VALOR. PTO.]:[AGRUP. VALOR. PTO.]]=$B57,IF(DATOS_[[Check Periodo Ref.]:[Check Periodo Ref.]]="Dentro",IF(DATOS_[[Check Equiparado]:[Check Equiparado]]="Sí",IF(DATOS!AF$4="Sí",(1/DATOS_[[% anualiz]:[% anualiz]]),1)*IF(DATOS!AF$5="Sí",1/DATOS_[[% normaliz]:[% normaliz]],1)*(DATOS_[Conc.Sal.02])))))))),
0)</f>
        <v>0</v>
      </c>
      <c r="L58" s="178">
        <f t="array" ref="L58">IFERROR(
(MEDIAN((IF(DATOS_[[Sexo]:[Sexo]]=$B58,IF(DATOS_[[AGRUP. VALOR. PTO.]:[AGRUP. VALOR. PTO.]]=$B57,IF(DATOS_[[Check Periodo Ref.]:[Check Periodo Ref.]]="Dentro",IF(DATOS_[[Check Equiparado]:[Check Equiparado]]="Sí",IF(DATOS!AG$4="Sí",(1/DATOS_[[% anualiz]:[% anualiz]]),1)*IF(DATOS!AG$5="Sí",1/DATOS_[[% normaliz]:[% normaliz]],1)*(DATOS_[Conc.Sal.03])))))))),
0)</f>
        <v>0</v>
      </c>
      <c r="M58" s="178">
        <f t="array" ref="M58">IFERROR(
(MEDIAN((IF(DATOS_[[Sexo]:[Sexo]]=$B58,IF(DATOS_[[AGRUP. VALOR. PTO.]:[AGRUP. VALOR. PTO.]]=$B57,IF(DATOS_[[Check Periodo Ref.]:[Check Periodo Ref.]]="Dentro",IF(DATOS_[[Check Equiparado]:[Check Equiparado]]="Sí",IF(DATOS!AH$4="Sí",(1/DATOS_[[% anualiz]:[% anualiz]]),1)*IF(DATOS!AH$5="Sí",1/DATOS_[[% normaliz]:[% normaliz]],1)*(DATOS_[Conc.Sal.04])))))))),
0)</f>
        <v>0</v>
      </c>
      <c r="N58" s="178">
        <f t="array" ref="N58">IFERROR(
(MEDIAN((IF(DATOS_[[Sexo]:[Sexo]]=$B58,IF(DATOS_[[AGRUP. VALOR. PTO.]:[AGRUP. VALOR. PTO.]]=$B57,IF(DATOS_[[Check Periodo Ref.]:[Check Periodo Ref.]]="Dentro",IF(DATOS_[[Check Equiparado]:[Check Equiparado]]="Sí",IF(DATOS!AI$4="Sí",(1/DATOS_[[% anualiz]:[% anualiz]]),1)*IF(DATOS!AI$5="Sí",1/DATOS_[[% normaliz]:[% normaliz]],1)*(DATOS_[Conc.Sal.05])))))))),
0)</f>
        <v>0</v>
      </c>
      <c r="O58" s="178">
        <f t="array" ref="O58">IFERROR(
(MEDIAN((IF(DATOS_[[Sexo]:[Sexo]]=$B58,IF(DATOS_[[AGRUP. VALOR. PTO.]:[AGRUP. VALOR. PTO.]]=$B57,IF(DATOS_[[Check Periodo Ref.]:[Check Periodo Ref.]]="Dentro",IF(DATOS_[[Check Equiparado]:[Check Equiparado]]="Sí",IF(DATOS!AJ$4="Sí",(1/DATOS_[[% anualiz]:[% anualiz]]),1)*IF(DATOS!AJ$5="Sí",1/DATOS_[[% normaliz]:[% normaliz]],1)*(DATOS_[Conc.Sal.06])))))))),
0)</f>
        <v>0</v>
      </c>
      <c r="P58" s="178">
        <f t="array" ref="P58">IFERROR(
(MEDIAN((IF(DATOS_[[Sexo]:[Sexo]]=$B58,IF(DATOS_[[AGRUP. VALOR. PTO.]:[AGRUP. VALOR. PTO.]]=$B57,IF(DATOS_[[Check Periodo Ref.]:[Check Periodo Ref.]]="Dentro",IF(DATOS_[[Check Equiparado]:[Check Equiparado]]="Sí",IF(DATOS!AK$4="Sí",(1/DATOS_[[% anualiz]:[% anualiz]]),1)*IF(DATOS!AK$5="Sí",1/DATOS_[[% normaliz]:[% normaliz]],1)*(DATOS_[Conc.Sal.07])))))))),
0)</f>
        <v>0</v>
      </c>
      <c r="Q58" s="178">
        <f t="array" ref="Q58">IFERROR(
(MEDIAN((IF(DATOS_[[Sexo]:[Sexo]]=$B58,IF(DATOS_[[AGRUP. VALOR. PTO.]:[AGRUP. VALOR. PTO.]]=$B57,IF(DATOS_[[Check Periodo Ref.]:[Check Periodo Ref.]]="Dentro",IF(DATOS_[[Check Equiparado]:[Check Equiparado]]="Sí",IF(DATOS!AL$4="Sí",(1/DATOS_[[% anualiz]:[% anualiz]]),1)*IF(DATOS!AL$5="Sí",1/DATOS_[[% normaliz]:[% normaliz]],1)*(DATOS_[Conc.Sal.08])))))))),
0)</f>
        <v>0</v>
      </c>
      <c r="R58" s="178">
        <f t="array" ref="R58">IFERROR(
(MEDIAN((IF(DATOS_[[Sexo]:[Sexo]]=$B58,IF(DATOS_[[AGRUP. VALOR. PTO.]:[AGRUP. VALOR. PTO.]]=$B57,IF(DATOS_[[Check Periodo Ref.]:[Check Periodo Ref.]]="Dentro",IF(DATOS_[[Check Equiparado]:[Check Equiparado]]="Sí",IF(DATOS!AM$4="Sí",(1/DATOS_[[% anualiz]:[% anualiz]]),1)*IF(DATOS!AM$5="Sí",1/DATOS_[[% normaliz]:[% normaliz]],1)*(DATOS_[Conc.Sal.09])))))))),
0)</f>
        <v>0</v>
      </c>
      <c r="S58" s="178">
        <f t="array" ref="S58">IFERROR(
(MEDIAN((IF(DATOS_[[Sexo]:[Sexo]]=$B58,IF(DATOS_[[AGRUP. VALOR. PTO.]:[AGRUP. VALOR. PTO.]]=$B57,IF(DATOS_[[Check Periodo Ref.]:[Check Periodo Ref.]]="Dentro",IF(DATOS_[[Check Equiparado]:[Check Equiparado]]="Sí",IF(DATOS!AN$4="Sí",(1/DATOS_[[% anualiz]:[% anualiz]]),1)*IF(DATOS!AN$5="Sí",1/DATOS_[[% normaliz]:[% normaliz]],1)*(DATOS_[Conc.Sal.10])))))))),
0)</f>
        <v>0</v>
      </c>
      <c r="T58" s="178">
        <f t="array" ref="T58">IFERROR(
(MEDIAN((IF(DATOS_[[Sexo]:[Sexo]]=$B58,IF(DATOS_[[AGRUP. VALOR. PTO.]:[AGRUP. VALOR. PTO.]]=$B57,IF(DATOS_[[Check Periodo Ref.]:[Check Periodo Ref.]]="Dentro",IF(DATOS_[[Check Equiparado]:[Check Equiparado]]="Sí",IF(DATOS!AO$4="Sí",(1/DATOS_[[% anualiz]:[% anualiz]]),1)*IF(DATOS!AO$5="Sí",1/DATOS_[[% normaliz]:[% normaliz]],1)*(DATOS_[Conc.Sal.11])))))))),
0)</f>
        <v>0</v>
      </c>
      <c r="U58" s="178">
        <f t="array" ref="U58">IFERROR(
(MEDIAN((IF(DATOS_[[Sexo]:[Sexo]]=$B58,IF(DATOS_[[AGRUP. VALOR. PTO.]:[AGRUP. VALOR. PTO.]]=$B57,IF(DATOS_[[Check Periodo Ref.]:[Check Periodo Ref.]]="Dentro",IF(DATOS_[[Check Equiparado]:[Check Equiparado]]="Sí",IF(DATOS!AP$4="Sí",(1/DATOS_[[% anualiz]:[% anualiz]]),1)*IF(DATOS!AP$5="Sí",1/DATOS_[[% normaliz]:[% normaliz]],1)*(DATOS_[Conc.Sal.12])))))))),
0)</f>
        <v>0</v>
      </c>
      <c r="V58" s="178">
        <f t="array" ref="V58">IFERROR(
(MEDIAN((IF(DATOS_[[Sexo]:[Sexo]]=$B58,IF(DATOS_[[AGRUP. VALOR. PTO.]:[AGRUP. VALOR. PTO.]]=$B57,IF(DATOS_[[Check Periodo Ref.]:[Check Periodo Ref.]]="Dentro",IF(DATOS_[[Check Equiparado]:[Check Equiparado]]="Sí",IF(DATOS!AQ$4="Sí",(1/DATOS_[[% anualiz]:[% anualiz]]),1)*IF(DATOS!AQ$5="Sí",1/DATOS_[[% normaliz]:[% normaliz]],1)*(DATOS_[Conc.Sal.13])))))))),
0)</f>
        <v>0</v>
      </c>
      <c r="W58" s="178">
        <f t="array" ref="W58">IFERROR(
(MEDIAN((IF(DATOS_[[Sexo]:[Sexo]]=$B58,IF(DATOS_[[AGRUP. VALOR. PTO.]:[AGRUP. VALOR. PTO.]]=$B57,IF(DATOS_[[Check Periodo Ref.]:[Check Periodo Ref.]]="Dentro",IF(DATOS_[[Check Equiparado]:[Check Equiparado]]="Sí",IF(DATOS!AR$4="Sí",(1/DATOS_[[% anualiz]:[% anualiz]]),1)*IF(DATOS!AR$5="Sí",1/DATOS_[[% normaliz]:[% normaliz]],1)*(DATOS_[Conc.Sal.14])))))))),
0)</f>
        <v>0</v>
      </c>
      <c r="X58" s="178">
        <f t="array" ref="X58">IFERROR(
(MEDIAN((IF(DATOS_[[Sexo]:[Sexo]]=$B58,IF(DATOS_[[AGRUP. VALOR. PTO.]:[AGRUP. VALOR. PTO.]]=$B57,IF(DATOS_[[Check Periodo Ref.]:[Check Periodo Ref.]]="Dentro",IF(DATOS_[[Check Equiparado]:[Check Equiparado]]="Sí",IF(DATOS!AS$4="Sí",(1/DATOS_[[% anualiz]:[% anualiz]]),1)*IF(DATOS!AS$5="Sí",1/DATOS_[[% normaliz]:[% normaliz]],1)*(DATOS_[Conc.Sal.15])))))))),
0)</f>
        <v>0</v>
      </c>
      <c r="Y58" s="178">
        <f t="array" ref="Y58">IFERROR(
(MEDIAN((IF(DATOS_[[Sexo]:[Sexo]]=$B58,IF(DATOS_[[AGRUP. VALOR. PTO.]:[AGRUP. VALOR. PTO.]]=$B57,IF(DATOS_[[Check Periodo Ref.]:[Check Periodo Ref.]]="Dentro",IF(DATOS_[[Check Equiparado]:[Check Equiparado]]="Sí",IF(DATOS!AT$4="Sí",(1/DATOS_[[% anualiz]:[% anualiz]]),1)*IF(DATOS!AT$5="Sí",1/DATOS_[[% normaliz]:[% normaliz]],1)*(DATOS_[Conc.Sal.16])))))))),
0)</f>
        <v>0</v>
      </c>
      <c r="Z58" s="178">
        <f t="array" ref="Z58">IFERROR(
(MEDIAN((IF(DATOS_[[Sexo]:[Sexo]]=$B58,IF(DATOS_[[AGRUP. VALOR. PTO.]:[AGRUP. VALOR. PTO.]]=$B57,IF(DATOS_[[Check Periodo Ref.]:[Check Periodo Ref.]]="Dentro",IF(DATOS_[[Check Equiparado]:[Check Equiparado]]="Sí",IF(DATOS!AU$4="Sí",(1/DATOS_[[% anualiz]:[% anualiz]]),1)*IF(DATOS!AU$5="Sí",1/DATOS_[[% normaliz]:[% normaliz]],1)*(DATOS_[Conc.Sal.17])))))))),
0)</f>
        <v>0</v>
      </c>
      <c r="AA58" s="178">
        <f t="array" ref="AA58">IFERROR(
(MEDIAN((IF(DATOS_[[Sexo]:[Sexo]]=$B58,IF(DATOS_[[AGRUP. VALOR. PTO.]:[AGRUP. VALOR. PTO.]]=$B57,IF(DATOS_[[Check Periodo Ref.]:[Check Periodo Ref.]]="Dentro",IF(DATOS_[[Check Equiparado]:[Check Equiparado]]="Sí",IF(DATOS!AV$4="Sí",(1/DATOS_[[% anualiz]:[% anualiz]]),1)*IF(DATOS!AV$5="Sí",1/DATOS_[[% normaliz]:[% normaliz]],1)*(DATOS_[Conc.Sal.18])))))))),
0)</f>
        <v>0</v>
      </c>
      <c r="AB58" s="178">
        <f t="array" ref="AB58">IFERROR(
(MEDIAN((IF(DATOS_[[Sexo]:[Sexo]]=$B58,IF(DATOS_[[AGRUP. VALOR. PTO.]:[AGRUP. VALOR. PTO.]]=$B57,IF(DATOS_[[Check Periodo Ref.]:[Check Periodo Ref.]]="Dentro",IF(DATOS_[[Check Equiparado]:[Check Equiparado]]="Sí",IF(DATOS!AW$4="Sí",(1/DATOS_[[% anualiz]:[% anualiz]]),1)*IF(DATOS!AW$5="Sí",1/DATOS_[[% normaliz]:[% normaliz]],1)*(DATOS_[Conc.Sal.19])))))))),
0)</f>
        <v>0</v>
      </c>
      <c r="AC58" s="178">
        <f t="array" ref="AC58">IFERROR(
(MEDIAN((IF(DATOS_[[Sexo]:[Sexo]]=$B58,IF(DATOS_[[AGRUP. VALOR. PTO.]:[AGRUP. VALOR. PTO.]]=$B57,IF(DATOS_[[Check Periodo Ref.]:[Check Periodo Ref.]]="Dentro",IF(DATOS_[[Check Equiparado]:[Check Equiparado]]="Sí",IF(DATOS!AX$4="Sí",(1/DATOS_[[% anualiz]:[% anualiz]]),1)*IF(DATOS!AX$5="Sí",1/DATOS_[[% normaliz]:[% normaliz]],1)*(DATOS_[Conc.Sal.20])))))))),
0)</f>
        <v>0</v>
      </c>
      <c r="AD58" s="178">
        <f t="array" ref="AD58">IFERROR(
(MEDIAN((IF(DATOS_[[Sexo]:[Sexo]]=$B58,IF(DATOS_[[AGRUP. VALOR. PTO.]:[AGRUP. VALOR. PTO.]]=$B57,IF(DATOS_[[Check Periodo Ref.]:[Check Periodo Ref.]]="Dentro",IF(DATOS_[[Check Equiparado]:[Check Equiparado]]="Sí",IF(DATOS!AY$4="Sí",(1/DATOS_[[% anualiz]:[% anualiz]]),1)*IF(DATOS!AY$5="Sí",1/DATOS_[[% normaliz]:[% normaliz]],1)*(DATOS_[Conc.Sal.21])))))))),
0)</f>
        <v>0</v>
      </c>
      <c r="AE58" s="178">
        <f t="array" ref="AE58">IFERROR(
(MEDIAN((IF(DATOS_[[Sexo]:[Sexo]]=$B58,IF(DATOS_[[AGRUP. VALOR. PTO.]:[AGRUP. VALOR. PTO.]]=$B57,IF(DATOS_[[Check Periodo Ref.]:[Check Periodo Ref.]]="Dentro",IF(DATOS_[[Check Equiparado]:[Check Equiparado]]="Sí",IF(DATOS!AZ$4="Sí",(1/DATOS_[[% anualiz]:[% anualiz]]),1)*IF(DATOS!AZ$5="Sí",1/DATOS_[[% normaliz]:[% normaliz]],1)*(DATOS_[Conc.Sal.22])))))))),
0)</f>
        <v>0</v>
      </c>
      <c r="AF58" s="178">
        <f t="array" ref="AF58">IFERROR(
(MEDIAN((IF(DATOS_[[Sexo]:[Sexo]]=$B58,IF(DATOS_[[AGRUP. VALOR. PTO.]:[AGRUP. VALOR. PTO.]]=$B57,IF(DATOS_[[Check Periodo Ref.]:[Check Periodo Ref.]]="Dentro",IF(DATOS_[[Check Equiparado]:[Check Equiparado]]="Sí",IF(DATOS!BA$4="Sí",(1/DATOS_[[% anualiz]:[% anualiz]]),1)*IF(DATOS!BA$5="Sí",1/DATOS_[[% normaliz]:[% normaliz]],1)*(DATOS_[Conc.Sal.23])))))))),
0)</f>
        <v>0</v>
      </c>
      <c r="AG58" s="178">
        <f t="array" ref="AG58">IFERROR(
(MEDIAN((IF(DATOS_[[Sexo]:[Sexo]]=$B58,IF(DATOS_[[AGRUP. VALOR. PTO.]:[AGRUP. VALOR. PTO.]]=$B57,IF(DATOS_[[Check Periodo Ref.]:[Check Periodo Ref.]]="Dentro",IF(DATOS_[[Check Equiparado]:[Check Equiparado]]="Sí",IF(DATOS!BB$4="Sí",(1/DATOS_[[% anualiz]:[% anualiz]]),1)*IF(DATOS!BB$5="Sí",1/DATOS_[[% normaliz]:[% normaliz]],1)*(DATOS_[Conc.Sal.24])))))))),
0)</f>
        <v>0</v>
      </c>
      <c r="AH58" s="178">
        <f t="array" ref="AH58">IFERROR(
(MEDIAN((IF(DATOS_[[Sexo]:[Sexo]]=$B58,IF(DATOS_[[AGRUP. VALOR. PTO.]:[AGRUP. VALOR. PTO.]]=$B57,IF(DATOS_[[Check Periodo Ref.]:[Check Periodo Ref.]]="Dentro",IF(DATOS_[[Check Equiparado]:[Check Equiparado]]="Sí",IF(DATOS!BC$4="Sí",(1/DATOS_[[% anualiz]:[% anualiz]]),1)*IF(DATOS!BC$5="Sí",1/DATOS_[[% normaliz]:[% normaliz]],1)*(DATOS_[Conc.Sal.25])))))))),
0)</f>
        <v>0</v>
      </c>
      <c r="AI58" s="178">
        <f t="array" ref="AI58">IFERROR(
(MEDIAN((IF(DATOS_[[Sexo]:[Sexo]]=$B58,IF(DATOS_[[AGRUP. VALOR. PTO.]:[AGRUP. VALOR. PTO.]]=$B57,IF(DATOS_[[Check Periodo Ref.]:[Check Periodo Ref.]]="Dentro",IF(DATOS_[[Check Equiparado]:[Check Equiparado]]="Sí",IF(DATOS!BD$4="Sí",(1/DATOS_[[% anualiz]:[% anualiz]]),1)*IF(DATOS!BD$5="Sí",1/DATOS_[[% normaliz]:[% normaliz]],1)*(DATOS_[Conc.Sal.26])))))))),
0)</f>
        <v>0</v>
      </c>
      <c r="AJ58" s="178">
        <f t="array" ref="AJ58">IFERROR(
(MEDIAN((IF(DATOS_[[Sexo]:[Sexo]]=$B58,IF(DATOS_[[AGRUP. VALOR. PTO.]:[AGRUP. VALOR. PTO.]]=$B57,IF(DATOS_[[Check Periodo Ref.]:[Check Periodo Ref.]]="Dentro",IF(DATOS_[[Check Equiparado]:[Check Equiparado]]="Sí",IF(DATOS!BE$4="Sí",(1/DATOS_[[% anualiz]:[% anualiz]]),1)*IF(DATOS!BE$5="Sí",1/DATOS_[[% normaliz]:[% normaliz]],1)*(DATOS_[Conc.Sal.27])))))))),
0)</f>
        <v>0</v>
      </c>
      <c r="AK58" s="178">
        <f t="array" ref="AK58">IFERROR(
(MEDIAN((IF(DATOS_[[Sexo]:[Sexo]]=$B58,IF(DATOS_[[AGRUP. VALOR. PTO.]:[AGRUP. VALOR. PTO.]]=$B57,IF(DATOS_[[Check Periodo Ref.]:[Check Periodo Ref.]]="Dentro",IF(DATOS_[[Check Equiparado]:[Check Equiparado]]="Sí",IF(DATOS!BF$4="Sí",(1/DATOS_[[% anualiz]:[% anualiz]]),1)*IF(DATOS!BF$5="Sí",1/DATOS_[[% normaliz]:[% normaliz]],1)*(DATOS_[Conc.Sal.28])))))))),
0)</f>
        <v>0</v>
      </c>
      <c r="AL58" s="178">
        <f t="array" ref="AL58">IFERROR(
(MEDIAN((IF(DATOS_[[Sexo]:[Sexo]]=$B58,IF(DATOS_[[AGRUP. VALOR. PTO.]:[AGRUP. VALOR. PTO.]]=$B57,IF(DATOS_[[Check Periodo Ref.]:[Check Periodo Ref.]]="Dentro",IF(DATOS_[[Check Equiparado]:[Check Equiparado]]="Sí",IF(DATOS!BG$4="Sí",(1/DATOS_[[% anualiz]:[% anualiz]]),1)*IF(DATOS!BG$5="Sí",1/DATOS_[[% normaliz]:[% normaliz]],1)*(DATOS_[Conc.Sal.29])))))))),
0)</f>
        <v>0</v>
      </c>
      <c r="AM58" s="178">
        <f t="array" ref="AM58">IFERROR(
(MEDIAN((IF(DATOS_[[Sexo]:[Sexo]]=$B58,IF(DATOS_[[AGRUP. VALOR. PTO.]:[AGRUP. VALOR. PTO.]]=$B57,IF(DATOS_[[Check Periodo Ref.]:[Check Periodo Ref.]]="Dentro",IF(DATOS_[[Check Equiparado]:[Check Equiparado]]="Sí",IF(DATOS!BH$4="Sí",(1/DATOS_[[% anualiz]:[% anualiz]]),1)*IF(DATOS!BH$5="Sí",1/DATOS_[[% normaliz]:[% normaliz]],1)*(DATOS_[Conc.Sal.30])))))))),
0)</f>
        <v>0</v>
      </c>
      <c r="AN58" s="179">
        <f t="array" ref="AN58">IFERROR(
MEDIAN(IF(DATOS_[Sexo]=$B58,IF(DATOS_[[AGRUP. VALOR. PTO.]:[AGRUP. VALOR. PTO.]]=$B57,IF(DATOS_[Check Equiparado]="Sí",IF(DATOS_[Check Periodo Ref.]="Dentro",DATOS_[Tot COMPL.SAL Eq],FALSE))))),
0)</f>
        <v>0</v>
      </c>
      <c r="AO58" s="180">
        <f t="array" ref="AO58">IFERROR(
MEDIAN(IF(DATOS_[Sexo]=$B58,IF(DATOS_[[AGRUP. VALOR. PTO.]:[AGRUP. VALOR. PTO.]]=$B57,IF(DATOS_[Check Equiparado]="Sí",IF(DATOS_[Check Periodo Ref.]="Dentro",DATOS_[TOTAL SALARIO Eq],FALSE))))),
0)</f>
        <v>0</v>
      </c>
      <c r="AP58" s="181">
        <f t="array" ref="AP58">IFERROR(
(MEDIAN((IF(DATOS_[[Sexo]:[Sexo]]=$B58,IF(DATOS_[[AGRUP. VALOR. PTO.]:[AGRUP. VALOR. PTO.]]=$B57,IF(DATOS_[[Check Periodo Ref.]:[Check Periodo Ref.]]="Dentro",IF(DATOS_[[Check Equiparado]:[Check Equiparado]]="Sí",IF(DATOS!BI$4="Sí",(1/DATOS_[[% anualiz]:[% anualiz]]),1)*IF(DATOS!BI$5="Sí",1/DATOS_[[% normaliz]:[% normaliz]],1)*(DATOS_[C.Extra.01])))))))),
0)</f>
        <v>0</v>
      </c>
      <c r="AQ58" s="181">
        <f t="array" ref="AQ58">IFERROR(
(MEDIAN((IF(DATOS_[[Sexo]:[Sexo]]=$B58,IF(DATOS_[[AGRUP. VALOR. PTO.]:[AGRUP. VALOR. PTO.]]=$B57,IF(DATOS_[[Check Periodo Ref.]:[Check Periodo Ref.]]="Dentro",IF(DATOS_[[Check Equiparado]:[Check Equiparado]]="Sí",IF(DATOS!BJ$4="Sí",(1/DATOS_[[% anualiz]:[% anualiz]]),1)*IF(DATOS!BJ$5="Sí",1/DATOS_[[% normaliz]:[% normaliz]],1)*(DATOS_[C.Extra.02])))))))),
0)</f>
        <v>0</v>
      </c>
      <c r="AR58" s="181">
        <f t="array" ref="AR58">IFERROR(
(MEDIAN((IF(DATOS_[[Sexo]:[Sexo]]=$B58,IF(DATOS_[[AGRUP. VALOR. PTO.]:[AGRUP. VALOR. PTO.]]=$B57,IF(DATOS_[[Check Periodo Ref.]:[Check Periodo Ref.]]="Dentro",IF(DATOS_[[Check Equiparado]:[Check Equiparado]]="Sí",IF(DATOS!BK$4="Sí",(1/DATOS_[[% anualiz]:[% anualiz]]),1)*IF(DATOS!BK$5="Sí",1/DATOS_[[% normaliz]:[% normaliz]],1)*(DATOS_[C.Extra.03])))))))),
0)</f>
        <v>0</v>
      </c>
      <c r="AS58" s="181">
        <f t="array" ref="AS58">IFERROR(
(MEDIAN((IF(DATOS_[[Sexo]:[Sexo]]=$B58,IF(DATOS_[[AGRUP. VALOR. PTO.]:[AGRUP. VALOR. PTO.]]=$B57,IF(DATOS_[[Check Periodo Ref.]:[Check Periodo Ref.]]="Dentro",IF(DATOS_[[Check Equiparado]:[Check Equiparado]]="Sí",IF(DATOS!BL$4="Sí",(1/DATOS_[[% anualiz]:[% anualiz]]),1)*IF(DATOS!BL$5="Sí",1/DATOS_[[% normaliz]:[% normaliz]],1)*(DATOS_[C.Extra.04])))))))),
0)</f>
        <v>0</v>
      </c>
      <c r="AT58" s="181">
        <f t="array" ref="AT58">IFERROR(
(MEDIAN((IF(DATOS_[[Sexo]:[Sexo]]=$B58,IF(DATOS_[[AGRUP. VALOR. PTO.]:[AGRUP. VALOR. PTO.]]=$B57,IF(DATOS_[[Check Periodo Ref.]:[Check Periodo Ref.]]="Dentro",IF(DATOS_[[Check Equiparado]:[Check Equiparado]]="Sí",IF(DATOS!BM$4="Sí",(1/DATOS_[[% anualiz]:[% anualiz]]),1)*IF(DATOS!BM$5="Sí",1/DATOS_[[% normaliz]:[% normaliz]],1)*(DATOS_[C.Extra.05])))))))),
0)</f>
        <v>0</v>
      </c>
      <c r="AU58" s="182">
        <f t="array" ref="AU58">IFERROR(
MEDIAN(IF(DATOS_[Sexo]=$B58,IF(DATOS_[[AGRUP. VALOR. PTO.]:[AGRUP. VALOR. PTO.]]=$B57,IF(DATOS_[Check Equiparado]="Sí",IF(DATOS_[Check Periodo Ref.]="Dentro",DATOS_[Tot Extrasalarial Eq],FALSE))))),
0)</f>
        <v>0</v>
      </c>
      <c r="AV58" s="183">
        <f t="array" ref="AV58">IFERROR(
MEDIAN(IF(DATOS_[Sexo]=$B58,IF(DATOS_[[AGRUP. VALOR. PTO.]:[AGRUP. VALOR. PTO.]]=$B57,IF(DATOS_[Check Equiparado]="Sí",IF(DATOS_[Check Periodo Ref.]="Dentro",DATOS_[TOTAL Retrib Eq],FALSE))))),
0)</f>
        <v>0</v>
      </c>
    </row>
    <row r="59" spans="1:48" x14ac:dyDescent="0.3">
      <c r="A59" s="107" t="str">
        <f t="shared" ref="A59" si="62">+A58</f>
        <v>[ocultar]</v>
      </c>
      <c r="B59" s="153" t="s">
        <v>163</v>
      </c>
      <c r="C59" s="99">
        <f t="array" ref="C59">SUM(IF($B59=DATOS_[Sexo],
IF($B57=DATOS_[AGRUP. VALOR. PTO.],
IF("Dentro"=DATOS_[Check Periodo Ref.],
1/(COUNTIFS(DATOS_[Sexo],$B59,DATOS_[AGRUP. VALOR. PTO.],$B57,DATOS_[Check Periodo Ref.],"Dentro",DATOS_[id],DATOS_[id]))))))</f>
        <v>0</v>
      </c>
      <c r="D59" s="100">
        <f>COUNTIFS(DATOS_[AGRUP. VALOR. PTO.],$B57,DATOS_[Sexo],$B59,DATOS_[Check Periodo Ref.],"Dentro")</f>
        <v>0</v>
      </c>
      <c r="E59" s="100">
        <f>COUNTIFS(DATOS_[AGRUP. VALOR. PTO.],$B57,DATOS_[Sexo],$B59,DATOS_[Check Periodo Ref.],"Dentro",DATOS_[Check Nº SC Norm],"Sí")</f>
        <v>0</v>
      </c>
      <c r="F59" s="100">
        <f>COUNTIFS(DATOS_[AGRUP. VALOR. PTO.],$B57,DATOS_[Sexo],$B59,DATOS_[Check Periodo Ref.],"Dentro",DATOS_[Check Nº SC Anualiz],"Sí")</f>
        <v>0</v>
      </c>
      <c r="G59" s="100">
        <f>COUNTIFS(DATOS_[AGRUP. VALOR. PTO.],$B57,DATOS_[Sexo],$B59,DATOS_[Check Periodo Ref.],"Dentro",DATOS_[Check Nº SC Norm y Anualiz],"Sí")</f>
        <v>0</v>
      </c>
      <c r="H59" s="100">
        <f>COUNTIFS(DATOS_[AGRUP. VALOR. PTO.],$B57,DATOS_[Sexo],$B59,DATOS_[Check Periodo Ref.],"Dentro",DATOS_[Check Equiparación],"Sí")</f>
        <v>0</v>
      </c>
      <c r="I59" s="177" cm="1">
        <f t="array" ref="I59">IFERROR(
MEDIAN(IF(DATOS_[Sexo]=$B59,IF(DATOS_[[AGRUP. VALOR. PTO.]:[AGRUP. VALOR. PTO.]]=$B57,IF(DATOS_[Check Equiparado]="Sí",IF(DATOS_[Check Periodo Ref.]="Dentro",DATOS_[SALARIO BASE Eq],FALSE))))),
0)</f>
        <v>0</v>
      </c>
      <c r="J59" s="178">
        <f t="array" ref="J59">IFERROR(
(MEDIAN((IF(DATOS_[[Sexo]:[Sexo]]=$B59,IF(DATOS_[[AGRUP. VALOR. PTO.]:[AGRUP. VALOR. PTO.]]=$B57,IF(DATOS_[[Check Periodo Ref.]:[Check Periodo Ref.]]="Dentro",IF(DATOS_[[Check Equiparado]:[Check Equiparado]]="Sí",IF(DATOS!AE$4="Sí",(1/DATOS_[[% anualiz]:[% anualiz]]),1)*IF(DATOS!AE$5="Sí",1/DATOS_[[% normaliz]:[% normaliz]],1)*(DATOS_[Conc.Sal.01])))))))),
0)</f>
        <v>0</v>
      </c>
      <c r="K59" s="178">
        <f t="array" ref="K59">IFERROR(
(MEDIAN((IF(DATOS_[[Sexo]:[Sexo]]=$B59,IF(DATOS_[[AGRUP. VALOR. PTO.]:[AGRUP. VALOR. PTO.]]=$B57,IF(DATOS_[[Check Periodo Ref.]:[Check Periodo Ref.]]="Dentro",IF(DATOS_[[Check Equiparado]:[Check Equiparado]]="Sí",IF(DATOS!AF$4="Sí",(1/DATOS_[[% anualiz]:[% anualiz]]),1)*IF(DATOS!AF$5="Sí",1/DATOS_[[% normaliz]:[% normaliz]],1)*(DATOS_[Conc.Sal.02])))))))),
0)</f>
        <v>0</v>
      </c>
      <c r="L59" s="178">
        <f t="array" ref="L59">IFERROR(
(MEDIAN((IF(DATOS_[[Sexo]:[Sexo]]=$B59,IF(DATOS_[[AGRUP. VALOR. PTO.]:[AGRUP. VALOR. PTO.]]=$B57,IF(DATOS_[[Check Periodo Ref.]:[Check Periodo Ref.]]="Dentro",IF(DATOS_[[Check Equiparado]:[Check Equiparado]]="Sí",IF(DATOS!AG$4="Sí",(1/DATOS_[[% anualiz]:[% anualiz]]),1)*IF(DATOS!AG$5="Sí",1/DATOS_[[% normaliz]:[% normaliz]],1)*(DATOS_[Conc.Sal.03])))))))),
0)</f>
        <v>0</v>
      </c>
      <c r="M59" s="178">
        <f t="array" ref="M59">IFERROR(
(MEDIAN((IF(DATOS_[[Sexo]:[Sexo]]=$B59,IF(DATOS_[[AGRUP. VALOR. PTO.]:[AGRUP. VALOR. PTO.]]=$B57,IF(DATOS_[[Check Periodo Ref.]:[Check Periodo Ref.]]="Dentro",IF(DATOS_[[Check Equiparado]:[Check Equiparado]]="Sí",IF(DATOS!AH$4="Sí",(1/DATOS_[[% anualiz]:[% anualiz]]),1)*IF(DATOS!AH$5="Sí",1/DATOS_[[% normaliz]:[% normaliz]],1)*(DATOS_[Conc.Sal.04])))))))),
0)</f>
        <v>0</v>
      </c>
      <c r="N59" s="178">
        <f t="array" ref="N59">IFERROR(
(MEDIAN((IF(DATOS_[[Sexo]:[Sexo]]=$B59,IF(DATOS_[[AGRUP. VALOR. PTO.]:[AGRUP. VALOR. PTO.]]=$B57,IF(DATOS_[[Check Periodo Ref.]:[Check Periodo Ref.]]="Dentro",IF(DATOS_[[Check Equiparado]:[Check Equiparado]]="Sí",IF(DATOS!AI$4="Sí",(1/DATOS_[[% anualiz]:[% anualiz]]),1)*IF(DATOS!AI$5="Sí",1/DATOS_[[% normaliz]:[% normaliz]],1)*(DATOS_[Conc.Sal.05])))))))),
0)</f>
        <v>0</v>
      </c>
      <c r="O59" s="178">
        <f t="array" ref="O59">IFERROR(
(MEDIAN((IF(DATOS_[[Sexo]:[Sexo]]=$B59,IF(DATOS_[[AGRUP. VALOR. PTO.]:[AGRUP. VALOR. PTO.]]=$B57,IF(DATOS_[[Check Periodo Ref.]:[Check Periodo Ref.]]="Dentro",IF(DATOS_[[Check Equiparado]:[Check Equiparado]]="Sí",IF(DATOS!AJ$4="Sí",(1/DATOS_[[% anualiz]:[% anualiz]]),1)*IF(DATOS!AJ$5="Sí",1/DATOS_[[% normaliz]:[% normaliz]],1)*(DATOS_[Conc.Sal.06])))))))),
0)</f>
        <v>0</v>
      </c>
      <c r="P59" s="178">
        <f t="array" ref="P59">IFERROR(
(MEDIAN((IF(DATOS_[[Sexo]:[Sexo]]=$B59,IF(DATOS_[[AGRUP. VALOR. PTO.]:[AGRUP. VALOR. PTO.]]=$B57,IF(DATOS_[[Check Periodo Ref.]:[Check Periodo Ref.]]="Dentro",IF(DATOS_[[Check Equiparado]:[Check Equiparado]]="Sí",IF(DATOS!AK$4="Sí",(1/DATOS_[[% anualiz]:[% anualiz]]),1)*IF(DATOS!AK$5="Sí",1/DATOS_[[% normaliz]:[% normaliz]],1)*(DATOS_[Conc.Sal.07])))))))),
0)</f>
        <v>0</v>
      </c>
      <c r="Q59" s="178">
        <f t="array" ref="Q59">IFERROR(
(MEDIAN((IF(DATOS_[[Sexo]:[Sexo]]=$B59,IF(DATOS_[[AGRUP. VALOR. PTO.]:[AGRUP. VALOR. PTO.]]=$B57,IF(DATOS_[[Check Periodo Ref.]:[Check Periodo Ref.]]="Dentro",IF(DATOS_[[Check Equiparado]:[Check Equiparado]]="Sí",IF(DATOS!AL$4="Sí",(1/DATOS_[[% anualiz]:[% anualiz]]),1)*IF(DATOS!AL$5="Sí",1/DATOS_[[% normaliz]:[% normaliz]],1)*(DATOS_[Conc.Sal.08])))))))),
0)</f>
        <v>0</v>
      </c>
      <c r="R59" s="178">
        <f t="array" ref="R59">IFERROR(
(MEDIAN((IF(DATOS_[[Sexo]:[Sexo]]=$B59,IF(DATOS_[[AGRUP. VALOR. PTO.]:[AGRUP. VALOR. PTO.]]=$B57,IF(DATOS_[[Check Periodo Ref.]:[Check Periodo Ref.]]="Dentro",IF(DATOS_[[Check Equiparado]:[Check Equiparado]]="Sí",IF(DATOS!AM$4="Sí",(1/DATOS_[[% anualiz]:[% anualiz]]),1)*IF(DATOS!AM$5="Sí",1/DATOS_[[% normaliz]:[% normaliz]],1)*(DATOS_[Conc.Sal.09])))))))),
0)</f>
        <v>0</v>
      </c>
      <c r="S59" s="178">
        <f t="array" ref="S59">IFERROR(
(MEDIAN((IF(DATOS_[[Sexo]:[Sexo]]=$B59,IF(DATOS_[[AGRUP. VALOR. PTO.]:[AGRUP. VALOR. PTO.]]=$B57,IF(DATOS_[[Check Periodo Ref.]:[Check Periodo Ref.]]="Dentro",IF(DATOS_[[Check Equiparado]:[Check Equiparado]]="Sí",IF(DATOS!AN$4="Sí",(1/DATOS_[[% anualiz]:[% anualiz]]),1)*IF(DATOS!AN$5="Sí",1/DATOS_[[% normaliz]:[% normaliz]],1)*(DATOS_[Conc.Sal.10])))))))),
0)</f>
        <v>0</v>
      </c>
      <c r="T59" s="178">
        <f t="array" ref="T59">IFERROR(
(MEDIAN((IF(DATOS_[[Sexo]:[Sexo]]=$B59,IF(DATOS_[[AGRUP. VALOR. PTO.]:[AGRUP. VALOR. PTO.]]=$B57,IF(DATOS_[[Check Periodo Ref.]:[Check Periodo Ref.]]="Dentro",IF(DATOS_[[Check Equiparado]:[Check Equiparado]]="Sí",IF(DATOS!AO$4="Sí",(1/DATOS_[[% anualiz]:[% anualiz]]),1)*IF(DATOS!AO$5="Sí",1/DATOS_[[% normaliz]:[% normaliz]],1)*(DATOS_[Conc.Sal.11])))))))),
0)</f>
        <v>0</v>
      </c>
      <c r="U59" s="178">
        <f t="array" ref="U59">IFERROR(
(MEDIAN((IF(DATOS_[[Sexo]:[Sexo]]=$B59,IF(DATOS_[[AGRUP. VALOR. PTO.]:[AGRUP. VALOR. PTO.]]=$B57,IF(DATOS_[[Check Periodo Ref.]:[Check Periodo Ref.]]="Dentro",IF(DATOS_[[Check Equiparado]:[Check Equiparado]]="Sí",IF(DATOS!AP$4="Sí",(1/DATOS_[[% anualiz]:[% anualiz]]),1)*IF(DATOS!AP$5="Sí",1/DATOS_[[% normaliz]:[% normaliz]],1)*(DATOS_[Conc.Sal.12])))))))),
0)</f>
        <v>0</v>
      </c>
      <c r="V59" s="178">
        <f t="array" ref="V59">IFERROR(
(MEDIAN((IF(DATOS_[[Sexo]:[Sexo]]=$B59,IF(DATOS_[[AGRUP. VALOR. PTO.]:[AGRUP. VALOR. PTO.]]=$B57,IF(DATOS_[[Check Periodo Ref.]:[Check Periodo Ref.]]="Dentro",IF(DATOS_[[Check Equiparado]:[Check Equiparado]]="Sí",IF(DATOS!AQ$4="Sí",(1/DATOS_[[% anualiz]:[% anualiz]]),1)*IF(DATOS!AQ$5="Sí",1/DATOS_[[% normaliz]:[% normaliz]],1)*(DATOS_[Conc.Sal.13])))))))),
0)</f>
        <v>0</v>
      </c>
      <c r="W59" s="178">
        <f t="array" ref="W59">IFERROR(
(MEDIAN((IF(DATOS_[[Sexo]:[Sexo]]=$B59,IF(DATOS_[[AGRUP. VALOR. PTO.]:[AGRUP. VALOR. PTO.]]=$B57,IF(DATOS_[[Check Periodo Ref.]:[Check Periodo Ref.]]="Dentro",IF(DATOS_[[Check Equiparado]:[Check Equiparado]]="Sí",IF(DATOS!AR$4="Sí",(1/DATOS_[[% anualiz]:[% anualiz]]),1)*IF(DATOS!AR$5="Sí",1/DATOS_[[% normaliz]:[% normaliz]],1)*(DATOS_[Conc.Sal.14])))))))),
0)</f>
        <v>0</v>
      </c>
      <c r="X59" s="178">
        <f t="array" ref="X59">IFERROR(
(MEDIAN((IF(DATOS_[[Sexo]:[Sexo]]=$B59,IF(DATOS_[[AGRUP. VALOR. PTO.]:[AGRUP. VALOR. PTO.]]=$B57,IF(DATOS_[[Check Periodo Ref.]:[Check Periodo Ref.]]="Dentro",IF(DATOS_[[Check Equiparado]:[Check Equiparado]]="Sí",IF(DATOS!AS$4="Sí",(1/DATOS_[[% anualiz]:[% anualiz]]),1)*IF(DATOS!AS$5="Sí",1/DATOS_[[% normaliz]:[% normaliz]],1)*(DATOS_[Conc.Sal.15])))))))),
0)</f>
        <v>0</v>
      </c>
      <c r="Y59" s="178">
        <f t="array" ref="Y59">IFERROR(
(MEDIAN((IF(DATOS_[[Sexo]:[Sexo]]=$B59,IF(DATOS_[[AGRUP. VALOR. PTO.]:[AGRUP. VALOR. PTO.]]=$B57,IF(DATOS_[[Check Periodo Ref.]:[Check Periodo Ref.]]="Dentro",IF(DATOS_[[Check Equiparado]:[Check Equiparado]]="Sí",IF(DATOS!AT$4="Sí",(1/DATOS_[[% anualiz]:[% anualiz]]),1)*IF(DATOS!AT$5="Sí",1/DATOS_[[% normaliz]:[% normaliz]],1)*(DATOS_[Conc.Sal.16])))))))),
0)</f>
        <v>0</v>
      </c>
      <c r="Z59" s="178">
        <f t="array" ref="Z59">IFERROR(
(MEDIAN((IF(DATOS_[[Sexo]:[Sexo]]=$B59,IF(DATOS_[[AGRUP. VALOR. PTO.]:[AGRUP. VALOR. PTO.]]=$B57,IF(DATOS_[[Check Periodo Ref.]:[Check Periodo Ref.]]="Dentro",IF(DATOS_[[Check Equiparado]:[Check Equiparado]]="Sí",IF(DATOS!AU$4="Sí",(1/DATOS_[[% anualiz]:[% anualiz]]),1)*IF(DATOS!AU$5="Sí",1/DATOS_[[% normaliz]:[% normaliz]],1)*(DATOS_[Conc.Sal.17])))))))),
0)</f>
        <v>0</v>
      </c>
      <c r="AA59" s="178">
        <f t="array" ref="AA59">IFERROR(
(MEDIAN((IF(DATOS_[[Sexo]:[Sexo]]=$B59,IF(DATOS_[[AGRUP. VALOR. PTO.]:[AGRUP. VALOR. PTO.]]=$B57,IF(DATOS_[[Check Periodo Ref.]:[Check Periodo Ref.]]="Dentro",IF(DATOS_[[Check Equiparado]:[Check Equiparado]]="Sí",IF(DATOS!AV$4="Sí",(1/DATOS_[[% anualiz]:[% anualiz]]),1)*IF(DATOS!AV$5="Sí",1/DATOS_[[% normaliz]:[% normaliz]],1)*(DATOS_[Conc.Sal.18])))))))),
0)</f>
        <v>0</v>
      </c>
      <c r="AB59" s="178">
        <f t="array" ref="AB59">IFERROR(
(MEDIAN((IF(DATOS_[[Sexo]:[Sexo]]=$B59,IF(DATOS_[[AGRUP. VALOR. PTO.]:[AGRUP. VALOR. PTO.]]=$B57,IF(DATOS_[[Check Periodo Ref.]:[Check Periodo Ref.]]="Dentro",IF(DATOS_[[Check Equiparado]:[Check Equiparado]]="Sí",IF(DATOS!AW$4="Sí",(1/DATOS_[[% anualiz]:[% anualiz]]),1)*IF(DATOS!AW$5="Sí",1/DATOS_[[% normaliz]:[% normaliz]],1)*(DATOS_[Conc.Sal.19])))))))),
0)</f>
        <v>0</v>
      </c>
      <c r="AC59" s="178">
        <f t="array" ref="AC59">IFERROR(
(MEDIAN((IF(DATOS_[[Sexo]:[Sexo]]=$B59,IF(DATOS_[[AGRUP. VALOR. PTO.]:[AGRUP. VALOR. PTO.]]=$B57,IF(DATOS_[[Check Periodo Ref.]:[Check Periodo Ref.]]="Dentro",IF(DATOS_[[Check Equiparado]:[Check Equiparado]]="Sí",IF(DATOS!AX$4="Sí",(1/DATOS_[[% anualiz]:[% anualiz]]),1)*IF(DATOS!AX$5="Sí",1/DATOS_[[% normaliz]:[% normaliz]],1)*(DATOS_[Conc.Sal.20])))))))),
0)</f>
        <v>0</v>
      </c>
      <c r="AD59" s="178">
        <f t="array" ref="AD59">IFERROR(
(MEDIAN((IF(DATOS_[[Sexo]:[Sexo]]=$B59,IF(DATOS_[[AGRUP. VALOR. PTO.]:[AGRUP. VALOR. PTO.]]=$B57,IF(DATOS_[[Check Periodo Ref.]:[Check Periodo Ref.]]="Dentro",IF(DATOS_[[Check Equiparado]:[Check Equiparado]]="Sí",IF(DATOS!AY$4="Sí",(1/DATOS_[[% anualiz]:[% anualiz]]),1)*IF(DATOS!AY$5="Sí",1/DATOS_[[% normaliz]:[% normaliz]],1)*(DATOS_[Conc.Sal.21])))))))),
0)</f>
        <v>0</v>
      </c>
      <c r="AE59" s="178">
        <f t="array" ref="AE59">IFERROR(
(MEDIAN((IF(DATOS_[[Sexo]:[Sexo]]=$B59,IF(DATOS_[[AGRUP. VALOR. PTO.]:[AGRUP. VALOR. PTO.]]=$B57,IF(DATOS_[[Check Periodo Ref.]:[Check Periodo Ref.]]="Dentro",IF(DATOS_[[Check Equiparado]:[Check Equiparado]]="Sí",IF(DATOS!AZ$4="Sí",(1/DATOS_[[% anualiz]:[% anualiz]]),1)*IF(DATOS!AZ$5="Sí",1/DATOS_[[% normaliz]:[% normaliz]],1)*(DATOS_[Conc.Sal.22])))))))),
0)</f>
        <v>0</v>
      </c>
      <c r="AF59" s="178">
        <f t="array" ref="AF59">IFERROR(
(MEDIAN((IF(DATOS_[[Sexo]:[Sexo]]=$B59,IF(DATOS_[[AGRUP. VALOR. PTO.]:[AGRUP. VALOR. PTO.]]=$B57,IF(DATOS_[[Check Periodo Ref.]:[Check Periodo Ref.]]="Dentro",IF(DATOS_[[Check Equiparado]:[Check Equiparado]]="Sí",IF(DATOS!BA$4="Sí",(1/DATOS_[[% anualiz]:[% anualiz]]),1)*IF(DATOS!BA$5="Sí",1/DATOS_[[% normaliz]:[% normaliz]],1)*(DATOS_[Conc.Sal.23])))))))),
0)</f>
        <v>0</v>
      </c>
      <c r="AG59" s="178">
        <f t="array" ref="AG59">IFERROR(
(MEDIAN((IF(DATOS_[[Sexo]:[Sexo]]=$B59,IF(DATOS_[[AGRUP. VALOR. PTO.]:[AGRUP. VALOR. PTO.]]=$B57,IF(DATOS_[[Check Periodo Ref.]:[Check Periodo Ref.]]="Dentro",IF(DATOS_[[Check Equiparado]:[Check Equiparado]]="Sí",IF(DATOS!BB$4="Sí",(1/DATOS_[[% anualiz]:[% anualiz]]),1)*IF(DATOS!BB$5="Sí",1/DATOS_[[% normaliz]:[% normaliz]],1)*(DATOS_[Conc.Sal.24])))))))),
0)</f>
        <v>0</v>
      </c>
      <c r="AH59" s="178">
        <f t="array" ref="AH59">IFERROR(
(MEDIAN((IF(DATOS_[[Sexo]:[Sexo]]=$B59,IF(DATOS_[[AGRUP. VALOR. PTO.]:[AGRUP. VALOR. PTO.]]=$B57,IF(DATOS_[[Check Periodo Ref.]:[Check Periodo Ref.]]="Dentro",IF(DATOS_[[Check Equiparado]:[Check Equiparado]]="Sí",IF(DATOS!BC$4="Sí",(1/DATOS_[[% anualiz]:[% anualiz]]),1)*IF(DATOS!BC$5="Sí",1/DATOS_[[% normaliz]:[% normaliz]],1)*(DATOS_[Conc.Sal.25])))))))),
0)</f>
        <v>0</v>
      </c>
      <c r="AI59" s="178">
        <f t="array" ref="AI59">IFERROR(
(MEDIAN((IF(DATOS_[[Sexo]:[Sexo]]=$B59,IF(DATOS_[[AGRUP. VALOR. PTO.]:[AGRUP. VALOR. PTO.]]=$B57,IF(DATOS_[[Check Periodo Ref.]:[Check Periodo Ref.]]="Dentro",IF(DATOS_[[Check Equiparado]:[Check Equiparado]]="Sí",IF(DATOS!BD$4="Sí",(1/DATOS_[[% anualiz]:[% anualiz]]),1)*IF(DATOS!BD$5="Sí",1/DATOS_[[% normaliz]:[% normaliz]],1)*(DATOS_[Conc.Sal.26])))))))),
0)</f>
        <v>0</v>
      </c>
      <c r="AJ59" s="178">
        <f t="array" ref="AJ59">IFERROR(
(MEDIAN((IF(DATOS_[[Sexo]:[Sexo]]=$B59,IF(DATOS_[[AGRUP. VALOR. PTO.]:[AGRUP. VALOR. PTO.]]=$B57,IF(DATOS_[[Check Periodo Ref.]:[Check Periodo Ref.]]="Dentro",IF(DATOS_[[Check Equiparado]:[Check Equiparado]]="Sí",IF(DATOS!BE$4="Sí",(1/DATOS_[[% anualiz]:[% anualiz]]),1)*IF(DATOS!BE$5="Sí",1/DATOS_[[% normaliz]:[% normaliz]],1)*(DATOS_[Conc.Sal.27])))))))),
0)</f>
        <v>0</v>
      </c>
      <c r="AK59" s="178">
        <f t="array" ref="AK59">IFERROR(
(MEDIAN((IF(DATOS_[[Sexo]:[Sexo]]=$B59,IF(DATOS_[[AGRUP. VALOR. PTO.]:[AGRUP. VALOR. PTO.]]=$B57,IF(DATOS_[[Check Periodo Ref.]:[Check Periodo Ref.]]="Dentro",IF(DATOS_[[Check Equiparado]:[Check Equiparado]]="Sí",IF(DATOS!BF$4="Sí",(1/DATOS_[[% anualiz]:[% anualiz]]),1)*IF(DATOS!BF$5="Sí",1/DATOS_[[% normaliz]:[% normaliz]],1)*(DATOS_[Conc.Sal.28])))))))),
0)</f>
        <v>0</v>
      </c>
      <c r="AL59" s="178">
        <f t="array" ref="AL59">IFERROR(
(MEDIAN((IF(DATOS_[[Sexo]:[Sexo]]=$B59,IF(DATOS_[[AGRUP. VALOR. PTO.]:[AGRUP. VALOR. PTO.]]=$B57,IF(DATOS_[[Check Periodo Ref.]:[Check Periodo Ref.]]="Dentro",IF(DATOS_[[Check Equiparado]:[Check Equiparado]]="Sí",IF(DATOS!BG$4="Sí",(1/DATOS_[[% anualiz]:[% anualiz]]),1)*IF(DATOS!BG$5="Sí",1/DATOS_[[% normaliz]:[% normaliz]],1)*(DATOS_[Conc.Sal.29])))))))),
0)</f>
        <v>0</v>
      </c>
      <c r="AM59" s="178">
        <f t="array" ref="AM59">IFERROR(
(MEDIAN((IF(DATOS_[[Sexo]:[Sexo]]=$B59,IF(DATOS_[[AGRUP. VALOR. PTO.]:[AGRUP. VALOR. PTO.]]=$B57,IF(DATOS_[[Check Periodo Ref.]:[Check Periodo Ref.]]="Dentro",IF(DATOS_[[Check Equiparado]:[Check Equiparado]]="Sí",IF(DATOS!BH$4="Sí",(1/DATOS_[[% anualiz]:[% anualiz]]),1)*IF(DATOS!BH$5="Sí",1/DATOS_[[% normaliz]:[% normaliz]],1)*(DATOS_[Conc.Sal.30])))))))),
0)</f>
        <v>0</v>
      </c>
      <c r="AN59" s="179">
        <f t="array" ref="AN59">IFERROR(
MEDIAN(IF(DATOS_[Sexo]=$B59,IF(DATOS_[[AGRUP. VALOR. PTO.]:[AGRUP. VALOR. PTO.]]=$B57,IF(DATOS_[Check Equiparado]="Sí",IF(DATOS_[Check Periodo Ref.]="Dentro",DATOS_[Tot COMPL.SAL Eq],FALSE))))),
0)</f>
        <v>0</v>
      </c>
      <c r="AO59" s="180">
        <f t="array" ref="AO59">IFERROR(
MEDIAN(IF(DATOS_[Sexo]=$B59,IF(DATOS_[[AGRUP. VALOR. PTO.]:[AGRUP. VALOR. PTO.]]=$B57,IF(DATOS_[Check Equiparado]="Sí",IF(DATOS_[Check Periodo Ref.]="Dentro",DATOS_[TOTAL SALARIO Eq],FALSE))))),
0)</f>
        <v>0</v>
      </c>
      <c r="AP59" s="181">
        <f t="array" ref="AP59">IFERROR(
(MEDIAN((IF(DATOS_[[Sexo]:[Sexo]]=$B59,IF(DATOS_[[AGRUP. VALOR. PTO.]:[AGRUP. VALOR. PTO.]]=$B58,IF(DATOS_[[Check Periodo Ref.]:[Check Periodo Ref.]]="Dentro",IF(DATOS_[[Check Equiparado]:[Check Equiparado]]="Sí",IF(DATOS!BI$4="Sí",(1/DATOS_[[% anualiz]:[% anualiz]]),1)*IF(DATOS!BI$5="Sí",1/DATOS_[[% normaliz]:[% normaliz]],1)*(DATOS_[C.Extra.01])))))))),
0)</f>
        <v>0</v>
      </c>
      <c r="AQ59" s="181">
        <f t="array" ref="AQ59">IFERROR(
(MEDIAN((IF(DATOS_[[Sexo]:[Sexo]]=$B59,IF(DATOS_[[AGRUP. VALOR. PTO.]:[AGRUP. VALOR. PTO.]]=$B58,IF(DATOS_[[Check Periodo Ref.]:[Check Periodo Ref.]]="Dentro",IF(DATOS_[[Check Equiparado]:[Check Equiparado]]="Sí",IF(DATOS!BJ$4="Sí",(1/DATOS_[[% anualiz]:[% anualiz]]),1)*IF(DATOS!BJ$5="Sí",1/DATOS_[[% normaliz]:[% normaliz]],1)*(DATOS_[C.Extra.02])))))))),
0)</f>
        <v>0</v>
      </c>
      <c r="AR59" s="181">
        <f t="array" ref="AR59">IFERROR(
(MEDIAN((IF(DATOS_[[Sexo]:[Sexo]]=$B59,IF(DATOS_[[AGRUP. VALOR. PTO.]:[AGRUP. VALOR. PTO.]]=$B58,IF(DATOS_[[Check Periodo Ref.]:[Check Periodo Ref.]]="Dentro",IF(DATOS_[[Check Equiparado]:[Check Equiparado]]="Sí",IF(DATOS!BK$4="Sí",(1/DATOS_[[% anualiz]:[% anualiz]]),1)*IF(DATOS!BK$5="Sí",1/DATOS_[[% normaliz]:[% normaliz]],1)*(DATOS_[C.Extra.03])))))))),
0)</f>
        <v>0</v>
      </c>
      <c r="AS59" s="181">
        <f t="array" ref="AS59">IFERROR(
(MEDIAN((IF(DATOS_[[Sexo]:[Sexo]]=$B59,IF(DATOS_[[AGRUP. VALOR. PTO.]:[AGRUP. VALOR. PTO.]]=$B58,IF(DATOS_[[Check Periodo Ref.]:[Check Periodo Ref.]]="Dentro",IF(DATOS_[[Check Equiparado]:[Check Equiparado]]="Sí",IF(DATOS!BL$4="Sí",(1/DATOS_[[% anualiz]:[% anualiz]]),1)*IF(DATOS!BL$5="Sí",1/DATOS_[[% normaliz]:[% normaliz]],1)*(DATOS_[C.Extra.04])))))))),
0)</f>
        <v>0</v>
      </c>
      <c r="AT59" s="181">
        <f t="array" ref="AT59">IFERROR(
(MEDIAN((IF(DATOS_[[Sexo]:[Sexo]]=$B59,IF(DATOS_[[AGRUP. VALOR. PTO.]:[AGRUP. VALOR. PTO.]]=$B58,IF(DATOS_[[Check Periodo Ref.]:[Check Periodo Ref.]]="Dentro",IF(DATOS_[[Check Equiparado]:[Check Equiparado]]="Sí",IF(DATOS!BM$4="Sí",(1/DATOS_[[% anualiz]:[% anualiz]]),1)*IF(DATOS!BM$5="Sí",1/DATOS_[[% normaliz]:[% normaliz]],1)*(DATOS_[C.Extra.05])))))))),
0)</f>
        <v>0</v>
      </c>
      <c r="AU59" s="182">
        <f t="array" ref="AU59">IFERROR(
MEDIAN(IF(DATOS_[Sexo]=$B59,IF(DATOS_[[AGRUP. VALOR. PTO.]:[AGRUP. VALOR. PTO.]]=$B57,IF(DATOS_[Check Equiparado]="Sí",IF(DATOS_[Check Periodo Ref.]="Dentro",DATOS_[Tot Extrasalarial Eq],FALSE))))),
0)</f>
        <v>0</v>
      </c>
      <c r="AV59" s="183">
        <f t="array" ref="AV59">IFERROR(
MEDIAN(IF(DATOS_[Sexo]=$B59,IF(DATOS_[[AGRUP. VALOR. PTO.]:[AGRUP. VALOR. PTO.]]=$B57,IF(DATOS_[Check Equiparado]="Sí",IF(DATOS_[Check Periodo Ref.]="Dentro",DATOS_[TOTAL Retrib Eq],FALSE))))),
0)</f>
        <v>0</v>
      </c>
    </row>
    <row r="60" spans="1:48" ht="17.25" thickBot="1" x14ac:dyDescent="0.35">
      <c r="A60" s="107" t="str">
        <f t="shared" ref="A60" si="63">+A61</f>
        <v>[ocultar]</v>
      </c>
      <c r="B60" s="157" t="s">
        <v>275</v>
      </c>
      <c r="C60" s="176"/>
      <c r="D60" s="106"/>
      <c r="E60" s="106"/>
      <c r="F60" s="106"/>
      <c r="G60" s="106"/>
      <c r="H60" s="106"/>
      <c r="I60" s="186" t="str">
        <f t="shared" ref="I60:AV60" si="64">IFERROR((I61-I62)/I61,"")</f>
        <v/>
      </c>
      <c r="J60" s="190" t="str">
        <f t="shared" si="64"/>
        <v/>
      </c>
      <c r="K60" s="190" t="str">
        <f t="shared" si="64"/>
        <v/>
      </c>
      <c r="L60" s="190" t="str">
        <f t="shared" si="64"/>
        <v/>
      </c>
      <c r="M60" s="190" t="str">
        <f t="shared" si="64"/>
        <v/>
      </c>
      <c r="N60" s="190" t="str">
        <f t="shared" si="64"/>
        <v/>
      </c>
      <c r="O60" s="190" t="str">
        <f t="shared" si="64"/>
        <v/>
      </c>
      <c r="P60" s="190" t="str">
        <f t="shared" si="64"/>
        <v/>
      </c>
      <c r="Q60" s="190" t="str">
        <f t="shared" si="64"/>
        <v/>
      </c>
      <c r="R60" s="190" t="str">
        <f t="shared" si="64"/>
        <v/>
      </c>
      <c r="S60" s="190" t="str">
        <f t="shared" si="64"/>
        <v/>
      </c>
      <c r="T60" s="190" t="str">
        <f t="shared" si="64"/>
        <v/>
      </c>
      <c r="U60" s="190" t="str">
        <f t="shared" si="64"/>
        <v/>
      </c>
      <c r="V60" s="190" t="str">
        <f t="shared" si="64"/>
        <v/>
      </c>
      <c r="W60" s="190" t="str">
        <f t="shared" si="64"/>
        <v/>
      </c>
      <c r="X60" s="190" t="str">
        <f t="shared" si="64"/>
        <v/>
      </c>
      <c r="Y60" s="190" t="str">
        <f t="shared" si="64"/>
        <v/>
      </c>
      <c r="Z60" s="189" t="str">
        <f t="shared" si="64"/>
        <v/>
      </c>
      <c r="AA60" s="189" t="str">
        <f t="shared" si="64"/>
        <v/>
      </c>
      <c r="AB60" s="189" t="str">
        <f t="shared" si="64"/>
        <v/>
      </c>
      <c r="AC60" s="189" t="str">
        <f t="shared" si="64"/>
        <v/>
      </c>
      <c r="AD60" s="189" t="str">
        <f t="shared" si="64"/>
        <v/>
      </c>
      <c r="AE60" s="189" t="str">
        <f t="shared" si="64"/>
        <v/>
      </c>
      <c r="AF60" s="189" t="str">
        <f t="shared" si="64"/>
        <v/>
      </c>
      <c r="AG60" s="189" t="str">
        <f t="shared" si="64"/>
        <v/>
      </c>
      <c r="AH60" s="189" t="str">
        <f t="shared" si="64"/>
        <v/>
      </c>
      <c r="AI60" s="189" t="str">
        <f t="shared" si="64"/>
        <v/>
      </c>
      <c r="AJ60" s="189" t="str">
        <f t="shared" si="64"/>
        <v/>
      </c>
      <c r="AK60" s="189" t="str">
        <f t="shared" si="64"/>
        <v/>
      </c>
      <c r="AL60" s="189" t="str">
        <f t="shared" si="64"/>
        <v/>
      </c>
      <c r="AM60" s="189" t="str">
        <f t="shared" si="64"/>
        <v/>
      </c>
      <c r="AN60" s="191" t="str">
        <f t="shared" si="64"/>
        <v/>
      </c>
      <c r="AO60" s="195" t="str">
        <f t="shared" si="64"/>
        <v/>
      </c>
      <c r="AP60" s="192" t="str">
        <f t="shared" si="64"/>
        <v/>
      </c>
      <c r="AQ60" s="192" t="str">
        <f t="shared" si="64"/>
        <v/>
      </c>
      <c r="AR60" s="192" t="str">
        <f t="shared" si="64"/>
        <v/>
      </c>
      <c r="AS60" s="192" t="str">
        <f t="shared" si="64"/>
        <v/>
      </c>
      <c r="AT60" s="192" t="str">
        <f t="shared" si="64"/>
        <v/>
      </c>
      <c r="AU60" s="193" t="str">
        <f t="shared" si="64"/>
        <v/>
      </c>
      <c r="AV60" s="194" t="str">
        <f t="shared" si="64"/>
        <v/>
      </c>
    </row>
    <row r="61" spans="1:48" x14ac:dyDescent="0.3">
      <c r="A61" s="107" t="str">
        <f t="shared" ref="A61" si="65">+IF(C61+C62=0,"[ocultar]","")</f>
        <v>[ocultar]</v>
      </c>
      <c r="B61" s="153" t="s">
        <v>162</v>
      </c>
      <c r="C61" s="99">
        <f t="array" ref="C61">SUM(IF($B61=DATOS_[Sexo],
IF($B60=DATOS_[AGRUP. VALOR. PTO.],
IF("Dentro"=DATOS_[Check Periodo Ref.],
1/(COUNTIFS(DATOS_[Sexo],$B61,DATOS_[AGRUP. VALOR. PTO.],$B60,DATOS_[Check Periodo Ref.],"Dentro",DATOS_[id],DATOS_[id]))))))</f>
        <v>0</v>
      </c>
      <c r="D61" s="100">
        <f>COUNTIFS(DATOS_[AGRUP. VALOR. PTO.],$B60,DATOS_[Sexo],$B61,DATOS_[Check Periodo Ref.],"Dentro")</f>
        <v>0</v>
      </c>
      <c r="E61" s="100">
        <f>COUNTIFS(DATOS_[AGRUP. VALOR. PTO.],$B60,DATOS_[Sexo],$B61,DATOS_[Check Periodo Ref.],"Dentro",DATOS_[Check Nº SC Norm],"Sí")</f>
        <v>0</v>
      </c>
      <c r="F61" s="100">
        <f>COUNTIFS(DATOS_[AGRUP. VALOR. PTO.],$B60,DATOS_[Sexo],$B61,DATOS_[Check Periodo Ref.],"Dentro",DATOS_[Check Nº SC Anualiz],"Sí")</f>
        <v>0</v>
      </c>
      <c r="G61" s="100">
        <f>COUNTIFS(DATOS_[AGRUP. VALOR. PTO.],$B60,DATOS_[Sexo],$B61,DATOS_[Check Periodo Ref.],"Dentro",DATOS_[Check Nº SC Norm y Anualiz],"Sí")</f>
        <v>0</v>
      </c>
      <c r="H61" s="100">
        <f>COUNTIFS(DATOS_[AGRUP. VALOR. PTO.],$B60,DATOS_[Sexo],$B61,DATOS_[Check Periodo Ref.],"Dentro",DATOS_[Check Equiparación],"Sí")</f>
        <v>0</v>
      </c>
      <c r="I61" s="177">
        <f t="array" ref="I61">IFERROR(
MEDIAN(IF(DATOS_[Sexo]=$B61,IF(DATOS_[[AGRUP. VALOR. PTO.]:[AGRUP. VALOR. PTO.]]=$B60,IF(DATOS_[Check Equiparado]="Sí",IF(DATOS_[Check Periodo Ref.]="Dentro",DATOS_[SALARIO BASE Eq],FALSE))))),
0)</f>
        <v>0</v>
      </c>
      <c r="J61" s="178">
        <f t="array" ref="J61">IFERROR(
(MEDIAN((IF(DATOS_[[Sexo]:[Sexo]]=$B61,IF(DATOS_[[AGRUP. VALOR. PTO.]:[AGRUP. VALOR. PTO.]]=$B60,IF(DATOS_[[Check Periodo Ref.]:[Check Periodo Ref.]]="Dentro",IF(DATOS_[[Check Equiparado]:[Check Equiparado]]="Sí",IF(DATOS!AE$4="Sí",(1/DATOS_[[% anualiz]:[% anualiz]]),1)*IF(DATOS!AE$5="Sí",1/DATOS_[[% normaliz]:[% normaliz]],1)*(DATOS_[Conc.Sal.01])))))))),
0)</f>
        <v>0</v>
      </c>
      <c r="K61" s="178">
        <f t="array" ref="K61">IFERROR(
(MEDIAN((IF(DATOS_[[Sexo]:[Sexo]]=$B61,IF(DATOS_[[AGRUP. VALOR. PTO.]:[AGRUP. VALOR. PTO.]]=$B60,IF(DATOS_[[Check Periodo Ref.]:[Check Periodo Ref.]]="Dentro",IF(DATOS_[[Check Equiparado]:[Check Equiparado]]="Sí",IF(DATOS!AF$4="Sí",(1/DATOS_[[% anualiz]:[% anualiz]]),1)*IF(DATOS!AF$5="Sí",1/DATOS_[[% normaliz]:[% normaliz]],1)*(DATOS_[Conc.Sal.02])))))))),
0)</f>
        <v>0</v>
      </c>
      <c r="L61" s="178">
        <f t="array" ref="L61">IFERROR(
(MEDIAN((IF(DATOS_[[Sexo]:[Sexo]]=$B61,IF(DATOS_[[AGRUP. VALOR. PTO.]:[AGRUP. VALOR. PTO.]]=$B60,IF(DATOS_[[Check Periodo Ref.]:[Check Periodo Ref.]]="Dentro",IF(DATOS_[[Check Equiparado]:[Check Equiparado]]="Sí",IF(DATOS!AG$4="Sí",(1/DATOS_[[% anualiz]:[% anualiz]]),1)*IF(DATOS!AG$5="Sí",1/DATOS_[[% normaliz]:[% normaliz]],1)*(DATOS_[Conc.Sal.03])))))))),
0)</f>
        <v>0</v>
      </c>
      <c r="M61" s="178">
        <f t="array" ref="M61">IFERROR(
(MEDIAN((IF(DATOS_[[Sexo]:[Sexo]]=$B61,IF(DATOS_[[AGRUP. VALOR. PTO.]:[AGRUP. VALOR. PTO.]]=$B60,IF(DATOS_[[Check Periodo Ref.]:[Check Periodo Ref.]]="Dentro",IF(DATOS_[[Check Equiparado]:[Check Equiparado]]="Sí",IF(DATOS!AH$4="Sí",(1/DATOS_[[% anualiz]:[% anualiz]]),1)*IF(DATOS!AH$5="Sí",1/DATOS_[[% normaliz]:[% normaliz]],1)*(DATOS_[Conc.Sal.04])))))))),
0)</f>
        <v>0</v>
      </c>
      <c r="N61" s="178">
        <f t="array" ref="N61">IFERROR(
(MEDIAN((IF(DATOS_[[Sexo]:[Sexo]]=$B61,IF(DATOS_[[AGRUP. VALOR. PTO.]:[AGRUP. VALOR. PTO.]]=$B60,IF(DATOS_[[Check Periodo Ref.]:[Check Periodo Ref.]]="Dentro",IF(DATOS_[[Check Equiparado]:[Check Equiparado]]="Sí",IF(DATOS!AI$4="Sí",(1/DATOS_[[% anualiz]:[% anualiz]]),1)*IF(DATOS!AI$5="Sí",1/DATOS_[[% normaliz]:[% normaliz]],1)*(DATOS_[Conc.Sal.05])))))))),
0)</f>
        <v>0</v>
      </c>
      <c r="O61" s="178">
        <f t="array" ref="O61">IFERROR(
(MEDIAN((IF(DATOS_[[Sexo]:[Sexo]]=$B61,IF(DATOS_[[AGRUP. VALOR. PTO.]:[AGRUP. VALOR. PTO.]]=$B60,IF(DATOS_[[Check Periodo Ref.]:[Check Periodo Ref.]]="Dentro",IF(DATOS_[[Check Equiparado]:[Check Equiparado]]="Sí",IF(DATOS!AJ$4="Sí",(1/DATOS_[[% anualiz]:[% anualiz]]),1)*IF(DATOS!AJ$5="Sí",1/DATOS_[[% normaliz]:[% normaliz]],1)*(DATOS_[Conc.Sal.06])))))))),
0)</f>
        <v>0</v>
      </c>
      <c r="P61" s="178">
        <f t="array" ref="P61">IFERROR(
(MEDIAN((IF(DATOS_[[Sexo]:[Sexo]]=$B61,IF(DATOS_[[AGRUP. VALOR. PTO.]:[AGRUP. VALOR. PTO.]]=$B60,IF(DATOS_[[Check Periodo Ref.]:[Check Periodo Ref.]]="Dentro",IF(DATOS_[[Check Equiparado]:[Check Equiparado]]="Sí",IF(DATOS!AK$4="Sí",(1/DATOS_[[% anualiz]:[% anualiz]]),1)*IF(DATOS!AK$5="Sí",1/DATOS_[[% normaliz]:[% normaliz]],1)*(DATOS_[Conc.Sal.07])))))))),
0)</f>
        <v>0</v>
      </c>
      <c r="Q61" s="178">
        <f t="array" ref="Q61">IFERROR(
(MEDIAN((IF(DATOS_[[Sexo]:[Sexo]]=$B61,IF(DATOS_[[AGRUP. VALOR. PTO.]:[AGRUP. VALOR. PTO.]]=$B60,IF(DATOS_[[Check Periodo Ref.]:[Check Periodo Ref.]]="Dentro",IF(DATOS_[[Check Equiparado]:[Check Equiparado]]="Sí",IF(DATOS!AL$4="Sí",(1/DATOS_[[% anualiz]:[% anualiz]]),1)*IF(DATOS!AL$5="Sí",1/DATOS_[[% normaliz]:[% normaliz]],1)*(DATOS_[Conc.Sal.08])))))))),
0)</f>
        <v>0</v>
      </c>
      <c r="R61" s="178">
        <f t="array" ref="R61">IFERROR(
(MEDIAN((IF(DATOS_[[Sexo]:[Sexo]]=$B61,IF(DATOS_[[AGRUP. VALOR. PTO.]:[AGRUP. VALOR. PTO.]]=$B60,IF(DATOS_[[Check Periodo Ref.]:[Check Periodo Ref.]]="Dentro",IF(DATOS_[[Check Equiparado]:[Check Equiparado]]="Sí",IF(DATOS!AM$4="Sí",(1/DATOS_[[% anualiz]:[% anualiz]]),1)*IF(DATOS!AM$5="Sí",1/DATOS_[[% normaliz]:[% normaliz]],1)*(DATOS_[Conc.Sal.09])))))))),
0)</f>
        <v>0</v>
      </c>
      <c r="S61" s="178">
        <f t="array" ref="S61">IFERROR(
(MEDIAN((IF(DATOS_[[Sexo]:[Sexo]]=$B61,IF(DATOS_[[AGRUP. VALOR. PTO.]:[AGRUP. VALOR. PTO.]]=$B60,IF(DATOS_[[Check Periodo Ref.]:[Check Periodo Ref.]]="Dentro",IF(DATOS_[[Check Equiparado]:[Check Equiparado]]="Sí",IF(DATOS!AN$4="Sí",(1/DATOS_[[% anualiz]:[% anualiz]]),1)*IF(DATOS!AN$5="Sí",1/DATOS_[[% normaliz]:[% normaliz]],1)*(DATOS_[Conc.Sal.10])))))))),
0)</f>
        <v>0</v>
      </c>
      <c r="T61" s="178">
        <f t="array" ref="T61">IFERROR(
(MEDIAN((IF(DATOS_[[Sexo]:[Sexo]]=$B61,IF(DATOS_[[AGRUP. VALOR. PTO.]:[AGRUP. VALOR. PTO.]]=$B60,IF(DATOS_[[Check Periodo Ref.]:[Check Periodo Ref.]]="Dentro",IF(DATOS_[[Check Equiparado]:[Check Equiparado]]="Sí",IF(DATOS!AO$4="Sí",(1/DATOS_[[% anualiz]:[% anualiz]]),1)*IF(DATOS!AO$5="Sí",1/DATOS_[[% normaliz]:[% normaliz]],1)*(DATOS_[Conc.Sal.11])))))))),
0)</f>
        <v>0</v>
      </c>
      <c r="U61" s="178">
        <f t="array" ref="U61">IFERROR(
(MEDIAN((IF(DATOS_[[Sexo]:[Sexo]]=$B61,IF(DATOS_[[AGRUP. VALOR. PTO.]:[AGRUP. VALOR. PTO.]]=$B60,IF(DATOS_[[Check Periodo Ref.]:[Check Periodo Ref.]]="Dentro",IF(DATOS_[[Check Equiparado]:[Check Equiparado]]="Sí",IF(DATOS!AP$4="Sí",(1/DATOS_[[% anualiz]:[% anualiz]]),1)*IF(DATOS!AP$5="Sí",1/DATOS_[[% normaliz]:[% normaliz]],1)*(DATOS_[Conc.Sal.12])))))))),
0)</f>
        <v>0</v>
      </c>
      <c r="V61" s="178">
        <f t="array" ref="V61">IFERROR(
(MEDIAN((IF(DATOS_[[Sexo]:[Sexo]]=$B61,IF(DATOS_[[AGRUP. VALOR. PTO.]:[AGRUP. VALOR. PTO.]]=$B60,IF(DATOS_[[Check Periodo Ref.]:[Check Periodo Ref.]]="Dentro",IF(DATOS_[[Check Equiparado]:[Check Equiparado]]="Sí",IF(DATOS!AQ$4="Sí",(1/DATOS_[[% anualiz]:[% anualiz]]),1)*IF(DATOS!AQ$5="Sí",1/DATOS_[[% normaliz]:[% normaliz]],1)*(DATOS_[Conc.Sal.13])))))))),
0)</f>
        <v>0</v>
      </c>
      <c r="W61" s="178">
        <f t="array" ref="W61">IFERROR(
(MEDIAN((IF(DATOS_[[Sexo]:[Sexo]]=$B61,IF(DATOS_[[AGRUP. VALOR. PTO.]:[AGRUP. VALOR. PTO.]]=$B60,IF(DATOS_[[Check Periodo Ref.]:[Check Periodo Ref.]]="Dentro",IF(DATOS_[[Check Equiparado]:[Check Equiparado]]="Sí",IF(DATOS!AR$4="Sí",(1/DATOS_[[% anualiz]:[% anualiz]]),1)*IF(DATOS!AR$5="Sí",1/DATOS_[[% normaliz]:[% normaliz]],1)*(DATOS_[Conc.Sal.14])))))))),
0)</f>
        <v>0</v>
      </c>
      <c r="X61" s="178">
        <f t="array" ref="X61">IFERROR(
(MEDIAN((IF(DATOS_[[Sexo]:[Sexo]]=$B61,IF(DATOS_[[AGRUP. VALOR. PTO.]:[AGRUP. VALOR. PTO.]]=$B60,IF(DATOS_[[Check Periodo Ref.]:[Check Periodo Ref.]]="Dentro",IF(DATOS_[[Check Equiparado]:[Check Equiparado]]="Sí",IF(DATOS!AS$4="Sí",(1/DATOS_[[% anualiz]:[% anualiz]]),1)*IF(DATOS!AS$5="Sí",1/DATOS_[[% normaliz]:[% normaliz]],1)*(DATOS_[Conc.Sal.15])))))))),
0)</f>
        <v>0</v>
      </c>
      <c r="Y61" s="178">
        <f t="array" ref="Y61">IFERROR(
(MEDIAN((IF(DATOS_[[Sexo]:[Sexo]]=$B61,IF(DATOS_[[AGRUP. VALOR. PTO.]:[AGRUP. VALOR. PTO.]]=$B60,IF(DATOS_[[Check Periodo Ref.]:[Check Periodo Ref.]]="Dentro",IF(DATOS_[[Check Equiparado]:[Check Equiparado]]="Sí",IF(DATOS!AT$4="Sí",(1/DATOS_[[% anualiz]:[% anualiz]]),1)*IF(DATOS!AT$5="Sí",1/DATOS_[[% normaliz]:[% normaliz]],1)*(DATOS_[Conc.Sal.16])))))))),
0)</f>
        <v>0</v>
      </c>
      <c r="Z61" s="178">
        <f t="array" ref="Z61">IFERROR(
(MEDIAN((IF(DATOS_[[Sexo]:[Sexo]]=$B61,IF(DATOS_[[AGRUP. VALOR. PTO.]:[AGRUP. VALOR. PTO.]]=$B60,IF(DATOS_[[Check Periodo Ref.]:[Check Periodo Ref.]]="Dentro",IF(DATOS_[[Check Equiparado]:[Check Equiparado]]="Sí",IF(DATOS!AU$4="Sí",(1/DATOS_[[% anualiz]:[% anualiz]]),1)*IF(DATOS!AU$5="Sí",1/DATOS_[[% normaliz]:[% normaliz]],1)*(DATOS_[Conc.Sal.17])))))))),
0)</f>
        <v>0</v>
      </c>
      <c r="AA61" s="178">
        <f t="array" ref="AA61">IFERROR(
(MEDIAN((IF(DATOS_[[Sexo]:[Sexo]]=$B61,IF(DATOS_[[AGRUP. VALOR. PTO.]:[AGRUP. VALOR. PTO.]]=$B60,IF(DATOS_[[Check Periodo Ref.]:[Check Periodo Ref.]]="Dentro",IF(DATOS_[[Check Equiparado]:[Check Equiparado]]="Sí",IF(DATOS!AV$4="Sí",(1/DATOS_[[% anualiz]:[% anualiz]]),1)*IF(DATOS!AV$5="Sí",1/DATOS_[[% normaliz]:[% normaliz]],1)*(DATOS_[Conc.Sal.18])))))))),
0)</f>
        <v>0</v>
      </c>
      <c r="AB61" s="178">
        <f t="array" ref="AB61">IFERROR(
(MEDIAN((IF(DATOS_[[Sexo]:[Sexo]]=$B61,IF(DATOS_[[AGRUP. VALOR. PTO.]:[AGRUP. VALOR. PTO.]]=$B60,IF(DATOS_[[Check Periodo Ref.]:[Check Periodo Ref.]]="Dentro",IF(DATOS_[[Check Equiparado]:[Check Equiparado]]="Sí",IF(DATOS!AW$4="Sí",(1/DATOS_[[% anualiz]:[% anualiz]]),1)*IF(DATOS!AW$5="Sí",1/DATOS_[[% normaliz]:[% normaliz]],1)*(DATOS_[Conc.Sal.19])))))))),
0)</f>
        <v>0</v>
      </c>
      <c r="AC61" s="178">
        <f t="array" ref="AC61">IFERROR(
(MEDIAN((IF(DATOS_[[Sexo]:[Sexo]]=$B61,IF(DATOS_[[AGRUP. VALOR. PTO.]:[AGRUP. VALOR. PTO.]]=$B60,IF(DATOS_[[Check Periodo Ref.]:[Check Periodo Ref.]]="Dentro",IF(DATOS_[[Check Equiparado]:[Check Equiparado]]="Sí",IF(DATOS!AX$4="Sí",(1/DATOS_[[% anualiz]:[% anualiz]]),1)*IF(DATOS!AX$5="Sí",1/DATOS_[[% normaliz]:[% normaliz]],1)*(DATOS_[Conc.Sal.20])))))))),
0)</f>
        <v>0</v>
      </c>
      <c r="AD61" s="178">
        <f t="array" ref="AD61">IFERROR(
(MEDIAN((IF(DATOS_[[Sexo]:[Sexo]]=$B61,IF(DATOS_[[AGRUP. VALOR. PTO.]:[AGRUP. VALOR. PTO.]]=$B60,IF(DATOS_[[Check Periodo Ref.]:[Check Periodo Ref.]]="Dentro",IF(DATOS_[[Check Equiparado]:[Check Equiparado]]="Sí",IF(DATOS!AY$4="Sí",(1/DATOS_[[% anualiz]:[% anualiz]]),1)*IF(DATOS!AY$5="Sí",1/DATOS_[[% normaliz]:[% normaliz]],1)*(DATOS_[Conc.Sal.21])))))))),
0)</f>
        <v>0</v>
      </c>
      <c r="AE61" s="178">
        <f t="array" ref="AE61">IFERROR(
(MEDIAN((IF(DATOS_[[Sexo]:[Sexo]]=$B61,IF(DATOS_[[AGRUP. VALOR. PTO.]:[AGRUP. VALOR. PTO.]]=$B60,IF(DATOS_[[Check Periodo Ref.]:[Check Periodo Ref.]]="Dentro",IF(DATOS_[[Check Equiparado]:[Check Equiparado]]="Sí",IF(DATOS!AZ$4="Sí",(1/DATOS_[[% anualiz]:[% anualiz]]),1)*IF(DATOS!AZ$5="Sí",1/DATOS_[[% normaliz]:[% normaliz]],1)*(DATOS_[Conc.Sal.22])))))))),
0)</f>
        <v>0</v>
      </c>
      <c r="AF61" s="178">
        <f t="array" ref="AF61">IFERROR(
(MEDIAN((IF(DATOS_[[Sexo]:[Sexo]]=$B61,IF(DATOS_[[AGRUP. VALOR. PTO.]:[AGRUP. VALOR. PTO.]]=$B60,IF(DATOS_[[Check Periodo Ref.]:[Check Periodo Ref.]]="Dentro",IF(DATOS_[[Check Equiparado]:[Check Equiparado]]="Sí",IF(DATOS!BA$4="Sí",(1/DATOS_[[% anualiz]:[% anualiz]]),1)*IF(DATOS!BA$5="Sí",1/DATOS_[[% normaliz]:[% normaliz]],1)*(DATOS_[Conc.Sal.23])))))))),
0)</f>
        <v>0</v>
      </c>
      <c r="AG61" s="178">
        <f t="array" ref="AG61">IFERROR(
(MEDIAN((IF(DATOS_[[Sexo]:[Sexo]]=$B61,IF(DATOS_[[AGRUP. VALOR. PTO.]:[AGRUP. VALOR. PTO.]]=$B60,IF(DATOS_[[Check Periodo Ref.]:[Check Periodo Ref.]]="Dentro",IF(DATOS_[[Check Equiparado]:[Check Equiparado]]="Sí",IF(DATOS!BB$4="Sí",(1/DATOS_[[% anualiz]:[% anualiz]]),1)*IF(DATOS!BB$5="Sí",1/DATOS_[[% normaliz]:[% normaliz]],1)*(DATOS_[Conc.Sal.24])))))))),
0)</f>
        <v>0</v>
      </c>
      <c r="AH61" s="178">
        <f t="array" ref="AH61">IFERROR(
(MEDIAN((IF(DATOS_[[Sexo]:[Sexo]]=$B61,IF(DATOS_[[AGRUP. VALOR. PTO.]:[AGRUP. VALOR. PTO.]]=$B60,IF(DATOS_[[Check Periodo Ref.]:[Check Periodo Ref.]]="Dentro",IF(DATOS_[[Check Equiparado]:[Check Equiparado]]="Sí",IF(DATOS!BC$4="Sí",(1/DATOS_[[% anualiz]:[% anualiz]]),1)*IF(DATOS!BC$5="Sí",1/DATOS_[[% normaliz]:[% normaliz]],1)*(DATOS_[Conc.Sal.25])))))))),
0)</f>
        <v>0</v>
      </c>
      <c r="AI61" s="178">
        <f t="array" ref="AI61">IFERROR(
(MEDIAN((IF(DATOS_[[Sexo]:[Sexo]]=$B61,IF(DATOS_[[AGRUP. VALOR. PTO.]:[AGRUP. VALOR. PTO.]]=$B60,IF(DATOS_[[Check Periodo Ref.]:[Check Periodo Ref.]]="Dentro",IF(DATOS_[[Check Equiparado]:[Check Equiparado]]="Sí",IF(DATOS!BD$4="Sí",(1/DATOS_[[% anualiz]:[% anualiz]]),1)*IF(DATOS!BD$5="Sí",1/DATOS_[[% normaliz]:[% normaliz]],1)*(DATOS_[Conc.Sal.26])))))))),
0)</f>
        <v>0</v>
      </c>
      <c r="AJ61" s="178">
        <f t="array" ref="AJ61">IFERROR(
(MEDIAN((IF(DATOS_[[Sexo]:[Sexo]]=$B61,IF(DATOS_[[AGRUP. VALOR. PTO.]:[AGRUP. VALOR. PTO.]]=$B60,IF(DATOS_[[Check Periodo Ref.]:[Check Periodo Ref.]]="Dentro",IF(DATOS_[[Check Equiparado]:[Check Equiparado]]="Sí",IF(DATOS!BE$4="Sí",(1/DATOS_[[% anualiz]:[% anualiz]]),1)*IF(DATOS!BE$5="Sí",1/DATOS_[[% normaliz]:[% normaliz]],1)*(DATOS_[Conc.Sal.27])))))))),
0)</f>
        <v>0</v>
      </c>
      <c r="AK61" s="178">
        <f t="array" ref="AK61">IFERROR(
(MEDIAN((IF(DATOS_[[Sexo]:[Sexo]]=$B61,IF(DATOS_[[AGRUP. VALOR. PTO.]:[AGRUP. VALOR. PTO.]]=$B60,IF(DATOS_[[Check Periodo Ref.]:[Check Periodo Ref.]]="Dentro",IF(DATOS_[[Check Equiparado]:[Check Equiparado]]="Sí",IF(DATOS!BF$4="Sí",(1/DATOS_[[% anualiz]:[% anualiz]]),1)*IF(DATOS!BF$5="Sí",1/DATOS_[[% normaliz]:[% normaliz]],1)*(DATOS_[Conc.Sal.28])))))))),
0)</f>
        <v>0</v>
      </c>
      <c r="AL61" s="178">
        <f t="array" ref="AL61">IFERROR(
(MEDIAN((IF(DATOS_[[Sexo]:[Sexo]]=$B61,IF(DATOS_[[AGRUP. VALOR. PTO.]:[AGRUP. VALOR. PTO.]]=$B60,IF(DATOS_[[Check Periodo Ref.]:[Check Periodo Ref.]]="Dentro",IF(DATOS_[[Check Equiparado]:[Check Equiparado]]="Sí",IF(DATOS!BG$4="Sí",(1/DATOS_[[% anualiz]:[% anualiz]]),1)*IF(DATOS!BG$5="Sí",1/DATOS_[[% normaliz]:[% normaliz]],1)*(DATOS_[Conc.Sal.29])))))))),
0)</f>
        <v>0</v>
      </c>
      <c r="AM61" s="178">
        <f t="array" ref="AM61">IFERROR(
(MEDIAN((IF(DATOS_[[Sexo]:[Sexo]]=$B61,IF(DATOS_[[AGRUP. VALOR. PTO.]:[AGRUP. VALOR. PTO.]]=$B60,IF(DATOS_[[Check Periodo Ref.]:[Check Periodo Ref.]]="Dentro",IF(DATOS_[[Check Equiparado]:[Check Equiparado]]="Sí",IF(DATOS!BH$4="Sí",(1/DATOS_[[% anualiz]:[% anualiz]]),1)*IF(DATOS!BH$5="Sí",1/DATOS_[[% normaliz]:[% normaliz]],1)*(DATOS_[Conc.Sal.30])))))))),
0)</f>
        <v>0</v>
      </c>
      <c r="AN61" s="179">
        <f t="array" ref="AN61">IFERROR(
MEDIAN(IF(DATOS_[Sexo]=$B61,IF(DATOS_[[AGRUP. VALOR. PTO.]:[AGRUP. VALOR. PTO.]]=$B60,IF(DATOS_[Check Equiparado]="Sí",IF(DATOS_[Check Periodo Ref.]="Dentro",DATOS_[Tot COMPL.SAL Eq],FALSE))))),
0)</f>
        <v>0</v>
      </c>
      <c r="AO61" s="180">
        <f t="array" ref="AO61">IFERROR(
MEDIAN(IF(DATOS_[Sexo]=$B61,IF(DATOS_[[AGRUP. VALOR. PTO.]:[AGRUP. VALOR. PTO.]]=$B60,IF(DATOS_[Check Equiparado]="Sí",IF(DATOS_[Check Periodo Ref.]="Dentro",DATOS_[TOTAL SALARIO Eq],FALSE))))),
0)</f>
        <v>0</v>
      </c>
      <c r="AP61" s="181">
        <f t="array" ref="AP61">IFERROR(
(MEDIAN((IF(DATOS_[[Sexo]:[Sexo]]=$B61,IF(DATOS_[[AGRUP. VALOR. PTO.]:[AGRUP. VALOR. PTO.]]=$B60,IF(DATOS_[[Check Periodo Ref.]:[Check Periodo Ref.]]="Dentro",IF(DATOS_[[Check Equiparado]:[Check Equiparado]]="Sí",IF(DATOS!BI$4="Sí",(1/DATOS_[[% anualiz]:[% anualiz]]),1)*IF(DATOS!BI$5="Sí",1/DATOS_[[% normaliz]:[% normaliz]],1)*(DATOS_[C.Extra.01])))))))),
0)</f>
        <v>0</v>
      </c>
      <c r="AQ61" s="181">
        <f t="array" ref="AQ61">IFERROR(
(MEDIAN((IF(DATOS_[[Sexo]:[Sexo]]=$B61,IF(DATOS_[[AGRUP. VALOR. PTO.]:[AGRUP. VALOR. PTO.]]=$B60,IF(DATOS_[[Check Periodo Ref.]:[Check Periodo Ref.]]="Dentro",IF(DATOS_[[Check Equiparado]:[Check Equiparado]]="Sí",IF(DATOS!BJ$4="Sí",(1/DATOS_[[% anualiz]:[% anualiz]]),1)*IF(DATOS!BJ$5="Sí",1/DATOS_[[% normaliz]:[% normaliz]],1)*(DATOS_[C.Extra.02])))))))),
0)</f>
        <v>0</v>
      </c>
      <c r="AR61" s="181">
        <f t="array" ref="AR61">IFERROR(
(MEDIAN((IF(DATOS_[[Sexo]:[Sexo]]=$B61,IF(DATOS_[[AGRUP. VALOR. PTO.]:[AGRUP. VALOR. PTO.]]=$B60,IF(DATOS_[[Check Periodo Ref.]:[Check Periodo Ref.]]="Dentro",IF(DATOS_[[Check Equiparado]:[Check Equiparado]]="Sí",IF(DATOS!BK$4="Sí",(1/DATOS_[[% anualiz]:[% anualiz]]),1)*IF(DATOS!BK$5="Sí",1/DATOS_[[% normaliz]:[% normaliz]],1)*(DATOS_[C.Extra.03])))))))),
0)</f>
        <v>0</v>
      </c>
      <c r="AS61" s="181">
        <f t="array" ref="AS61">IFERROR(
(MEDIAN((IF(DATOS_[[Sexo]:[Sexo]]=$B61,IF(DATOS_[[AGRUP. VALOR. PTO.]:[AGRUP. VALOR. PTO.]]=$B60,IF(DATOS_[[Check Periodo Ref.]:[Check Periodo Ref.]]="Dentro",IF(DATOS_[[Check Equiparado]:[Check Equiparado]]="Sí",IF(DATOS!BL$4="Sí",(1/DATOS_[[% anualiz]:[% anualiz]]),1)*IF(DATOS!BL$5="Sí",1/DATOS_[[% normaliz]:[% normaliz]],1)*(DATOS_[C.Extra.04])))))))),
0)</f>
        <v>0</v>
      </c>
      <c r="AT61" s="181">
        <f t="array" ref="AT61">IFERROR(
(MEDIAN((IF(DATOS_[[Sexo]:[Sexo]]=$B61,IF(DATOS_[[AGRUP. VALOR. PTO.]:[AGRUP. VALOR. PTO.]]=$B60,IF(DATOS_[[Check Periodo Ref.]:[Check Periodo Ref.]]="Dentro",IF(DATOS_[[Check Equiparado]:[Check Equiparado]]="Sí",IF(DATOS!BM$4="Sí",(1/DATOS_[[% anualiz]:[% anualiz]]),1)*IF(DATOS!BM$5="Sí",1/DATOS_[[% normaliz]:[% normaliz]],1)*(DATOS_[C.Extra.05])))))))),
0)</f>
        <v>0</v>
      </c>
      <c r="AU61" s="182">
        <f t="array" ref="AU61">IFERROR(
MEDIAN(IF(DATOS_[Sexo]=$B61,IF(DATOS_[[AGRUP. VALOR. PTO.]:[AGRUP. VALOR. PTO.]]=$B60,IF(DATOS_[Check Equiparado]="Sí",IF(DATOS_[Check Periodo Ref.]="Dentro",DATOS_[Tot Extrasalarial Eq],FALSE))))),
0)</f>
        <v>0</v>
      </c>
      <c r="AV61" s="183">
        <f t="array" ref="AV61">IFERROR(
MEDIAN(IF(DATOS_[Sexo]=$B61,IF(DATOS_[[AGRUP. VALOR. PTO.]:[AGRUP. VALOR. PTO.]]=$B60,IF(DATOS_[Check Equiparado]="Sí",IF(DATOS_[Check Periodo Ref.]="Dentro",DATOS_[TOTAL Retrib Eq],FALSE))))),
0)</f>
        <v>0</v>
      </c>
    </row>
    <row r="62" spans="1:48" x14ac:dyDescent="0.3">
      <c r="A62" s="107" t="str">
        <f t="shared" ref="A62" si="66">+A61</f>
        <v>[ocultar]</v>
      </c>
      <c r="B62" s="153" t="s">
        <v>163</v>
      </c>
      <c r="C62" s="99">
        <f t="array" ref="C62">SUM(IF($B62=DATOS_[Sexo],
IF($B60=DATOS_[AGRUP. VALOR. PTO.],
IF("Dentro"=DATOS_[Check Periodo Ref.],
1/(COUNTIFS(DATOS_[Sexo],$B62,DATOS_[AGRUP. VALOR. PTO.],$B60,DATOS_[Check Periodo Ref.],"Dentro",DATOS_[id],DATOS_[id]))))))</f>
        <v>0</v>
      </c>
      <c r="D62" s="100">
        <f>COUNTIFS(DATOS_[AGRUP. VALOR. PTO.],$B60,DATOS_[Sexo],$B62,DATOS_[Check Periodo Ref.],"Dentro")</f>
        <v>0</v>
      </c>
      <c r="E62" s="100">
        <f>COUNTIFS(DATOS_[AGRUP. VALOR. PTO.],$B60,DATOS_[Sexo],$B62,DATOS_[Check Periodo Ref.],"Dentro",DATOS_[Check Nº SC Norm],"Sí")</f>
        <v>0</v>
      </c>
      <c r="F62" s="100">
        <f>COUNTIFS(DATOS_[AGRUP. VALOR. PTO.],$B60,DATOS_[Sexo],$B62,DATOS_[Check Periodo Ref.],"Dentro",DATOS_[Check Nº SC Anualiz],"Sí")</f>
        <v>0</v>
      </c>
      <c r="G62" s="100">
        <f>COUNTIFS(DATOS_[AGRUP. VALOR. PTO.],$B60,DATOS_[Sexo],$B62,DATOS_[Check Periodo Ref.],"Dentro",DATOS_[Check Nº SC Norm y Anualiz],"Sí")</f>
        <v>0</v>
      </c>
      <c r="H62" s="100">
        <f>COUNTIFS(DATOS_[AGRUP. VALOR. PTO.],$B60,DATOS_[Sexo],$B62,DATOS_[Check Periodo Ref.],"Dentro",DATOS_[Check Equiparación],"Sí")</f>
        <v>0</v>
      </c>
      <c r="I62" s="177" cm="1">
        <f t="array" ref="I62">IFERROR(
MEDIAN(IF(DATOS_[Sexo]=$B62,IF(DATOS_[[AGRUP. VALOR. PTO.]:[AGRUP. VALOR. PTO.]]=$B60,IF(DATOS_[Check Equiparado]="Sí",IF(DATOS_[Check Periodo Ref.]="Dentro",DATOS_[SALARIO BASE Eq],FALSE))))),
0)</f>
        <v>0</v>
      </c>
      <c r="J62" s="178">
        <f t="array" ref="J62">IFERROR(
(MEDIAN((IF(DATOS_[[Sexo]:[Sexo]]=$B62,IF(DATOS_[[AGRUP. VALOR. PTO.]:[AGRUP. VALOR. PTO.]]=$B60,IF(DATOS_[[Check Periodo Ref.]:[Check Periodo Ref.]]="Dentro",IF(DATOS_[[Check Equiparado]:[Check Equiparado]]="Sí",IF(DATOS!AE$4="Sí",(1/DATOS_[[% anualiz]:[% anualiz]]),1)*IF(DATOS!AE$5="Sí",1/DATOS_[[% normaliz]:[% normaliz]],1)*(DATOS_[Conc.Sal.01])))))))),
0)</f>
        <v>0</v>
      </c>
      <c r="K62" s="178">
        <f t="array" ref="K62">IFERROR(
(MEDIAN((IF(DATOS_[[Sexo]:[Sexo]]=$B62,IF(DATOS_[[AGRUP. VALOR. PTO.]:[AGRUP. VALOR. PTO.]]=$B60,IF(DATOS_[[Check Periodo Ref.]:[Check Periodo Ref.]]="Dentro",IF(DATOS_[[Check Equiparado]:[Check Equiparado]]="Sí",IF(DATOS!AF$4="Sí",(1/DATOS_[[% anualiz]:[% anualiz]]),1)*IF(DATOS!AF$5="Sí",1/DATOS_[[% normaliz]:[% normaliz]],1)*(DATOS_[Conc.Sal.02])))))))),
0)</f>
        <v>0</v>
      </c>
      <c r="L62" s="178">
        <f t="array" ref="L62">IFERROR(
(MEDIAN((IF(DATOS_[[Sexo]:[Sexo]]=$B62,IF(DATOS_[[AGRUP. VALOR. PTO.]:[AGRUP. VALOR. PTO.]]=$B60,IF(DATOS_[[Check Periodo Ref.]:[Check Periodo Ref.]]="Dentro",IF(DATOS_[[Check Equiparado]:[Check Equiparado]]="Sí",IF(DATOS!AG$4="Sí",(1/DATOS_[[% anualiz]:[% anualiz]]),1)*IF(DATOS!AG$5="Sí",1/DATOS_[[% normaliz]:[% normaliz]],1)*(DATOS_[Conc.Sal.03])))))))),
0)</f>
        <v>0</v>
      </c>
      <c r="M62" s="178">
        <f t="array" ref="M62">IFERROR(
(MEDIAN((IF(DATOS_[[Sexo]:[Sexo]]=$B62,IF(DATOS_[[AGRUP. VALOR. PTO.]:[AGRUP. VALOR. PTO.]]=$B60,IF(DATOS_[[Check Periodo Ref.]:[Check Periodo Ref.]]="Dentro",IF(DATOS_[[Check Equiparado]:[Check Equiparado]]="Sí",IF(DATOS!AH$4="Sí",(1/DATOS_[[% anualiz]:[% anualiz]]),1)*IF(DATOS!AH$5="Sí",1/DATOS_[[% normaliz]:[% normaliz]],1)*(DATOS_[Conc.Sal.04])))))))),
0)</f>
        <v>0</v>
      </c>
      <c r="N62" s="178">
        <f t="array" ref="N62">IFERROR(
(MEDIAN((IF(DATOS_[[Sexo]:[Sexo]]=$B62,IF(DATOS_[[AGRUP. VALOR. PTO.]:[AGRUP. VALOR. PTO.]]=$B60,IF(DATOS_[[Check Periodo Ref.]:[Check Periodo Ref.]]="Dentro",IF(DATOS_[[Check Equiparado]:[Check Equiparado]]="Sí",IF(DATOS!AI$4="Sí",(1/DATOS_[[% anualiz]:[% anualiz]]),1)*IF(DATOS!AI$5="Sí",1/DATOS_[[% normaliz]:[% normaliz]],1)*(DATOS_[Conc.Sal.05])))))))),
0)</f>
        <v>0</v>
      </c>
      <c r="O62" s="178">
        <f t="array" ref="O62">IFERROR(
(MEDIAN((IF(DATOS_[[Sexo]:[Sexo]]=$B62,IF(DATOS_[[AGRUP. VALOR. PTO.]:[AGRUP. VALOR. PTO.]]=$B60,IF(DATOS_[[Check Periodo Ref.]:[Check Periodo Ref.]]="Dentro",IF(DATOS_[[Check Equiparado]:[Check Equiparado]]="Sí",IF(DATOS!AJ$4="Sí",(1/DATOS_[[% anualiz]:[% anualiz]]),1)*IF(DATOS!AJ$5="Sí",1/DATOS_[[% normaliz]:[% normaliz]],1)*(DATOS_[Conc.Sal.06])))))))),
0)</f>
        <v>0</v>
      </c>
      <c r="P62" s="178">
        <f t="array" ref="P62">IFERROR(
(MEDIAN((IF(DATOS_[[Sexo]:[Sexo]]=$B62,IF(DATOS_[[AGRUP. VALOR. PTO.]:[AGRUP. VALOR. PTO.]]=$B60,IF(DATOS_[[Check Periodo Ref.]:[Check Periodo Ref.]]="Dentro",IF(DATOS_[[Check Equiparado]:[Check Equiparado]]="Sí",IF(DATOS!AK$4="Sí",(1/DATOS_[[% anualiz]:[% anualiz]]),1)*IF(DATOS!AK$5="Sí",1/DATOS_[[% normaliz]:[% normaliz]],1)*(DATOS_[Conc.Sal.07])))))))),
0)</f>
        <v>0</v>
      </c>
      <c r="Q62" s="178">
        <f t="array" ref="Q62">IFERROR(
(MEDIAN((IF(DATOS_[[Sexo]:[Sexo]]=$B62,IF(DATOS_[[AGRUP. VALOR. PTO.]:[AGRUP. VALOR. PTO.]]=$B60,IF(DATOS_[[Check Periodo Ref.]:[Check Periodo Ref.]]="Dentro",IF(DATOS_[[Check Equiparado]:[Check Equiparado]]="Sí",IF(DATOS!AL$4="Sí",(1/DATOS_[[% anualiz]:[% anualiz]]),1)*IF(DATOS!AL$5="Sí",1/DATOS_[[% normaliz]:[% normaliz]],1)*(DATOS_[Conc.Sal.08])))))))),
0)</f>
        <v>0</v>
      </c>
      <c r="R62" s="178">
        <f t="array" ref="R62">IFERROR(
(MEDIAN((IF(DATOS_[[Sexo]:[Sexo]]=$B62,IF(DATOS_[[AGRUP. VALOR. PTO.]:[AGRUP. VALOR. PTO.]]=$B60,IF(DATOS_[[Check Periodo Ref.]:[Check Periodo Ref.]]="Dentro",IF(DATOS_[[Check Equiparado]:[Check Equiparado]]="Sí",IF(DATOS!AM$4="Sí",(1/DATOS_[[% anualiz]:[% anualiz]]),1)*IF(DATOS!AM$5="Sí",1/DATOS_[[% normaliz]:[% normaliz]],1)*(DATOS_[Conc.Sal.09])))))))),
0)</f>
        <v>0</v>
      </c>
      <c r="S62" s="178">
        <f t="array" ref="S62">IFERROR(
(MEDIAN((IF(DATOS_[[Sexo]:[Sexo]]=$B62,IF(DATOS_[[AGRUP. VALOR. PTO.]:[AGRUP. VALOR. PTO.]]=$B60,IF(DATOS_[[Check Periodo Ref.]:[Check Periodo Ref.]]="Dentro",IF(DATOS_[[Check Equiparado]:[Check Equiparado]]="Sí",IF(DATOS!AN$4="Sí",(1/DATOS_[[% anualiz]:[% anualiz]]),1)*IF(DATOS!AN$5="Sí",1/DATOS_[[% normaliz]:[% normaliz]],1)*(DATOS_[Conc.Sal.10])))))))),
0)</f>
        <v>0</v>
      </c>
      <c r="T62" s="178">
        <f t="array" ref="T62">IFERROR(
(MEDIAN((IF(DATOS_[[Sexo]:[Sexo]]=$B62,IF(DATOS_[[AGRUP. VALOR. PTO.]:[AGRUP. VALOR. PTO.]]=$B60,IF(DATOS_[[Check Periodo Ref.]:[Check Periodo Ref.]]="Dentro",IF(DATOS_[[Check Equiparado]:[Check Equiparado]]="Sí",IF(DATOS!AO$4="Sí",(1/DATOS_[[% anualiz]:[% anualiz]]),1)*IF(DATOS!AO$5="Sí",1/DATOS_[[% normaliz]:[% normaliz]],1)*(DATOS_[Conc.Sal.11])))))))),
0)</f>
        <v>0</v>
      </c>
      <c r="U62" s="178">
        <f t="array" ref="U62">IFERROR(
(MEDIAN((IF(DATOS_[[Sexo]:[Sexo]]=$B62,IF(DATOS_[[AGRUP. VALOR. PTO.]:[AGRUP. VALOR. PTO.]]=$B60,IF(DATOS_[[Check Periodo Ref.]:[Check Periodo Ref.]]="Dentro",IF(DATOS_[[Check Equiparado]:[Check Equiparado]]="Sí",IF(DATOS!AP$4="Sí",(1/DATOS_[[% anualiz]:[% anualiz]]),1)*IF(DATOS!AP$5="Sí",1/DATOS_[[% normaliz]:[% normaliz]],1)*(DATOS_[Conc.Sal.12])))))))),
0)</f>
        <v>0</v>
      </c>
      <c r="V62" s="178">
        <f t="array" ref="V62">IFERROR(
(MEDIAN((IF(DATOS_[[Sexo]:[Sexo]]=$B62,IF(DATOS_[[AGRUP. VALOR. PTO.]:[AGRUP. VALOR. PTO.]]=$B60,IF(DATOS_[[Check Periodo Ref.]:[Check Periodo Ref.]]="Dentro",IF(DATOS_[[Check Equiparado]:[Check Equiparado]]="Sí",IF(DATOS!AQ$4="Sí",(1/DATOS_[[% anualiz]:[% anualiz]]),1)*IF(DATOS!AQ$5="Sí",1/DATOS_[[% normaliz]:[% normaliz]],1)*(DATOS_[Conc.Sal.13])))))))),
0)</f>
        <v>0</v>
      </c>
      <c r="W62" s="178">
        <f t="array" ref="W62">IFERROR(
(MEDIAN((IF(DATOS_[[Sexo]:[Sexo]]=$B62,IF(DATOS_[[AGRUP. VALOR. PTO.]:[AGRUP. VALOR. PTO.]]=$B60,IF(DATOS_[[Check Periodo Ref.]:[Check Periodo Ref.]]="Dentro",IF(DATOS_[[Check Equiparado]:[Check Equiparado]]="Sí",IF(DATOS!AR$4="Sí",(1/DATOS_[[% anualiz]:[% anualiz]]),1)*IF(DATOS!AR$5="Sí",1/DATOS_[[% normaliz]:[% normaliz]],1)*(DATOS_[Conc.Sal.14])))))))),
0)</f>
        <v>0</v>
      </c>
      <c r="X62" s="178">
        <f t="array" ref="X62">IFERROR(
(MEDIAN((IF(DATOS_[[Sexo]:[Sexo]]=$B62,IF(DATOS_[[AGRUP. VALOR. PTO.]:[AGRUP. VALOR. PTO.]]=$B60,IF(DATOS_[[Check Periodo Ref.]:[Check Periodo Ref.]]="Dentro",IF(DATOS_[[Check Equiparado]:[Check Equiparado]]="Sí",IF(DATOS!AS$4="Sí",(1/DATOS_[[% anualiz]:[% anualiz]]),1)*IF(DATOS!AS$5="Sí",1/DATOS_[[% normaliz]:[% normaliz]],1)*(DATOS_[Conc.Sal.15])))))))),
0)</f>
        <v>0</v>
      </c>
      <c r="Y62" s="178">
        <f t="array" ref="Y62">IFERROR(
(MEDIAN((IF(DATOS_[[Sexo]:[Sexo]]=$B62,IF(DATOS_[[AGRUP. VALOR. PTO.]:[AGRUP. VALOR. PTO.]]=$B60,IF(DATOS_[[Check Periodo Ref.]:[Check Periodo Ref.]]="Dentro",IF(DATOS_[[Check Equiparado]:[Check Equiparado]]="Sí",IF(DATOS!AT$4="Sí",(1/DATOS_[[% anualiz]:[% anualiz]]),1)*IF(DATOS!AT$5="Sí",1/DATOS_[[% normaliz]:[% normaliz]],1)*(DATOS_[Conc.Sal.16])))))))),
0)</f>
        <v>0</v>
      </c>
      <c r="Z62" s="178">
        <f t="array" ref="Z62">IFERROR(
(MEDIAN((IF(DATOS_[[Sexo]:[Sexo]]=$B62,IF(DATOS_[[AGRUP. VALOR. PTO.]:[AGRUP. VALOR. PTO.]]=$B60,IF(DATOS_[[Check Periodo Ref.]:[Check Periodo Ref.]]="Dentro",IF(DATOS_[[Check Equiparado]:[Check Equiparado]]="Sí",IF(DATOS!AU$4="Sí",(1/DATOS_[[% anualiz]:[% anualiz]]),1)*IF(DATOS!AU$5="Sí",1/DATOS_[[% normaliz]:[% normaliz]],1)*(DATOS_[Conc.Sal.17])))))))),
0)</f>
        <v>0</v>
      </c>
      <c r="AA62" s="178">
        <f t="array" ref="AA62">IFERROR(
(MEDIAN((IF(DATOS_[[Sexo]:[Sexo]]=$B62,IF(DATOS_[[AGRUP. VALOR. PTO.]:[AGRUP. VALOR. PTO.]]=$B60,IF(DATOS_[[Check Periodo Ref.]:[Check Periodo Ref.]]="Dentro",IF(DATOS_[[Check Equiparado]:[Check Equiparado]]="Sí",IF(DATOS!AV$4="Sí",(1/DATOS_[[% anualiz]:[% anualiz]]),1)*IF(DATOS!AV$5="Sí",1/DATOS_[[% normaliz]:[% normaliz]],1)*(DATOS_[Conc.Sal.18])))))))),
0)</f>
        <v>0</v>
      </c>
      <c r="AB62" s="178">
        <f t="array" ref="AB62">IFERROR(
(MEDIAN((IF(DATOS_[[Sexo]:[Sexo]]=$B62,IF(DATOS_[[AGRUP. VALOR. PTO.]:[AGRUP. VALOR. PTO.]]=$B60,IF(DATOS_[[Check Periodo Ref.]:[Check Periodo Ref.]]="Dentro",IF(DATOS_[[Check Equiparado]:[Check Equiparado]]="Sí",IF(DATOS!AW$4="Sí",(1/DATOS_[[% anualiz]:[% anualiz]]),1)*IF(DATOS!AW$5="Sí",1/DATOS_[[% normaliz]:[% normaliz]],1)*(DATOS_[Conc.Sal.19])))))))),
0)</f>
        <v>0</v>
      </c>
      <c r="AC62" s="178">
        <f t="array" ref="AC62">IFERROR(
(MEDIAN((IF(DATOS_[[Sexo]:[Sexo]]=$B62,IF(DATOS_[[AGRUP. VALOR. PTO.]:[AGRUP. VALOR. PTO.]]=$B60,IF(DATOS_[[Check Periodo Ref.]:[Check Periodo Ref.]]="Dentro",IF(DATOS_[[Check Equiparado]:[Check Equiparado]]="Sí",IF(DATOS!AX$4="Sí",(1/DATOS_[[% anualiz]:[% anualiz]]),1)*IF(DATOS!AX$5="Sí",1/DATOS_[[% normaliz]:[% normaliz]],1)*(DATOS_[Conc.Sal.20])))))))),
0)</f>
        <v>0</v>
      </c>
      <c r="AD62" s="178">
        <f t="array" ref="AD62">IFERROR(
(MEDIAN((IF(DATOS_[[Sexo]:[Sexo]]=$B62,IF(DATOS_[[AGRUP. VALOR. PTO.]:[AGRUP. VALOR. PTO.]]=$B60,IF(DATOS_[[Check Periodo Ref.]:[Check Periodo Ref.]]="Dentro",IF(DATOS_[[Check Equiparado]:[Check Equiparado]]="Sí",IF(DATOS!AY$4="Sí",(1/DATOS_[[% anualiz]:[% anualiz]]),1)*IF(DATOS!AY$5="Sí",1/DATOS_[[% normaliz]:[% normaliz]],1)*(DATOS_[Conc.Sal.21])))))))),
0)</f>
        <v>0</v>
      </c>
      <c r="AE62" s="178">
        <f t="array" ref="AE62">IFERROR(
(MEDIAN((IF(DATOS_[[Sexo]:[Sexo]]=$B62,IF(DATOS_[[AGRUP. VALOR. PTO.]:[AGRUP. VALOR. PTO.]]=$B60,IF(DATOS_[[Check Periodo Ref.]:[Check Periodo Ref.]]="Dentro",IF(DATOS_[[Check Equiparado]:[Check Equiparado]]="Sí",IF(DATOS!AZ$4="Sí",(1/DATOS_[[% anualiz]:[% anualiz]]),1)*IF(DATOS!AZ$5="Sí",1/DATOS_[[% normaliz]:[% normaliz]],1)*(DATOS_[Conc.Sal.22])))))))),
0)</f>
        <v>0</v>
      </c>
      <c r="AF62" s="178">
        <f t="array" ref="AF62">IFERROR(
(MEDIAN((IF(DATOS_[[Sexo]:[Sexo]]=$B62,IF(DATOS_[[AGRUP. VALOR. PTO.]:[AGRUP. VALOR. PTO.]]=$B60,IF(DATOS_[[Check Periodo Ref.]:[Check Periodo Ref.]]="Dentro",IF(DATOS_[[Check Equiparado]:[Check Equiparado]]="Sí",IF(DATOS!BA$4="Sí",(1/DATOS_[[% anualiz]:[% anualiz]]),1)*IF(DATOS!BA$5="Sí",1/DATOS_[[% normaliz]:[% normaliz]],1)*(DATOS_[Conc.Sal.23])))))))),
0)</f>
        <v>0</v>
      </c>
      <c r="AG62" s="178">
        <f t="array" ref="AG62">IFERROR(
(MEDIAN((IF(DATOS_[[Sexo]:[Sexo]]=$B62,IF(DATOS_[[AGRUP. VALOR. PTO.]:[AGRUP. VALOR. PTO.]]=$B60,IF(DATOS_[[Check Periodo Ref.]:[Check Periodo Ref.]]="Dentro",IF(DATOS_[[Check Equiparado]:[Check Equiparado]]="Sí",IF(DATOS!BB$4="Sí",(1/DATOS_[[% anualiz]:[% anualiz]]),1)*IF(DATOS!BB$5="Sí",1/DATOS_[[% normaliz]:[% normaliz]],1)*(DATOS_[Conc.Sal.24])))))))),
0)</f>
        <v>0</v>
      </c>
      <c r="AH62" s="178">
        <f t="array" ref="AH62">IFERROR(
(MEDIAN((IF(DATOS_[[Sexo]:[Sexo]]=$B62,IF(DATOS_[[AGRUP. VALOR. PTO.]:[AGRUP. VALOR. PTO.]]=$B60,IF(DATOS_[[Check Periodo Ref.]:[Check Periodo Ref.]]="Dentro",IF(DATOS_[[Check Equiparado]:[Check Equiparado]]="Sí",IF(DATOS!BC$4="Sí",(1/DATOS_[[% anualiz]:[% anualiz]]),1)*IF(DATOS!BC$5="Sí",1/DATOS_[[% normaliz]:[% normaliz]],1)*(DATOS_[Conc.Sal.25])))))))),
0)</f>
        <v>0</v>
      </c>
      <c r="AI62" s="178">
        <f t="array" ref="AI62">IFERROR(
(MEDIAN((IF(DATOS_[[Sexo]:[Sexo]]=$B62,IF(DATOS_[[AGRUP. VALOR. PTO.]:[AGRUP. VALOR. PTO.]]=$B60,IF(DATOS_[[Check Periodo Ref.]:[Check Periodo Ref.]]="Dentro",IF(DATOS_[[Check Equiparado]:[Check Equiparado]]="Sí",IF(DATOS!BD$4="Sí",(1/DATOS_[[% anualiz]:[% anualiz]]),1)*IF(DATOS!BD$5="Sí",1/DATOS_[[% normaliz]:[% normaliz]],1)*(DATOS_[Conc.Sal.26])))))))),
0)</f>
        <v>0</v>
      </c>
      <c r="AJ62" s="178">
        <f t="array" ref="AJ62">IFERROR(
(MEDIAN((IF(DATOS_[[Sexo]:[Sexo]]=$B62,IF(DATOS_[[AGRUP. VALOR. PTO.]:[AGRUP. VALOR. PTO.]]=$B60,IF(DATOS_[[Check Periodo Ref.]:[Check Periodo Ref.]]="Dentro",IF(DATOS_[[Check Equiparado]:[Check Equiparado]]="Sí",IF(DATOS!BE$4="Sí",(1/DATOS_[[% anualiz]:[% anualiz]]),1)*IF(DATOS!BE$5="Sí",1/DATOS_[[% normaliz]:[% normaliz]],1)*(DATOS_[Conc.Sal.27])))))))),
0)</f>
        <v>0</v>
      </c>
      <c r="AK62" s="178">
        <f t="array" ref="AK62">IFERROR(
(MEDIAN((IF(DATOS_[[Sexo]:[Sexo]]=$B62,IF(DATOS_[[AGRUP. VALOR. PTO.]:[AGRUP. VALOR. PTO.]]=$B60,IF(DATOS_[[Check Periodo Ref.]:[Check Periodo Ref.]]="Dentro",IF(DATOS_[[Check Equiparado]:[Check Equiparado]]="Sí",IF(DATOS!BF$4="Sí",(1/DATOS_[[% anualiz]:[% anualiz]]),1)*IF(DATOS!BF$5="Sí",1/DATOS_[[% normaliz]:[% normaliz]],1)*(DATOS_[Conc.Sal.28])))))))),
0)</f>
        <v>0</v>
      </c>
      <c r="AL62" s="178">
        <f t="array" ref="AL62">IFERROR(
(MEDIAN((IF(DATOS_[[Sexo]:[Sexo]]=$B62,IF(DATOS_[[AGRUP. VALOR. PTO.]:[AGRUP. VALOR. PTO.]]=$B60,IF(DATOS_[[Check Periodo Ref.]:[Check Periodo Ref.]]="Dentro",IF(DATOS_[[Check Equiparado]:[Check Equiparado]]="Sí",IF(DATOS!BG$4="Sí",(1/DATOS_[[% anualiz]:[% anualiz]]),1)*IF(DATOS!BG$5="Sí",1/DATOS_[[% normaliz]:[% normaliz]],1)*(DATOS_[Conc.Sal.29])))))))),
0)</f>
        <v>0</v>
      </c>
      <c r="AM62" s="178">
        <f t="array" ref="AM62">IFERROR(
(MEDIAN((IF(DATOS_[[Sexo]:[Sexo]]=$B62,IF(DATOS_[[AGRUP. VALOR. PTO.]:[AGRUP. VALOR. PTO.]]=$B60,IF(DATOS_[[Check Periodo Ref.]:[Check Periodo Ref.]]="Dentro",IF(DATOS_[[Check Equiparado]:[Check Equiparado]]="Sí",IF(DATOS!BH$4="Sí",(1/DATOS_[[% anualiz]:[% anualiz]]),1)*IF(DATOS!BH$5="Sí",1/DATOS_[[% normaliz]:[% normaliz]],1)*(DATOS_[Conc.Sal.30])))))))),
0)</f>
        <v>0</v>
      </c>
      <c r="AN62" s="179">
        <f t="array" ref="AN62">IFERROR(
MEDIAN(IF(DATOS_[Sexo]=$B62,IF(DATOS_[[AGRUP. VALOR. PTO.]:[AGRUP. VALOR. PTO.]]=$B60,IF(DATOS_[Check Equiparado]="Sí",IF(DATOS_[Check Periodo Ref.]="Dentro",DATOS_[Tot COMPL.SAL Eq],FALSE))))),
0)</f>
        <v>0</v>
      </c>
      <c r="AO62" s="180">
        <f t="array" ref="AO62">IFERROR(
MEDIAN(IF(DATOS_[Sexo]=$B62,IF(DATOS_[[AGRUP. VALOR. PTO.]:[AGRUP. VALOR. PTO.]]=$B60,IF(DATOS_[Check Equiparado]="Sí",IF(DATOS_[Check Periodo Ref.]="Dentro",DATOS_[TOTAL SALARIO Eq],FALSE))))),
0)</f>
        <v>0</v>
      </c>
      <c r="AP62" s="181">
        <f t="array" ref="AP62">IFERROR(
(MEDIAN((IF(DATOS_[[Sexo]:[Sexo]]=$B62,IF(DATOS_[[AGRUP. VALOR. PTO.]:[AGRUP. VALOR. PTO.]]=$B61,IF(DATOS_[[Check Periodo Ref.]:[Check Periodo Ref.]]="Dentro",IF(DATOS_[[Check Equiparado]:[Check Equiparado]]="Sí",IF(DATOS!BI$4="Sí",(1/DATOS_[[% anualiz]:[% anualiz]]),1)*IF(DATOS!BI$5="Sí",1/DATOS_[[% normaliz]:[% normaliz]],1)*(DATOS_[C.Extra.01])))))))),
0)</f>
        <v>0</v>
      </c>
      <c r="AQ62" s="181">
        <f t="array" ref="AQ62">IFERROR(
(MEDIAN((IF(DATOS_[[Sexo]:[Sexo]]=$B62,IF(DATOS_[[AGRUP. VALOR. PTO.]:[AGRUP. VALOR. PTO.]]=$B61,IF(DATOS_[[Check Periodo Ref.]:[Check Periodo Ref.]]="Dentro",IF(DATOS_[[Check Equiparado]:[Check Equiparado]]="Sí",IF(DATOS!BJ$4="Sí",(1/DATOS_[[% anualiz]:[% anualiz]]),1)*IF(DATOS!BJ$5="Sí",1/DATOS_[[% normaliz]:[% normaliz]],1)*(DATOS_[C.Extra.02])))))))),
0)</f>
        <v>0</v>
      </c>
      <c r="AR62" s="181">
        <f t="array" ref="AR62">IFERROR(
(MEDIAN((IF(DATOS_[[Sexo]:[Sexo]]=$B62,IF(DATOS_[[AGRUP. VALOR. PTO.]:[AGRUP. VALOR. PTO.]]=$B61,IF(DATOS_[[Check Periodo Ref.]:[Check Periodo Ref.]]="Dentro",IF(DATOS_[[Check Equiparado]:[Check Equiparado]]="Sí",IF(DATOS!BK$4="Sí",(1/DATOS_[[% anualiz]:[% anualiz]]),1)*IF(DATOS!BK$5="Sí",1/DATOS_[[% normaliz]:[% normaliz]],1)*(DATOS_[C.Extra.03])))))))),
0)</f>
        <v>0</v>
      </c>
      <c r="AS62" s="181">
        <f t="array" ref="AS62">IFERROR(
(MEDIAN((IF(DATOS_[[Sexo]:[Sexo]]=$B62,IF(DATOS_[[AGRUP. VALOR. PTO.]:[AGRUP. VALOR. PTO.]]=$B61,IF(DATOS_[[Check Periodo Ref.]:[Check Periodo Ref.]]="Dentro",IF(DATOS_[[Check Equiparado]:[Check Equiparado]]="Sí",IF(DATOS!BL$4="Sí",(1/DATOS_[[% anualiz]:[% anualiz]]),1)*IF(DATOS!BL$5="Sí",1/DATOS_[[% normaliz]:[% normaliz]],1)*(DATOS_[C.Extra.04])))))))),
0)</f>
        <v>0</v>
      </c>
      <c r="AT62" s="181">
        <f t="array" ref="AT62">IFERROR(
(MEDIAN((IF(DATOS_[[Sexo]:[Sexo]]=$B62,IF(DATOS_[[AGRUP. VALOR. PTO.]:[AGRUP. VALOR. PTO.]]=$B61,IF(DATOS_[[Check Periodo Ref.]:[Check Periodo Ref.]]="Dentro",IF(DATOS_[[Check Equiparado]:[Check Equiparado]]="Sí",IF(DATOS!BM$4="Sí",(1/DATOS_[[% anualiz]:[% anualiz]]),1)*IF(DATOS!BM$5="Sí",1/DATOS_[[% normaliz]:[% normaliz]],1)*(DATOS_[C.Extra.05])))))))),
0)</f>
        <v>0</v>
      </c>
      <c r="AU62" s="182">
        <f t="array" ref="AU62">IFERROR(
MEDIAN(IF(DATOS_[Sexo]=$B62,IF(DATOS_[[AGRUP. VALOR. PTO.]:[AGRUP. VALOR. PTO.]]=$B60,IF(DATOS_[Check Equiparado]="Sí",IF(DATOS_[Check Periodo Ref.]="Dentro",DATOS_[Tot Extrasalarial Eq],FALSE))))),
0)</f>
        <v>0</v>
      </c>
      <c r="AV62" s="183">
        <f t="array" ref="AV62">IFERROR(
MEDIAN(IF(DATOS_[Sexo]=$B62,IF(DATOS_[[AGRUP. VALOR. PTO.]:[AGRUP. VALOR. PTO.]]=$B60,IF(DATOS_[Check Equiparado]="Sí",IF(DATOS_[Check Periodo Ref.]="Dentro",DATOS_[TOTAL Retrib Eq],FALSE))))),
0)</f>
        <v>0</v>
      </c>
    </row>
    <row r="63" spans="1:48" ht="17.25" thickBot="1" x14ac:dyDescent="0.35">
      <c r="A63" s="107" t="str">
        <f t="shared" ref="A63" si="67">+A64</f>
        <v>[ocultar]</v>
      </c>
      <c r="B63" s="157" t="s">
        <v>276</v>
      </c>
      <c r="C63" s="176"/>
      <c r="D63" s="106"/>
      <c r="E63" s="106"/>
      <c r="F63" s="106"/>
      <c r="G63" s="106"/>
      <c r="H63" s="106"/>
      <c r="I63" s="186" t="str">
        <f t="shared" ref="I63:AV63" si="68">IFERROR((I64-I65)/I64,"")</f>
        <v/>
      </c>
      <c r="J63" s="190" t="str">
        <f t="shared" si="68"/>
        <v/>
      </c>
      <c r="K63" s="190" t="str">
        <f t="shared" si="68"/>
        <v/>
      </c>
      <c r="L63" s="190" t="str">
        <f t="shared" si="68"/>
        <v/>
      </c>
      <c r="M63" s="190" t="str">
        <f t="shared" si="68"/>
        <v/>
      </c>
      <c r="N63" s="190" t="str">
        <f t="shared" si="68"/>
        <v/>
      </c>
      <c r="O63" s="190" t="str">
        <f t="shared" si="68"/>
        <v/>
      </c>
      <c r="P63" s="190" t="str">
        <f t="shared" si="68"/>
        <v/>
      </c>
      <c r="Q63" s="190" t="str">
        <f t="shared" si="68"/>
        <v/>
      </c>
      <c r="R63" s="190" t="str">
        <f t="shared" si="68"/>
        <v/>
      </c>
      <c r="S63" s="190" t="str">
        <f t="shared" si="68"/>
        <v/>
      </c>
      <c r="T63" s="190" t="str">
        <f t="shared" si="68"/>
        <v/>
      </c>
      <c r="U63" s="190" t="str">
        <f t="shared" si="68"/>
        <v/>
      </c>
      <c r="V63" s="190" t="str">
        <f t="shared" si="68"/>
        <v/>
      </c>
      <c r="W63" s="190" t="str">
        <f t="shared" si="68"/>
        <v/>
      </c>
      <c r="X63" s="190" t="str">
        <f t="shared" si="68"/>
        <v/>
      </c>
      <c r="Y63" s="190" t="str">
        <f t="shared" si="68"/>
        <v/>
      </c>
      <c r="Z63" s="189" t="str">
        <f t="shared" si="68"/>
        <v/>
      </c>
      <c r="AA63" s="189" t="str">
        <f t="shared" si="68"/>
        <v/>
      </c>
      <c r="AB63" s="189" t="str">
        <f t="shared" si="68"/>
        <v/>
      </c>
      <c r="AC63" s="189" t="str">
        <f t="shared" si="68"/>
        <v/>
      </c>
      <c r="AD63" s="189" t="str">
        <f t="shared" si="68"/>
        <v/>
      </c>
      <c r="AE63" s="189" t="str">
        <f t="shared" si="68"/>
        <v/>
      </c>
      <c r="AF63" s="189" t="str">
        <f t="shared" si="68"/>
        <v/>
      </c>
      <c r="AG63" s="189" t="str">
        <f t="shared" si="68"/>
        <v/>
      </c>
      <c r="AH63" s="189" t="str">
        <f t="shared" si="68"/>
        <v/>
      </c>
      <c r="AI63" s="189" t="str">
        <f t="shared" si="68"/>
        <v/>
      </c>
      <c r="AJ63" s="189" t="str">
        <f t="shared" si="68"/>
        <v/>
      </c>
      <c r="AK63" s="189" t="str">
        <f t="shared" si="68"/>
        <v/>
      </c>
      <c r="AL63" s="189" t="str">
        <f t="shared" si="68"/>
        <v/>
      </c>
      <c r="AM63" s="189" t="str">
        <f t="shared" si="68"/>
        <v/>
      </c>
      <c r="AN63" s="191" t="str">
        <f t="shared" si="68"/>
        <v/>
      </c>
      <c r="AO63" s="195" t="str">
        <f t="shared" si="68"/>
        <v/>
      </c>
      <c r="AP63" s="192" t="str">
        <f t="shared" si="68"/>
        <v/>
      </c>
      <c r="AQ63" s="192" t="str">
        <f t="shared" si="68"/>
        <v/>
      </c>
      <c r="AR63" s="192" t="str">
        <f t="shared" si="68"/>
        <v/>
      </c>
      <c r="AS63" s="192" t="str">
        <f t="shared" si="68"/>
        <v/>
      </c>
      <c r="AT63" s="192" t="str">
        <f t="shared" si="68"/>
        <v/>
      </c>
      <c r="AU63" s="193" t="str">
        <f t="shared" si="68"/>
        <v/>
      </c>
      <c r="AV63" s="194" t="str">
        <f t="shared" si="68"/>
        <v/>
      </c>
    </row>
    <row r="64" spans="1:48" x14ac:dyDescent="0.3">
      <c r="A64" s="107" t="str">
        <f t="shared" ref="A64" si="69">+IF(C64+C65=0,"[ocultar]","")</f>
        <v>[ocultar]</v>
      </c>
      <c r="B64" s="153" t="s">
        <v>162</v>
      </c>
      <c r="C64" s="99">
        <f t="array" ref="C64">SUM(IF($B64=DATOS_[Sexo],
IF($B63=DATOS_[AGRUP. VALOR. PTO.],
IF("Dentro"=DATOS_[Check Periodo Ref.],
1/(COUNTIFS(DATOS_[Sexo],$B64,DATOS_[AGRUP. VALOR. PTO.],$B63,DATOS_[Check Periodo Ref.],"Dentro",DATOS_[id],DATOS_[id]))))))</f>
        <v>0</v>
      </c>
      <c r="D64" s="100">
        <f>COUNTIFS(DATOS_[AGRUP. VALOR. PTO.],$B63,DATOS_[Sexo],$B64,DATOS_[Check Periodo Ref.],"Dentro")</f>
        <v>0</v>
      </c>
      <c r="E64" s="100">
        <f>COUNTIFS(DATOS_[AGRUP. VALOR. PTO.],$B63,DATOS_[Sexo],$B64,DATOS_[Check Periodo Ref.],"Dentro",DATOS_[Check Nº SC Norm],"Sí")</f>
        <v>0</v>
      </c>
      <c r="F64" s="100">
        <f>COUNTIFS(DATOS_[AGRUP. VALOR. PTO.],$B63,DATOS_[Sexo],$B64,DATOS_[Check Periodo Ref.],"Dentro",DATOS_[Check Nº SC Anualiz],"Sí")</f>
        <v>0</v>
      </c>
      <c r="G64" s="100">
        <f>COUNTIFS(DATOS_[AGRUP. VALOR. PTO.],$B63,DATOS_[Sexo],$B64,DATOS_[Check Periodo Ref.],"Dentro",DATOS_[Check Nº SC Norm y Anualiz],"Sí")</f>
        <v>0</v>
      </c>
      <c r="H64" s="100">
        <f>COUNTIFS(DATOS_[AGRUP. VALOR. PTO.],$B63,DATOS_[Sexo],$B64,DATOS_[Check Periodo Ref.],"Dentro",DATOS_[Check Equiparación],"Sí")</f>
        <v>0</v>
      </c>
      <c r="I64" s="177">
        <f t="array" ref="I64">IFERROR(
MEDIAN(IF(DATOS_[Sexo]=$B64,IF(DATOS_[[AGRUP. VALOR. PTO.]:[AGRUP. VALOR. PTO.]]=$B63,IF(DATOS_[Check Equiparado]="Sí",IF(DATOS_[Check Periodo Ref.]="Dentro",DATOS_[SALARIO BASE Eq],FALSE))))),
0)</f>
        <v>0</v>
      </c>
      <c r="J64" s="178">
        <f t="array" ref="J64">IFERROR(
(MEDIAN((IF(DATOS_[[Sexo]:[Sexo]]=$B64,IF(DATOS_[[AGRUP. VALOR. PTO.]:[AGRUP. VALOR. PTO.]]=$B63,IF(DATOS_[[Check Periodo Ref.]:[Check Periodo Ref.]]="Dentro",IF(DATOS_[[Check Equiparado]:[Check Equiparado]]="Sí",IF(DATOS!AE$4="Sí",(1/DATOS_[[% anualiz]:[% anualiz]]),1)*IF(DATOS!AE$5="Sí",1/DATOS_[[% normaliz]:[% normaliz]],1)*(DATOS_[Conc.Sal.01])))))))),
0)</f>
        <v>0</v>
      </c>
      <c r="K64" s="178">
        <f t="array" ref="K64">IFERROR(
(MEDIAN((IF(DATOS_[[Sexo]:[Sexo]]=$B64,IF(DATOS_[[AGRUP. VALOR. PTO.]:[AGRUP. VALOR. PTO.]]=$B63,IF(DATOS_[[Check Periodo Ref.]:[Check Periodo Ref.]]="Dentro",IF(DATOS_[[Check Equiparado]:[Check Equiparado]]="Sí",IF(DATOS!AF$4="Sí",(1/DATOS_[[% anualiz]:[% anualiz]]),1)*IF(DATOS!AF$5="Sí",1/DATOS_[[% normaliz]:[% normaliz]],1)*(DATOS_[Conc.Sal.02])))))))),
0)</f>
        <v>0</v>
      </c>
      <c r="L64" s="178">
        <f t="array" ref="L64">IFERROR(
(MEDIAN((IF(DATOS_[[Sexo]:[Sexo]]=$B64,IF(DATOS_[[AGRUP. VALOR. PTO.]:[AGRUP. VALOR. PTO.]]=$B63,IF(DATOS_[[Check Periodo Ref.]:[Check Periodo Ref.]]="Dentro",IF(DATOS_[[Check Equiparado]:[Check Equiparado]]="Sí",IF(DATOS!AG$4="Sí",(1/DATOS_[[% anualiz]:[% anualiz]]),1)*IF(DATOS!AG$5="Sí",1/DATOS_[[% normaliz]:[% normaliz]],1)*(DATOS_[Conc.Sal.03])))))))),
0)</f>
        <v>0</v>
      </c>
      <c r="M64" s="178">
        <f t="array" ref="M64">IFERROR(
(MEDIAN((IF(DATOS_[[Sexo]:[Sexo]]=$B64,IF(DATOS_[[AGRUP. VALOR. PTO.]:[AGRUP. VALOR. PTO.]]=$B63,IF(DATOS_[[Check Periodo Ref.]:[Check Periodo Ref.]]="Dentro",IF(DATOS_[[Check Equiparado]:[Check Equiparado]]="Sí",IF(DATOS!AH$4="Sí",(1/DATOS_[[% anualiz]:[% anualiz]]),1)*IF(DATOS!AH$5="Sí",1/DATOS_[[% normaliz]:[% normaliz]],1)*(DATOS_[Conc.Sal.04])))))))),
0)</f>
        <v>0</v>
      </c>
      <c r="N64" s="178">
        <f t="array" ref="N64">IFERROR(
(MEDIAN((IF(DATOS_[[Sexo]:[Sexo]]=$B64,IF(DATOS_[[AGRUP. VALOR. PTO.]:[AGRUP. VALOR. PTO.]]=$B63,IF(DATOS_[[Check Periodo Ref.]:[Check Periodo Ref.]]="Dentro",IF(DATOS_[[Check Equiparado]:[Check Equiparado]]="Sí",IF(DATOS!AI$4="Sí",(1/DATOS_[[% anualiz]:[% anualiz]]),1)*IF(DATOS!AI$5="Sí",1/DATOS_[[% normaliz]:[% normaliz]],1)*(DATOS_[Conc.Sal.05])))))))),
0)</f>
        <v>0</v>
      </c>
      <c r="O64" s="178">
        <f t="array" ref="O64">IFERROR(
(MEDIAN((IF(DATOS_[[Sexo]:[Sexo]]=$B64,IF(DATOS_[[AGRUP. VALOR. PTO.]:[AGRUP. VALOR. PTO.]]=$B63,IF(DATOS_[[Check Periodo Ref.]:[Check Periodo Ref.]]="Dentro",IF(DATOS_[[Check Equiparado]:[Check Equiparado]]="Sí",IF(DATOS!AJ$4="Sí",(1/DATOS_[[% anualiz]:[% anualiz]]),1)*IF(DATOS!AJ$5="Sí",1/DATOS_[[% normaliz]:[% normaliz]],1)*(DATOS_[Conc.Sal.06])))))))),
0)</f>
        <v>0</v>
      </c>
      <c r="P64" s="178">
        <f t="array" ref="P64">IFERROR(
(MEDIAN((IF(DATOS_[[Sexo]:[Sexo]]=$B64,IF(DATOS_[[AGRUP. VALOR. PTO.]:[AGRUP. VALOR. PTO.]]=$B63,IF(DATOS_[[Check Periodo Ref.]:[Check Periodo Ref.]]="Dentro",IF(DATOS_[[Check Equiparado]:[Check Equiparado]]="Sí",IF(DATOS!AK$4="Sí",(1/DATOS_[[% anualiz]:[% anualiz]]),1)*IF(DATOS!AK$5="Sí",1/DATOS_[[% normaliz]:[% normaliz]],1)*(DATOS_[Conc.Sal.07])))))))),
0)</f>
        <v>0</v>
      </c>
      <c r="Q64" s="178">
        <f t="array" ref="Q64">IFERROR(
(MEDIAN((IF(DATOS_[[Sexo]:[Sexo]]=$B64,IF(DATOS_[[AGRUP. VALOR. PTO.]:[AGRUP. VALOR. PTO.]]=$B63,IF(DATOS_[[Check Periodo Ref.]:[Check Periodo Ref.]]="Dentro",IF(DATOS_[[Check Equiparado]:[Check Equiparado]]="Sí",IF(DATOS!AL$4="Sí",(1/DATOS_[[% anualiz]:[% anualiz]]),1)*IF(DATOS!AL$5="Sí",1/DATOS_[[% normaliz]:[% normaliz]],1)*(DATOS_[Conc.Sal.08])))))))),
0)</f>
        <v>0</v>
      </c>
      <c r="R64" s="178">
        <f t="array" ref="R64">IFERROR(
(MEDIAN((IF(DATOS_[[Sexo]:[Sexo]]=$B64,IF(DATOS_[[AGRUP. VALOR. PTO.]:[AGRUP. VALOR. PTO.]]=$B63,IF(DATOS_[[Check Periodo Ref.]:[Check Periodo Ref.]]="Dentro",IF(DATOS_[[Check Equiparado]:[Check Equiparado]]="Sí",IF(DATOS!AM$4="Sí",(1/DATOS_[[% anualiz]:[% anualiz]]),1)*IF(DATOS!AM$5="Sí",1/DATOS_[[% normaliz]:[% normaliz]],1)*(DATOS_[Conc.Sal.09])))))))),
0)</f>
        <v>0</v>
      </c>
      <c r="S64" s="178">
        <f t="array" ref="S64">IFERROR(
(MEDIAN((IF(DATOS_[[Sexo]:[Sexo]]=$B64,IF(DATOS_[[AGRUP. VALOR. PTO.]:[AGRUP. VALOR. PTO.]]=$B63,IF(DATOS_[[Check Periodo Ref.]:[Check Periodo Ref.]]="Dentro",IF(DATOS_[[Check Equiparado]:[Check Equiparado]]="Sí",IF(DATOS!AN$4="Sí",(1/DATOS_[[% anualiz]:[% anualiz]]),1)*IF(DATOS!AN$5="Sí",1/DATOS_[[% normaliz]:[% normaliz]],1)*(DATOS_[Conc.Sal.10])))))))),
0)</f>
        <v>0</v>
      </c>
      <c r="T64" s="178">
        <f t="array" ref="T64">IFERROR(
(MEDIAN((IF(DATOS_[[Sexo]:[Sexo]]=$B64,IF(DATOS_[[AGRUP. VALOR. PTO.]:[AGRUP. VALOR. PTO.]]=$B63,IF(DATOS_[[Check Periodo Ref.]:[Check Periodo Ref.]]="Dentro",IF(DATOS_[[Check Equiparado]:[Check Equiparado]]="Sí",IF(DATOS!AO$4="Sí",(1/DATOS_[[% anualiz]:[% anualiz]]),1)*IF(DATOS!AO$5="Sí",1/DATOS_[[% normaliz]:[% normaliz]],1)*(DATOS_[Conc.Sal.11])))))))),
0)</f>
        <v>0</v>
      </c>
      <c r="U64" s="178">
        <f t="array" ref="U64">IFERROR(
(MEDIAN((IF(DATOS_[[Sexo]:[Sexo]]=$B64,IF(DATOS_[[AGRUP. VALOR. PTO.]:[AGRUP. VALOR. PTO.]]=$B63,IF(DATOS_[[Check Periodo Ref.]:[Check Periodo Ref.]]="Dentro",IF(DATOS_[[Check Equiparado]:[Check Equiparado]]="Sí",IF(DATOS!AP$4="Sí",(1/DATOS_[[% anualiz]:[% anualiz]]),1)*IF(DATOS!AP$5="Sí",1/DATOS_[[% normaliz]:[% normaliz]],1)*(DATOS_[Conc.Sal.12])))))))),
0)</f>
        <v>0</v>
      </c>
      <c r="V64" s="178">
        <f t="array" ref="V64">IFERROR(
(MEDIAN((IF(DATOS_[[Sexo]:[Sexo]]=$B64,IF(DATOS_[[AGRUP. VALOR. PTO.]:[AGRUP. VALOR. PTO.]]=$B63,IF(DATOS_[[Check Periodo Ref.]:[Check Periodo Ref.]]="Dentro",IF(DATOS_[[Check Equiparado]:[Check Equiparado]]="Sí",IF(DATOS!AQ$4="Sí",(1/DATOS_[[% anualiz]:[% anualiz]]),1)*IF(DATOS!AQ$5="Sí",1/DATOS_[[% normaliz]:[% normaliz]],1)*(DATOS_[Conc.Sal.13])))))))),
0)</f>
        <v>0</v>
      </c>
      <c r="W64" s="178">
        <f t="array" ref="W64">IFERROR(
(MEDIAN((IF(DATOS_[[Sexo]:[Sexo]]=$B64,IF(DATOS_[[AGRUP. VALOR. PTO.]:[AGRUP. VALOR. PTO.]]=$B63,IF(DATOS_[[Check Periodo Ref.]:[Check Periodo Ref.]]="Dentro",IF(DATOS_[[Check Equiparado]:[Check Equiparado]]="Sí",IF(DATOS!AR$4="Sí",(1/DATOS_[[% anualiz]:[% anualiz]]),1)*IF(DATOS!AR$5="Sí",1/DATOS_[[% normaliz]:[% normaliz]],1)*(DATOS_[Conc.Sal.14])))))))),
0)</f>
        <v>0</v>
      </c>
      <c r="X64" s="178">
        <f t="array" ref="X64">IFERROR(
(MEDIAN((IF(DATOS_[[Sexo]:[Sexo]]=$B64,IF(DATOS_[[AGRUP. VALOR. PTO.]:[AGRUP. VALOR. PTO.]]=$B63,IF(DATOS_[[Check Periodo Ref.]:[Check Periodo Ref.]]="Dentro",IF(DATOS_[[Check Equiparado]:[Check Equiparado]]="Sí",IF(DATOS!AS$4="Sí",(1/DATOS_[[% anualiz]:[% anualiz]]),1)*IF(DATOS!AS$5="Sí",1/DATOS_[[% normaliz]:[% normaliz]],1)*(DATOS_[Conc.Sal.15])))))))),
0)</f>
        <v>0</v>
      </c>
      <c r="Y64" s="178">
        <f t="array" ref="Y64">IFERROR(
(MEDIAN((IF(DATOS_[[Sexo]:[Sexo]]=$B64,IF(DATOS_[[AGRUP. VALOR. PTO.]:[AGRUP. VALOR. PTO.]]=$B63,IF(DATOS_[[Check Periodo Ref.]:[Check Periodo Ref.]]="Dentro",IF(DATOS_[[Check Equiparado]:[Check Equiparado]]="Sí",IF(DATOS!AT$4="Sí",(1/DATOS_[[% anualiz]:[% anualiz]]),1)*IF(DATOS!AT$5="Sí",1/DATOS_[[% normaliz]:[% normaliz]],1)*(DATOS_[Conc.Sal.16])))))))),
0)</f>
        <v>0</v>
      </c>
      <c r="Z64" s="178">
        <f t="array" ref="Z64">IFERROR(
(MEDIAN((IF(DATOS_[[Sexo]:[Sexo]]=$B64,IF(DATOS_[[AGRUP. VALOR. PTO.]:[AGRUP. VALOR. PTO.]]=$B63,IF(DATOS_[[Check Periodo Ref.]:[Check Periodo Ref.]]="Dentro",IF(DATOS_[[Check Equiparado]:[Check Equiparado]]="Sí",IF(DATOS!AU$4="Sí",(1/DATOS_[[% anualiz]:[% anualiz]]),1)*IF(DATOS!AU$5="Sí",1/DATOS_[[% normaliz]:[% normaliz]],1)*(DATOS_[Conc.Sal.17])))))))),
0)</f>
        <v>0</v>
      </c>
      <c r="AA64" s="178">
        <f t="array" ref="AA64">IFERROR(
(MEDIAN((IF(DATOS_[[Sexo]:[Sexo]]=$B64,IF(DATOS_[[AGRUP. VALOR. PTO.]:[AGRUP. VALOR. PTO.]]=$B63,IF(DATOS_[[Check Periodo Ref.]:[Check Periodo Ref.]]="Dentro",IF(DATOS_[[Check Equiparado]:[Check Equiparado]]="Sí",IF(DATOS!AV$4="Sí",(1/DATOS_[[% anualiz]:[% anualiz]]),1)*IF(DATOS!AV$5="Sí",1/DATOS_[[% normaliz]:[% normaliz]],1)*(DATOS_[Conc.Sal.18])))))))),
0)</f>
        <v>0</v>
      </c>
      <c r="AB64" s="178">
        <f t="array" ref="AB64">IFERROR(
(MEDIAN((IF(DATOS_[[Sexo]:[Sexo]]=$B64,IF(DATOS_[[AGRUP. VALOR. PTO.]:[AGRUP. VALOR. PTO.]]=$B63,IF(DATOS_[[Check Periodo Ref.]:[Check Periodo Ref.]]="Dentro",IF(DATOS_[[Check Equiparado]:[Check Equiparado]]="Sí",IF(DATOS!AW$4="Sí",(1/DATOS_[[% anualiz]:[% anualiz]]),1)*IF(DATOS!AW$5="Sí",1/DATOS_[[% normaliz]:[% normaliz]],1)*(DATOS_[Conc.Sal.19])))))))),
0)</f>
        <v>0</v>
      </c>
      <c r="AC64" s="178">
        <f t="array" ref="AC64">IFERROR(
(MEDIAN((IF(DATOS_[[Sexo]:[Sexo]]=$B64,IF(DATOS_[[AGRUP. VALOR. PTO.]:[AGRUP. VALOR. PTO.]]=$B63,IF(DATOS_[[Check Periodo Ref.]:[Check Periodo Ref.]]="Dentro",IF(DATOS_[[Check Equiparado]:[Check Equiparado]]="Sí",IF(DATOS!AX$4="Sí",(1/DATOS_[[% anualiz]:[% anualiz]]),1)*IF(DATOS!AX$5="Sí",1/DATOS_[[% normaliz]:[% normaliz]],1)*(DATOS_[Conc.Sal.20])))))))),
0)</f>
        <v>0</v>
      </c>
      <c r="AD64" s="178">
        <f t="array" ref="AD64">IFERROR(
(MEDIAN((IF(DATOS_[[Sexo]:[Sexo]]=$B64,IF(DATOS_[[AGRUP. VALOR. PTO.]:[AGRUP. VALOR. PTO.]]=$B63,IF(DATOS_[[Check Periodo Ref.]:[Check Periodo Ref.]]="Dentro",IF(DATOS_[[Check Equiparado]:[Check Equiparado]]="Sí",IF(DATOS!AY$4="Sí",(1/DATOS_[[% anualiz]:[% anualiz]]),1)*IF(DATOS!AY$5="Sí",1/DATOS_[[% normaliz]:[% normaliz]],1)*(DATOS_[Conc.Sal.21])))))))),
0)</f>
        <v>0</v>
      </c>
      <c r="AE64" s="178">
        <f t="array" ref="AE64">IFERROR(
(MEDIAN((IF(DATOS_[[Sexo]:[Sexo]]=$B64,IF(DATOS_[[AGRUP. VALOR. PTO.]:[AGRUP. VALOR. PTO.]]=$B63,IF(DATOS_[[Check Periodo Ref.]:[Check Periodo Ref.]]="Dentro",IF(DATOS_[[Check Equiparado]:[Check Equiparado]]="Sí",IF(DATOS!AZ$4="Sí",(1/DATOS_[[% anualiz]:[% anualiz]]),1)*IF(DATOS!AZ$5="Sí",1/DATOS_[[% normaliz]:[% normaliz]],1)*(DATOS_[Conc.Sal.22])))))))),
0)</f>
        <v>0</v>
      </c>
      <c r="AF64" s="178">
        <f t="array" ref="AF64">IFERROR(
(MEDIAN((IF(DATOS_[[Sexo]:[Sexo]]=$B64,IF(DATOS_[[AGRUP. VALOR. PTO.]:[AGRUP. VALOR. PTO.]]=$B63,IF(DATOS_[[Check Periodo Ref.]:[Check Periodo Ref.]]="Dentro",IF(DATOS_[[Check Equiparado]:[Check Equiparado]]="Sí",IF(DATOS!BA$4="Sí",(1/DATOS_[[% anualiz]:[% anualiz]]),1)*IF(DATOS!BA$5="Sí",1/DATOS_[[% normaliz]:[% normaliz]],1)*(DATOS_[Conc.Sal.23])))))))),
0)</f>
        <v>0</v>
      </c>
      <c r="AG64" s="178">
        <f t="array" ref="AG64">IFERROR(
(MEDIAN((IF(DATOS_[[Sexo]:[Sexo]]=$B64,IF(DATOS_[[AGRUP. VALOR. PTO.]:[AGRUP. VALOR. PTO.]]=$B63,IF(DATOS_[[Check Periodo Ref.]:[Check Periodo Ref.]]="Dentro",IF(DATOS_[[Check Equiparado]:[Check Equiparado]]="Sí",IF(DATOS!BB$4="Sí",(1/DATOS_[[% anualiz]:[% anualiz]]),1)*IF(DATOS!BB$5="Sí",1/DATOS_[[% normaliz]:[% normaliz]],1)*(DATOS_[Conc.Sal.24])))))))),
0)</f>
        <v>0</v>
      </c>
      <c r="AH64" s="178">
        <f t="array" ref="AH64">IFERROR(
(MEDIAN((IF(DATOS_[[Sexo]:[Sexo]]=$B64,IF(DATOS_[[AGRUP. VALOR. PTO.]:[AGRUP. VALOR. PTO.]]=$B63,IF(DATOS_[[Check Periodo Ref.]:[Check Periodo Ref.]]="Dentro",IF(DATOS_[[Check Equiparado]:[Check Equiparado]]="Sí",IF(DATOS!BC$4="Sí",(1/DATOS_[[% anualiz]:[% anualiz]]),1)*IF(DATOS!BC$5="Sí",1/DATOS_[[% normaliz]:[% normaliz]],1)*(DATOS_[Conc.Sal.25])))))))),
0)</f>
        <v>0</v>
      </c>
      <c r="AI64" s="178">
        <f t="array" ref="AI64">IFERROR(
(MEDIAN((IF(DATOS_[[Sexo]:[Sexo]]=$B64,IF(DATOS_[[AGRUP. VALOR. PTO.]:[AGRUP. VALOR. PTO.]]=$B63,IF(DATOS_[[Check Periodo Ref.]:[Check Periodo Ref.]]="Dentro",IF(DATOS_[[Check Equiparado]:[Check Equiparado]]="Sí",IF(DATOS!BD$4="Sí",(1/DATOS_[[% anualiz]:[% anualiz]]),1)*IF(DATOS!BD$5="Sí",1/DATOS_[[% normaliz]:[% normaliz]],1)*(DATOS_[Conc.Sal.26])))))))),
0)</f>
        <v>0</v>
      </c>
      <c r="AJ64" s="178">
        <f t="array" ref="AJ64">IFERROR(
(MEDIAN((IF(DATOS_[[Sexo]:[Sexo]]=$B64,IF(DATOS_[[AGRUP. VALOR. PTO.]:[AGRUP. VALOR. PTO.]]=$B63,IF(DATOS_[[Check Periodo Ref.]:[Check Periodo Ref.]]="Dentro",IF(DATOS_[[Check Equiparado]:[Check Equiparado]]="Sí",IF(DATOS!BE$4="Sí",(1/DATOS_[[% anualiz]:[% anualiz]]),1)*IF(DATOS!BE$5="Sí",1/DATOS_[[% normaliz]:[% normaliz]],1)*(DATOS_[Conc.Sal.27])))))))),
0)</f>
        <v>0</v>
      </c>
      <c r="AK64" s="178">
        <f t="array" ref="AK64">IFERROR(
(MEDIAN((IF(DATOS_[[Sexo]:[Sexo]]=$B64,IF(DATOS_[[AGRUP. VALOR. PTO.]:[AGRUP. VALOR. PTO.]]=$B63,IF(DATOS_[[Check Periodo Ref.]:[Check Periodo Ref.]]="Dentro",IF(DATOS_[[Check Equiparado]:[Check Equiparado]]="Sí",IF(DATOS!BF$4="Sí",(1/DATOS_[[% anualiz]:[% anualiz]]),1)*IF(DATOS!BF$5="Sí",1/DATOS_[[% normaliz]:[% normaliz]],1)*(DATOS_[Conc.Sal.28])))))))),
0)</f>
        <v>0</v>
      </c>
      <c r="AL64" s="178">
        <f t="array" ref="AL64">IFERROR(
(MEDIAN((IF(DATOS_[[Sexo]:[Sexo]]=$B64,IF(DATOS_[[AGRUP. VALOR. PTO.]:[AGRUP. VALOR. PTO.]]=$B63,IF(DATOS_[[Check Periodo Ref.]:[Check Periodo Ref.]]="Dentro",IF(DATOS_[[Check Equiparado]:[Check Equiparado]]="Sí",IF(DATOS!BG$4="Sí",(1/DATOS_[[% anualiz]:[% anualiz]]),1)*IF(DATOS!BG$5="Sí",1/DATOS_[[% normaliz]:[% normaliz]],1)*(DATOS_[Conc.Sal.29])))))))),
0)</f>
        <v>0</v>
      </c>
      <c r="AM64" s="178">
        <f t="array" ref="AM64">IFERROR(
(MEDIAN((IF(DATOS_[[Sexo]:[Sexo]]=$B64,IF(DATOS_[[AGRUP. VALOR. PTO.]:[AGRUP. VALOR. PTO.]]=$B63,IF(DATOS_[[Check Periodo Ref.]:[Check Periodo Ref.]]="Dentro",IF(DATOS_[[Check Equiparado]:[Check Equiparado]]="Sí",IF(DATOS!BH$4="Sí",(1/DATOS_[[% anualiz]:[% anualiz]]),1)*IF(DATOS!BH$5="Sí",1/DATOS_[[% normaliz]:[% normaliz]],1)*(DATOS_[Conc.Sal.30])))))))),
0)</f>
        <v>0</v>
      </c>
      <c r="AN64" s="179">
        <f t="array" ref="AN64">IFERROR(
MEDIAN(IF(DATOS_[Sexo]=$B64,IF(DATOS_[[AGRUP. VALOR. PTO.]:[AGRUP. VALOR. PTO.]]=$B63,IF(DATOS_[Check Equiparado]="Sí",IF(DATOS_[Check Periodo Ref.]="Dentro",DATOS_[Tot COMPL.SAL Eq],FALSE))))),
0)</f>
        <v>0</v>
      </c>
      <c r="AO64" s="180">
        <f t="array" ref="AO64">IFERROR(
MEDIAN(IF(DATOS_[Sexo]=$B64,IF(DATOS_[[AGRUP. VALOR. PTO.]:[AGRUP. VALOR. PTO.]]=$B63,IF(DATOS_[Check Equiparado]="Sí",IF(DATOS_[Check Periodo Ref.]="Dentro",DATOS_[TOTAL SALARIO Eq],FALSE))))),
0)</f>
        <v>0</v>
      </c>
      <c r="AP64" s="181">
        <f t="array" ref="AP64">IFERROR(
(MEDIAN((IF(DATOS_[[Sexo]:[Sexo]]=$B64,IF(DATOS_[[AGRUP. VALOR. PTO.]:[AGRUP. VALOR. PTO.]]=$B63,IF(DATOS_[[Check Periodo Ref.]:[Check Periodo Ref.]]="Dentro",IF(DATOS_[[Check Equiparado]:[Check Equiparado]]="Sí",IF(DATOS!BI$4="Sí",(1/DATOS_[[% anualiz]:[% anualiz]]),1)*IF(DATOS!BI$5="Sí",1/DATOS_[[% normaliz]:[% normaliz]],1)*(DATOS_[C.Extra.01])))))))),
0)</f>
        <v>0</v>
      </c>
      <c r="AQ64" s="181">
        <f t="array" ref="AQ64">IFERROR(
(MEDIAN((IF(DATOS_[[Sexo]:[Sexo]]=$B64,IF(DATOS_[[AGRUP. VALOR. PTO.]:[AGRUP. VALOR. PTO.]]=$B63,IF(DATOS_[[Check Periodo Ref.]:[Check Periodo Ref.]]="Dentro",IF(DATOS_[[Check Equiparado]:[Check Equiparado]]="Sí",IF(DATOS!BJ$4="Sí",(1/DATOS_[[% anualiz]:[% anualiz]]),1)*IF(DATOS!BJ$5="Sí",1/DATOS_[[% normaliz]:[% normaliz]],1)*(DATOS_[C.Extra.02])))))))),
0)</f>
        <v>0</v>
      </c>
      <c r="AR64" s="181">
        <f t="array" ref="AR64">IFERROR(
(MEDIAN((IF(DATOS_[[Sexo]:[Sexo]]=$B64,IF(DATOS_[[AGRUP. VALOR. PTO.]:[AGRUP. VALOR. PTO.]]=$B63,IF(DATOS_[[Check Periodo Ref.]:[Check Periodo Ref.]]="Dentro",IF(DATOS_[[Check Equiparado]:[Check Equiparado]]="Sí",IF(DATOS!BK$4="Sí",(1/DATOS_[[% anualiz]:[% anualiz]]),1)*IF(DATOS!BK$5="Sí",1/DATOS_[[% normaliz]:[% normaliz]],1)*(DATOS_[C.Extra.03])))))))),
0)</f>
        <v>0</v>
      </c>
      <c r="AS64" s="181">
        <f t="array" ref="AS64">IFERROR(
(MEDIAN((IF(DATOS_[[Sexo]:[Sexo]]=$B64,IF(DATOS_[[AGRUP. VALOR. PTO.]:[AGRUP. VALOR. PTO.]]=$B63,IF(DATOS_[[Check Periodo Ref.]:[Check Periodo Ref.]]="Dentro",IF(DATOS_[[Check Equiparado]:[Check Equiparado]]="Sí",IF(DATOS!BL$4="Sí",(1/DATOS_[[% anualiz]:[% anualiz]]),1)*IF(DATOS!BL$5="Sí",1/DATOS_[[% normaliz]:[% normaliz]],1)*(DATOS_[C.Extra.04])))))))),
0)</f>
        <v>0</v>
      </c>
      <c r="AT64" s="181">
        <f t="array" ref="AT64">IFERROR(
(MEDIAN((IF(DATOS_[[Sexo]:[Sexo]]=$B64,IF(DATOS_[[AGRUP. VALOR. PTO.]:[AGRUP. VALOR. PTO.]]=$B63,IF(DATOS_[[Check Periodo Ref.]:[Check Periodo Ref.]]="Dentro",IF(DATOS_[[Check Equiparado]:[Check Equiparado]]="Sí",IF(DATOS!BM$4="Sí",(1/DATOS_[[% anualiz]:[% anualiz]]),1)*IF(DATOS!BM$5="Sí",1/DATOS_[[% normaliz]:[% normaliz]],1)*(DATOS_[C.Extra.05])))))))),
0)</f>
        <v>0</v>
      </c>
      <c r="AU64" s="182">
        <f t="array" ref="AU64">IFERROR(
MEDIAN(IF(DATOS_[Sexo]=$B64,IF(DATOS_[[AGRUP. VALOR. PTO.]:[AGRUP. VALOR. PTO.]]=$B63,IF(DATOS_[Check Equiparado]="Sí",IF(DATOS_[Check Periodo Ref.]="Dentro",DATOS_[Tot Extrasalarial Eq],FALSE))))),
0)</f>
        <v>0</v>
      </c>
      <c r="AV64" s="183">
        <f t="array" ref="AV64">IFERROR(
MEDIAN(IF(DATOS_[Sexo]=$B64,IF(DATOS_[[AGRUP. VALOR. PTO.]:[AGRUP. VALOR. PTO.]]=$B63,IF(DATOS_[Check Equiparado]="Sí",IF(DATOS_[Check Periodo Ref.]="Dentro",DATOS_[TOTAL Retrib Eq],FALSE))))),
0)</f>
        <v>0</v>
      </c>
    </row>
    <row r="65" spans="1:48" x14ac:dyDescent="0.3">
      <c r="A65" s="107" t="str">
        <f t="shared" ref="A65" si="70">+A64</f>
        <v>[ocultar]</v>
      </c>
      <c r="B65" s="153" t="s">
        <v>163</v>
      </c>
      <c r="C65" s="99">
        <f t="array" ref="C65">SUM(IF($B65=DATOS_[Sexo],
IF($B63=DATOS_[AGRUP. VALOR. PTO.],
IF("Dentro"=DATOS_[Check Periodo Ref.],
1/(COUNTIFS(DATOS_[Sexo],$B65,DATOS_[AGRUP. VALOR. PTO.],$B63,DATOS_[Check Periodo Ref.],"Dentro",DATOS_[id],DATOS_[id]))))))</f>
        <v>0</v>
      </c>
      <c r="D65" s="100">
        <f>COUNTIFS(DATOS_[AGRUP. VALOR. PTO.],$B63,DATOS_[Sexo],$B65,DATOS_[Check Periodo Ref.],"Dentro")</f>
        <v>0</v>
      </c>
      <c r="E65" s="100">
        <f>COUNTIFS(DATOS_[AGRUP. VALOR. PTO.],$B63,DATOS_[Sexo],$B65,DATOS_[Check Periodo Ref.],"Dentro",DATOS_[Check Nº SC Norm],"Sí")</f>
        <v>0</v>
      </c>
      <c r="F65" s="100">
        <f>COUNTIFS(DATOS_[AGRUP. VALOR. PTO.],$B63,DATOS_[Sexo],$B65,DATOS_[Check Periodo Ref.],"Dentro",DATOS_[Check Nº SC Anualiz],"Sí")</f>
        <v>0</v>
      </c>
      <c r="G65" s="100">
        <f>COUNTIFS(DATOS_[AGRUP. VALOR. PTO.],$B63,DATOS_[Sexo],$B65,DATOS_[Check Periodo Ref.],"Dentro",DATOS_[Check Nº SC Norm y Anualiz],"Sí")</f>
        <v>0</v>
      </c>
      <c r="H65" s="100">
        <f>COUNTIFS(DATOS_[AGRUP. VALOR. PTO.],$B63,DATOS_[Sexo],$B65,DATOS_[Check Periodo Ref.],"Dentro",DATOS_[Check Equiparación],"Sí")</f>
        <v>0</v>
      </c>
      <c r="I65" s="177" cm="1">
        <f t="array" ref="I65">IFERROR(
MEDIAN(IF(DATOS_[Sexo]=$B65,IF(DATOS_[[AGRUP. VALOR. PTO.]:[AGRUP. VALOR. PTO.]]=$B63,IF(DATOS_[Check Equiparado]="Sí",IF(DATOS_[Check Periodo Ref.]="Dentro",DATOS_[SALARIO BASE Eq],FALSE))))),
0)</f>
        <v>0</v>
      </c>
      <c r="J65" s="178">
        <f t="array" ref="J65">IFERROR(
(MEDIAN((IF(DATOS_[[Sexo]:[Sexo]]=$B65,IF(DATOS_[[AGRUP. VALOR. PTO.]:[AGRUP. VALOR. PTO.]]=$B63,IF(DATOS_[[Check Periodo Ref.]:[Check Periodo Ref.]]="Dentro",IF(DATOS_[[Check Equiparado]:[Check Equiparado]]="Sí",IF(DATOS!AE$4="Sí",(1/DATOS_[[% anualiz]:[% anualiz]]),1)*IF(DATOS!AE$5="Sí",1/DATOS_[[% normaliz]:[% normaliz]],1)*(DATOS_[Conc.Sal.01])))))))),
0)</f>
        <v>0</v>
      </c>
      <c r="K65" s="178">
        <f t="array" ref="K65">IFERROR(
(MEDIAN((IF(DATOS_[[Sexo]:[Sexo]]=$B65,IF(DATOS_[[AGRUP. VALOR. PTO.]:[AGRUP. VALOR. PTO.]]=$B63,IF(DATOS_[[Check Periodo Ref.]:[Check Periodo Ref.]]="Dentro",IF(DATOS_[[Check Equiparado]:[Check Equiparado]]="Sí",IF(DATOS!AF$4="Sí",(1/DATOS_[[% anualiz]:[% anualiz]]),1)*IF(DATOS!AF$5="Sí",1/DATOS_[[% normaliz]:[% normaliz]],1)*(DATOS_[Conc.Sal.02])))))))),
0)</f>
        <v>0</v>
      </c>
      <c r="L65" s="178">
        <f t="array" ref="L65">IFERROR(
(MEDIAN((IF(DATOS_[[Sexo]:[Sexo]]=$B65,IF(DATOS_[[AGRUP. VALOR. PTO.]:[AGRUP. VALOR. PTO.]]=$B63,IF(DATOS_[[Check Periodo Ref.]:[Check Periodo Ref.]]="Dentro",IF(DATOS_[[Check Equiparado]:[Check Equiparado]]="Sí",IF(DATOS!AG$4="Sí",(1/DATOS_[[% anualiz]:[% anualiz]]),1)*IF(DATOS!AG$5="Sí",1/DATOS_[[% normaliz]:[% normaliz]],1)*(DATOS_[Conc.Sal.03])))))))),
0)</f>
        <v>0</v>
      </c>
      <c r="M65" s="178">
        <f t="array" ref="M65">IFERROR(
(MEDIAN((IF(DATOS_[[Sexo]:[Sexo]]=$B65,IF(DATOS_[[AGRUP. VALOR. PTO.]:[AGRUP. VALOR. PTO.]]=$B63,IF(DATOS_[[Check Periodo Ref.]:[Check Periodo Ref.]]="Dentro",IF(DATOS_[[Check Equiparado]:[Check Equiparado]]="Sí",IF(DATOS!AH$4="Sí",(1/DATOS_[[% anualiz]:[% anualiz]]),1)*IF(DATOS!AH$5="Sí",1/DATOS_[[% normaliz]:[% normaliz]],1)*(DATOS_[Conc.Sal.04])))))))),
0)</f>
        <v>0</v>
      </c>
      <c r="N65" s="178">
        <f t="array" ref="N65">IFERROR(
(MEDIAN((IF(DATOS_[[Sexo]:[Sexo]]=$B65,IF(DATOS_[[AGRUP. VALOR. PTO.]:[AGRUP. VALOR. PTO.]]=$B63,IF(DATOS_[[Check Periodo Ref.]:[Check Periodo Ref.]]="Dentro",IF(DATOS_[[Check Equiparado]:[Check Equiparado]]="Sí",IF(DATOS!AI$4="Sí",(1/DATOS_[[% anualiz]:[% anualiz]]),1)*IF(DATOS!AI$5="Sí",1/DATOS_[[% normaliz]:[% normaliz]],1)*(DATOS_[Conc.Sal.05])))))))),
0)</f>
        <v>0</v>
      </c>
      <c r="O65" s="178">
        <f t="array" ref="O65">IFERROR(
(MEDIAN((IF(DATOS_[[Sexo]:[Sexo]]=$B65,IF(DATOS_[[AGRUP. VALOR. PTO.]:[AGRUP. VALOR. PTO.]]=$B63,IF(DATOS_[[Check Periodo Ref.]:[Check Periodo Ref.]]="Dentro",IF(DATOS_[[Check Equiparado]:[Check Equiparado]]="Sí",IF(DATOS!AJ$4="Sí",(1/DATOS_[[% anualiz]:[% anualiz]]),1)*IF(DATOS!AJ$5="Sí",1/DATOS_[[% normaliz]:[% normaliz]],1)*(DATOS_[Conc.Sal.06])))))))),
0)</f>
        <v>0</v>
      </c>
      <c r="P65" s="178">
        <f t="array" ref="P65">IFERROR(
(MEDIAN((IF(DATOS_[[Sexo]:[Sexo]]=$B65,IF(DATOS_[[AGRUP. VALOR. PTO.]:[AGRUP. VALOR. PTO.]]=$B63,IF(DATOS_[[Check Periodo Ref.]:[Check Periodo Ref.]]="Dentro",IF(DATOS_[[Check Equiparado]:[Check Equiparado]]="Sí",IF(DATOS!AK$4="Sí",(1/DATOS_[[% anualiz]:[% anualiz]]),1)*IF(DATOS!AK$5="Sí",1/DATOS_[[% normaliz]:[% normaliz]],1)*(DATOS_[Conc.Sal.07])))))))),
0)</f>
        <v>0</v>
      </c>
      <c r="Q65" s="178">
        <f t="array" ref="Q65">IFERROR(
(MEDIAN((IF(DATOS_[[Sexo]:[Sexo]]=$B65,IF(DATOS_[[AGRUP. VALOR. PTO.]:[AGRUP. VALOR. PTO.]]=$B63,IF(DATOS_[[Check Periodo Ref.]:[Check Periodo Ref.]]="Dentro",IF(DATOS_[[Check Equiparado]:[Check Equiparado]]="Sí",IF(DATOS!AL$4="Sí",(1/DATOS_[[% anualiz]:[% anualiz]]),1)*IF(DATOS!AL$5="Sí",1/DATOS_[[% normaliz]:[% normaliz]],1)*(DATOS_[Conc.Sal.08])))))))),
0)</f>
        <v>0</v>
      </c>
      <c r="R65" s="178">
        <f t="array" ref="R65">IFERROR(
(MEDIAN((IF(DATOS_[[Sexo]:[Sexo]]=$B65,IF(DATOS_[[AGRUP. VALOR. PTO.]:[AGRUP. VALOR. PTO.]]=$B63,IF(DATOS_[[Check Periodo Ref.]:[Check Periodo Ref.]]="Dentro",IF(DATOS_[[Check Equiparado]:[Check Equiparado]]="Sí",IF(DATOS!AM$4="Sí",(1/DATOS_[[% anualiz]:[% anualiz]]),1)*IF(DATOS!AM$5="Sí",1/DATOS_[[% normaliz]:[% normaliz]],1)*(DATOS_[Conc.Sal.09])))))))),
0)</f>
        <v>0</v>
      </c>
      <c r="S65" s="178">
        <f t="array" ref="S65">IFERROR(
(MEDIAN((IF(DATOS_[[Sexo]:[Sexo]]=$B65,IF(DATOS_[[AGRUP. VALOR. PTO.]:[AGRUP. VALOR. PTO.]]=$B63,IF(DATOS_[[Check Periodo Ref.]:[Check Periodo Ref.]]="Dentro",IF(DATOS_[[Check Equiparado]:[Check Equiparado]]="Sí",IF(DATOS!AN$4="Sí",(1/DATOS_[[% anualiz]:[% anualiz]]),1)*IF(DATOS!AN$5="Sí",1/DATOS_[[% normaliz]:[% normaliz]],1)*(DATOS_[Conc.Sal.10])))))))),
0)</f>
        <v>0</v>
      </c>
      <c r="T65" s="178">
        <f t="array" ref="T65">IFERROR(
(MEDIAN((IF(DATOS_[[Sexo]:[Sexo]]=$B65,IF(DATOS_[[AGRUP. VALOR. PTO.]:[AGRUP. VALOR. PTO.]]=$B63,IF(DATOS_[[Check Periodo Ref.]:[Check Periodo Ref.]]="Dentro",IF(DATOS_[[Check Equiparado]:[Check Equiparado]]="Sí",IF(DATOS!AO$4="Sí",(1/DATOS_[[% anualiz]:[% anualiz]]),1)*IF(DATOS!AO$5="Sí",1/DATOS_[[% normaliz]:[% normaliz]],1)*(DATOS_[Conc.Sal.11])))))))),
0)</f>
        <v>0</v>
      </c>
      <c r="U65" s="178">
        <f t="array" ref="U65">IFERROR(
(MEDIAN((IF(DATOS_[[Sexo]:[Sexo]]=$B65,IF(DATOS_[[AGRUP. VALOR. PTO.]:[AGRUP. VALOR. PTO.]]=$B63,IF(DATOS_[[Check Periodo Ref.]:[Check Periodo Ref.]]="Dentro",IF(DATOS_[[Check Equiparado]:[Check Equiparado]]="Sí",IF(DATOS!AP$4="Sí",(1/DATOS_[[% anualiz]:[% anualiz]]),1)*IF(DATOS!AP$5="Sí",1/DATOS_[[% normaliz]:[% normaliz]],1)*(DATOS_[Conc.Sal.12])))))))),
0)</f>
        <v>0</v>
      </c>
      <c r="V65" s="178">
        <f t="array" ref="V65">IFERROR(
(MEDIAN((IF(DATOS_[[Sexo]:[Sexo]]=$B65,IF(DATOS_[[AGRUP. VALOR. PTO.]:[AGRUP. VALOR. PTO.]]=$B63,IF(DATOS_[[Check Periodo Ref.]:[Check Periodo Ref.]]="Dentro",IF(DATOS_[[Check Equiparado]:[Check Equiparado]]="Sí",IF(DATOS!AQ$4="Sí",(1/DATOS_[[% anualiz]:[% anualiz]]),1)*IF(DATOS!AQ$5="Sí",1/DATOS_[[% normaliz]:[% normaliz]],1)*(DATOS_[Conc.Sal.13])))))))),
0)</f>
        <v>0</v>
      </c>
      <c r="W65" s="178">
        <f t="array" ref="W65">IFERROR(
(MEDIAN((IF(DATOS_[[Sexo]:[Sexo]]=$B65,IF(DATOS_[[AGRUP. VALOR. PTO.]:[AGRUP. VALOR. PTO.]]=$B63,IF(DATOS_[[Check Periodo Ref.]:[Check Periodo Ref.]]="Dentro",IF(DATOS_[[Check Equiparado]:[Check Equiparado]]="Sí",IF(DATOS!AR$4="Sí",(1/DATOS_[[% anualiz]:[% anualiz]]),1)*IF(DATOS!AR$5="Sí",1/DATOS_[[% normaliz]:[% normaliz]],1)*(DATOS_[Conc.Sal.14])))))))),
0)</f>
        <v>0</v>
      </c>
      <c r="X65" s="178">
        <f t="array" ref="X65">IFERROR(
(MEDIAN((IF(DATOS_[[Sexo]:[Sexo]]=$B65,IF(DATOS_[[AGRUP. VALOR. PTO.]:[AGRUP. VALOR. PTO.]]=$B63,IF(DATOS_[[Check Periodo Ref.]:[Check Periodo Ref.]]="Dentro",IF(DATOS_[[Check Equiparado]:[Check Equiparado]]="Sí",IF(DATOS!AS$4="Sí",(1/DATOS_[[% anualiz]:[% anualiz]]),1)*IF(DATOS!AS$5="Sí",1/DATOS_[[% normaliz]:[% normaliz]],1)*(DATOS_[Conc.Sal.15])))))))),
0)</f>
        <v>0</v>
      </c>
      <c r="Y65" s="178">
        <f t="array" ref="Y65">IFERROR(
(MEDIAN((IF(DATOS_[[Sexo]:[Sexo]]=$B65,IF(DATOS_[[AGRUP. VALOR. PTO.]:[AGRUP. VALOR. PTO.]]=$B63,IF(DATOS_[[Check Periodo Ref.]:[Check Periodo Ref.]]="Dentro",IF(DATOS_[[Check Equiparado]:[Check Equiparado]]="Sí",IF(DATOS!AT$4="Sí",(1/DATOS_[[% anualiz]:[% anualiz]]),1)*IF(DATOS!AT$5="Sí",1/DATOS_[[% normaliz]:[% normaliz]],1)*(DATOS_[Conc.Sal.16])))))))),
0)</f>
        <v>0</v>
      </c>
      <c r="Z65" s="178">
        <f t="array" ref="Z65">IFERROR(
(MEDIAN((IF(DATOS_[[Sexo]:[Sexo]]=$B65,IF(DATOS_[[AGRUP. VALOR. PTO.]:[AGRUP. VALOR. PTO.]]=$B63,IF(DATOS_[[Check Periodo Ref.]:[Check Periodo Ref.]]="Dentro",IF(DATOS_[[Check Equiparado]:[Check Equiparado]]="Sí",IF(DATOS!AU$4="Sí",(1/DATOS_[[% anualiz]:[% anualiz]]),1)*IF(DATOS!AU$5="Sí",1/DATOS_[[% normaliz]:[% normaliz]],1)*(DATOS_[Conc.Sal.17])))))))),
0)</f>
        <v>0</v>
      </c>
      <c r="AA65" s="178">
        <f t="array" ref="AA65">IFERROR(
(MEDIAN((IF(DATOS_[[Sexo]:[Sexo]]=$B65,IF(DATOS_[[AGRUP. VALOR. PTO.]:[AGRUP. VALOR. PTO.]]=$B63,IF(DATOS_[[Check Periodo Ref.]:[Check Periodo Ref.]]="Dentro",IF(DATOS_[[Check Equiparado]:[Check Equiparado]]="Sí",IF(DATOS!AV$4="Sí",(1/DATOS_[[% anualiz]:[% anualiz]]),1)*IF(DATOS!AV$5="Sí",1/DATOS_[[% normaliz]:[% normaliz]],1)*(DATOS_[Conc.Sal.18])))))))),
0)</f>
        <v>0</v>
      </c>
      <c r="AB65" s="178">
        <f t="array" ref="AB65">IFERROR(
(MEDIAN((IF(DATOS_[[Sexo]:[Sexo]]=$B65,IF(DATOS_[[AGRUP. VALOR. PTO.]:[AGRUP. VALOR. PTO.]]=$B63,IF(DATOS_[[Check Periodo Ref.]:[Check Periodo Ref.]]="Dentro",IF(DATOS_[[Check Equiparado]:[Check Equiparado]]="Sí",IF(DATOS!AW$4="Sí",(1/DATOS_[[% anualiz]:[% anualiz]]),1)*IF(DATOS!AW$5="Sí",1/DATOS_[[% normaliz]:[% normaliz]],1)*(DATOS_[Conc.Sal.19])))))))),
0)</f>
        <v>0</v>
      </c>
      <c r="AC65" s="178">
        <f t="array" ref="AC65">IFERROR(
(MEDIAN((IF(DATOS_[[Sexo]:[Sexo]]=$B65,IF(DATOS_[[AGRUP. VALOR. PTO.]:[AGRUP. VALOR. PTO.]]=$B63,IF(DATOS_[[Check Periodo Ref.]:[Check Periodo Ref.]]="Dentro",IF(DATOS_[[Check Equiparado]:[Check Equiparado]]="Sí",IF(DATOS!AX$4="Sí",(1/DATOS_[[% anualiz]:[% anualiz]]),1)*IF(DATOS!AX$5="Sí",1/DATOS_[[% normaliz]:[% normaliz]],1)*(DATOS_[Conc.Sal.20])))))))),
0)</f>
        <v>0</v>
      </c>
      <c r="AD65" s="178">
        <f t="array" ref="AD65">IFERROR(
(MEDIAN((IF(DATOS_[[Sexo]:[Sexo]]=$B65,IF(DATOS_[[AGRUP. VALOR. PTO.]:[AGRUP. VALOR. PTO.]]=$B63,IF(DATOS_[[Check Periodo Ref.]:[Check Periodo Ref.]]="Dentro",IF(DATOS_[[Check Equiparado]:[Check Equiparado]]="Sí",IF(DATOS!AY$4="Sí",(1/DATOS_[[% anualiz]:[% anualiz]]),1)*IF(DATOS!AY$5="Sí",1/DATOS_[[% normaliz]:[% normaliz]],1)*(DATOS_[Conc.Sal.21])))))))),
0)</f>
        <v>0</v>
      </c>
      <c r="AE65" s="178">
        <f t="array" ref="AE65">IFERROR(
(MEDIAN((IF(DATOS_[[Sexo]:[Sexo]]=$B65,IF(DATOS_[[AGRUP. VALOR. PTO.]:[AGRUP. VALOR. PTO.]]=$B63,IF(DATOS_[[Check Periodo Ref.]:[Check Periodo Ref.]]="Dentro",IF(DATOS_[[Check Equiparado]:[Check Equiparado]]="Sí",IF(DATOS!AZ$4="Sí",(1/DATOS_[[% anualiz]:[% anualiz]]),1)*IF(DATOS!AZ$5="Sí",1/DATOS_[[% normaliz]:[% normaliz]],1)*(DATOS_[Conc.Sal.22])))))))),
0)</f>
        <v>0</v>
      </c>
      <c r="AF65" s="178">
        <f t="array" ref="AF65">IFERROR(
(MEDIAN((IF(DATOS_[[Sexo]:[Sexo]]=$B65,IF(DATOS_[[AGRUP. VALOR. PTO.]:[AGRUP. VALOR. PTO.]]=$B63,IF(DATOS_[[Check Periodo Ref.]:[Check Periodo Ref.]]="Dentro",IF(DATOS_[[Check Equiparado]:[Check Equiparado]]="Sí",IF(DATOS!BA$4="Sí",(1/DATOS_[[% anualiz]:[% anualiz]]),1)*IF(DATOS!BA$5="Sí",1/DATOS_[[% normaliz]:[% normaliz]],1)*(DATOS_[Conc.Sal.23])))))))),
0)</f>
        <v>0</v>
      </c>
      <c r="AG65" s="178">
        <f t="array" ref="AG65">IFERROR(
(MEDIAN((IF(DATOS_[[Sexo]:[Sexo]]=$B65,IF(DATOS_[[AGRUP. VALOR. PTO.]:[AGRUP. VALOR. PTO.]]=$B63,IF(DATOS_[[Check Periodo Ref.]:[Check Periodo Ref.]]="Dentro",IF(DATOS_[[Check Equiparado]:[Check Equiparado]]="Sí",IF(DATOS!BB$4="Sí",(1/DATOS_[[% anualiz]:[% anualiz]]),1)*IF(DATOS!BB$5="Sí",1/DATOS_[[% normaliz]:[% normaliz]],1)*(DATOS_[Conc.Sal.24])))))))),
0)</f>
        <v>0</v>
      </c>
      <c r="AH65" s="178">
        <f t="array" ref="AH65">IFERROR(
(MEDIAN((IF(DATOS_[[Sexo]:[Sexo]]=$B65,IF(DATOS_[[AGRUP. VALOR. PTO.]:[AGRUP. VALOR. PTO.]]=$B63,IF(DATOS_[[Check Periodo Ref.]:[Check Periodo Ref.]]="Dentro",IF(DATOS_[[Check Equiparado]:[Check Equiparado]]="Sí",IF(DATOS!BC$4="Sí",(1/DATOS_[[% anualiz]:[% anualiz]]),1)*IF(DATOS!BC$5="Sí",1/DATOS_[[% normaliz]:[% normaliz]],1)*(DATOS_[Conc.Sal.25])))))))),
0)</f>
        <v>0</v>
      </c>
      <c r="AI65" s="178">
        <f t="array" ref="AI65">IFERROR(
(MEDIAN((IF(DATOS_[[Sexo]:[Sexo]]=$B65,IF(DATOS_[[AGRUP. VALOR. PTO.]:[AGRUP. VALOR. PTO.]]=$B63,IF(DATOS_[[Check Periodo Ref.]:[Check Periodo Ref.]]="Dentro",IF(DATOS_[[Check Equiparado]:[Check Equiparado]]="Sí",IF(DATOS!BD$4="Sí",(1/DATOS_[[% anualiz]:[% anualiz]]),1)*IF(DATOS!BD$5="Sí",1/DATOS_[[% normaliz]:[% normaliz]],1)*(DATOS_[Conc.Sal.26])))))))),
0)</f>
        <v>0</v>
      </c>
      <c r="AJ65" s="178">
        <f t="array" ref="AJ65">IFERROR(
(MEDIAN((IF(DATOS_[[Sexo]:[Sexo]]=$B65,IF(DATOS_[[AGRUP. VALOR. PTO.]:[AGRUP. VALOR. PTO.]]=$B63,IF(DATOS_[[Check Periodo Ref.]:[Check Periodo Ref.]]="Dentro",IF(DATOS_[[Check Equiparado]:[Check Equiparado]]="Sí",IF(DATOS!BE$4="Sí",(1/DATOS_[[% anualiz]:[% anualiz]]),1)*IF(DATOS!BE$5="Sí",1/DATOS_[[% normaliz]:[% normaliz]],1)*(DATOS_[Conc.Sal.27])))))))),
0)</f>
        <v>0</v>
      </c>
      <c r="AK65" s="178">
        <f t="array" ref="AK65">IFERROR(
(MEDIAN((IF(DATOS_[[Sexo]:[Sexo]]=$B65,IF(DATOS_[[AGRUP. VALOR. PTO.]:[AGRUP. VALOR. PTO.]]=$B63,IF(DATOS_[[Check Periodo Ref.]:[Check Periodo Ref.]]="Dentro",IF(DATOS_[[Check Equiparado]:[Check Equiparado]]="Sí",IF(DATOS!BF$4="Sí",(1/DATOS_[[% anualiz]:[% anualiz]]),1)*IF(DATOS!BF$5="Sí",1/DATOS_[[% normaliz]:[% normaliz]],1)*(DATOS_[Conc.Sal.28])))))))),
0)</f>
        <v>0</v>
      </c>
      <c r="AL65" s="178">
        <f t="array" ref="AL65">IFERROR(
(MEDIAN((IF(DATOS_[[Sexo]:[Sexo]]=$B65,IF(DATOS_[[AGRUP. VALOR. PTO.]:[AGRUP. VALOR. PTO.]]=$B63,IF(DATOS_[[Check Periodo Ref.]:[Check Periodo Ref.]]="Dentro",IF(DATOS_[[Check Equiparado]:[Check Equiparado]]="Sí",IF(DATOS!BG$4="Sí",(1/DATOS_[[% anualiz]:[% anualiz]]),1)*IF(DATOS!BG$5="Sí",1/DATOS_[[% normaliz]:[% normaliz]],1)*(DATOS_[Conc.Sal.29])))))))),
0)</f>
        <v>0</v>
      </c>
      <c r="AM65" s="178">
        <f t="array" ref="AM65">IFERROR(
(MEDIAN((IF(DATOS_[[Sexo]:[Sexo]]=$B65,IF(DATOS_[[AGRUP. VALOR. PTO.]:[AGRUP. VALOR. PTO.]]=$B63,IF(DATOS_[[Check Periodo Ref.]:[Check Periodo Ref.]]="Dentro",IF(DATOS_[[Check Equiparado]:[Check Equiparado]]="Sí",IF(DATOS!BH$4="Sí",(1/DATOS_[[% anualiz]:[% anualiz]]),1)*IF(DATOS!BH$5="Sí",1/DATOS_[[% normaliz]:[% normaliz]],1)*(DATOS_[Conc.Sal.30])))))))),
0)</f>
        <v>0</v>
      </c>
      <c r="AN65" s="179">
        <f t="array" ref="AN65">IFERROR(
MEDIAN(IF(DATOS_[Sexo]=$B65,IF(DATOS_[[AGRUP. VALOR. PTO.]:[AGRUP. VALOR. PTO.]]=$B63,IF(DATOS_[Check Equiparado]="Sí",IF(DATOS_[Check Periodo Ref.]="Dentro",DATOS_[Tot COMPL.SAL Eq],FALSE))))),
0)</f>
        <v>0</v>
      </c>
      <c r="AO65" s="180">
        <f t="array" ref="AO65">IFERROR(
MEDIAN(IF(DATOS_[Sexo]=$B65,IF(DATOS_[[AGRUP. VALOR. PTO.]:[AGRUP. VALOR. PTO.]]=$B63,IF(DATOS_[Check Equiparado]="Sí",IF(DATOS_[Check Periodo Ref.]="Dentro",DATOS_[TOTAL SALARIO Eq],FALSE))))),
0)</f>
        <v>0</v>
      </c>
      <c r="AP65" s="181">
        <f t="array" ref="AP65">IFERROR(
(MEDIAN((IF(DATOS_[[Sexo]:[Sexo]]=$B65,IF(DATOS_[[AGRUP. VALOR. PTO.]:[AGRUP. VALOR. PTO.]]=$B64,IF(DATOS_[[Check Periodo Ref.]:[Check Periodo Ref.]]="Dentro",IF(DATOS_[[Check Equiparado]:[Check Equiparado]]="Sí",IF(DATOS!BI$4="Sí",(1/DATOS_[[% anualiz]:[% anualiz]]),1)*IF(DATOS!BI$5="Sí",1/DATOS_[[% normaliz]:[% normaliz]],1)*(DATOS_[C.Extra.01])))))))),
0)</f>
        <v>0</v>
      </c>
      <c r="AQ65" s="181">
        <f t="array" ref="AQ65">IFERROR(
(MEDIAN((IF(DATOS_[[Sexo]:[Sexo]]=$B65,IF(DATOS_[[AGRUP. VALOR. PTO.]:[AGRUP. VALOR. PTO.]]=$B64,IF(DATOS_[[Check Periodo Ref.]:[Check Periodo Ref.]]="Dentro",IF(DATOS_[[Check Equiparado]:[Check Equiparado]]="Sí",IF(DATOS!BJ$4="Sí",(1/DATOS_[[% anualiz]:[% anualiz]]),1)*IF(DATOS!BJ$5="Sí",1/DATOS_[[% normaliz]:[% normaliz]],1)*(DATOS_[C.Extra.02])))))))),
0)</f>
        <v>0</v>
      </c>
      <c r="AR65" s="181">
        <f t="array" ref="AR65">IFERROR(
(MEDIAN((IF(DATOS_[[Sexo]:[Sexo]]=$B65,IF(DATOS_[[AGRUP. VALOR. PTO.]:[AGRUP. VALOR. PTO.]]=$B64,IF(DATOS_[[Check Periodo Ref.]:[Check Periodo Ref.]]="Dentro",IF(DATOS_[[Check Equiparado]:[Check Equiparado]]="Sí",IF(DATOS!BK$4="Sí",(1/DATOS_[[% anualiz]:[% anualiz]]),1)*IF(DATOS!BK$5="Sí",1/DATOS_[[% normaliz]:[% normaliz]],1)*(DATOS_[C.Extra.03])))))))),
0)</f>
        <v>0</v>
      </c>
      <c r="AS65" s="181">
        <f t="array" ref="AS65">IFERROR(
(MEDIAN((IF(DATOS_[[Sexo]:[Sexo]]=$B65,IF(DATOS_[[AGRUP. VALOR. PTO.]:[AGRUP. VALOR. PTO.]]=$B64,IF(DATOS_[[Check Periodo Ref.]:[Check Periodo Ref.]]="Dentro",IF(DATOS_[[Check Equiparado]:[Check Equiparado]]="Sí",IF(DATOS!BL$4="Sí",(1/DATOS_[[% anualiz]:[% anualiz]]),1)*IF(DATOS!BL$5="Sí",1/DATOS_[[% normaliz]:[% normaliz]],1)*(DATOS_[C.Extra.04])))))))),
0)</f>
        <v>0</v>
      </c>
      <c r="AT65" s="181">
        <f t="array" ref="AT65">IFERROR(
(MEDIAN((IF(DATOS_[[Sexo]:[Sexo]]=$B65,IF(DATOS_[[AGRUP. VALOR. PTO.]:[AGRUP. VALOR. PTO.]]=$B64,IF(DATOS_[[Check Periodo Ref.]:[Check Periodo Ref.]]="Dentro",IF(DATOS_[[Check Equiparado]:[Check Equiparado]]="Sí",IF(DATOS!BM$4="Sí",(1/DATOS_[[% anualiz]:[% anualiz]]),1)*IF(DATOS!BM$5="Sí",1/DATOS_[[% normaliz]:[% normaliz]],1)*(DATOS_[C.Extra.05])))))))),
0)</f>
        <v>0</v>
      </c>
      <c r="AU65" s="182">
        <f t="array" ref="AU65">IFERROR(
MEDIAN(IF(DATOS_[Sexo]=$B65,IF(DATOS_[[AGRUP. VALOR. PTO.]:[AGRUP. VALOR. PTO.]]=$B63,IF(DATOS_[Check Equiparado]="Sí",IF(DATOS_[Check Periodo Ref.]="Dentro",DATOS_[Tot Extrasalarial Eq],FALSE))))),
0)</f>
        <v>0</v>
      </c>
      <c r="AV65" s="183">
        <f t="array" ref="AV65">IFERROR(
MEDIAN(IF(DATOS_[Sexo]=$B65,IF(DATOS_[[AGRUP. VALOR. PTO.]:[AGRUP. VALOR. PTO.]]=$B63,IF(DATOS_[Check Equiparado]="Sí",IF(DATOS_[Check Periodo Ref.]="Dentro",DATOS_[TOTAL Retrib Eq],FALSE))))),
0)</f>
        <v>0</v>
      </c>
    </row>
    <row r="66" spans="1:48" ht="17.25" thickBot="1" x14ac:dyDescent="0.35">
      <c r="A66" s="107" t="str">
        <f t="shared" ref="A66" si="71">+A67</f>
        <v>[ocultar]</v>
      </c>
      <c r="B66" s="157" t="s">
        <v>277</v>
      </c>
      <c r="C66" s="176"/>
      <c r="D66" s="106"/>
      <c r="E66" s="106"/>
      <c r="F66" s="106"/>
      <c r="G66" s="106"/>
      <c r="H66" s="106"/>
      <c r="I66" s="186" t="str">
        <f t="shared" ref="I66:AV66" si="72">IFERROR((I67-I68)/I67,"")</f>
        <v/>
      </c>
      <c r="J66" s="190" t="str">
        <f t="shared" si="72"/>
        <v/>
      </c>
      <c r="K66" s="190" t="str">
        <f t="shared" si="72"/>
        <v/>
      </c>
      <c r="L66" s="190" t="str">
        <f t="shared" si="72"/>
        <v/>
      </c>
      <c r="M66" s="190" t="str">
        <f t="shared" si="72"/>
        <v/>
      </c>
      <c r="N66" s="190" t="str">
        <f t="shared" si="72"/>
        <v/>
      </c>
      <c r="O66" s="190" t="str">
        <f t="shared" si="72"/>
        <v/>
      </c>
      <c r="P66" s="190" t="str">
        <f t="shared" si="72"/>
        <v/>
      </c>
      <c r="Q66" s="190" t="str">
        <f t="shared" si="72"/>
        <v/>
      </c>
      <c r="R66" s="190" t="str">
        <f t="shared" si="72"/>
        <v/>
      </c>
      <c r="S66" s="190" t="str">
        <f t="shared" si="72"/>
        <v/>
      </c>
      <c r="T66" s="190" t="str">
        <f t="shared" si="72"/>
        <v/>
      </c>
      <c r="U66" s="190" t="str">
        <f t="shared" si="72"/>
        <v/>
      </c>
      <c r="V66" s="190" t="str">
        <f t="shared" si="72"/>
        <v/>
      </c>
      <c r="W66" s="190" t="str">
        <f t="shared" si="72"/>
        <v/>
      </c>
      <c r="X66" s="190" t="str">
        <f t="shared" si="72"/>
        <v/>
      </c>
      <c r="Y66" s="190" t="str">
        <f t="shared" si="72"/>
        <v/>
      </c>
      <c r="Z66" s="189" t="str">
        <f t="shared" si="72"/>
        <v/>
      </c>
      <c r="AA66" s="189" t="str">
        <f t="shared" si="72"/>
        <v/>
      </c>
      <c r="AB66" s="189" t="str">
        <f t="shared" si="72"/>
        <v/>
      </c>
      <c r="AC66" s="189" t="str">
        <f t="shared" si="72"/>
        <v/>
      </c>
      <c r="AD66" s="189" t="str">
        <f t="shared" si="72"/>
        <v/>
      </c>
      <c r="AE66" s="189" t="str">
        <f t="shared" si="72"/>
        <v/>
      </c>
      <c r="AF66" s="189" t="str">
        <f t="shared" si="72"/>
        <v/>
      </c>
      <c r="AG66" s="189" t="str">
        <f t="shared" si="72"/>
        <v/>
      </c>
      <c r="AH66" s="189" t="str">
        <f t="shared" si="72"/>
        <v/>
      </c>
      <c r="AI66" s="189" t="str">
        <f t="shared" si="72"/>
        <v/>
      </c>
      <c r="AJ66" s="189" t="str">
        <f t="shared" si="72"/>
        <v/>
      </c>
      <c r="AK66" s="189" t="str">
        <f t="shared" si="72"/>
        <v/>
      </c>
      <c r="AL66" s="189" t="str">
        <f t="shared" si="72"/>
        <v/>
      </c>
      <c r="AM66" s="189" t="str">
        <f t="shared" si="72"/>
        <v/>
      </c>
      <c r="AN66" s="191" t="str">
        <f t="shared" si="72"/>
        <v/>
      </c>
      <c r="AO66" s="195" t="str">
        <f t="shared" si="72"/>
        <v/>
      </c>
      <c r="AP66" s="192" t="str">
        <f t="shared" si="72"/>
        <v/>
      </c>
      <c r="AQ66" s="192" t="str">
        <f t="shared" si="72"/>
        <v/>
      </c>
      <c r="AR66" s="192" t="str">
        <f t="shared" si="72"/>
        <v/>
      </c>
      <c r="AS66" s="192" t="str">
        <f t="shared" si="72"/>
        <v/>
      </c>
      <c r="AT66" s="192" t="str">
        <f t="shared" si="72"/>
        <v/>
      </c>
      <c r="AU66" s="193" t="str">
        <f t="shared" si="72"/>
        <v/>
      </c>
      <c r="AV66" s="194" t="str">
        <f t="shared" si="72"/>
        <v/>
      </c>
    </row>
    <row r="67" spans="1:48" x14ac:dyDescent="0.3">
      <c r="A67" s="107" t="str">
        <f t="shared" ref="A67" si="73">+IF(C67+C68=0,"[ocultar]","")</f>
        <v>[ocultar]</v>
      </c>
      <c r="B67" s="153" t="s">
        <v>162</v>
      </c>
      <c r="C67" s="99">
        <f t="array" ref="C67">SUM(IF($B67=DATOS_[Sexo],
IF($B66=DATOS_[AGRUP. VALOR. PTO.],
IF("Dentro"=DATOS_[Check Periodo Ref.],
1/(COUNTIFS(DATOS_[Sexo],$B67,DATOS_[AGRUP. VALOR. PTO.],$B66,DATOS_[Check Periodo Ref.],"Dentro",DATOS_[id],DATOS_[id]))))))</f>
        <v>0</v>
      </c>
      <c r="D67" s="100">
        <f>COUNTIFS(DATOS_[AGRUP. VALOR. PTO.],$B66,DATOS_[Sexo],$B67,DATOS_[Check Periodo Ref.],"Dentro")</f>
        <v>0</v>
      </c>
      <c r="E67" s="100">
        <f>COUNTIFS(DATOS_[AGRUP. VALOR. PTO.],$B66,DATOS_[Sexo],$B67,DATOS_[Check Periodo Ref.],"Dentro",DATOS_[Check Nº SC Norm],"Sí")</f>
        <v>0</v>
      </c>
      <c r="F67" s="100">
        <f>COUNTIFS(DATOS_[AGRUP. VALOR. PTO.],$B66,DATOS_[Sexo],$B67,DATOS_[Check Periodo Ref.],"Dentro",DATOS_[Check Nº SC Anualiz],"Sí")</f>
        <v>0</v>
      </c>
      <c r="G67" s="100">
        <f>COUNTIFS(DATOS_[AGRUP. VALOR. PTO.],$B66,DATOS_[Sexo],$B67,DATOS_[Check Periodo Ref.],"Dentro",DATOS_[Check Nº SC Norm y Anualiz],"Sí")</f>
        <v>0</v>
      </c>
      <c r="H67" s="100">
        <f>COUNTIFS(DATOS_[AGRUP. VALOR. PTO.],$B66,DATOS_[Sexo],$B67,DATOS_[Check Periodo Ref.],"Dentro",DATOS_[Check Equiparación],"Sí")</f>
        <v>0</v>
      </c>
      <c r="I67" s="177">
        <f t="array" ref="I67">IFERROR(
MEDIAN(IF(DATOS_[Sexo]=$B67,IF(DATOS_[[AGRUP. VALOR. PTO.]:[AGRUP. VALOR. PTO.]]=$B66,IF(DATOS_[Check Equiparado]="Sí",IF(DATOS_[Check Periodo Ref.]="Dentro",DATOS_[SALARIO BASE Eq],FALSE))))),
0)</f>
        <v>0</v>
      </c>
      <c r="J67" s="178">
        <f t="array" ref="J67">IFERROR(
(MEDIAN((IF(DATOS_[[Sexo]:[Sexo]]=$B67,IF(DATOS_[[AGRUP. VALOR. PTO.]:[AGRUP. VALOR. PTO.]]=$B66,IF(DATOS_[[Check Periodo Ref.]:[Check Periodo Ref.]]="Dentro",IF(DATOS_[[Check Equiparado]:[Check Equiparado]]="Sí",IF(DATOS!AE$4="Sí",(1/DATOS_[[% anualiz]:[% anualiz]]),1)*IF(DATOS!AE$5="Sí",1/DATOS_[[% normaliz]:[% normaliz]],1)*(DATOS_[Conc.Sal.01])))))))),
0)</f>
        <v>0</v>
      </c>
      <c r="K67" s="178">
        <f t="array" ref="K67">IFERROR(
(MEDIAN((IF(DATOS_[[Sexo]:[Sexo]]=$B67,IF(DATOS_[[AGRUP. VALOR. PTO.]:[AGRUP. VALOR. PTO.]]=$B66,IF(DATOS_[[Check Periodo Ref.]:[Check Periodo Ref.]]="Dentro",IF(DATOS_[[Check Equiparado]:[Check Equiparado]]="Sí",IF(DATOS!AF$4="Sí",(1/DATOS_[[% anualiz]:[% anualiz]]),1)*IF(DATOS!AF$5="Sí",1/DATOS_[[% normaliz]:[% normaliz]],1)*(DATOS_[Conc.Sal.02])))))))),
0)</f>
        <v>0</v>
      </c>
      <c r="L67" s="178">
        <f t="array" ref="L67">IFERROR(
(MEDIAN((IF(DATOS_[[Sexo]:[Sexo]]=$B67,IF(DATOS_[[AGRUP. VALOR. PTO.]:[AGRUP. VALOR. PTO.]]=$B66,IF(DATOS_[[Check Periodo Ref.]:[Check Periodo Ref.]]="Dentro",IF(DATOS_[[Check Equiparado]:[Check Equiparado]]="Sí",IF(DATOS!AG$4="Sí",(1/DATOS_[[% anualiz]:[% anualiz]]),1)*IF(DATOS!AG$5="Sí",1/DATOS_[[% normaliz]:[% normaliz]],1)*(DATOS_[Conc.Sal.03])))))))),
0)</f>
        <v>0</v>
      </c>
      <c r="M67" s="178">
        <f t="array" ref="M67">IFERROR(
(MEDIAN((IF(DATOS_[[Sexo]:[Sexo]]=$B67,IF(DATOS_[[AGRUP. VALOR. PTO.]:[AGRUP. VALOR. PTO.]]=$B66,IF(DATOS_[[Check Periodo Ref.]:[Check Periodo Ref.]]="Dentro",IF(DATOS_[[Check Equiparado]:[Check Equiparado]]="Sí",IF(DATOS!AH$4="Sí",(1/DATOS_[[% anualiz]:[% anualiz]]),1)*IF(DATOS!AH$5="Sí",1/DATOS_[[% normaliz]:[% normaliz]],1)*(DATOS_[Conc.Sal.04])))))))),
0)</f>
        <v>0</v>
      </c>
      <c r="N67" s="178">
        <f t="array" ref="N67">IFERROR(
(MEDIAN((IF(DATOS_[[Sexo]:[Sexo]]=$B67,IF(DATOS_[[AGRUP. VALOR. PTO.]:[AGRUP. VALOR. PTO.]]=$B66,IF(DATOS_[[Check Periodo Ref.]:[Check Periodo Ref.]]="Dentro",IF(DATOS_[[Check Equiparado]:[Check Equiparado]]="Sí",IF(DATOS!AI$4="Sí",(1/DATOS_[[% anualiz]:[% anualiz]]),1)*IF(DATOS!AI$5="Sí",1/DATOS_[[% normaliz]:[% normaliz]],1)*(DATOS_[Conc.Sal.05])))))))),
0)</f>
        <v>0</v>
      </c>
      <c r="O67" s="178">
        <f t="array" ref="O67">IFERROR(
(MEDIAN((IF(DATOS_[[Sexo]:[Sexo]]=$B67,IF(DATOS_[[AGRUP. VALOR. PTO.]:[AGRUP. VALOR. PTO.]]=$B66,IF(DATOS_[[Check Periodo Ref.]:[Check Periodo Ref.]]="Dentro",IF(DATOS_[[Check Equiparado]:[Check Equiparado]]="Sí",IF(DATOS!AJ$4="Sí",(1/DATOS_[[% anualiz]:[% anualiz]]),1)*IF(DATOS!AJ$5="Sí",1/DATOS_[[% normaliz]:[% normaliz]],1)*(DATOS_[Conc.Sal.06])))))))),
0)</f>
        <v>0</v>
      </c>
      <c r="P67" s="178">
        <f t="array" ref="P67">IFERROR(
(MEDIAN((IF(DATOS_[[Sexo]:[Sexo]]=$B67,IF(DATOS_[[AGRUP. VALOR. PTO.]:[AGRUP. VALOR. PTO.]]=$B66,IF(DATOS_[[Check Periodo Ref.]:[Check Periodo Ref.]]="Dentro",IF(DATOS_[[Check Equiparado]:[Check Equiparado]]="Sí",IF(DATOS!AK$4="Sí",(1/DATOS_[[% anualiz]:[% anualiz]]),1)*IF(DATOS!AK$5="Sí",1/DATOS_[[% normaliz]:[% normaliz]],1)*(DATOS_[Conc.Sal.07])))))))),
0)</f>
        <v>0</v>
      </c>
      <c r="Q67" s="178">
        <f t="array" ref="Q67">IFERROR(
(MEDIAN((IF(DATOS_[[Sexo]:[Sexo]]=$B67,IF(DATOS_[[AGRUP. VALOR. PTO.]:[AGRUP. VALOR. PTO.]]=$B66,IF(DATOS_[[Check Periodo Ref.]:[Check Periodo Ref.]]="Dentro",IF(DATOS_[[Check Equiparado]:[Check Equiparado]]="Sí",IF(DATOS!AL$4="Sí",(1/DATOS_[[% anualiz]:[% anualiz]]),1)*IF(DATOS!AL$5="Sí",1/DATOS_[[% normaliz]:[% normaliz]],1)*(DATOS_[Conc.Sal.08])))))))),
0)</f>
        <v>0</v>
      </c>
      <c r="R67" s="178">
        <f t="array" ref="R67">IFERROR(
(MEDIAN((IF(DATOS_[[Sexo]:[Sexo]]=$B67,IF(DATOS_[[AGRUP. VALOR. PTO.]:[AGRUP. VALOR. PTO.]]=$B66,IF(DATOS_[[Check Periodo Ref.]:[Check Periodo Ref.]]="Dentro",IF(DATOS_[[Check Equiparado]:[Check Equiparado]]="Sí",IF(DATOS!AM$4="Sí",(1/DATOS_[[% anualiz]:[% anualiz]]),1)*IF(DATOS!AM$5="Sí",1/DATOS_[[% normaliz]:[% normaliz]],1)*(DATOS_[Conc.Sal.09])))))))),
0)</f>
        <v>0</v>
      </c>
      <c r="S67" s="178">
        <f t="array" ref="S67">IFERROR(
(MEDIAN((IF(DATOS_[[Sexo]:[Sexo]]=$B67,IF(DATOS_[[AGRUP. VALOR. PTO.]:[AGRUP. VALOR. PTO.]]=$B66,IF(DATOS_[[Check Periodo Ref.]:[Check Periodo Ref.]]="Dentro",IF(DATOS_[[Check Equiparado]:[Check Equiparado]]="Sí",IF(DATOS!AN$4="Sí",(1/DATOS_[[% anualiz]:[% anualiz]]),1)*IF(DATOS!AN$5="Sí",1/DATOS_[[% normaliz]:[% normaliz]],1)*(DATOS_[Conc.Sal.10])))))))),
0)</f>
        <v>0</v>
      </c>
      <c r="T67" s="178">
        <f t="array" ref="T67">IFERROR(
(MEDIAN((IF(DATOS_[[Sexo]:[Sexo]]=$B67,IF(DATOS_[[AGRUP. VALOR. PTO.]:[AGRUP. VALOR. PTO.]]=$B66,IF(DATOS_[[Check Periodo Ref.]:[Check Periodo Ref.]]="Dentro",IF(DATOS_[[Check Equiparado]:[Check Equiparado]]="Sí",IF(DATOS!AO$4="Sí",(1/DATOS_[[% anualiz]:[% anualiz]]),1)*IF(DATOS!AO$5="Sí",1/DATOS_[[% normaliz]:[% normaliz]],1)*(DATOS_[Conc.Sal.11])))))))),
0)</f>
        <v>0</v>
      </c>
      <c r="U67" s="178">
        <f t="array" ref="U67">IFERROR(
(MEDIAN((IF(DATOS_[[Sexo]:[Sexo]]=$B67,IF(DATOS_[[AGRUP. VALOR. PTO.]:[AGRUP. VALOR. PTO.]]=$B66,IF(DATOS_[[Check Periodo Ref.]:[Check Periodo Ref.]]="Dentro",IF(DATOS_[[Check Equiparado]:[Check Equiparado]]="Sí",IF(DATOS!AP$4="Sí",(1/DATOS_[[% anualiz]:[% anualiz]]),1)*IF(DATOS!AP$5="Sí",1/DATOS_[[% normaliz]:[% normaliz]],1)*(DATOS_[Conc.Sal.12])))))))),
0)</f>
        <v>0</v>
      </c>
      <c r="V67" s="178">
        <f t="array" ref="V67">IFERROR(
(MEDIAN((IF(DATOS_[[Sexo]:[Sexo]]=$B67,IF(DATOS_[[AGRUP. VALOR. PTO.]:[AGRUP. VALOR. PTO.]]=$B66,IF(DATOS_[[Check Periodo Ref.]:[Check Periodo Ref.]]="Dentro",IF(DATOS_[[Check Equiparado]:[Check Equiparado]]="Sí",IF(DATOS!AQ$4="Sí",(1/DATOS_[[% anualiz]:[% anualiz]]),1)*IF(DATOS!AQ$5="Sí",1/DATOS_[[% normaliz]:[% normaliz]],1)*(DATOS_[Conc.Sal.13])))))))),
0)</f>
        <v>0</v>
      </c>
      <c r="W67" s="178">
        <f t="array" ref="W67">IFERROR(
(MEDIAN((IF(DATOS_[[Sexo]:[Sexo]]=$B67,IF(DATOS_[[AGRUP. VALOR. PTO.]:[AGRUP. VALOR. PTO.]]=$B66,IF(DATOS_[[Check Periodo Ref.]:[Check Periodo Ref.]]="Dentro",IF(DATOS_[[Check Equiparado]:[Check Equiparado]]="Sí",IF(DATOS!AR$4="Sí",(1/DATOS_[[% anualiz]:[% anualiz]]),1)*IF(DATOS!AR$5="Sí",1/DATOS_[[% normaliz]:[% normaliz]],1)*(DATOS_[Conc.Sal.14])))))))),
0)</f>
        <v>0</v>
      </c>
      <c r="X67" s="178">
        <f t="array" ref="X67">IFERROR(
(MEDIAN((IF(DATOS_[[Sexo]:[Sexo]]=$B67,IF(DATOS_[[AGRUP. VALOR. PTO.]:[AGRUP. VALOR. PTO.]]=$B66,IF(DATOS_[[Check Periodo Ref.]:[Check Periodo Ref.]]="Dentro",IF(DATOS_[[Check Equiparado]:[Check Equiparado]]="Sí",IF(DATOS!AS$4="Sí",(1/DATOS_[[% anualiz]:[% anualiz]]),1)*IF(DATOS!AS$5="Sí",1/DATOS_[[% normaliz]:[% normaliz]],1)*(DATOS_[Conc.Sal.15])))))))),
0)</f>
        <v>0</v>
      </c>
      <c r="Y67" s="178">
        <f t="array" ref="Y67">IFERROR(
(MEDIAN((IF(DATOS_[[Sexo]:[Sexo]]=$B67,IF(DATOS_[[AGRUP. VALOR. PTO.]:[AGRUP. VALOR. PTO.]]=$B66,IF(DATOS_[[Check Periodo Ref.]:[Check Periodo Ref.]]="Dentro",IF(DATOS_[[Check Equiparado]:[Check Equiparado]]="Sí",IF(DATOS!AT$4="Sí",(1/DATOS_[[% anualiz]:[% anualiz]]),1)*IF(DATOS!AT$5="Sí",1/DATOS_[[% normaliz]:[% normaliz]],1)*(DATOS_[Conc.Sal.16])))))))),
0)</f>
        <v>0</v>
      </c>
      <c r="Z67" s="178">
        <f t="array" ref="Z67">IFERROR(
(MEDIAN((IF(DATOS_[[Sexo]:[Sexo]]=$B67,IF(DATOS_[[AGRUP. VALOR. PTO.]:[AGRUP. VALOR. PTO.]]=$B66,IF(DATOS_[[Check Periodo Ref.]:[Check Periodo Ref.]]="Dentro",IF(DATOS_[[Check Equiparado]:[Check Equiparado]]="Sí",IF(DATOS!AU$4="Sí",(1/DATOS_[[% anualiz]:[% anualiz]]),1)*IF(DATOS!AU$5="Sí",1/DATOS_[[% normaliz]:[% normaliz]],1)*(DATOS_[Conc.Sal.17])))))))),
0)</f>
        <v>0</v>
      </c>
      <c r="AA67" s="178">
        <f t="array" ref="AA67">IFERROR(
(MEDIAN((IF(DATOS_[[Sexo]:[Sexo]]=$B67,IF(DATOS_[[AGRUP. VALOR. PTO.]:[AGRUP. VALOR. PTO.]]=$B66,IF(DATOS_[[Check Periodo Ref.]:[Check Periodo Ref.]]="Dentro",IF(DATOS_[[Check Equiparado]:[Check Equiparado]]="Sí",IF(DATOS!AV$4="Sí",(1/DATOS_[[% anualiz]:[% anualiz]]),1)*IF(DATOS!AV$5="Sí",1/DATOS_[[% normaliz]:[% normaliz]],1)*(DATOS_[Conc.Sal.18])))))))),
0)</f>
        <v>0</v>
      </c>
      <c r="AB67" s="178">
        <f t="array" ref="AB67">IFERROR(
(MEDIAN((IF(DATOS_[[Sexo]:[Sexo]]=$B67,IF(DATOS_[[AGRUP. VALOR. PTO.]:[AGRUP. VALOR. PTO.]]=$B66,IF(DATOS_[[Check Periodo Ref.]:[Check Periodo Ref.]]="Dentro",IF(DATOS_[[Check Equiparado]:[Check Equiparado]]="Sí",IF(DATOS!AW$4="Sí",(1/DATOS_[[% anualiz]:[% anualiz]]),1)*IF(DATOS!AW$5="Sí",1/DATOS_[[% normaliz]:[% normaliz]],1)*(DATOS_[Conc.Sal.19])))))))),
0)</f>
        <v>0</v>
      </c>
      <c r="AC67" s="178">
        <f t="array" ref="AC67">IFERROR(
(MEDIAN((IF(DATOS_[[Sexo]:[Sexo]]=$B67,IF(DATOS_[[AGRUP. VALOR. PTO.]:[AGRUP. VALOR. PTO.]]=$B66,IF(DATOS_[[Check Periodo Ref.]:[Check Periodo Ref.]]="Dentro",IF(DATOS_[[Check Equiparado]:[Check Equiparado]]="Sí",IF(DATOS!AX$4="Sí",(1/DATOS_[[% anualiz]:[% anualiz]]),1)*IF(DATOS!AX$5="Sí",1/DATOS_[[% normaliz]:[% normaliz]],1)*(DATOS_[Conc.Sal.20])))))))),
0)</f>
        <v>0</v>
      </c>
      <c r="AD67" s="178">
        <f t="array" ref="AD67">IFERROR(
(MEDIAN((IF(DATOS_[[Sexo]:[Sexo]]=$B67,IF(DATOS_[[AGRUP. VALOR. PTO.]:[AGRUP. VALOR. PTO.]]=$B66,IF(DATOS_[[Check Periodo Ref.]:[Check Periodo Ref.]]="Dentro",IF(DATOS_[[Check Equiparado]:[Check Equiparado]]="Sí",IF(DATOS!AY$4="Sí",(1/DATOS_[[% anualiz]:[% anualiz]]),1)*IF(DATOS!AY$5="Sí",1/DATOS_[[% normaliz]:[% normaliz]],1)*(DATOS_[Conc.Sal.21])))))))),
0)</f>
        <v>0</v>
      </c>
      <c r="AE67" s="178">
        <f t="array" ref="AE67">IFERROR(
(MEDIAN((IF(DATOS_[[Sexo]:[Sexo]]=$B67,IF(DATOS_[[AGRUP. VALOR. PTO.]:[AGRUP. VALOR. PTO.]]=$B66,IF(DATOS_[[Check Periodo Ref.]:[Check Periodo Ref.]]="Dentro",IF(DATOS_[[Check Equiparado]:[Check Equiparado]]="Sí",IF(DATOS!AZ$4="Sí",(1/DATOS_[[% anualiz]:[% anualiz]]),1)*IF(DATOS!AZ$5="Sí",1/DATOS_[[% normaliz]:[% normaliz]],1)*(DATOS_[Conc.Sal.22])))))))),
0)</f>
        <v>0</v>
      </c>
      <c r="AF67" s="178">
        <f t="array" ref="AF67">IFERROR(
(MEDIAN((IF(DATOS_[[Sexo]:[Sexo]]=$B67,IF(DATOS_[[AGRUP. VALOR. PTO.]:[AGRUP. VALOR. PTO.]]=$B66,IF(DATOS_[[Check Periodo Ref.]:[Check Periodo Ref.]]="Dentro",IF(DATOS_[[Check Equiparado]:[Check Equiparado]]="Sí",IF(DATOS!BA$4="Sí",(1/DATOS_[[% anualiz]:[% anualiz]]),1)*IF(DATOS!BA$5="Sí",1/DATOS_[[% normaliz]:[% normaliz]],1)*(DATOS_[Conc.Sal.23])))))))),
0)</f>
        <v>0</v>
      </c>
      <c r="AG67" s="178">
        <f t="array" ref="AG67">IFERROR(
(MEDIAN((IF(DATOS_[[Sexo]:[Sexo]]=$B67,IF(DATOS_[[AGRUP. VALOR. PTO.]:[AGRUP. VALOR. PTO.]]=$B66,IF(DATOS_[[Check Periodo Ref.]:[Check Periodo Ref.]]="Dentro",IF(DATOS_[[Check Equiparado]:[Check Equiparado]]="Sí",IF(DATOS!BB$4="Sí",(1/DATOS_[[% anualiz]:[% anualiz]]),1)*IF(DATOS!BB$5="Sí",1/DATOS_[[% normaliz]:[% normaliz]],1)*(DATOS_[Conc.Sal.24])))))))),
0)</f>
        <v>0</v>
      </c>
      <c r="AH67" s="178">
        <f t="array" ref="AH67">IFERROR(
(MEDIAN((IF(DATOS_[[Sexo]:[Sexo]]=$B67,IF(DATOS_[[AGRUP. VALOR. PTO.]:[AGRUP. VALOR. PTO.]]=$B66,IF(DATOS_[[Check Periodo Ref.]:[Check Periodo Ref.]]="Dentro",IF(DATOS_[[Check Equiparado]:[Check Equiparado]]="Sí",IF(DATOS!BC$4="Sí",(1/DATOS_[[% anualiz]:[% anualiz]]),1)*IF(DATOS!BC$5="Sí",1/DATOS_[[% normaliz]:[% normaliz]],1)*(DATOS_[Conc.Sal.25])))))))),
0)</f>
        <v>0</v>
      </c>
      <c r="AI67" s="178">
        <f t="array" ref="AI67">IFERROR(
(MEDIAN((IF(DATOS_[[Sexo]:[Sexo]]=$B67,IF(DATOS_[[AGRUP. VALOR. PTO.]:[AGRUP. VALOR. PTO.]]=$B66,IF(DATOS_[[Check Periodo Ref.]:[Check Periodo Ref.]]="Dentro",IF(DATOS_[[Check Equiparado]:[Check Equiparado]]="Sí",IF(DATOS!BD$4="Sí",(1/DATOS_[[% anualiz]:[% anualiz]]),1)*IF(DATOS!BD$5="Sí",1/DATOS_[[% normaliz]:[% normaliz]],1)*(DATOS_[Conc.Sal.26])))))))),
0)</f>
        <v>0</v>
      </c>
      <c r="AJ67" s="178">
        <f t="array" ref="AJ67">IFERROR(
(MEDIAN((IF(DATOS_[[Sexo]:[Sexo]]=$B67,IF(DATOS_[[AGRUP. VALOR. PTO.]:[AGRUP. VALOR. PTO.]]=$B66,IF(DATOS_[[Check Periodo Ref.]:[Check Periodo Ref.]]="Dentro",IF(DATOS_[[Check Equiparado]:[Check Equiparado]]="Sí",IF(DATOS!BE$4="Sí",(1/DATOS_[[% anualiz]:[% anualiz]]),1)*IF(DATOS!BE$5="Sí",1/DATOS_[[% normaliz]:[% normaliz]],1)*(DATOS_[Conc.Sal.27])))))))),
0)</f>
        <v>0</v>
      </c>
      <c r="AK67" s="178">
        <f t="array" ref="AK67">IFERROR(
(MEDIAN((IF(DATOS_[[Sexo]:[Sexo]]=$B67,IF(DATOS_[[AGRUP. VALOR. PTO.]:[AGRUP. VALOR. PTO.]]=$B66,IF(DATOS_[[Check Periodo Ref.]:[Check Periodo Ref.]]="Dentro",IF(DATOS_[[Check Equiparado]:[Check Equiparado]]="Sí",IF(DATOS!BF$4="Sí",(1/DATOS_[[% anualiz]:[% anualiz]]),1)*IF(DATOS!BF$5="Sí",1/DATOS_[[% normaliz]:[% normaliz]],1)*(DATOS_[Conc.Sal.28])))))))),
0)</f>
        <v>0</v>
      </c>
      <c r="AL67" s="178">
        <f t="array" ref="AL67">IFERROR(
(MEDIAN((IF(DATOS_[[Sexo]:[Sexo]]=$B67,IF(DATOS_[[AGRUP. VALOR. PTO.]:[AGRUP. VALOR. PTO.]]=$B66,IF(DATOS_[[Check Periodo Ref.]:[Check Periodo Ref.]]="Dentro",IF(DATOS_[[Check Equiparado]:[Check Equiparado]]="Sí",IF(DATOS!BG$4="Sí",(1/DATOS_[[% anualiz]:[% anualiz]]),1)*IF(DATOS!BG$5="Sí",1/DATOS_[[% normaliz]:[% normaliz]],1)*(DATOS_[Conc.Sal.29])))))))),
0)</f>
        <v>0</v>
      </c>
      <c r="AM67" s="178">
        <f t="array" ref="AM67">IFERROR(
(MEDIAN((IF(DATOS_[[Sexo]:[Sexo]]=$B67,IF(DATOS_[[AGRUP. VALOR. PTO.]:[AGRUP. VALOR. PTO.]]=$B66,IF(DATOS_[[Check Periodo Ref.]:[Check Periodo Ref.]]="Dentro",IF(DATOS_[[Check Equiparado]:[Check Equiparado]]="Sí",IF(DATOS!BH$4="Sí",(1/DATOS_[[% anualiz]:[% anualiz]]),1)*IF(DATOS!BH$5="Sí",1/DATOS_[[% normaliz]:[% normaliz]],1)*(DATOS_[Conc.Sal.30])))))))),
0)</f>
        <v>0</v>
      </c>
      <c r="AN67" s="179">
        <f t="array" ref="AN67">IFERROR(
MEDIAN(IF(DATOS_[Sexo]=$B67,IF(DATOS_[[AGRUP. VALOR. PTO.]:[AGRUP. VALOR. PTO.]]=$B66,IF(DATOS_[Check Equiparado]="Sí",IF(DATOS_[Check Periodo Ref.]="Dentro",DATOS_[Tot COMPL.SAL Eq],FALSE))))),
0)</f>
        <v>0</v>
      </c>
      <c r="AO67" s="180">
        <f t="array" ref="AO67">IFERROR(
MEDIAN(IF(DATOS_[Sexo]=$B67,IF(DATOS_[[AGRUP. VALOR. PTO.]:[AGRUP. VALOR. PTO.]]=$B66,IF(DATOS_[Check Equiparado]="Sí",IF(DATOS_[Check Periodo Ref.]="Dentro",DATOS_[TOTAL SALARIO Eq],FALSE))))),
0)</f>
        <v>0</v>
      </c>
      <c r="AP67" s="181">
        <f t="array" ref="AP67">IFERROR(
(MEDIAN((IF(DATOS_[[Sexo]:[Sexo]]=$B67,IF(DATOS_[[AGRUP. VALOR. PTO.]:[AGRUP. VALOR. PTO.]]=$B66,IF(DATOS_[[Check Periodo Ref.]:[Check Periodo Ref.]]="Dentro",IF(DATOS_[[Check Equiparado]:[Check Equiparado]]="Sí",IF(DATOS!BI$4="Sí",(1/DATOS_[[% anualiz]:[% anualiz]]),1)*IF(DATOS!BI$5="Sí",1/DATOS_[[% normaliz]:[% normaliz]],1)*(DATOS_[C.Extra.01])))))))),
0)</f>
        <v>0</v>
      </c>
      <c r="AQ67" s="181">
        <f t="array" ref="AQ67">IFERROR(
(MEDIAN((IF(DATOS_[[Sexo]:[Sexo]]=$B67,IF(DATOS_[[AGRUP. VALOR. PTO.]:[AGRUP. VALOR. PTO.]]=$B66,IF(DATOS_[[Check Periodo Ref.]:[Check Periodo Ref.]]="Dentro",IF(DATOS_[[Check Equiparado]:[Check Equiparado]]="Sí",IF(DATOS!BJ$4="Sí",(1/DATOS_[[% anualiz]:[% anualiz]]),1)*IF(DATOS!BJ$5="Sí",1/DATOS_[[% normaliz]:[% normaliz]],1)*(DATOS_[C.Extra.02])))))))),
0)</f>
        <v>0</v>
      </c>
      <c r="AR67" s="181">
        <f t="array" ref="AR67">IFERROR(
(MEDIAN((IF(DATOS_[[Sexo]:[Sexo]]=$B67,IF(DATOS_[[AGRUP. VALOR. PTO.]:[AGRUP. VALOR. PTO.]]=$B66,IF(DATOS_[[Check Periodo Ref.]:[Check Periodo Ref.]]="Dentro",IF(DATOS_[[Check Equiparado]:[Check Equiparado]]="Sí",IF(DATOS!BK$4="Sí",(1/DATOS_[[% anualiz]:[% anualiz]]),1)*IF(DATOS!BK$5="Sí",1/DATOS_[[% normaliz]:[% normaliz]],1)*(DATOS_[C.Extra.03])))))))),
0)</f>
        <v>0</v>
      </c>
      <c r="AS67" s="181">
        <f t="array" ref="AS67">IFERROR(
(MEDIAN((IF(DATOS_[[Sexo]:[Sexo]]=$B67,IF(DATOS_[[AGRUP. VALOR. PTO.]:[AGRUP. VALOR. PTO.]]=$B66,IF(DATOS_[[Check Periodo Ref.]:[Check Periodo Ref.]]="Dentro",IF(DATOS_[[Check Equiparado]:[Check Equiparado]]="Sí",IF(DATOS!BL$4="Sí",(1/DATOS_[[% anualiz]:[% anualiz]]),1)*IF(DATOS!BL$5="Sí",1/DATOS_[[% normaliz]:[% normaliz]],1)*(DATOS_[C.Extra.04])))))))),
0)</f>
        <v>0</v>
      </c>
      <c r="AT67" s="181">
        <f t="array" ref="AT67">IFERROR(
(MEDIAN((IF(DATOS_[[Sexo]:[Sexo]]=$B67,IF(DATOS_[[AGRUP. VALOR. PTO.]:[AGRUP. VALOR. PTO.]]=$B66,IF(DATOS_[[Check Periodo Ref.]:[Check Periodo Ref.]]="Dentro",IF(DATOS_[[Check Equiparado]:[Check Equiparado]]="Sí",IF(DATOS!BM$4="Sí",(1/DATOS_[[% anualiz]:[% anualiz]]),1)*IF(DATOS!BM$5="Sí",1/DATOS_[[% normaliz]:[% normaliz]],1)*(DATOS_[C.Extra.05])))))))),
0)</f>
        <v>0</v>
      </c>
      <c r="AU67" s="182">
        <f t="array" ref="AU67">IFERROR(
MEDIAN(IF(DATOS_[Sexo]=$B67,IF(DATOS_[[AGRUP. VALOR. PTO.]:[AGRUP. VALOR. PTO.]]=$B66,IF(DATOS_[Check Equiparado]="Sí",IF(DATOS_[Check Periodo Ref.]="Dentro",DATOS_[Tot Extrasalarial Eq],FALSE))))),
0)</f>
        <v>0</v>
      </c>
      <c r="AV67" s="183">
        <f t="array" ref="AV67">IFERROR(
MEDIAN(IF(DATOS_[Sexo]=$B67,IF(DATOS_[[AGRUP. VALOR. PTO.]:[AGRUP. VALOR. PTO.]]=$B66,IF(DATOS_[Check Equiparado]="Sí",IF(DATOS_[Check Periodo Ref.]="Dentro",DATOS_[TOTAL Retrib Eq],FALSE))))),
0)</f>
        <v>0</v>
      </c>
    </row>
    <row r="68" spans="1:48" x14ac:dyDescent="0.3">
      <c r="A68" s="107" t="str">
        <f t="shared" ref="A68" si="74">+A67</f>
        <v>[ocultar]</v>
      </c>
      <c r="B68" s="153" t="s">
        <v>163</v>
      </c>
      <c r="C68" s="99">
        <f t="array" ref="C68">SUM(IF($B68=DATOS_[Sexo],
IF($B66=DATOS_[AGRUP. VALOR. PTO.],
IF("Dentro"=DATOS_[Check Periodo Ref.],
1/(COUNTIFS(DATOS_[Sexo],$B68,DATOS_[AGRUP. VALOR. PTO.],$B66,DATOS_[Check Periodo Ref.],"Dentro",DATOS_[id],DATOS_[id]))))))</f>
        <v>0</v>
      </c>
      <c r="D68" s="100">
        <f>COUNTIFS(DATOS_[AGRUP. VALOR. PTO.],$B66,DATOS_[Sexo],$B68,DATOS_[Check Periodo Ref.],"Dentro")</f>
        <v>0</v>
      </c>
      <c r="E68" s="100">
        <f>COUNTIFS(DATOS_[AGRUP. VALOR. PTO.],$B66,DATOS_[Sexo],$B68,DATOS_[Check Periodo Ref.],"Dentro",DATOS_[Check Nº SC Norm],"Sí")</f>
        <v>0</v>
      </c>
      <c r="F68" s="100">
        <f>COUNTIFS(DATOS_[AGRUP. VALOR. PTO.],$B66,DATOS_[Sexo],$B68,DATOS_[Check Periodo Ref.],"Dentro",DATOS_[Check Nº SC Anualiz],"Sí")</f>
        <v>0</v>
      </c>
      <c r="G68" s="100">
        <f>COUNTIFS(DATOS_[AGRUP. VALOR. PTO.],$B66,DATOS_[Sexo],$B68,DATOS_[Check Periodo Ref.],"Dentro",DATOS_[Check Nº SC Norm y Anualiz],"Sí")</f>
        <v>0</v>
      </c>
      <c r="H68" s="100">
        <f>COUNTIFS(DATOS_[AGRUP. VALOR. PTO.],$B66,DATOS_[Sexo],$B68,DATOS_[Check Periodo Ref.],"Dentro",DATOS_[Check Equiparación],"Sí")</f>
        <v>0</v>
      </c>
      <c r="I68" s="177" cm="1">
        <f t="array" ref="I68">IFERROR(
MEDIAN(IF(DATOS_[Sexo]=$B68,IF(DATOS_[[AGRUP. VALOR. PTO.]:[AGRUP. VALOR. PTO.]]=$B66,IF(DATOS_[Check Equiparado]="Sí",IF(DATOS_[Check Periodo Ref.]="Dentro",DATOS_[SALARIO BASE Eq],FALSE))))),
0)</f>
        <v>0</v>
      </c>
      <c r="J68" s="178">
        <f t="array" ref="J68">IFERROR(
(MEDIAN((IF(DATOS_[[Sexo]:[Sexo]]=$B68,IF(DATOS_[[AGRUP. VALOR. PTO.]:[AGRUP. VALOR. PTO.]]=$B66,IF(DATOS_[[Check Periodo Ref.]:[Check Periodo Ref.]]="Dentro",IF(DATOS_[[Check Equiparado]:[Check Equiparado]]="Sí",IF(DATOS!AE$4="Sí",(1/DATOS_[[% anualiz]:[% anualiz]]),1)*IF(DATOS!AE$5="Sí",1/DATOS_[[% normaliz]:[% normaliz]],1)*(DATOS_[Conc.Sal.01])))))))),
0)</f>
        <v>0</v>
      </c>
      <c r="K68" s="178">
        <f t="array" ref="K68">IFERROR(
(MEDIAN((IF(DATOS_[[Sexo]:[Sexo]]=$B68,IF(DATOS_[[AGRUP. VALOR. PTO.]:[AGRUP. VALOR. PTO.]]=$B66,IF(DATOS_[[Check Periodo Ref.]:[Check Periodo Ref.]]="Dentro",IF(DATOS_[[Check Equiparado]:[Check Equiparado]]="Sí",IF(DATOS!AF$4="Sí",(1/DATOS_[[% anualiz]:[% anualiz]]),1)*IF(DATOS!AF$5="Sí",1/DATOS_[[% normaliz]:[% normaliz]],1)*(DATOS_[Conc.Sal.02])))))))),
0)</f>
        <v>0</v>
      </c>
      <c r="L68" s="178">
        <f t="array" ref="L68">IFERROR(
(MEDIAN((IF(DATOS_[[Sexo]:[Sexo]]=$B68,IF(DATOS_[[AGRUP. VALOR. PTO.]:[AGRUP. VALOR. PTO.]]=$B66,IF(DATOS_[[Check Periodo Ref.]:[Check Periodo Ref.]]="Dentro",IF(DATOS_[[Check Equiparado]:[Check Equiparado]]="Sí",IF(DATOS!AG$4="Sí",(1/DATOS_[[% anualiz]:[% anualiz]]),1)*IF(DATOS!AG$5="Sí",1/DATOS_[[% normaliz]:[% normaliz]],1)*(DATOS_[Conc.Sal.03])))))))),
0)</f>
        <v>0</v>
      </c>
      <c r="M68" s="178">
        <f t="array" ref="M68">IFERROR(
(MEDIAN((IF(DATOS_[[Sexo]:[Sexo]]=$B68,IF(DATOS_[[AGRUP. VALOR. PTO.]:[AGRUP. VALOR. PTO.]]=$B66,IF(DATOS_[[Check Periodo Ref.]:[Check Periodo Ref.]]="Dentro",IF(DATOS_[[Check Equiparado]:[Check Equiparado]]="Sí",IF(DATOS!AH$4="Sí",(1/DATOS_[[% anualiz]:[% anualiz]]),1)*IF(DATOS!AH$5="Sí",1/DATOS_[[% normaliz]:[% normaliz]],1)*(DATOS_[Conc.Sal.04])))))))),
0)</f>
        <v>0</v>
      </c>
      <c r="N68" s="178">
        <f t="array" ref="N68">IFERROR(
(MEDIAN((IF(DATOS_[[Sexo]:[Sexo]]=$B68,IF(DATOS_[[AGRUP. VALOR. PTO.]:[AGRUP. VALOR. PTO.]]=$B66,IF(DATOS_[[Check Periodo Ref.]:[Check Periodo Ref.]]="Dentro",IF(DATOS_[[Check Equiparado]:[Check Equiparado]]="Sí",IF(DATOS!AI$4="Sí",(1/DATOS_[[% anualiz]:[% anualiz]]),1)*IF(DATOS!AI$5="Sí",1/DATOS_[[% normaliz]:[% normaliz]],1)*(DATOS_[Conc.Sal.05])))))))),
0)</f>
        <v>0</v>
      </c>
      <c r="O68" s="178">
        <f t="array" ref="O68">IFERROR(
(MEDIAN((IF(DATOS_[[Sexo]:[Sexo]]=$B68,IF(DATOS_[[AGRUP. VALOR. PTO.]:[AGRUP. VALOR. PTO.]]=$B66,IF(DATOS_[[Check Periodo Ref.]:[Check Periodo Ref.]]="Dentro",IF(DATOS_[[Check Equiparado]:[Check Equiparado]]="Sí",IF(DATOS!AJ$4="Sí",(1/DATOS_[[% anualiz]:[% anualiz]]),1)*IF(DATOS!AJ$5="Sí",1/DATOS_[[% normaliz]:[% normaliz]],1)*(DATOS_[Conc.Sal.06])))))))),
0)</f>
        <v>0</v>
      </c>
      <c r="P68" s="178">
        <f t="array" ref="P68">IFERROR(
(MEDIAN((IF(DATOS_[[Sexo]:[Sexo]]=$B68,IF(DATOS_[[AGRUP. VALOR. PTO.]:[AGRUP. VALOR. PTO.]]=$B66,IF(DATOS_[[Check Periodo Ref.]:[Check Periodo Ref.]]="Dentro",IF(DATOS_[[Check Equiparado]:[Check Equiparado]]="Sí",IF(DATOS!AK$4="Sí",(1/DATOS_[[% anualiz]:[% anualiz]]),1)*IF(DATOS!AK$5="Sí",1/DATOS_[[% normaliz]:[% normaliz]],1)*(DATOS_[Conc.Sal.07])))))))),
0)</f>
        <v>0</v>
      </c>
      <c r="Q68" s="178">
        <f t="array" ref="Q68">IFERROR(
(MEDIAN((IF(DATOS_[[Sexo]:[Sexo]]=$B68,IF(DATOS_[[AGRUP. VALOR. PTO.]:[AGRUP. VALOR. PTO.]]=$B66,IF(DATOS_[[Check Periodo Ref.]:[Check Periodo Ref.]]="Dentro",IF(DATOS_[[Check Equiparado]:[Check Equiparado]]="Sí",IF(DATOS!AL$4="Sí",(1/DATOS_[[% anualiz]:[% anualiz]]),1)*IF(DATOS!AL$5="Sí",1/DATOS_[[% normaliz]:[% normaliz]],1)*(DATOS_[Conc.Sal.08])))))))),
0)</f>
        <v>0</v>
      </c>
      <c r="R68" s="178">
        <f t="array" ref="R68">IFERROR(
(MEDIAN((IF(DATOS_[[Sexo]:[Sexo]]=$B68,IF(DATOS_[[AGRUP. VALOR. PTO.]:[AGRUP. VALOR. PTO.]]=$B66,IF(DATOS_[[Check Periodo Ref.]:[Check Periodo Ref.]]="Dentro",IF(DATOS_[[Check Equiparado]:[Check Equiparado]]="Sí",IF(DATOS!AM$4="Sí",(1/DATOS_[[% anualiz]:[% anualiz]]),1)*IF(DATOS!AM$5="Sí",1/DATOS_[[% normaliz]:[% normaliz]],1)*(DATOS_[Conc.Sal.09])))))))),
0)</f>
        <v>0</v>
      </c>
      <c r="S68" s="178">
        <f t="array" ref="S68">IFERROR(
(MEDIAN((IF(DATOS_[[Sexo]:[Sexo]]=$B68,IF(DATOS_[[AGRUP. VALOR. PTO.]:[AGRUP. VALOR. PTO.]]=$B66,IF(DATOS_[[Check Periodo Ref.]:[Check Periodo Ref.]]="Dentro",IF(DATOS_[[Check Equiparado]:[Check Equiparado]]="Sí",IF(DATOS!AN$4="Sí",(1/DATOS_[[% anualiz]:[% anualiz]]),1)*IF(DATOS!AN$5="Sí",1/DATOS_[[% normaliz]:[% normaliz]],1)*(DATOS_[Conc.Sal.10])))))))),
0)</f>
        <v>0</v>
      </c>
      <c r="T68" s="178">
        <f t="array" ref="T68">IFERROR(
(MEDIAN((IF(DATOS_[[Sexo]:[Sexo]]=$B68,IF(DATOS_[[AGRUP. VALOR. PTO.]:[AGRUP. VALOR. PTO.]]=$B66,IF(DATOS_[[Check Periodo Ref.]:[Check Periodo Ref.]]="Dentro",IF(DATOS_[[Check Equiparado]:[Check Equiparado]]="Sí",IF(DATOS!AO$4="Sí",(1/DATOS_[[% anualiz]:[% anualiz]]),1)*IF(DATOS!AO$5="Sí",1/DATOS_[[% normaliz]:[% normaliz]],1)*(DATOS_[Conc.Sal.11])))))))),
0)</f>
        <v>0</v>
      </c>
      <c r="U68" s="178">
        <f t="array" ref="U68">IFERROR(
(MEDIAN((IF(DATOS_[[Sexo]:[Sexo]]=$B68,IF(DATOS_[[AGRUP. VALOR. PTO.]:[AGRUP. VALOR. PTO.]]=$B66,IF(DATOS_[[Check Periodo Ref.]:[Check Periodo Ref.]]="Dentro",IF(DATOS_[[Check Equiparado]:[Check Equiparado]]="Sí",IF(DATOS!AP$4="Sí",(1/DATOS_[[% anualiz]:[% anualiz]]),1)*IF(DATOS!AP$5="Sí",1/DATOS_[[% normaliz]:[% normaliz]],1)*(DATOS_[Conc.Sal.12])))))))),
0)</f>
        <v>0</v>
      </c>
      <c r="V68" s="178">
        <f t="array" ref="V68">IFERROR(
(MEDIAN((IF(DATOS_[[Sexo]:[Sexo]]=$B68,IF(DATOS_[[AGRUP. VALOR. PTO.]:[AGRUP. VALOR. PTO.]]=$B66,IF(DATOS_[[Check Periodo Ref.]:[Check Periodo Ref.]]="Dentro",IF(DATOS_[[Check Equiparado]:[Check Equiparado]]="Sí",IF(DATOS!AQ$4="Sí",(1/DATOS_[[% anualiz]:[% anualiz]]),1)*IF(DATOS!AQ$5="Sí",1/DATOS_[[% normaliz]:[% normaliz]],1)*(DATOS_[Conc.Sal.13])))))))),
0)</f>
        <v>0</v>
      </c>
      <c r="W68" s="178">
        <f t="array" ref="W68">IFERROR(
(MEDIAN((IF(DATOS_[[Sexo]:[Sexo]]=$B68,IF(DATOS_[[AGRUP. VALOR. PTO.]:[AGRUP. VALOR. PTO.]]=$B66,IF(DATOS_[[Check Periodo Ref.]:[Check Periodo Ref.]]="Dentro",IF(DATOS_[[Check Equiparado]:[Check Equiparado]]="Sí",IF(DATOS!AR$4="Sí",(1/DATOS_[[% anualiz]:[% anualiz]]),1)*IF(DATOS!AR$5="Sí",1/DATOS_[[% normaliz]:[% normaliz]],1)*(DATOS_[Conc.Sal.14])))))))),
0)</f>
        <v>0</v>
      </c>
      <c r="X68" s="178">
        <f t="array" ref="X68">IFERROR(
(MEDIAN((IF(DATOS_[[Sexo]:[Sexo]]=$B68,IF(DATOS_[[AGRUP. VALOR. PTO.]:[AGRUP. VALOR. PTO.]]=$B66,IF(DATOS_[[Check Periodo Ref.]:[Check Periodo Ref.]]="Dentro",IF(DATOS_[[Check Equiparado]:[Check Equiparado]]="Sí",IF(DATOS!AS$4="Sí",(1/DATOS_[[% anualiz]:[% anualiz]]),1)*IF(DATOS!AS$5="Sí",1/DATOS_[[% normaliz]:[% normaliz]],1)*(DATOS_[Conc.Sal.15])))))))),
0)</f>
        <v>0</v>
      </c>
      <c r="Y68" s="178">
        <f t="array" ref="Y68">IFERROR(
(MEDIAN((IF(DATOS_[[Sexo]:[Sexo]]=$B68,IF(DATOS_[[AGRUP. VALOR. PTO.]:[AGRUP. VALOR. PTO.]]=$B66,IF(DATOS_[[Check Periodo Ref.]:[Check Periodo Ref.]]="Dentro",IF(DATOS_[[Check Equiparado]:[Check Equiparado]]="Sí",IF(DATOS!AT$4="Sí",(1/DATOS_[[% anualiz]:[% anualiz]]),1)*IF(DATOS!AT$5="Sí",1/DATOS_[[% normaliz]:[% normaliz]],1)*(DATOS_[Conc.Sal.16])))))))),
0)</f>
        <v>0</v>
      </c>
      <c r="Z68" s="178">
        <f t="array" ref="Z68">IFERROR(
(MEDIAN((IF(DATOS_[[Sexo]:[Sexo]]=$B68,IF(DATOS_[[AGRUP. VALOR. PTO.]:[AGRUP. VALOR. PTO.]]=$B66,IF(DATOS_[[Check Periodo Ref.]:[Check Periodo Ref.]]="Dentro",IF(DATOS_[[Check Equiparado]:[Check Equiparado]]="Sí",IF(DATOS!AU$4="Sí",(1/DATOS_[[% anualiz]:[% anualiz]]),1)*IF(DATOS!AU$5="Sí",1/DATOS_[[% normaliz]:[% normaliz]],1)*(DATOS_[Conc.Sal.17])))))))),
0)</f>
        <v>0</v>
      </c>
      <c r="AA68" s="178">
        <f t="array" ref="AA68">IFERROR(
(MEDIAN((IF(DATOS_[[Sexo]:[Sexo]]=$B68,IF(DATOS_[[AGRUP. VALOR. PTO.]:[AGRUP. VALOR. PTO.]]=$B66,IF(DATOS_[[Check Periodo Ref.]:[Check Periodo Ref.]]="Dentro",IF(DATOS_[[Check Equiparado]:[Check Equiparado]]="Sí",IF(DATOS!AV$4="Sí",(1/DATOS_[[% anualiz]:[% anualiz]]),1)*IF(DATOS!AV$5="Sí",1/DATOS_[[% normaliz]:[% normaliz]],1)*(DATOS_[Conc.Sal.18])))))))),
0)</f>
        <v>0</v>
      </c>
      <c r="AB68" s="178">
        <f t="array" ref="AB68">IFERROR(
(MEDIAN((IF(DATOS_[[Sexo]:[Sexo]]=$B68,IF(DATOS_[[AGRUP. VALOR. PTO.]:[AGRUP. VALOR. PTO.]]=$B66,IF(DATOS_[[Check Periodo Ref.]:[Check Periodo Ref.]]="Dentro",IF(DATOS_[[Check Equiparado]:[Check Equiparado]]="Sí",IF(DATOS!AW$4="Sí",(1/DATOS_[[% anualiz]:[% anualiz]]),1)*IF(DATOS!AW$5="Sí",1/DATOS_[[% normaliz]:[% normaliz]],1)*(DATOS_[Conc.Sal.19])))))))),
0)</f>
        <v>0</v>
      </c>
      <c r="AC68" s="178">
        <f t="array" ref="AC68">IFERROR(
(MEDIAN((IF(DATOS_[[Sexo]:[Sexo]]=$B68,IF(DATOS_[[AGRUP. VALOR. PTO.]:[AGRUP. VALOR. PTO.]]=$B66,IF(DATOS_[[Check Periodo Ref.]:[Check Periodo Ref.]]="Dentro",IF(DATOS_[[Check Equiparado]:[Check Equiparado]]="Sí",IF(DATOS!AX$4="Sí",(1/DATOS_[[% anualiz]:[% anualiz]]),1)*IF(DATOS!AX$5="Sí",1/DATOS_[[% normaliz]:[% normaliz]],1)*(DATOS_[Conc.Sal.20])))))))),
0)</f>
        <v>0</v>
      </c>
      <c r="AD68" s="178">
        <f t="array" ref="AD68">IFERROR(
(MEDIAN((IF(DATOS_[[Sexo]:[Sexo]]=$B68,IF(DATOS_[[AGRUP. VALOR. PTO.]:[AGRUP. VALOR. PTO.]]=$B66,IF(DATOS_[[Check Periodo Ref.]:[Check Periodo Ref.]]="Dentro",IF(DATOS_[[Check Equiparado]:[Check Equiparado]]="Sí",IF(DATOS!AY$4="Sí",(1/DATOS_[[% anualiz]:[% anualiz]]),1)*IF(DATOS!AY$5="Sí",1/DATOS_[[% normaliz]:[% normaliz]],1)*(DATOS_[Conc.Sal.21])))))))),
0)</f>
        <v>0</v>
      </c>
      <c r="AE68" s="178">
        <f t="array" ref="AE68">IFERROR(
(MEDIAN((IF(DATOS_[[Sexo]:[Sexo]]=$B68,IF(DATOS_[[AGRUP. VALOR. PTO.]:[AGRUP. VALOR. PTO.]]=$B66,IF(DATOS_[[Check Periodo Ref.]:[Check Periodo Ref.]]="Dentro",IF(DATOS_[[Check Equiparado]:[Check Equiparado]]="Sí",IF(DATOS!AZ$4="Sí",(1/DATOS_[[% anualiz]:[% anualiz]]),1)*IF(DATOS!AZ$5="Sí",1/DATOS_[[% normaliz]:[% normaliz]],1)*(DATOS_[Conc.Sal.22])))))))),
0)</f>
        <v>0</v>
      </c>
      <c r="AF68" s="178">
        <f t="array" ref="AF68">IFERROR(
(MEDIAN((IF(DATOS_[[Sexo]:[Sexo]]=$B68,IF(DATOS_[[AGRUP. VALOR. PTO.]:[AGRUP. VALOR. PTO.]]=$B66,IF(DATOS_[[Check Periodo Ref.]:[Check Periodo Ref.]]="Dentro",IF(DATOS_[[Check Equiparado]:[Check Equiparado]]="Sí",IF(DATOS!BA$4="Sí",(1/DATOS_[[% anualiz]:[% anualiz]]),1)*IF(DATOS!BA$5="Sí",1/DATOS_[[% normaliz]:[% normaliz]],1)*(DATOS_[Conc.Sal.23])))))))),
0)</f>
        <v>0</v>
      </c>
      <c r="AG68" s="178">
        <f t="array" ref="AG68">IFERROR(
(MEDIAN((IF(DATOS_[[Sexo]:[Sexo]]=$B68,IF(DATOS_[[AGRUP. VALOR. PTO.]:[AGRUP. VALOR. PTO.]]=$B66,IF(DATOS_[[Check Periodo Ref.]:[Check Periodo Ref.]]="Dentro",IF(DATOS_[[Check Equiparado]:[Check Equiparado]]="Sí",IF(DATOS!BB$4="Sí",(1/DATOS_[[% anualiz]:[% anualiz]]),1)*IF(DATOS!BB$5="Sí",1/DATOS_[[% normaliz]:[% normaliz]],1)*(DATOS_[Conc.Sal.24])))))))),
0)</f>
        <v>0</v>
      </c>
      <c r="AH68" s="178">
        <f t="array" ref="AH68">IFERROR(
(MEDIAN((IF(DATOS_[[Sexo]:[Sexo]]=$B68,IF(DATOS_[[AGRUP. VALOR. PTO.]:[AGRUP. VALOR. PTO.]]=$B66,IF(DATOS_[[Check Periodo Ref.]:[Check Periodo Ref.]]="Dentro",IF(DATOS_[[Check Equiparado]:[Check Equiparado]]="Sí",IF(DATOS!BC$4="Sí",(1/DATOS_[[% anualiz]:[% anualiz]]),1)*IF(DATOS!BC$5="Sí",1/DATOS_[[% normaliz]:[% normaliz]],1)*(DATOS_[Conc.Sal.25])))))))),
0)</f>
        <v>0</v>
      </c>
      <c r="AI68" s="178">
        <f t="array" ref="AI68">IFERROR(
(MEDIAN((IF(DATOS_[[Sexo]:[Sexo]]=$B68,IF(DATOS_[[AGRUP. VALOR. PTO.]:[AGRUP. VALOR. PTO.]]=$B66,IF(DATOS_[[Check Periodo Ref.]:[Check Periodo Ref.]]="Dentro",IF(DATOS_[[Check Equiparado]:[Check Equiparado]]="Sí",IF(DATOS!BD$4="Sí",(1/DATOS_[[% anualiz]:[% anualiz]]),1)*IF(DATOS!BD$5="Sí",1/DATOS_[[% normaliz]:[% normaliz]],1)*(DATOS_[Conc.Sal.26])))))))),
0)</f>
        <v>0</v>
      </c>
      <c r="AJ68" s="178">
        <f t="array" ref="AJ68">IFERROR(
(MEDIAN((IF(DATOS_[[Sexo]:[Sexo]]=$B68,IF(DATOS_[[AGRUP. VALOR. PTO.]:[AGRUP. VALOR. PTO.]]=$B66,IF(DATOS_[[Check Periodo Ref.]:[Check Periodo Ref.]]="Dentro",IF(DATOS_[[Check Equiparado]:[Check Equiparado]]="Sí",IF(DATOS!BE$4="Sí",(1/DATOS_[[% anualiz]:[% anualiz]]),1)*IF(DATOS!BE$5="Sí",1/DATOS_[[% normaliz]:[% normaliz]],1)*(DATOS_[Conc.Sal.27])))))))),
0)</f>
        <v>0</v>
      </c>
      <c r="AK68" s="178">
        <f t="array" ref="AK68">IFERROR(
(MEDIAN((IF(DATOS_[[Sexo]:[Sexo]]=$B68,IF(DATOS_[[AGRUP. VALOR. PTO.]:[AGRUP. VALOR. PTO.]]=$B66,IF(DATOS_[[Check Periodo Ref.]:[Check Periodo Ref.]]="Dentro",IF(DATOS_[[Check Equiparado]:[Check Equiparado]]="Sí",IF(DATOS!BF$4="Sí",(1/DATOS_[[% anualiz]:[% anualiz]]),1)*IF(DATOS!BF$5="Sí",1/DATOS_[[% normaliz]:[% normaliz]],1)*(DATOS_[Conc.Sal.28])))))))),
0)</f>
        <v>0</v>
      </c>
      <c r="AL68" s="178">
        <f t="array" ref="AL68">IFERROR(
(MEDIAN((IF(DATOS_[[Sexo]:[Sexo]]=$B68,IF(DATOS_[[AGRUP. VALOR. PTO.]:[AGRUP. VALOR. PTO.]]=$B66,IF(DATOS_[[Check Periodo Ref.]:[Check Periodo Ref.]]="Dentro",IF(DATOS_[[Check Equiparado]:[Check Equiparado]]="Sí",IF(DATOS!BG$4="Sí",(1/DATOS_[[% anualiz]:[% anualiz]]),1)*IF(DATOS!BG$5="Sí",1/DATOS_[[% normaliz]:[% normaliz]],1)*(DATOS_[Conc.Sal.29])))))))),
0)</f>
        <v>0</v>
      </c>
      <c r="AM68" s="178">
        <f t="array" ref="AM68">IFERROR(
(MEDIAN((IF(DATOS_[[Sexo]:[Sexo]]=$B68,IF(DATOS_[[AGRUP. VALOR. PTO.]:[AGRUP. VALOR. PTO.]]=$B66,IF(DATOS_[[Check Periodo Ref.]:[Check Periodo Ref.]]="Dentro",IF(DATOS_[[Check Equiparado]:[Check Equiparado]]="Sí",IF(DATOS!BH$4="Sí",(1/DATOS_[[% anualiz]:[% anualiz]]),1)*IF(DATOS!BH$5="Sí",1/DATOS_[[% normaliz]:[% normaliz]],1)*(DATOS_[Conc.Sal.30])))))))),
0)</f>
        <v>0</v>
      </c>
      <c r="AN68" s="179">
        <f t="array" ref="AN68">IFERROR(
MEDIAN(IF(DATOS_[Sexo]=$B68,IF(DATOS_[[AGRUP. VALOR. PTO.]:[AGRUP. VALOR. PTO.]]=$B66,IF(DATOS_[Check Equiparado]="Sí",IF(DATOS_[Check Periodo Ref.]="Dentro",DATOS_[Tot COMPL.SAL Eq],FALSE))))),
0)</f>
        <v>0</v>
      </c>
      <c r="AO68" s="180">
        <f t="array" ref="AO68">IFERROR(
MEDIAN(IF(DATOS_[Sexo]=$B68,IF(DATOS_[[AGRUP. VALOR. PTO.]:[AGRUP. VALOR. PTO.]]=$B66,IF(DATOS_[Check Equiparado]="Sí",IF(DATOS_[Check Periodo Ref.]="Dentro",DATOS_[TOTAL SALARIO Eq],FALSE))))),
0)</f>
        <v>0</v>
      </c>
      <c r="AP68" s="181">
        <f t="array" ref="AP68">IFERROR(
(MEDIAN((IF(DATOS_[[Sexo]:[Sexo]]=$B68,IF(DATOS_[[AGRUP. VALOR. PTO.]:[AGRUP. VALOR. PTO.]]=$B67,IF(DATOS_[[Check Periodo Ref.]:[Check Periodo Ref.]]="Dentro",IF(DATOS_[[Check Equiparado]:[Check Equiparado]]="Sí",IF(DATOS!BI$4="Sí",(1/DATOS_[[% anualiz]:[% anualiz]]),1)*IF(DATOS!BI$5="Sí",1/DATOS_[[% normaliz]:[% normaliz]],1)*(DATOS_[C.Extra.01])))))))),
0)</f>
        <v>0</v>
      </c>
      <c r="AQ68" s="181">
        <f t="array" ref="AQ68">IFERROR(
(MEDIAN((IF(DATOS_[[Sexo]:[Sexo]]=$B68,IF(DATOS_[[AGRUP. VALOR. PTO.]:[AGRUP. VALOR. PTO.]]=$B67,IF(DATOS_[[Check Periodo Ref.]:[Check Periodo Ref.]]="Dentro",IF(DATOS_[[Check Equiparado]:[Check Equiparado]]="Sí",IF(DATOS!BJ$4="Sí",(1/DATOS_[[% anualiz]:[% anualiz]]),1)*IF(DATOS!BJ$5="Sí",1/DATOS_[[% normaliz]:[% normaliz]],1)*(DATOS_[C.Extra.02])))))))),
0)</f>
        <v>0</v>
      </c>
      <c r="AR68" s="181">
        <f t="array" ref="AR68">IFERROR(
(MEDIAN((IF(DATOS_[[Sexo]:[Sexo]]=$B68,IF(DATOS_[[AGRUP. VALOR. PTO.]:[AGRUP. VALOR. PTO.]]=$B67,IF(DATOS_[[Check Periodo Ref.]:[Check Periodo Ref.]]="Dentro",IF(DATOS_[[Check Equiparado]:[Check Equiparado]]="Sí",IF(DATOS!BK$4="Sí",(1/DATOS_[[% anualiz]:[% anualiz]]),1)*IF(DATOS!BK$5="Sí",1/DATOS_[[% normaliz]:[% normaliz]],1)*(DATOS_[C.Extra.03])))))))),
0)</f>
        <v>0</v>
      </c>
      <c r="AS68" s="181">
        <f t="array" ref="AS68">IFERROR(
(MEDIAN((IF(DATOS_[[Sexo]:[Sexo]]=$B68,IF(DATOS_[[AGRUP. VALOR. PTO.]:[AGRUP. VALOR. PTO.]]=$B67,IF(DATOS_[[Check Periodo Ref.]:[Check Periodo Ref.]]="Dentro",IF(DATOS_[[Check Equiparado]:[Check Equiparado]]="Sí",IF(DATOS!BL$4="Sí",(1/DATOS_[[% anualiz]:[% anualiz]]),1)*IF(DATOS!BL$5="Sí",1/DATOS_[[% normaliz]:[% normaliz]],1)*(DATOS_[C.Extra.04])))))))),
0)</f>
        <v>0</v>
      </c>
      <c r="AT68" s="181">
        <f t="array" ref="AT68">IFERROR(
(MEDIAN((IF(DATOS_[[Sexo]:[Sexo]]=$B68,IF(DATOS_[[AGRUP. VALOR. PTO.]:[AGRUP. VALOR. PTO.]]=$B67,IF(DATOS_[[Check Periodo Ref.]:[Check Periodo Ref.]]="Dentro",IF(DATOS_[[Check Equiparado]:[Check Equiparado]]="Sí",IF(DATOS!BM$4="Sí",(1/DATOS_[[% anualiz]:[% anualiz]]),1)*IF(DATOS!BM$5="Sí",1/DATOS_[[% normaliz]:[% normaliz]],1)*(DATOS_[C.Extra.05])))))))),
0)</f>
        <v>0</v>
      </c>
      <c r="AU68" s="182">
        <f t="array" ref="AU68">IFERROR(
MEDIAN(IF(DATOS_[Sexo]=$B68,IF(DATOS_[[AGRUP. VALOR. PTO.]:[AGRUP. VALOR. PTO.]]=$B66,IF(DATOS_[Check Equiparado]="Sí",IF(DATOS_[Check Periodo Ref.]="Dentro",DATOS_[Tot Extrasalarial Eq],FALSE))))),
0)</f>
        <v>0</v>
      </c>
      <c r="AV68" s="183">
        <f t="array" ref="AV68">IFERROR(
MEDIAN(IF(DATOS_[Sexo]=$B68,IF(DATOS_[[AGRUP. VALOR. PTO.]:[AGRUP. VALOR. PTO.]]=$B66,IF(DATOS_[Check Equiparado]="Sí",IF(DATOS_[Check Periodo Ref.]="Dentro",DATOS_[TOTAL Retrib Eq],FALSE))))),
0)</f>
        <v>0</v>
      </c>
    </row>
    <row r="69" spans="1:48" ht="17.25" thickBot="1" x14ac:dyDescent="0.35">
      <c r="A69" s="107" t="str">
        <f t="shared" ref="A69" si="75">+A70</f>
        <v>[ocultar]</v>
      </c>
      <c r="B69" s="157" t="s">
        <v>278</v>
      </c>
      <c r="C69" s="176"/>
      <c r="D69" s="106"/>
      <c r="E69" s="106"/>
      <c r="F69" s="106"/>
      <c r="G69" s="106"/>
      <c r="H69" s="106"/>
      <c r="I69" s="186" t="str">
        <f t="shared" ref="I69:AV69" si="76">IFERROR((I70-I71)/I70,"")</f>
        <v/>
      </c>
      <c r="J69" s="190" t="str">
        <f t="shared" si="76"/>
        <v/>
      </c>
      <c r="K69" s="190" t="str">
        <f t="shared" si="76"/>
        <v/>
      </c>
      <c r="L69" s="190" t="str">
        <f t="shared" si="76"/>
        <v/>
      </c>
      <c r="M69" s="190" t="str">
        <f t="shared" si="76"/>
        <v/>
      </c>
      <c r="N69" s="190" t="str">
        <f t="shared" si="76"/>
        <v/>
      </c>
      <c r="O69" s="190" t="str">
        <f t="shared" si="76"/>
        <v/>
      </c>
      <c r="P69" s="190" t="str">
        <f t="shared" si="76"/>
        <v/>
      </c>
      <c r="Q69" s="190" t="str">
        <f t="shared" si="76"/>
        <v/>
      </c>
      <c r="R69" s="190" t="str">
        <f t="shared" si="76"/>
        <v/>
      </c>
      <c r="S69" s="190" t="str">
        <f t="shared" si="76"/>
        <v/>
      </c>
      <c r="T69" s="190" t="str">
        <f t="shared" si="76"/>
        <v/>
      </c>
      <c r="U69" s="190" t="str">
        <f t="shared" si="76"/>
        <v/>
      </c>
      <c r="V69" s="190" t="str">
        <f t="shared" si="76"/>
        <v/>
      </c>
      <c r="W69" s="190" t="str">
        <f t="shared" si="76"/>
        <v/>
      </c>
      <c r="X69" s="190" t="str">
        <f t="shared" si="76"/>
        <v/>
      </c>
      <c r="Y69" s="190" t="str">
        <f t="shared" si="76"/>
        <v/>
      </c>
      <c r="Z69" s="189" t="str">
        <f t="shared" si="76"/>
        <v/>
      </c>
      <c r="AA69" s="189" t="str">
        <f t="shared" si="76"/>
        <v/>
      </c>
      <c r="AB69" s="189" t="str">
        <f t="shared" si="76"/>
        <v/>
      </c>
      <c r="AC69" s="189" t="str">
        <f t="shared" si="76"/>
        <v/>
      </c>
      <c r="AD69" s="189" t="str">
        <f t="shared" si="76"/>
        <v/>
      </c>
      <c r="AE69" s="189" t="str">
        <f t="shared" si="76"/>
        <v/>
      </c>
      <c r="AF69" s="189" t="str">
        <f t="shared" si="76"/>
        <v/>
      </c>
      <c r="AG69" s="189" t="str">
        <f t="shared" si="76"/>
        <v/>
      </c>
      <c r="AH69" s="189" t="str">
        <f t="shared" si="76"/>
        <v/>
      </c>
      <c r="AI69" s="189" t="str">
        <f t="shared" si="76"/>
        <v/>
      </c>
      <c r="AJ69" s="189" t="str">
        <f t="shared" si="76"/>
        <v/>
      </c>
      <c r="AK69" s="189" t="str">
        <f t="shared" si="76"/>
        <v/>
      </c>
      <c r="AL69" s="189" t="str">
        <f t="shared" si="76"/>
        <v/>
      </c>
      <c r="AM69" s="189" t="str">
        <f t="shared" si="76"/>
        <v/>
      </c>
      <c r="AN69" s="191" t="str">
        <f t="shared" si="76"/>
        <v/>
      </c>
      <c r="AO69" s="195" t="str">
        <f t="shared" si="76"/>
        <v/>
      </c>
      <c r="AP69" s="192" t="str">
        <f t="shared" si="76"/>
        <v/>
      </c>
      <c r="AQ69" s="192" t="str">
        <f t="shared" si="76"/>
        <v/>
      </c>
      <c r="AR69" s="192" t="str">
        <f t="shared" si="76"/>
        <v/>
      </c>
      <c r="AS69" s="192" t="str">
        <f t="shared" si="76"/>
        <v/>
      </c>
      <c r="AT69" s="192" t="str">
        <f t="shared" si="76"/>
        <v/>
      </c>
      <c r="AU69" s="193" t="str">
        <f t="shared" si="76"/>
        <v/>
      </c>
      <c r="AV69" s="194" t="str">
        <f t="shared" si="76"/>
        <v/>
      </c>
    </row>
    <row r="70" spans="1:48" x14ac:dyDescent="0.3">
      <c r="A70" s="107" t="str">
        <f t="shared" ref="A70" si="77">+IF(C70+C71=0,"[ocultar]","")</f>
        <v>[ocultar]</v>
      </c>
      <c r="B70" s="153" t="s">
        <v>162</v>
      </c>
      <c r="C70" s="99">
        <f t="array" ref="C70">SUM(IF($B70=DATOS_[Sexo],
IF($B69=DATOS_[AGRUP. VALOR. PTO.],
IF("Dentro"=DATOS_[Check Periodo Ref.],
1/(COUNTIFS(DATOS_[Sexo],$B70,DATOS_[AGRUP. VALOR. PTO.],$B69,DATOS_[Check Periodo Ref.],"Dentro",DATOS_[id],DATOS_[id]))))))</f>
        <v>0</v>
      </c>
      <c r="D70" s="100">
        <f>COUNTIFS(DATOS_[AGRUP. VALOR. PTO.],$B69,DATOS_[Sexo],$B70,DATOS_[Check Periodo Ref.],"Dentro")</f>
        <v>0</v>
      </c>
      <c r="E70" s="100">
        <f>COUNTIFS(DATOS_[AGRUP. VALOR. PTO.],$B69,DATOS_[Sexo],$B70,DATOS_[Check Periodo Ref.],"Dentro",DATOS_[Check Nº SC Norm],"Sí")</f>
        <v>0</v>
      </c>
      <c r="F70" s="100">
        <f>COUNTIFS(DATOS_[AGRUP. VALOR. PTO.],$B69,DATOS_[Sexo],$B70,DATOS_[Check Periodo Ref.],"Dentro",DATOS_[Check Nº SC Anualiz],"Sí")</f>
        <v>0</v>
      </c>
      <c r="G70" s="100">
        <f>COUNTIFS(DATOS_[AGRUP. VALOR. PTO.],$B69,DATOS_[Sexo],$B70,DATOS_[Check Periodo Ref.],"Dentro",DATOS_[Check Nº SC Norm y Anualiz],"Sí")</f>
        <v>0</v>
      </c>
      <c r="H70" s="100">
        <f>COUNTIFS(DATOS_[AGRUP. VALOR. PTO.],$B69,DATOS_[Sexo],$B70,DATOS_[Check Periodo Ref.],"Dentro",DATOS_[Check Equiparación],"Sí")</f>
        <v>0</v>
      </c>
      <c r="I70" s="177">
        <f t="array" ref="I70">IFERROR(
MEDIAN(IF(DATOS_[Sexo]=$B70,IF(DATOS_[[AGRUP. VALOR. PTO.]:[AGRUP. VALOR. PTO.]]=$B69,IF(DATOS_[Check Equiparado]="Sí",IF(DATOS_[Check Periodo Ref.]="Dentro",DATOS_[SALARIO BASE Eq],FALSE))))),
0)</f>
        <v>0</v>
      </c>
      <c r="J70" s="178">
        <f t="array" ref="J70">IFERROR(
(MEDIAN((IF(DATOS_[[Sexo]:[Sexo]]=$B70,IF(DATOS_[[AGRUP. VALOR. PTO.]:[AGRUP. VALOR. PTO.]]=$B69,IF(DATOS_[[Check Periodo Ref.]:[Check Periodo Ref.]]="Dentro",IF(DATOS_[[Check Equiparado]:[Check Equiparado]]="Sí",IF(DATOS!AE$4="Sí",(1/DATOS_[[% anualiz]:[% anualiz]]),1)*IF(DATOS!AE$5="Sí",1/DATOS_[[% normaliz]:[% normaliz]],1)*(DATOS_[Conc.Sal.01])))))))),
0)</f>
        <v>0</v>
      </c>
      <c r="K70" s="178">
        <f t="array" ref="K70">IFERROR(
(MEDIAN((IF(DATOS_[[Sexo]:[Sexo]]=$B70,IF(DATOS_[[AGRUP. VALOR. PTO.]:[AGRUP. VALOR. PTO.]]=$B69,IF(DATOS_[[Check Periodo Ref.]:[Check Periodo Ref.]]="Dentro",IF(DATOS_[[Check Equiparado]:[Check Equiparado]]="Sí",IF(DATOS!AF$4="Sí",(1/DATOS_[[% anualiz]:[% anualiz]]),1)*IF(DATOS!AF$5="Sí",1/DATOS_[[% normaliz]:[% normaliz]],1)*(DATOS_[Conc.Sal.02])))))))),
0)</f>
        <v>0</v>
      </c>
      <c r="L70" s="178">
        <f t="array" ref="L70">IFERROR(
(MEDIAN((IF(DATOS_[[Sexo]:[Sexo]]=$B70,IF(DATOS_[[AGRUP. VALOR. PTO.]:[AGRUP. VALOR. PTO.]]=$B69,IF(DATOS_[[Check Periodo Ref.]:[Check Periodo Ref.]]="Dentro",IF(DATOS_[[Check Equiparado]:[Check Equiparado]]="Sí",IF(DATOS!AG$4="Sí",(1/DATOS_[[% anualiz]:[% anualiz]]),1)*IF(DATOS!AG$5="Sí",1/DATOS_[[% normaliz]:[% normaliz]],1)*(DATOS_[Conc.Sal.03])))))))),
0)</f>
        <v>0</v>
      </c>
      <c r="M70" s="178">
        <f t="array" ref="M70">IFERROR(
(MEDIAN((IF(DATOS_[[Sexo]:[Sexo]]=$B70,IF(DATOS_[[AGRUP. VALOR. PTO.]:[AGRUP. VALOR. PTO.]]=$B69,IF(DATOS_[[Check Periodo Ref.]:[Check Periodo Ref.]]="Dentro",IF(DATOS_[[Check Equiparado]:[Check Equiparado]]="Sí",IF(DATOS!AH$4="Sí",(1/DATOS_[[% anualiz]:[% anualiz]]),1)*IF(DATOS!AH$5="Sí",1/DATOS_[[% normaliz]:[% normaliz]],1)*(DATOS_[Conc.Sal.04])))))))),
0)</f>
        <v>0</v>
      </c>
      <c r="N70" s="178">
        <f t="array" ref="N70">IFERROR(
(MEDIAN((IF(DATOS_[[Sexo]:[Sexo]]=$B70,IF(DATOS_[[AGRUP. VALOR. PTO.]:[AGRUP. VALOR. PTO.]]=$B69,IF(DATOS_[[Check Periodo Ref.]:[Check Periodo Ref.]]="Dentro",IF(DATOS_[[Check Equiparado]:[Check Equiparado]]="Sí",IF(DATOS!AI$4="Sí",(1/DATOS_[[% anualiz]:[% anualiz]]),1)*IF(DATOS!AI$5="Sí",1/DATOS_[[% normaliz]:[% normaliz]],1)*(DATOS_[Conc.Sal.05])))))))),
0)</f>
        <v>0</v>
      </c>
      <c r="O70" s="178">
        <f t="array" ref="O70">IFERROR(
(MEDIAN((IF(DATOS_[[Sexo]:[Sexo]]=$B70,IF(DATOS_[[AGRUP. VALOR. PTO.]:[AGRUP. VALOR. PTO.]]=$B69,IF(DATOS_[[Check Periodo Ref.]:[Check Periodo Ref.]]="Dentro",IF(DATOS_[[Check Equiparado]:[Check Equiparado]]="Sí",IF(DATOS!AJ$4="Sí",(1/DATOS_[[% anualiz]:[% anualiz]]),1)*IF(DATOS!AJ$5="Sí",1/DATOS_[[% normaliz]:[% normaliz]],1)*(DATOS_[Conc.Sal.06])))))))),
0)</f>
        <v>0</v>
      </c>
      <c r="P70" s="178">
        <f t="array" ref="P70">IFERROR(
(MEDIAN((IF(DATOS_[[Sexo]:[Sexo]]=$B70,IF(DATOS_[[AGRUP. VALOR. PTO.]:[AGRUP. VALOR. PTO.]]=$B69,IF(DATOS_[[Check Periodo Ref.]:[Check Periodo Ref.]]="Dentro",IF(DATOS_[[Check Equiparado]:[Check Equiparado]]="Sí",IF(DATOS!AK$4="Sí",(1/DATOS_[[% anualiz]:[% anualiz]]),1)*IF(DATOS!AK$5="Sí",1/DATOS_[[% normaliz]:[% normaliz]],1)*(DATOS_[Conc.Sal.07])))))))),
0)</f>
        <v>0</v>
      </c>
      <c r="Q70" s="178">
        <f t="array" ref="Q70">IFERROR(
(MEDIAN((IF(DATOS_[[Sexo]:[Sexo]]=$B70,IF(DATOS_[[AGRUP. VALOR. PTO.]:[AGRUP. VALOR. PTO.]]=$B69,IF(DATOS_[[Check Periodo Ref.]:[Check Periodo Ref.]]="Dentro",IF(DATOS_[[Check Equiparado]:[Check Equiparado]]="Sí",IF(DATOS!AL$4="Sí",(1/DATOS_[[% anualiz]:[% anualiz]]),1)*IF(DATOS!AL$5="Sí",1/DATOS_[[% normaliz]:[% normaliz]],1)*(DATOS_[Conc.Sal.08])))))))),
0)</f>
        <v>0</v>
      </c>
      <c r="R70" s="178">
        <f t="array" ref="R70">IFERROR(
(MEDIAN((IF(DATOS_[[Sexo]:[Sexo]]=$B70,IF(DATOS_[[AGRUP. VALOR. PTO.]:[AGRUP. VALOR. PTO.]]=$B69,IF(DATOS_[[Check Periodo Ref.]:[Check Periodo Ref.]]="Dentro",IF(DATOS_[[Check Equiparado]:[Check Equiparado]]="Sí",IF(DATOS!AM$4="Sí",(1/DATOS_[[% anualiz]:[% anualiz]]),1)*IF(DATOS!AM$5="Sí",1/DATOS_[[% normaliz]:[% normaliz]],1)*(DATOS_[Conc.Sal.09])))))))),
0)</f>
        <v>0</v>
      </c>
      <c r="S70" s="178">
        <f t="array" ref="S70">IFERROR(
(MEDIAN((IF(DATOS_[[Sexo]:[Sexo]]=$B70,IF(DATOS_[[AGRUP. VALOR. PTO.]:[AGRUP. VALOR. PTO.]]=$B69,IF(DATOS_[[Check Periodo Ref.]:[Check Periodo Ref.]]="Dentro",IF(DATOS_[[Check Equiparado]:[Check Equiparado]]="Sí",IF(DATOS!AN$4="Sí",(1/DATOS_[[% anualiz]:[% anualiz]]),1)*IF(DATOS!AN$5="Sí",1/DATOS_[[% normaliz]:[% normaliz]],1)*(DATOS_[Conc.Sal.10])))))))),
0)</f>
        <v>0</v>
      </c>
      <c r="T70" s="178">
        <f t="array" ref="T70">IFERROR(
(MEDIAN((IF(DATOS_[[Sexo]:[Sexo]]=$B70,IF(DATOS_[[AGRUP. VALOR. PTO.]:[AGRUP. VALOR. PTO.]]=$B69,IF(DATOS_[[Check Periodo Ref.]:[Check Periodo Ref.]]="Dentro",IF(DATOS_[[Check Equiparado]:[Check Equiparado]]="Sí",IF(DATOS!AO$4="Sí",(1/DATOS_[[% anualiz]:[% anualiz]]),1)*IF(DATOS!AO$5="Sí",1/DATOS_[[% normaliz]:[% normaliz]],1)*(DATOS_[Conc.Sal.11])))))))),
0)</f>
        <v>0</v>
      </c>
      <c r="U70" s="178">
        <f t="array" ref="U70">IFERROR(
(MEDIAN((IF(DATOS_[[Sexo]:[Sexo]]=$B70,IF(DATOS_[[AGRUP. VALOR. PTO.]:[AGRUP. VALOR. PTO.]]=$B69,IF(DATOS_[[Check Periodo Ref.]:[Check Periodo Ref.]]="Dentro",IF(DATOS_[[Check Equiparado]:[Check Equiparado]]="Sí",IF(DATOS!AP$4="Sí",(1/DATOS_[[% anualiz]:[% anualiz]]),1)*IF(DATOS!AP$5="Sí",1/DATOS_[[% normaliz]:[% normaliz]],1)*(DATOS_[Conc.Sal.12])))))))),
0)</f>
        <v>0</v>
      </c>
      <c r="V70" s="178">
        <f t="array" ref="V70">IFERROR(
(MEDIAN((IF(DATOS_[[Sexo]:[Sexo]]=$B70,IF(DATOS_[[AGRUP. VALOR. PTO.]:[AGRUP. VALOR. PTO.]]=$B69,IF(DATOS_[[Check Periodo Ref.]:[Check Periodo Ref.]]="Dentro",IF(DATOS_[[Check Equiparado]:[Check Equiparado]]="Sí",IF(DATOS!AQ$4="Sí",(1/DATOS_[[% anualiz]:[% anualiz]]),1)*IF(DATOS!AQ$5="Sí",1/DATOS_[[% normaliz]:[% normaliz]],1)*(DATOS_[Conc.Sal.13])))))))),
0)</f>
        <v>0</v>
      </c>
      <c r="W70" s="178">
        <f t="array" ref="W70">IFERROR(
(MEDIAN((IF(DATOS_[[Sexo]:[Sexo]]=$B70,IF(DATOS_[[AGRUP. VALOR. PTO.]:[AGRUP. VALOR. PTO.]]=$B69,IF(DATOS_[[Check Periodo Ref.]:[Check Periodo Ref.]]="Dentro",IF(DATOS_[[Check Equiparado]:[Check Equiparado]]="Sí",IF(DATOS!AR$4="Sí",(1/DATOS_[[% anualiz]:[% anualiz]]),1)*IF(DATOS!AR$5="Sí",1/DATOS_[[% normaliz]:[% normaliz]],1)*(DATOS_[Conc.Sal.14])))))))),
0)</f>
        <v>0</v>
      </c>
      <c r="X70" s="178">
        <f t="array" ref="X70">IFERROR(
(MEDIAN((IF(DATOS_[[Sexo]:[Sexo]]=$B70,IF(DATOS_[[AGRUP. VALOR. PTO.]:[AGRUP. VALOR. PTO.]]=$B69,IF(DATOS_[[Check Periodo Ref.]:[Check Periodo Ref.]]="Dentro",IF(DATOS_[[Check Equiparado]:[Check Equiparado]]="Sí",IF(DATOS!AS$4="Sí",(1/DATOS_[[% anualiz]:[% anualiz]]),1)*IF(DATOS!AS$5="Sí",1/DATOS_[[% normaliz]:[% normaliz]],1)*(DATOS_[Conc.Sal.15])))))))),
0)</f>
        <v>0</v>
      </c>
      <c r="Y70" s="178">
        <f t="array" ref="Y70">IFERROR(
(MEDIAN((IF(DATOS_[[Sexo]:[Sexo]]=$B70,IF(DATOS_[[AGRUP. VALOR. PTO.]:[AGRUP. VALOR. PTO.]]=$B69,IF(DATOS_[[Check Periodo Ref.]:[Check Periodo Ref.]]="Dentro",IF(DATOS_[[Check Equiparado]:[Check Equiparado]]="Sí",IF(DATOS!AT$4="Sí",(1/DATOS_[[% anualiz]:[% anualiz]]),1)*IF(DATOS!AT$5="Sí",1/DATOS_[[% normaliz]:[% normaliz]],1)*(DATOS_[Conc.Sal.16])))))))),
0)</f>
        <v>0</v>
      </c>
      <c r="Z70" s="178">
        <f t="array" ref="Z70">IFERROR(
(MEDIAN((IF(DATOS_[[Sexo]:[Sexo]]=$B70,IF(DATOS_[[AGRUP. VALOR. PTO.]:[AGRUP. VALOR. PTO.]]=$B69,IF(DATOS_[[Check Periodo Ref.]:[Check Periodo Ref.]]="Dentro",IF(DATOS_[[Check Equiparado]:[Check Equiparado]]="Sí",IF(DATOS!AU$4="Sí",(1/DATOS_[[% anualiz]:[% anualiz]]),1)*IF(DATOS!AU$5="Sí",1/DATOS_[[% normaliz]:[% normaliz]],1)*(DATOS_[Conc.Sal.17])))))))),
0)</f>
        <v>0</v>
      </c>
      <c r="AA70" s="178">
        <f t="array" ref="AA70">IFERROR(
(MEDIAN((IF(DATOS_[[Sexo]:[Sexo]]=$B70,IF(DATOS_[[AGRUP. VALOR. PTO.]:[AGRUP. VALOR. PTO.]]=$B69,IF(DATOS_[[Check Periodo Ref.]:[Check Periodo Ref.]]="Dentro",IF(DATOS_[[Check Equiparado]:[Check Equiparado]]="Sí",IF(DATOS!AV$4="Sí",(1/DATOS_[[% anualiz]:[% anualiz]]),1)*IF(DATOS!AV$5="Sí",1/DATOS_[[% normaliz]:[% normaliz]],1)*(DATOS_[Conc.Sal.18])))))))),
0)</f>
        <v>0</v>
      </c>
      <c r="AB70" s="178">
        <f t="array" ref="AB70">IFERROR(
(MEDIAN((IF(DATOS_[[Sexo]:[Sexo]]=$B70,IF(DATOS_[[AGRUP. VALOR. PTO.]:[AGRUP. VALOR. PTO.]]=$B69,IF(DATOS_[[Check Periodo Ref.]:[Check Periodo Ref.]]="Dentro",IF(DATOS_[[Check Equiparado]:[Check Equiparado]]="Sí",IF(DATOS!AW$4="Sí",(1/DATOS_[[% anualiz]:[% anualiz]]),1)*IF(DATOS!AW$5="Sí",1/DATOS_[[% normaliz]:[% normaliz]],1)*(DATOS_[Conc.Sal.19])))))))),
0)</f>
        <v>0</v>
      </c>
      <c r="AC70" s="178">
        <f t="array" ref="AC70">IFERROR(
(MEDIAN((IF(DATOS_[[Sexo]:[Sexo]]=$B70,IF(DATOS_[[AGRUP. VALOR. PTO.]:[AGRUP. VALOR. PTO.]]=$B69,IF(DATOS_[[Check Periodo Ref.]:[Check Periodo Ref.]]="Dentro",IF(DATOS_[[Check Equiparado]:[Check Equiparado]]="Sí",IF(DATOS!AX$4="Sí",(1/DATOS_[[% anualiz]:[% anualiz]]),1)*IF(DATOS!AX$5="Sí",1/DATOS_[[% normaliz]:[% normaliz]],1)*(DATOS_[Conc.Sal.20])))))))),
0)</f>
        <v>0</v>
      </c>
      <c r="AD70" s="178">
        <f t="array" ref="AD70">IFERROR(
(MEDIAN((IF(DATOS_[[Sexo]:[Sexo]]=$B70,IF(DATOS_[[AGRUP. VALOR. PTO.]:[AGRUP. VALOR. PTO.]]=$B69,IF(DATOS_[[Check Periodo Ref.]:[Check Periodo Ref.]]="Dentro",IF(DATOS_[[Check Equiparado]:[Check Equiparado]]="Sí",IF(DATOS!AY$4="Sí",(1/DATOS_[[% anualiz]:[% anualiz]]),1)*IF(DATOS!AY$5="Sí",1/DATOS_[[% normaliz]:[% normaliz]],1)*(DATOS_[Conc.Sal.21])))))))),
0)</f>
        <v>0</v>
      </c>
      <c r="AE70" s="178">
        <f t="array" ref="AE70">IFERROR(
(MEDIAN((IF(DATOS_[[Sexo]:[Sexo]]=$B70,IF(DATOS_[[AGRUP. VALOR. PTO.]:[AGRUP. VALOR. PTO.]]=$B69,IF(DATOS_[[Check Periodo Ref.]:[Check Periodo Ref.]]="Dentro",IF(DATOS_[[Check Equiparado]:[Check Equiparado]]="Sí",IF(DATOS!AZ$4="Sí",(1/DATOS_[[% anualiz]:[% anualiz]]),1)*IF(DATOS!AZ$5="Sí",1/DATOS_[[% normaliz]:[% normaliz]],1)*(DATOS_[Conc.Sal.22])))))))),
0)</f>
        <v>0</v>
      </c>
      <c r="AF70" s="178">
        <f t="array" ref="AF70">IFERROR(
(MEDIAN((IF(DATOS_[[Sexo]:[Sexo]]=$B70,IF(DATOS_[[AGRUP. VALOR. PTO.]:[AGRUP. VALOR. PTO.]]=$B69,IF(DATOS_[[Check Periodo Ref.]:[Check Periodo Ref.]]="Dentro",IF(DATOS_[[Check Equiparado]:[Check Equiparado]]="Sí",IF(DATOS!BA$4="Sí",(1/DATOS_[[% anualiz]:[% anualiz]]),1)*IF(DATOS!BA$5="Sí",1/DATOS_[[% normaliz]:[% normaliz]],1)*(DATOS_[Conc.Sal.23])))))))),
0)</f>
        <v>0</v>
      </c>
      <c r="AG70" s="178">
        <f t="array" ref="AG70">IFERROR(
(MEDIAN((IF(DATOS_[[Sexo]:[Sexo]]=$B70,IF(DATOS_[[AGRUP. VALOR. PTO.]:[AGRUP. VALOR. PTO.]]=$B69,IF(DATOS_[[Check Periodo Ref.]:[Check Periodo Ref.]]="Dentro",IF(DATOS_[[Check Equiparado]:[Check Equiparado]]="Sí",IF(DATOS!BB$4="Sí",(1/DATOS_[[% anualiz]:[% anualiz]]),1)*IF(DATOS!BB$5="Sí",1/DATOS_[[% normaliz]:[% normaliz]],1)*(DATOS_[Conc.Sal.24])))))))),
0)</f>
        <v>0</v>
      </c>
      <c r="AH70" s="178">
        <f t="array" ref="AH70">IFERROR(
(MEDIAN((IF(DATOS_[[Sexo]:[Sexo]]=$B70,IF(DATOS_[[AGRUP. VALOR. PTO.]:[AGRUP. VALOR. PTO.]]=$B69,IF(DATOS_[[Check Periodo Ref.]:[Check Periodo Ref.]]="Dentro",IF(DATOS_[[Check Equiparado]:[Check Equiparado]]="Sí",IF(DATOS!BC$4="Sí",(1/DATOS_[[% anualiz]:[% anualiz]]),1)*IF(DATOS!BC$5="Sí",1/DATOS_[[% normaliz]:[% normaliz]],1)*(DATOS_[Conc.Sal.25])))))))),
0)</f>
        <v>0</v>
      </c>
      <c r="AI70" s="178">
        <f t="array" ref="AI70">IFERROR(
(MEDIAN((IF(DATOS_[[Sexo]:[Sexo]]=$B70,IF(DATOS_[[AGRUP. VALOR. PTO.]:[AGRUP. VALOR. PTO.]]=$B69,IF(DATOS_[[Check Periodo Ref.]:[Check Periodo Ref.]]="Dentro",IF(DATOS_[[Check Equiparado]:[Check Equiparado]]="Sí",IF(DATOS!BD$4="Sí",(1/DATOS_[[% anualiz]:[% anualiz]]),1)*IF(DATOS!BD$5="Sí",1/DATOS_[[% normaliz]:[% normaliz]],1)*(DATOS_[Conc.Sal.26])))))))),
0)</f>
        <v>0</v>
      </c>
      <c r="AJ70" s="178">
        <f t="array" ref="AJ70">IFERROR(
(MEDIAN((IF(DATOS_[[Sexo]:[Sexo]]=$B70,IF(DATOS_[[AGRUP. VALOR. PTO.]:[AGRUP. VALOR. PTO.]]=$B69,IF(DATOS_[[Check Periodo Ref.]:[Check Periodo Ref.]]="Dentro",IF(DATOS_[[Check Equiparado]:[Check Equiparado]]="Sí",IF(DATOS!BE$4="Sí",(1/DATOS_[[% anualiz]:[% anualiz]]),1)*IF(DATOS!BE$5="Sí",1/DATOS_[[% normaliz]:[% normaliz]],1)*(DATOS_[Conc.Sal.27])))))))),
0)</f>
        <v>0</v>
      </c>
      <c r="AK70" s="178">
        <f t="array" ref="AK70">IFERROR(
(MEDIAN((IF(DATOS_[[Sexo]:[Sexo]]=$B70,IF(DATOS_[[AGRUP. VALOR. PTO.]:[AGRUP. VALOR. PTO.]]=$B69,IF(DATOS_[[Check Periodo Ref.]:[Check Periodo Ref.]]="Dentro",IF(DATOS_[[Check Equiparado]:[Check Equiparado]]="Sí",IF(DATOS!BF$4="Sí",(1/DATOS_[[% anualiz]:[% anualiz]]),1)*IF(DATOS!BF$5="Sí",1/DATOS_[[% normaliz]:[% normaliz]],1)*(DATOS_[Conc.Sal.28])))))))),
0)</f>
        <v>0</v>
      </c>
      <c r="AL70" s="178">
        <f t="array" ref="AL70">IFERROR(
(MEDIAN((IF(DATOS_[[Sexo]:[Sexo]]=$B70,IF(DATOS_[[AGRUP. VALOR. PTO.]:[AGRUP. VALOR. PTO.]]=$B69,IF(DATOS_[[Check Periodo Ref.]:[Check Periodo Ref.]]="Dentro",IF(DATOS_[[Check Equiparado]:[Check Equiparado]]="Sí",IF(DATOS!BG$4="Sí",(1/DATOS_[[% anualiz]:[% anualiz]]),1)*IF(DATOS!BG$5="Sí",1/DATOS_[[% normaliz]:[% normaliz]],1)*(DATOS_[Conc.Sal.29])))))))),
0)</f>
        <v>0</v>
      </c>
      <c r="AM70" s="178">
        <f t="array" ref="AM70">IFERROR(
(MEDIAN((IF(DATOS_[[Sexo]:[Sexo]]=$B70,IF(DATOS_[[AGRUP. VALOR. PTO.]:[AGRUP. VALOR. PTO.]]=$B69,IF(DATOS_[[Check Periodo Ref.]:[Check Periodo Ref.]]="Dentro",IF(DATOS_[[Check Equiparado]:[Check Equiparado]]="Sí",IF(DATOS!BH$4="Sí",(1/DATOS_[[% anualiz]:[% anualiz]]),1)*IF(DATOS!BH$5="Sí",1/DATOS_[[% normaliz]:[% normaliz]],1)*(DATOS_[Conc.Sal.30])))))))),
0)</f>
        <v>0</v>
      </c>
      <c r="AN70" s="179">
        <f t="array" ref="AN70">IFERROR(
MEDIAN(IF(DATOS_[Sexo]=$B70,IF(DATOS_[[AGRUP. VALOR. PTO.]:[AGRUP. VALOR. PTO.]]=$B69,IF(DATOS_[Check Equiparado]="Sí",IF(DATOS_[Check Periodo Ref.]="Dentro",DATOS_[Tot COMPL.SAL Eq],FALSE))))),
0)</f>
        <v>0</v>
      </c>
      <c r="AO70" s="180">
        <f t="array" ref="AO70">IFERROR(
MEDIAN(IF(DATOS_[Sexo]=$B70,IF(DATOS_[[AGRUP. VALOR. PTO.]:[AGRUP. VALOR. PTO.]]=$B69,IF(DATOS_[Check Equiparado]="Sí",IF(DATOS_[Check Periodo Ref.]="Dentro",DATOS_[TOTAL SALARIO Eq],FALSE))))),
0)</f>
        <v>0</v>
      </c>
      <c r="AP70" s="181">
        <f t="array" ref="AP70">IFERROR(
(MEDIAN((IF(DATOS_[[Sexo]:[Sexo]]=$B70,IF(DATOS_[[AGRUP. VALOR. PTO.]:[AGRUP. VALOR. PTO.]]=$B69,IF(DATOS_[[Check Periodo Ref.]:[Check Periodo Ref.]]="Dentro",IF(DATOS_[[Check Equiparado]:[Check Equiparado]]="Sí",IF(DATOS!BI$4="Sí",(1/DATOS_[[% anualiz]:[% anualiz]]),1)*IF(DATOS!BI$5="Sí",1/DATOS_[[% normaliz]:[% normaliz]],1)*(DATOS_[C.Extra.01])))))))),
0)</f>
        <v>0</v>
      </c>
      <c r="AQ70" s="181">
        <f t="array" ref="AQ70">IFERROR(
(MEDIAN((IF(DATOS_[[Sexo]:[Sexo]]=$B70,IF(DATOS_[[AGRUP. VALOR. PTO.]:[AGRUP. VALOR. PTO.]]=$B69,IF(DATOS_[[Check Periodo Ref.]:[Check Periodo Ref.]]="Dentro",IF(DATOS_[[Check Equiparado]:[Check Equiparado]]="Sí",IF(DATOS!BJ$4="Sí",(1/DATOS_[[% anualiz]:[% anualiz]]),1)*IF(DATOS!BJ$5="Sí",1/DATOS_[[% normaliz]:[% normaliz]],1)*(DATOS_[C.Extra.02])))))))),
0)</f>
        <v>0</v>
      </c>
      <c r="AR70" s="181">
        <f t="array" ref="AR70">IFERROR(
(MEDIAN((IF(DATOS_[[Sexo]:[Sexo]]=$B70,IF(DATOS_[[AGRUP. VALOR. PTO.]:[AGRUP. VALOR. PTO.]]=$B69,IF(DATOS_[[Check Periodo Ref.]:[Check Periodo Ref.]]="Dentro",IF(DATOS_[[Check Equiparado]:[Check Equiparado]]="Sí",IF(DATOS!BK$4="Sí",(1/DATOS_[[% anualiz]:[% anualiz]]),1)*IF(DATOS!BK$5="Sí",1/DATOS_[[% normaliz]:[% normaliz]],1)*(DATOS_[C.Extra.03])))))))),
0)</f>
        <v>0</v>
      </c>
      <c r="AS70" s="181">
        <f t="array" ref="AS70">IFERROR(
(MEDIAN((IF(DATOS_[[Sexo]:[Sexo]]=$B70,IF(DATOS_[[AGRUP. VALOR. PTO.]:[AGRUP. VALOR. PTO.]]=$B69,IF(DATOS_[[Check Periodo Ref.]:[Check Periodo Ref.]]="Dentro",IF(DATOS_[[Check Equiparado]:[Check Equiparado]]="Sí",IF(DATOS!BL$4="Sí",(1/DATOS_[[% anualiz]:[% anualiz]]),1)*IF(DATOS!BL$5="Sí",1/DATOS_[[% normaliz]:[% normaliz]],1)*(DATOS_[C.Extra.04])))))))),
0)</f>
        <v>0</v>
      </c>
      <c r="AT70" s="181">
        <f t="array" ref="AT70">IFERROR(
(MEDIAN((IF(DATOS_[[Sexo]:[Sexo]]=$B70,IF(DATOS_[[AGRUP. VALOR. PTO.]:[AGRUP. VALOR. PTO.]]=$B69,IF(DATOS_[[Check Periodo Ref.]:[Check Periodo Ref.]]="Dentro",IF(DATOS_[[Check Equiparado]:[Check Equiparado]]="Sí",IF(DATOS!BM$4="Sí",(1/DATOS_[[% anualiz]:[% anualiz]]),1)*IF(DATOS!BM$5="Sí",1/DATOS_[[% normaliz]:[% normaliz]],1)*(DATOS_[C.Extra.05])))))))),
0)</f>
        <v>0</v>
      </c>
      <c r="AU70" s="182">
        <f t="array" ref="AU70">IFERROR(
MEDIAN(IF(DATOS_[Sexo]=$B70,IF(DATOS_[[AGRUP. VALOR. PTO.]:[AGRUP. VALOR. PTO.]]=$B69,IF(DATOS_[Check Equiparado]="Sí",IF(DATOS_[Check Periodo Ref.]="Dentro",DATOS_[Tot Extrasalarial Eq],FALSE))))),
0)</f>
        <v>0</v>
      </c>
      <c r="AV70" s="183">
        <f t="array" ref="AV70">IFERROR(
MEDIAN(IF(DATOS_[Sexo]=$B70,IF(DATOS_[[AGRUP. VALOR. PTO.]:[AGRUP. VALOR. PTO.]]=$B69,IF(DATOS_[Check Equiparado]="Sí",IF(DATOS_[Check Periodo Ref.]="Dentro",DATOS_[TOTAL Retrib Eq],FALSE))))),
0)</f>
        <v>0</v>
      </c>
    </row>
    <row r="71" spans="1:48" x14ac:dyDescent="0.3">
      <c r="A71" s="107" t="str">
        <f t="shared" ref="A71" si="78">+A70</f>
        <v>[ocultar]</v>
      </c>
      <c r="B71" s="153" t="s">
        <v>163</v>
      </c>
      <c r="C71" s="99">
        <f t="array" ref="C71">SUM(IF($B71=DATOS_[Sexo],
IF($B69=DATOS_[AGRUP. VALOR. PTO.],
IF("Dentro"=DATOS_[Check Periodo Ref.],
1/(COUNTIFS(DATOS_[Sexo],$B71,DATOS_[AGRUP. VALOR. PTO.],$B69,DATOS_[Check Periodo Ref.],"Dentro",DATOS_[id],DATOS_[id]))))))</f>
        <v>0</v>
      </c>
      <c r="D71" s="100">
        <f>COUNTIFS(DATOS_[AGRUP. VALOR. PTO.],$B69,DATOS_[Sexo],$B71,DATOS_[Check Periodo Ref.],"Dentro")</f>
        <v>0</v>
      </c>
      <c r="E71" s="100">
        <f>COUNTIFS(DATOS_[AGRUP. VALOR. PTO.],$B69,DATOS_[Sexo],$B71,DATOS_[Check Periodo Ref.],"Dentro",DATOS_[Check Nº SC Norm],"Sí")</f>
        <v>0</v>
      </c>
      <c r="F71" s="100">
        <f>COUNTIFS(DATOS_[AGRUP. VALOR. PTO.],$B69,DATOS_[Sexo],$B71,DATOS_[Check Periodo Ref.],"Dentro",DATOS_[Check Nº SC Anualiz],"Sí")</f>
        <v>0</v>
      </c>
      <c r="G71" s="100">
        <f>COUNTIFS(DATOS_[AGRUP. VALOR. PTO.],$B69,DATOS_[Sexo],$B71,DATOS_[Check Periodo Ref.],"Dentro",DATOS_[Check Nº SC Norm y Anualiz],"Sí")</f>
        <v>0</v>
      </c>
      <c r="H71" s="100">
        <f>COUNTIFS(DATOS_[AGRUP. VALOR. PTO.],$B69,DATOS_[Sexo],$B71,DATOS_[Check Periodo Ref.],"Dentro",DATOS_[Check Equiparación],"Sí")</f>
        <v>0</v>
      </c>
      <c r="I71" s="177" cm="1">
        <f t="array" ref="I71">IFERROR(
MEDIAN(IF(DATOS_[Sexo]=$B71,IF(DATOS_[[AGRUP. VALOR. PTO.]:[AGRUP. VALOR. PTO.]]=$B69,IF(DATOS_[Check Equiparado]="Sí",IF(DATOS_[Check Periodo Ref.]="Dentro",DATOS_[SALARIO BASE Eq],FALSE))))),
0)</f>
        <v>0</v>
      </c>
      <c r="J71" s="178">
        <f t="array" ref="J71">IFERROR(
(MEDIAN((IF(DATOS_[[Sexo]:[Sexo]]=$B71,IF(DATOS_[[AGRUP. VALOR. PTO.]:[AGRUP. VALOR. PTO.]]=$B69,IF(DATOS_[[Check Periodo Ref.]:[Check Periodo Ref.]]="Dentro",IF(DATOS_[[Check Equiparado]:[Check Equiparado]]="Sí",IF(DATOS!AE$4="Sí",(1/DATOS_[[% anualiz]:[% anualiz]]),1)*IF(DATOS!AE$5="Sí",1/DATOS_[[% normaliz]:[% normaliz]],1)*(DATOS_[Conc.Sal.01])))))))),
0)</f>
        <v>0</v>
      </c>
      <c r="K71" s="178">
        <f t="array" ref="K71">IFERROR(
(MEDIAN((IF(DATOS_[[Sexo]:[Sexo]]=$B71,IF(DATOS_[[AGRUP. VALOR. PTO.]:[AGRUP. VALOR. PTO.]]=$B69,IF(DATOS_[[Check Periodo Ref.]:[Check Periodo Ref.]]="Dentro",IF(DATOS_[[Check Equiparado]:[Check Equiparado]]="Sí",IF(DATOS!AF$4="Sí",(1/DATOS_[[% anualiz]:[% anualiz]]),1)*IF(DATOS!AF$5="Sí",1/DATOS_[[% normaliz]:[% normaliz]],1)*(DATOS_[Conc.Sal.02])))))))),
0)</f>
        <v>0</v>
      </c>
      <c r="L71" s="178">
        <f t="array" ref="L71">IFERROR(
(MEDIAN((IF(DATOS_[[Sexo]:[Sexo]]=$B71,IF(DATOS_[[AGRUP. VALOR. PTO.]:[AGRUP. VALOR. PTO.]]=$B69,IF(DATOS_[[Check Periodo Ref.]:[Check Periodo Ref.]]="Dentro",IF(DATOS_[[Check Equiparado]:[Check Equiparado]]="Sí",IF(DATOS!AG$4="Sí",(1/DATOS_[[% anualiz]:[% anualiz]]),1)*IF(DATOS!AG$5="Sí",1/DATOS_[[% normaliz]:[% normaliz]],1)*(DATOS_[Conc.Sal.03])))))))),
0)</f>
        <v>0</v>
      </c>
      <c r="M71" s="178">
        <f t="array" ref="M71">IFERROR(
(MEDIAN((IF(DATOS_[[Sexo]:[Sexo]]=$B71,IF(DATOS_[[AGRUP. VALOR. PTO.]:[AGRUP. VALOR. PTO.]]=$B69,IF(DATOS_[[Check Periodo Ref.]:[Check Periodo Ref.]]="Dentro",IF(DATOS_[[Check Equiparado]:[Check Equiparado]]="Sí",IF(DATOS!AH$4="Sí",(1/DATOS_[[% anualiz]:[% anualiz]]),1)*IF(DATOS!AH$5="Sí",1/DATOS_[[% normaliz]:[% normaliz]],1)*(DATOS_[Conc.Sal.04])))))))),
0)</f>
        <v>0</v>
      </c>
      <c r="N71" s="178">
        <f t="array" ref="N71">IFERROR(
(MEDIAN((IF(DATOS_[[Sexo]:[Sexo]]=$B71,IF(DATOS_[[AGRUP. VALOR. PTO.]:[AGRUP. VALOR. PTO.]]=$B69,IF(DATOS_[[Check Periodo Ref.]:[Check Periodo Ref.]]="Dentro",IF(DATOS_[[Check Equiparado]:[Check Equiparado]]="Sí",IF(DATOS!AI$4="Sí",(1/DATOS_[[% anualiz]:[% anualiz]]),1)*IF(DATOS!AI$5="Sí",1/DATOS_[[% normaliz]:[% normaliz]],1)*(DATOS_[Conc.Sal.05])))))))),
0)</f>
        <v>0</v>
      </c>
      <c r="O71" s="178">
        <f t="array" ref="O71">IFERROR(
(MEDIAN((IF(DATOS_[[Sexo]:[Sexo]]=$B71,IF(DATOS_[[AGRUP. VALOR. PTO.]:[AGRUP. VALOR. PTO.]]=$B69,IF(DATOS_[[Check Periodo Ref.]:[Check Periodo Ref.]]="Dentro",IF(DATOS_[[Check Equiparado]:[Check Equiparado]]="Sí",IF(DATOS!AJ$4="Sí",(1/DATOS_[[% anualiz]:[% anualiz]]),1)*IF(DATOS!AJ$5="Sí",1/DATOS_[[% normaliz]:[% normaliz]],1)*(DATOS_[Conc.Sal.06])))))))),
0)</f>
        <v>0</v>
      </c>
      <c r="P71" s="178">
        <f t="array" ref="P71">IFERROR(
(MEDIAN((IF(DATOS_[[Sexo]:[Sexo]]=$B71,IF(DATOS_[[AGRUP. VALOR. PTO.]:[AGRUP. VALOR. PTO.]]=$B69,IF(DATOS_[[Check Periodo Ref.]:[Check Periodo Ref.]]="Dentro",IF(DATOS_[[Check Equiparado]:[Check Equiparado]]="Sí",IF(DATOS!AK$4="Sí",(1/DATOS_[[% anualiz]:[% anualiz]]),1)*IF(DATOS!AK$5="Sí",1/DATOS_[[% normaliz]:[% normaliz]],1)*(DATOS_[Conc.Sal.07])))))))),
0)</f>
        <v>0</v>
      </c>
      <c r="Q71" s="178">
        <f t="array" ref="Q71">IFERROR(
(MEDIAN((IF(DATOS_[[Sexo]:[Sexo]]=$B71,IF(DATOS_[[AGRUP. VALOR. PTO.]:[AGRUP. VALOR. PTO.]]=$B69,IF(DATOS_[[Check Periodo Ref.]:[Check Periodo Ref.]]="Dentro",IF(DATOS_[[Check Equiparado]:[Check Equiparado]]="Sí",IF(DATOS!AL$4="Sí",(1/DATOS_[[% anualiz]:[% anualiz]]),1)*IF(DATOS!AL$5="Sí",1/DATOS_[[% normaliz]:[% normaliz]],1)*(DATOS_[Conc.Sal.08])))))))),
0)</f>
        <v>0</v>
      </c>
      <c r="R71" s="178">
        <f t="array" ref="R71">IFERROR(
(MEDIAN((IF(DATOS_[[Sexo]:[Sexo]]=$B71,IF(DATOS_[[AGRUP. VALOR. PTO.]:[AGRUP. VALOR. PTO.]]=$B69,IF(DATOS_[[Check Periodo Ref.]:[Check Periodo Ref.]]="Dentro",IF(DATOS_[[Check Equiparado]:[Check Equiparado]]="Sí",IF(DATOS!AM$4="Sí",(1/DATOS_[[% anualiz]:[% anualiz]]),1)*IF(DATOS!AM$5="Sí",1/DATOS_[[% normaliz]:[% normaliz]],1)*(DATOS_[Conc.Sal.09])))))))),
0)</f>
        <v>0</v>
      </c>
      <c r="S71" s="178">
        <f t="array" ref="S71">IFERROR(
(MEDIAN((IF(DATOS_[[Sexo]:[Sexo]]=$B71,IF(DATOS_[[AGRUP. VALOR. PTO.]:[AGRUP. VALOR. PTO.]]=$B69,IF(DATOS_[[Check Periodo Ref.]:[Check Periodo Ref.]]="Dentro",IF(DATOS_[[Check Equiparado]:[Check Equiparado]]="Sí",IF(DATOS!AN$4="Sí",(1/DATOS_[[% anualiz]:[% anualiz]]),1)*IF(DATOS!AN$5="Sí",1/DATOS_[[% normaliz]:[% normaliz]],1)*(DATOS_[Conc.Sal.10])))))))),
0)</f>
        <v>0</v>
      </c>
      <c r="T71" s="178">
        <f t="array" ref="T71">IFERROR(
(MEDIAN((IF(DATOS_[[Sexo]:[Sexo]]=$B71,IF(DATOS_[[AGRUP. VALOR. PTO.]:[AGRUP. VALOR. PTO.]]=$B69,IF(DATOS_[[Check Periodo Ref.]:[Check Periodo Ref.]]="Dentro",IF(DATOS_[[Check Equiparado]:[Check Equiparado]]="Sí",IF(DATOS!AO$4="Sí",(1/DATOS_[[% anualiz]:[% anualiz]]),1)*IF(DATOS!AO$5="Sí",1/DATOS_[[% normaliz]:[% normaliz]],1)*(DATOS_[Conc.Sal.11])))))))),
0)</f>
        <v>0</v>
      </c>
      <c r="U71" s="178">
        <f t="array" ref="U71">IFERROR(
(MEDIAN((IF(DATOS_[[Sexo]:[Sexo]]=$B71,IF(DATOS_[[AGRUP. VALOR. PTO.]:[AGRUP. VALOR. PTO.]]=$B69,IF(DATOS_[[Check Periodo Ref.]:[Check Periodo Ref.]]="Dentro",IF(DATOS_[[Check Equiparado]:[Check Equiparado]]="Sí",IF(DATOS!AP$4="Sí",(1/DATOS_[[% anualiz]:[% anualiz]]),1)*IF(DATOS!AP$5="Sí",1/DATOS_[[% normaliz]:[% normaliz]],1)*(DATOS_[Conc.Sal.12])))))))),
0)</f>
        <v>0</v>
      </c>
      <c r="V71" s="178">
        <f t="array" ref="V71">IFERROR(
(MEDIAN((IF(DATOS_[[Sexo]:[Sexo]]=$B71,IF(DATOS_[[AGRUP. VALOR. PTO.]:[AGRUP. VALOR. PTO.]]=$B69,IF(DATOS_[[Check Periodo Ref.]:[Check Periodo Ref.]]="Dentro",IF(DATOS_[[Check Equiparado]:[Check Equiparado]]="Sí",IF(DATOS!AQ$4="Sí",(1/DATOS_[[% anualiz]:[% anualiz]]),1)*IF(DATOS!AQ$5="Sí",1/DATOS_[[% normaliz]:[% normaliz]],1)*(DATOS_[Conc.Sal.13])))))))),
0)</f>
        <v>0</v>
      </c>
      <c r="W71" s="178">
        <f t="array" ref="W71">IFERROR(
(MEDIAN((IF(DATOS_[[Sexo]:[Sexo]]=$B71,IF(DATOS_[[AGRUP. VALOR. PTO.]:[AGRUP. VALOR. PTO.]]=$B69,IF(DATOS_[[Check Periodo Ref.]:[Check Periodo Ref.]]="Dentro",IF(DATOS_[[Check Equiparado]:[Check Equiparado]]="Sí",IF(DATOS!AR$4="Sí",(1/DATOS_[[% anualiz]:[% anualiz]]),1)*IF(DATOS!AR$5="Sí",1/DATOS_[[% normaliz]:[% normaliz]],1)*(DATOS_[Conc.Sal.14])))))))),
0)</f>
        <v>0</v>
      </c>
      <c r="X71" s="178">
        <f t="array" ref="X71">IFERROR(
(MEDIAN((IF(DATOS_[[Sexo]:[Sexo]]=$B71,IF(DATOS_[[AGRUP. VALOR. PTO.]:[AGRUP. VALOR. PTO.]]=$B69,IF(DATOS_[[Check Periodo Ref.]:[Check Periodo Ref.]]="Dentro",IF(DATOS_[[Check Equiparado]:[Check Equiparado]]="Sí",IF(DATOS!AS$4="Sí",(1/DATOS_[[% anualiz]:[% anualiz]]),1)*IF(DATOS!AS$5="Sí",1/DATOS_[[% normaliz]:[% normaliz]],1)*(DATOS_[Conc.Sal.15])))))))),
0)</f>
        <v>0</v>
      </c>
      <c r="Y71" s="178">
        <f t="array" ref="Y71">IFERROR(
(MEDIAN((IF(DATOS_[[Sexo]:[Sexo]]=$B71,IF(DATOS_[[AGRUP. VALOR. PTO.]:[AGRUP. VALOR. PTO.]]=$B69,IF(DATOS_[[Check Periodo Ref.]:[Check Periodo Ref.]]="Dentro",IF(DATOS_[[Check Equiparado]:[Check Equiparado]]="Sí",IF(DATOS!AT$4="Sí",(1/DATOS_[[% anualiz]:[% anualiz]]),1)*IF(DATOS!AT$5="Sí",1/DATOS_[[% normaliz]:[% normaliz]],1)*(DATOS_[Conc.Sal.16])))))))),
0)</f>
        <v>0</v>
      </c>
      <c r="Z71" s="178">
        <f t="array" ref="Z71">IFERROR(
(MEDIAN((IF(DATOS_[[Sexo]:[Sexo]]=$B71,IF(DATOS_[[AGRUP. VALOR. PTO.]:[AGRUP. VALOR. PTO.]]=$B69,IF(DATOS_[[Check Periodo Ref.]:[Check Periodo Ref.]]="Dentro",IF(DATOS_[[Check Equiparado]:[Check Equiparado]]="Sí",IF(DATOS!AU$4="Sí",(1/DATOS_[[% anualiz]:[% anualiz]]),1)*IF(DATOS!AU$5="Sí",1/DATOS_[[% normaliz]:[% normaliz]],1)*(DATOS_[Conc.Sal.17])))))))),
0)</f>
        <v>0</v>
      </c>
      <c r="AA71" s="178">
        <f t="array" ref="AA71">IFERROR(
(MEDIAN((IF(DATOS_[[Sexo]:[Sexo]]=$B71,IF(DATOS_[[AGRUP. VALOR. PTO.]:[AGRUP. VALOR. PTO.]]=$B69,IF(DATOS_[[Check Periodo Ref.]:[Check Periodo Ref.]]="Dentro",IF(DATOS_[[Check Equiparado]:[Check Equiparado]]="Sí",IF(DATOS!AV$4="Sí",(1/DATOS_[[% anualiz]:[% anualiz]]),1)*IF(DATOS!AV$5="Sí",1/DATOS_[[% normaliz]:[% normaliz]],1)*(DATOS_[Conc.Sal.18])))))))),
0)</f>
        <v>0</v>
      </c>
      <c r="AB71" s="178">
        <f t="array" ref="AB71">IFERROR(
(MEDIAN((IF(DATOS_[[Sexo]:[Sexo]]=$B71,IF(DATOS_[[AGRUP. VALOR. PTO.]:[AGRUP. VALOR. PTO.]]=$B69,IF(DATOS_[[Check Periodo Ref.]:[Check Periodo Ref.]]="Dentro",IF(DATOS_[[Check Equiparado]:[Check Equiparado]]="Sí",IF(DATOS!AW$4="Sí",(1/DATOS_[[% anualiz]:[% anualiz]]),1)*IF(DATOS!AW$5="Sí",1/DATOS_[[% normaliz]:[% normaliz]],1)*(DATOS_[Conc.Sal.19])))))))),
0)</f>
        <v>0</v>
      </c>
      <c r="AC71" s="178">
        <f t="array" ref="AC71">IFERROR(
(MEDIAN((IF(DATOS_[[Sexo]:[Sexo]]=$B71,IF(DATOS_[[AGRUP. VALOR. PTO.]:[AGRUP. VALOR. PTO.]]=$B69,IF(DATOS_[[Check Periodo Ref.]:[Check Periodo Ref.]]="Dentro",IF(DATOS_[[Check Equiparado]:[Check Equiparado]]="Sí",IF(DATOS!AX$4="Sí",(1/DATOS_[[% anualiz]:[% anualiz]]),1)*IF(DATOS!AX$5="Sí",1/DATOS_[[% normaliz]:[% normaliz]],1)*(DATOS_[Conc.Sal.20])))))))),
0)</f>
        <v>0</v>
      </c>
      <c r="AD71" s="178">
        <f t="array" ref="AD71">IFERROR(
(MEDIAN((IF(DATOS_[[Sexo]:[Sexo]]=$B71,IF(DATOS_[[AGRUP. VALOR. PTO.]:[AGRUP. VALOR. PTO.]]=$B69,IF(DATOS_[[Check Periodo Ref.]:[Check Periodo Ref.]]="Dentro",IF(DATOS_[[Check Equiparado]:[Check Equiparado]]="Sí",IF(DATOS!AY$4="Sí",(1/DATOS_[[% anualiz]:[% anualiz]]),1)*IF(DATOS!AY$5="Sí",1/DATOS_[[% normaliz]:[% normaliz]],1)*(DATOS_[Conc.Sal.21])))))))),
0)</f>
        <v>0</v>
      </c>
      <c r="AE71" s="178">
        <f t="array" ref="AE71">IFERROR(
(MEDIAN((IF(DATOS_[[Sexo]:[Sexo]]=$B71,IF(DATOS_[[AGRUP. VALOR. PTO.]:[AGRUP. VALOR. PTO.]]=$B69,IF(DATOS_[[Check Periodo Ref.]:[Check Periodo Ref.]]="Dentro",IF(DATOS_[[Check Equiparado]:[Check Equiparado]]="Sí",IF(DATOS!AZ$4="Sí",(1/DATOS_[[% anualiz]:[% anualiz]]),1)*IF(DATOS!AZ$5="Sí",1/DATOS_[[% normaliz]:[% normaliz]],1)*(DATOS_[Conc.Sal.22])))))))),
0)</f>
        <v>0</v>
      </c>
      <c r="AF71" s="178">
        <f t="array" ref="AF71">IFERROR(
(MEDIAN((IF(DATOS_[[Sexo]:[Sexo]]=$B71,IF(DATOS_[[AGRUP. VALOR. PTO.]:[AGRUP. VALOR. PTO.]]=$B69,IF(DATOS_[[Check Periodo Ref.]:[Check Periodo Ref.]]="Dentro",IF(DATOS_[[Check Equiparado]:[Check Equiparado]]="Sí",IF(DATOS!BA$4="Sí",(1/DATOS_[[% anualiz]:[% anualiz]]),1)*IF(DATOS!BA$5="Sí",1/DATOS_[[% normaliz]:[% normaliz]],1)*(DATOS_[Conc.Sal.23])))))))),
0)</f>
        <v>0</v>
      </c>
      <c r="AG71" s="178">
        <f t="array" ref="AG71">IFERROR(
(MEDIAN((IF(DATOS_[[Sexo]:[Sexo]]=$B71,IF(DATOS_[[AGRUP. VALOR. PTO.]:[AGRUP. VALOR. PTO.]]=$B69,IF(DATOS_[[Check Periodo Ref.]:[Check Periodo Ref.]]="Dentro",IF(DATOS_[[Check Equiparado]:[Check Equiparado]]="Sí",IF(DATOS!BB$4="Sí",(1/DATOS_[[% anualiz]:[% anualiz]]),1)*IF(DATOS!BB$5="Sí",1/DATOS_[[% normaliz]:[% normaliz]],1)*(DATOS_[Conc.Sal.24])))))))),
0)</f>
        <v>0</v>
      </c>
      <c r="AH71" s="178">
        <f t="array" ref="AH71">IFERROR(
(MEDIAN((IF(DATOS_[[Sexo]:[Sexo]]=$B71,IF(DATOS_[[AGRUP. VALOR. PTO.]:[AGRUP. VALOR. PTO.]]=$B69,IF(DATOS_[[Check Periodo Ref.]:[Check Periodo Ref.]]="Dentro",IF(DATOS_[[Check Equiparado]:[Check Equiparado]]="Sí",IF(DATOS!BC$4="Sí",(1/DATOS_[[% anualiz]:[% anualiz]]),1)*IF(DATOS!BC$5="Sí",1/DATOS_[[% normaliz]:[% normaliz]],1)*(DATOS_[Conc.Sal.25])))))))),
0)</f>
        <v>0</v>
      </c>
      <c r="AI71" s="178">
        <f t="array" ref="AI71">IFERROR(
(MEDIAN((IF(DATOS_[[Sexo]:[Sexo]]=$B71,IF(DATOS_[[AGRUP. VALOR. PTO.]:[AGRUP. VALOR. PTO.]]=$B69,IF(DATOS_[[Check Periodo Ref.]:[Check Periodo Ref.]]="Dentro",IF(DATOS_[[Check Equiparado]:[Check Equiparado]]="Sí",IF(DATOS!BD$4="Sí",(1/DATOS_[[% anualiz]:[% anualiz]]),1)*IF(DATOS!BD$5="Sí",1/DATOS_[[% normaliz]:[% normaliz]],1)*(DATOS_[Conc.Sal.26])))))))),
0)</f>
        <v>0</v>
      </c>
      <c r="AJ71" s="178">
        <f t="array" ref="AJ71">IFERROR(
(MEDIAN((IF(DATOS_[[Sexo]:[Sexo]]=$B71,IF(DATOS_[[AGRUP. VALOR. PTO.]:[AGRUP. VALOR. PTO.]]=$B69,IF(DATOS_[[Check Periodo Ref.]:[Check Periodo Ref.]]="Dentro",IF(DATOS_[[Check Equiparado]:[Check Equiparado]]="Sí",IF(DATOS!BE$4="Sí",(1/DATOS_[[% anualiz]:[% anualiz]]),1)*IF(DATOS!BE$5="Sí",1/DATOS_[[% normaliz]:[% normaliz]],1)*(DATOS_[Conc.Sal.27])))))))),
0)</f>
        <v>0</v>
      </c>
      <c r="AK71" s="178">
        <f t="array" ref="AK71">IFERROR(
(MEDIAN((IF(DATOS_[[Sexo]:[Sexo]]=$B71,IF(DATOS_[[AGRUP. VALOR. PTO.]:[AGRUP. VALOR. PTO.]]=$B69,IF(DATOS_[[Check Periodo Ref.]:[Check Periodo Ref.]]="Dentro",IF(DATOS_[[Check Equiparado]:[Check Equiparado]]="Sí",IF(DATOS!BF$4="Sí",(1/DATOS_[[% anualiz]:[% anualiz]]),1)*IF(DATOS!BF$5="Sí",1/DATOS_[[% normaliz]:[% normaliz]],1)*(DATOS_[Conc.Sal.28])))))))),
0)</f>
        <v>0</v>
      </c>
      <c r="AL71" s="178">
        <f t="array" ref="AL71">IFERROR(
(MEDIAN((IF(DATOS_[[Sexo]:[Sexo]]=$B71,IF(DATOS_[[AGRUP. VALOR. PTO.]:[AGRUP. VALOR. PTO.]]=$B69,IF(DATOS_[[Check Periodo Ref.]:[Check Periodo Ref.]]="Dentro",IF(DATOS_[[Check Equiparado]:[Check Equiparado]]="Sí",IF(DATOS!BG$4="Sí",(1/DATOS_[[% anualiz]:[% anualiz]]),1)*IF(DATOS!BG$5="Sí",1/DATOS_[[% normaliz]:[% normaliz]],1)*(DATOS_[Conc.Sal.29])))))))),
0)</f>
        <v>0</v>
      </c>
      <c r="AM71" s="178">
        <f t="array" ref="AM71">IFERROR(
(MEDIAN((IF(DATOS_[[Sexo]:[Sexo]]=$B71,IF(DATOS_[[AGRUP. VALOR. PTO.]:[AGRUP. VALOR. PTO.]]=$B69,IF(DATOS_[[Check Periodo Ref.]:[Check Periodo Ref.]]="Dentro",IF(DATOS_[[Check Equiparado]:[Check Equiparado]]="Sí",IF(DATOS!BH$4="Sí",(1/DATOS_[[% anualiz]:[% anualiz]]),1)*IF(DATOS!BH$5="Sí",1/DATOS_[[% normaliz]:[% normaliz]],1)*(DATOS_[Conc.Sal.30])))))))),
0)</f>
        <v>0</v>
      </c>
      <c r="AN71" s="179">
        <f t="array" ref="AN71">IFERROR(
MEDIAN(IF(DATOS_[Sexo]=$B71,IF(DATOS_[[AGRUP. VALOR. PTO.]:[AGRUP. VALOR. PTO.]]=$B69,IF(DATOS_[Check Equiparado]="Sí",IF(DATOS_[Check Periodo Ref.]="Dentro",DATOS_[Tot COMPL.SAL Eq],FALSE))))),
0)</f>
        <v>0</v>
      </c>
      <c r="AO71" s="180">
        <f t="array" ref="AO71">IFERROR(
MEDIAN(IF(DATOS_[Sexo]=$B71,IF(DATOS_[[AGRUP. VALOR. PTO.]:[AGRUP. VALOR. PTO.]]=$B69,IF(DATOS_[Check Equiparado]="Sí",IF(DATOS_[Check Periodo Ref.]="Dentro",DATOS_[TOTAL SALARIO Eq],FALSE))))),
0)</f>
        <v>0</v>
      </c>
      <c r="AP71" s="181">
        <f t="array" ref="AP71">IFERROR(
(MEDIAN((IF(DATOS_[[Sexo]:[Sexo]]=$B71,IF(DATOS_[[AGRUP. VALOR. PTO.]:[AGRUP. VALOR. PTO.]]=$B70,IF(DATOS_[[Check Periodo Ref.]:[Check Periodo Ref.]]="Dentro",IF(DATOS_[[Check Equiparado]:[Check Equiparado]]="Sí",IF(DATOS!BI$4="Sí",(1/DATOS_[[% anualiz]:[% anualiz]]),1)*IF(DATOS!BI$5="Sí",1/DATOS_[[% normaliz]:[% normaliz]],1)*(DATOS_[C.Extra.01])))))))),
0)</f>
        <v>0</v>
      </c>
      <c r="AQ71" s="181">
        <f t="array" ref="AQ71">IFERROR(
(MEDIAN((IF(DATOS_[[Sexo]:[Sexo]]=$B71,IF(DATOS_[[AGRUP. VALOR. PTO.]:[AGRUP. VALOR. PTO.]]=$B70,IF(DATOS_[[Check Periodo Ref.]:[Check Periodo Ref.]]="Dentro",IF(DATOS_[[Check Equiparado]:[Check Equiparado]]="Sí",IF(DATOS!BJ$4="Sí",(1/DATOS_[[% anualiz]:[% anualiz]]),1)*IF(DATOS!BJ$5="Sí",1/DATOS_[[% normaliz]:[% normaliz]],1)*(DATOS_[C.Extra.02])))))))),
0)</f>
        <v>0</v>
      </c>
      <c r="AR71" s="181">
        <f t="array" ref="AR71">IFERROR(
(MEDIAN((IF(DATOS_[[Sexo]:[Sexo]]=$B71,IF(DATOS_[[AGRUP. VALOR. PTO.]:[AGRUP. VALOR. PTO.]]=$B70,IF(DATOS_[[Check Periodo Ref.]:[Check Periodo Ref.]]="Dentro",IF(DATOS_[[Check Equiparado]:[Check Equiparado]]="Sí",IF(DATOS!BK$4="Sí",(1/DATOS_[[% anualiz]:[% anualiz]]),1)*IF(DATOS!BK$5="Sí",1/DATOS_[[% normaliz]:[% normaliz]],1)*(DATOS_[C.Extra.03])))))))),
0)</f>
        <v>0</v>
      </c>
      <c r="AS71" s="181">
        <f t="array" ref="AS71">IFERROR(
(MEDIAN((IF(DATOS_[[Sexo]:[Sexo]]=$B71,IF(DATOS_[[AGRUP. VALOR. PTO.]:[AGRUP. VALOR. PTO.]]=$B70,IF(DATOS_[[Check Periodo Ref.]:[Check Periodo Ref.]]="Dentro",IF(DATOS_[[Check Equiparado]:[Check Equiparado]]="Sí",IF(DATOS!BL$4="Sí",(1/DATOS_[[% anualiz]:[% anualiz]]),1)*IF(DATOS!BL$5="Sí",1/DATOS_[[% normaliz]:[% normaliz]],1)*(DATOS_[C.Extra.04])))))))),
0)</f>
        <v>0</v>
      </c>
      <c r="AT71" s="181">
        <f t="array" ref="AT71">IFERROR(
(MEDIAN((IF(DATOS_[[Sexo]:[Sexo]]=$B71,IF(DATOS_[[AGRUP. VALOR. PTO.]:[AGRUP. VALOR. PTO.]]=$B70,IF(DATOS_[[Check Periodo Ref.]:[Check Periodo Ref.]]="Dentro",IF(DATOS_[[Check Equiparado]:[Check Equiparado]]="Sí",IF(DATOS!BM$4="Sí",(1/DATOS_[[% anualiz]:[% anualiz]]),1)*IF(DATOS!BM$5="Sí",1/DATOS_[[% normaliz]:[% normaliz]],1)*(DATOS_[C.Extra.05])))))))),
0)</f>
        <v>0</v>
      </c>
      <c r="AU71" s="182">
        <f t="array" ref="AU71">IFERROR(
MEDIAN(IF(DATOS_[Sexo]=$B71,IF(DATOS_[[AGRUP. VALOR. PTO.]:[AGRUP. VALOR. PTO.]]=$B69,IF(DATOS_[Check Equiparado]="Sí",IF(DATOS_[Check Periodo Ref.]="Dentro",DATOS_[Tot Extrasalarial Eq],FALSE))))),
0)</f>
        <v>0</v>
      </c>
      <c r="AV71" s="183">
        <f t="array" ref="AV71">IFERROR(
MEDIAN(IF(DATOS_[Sexo]=$B71,IF(DATOS_[[AGRUP. VALOR. PTO.]:[AGRUP. VALOR. PTO.]]=$B69,IF(DATOS_[Check Equiparado]="Sí",IF(DATOS_[Check Periodo Ref.]="Dentro",DATOS_[TOTAL Retrib Eq],FALSE))))),
0)</f>
        <v>0</v>
      </c>
    </row>
    <row r="72" spans="1:48" ht="17.25" thickBot="1" x14ac:dyDescent="0.35">
      <c r="A72" s="107" t="str">
        <f t="shared" ref="A72" si="79">+A73</f>
        <v>[ocultar]</v>
      </c>
      <c r="B72" s="157" t="s">
        <v>279</v>
      </c>
      <c r="C72" s="176"/>
      <c r="D72" s="106"/>
      <c r="E72" s="106"/>
      <c r="F72" s="106"/>
      <c r="G72" s="106"/>
      <c r="H72" s="106"/>
      <c r="I72" s="186" t="str">
        <f t="shared" ref="I72:AV72" si="80">IFERROR((I73-I74)/I73,"")</f>
        <v/>
      </c>
      <c r="J72" s="190" t="str">
        <f t="shared" si="80"/>
        <v/>
      </c>
      <c r="K72" s="190" t="str">
        <f t="shared" si="80"/>
        <v/>
      </c>
      <c r="L72" s="190" t="str">
        <f t="shared" si="80"/>
        <v/>
      </c>
      <c r="M72" s="190" t="str">
        <f t="shared" si="80"/>
        <v/>
      </c>
      <c r="N72" s="190" t="str">
        <f t="shared" si="80"/>
        <v/>
      </c>
      <c r="O72" s="190" t="str">
        <f t="shared" si="80"/>
        <v/>
      </c>
      <c r="P72" s="190" t="str">
        <f t="shared" si="80"/>
        <v/>
      </c>
      <c r="Q72" s="190" t="str">
        <f t="shared" si="80"/>
        <v/>
      </c>
      <c r="R72" s="190" t="str">
        <f t="shared" si="80"/>
        <v/>
      </c>
      <c r="S72" s="190" t="str">
        <f t="shared" si="80"/>
        <v/>
      </c>
      <c r="T72" s="190" t="str">
        <f t="shared" si="80"/>
        <v/>
      </c>
      <c r="U72" s="190" t="str">
        <f t="shared" si="80"/>
        <v/>
      </c>
      <c r="V72" s="190" t="str">
        <f t="shared" si="80"/>
        <v/>
      </c>
      <c r="W72" s="190" t="str">
        <f t="shared" si="80"/>
        <v/>
      </c>
      <c r="X72" s="190" t="str">
        <f t="shared" si="80"/>
        <v/>
      </c>
      <c r="Y72" s="190" t="str">
        <f t="shared" si="80"/>
        <v/>
      </c>
      <c r="Z72" s="189" t="str">
        <f t="shared" si="80"/>
        <v/>
      </c>
      <c r="AA72" s="189" t="str">
        <f t="shared" si="80"/>
        <v/>
      </c>
      <c r="AB72" s="189" t="str">
        <f t="shared" si="80"/>
        <v/>
      </c>
      <c r="AC72" s="189" t="str">
        <f t="shared" si="80"/>
        <v/>
      </c>
      <c r="AD72" s="189" t="str">
        <f t="shared" si="80"/>
        <v/>
      </c>
      <c r="AE72" s="189" t="str">
        <f t="shared" si="80"/>
        <v/>
      </c>
      <c r="AF72" s="189" t="str">
        <f t="shared" si="80"/>
        <v/>
      </c>
      <c r="AG72" s="189" t="str">
        <f t="shared" si="80"/>
        <v/>
      </c>
      <c r="AH72" s="189" t="str">
        <f t="shared" si="80"/>
        <v/>
      </c>
      <c r="AI72" s="189" t="str">
        <f t="shared" si="80"/>
        <v/>
      </c>
      <c r="AJ72" s="189" t="str">
        <f t="shared" si="80"/>
        <v/>
      </c>
      <c r="AK72" s="189" t="str">
        <f t="shared" si="80"/>
        <v/>
      </c>
      <c r="AL72" s="189" t="str">
        <f t="shared" si="80"/>
        <v/>
      </c>
      <c r="AM72" s="189" t="str">
        <f t="shared" si="80"/>
        <v/>
      </c>
      <c r="AN72" s="191" t="str">
        <f t="shared" si="80"/>
        <v/>
      </c>
      <c r="AO72" s="195" t="str">
        <f t="shared" si="80"/>
        <v/>
      </c>
      <c r="AP72" s="192" t="str">
        <f t="shared" si="80"/>
        <v/>
      </c>
      <c r="AQ72" s="192" t="str">
        <f t="shared" si="80"/>
        <v/>
      </c>
      <c r="AR72" s="192" t="str">
        <f t="shared" si="80"/>
        <v/>
      </c>
      <c r="AS72" s="192" t="str">
        <f t="shared" si="80"/>
        <v/>
      </c>
      <c r="AT72" s="192" t="str">
        <f t="shared" si="80"/>
        <v/>
      </c>
      <c r="AU72" s="193" t="str">
        <f t="shared" si="80"/>
        <v/>
      </c>
      <c r="AV72" s="194" t="str">
        <f t="shared" si="80"/>
        <v/>
      </c>
    </row>
    <row r="73" spans="1:48" x14ac:dyDescent="0.3">
      <c r="A73" s="107" t="str">
        <f t="shared" ref="A73" si="81">+IF(C73+C74=0,"[ocultar]","")</f>
        <v>[ocultar]</v>
      </c>
      <c r="B73" s="153" t="s">
        <v>162</v>
      </c>
      <c r="C73" s="99">
        <f t="array" ref="C73">SUM(IF($B73=DATOS_[Sexo],
IF($B72=DATOS_[AGRUP. VALOR. PTO.],
IF("Dentro"=DATOS_[Check Periodo Ref.],
1/(COUNTIFS(DATOS_[Sexo],$B73,DATOS_[AGRUP. VALOR. PTO.],$B72,DATOS_[Check Periodo Ref.],"Dentro",DATOS_[id],DATOS_[id]))))))</f>
        <v>0</v>
      </c>
      <c r="D73" s="100">
        <f>COUNTIFS(DATOS_[AGRUP. VALOR. PTO.],$B72,DATOS_[Sexo],$B73,DATOS_[Check Periodo Ref.],"Dentro")</f>
        <v>0</v>
      </c>
      <c r="E73" s="100">
        <f>COUNTIFS(DATOS_[AGRUP. VALOR. PTO.],$B72,DATOS_[Sexo],$B73,DATOS_[Check Periodo Ref.],"Dentro",DATOS_[Check Nº SC Norm],"Sí")</f>
        <v>0</v>
      </c>
      <c r="F73" s="100">
        <f>COUNTIFS(DATOS_[AGRUP. VALOR. PTO.],$B72,DATOS_[Sexo],$B73,DATOS_[Check Periodo Ref.],"Dentro",DATOS_[Check Nº SC Anualiz],"Sí")</f>
        <v>0</v>
      </c>
      <c r="G73" s="100">
        <f>COUNTIFS(DATOS_[AGRUP. VALOR. PTO.],$B72,DATOS_[Sexo],$B73,DATOS_[Check Periodo Ref.],"Dentro",DATOS_[Check Nº SC Norm y Anualiz],"Sí")</f>
        <v>0</v>
      </c>
      <c r="H73" s="100">
        <f>COUNTIFS(DATOS_[AGRUP. VALOR. PTO.],$B72,DATOS_[Sexo],$B73,DATOS_[Check Periodo Ref.],"Dentro",DATOS_[Check Equiparación],"Sí")</f>
        <v>0</v>
      </c>
      <c r="I73" s="177">
        <f t="array" ref="I73">IFERROR(
MEDIAN(IF(DATOS_[Sexo]=$B73,IF(DATOS_[[AGRUP. VALOR. PTO.]:[AGRUP. VALOR. PTO.]]=$B72,IF(DATOS_[Check Equiparado]="Sí",IF(DATOS_[Check Periodo Ref.]="Dentro",DATOS_[SALARIO BASE Eq],FALSE))))),
0)</f>
        <v>0</v>
      </c>
      <c r="J73" s="178">
        <f t="array" ref="J73">IFERROR(
(MEDIAN((IF(DATOS_[[Sexo]:[Sexo]]=$B73,IF(DATOS_[[AGRUP. VALOR. PTO.]:[AGRUP. VALOR. PTO.]]=$B72,IF(DATOS_[[Check Periodo Ref.]:[Check Periodo Ref.]]="Dentro",IF(DATOS_[[Check Equiparado]:[Check Equiparado]]="Sí",IF(DATOS!AE$4="Sí",(1/DATOS_[[% anualiz]:[% anualiz]]),1)*IF(DATOS!AE$5="Sí",1/DATOS_[[% normaliz]:[% normaliz]],1)*(DATOS_[Conc.Sal.01])))))))),
0)</f>
        <v>0</v>
      </c>
      <c r="K73" s="178">
        <f t="array" ref="K73">IFERROR(
(MEDIAN((IF(DATOS_[[Sexo]:[Sexo]]=$B73,IF(DATOS_[[AGRUP. VALOR. PTO.]:[AGRUP. VALOR. PTO.]]=$B72,IF(DATOS_[[Check Periodo Ref.]:[Check Periodo Ref.]]="Dentro",IF(DATOS_[[Check Equiparado]:[Check Equiparado]]="Sí",IF(DATOS!AF$4="Sí",(1/DATOS_[[% anualiz]:[% anualiz]]),1)*IF(DATOS!AF$5="Sí",1/DATOS_[[% normaliz]:[% normaliz]],1)*(DATOS_[Conc.Sal.02])))))))),
0)</f>
        <v>0</v>
      </c>
      <c r="L73" s="178">
        <f t="array" ref="L73">IFERROR(
(MEDIAN((IF(DATOS_[[Sexo]:[Sexo]]=$B73,IF(DATOS_[[AGRUP. VALOR. PTO.]:[AGRUP. VALOR. PTO.]]=$B72,IF(DATOS_[[Check Periodo Ref.]:[Check Periodo Ref.]]="Dentro",IF(DATOS_[[Check Equiparado]:[Check Equiparado]]="Sí",IF(DATOS!AG$4="Sí",(1/DATOS_[[% anualiz]:[% anualiz]]),1)*IF(DATOS!AG$5="Sí",1/DATOS_[[% normaliz]:[% normaliz]],1)*(DATOS_[Conc.Sal.03])))))))),
0)</f>
        <v>0</v>
      </c>
      <c r="M73" s="178">
        <f t="array" ref="M73">IFERROR(
(MEDIAN((IF(DATOS_[[Sexo]:[Sexo]]=$B73,IF(DATOS_[[AGRUP. VALOR. PTO.]:[AGRUP. VALOR. PTO.]]=$B72,IF(DATOS_[[Check Periodo Ref.]:[Check Periodo Ref.]]="Dentro",IF(DATOS_[[Check Equiparado]:[Check Equiparado]]="Sí",IF(DATOS!AH$4="Sí",(1/DATOS_[[% anualiz]:[% anualiz]]),1)*IF(DATOS!AH$5="Sí",1/DATOS_[[% normaliz]:[% normaliz]],1)*(DATOS_[Conc.Sal.04])))))))),
0)</f>
        <v>0</v>
      </c>
      <c r="N73" s="178">
        <f t="array" ref="N73">IFERROR(
(MEDIAN((IF(DATOS_[[Sexo]:[Sexo]]=$B73,IF(DATOS_[[AGRUP. VALOR. PTO.]:[AGRUP. VALOR. PTO.]]=$B72,IF(DATOS_[[Check Periodo Ref.]:[Check Periodo Ref.]]="Dentro",IF(DATOS_[[Check Equiparado]:[Check Equiparado]]="Sí",IF(DATOS!AI$4="Sí",(1/DATOS_[[% anualiz]:[% anualiz]]),1)*IF(DATOS!AI$5="Sí",1/DATOS_[[% normaliz]:[% normaliz]],1)*(DATOS_[Conc.Sal.05])))))))),
0)</f>
        <v>0</v>
      </c>
      <c r="O73" s="178">
        <f t="array" ref="O73">IFERROR(
(MEDIAN((IF(DATOS_[[Sexo]:[Sexo]]=$B73,IF(DATOS_[[AGRUP. VALOR. PTO.]:[AGRUP. VALOR. PTO.]]=$B72,IF(DATOS_[[Check Periodo Ref.]:[Check Periodo Ref.]]="Dentro",IF(DATOS_[[Check Equiparado]:[Check Equiparado]]="Sí",IF(DATOS!AJ$4="Sí",(1/DATOS_[[% anualiz]:[% anualiz]]),1)*IF(DATOS!AJ$5="Sí",1/DATOS_[[% normaliz]:[% normaliz]],1)*(DATOS_[Conc.Sal.06])))))))),
0)</f>
        <v>0</v>
      </c>
      <c r="P73" s="178">
        <f t="array" ref="P73">IFERROR(
(MEDIAN((IF(DATOS_[[Sexo]:[Sexo]]=$B73,IF(DATOS_[[AGRUP. VALOR. PTO.]:[AGRUP. VALOR. PTO.]]=$B72,IF(DATOS_[[Check Periodo Ref.]:[Check Periodo Ref.]]="Dentro",IF(DATOS_[[Check Equiparado]:[Check Equiparado]]="Sí",IF(DATOS!AK$4="Sí",(1/DATOS_[[% anualiz]:[% anualiz]]),1)*IF(DATOS!AK$5="Sí",1/DATOS_[[% normaliz]:[% normaliz]],1)*(DATOS_[Conc.Sal.07])))))))),
0)</f>
        <v>0</v>
      </c>
      <c r="Q73" s="178">
        <f t="array" ref="Q73">IFERROR(
(MEDIAN((IF(DATOS_[[Sexo]:[Sexo]]=$B73,IF(DATOS_[[AGRUP. VALOR. PTO.]:[AGRUP. VALOR. PTO.]]=$B72,IF(DATOS_[[Check Periodo Ref.]:[Check Periodo Ref.]]="Dentro",IF(DATOS_[[Check Equiparado]:[Check Equiparado]]="Sí",IF(DATOS!AL$4="Sí",(1/DATOS_[[% anualiz]:[% anualiz]]),1)*IF(DATOS!AL$5="Sí",1/DATOS_[[% normaliz]:[% normaliz]],1)*(DATOS_[Conc.Sal.08])))))))),
0)</f>
        <v>0</v>
      </c>
      <c r="R73" s="178">
        <f t="array" ref="R73">IFERROR(
(MEDIAN((IF(DATOS_[[Sexo]:[Sexo]]=$B73,IF(DATOS_[[AGRUP. VALOR. PTO.]:[AGRUP. VALOR. PTO.]]=$B72,IF(DATOS_[[Check Periodo Ref.]:[Check Periodo Ref.]]="Dentro",IF(DATOS_[[Check Equiparado]:[Check Equiparado]]="Sí",IF(DATOS!AM$4="Sí",(1/DATOS_[[% anualiz]:[% anualiz]]),1)*IF(DATOS!AM$5="Sí",1/DATOS_[[% normaliz]:[% normaliz]],1)*(DATOS_[Conc.Sal.09])))))))),
0)</f>
        <v>0</v>
      </c>
      <c r="S73" s="178">
        <f t="array" ref="S73">IFERROR(
(MEDIAN((IF(DATOS_[[Sexo]:[Sexo]]=$B73,IF(DATOS_[[AGRUP. VALOR. PTO.]:[AGRUP. VALOR. PTO.]]=$B72,IF(DATOS_[[Check Periodo Ref.]:[Check Periodo Ref.]]="Dentro",IF(DATOS_[[Check Equiparado]:[Check Equiparado]]="Sí",IF(DATOS!AN$4="Sí",(1/DATOS_[[% anualiz]:[% anualiz]]),1)*IF(DATOS!AN$5="Sí",1/DATOS_[[% normaliz]:[% normaliz]],1)*(DATOS_[Conc.Sal.10])))))))),
0)</f>
        <v>0</v>
      </c>
      <c r="T73" s="178">
        <f t="array" ref="T73">IFERROR(
(MEDIAN((IF(DATOS_[[Sexo]:[Sexo]]=$B73,IF(DATOS_[[AGRUP. VALOR. PTO.]:[AGRUP. VALOR. PTO.]]=$B72,IF(DATOS_[[Check Periodo Ref.]:[Check Periodo Ref.]]="Dentro",IF(DATOS_[[Check Equiparado]:[Check Equiparado]]="Sí",IF(DATOS!AO$4="Sí",(1/DATOS_[[% anualiz]:[% anualiz]]),1)*IF(DATOS!AO$5="Sí",1/DATOS_[[% normaliz]:[% normaliz]],1)*(DATOS_[Conc.Sal.11])))))))),
0)</f>
        <v>0</v>
      </c>
      <c r="U73" s="178">
        <f t="array" ref="U73">IFERROR(
(MEDIAN((IF(DATOS_[[Sexo]:[Sexo]]=$B73,IF(DATOS_[[AGRUP. VALOR. PTO.]:[AGRUP. VALOR. PTO.]]=$B72,IF(DATOS_[[Check Periodo Ref.]:[Check Periodo Ref.]]="Dentro",IF(DATOS_[[Check Equiparado]:[Check Equiparado]]="Sí",IF(DATOS!AP$4="Sí",(1/DATOS_[[% anualiz]:[% anualiz]]),1)*IF(DATOS!AP$5="Sí",1/DATOS_[[% normaliz]:[% normaliz]],1)*(DATOS_[Conc.Sal.12])))))))),
0)</f>
        <v>0</v>
      </c>
      <c r="V73" s="178">
        <f t="array" ref="V73">IFERROR(
(MEDIAN((IF(DATOS_[[Sexo]:[Sexo]]=$B73,IF(DATOS_[[AGRUP. VALOR. PTO.]:[AGRUP. VALOR. PTO.]]=$B72,IF(DATOS_[[Check Periodo Ref.]:[Check Periodo Ref.]]="Dentro",IF(DATOS_[[Check Equiparado]:[Check Equiparado]]="Sí",IF(DATOS!AQ$4="Sí",(1/DATOS_[[% anualiz]:[% anualiz]]),1)*IF(DATOS!AQ$5="Sí",1/DATOS_[[% normaliz]:[% normaliz]],1)*(DATOS_[Conc.Sal.13])))))))),
0)</f>
        <v>0</v>
      </c>
      <c r="W73" s="178">
        <f t="array" ref="W73">IFERROR(
(MEDIAN((IF(DATOS_[[Sexo]:[Sexo]]=$B73,IF(DATOS_[[AGRUP. VALOR. PTO.]:[AGRUP. VALOR. PTO.]]=$B72,IF(DATOS_[[Check Periodo Ref.]:[Check Periodo Ref.]]="Dentro",IF(DATOS_[[Check Equiparado]:[Check Equiparado]]="Sí",IF(DATOS!AR$4="Sí",(1/DATOS_[[% anualiz]:[% anualiz]]),1)*IF(DATOS!AR$5="Sí",1/DATOS_[[% normaliz]:[% normaliz]],1)*(DATOS_[Conc.Sal.14])))))))),
0)</f>
        <v>0</v>
      </c>
      <c r="X73" s="178">
        <f t="array" ref="X73">IFERROR(
(MEDIAN((IF(DATOS_[[Sexo]:[Sexo]]=$B73,IF(DATOS_[[AGRUP. VALOR. PTO.]:[AGRUP. VALOR. PTO.]]=$B72,IF(DATOS_[[Check Periodo Ref.]:[Check Periodo Ref.]]="Dentro",IF(DATOS_[[Check Equiparado]:[Check Equiparado]]="Sí",IF(DATOS!AS$4="Sí",(1/DATOS_[[% anualiz]:[% anualiz]]),1)*IF(DATOS!AS$5="Sí",1/DATOS_[[% normaliz]:[% normaliz]],1)*(DATOS_[Conc.Sal.15])))))))),
0)</f>
        <v>0</v>
      </c>
      <c r="Y73" s="178">
        <f t="array" ref="Y73">IFERROR(
(MEDIAN((IF(DATOS_[[Sexo]:[Sexo]]=$B73,IF(DATOS_[[AGRUP. VALOR. PTO.]:[AGRUP. VALOR. PTO.]]=$B72,IF(DATOS_[[Check Periodo Ref.]:[Check Periodo Ref.]]="Dentro",IF(DATOS_[[Check Equiparado]:[Check Equiparado]]="Sí",IF(DATOS!AT$4="Sí",(1/DATOS_[[% anualiz]:[% anualiz]]),1)*IF(DATOS!AT$5="Sí",1/DATOS_[[% normaliz]:[% normaliz]],1)*(DATOS_[Conc.Sal.16])))))))),
0)</f>
        <v>0</v>
      </c>
      <c r="Z73" s="178">
        <f t="array" ref="Z73">IFERROR(
(MEDIAN((IF(DATOS_[[Sexo]:[Sexo]]=$B73,IF(DATOS_[[AGRUP. VALOR. PTO.]:[AGRUP. VALOR. PTO.]]=$B72,IF(DATOS_[[Check Periodo Ref.]:[Check Periodo Ref.]]="Dentro",IF(DATOS_[[Check Equiparado]:[Check Equiparado]]="Sí",IF(DATOS!AU$4="Sí",(1/DATOS_[[% anualiz]:[% anualiz]]),1)*IF(DATOS!AU$5="Sí",1/DATOS_[[% normaliz]:[% normaliz]],1)*(DATOS_[Conc.Sal.17])))))))),
0)</f>
        <v>0</v>
      </c>
      <c r="AA73" s="178">
        <f t="array" ref="AA73">IFERROR(
(MEDIAN((IF(DATOS_[[Sexo]:[Sexo]]=$B73,IF(DATOS_[[AGRUP. VALOR. PTO.]:[AGRUP. VALOR. PTO.]]=$B72,IF(DATOS_[[Check Periodo Ref.]:[Check Periodo Ref.]]="Dentro",IF(DATOS_[[Check Equiparado]:[Check Equiparado]]="Sí",IF(DATOS!AV$4="Sí",(1/DATOS_[[% anualiz]:[% anualiz]]),1)*IF(DATOS!AV$5="Sí",1/DATOS_[[% normaliz]:[% normaliz]],1)*(DATOS_[Conc.Sal.18])))))))),
0)</f>
        <v>0</v>
      </c>
      <c r="AB73" s="178">
        <f t="array" ref="AB73">IFERROR(
(MEDIAN((IF(DATOS_[[Sexo]:[Sexo]]=$B73,IF(DATOS_[[AGRUP. VALOR. PTO.]:[AGRUP. VALOR. PTO.]]=$B72,IF(DATOS_[[Check Periodo Ref.]:[Check Periodo Ref.]]="Dentro",IF(DATOS_[[Check Equiparado]:[Check Equiparado]]="Sí",IF(DATOS!AW$4="Sí",(1/DATOS_[[% anualiz]:[% anualiz]]),1)*IF(DATOS!AW$5="Sí",1/DATOS_[[% normaliz]:[% normaliz]],1)*(DATOS_[Conc.Sal.19])))))))),
0)</f>
        <v>0</v>
      </c>
      <c r="AC73" s="178">
        <f t="array" ref="AC73">IFERROR(
(MEDIAN((IF(DATOS_[[Sexo]:[Sexo]]=$B73,IF(DATOS_[[AGRUP. VALOR. PTO.]:[AGRUP. VALOR. PTO.]]=$B72,IF(DATOS_[[Check Periodo Ref.]:[Check Periodo Ref.]]="Dentro",IF(DATOS_[[Check Equiparado]:[Check Equiparado]]="Sí",IF(DATOS!AX$4="Sí",(1/DATOS_[[% anualiz]:[% anualiz]]),1)*IF(DATOS!AX$5="Sí",1/DATOS_[[% normaliz]:[% normaliz]],1)*(DATOS_[Conc.Sal.20])))))))),
0)</f>
        <v>0</v>
      </c>
      <c r="AD73" s="178">
        <f t="array" ref="AD73">IFERROR(
(MEDIAN((IF(DATOS_[[Sexo]:[Sexo]]=$B73,IF(DATOS_[[AGRUP. VALOR. PTO.]:[AGRUP. VALOR. PTO.]]=$B72,IF(DATOS_[[Check Periodo Ref.]:[Check Periodo Ref.]]="Dentro",IF(DATOS_[[Check Equiparado]:[Check Equiparado]]="Sí",IF(DATOS!AY$4="Sí",(1/DATOS_[[% anualiz]:[% anualiz]]),1)*IF(DATOS!AY$5="Sí",1/DATOS_[[% normaliz]:[% normaliz]],1)*(DATOS_[Conc.Sal.21])))))))),
0)</f>
        <v>0</v>
      </c>
      <c r="AE73" s="178">
        <f t="array" ref="AE73">IFERROR(
(MEDIAN((IF(DATOS_[[Sexo]:[Sexo]]=$B73,IF(DATOS_[[AGRUP. VALOR. PTO.]:[AGRUP. VALOR. PTO.]]=$B72,IF(DATOS_[[Check Periodo Ref.]:[Check Periodo Ref.]]="Dentro",IF(DATOS_[[Check Equiparado]:[Check Equiparado]]="Sí",IF(DATOS!AZ$4="Sí",(1/DATOS_[[% anualiz]:[% anualiz]]),1)*IF(DATOS!AZ$5="Sí",1/DATOS_[[% normaliz]:[% normaliz]],1)*(DATOS_[Conc.Sal.22])))))))),
0)</f>
        <v>0</v>
      </c>
      <c r="AF73" s="178">
        <f t="array" ref="AF73">IFERROR(
(MEDIAN((IF(DATOS_[[Sexo]:[Sexo]]=$B73,IF(DATOS_[[AGRUP. VALOR. PTO.]:[AGRUP. VALOR. PTO.]]=$B72,IF(DATOS_[[Check Periodo Ref.]:[Check Periodo Ref.]]="Dentro",IF(DATOS_[[Check Equiparado]:[Check Equiparado]]="Sí",IF(DATOS!BA$4="Sí",(1/DATOS_[[% anualiz]:[% anualiz]]),1)*IF(DATOS!BA$5="Sí",1/DATOS_[[% normaliz]:[% normaliz]],1)*(DATOS_[Conc.Sal.23])))))))),
0)</f>
        <v>0</v>
      </c>
      <c r="AG73" s="178">
        <f t="array" ref="AG73">IFERROR(
(MEDIAN((IF(DATOS_[[Sexo]:[Sexo]]=$B73,IF(DATOS_[[AGRUP. VALOR. PTO.]:[AGRUP. VALOR. PTO.]]=$B72,IF(DATOS_[[Check Periodo Ref.]:[Check Periodo Ref.]]="Dentro",IF(DATOS_[[Check Equiparado]:[Check Equiparado]]="Sí",IF(DATOS!BB$4="Sí",(1/DATOS_[[% anualiz]:[% anualiz]]),1)*IF(DATOS!BB$5="Sí",1/DATOS_[[% normaliz]:[% normaliz]],1)*(DATOS_[Conc.Sal.24])))))))),
0)</f>
        <v>0</v>
      </c>
      <c r="AH73" s="178">
        <f t="array" ref="AH73">IFERROR(
(MEDIAN((IF(DATOS_[[Sexo]:[Sexo]]=$B73,IF(DATOS_[[AGRUP. VALOR. PTO.]:[AGRUP. VALOR. PTO.]]=$B72,IF(DATOS_[[Check Periodo Ref.]:[Check Periodo Ref.]]="Dentro",IF(DATOS_[[Check Equiparado]:[Check Equiparado]]="Sí",IF(DATOS!BC$4="Sí",(1/DATOS_[[% anualiz]:[% anualiz]]),1)*IF(DATOS!BC$5="Sí",1/DATOS_[[% normaliz]:[% normaliz]],1)*(DATOS_[Conc.Sal.25])))))))),
0)</f>
        <v>0</v>
      </c>
      <c r="AI73" s="178">
        <f t="array" ref="AI73">IFERROR(
(MEDIAN((IF(DATOS_[[Sexo]:[Sexo]]=$B73,IF(DATOS_[[AGRUP. VALOR. PTO.]:[AGRUP. VALOR. PTO.]]=$B72,IF(DATOS_[[Check Periodo Ref.]:[Check Periodo Ref.]]="Dentro",IF(DATOS_[[Check Equiparado]:[Check Equiparado]]="Sí",IF(DATOS!BD$4="Sí",(1/DATOS_[[% anualiz]:[% anualiz]]),1)*IF(DATOS!BD$5="Sí",1/DATOS_[[% normaliz]:[% normaliz]],1)*(DATOS_[Conc.Sal.26])))))))),
0)</f>
        <v>0</v>
      </c>
      <c r="AJ73" s="178">
        <f t="array" ref="AJ73">IFERROR(
(MEDIAN((IF(DATOS_[[Sexo]:[Sexo]]=$B73,IF(DATOS_[[AGRUP. VALOR. PTO.]:[AGRUP. VALOR. PTO.]]=$B72,IF(DATOS_[[Check Periodo Ref.]:[Check Periodo Ref.]]="Dentro",IF(DATOS_[[Check Equiparado]:[Check Equiparado]]="Sí",IF(DATOS!BE$4="Sí",(1/DATOS_[[% anualiz]:[% anualiz]]),1)*IF(DATOS!BE$5="Sí",1/DATOS_[[% normaliz]:[% normaliz]],1)*(DATOS_[Conc.Sal.27])))))))),
0)</f>
        <v>0</v>
      </c>
      <c r="AK73" s="178">
        <f t="array" ref="AK73">IFERROR(
(MEDIAN((IF(DATOS_[[Sexo]:[Sexo]]=$B73,IF(DATOS_[[AGRUP. VALOR. PTO.]:[AGRUP. VALOR. PTO.]]=$B72,IF(DATOS_[[Check Periodo Ref.]:[Check Periodo Ref.]]="Dentro",IF(DATOS_[[Check Equiparado]:[Check Equiparado]]="Sí",IF(DATOS!BF$4="Sí",(1/DATOS_[[% anualiz]:[% anualiz]]),1)*IF(DATOS!BF$5="Sí",1/DATOS_[[% normaliz]:[% normaliz]],1)*(DATOS_[Conc.Sal.28])))))))),
0)</f>
        <v>0</v>
      </c>
      <c r="AL73" s="178">
        <f t="array" ref="AL73">IFERROR(
(MEDIAN((IF(DATOS_[[Sexo]:[Sexo]]=$B73,IF(DATOS_[[AGRUP. VALOR. PTO.]:[AGRUP. VALOR. PTO.]]=$B72,IF(DATOS_[[Check Periodo Ref.]:[Check Periodo Ref.]]="Dentro",IF(DATOS_[[Check Equiparado]:[Check Equiparado]]="Sí",IF(DATOS!BG$4="Sí",(1/DATOS_[[% anualiz]:[% anualiz]]),1)*IF(DATOS!BG$5="Sí",1/DATOS_[[% normaliz]:[% normaliz]],1)*(DATOS_[Conc.Sal.29])))))))),
0)</f>
        <v>0</v>
      </c>
      <c r="AM73" s="178">
        <f t="array" ref="AM73">IFERROR(
(MEDIAN((IF(DATOS_[[Sexo]:[Sexo]]=$B73,IF(DATOS_[[AGRUP. VALOR. PTO.]:[AGRUP. VALOR. PTO.]]=$B72,IF(DATOS_[[Check Periodo Ref.]:[Check Periodo Ref.]]="Dentro",IF(DATOS_[[Check Equiparado]:[Check Equiparado]]="Sí",IF(DATOS!BH$4="Sí",(1/DATOS_[[% anualiz]:[% anualiz]]),1)*IF(DATOS!BH$5="Sí",1/DATOS_[[% normaliz]:[% normaliz]],1)*(DATOS_[Conc.Sal.30])))))))),
0)</f>
        <v>0</v>
      </c>
      <c r="AN73" s="179">
        <f t="array" ref="AN73">IFERROR(
MEDIAN(IF(DATOS_[Sexo]=$B73,IF(DATOS_[[AGRUP. VALOR. PTO.]:[AGRUP. VALOR. PTO.]]=$B72,IF(DATOS_[Check Equiparado]="Sí",IF(DATOS_[Check Periodo Ref.]="Dentro",DATOS_[Tot COMPL.SAL Eq],FALSE))))),
0)</f>
        <v>0</v>
      </c>
      <c r="AO73" s="180">
        <f t="array" ref="AO73">IFERROR(
MEDIAN(IF(DATOS_[Sexo]=$B73,IF(DATOS_[[AGRUP. VALOR. PTO.]:[AGRUP. VALOR. PTO.]]=$B72,IF(DATOS_[Check Equiparado]="Sí",IF(DATOS_[Check Periodo Ref.]="Dentro",DATOS_[TOTAL SALARIO Eq],FALSE))))),
0)</f>
        <v>0</v>
      </c>
      <c r="AP73" s="181">
        <f t="array" ref="AP73">IFERROR(
(MEDIAN((IF(DATOS_[[Sexo]:[Sexo]]=$B73,IF(DATOS_[[AGRUP. VALOR. PTO.]:[AGRUP. VALOR. PTO.]]=$B72,IF(DATOS_[[Check Periodo Ref.]:[Check Periodo Ref.]]="Dentro",IF(DATOS_[[Check Equiparado]:[Check Equiparado]]="Sí",IF(DATOS!BI$4="Sí",(1/DATOS_[[% anualiz]:[% anualiz]]),1)*IF(DATOS!BI$5="Sí",1/DATOS_[[% normaliz]:[% normaliz]],1)*(DATOS_[C.Extra.01])))))))),
0)</f>
        <v>0</v>
      </c>
      <c r="AQ73" s="181">
        <f t="array" ref="AQ73">IFERROR(
(MEDIAN((IF(DATOS_[[Sexo]:[Sexo]]=$B73,IF(DATOS_[[AGRUP. VALOR. PTO.]:[AGRUP. VALOR. PTO.]]=$B72,IF(DATOS_[[Check Periodo Ref.]:[Check Periodo Ref.]]="Dentro",IF(DATOS_[[Check Equiparado]:[Check Equiparado]]="Sí",IF(DATOS!BJ$4="Sí",(1/DATOS_[[% anualiz]:[% anualiz]]),1)*IF(DATOS!BJ$5="Sí",1/DATOS_[[% normaliz]:[% normaliz]],1)*(DATOS_[C.Extra.02])))))))),
0)</f>
        <v>0</v>
      </c>
      <c r="AR73" s="181">
        <f t="array" ref="AR73">IFERROR(
(MEDIAN((IF(DATOS_[[Sexo]:[Sexo]]=$B73,IF(DATOS_[[AGRUP. VALOR. PTO.]:[AGRUP. VALOR. PTO.]]=$B72,IF(DATOS_[[Check Periodo Ref.]:[Check Periodo Ref.]]="Dentro",IF(DATOS_[[Check Equiparado]:[Check Equiparado]]="Sí",IF(DATOS!BK$4="Sí",(1/DATOS_[[% anualiz]:[% anualiz]]),1)*IF(DATOS!BK$5="Sí",1/DATOS_[[% normaliz]:[% normaliz]],1)*(DATOS_[C.Extra.03])))))))),
0)</f>
        <v>0</v>
      </c>
      <c r="AS73" s="181">
        <f t="array" ref="AS73">IFERROR(
(MEDIAN((IF(DATOS_[[Sexo]:[Sexo]]=$B73,IF(DATOS_[[AGRUP. VALOR. PTO.]:[AGRUP. VALOR. PTO.]]=$B72,IF(DATOS_[[Check Periodo Ref.]:[Check Periodo Ref.]]="Dentro",IF(DATOS_[[Check Equiparado]:[Check Equiparado]]="Sí",IF(DATOS!BL$4="Sí",(1/DATOS_[[% anualiz]:[% anualiz]]),1)*IF(DATOS!BL$5="Sí",1/DATOS_[[% normaliz]:[% normaliz]],1)*(DATOS_[C.Extra.04])))))))),
0)</f>
        <v>0</v>
      </c>
      <c r="AT73" s="181">
        <f t="array" ref="AT73">IFERROR(
(MEDIAN((IF(DATOS_[[Sexo]:[Sexo]]=$B73,IF(DATOS_[[AGRUP. VALOR. PTO.]:[AGRUP. VALOR. PTO.]]=$B72,IF(DATOS_[[Check Periodo Ref.]:[Check Periodo Ref.]]="Dentro",IF(DATOS_[[Check Equiparado]:[Check Equiparado]]="Sí",IF(DATOS!BM$4="Sí",(1/DATOS_[[% anualiz]:[% anualiz]]),1)*IF(DATOS!BM$5="Sí",1/DATOS_[[% normaliz]:[% normaliz]],1)*(DATOS_[C.Extra.05])))))))),
0)</f>
        <v>0</v>
      </c>
      <c r="AU73" s="182">
        <f t="array" ref="AU73">IFERROR(
MEDIAN(IF(DATOS_[Sexo]=$B73,IF(DATOS_[[AGRUP. VALOR. PTO.]:[AGRUP. VALOR. PTO.]]=$B72,IF(DATOS_[Check Equiparado]="Sí",IF(DATOS_[Check Periodo Ref.]="Dentro",DATOS_[Tot Extrasalarial Eq],FALSE))))),
0)</f>
        <v>0</v>
      </c>
      <c r="AV73" s="183">
        <f t="array" ref="AV73">IFERROR(
MEDIAN(IF(DATOS_[Sexo]=$B73,IF(DATOS_[[AGRUP. VALOR. PTO.]:[AGRUP. VALOR. PTO.]]=$B72,IF(DATOS_[Check Equiparado]="Sí",IF(DATOS_[Check Periodo Ref.]="Dentro",DATOS_[TOTAL Retrib Eq],FALSE))))),
0)</f>
        <v>0</v>
      </c>
    </row>
    <row r="74" spans="1:48" x14ac:dyDescent="0.3">
      <c r="A74" s="107" t="str">
        <f t="shared" ref="A74" si="82">+A73</f>
        <v>[ocultar]</v>
      </c>
      <c r="B74" s="153" t="s">
        <v>163</v>
      </c>
      <c r="C74" s="99">
        <f t="array" ref="C74">SUM(IF($B74=DATOS_[Sexo],
IF($B72=DATOS_[AGRUP. VALOR. PTO.],
IF("Dentro"=DATOS_[Check Periodo Ref.],
1/(COUNTIFS(DATOS_[Sexo],$B74,DATOS_[AGRUP. VALOR. PTO.],$B72,DATOS_[Check Periodo Ref.],"Dentro",DATOS_[id],DATOS_[id]))))))</f>
        <v>0</v>
      </c>
      <c r="D74" s="100">
        <f>COUNTIFS(DATOS_[AGRUP. VALOR. PTO.],$B72,DATOS_[Sexo],$B74,DATOS_[Check Periodo Ref.],"Dentro")</f>
        <v>0</v>
      </c>
      <c r="E74" s="100">
        <f>COUNTIFS(DATOS_[AGRUP. VALOR. PTO.],$B72,DATOS_[Sexo],$B74,DATOS_[Check Periodo Ref.],"Dentro",DATOS_[Check Nº SC Norm],"Sí")</f>
        <v>0</v>
      </c>
      <c r="F74" s="100">
        <f>COUNTIFS(DATOS_[AGRUP. VALOR. PTO.],$B72,DATOS_[Sexo],$B74,DATOS_[Check Periodo Ref.],"Dentro",DATOS_[Check Nº SC Anualiz],"Sí")</f>
        <v>0</v>
      </c>
      <c r="G74" s="100">
        <f>COUNTIFS(DATOS_[AGRUP. VALOR. PTO.],$B72,DATOS_[Sexo],$B74,DATOS_[Check Periodo Ref.],"Dentro",DATOS_[Check Nº SC Norm y Anualiz],"Sí")</f>
        <v>0</v>
      </c>
      <c r="H74" s="100">
        <f>COUNTIFS(DATOS_[AGRUP. VALOR. PTO.],$B72,DATOS_[Sexo],$B74,DATOS_[Check Periodo Ref.],"Dentro",DATOS_[Check Equiparación],"Sí")</f>
        <v>0</v>
      </c>
      <c r="I74" s="177" cm="1">
        <f t="array" ref="I74">IFERROR(
MEDIAN(IF(DATOS_[Sexo]=$B74,IF(DATOS_[[AGRUP. VALOR. PTO.]:[AGRUP. VALOR. PTO.]]=$B72,IF(DATOS_[Check Equiparado]="Sí",IF(DATOS_[Check Periodo Ref.]="Dentro",DATOS_[SALARIO BASE Eq],FALSE))))),
0)</f>
        <v>0</v>
      </c>
      <c r="J74" s="178">
        <f t="array" ref="J74">IFERROR(
(MEDIAN((IF(DATOS_[[Sexo]:[Sexo]]=$B74,IF(DATOS_[[AGRUP. VALOR. PTO.]:[AGRUP. VALOR. PTO.]]=$B72,IF(DATOS_[[Check Periodo Ref.]:[Check Periodo Ref.]]="Dentro",IF(DATOS_[[Check Equiparado]:[Check Equiparado]]="Sí",IF(DATOS!AE$4="Sí",(1/DATOS_[[% anualiz]:[% anualiz]]),1)*IF(DATOS!AE$5="Sí",1/DATOS_[[% normaliz]:[% normaliz]],1)*(DATOS_[Conc.Sal.01])))))))),
0)</f>
        <v>0</v>
      </c>
      <c r="K74" s="178">
        <f t="array" ref="K74">IFERROR(
(MEDIAN((IF(DATOS_[[Sexo]:[Sexo]]=$B74,IF(DATOS_[[AGRUP. VALOR. PTO.]:[AGRUP. VALOR. PTO.]]=$B72,IF(DATOS_[[Check Periodo Ref.]:[Check Periodo Ref.]]="Dentro",IF(DATOS_[[Check Equiparado]:[Check Equiparado]]="Sí",IF(DATOS!AF$4="Sí",(1/DATOS_[[% anualiz]:[% anualiz]]),1)*IF(DATOS!AF$5="Sí",1/DATOS_[[% normaliz]:[% normaliz]],1)*(DATOS_[Conc.Sal.02])))))))),
0)</f>
        <v>0</v>
      </c>
      <c r="L74" s="178">
        <f t="array" ref="L74">IFERROR(
(MEDIAN((IF(DATOS_[[Sexo]:[Sexo]]=$B74,IF(DATOS_[[AGRUP. VALOR. PTO.]:[AGRUP. VALOR. PTO.]]=$B72,IF(DATOS_[[Check Periodo Ref.]:[Check Periodo Ref.]]="Dentro",IF(DATOS_[[Check Equiparado]:[Check Equiparado]]="Sí",IF(DATOS!AG$4="Sí",(1/DATOS_[[% anualiz]:[% anualiz]]),1)*IF(DATOS!AG$5="Sí",1/DATOS_[[% normaliz]:[% normaliz]],1)*(DATOS_[Conc.Sal.03])))))))),
0)</f>
        <v>0</v>
      </c>
      <c r="M74" s="178">
        <f t="array" ref="M74">IFERROR(
(MEDIAN((IF(DATOS_[[Sexo]:[Sexo]]=$B74,IF(DATOS_[[AGRUP. VALOR. PTO.]:[AGRUP. VALOR. PTO.]]=$B72,IF(DATOS_[[Check Periodo Ref.]:[Check Periodo Ref.]]="Dentro",IF(DATOS_[[Check Equiparado]:[Check Equiparado]]="Sí",IF(DATOS!AH$4="Sí",(1/DATOS_[[% anualiz]:[% anualiz]]),1)*IF(DATOS!AH$5="Sí",1/DATOS_[[% normaliz]:[% normaliz]],1)*(DATOS_[Conc.Sal.04])))))))),
0)</f>
        <v>0</v>
      </c>
      <c r="N74" s="178">
        <f t="array" ref="N74">IFERROR(
(MEDIAN((IF(DATOS_[[Sexo]:[Sexo]]=$B74,IF(DATOS_[[AGRUP. VALOR. PTO.]:[AGRUP. VALOR. PTO.]]=$B72,IF(DATOS_[[Check Periodo Ref.]:[Check Periodo Ref.]]="Dentro",IF(DATOS_[[Check Equiparado]:[Check Equiparado]]="Sí",IF(DATOS!AI$4="Sí",(1/DATOS_[[% anualiz]:[% anualiz]]),1)*IF(DATOS!AI$5="Sí",1/DATOS_[[% normaliz]:[% normaliz]],1)*(DATOS_[Conc.Sal.05])))))))),
0)</f>
        <v>0</v>
      </c>
      <c r="O74" s="178">
        <f t="array" ref="O74">IFERROR(
(MEDIAN((IF(DATOS_[[Sexo]:[Sexo]]=$B74,IF(DATOS_[[AGRUP. VALOR. PTO.]:[AGRUP. VALOR. PTO.]]=$B72,IF(DATOS_[[Check Periodo Ref.]:[Check Periodo Ref.]]="Dentro",IF(DATOS_[[Check Equiparado]:[Check Equiparado]]="Sí",IF(DATOS!AJ$4="Sí",(1/DATOS_[[% anualiz]:[% anualiz]]),1)*IF(DATOS!AJ$5="Sí",1/DATOS_[[% normaliz]:[% normaliz]],1)*(DATOS_[Conc.Sal.06])))))))),
0)</f>
        <v>0</v>
      </c>
      <c r="P74" s="178">
        <f t="array" ref="P74">IFERROR(
(MEDIAN((IF(DATOS_[[Sexo]:[Sexo]]=$B74,IF(DATOS_[[AGRUP. VALOR. PTO.]:[AGRUP. VALOR. PTO.]]=$B72,IF(DATOS_[[Check Periodo Ref.]:[Check Periodo Ref.]]="Dentro",IF(DATOS_[[Check Equiparado]:[Check Equiparado]]="Sí",IF(DATOS!AK$4="Sí",(1/DATOS_[[% anualiz]:[% anualiz]]),1)*IF(DATOS!AK$5="Sí",1/DATOS_[[% normaliz]:[% normaliz]],1)*(DATOS_[Conc.Sal.07])))))))),
0)</f>
        <v>0</v>
      </c>
      <c r="Q74" s="178">
        <f t="array" ref="Q74">IFERROR(
(MEDIAN((IF(DATOS_[[Sexo]:[Sexo]]=$B74,IF(DATOS_[[AGRUP. VALOR. PTO.]:[AGRUP. VALOR. PTO.]]=$B72,IF(DATOS_[[Check Periodo Ref.]:[Check Periodo Ref.]]="Dentro",IF(DATOS_[[Check Equiparado]:[Check Equiparado]]="Sí",IF(DATOS!AL$4="Sí",(1/DATOS_[[% anualiz]:[% anualiz]]),1)*IF(DATOS!AL$5="Sí",1/DATOS_[[% normaliz]:[% normaliz]],1)*(DATOS_[Conc.Sal.08])))))))),
0)</f>
        <v>0</v>
      </c>
      <c r="R74" s="178">
        <f t="array" ref="R74">IFERROR(
(MEDIAN((IF(DATOS_[[Sexo]:[Sexo]]=$B74,IF(DATOS_[[AGRUP. VALOR. PTO.]:[AGRUP. VALOR. PTO.]]=$B72,IF(DATOS_[[Check Periodo Ref.]:[Check Periodo Ref.]]="Dentro",IF(DATOS_[[Check Equiparado]:[Check Equiparado]]="Sí",IF(DATOS!AM$4="Sí",(1/DATOS_[[% anualiz]:[% anualiz]]),1)*IF(DATOS!AM$5="Sí",1/DATOS_[[% normaliz]:[% normaliz]],1)*(DATOS_[Conc.Sal.09])))))))),
0)</f>
        <v>0</v>
      </c>
      <c r="S74" s="178">
        <f t="array" ref="S74">IFERROR(
(MEDIAN((IF(DATOS_[[Sexo]:[Sexo]]=$B74,IF(DATOS_[[AGRUP. VALOR. PTO.]:[AGRUP. VALOR. PTO.]]=$B72,IF(DATOS_[[Check Periodo Ref.]:[Check Periodo Ref.]]="Dentro",IF(DATOS_[[Check Equiparado]:[Check Equiparado]]="Sí",IF(DATOS!AN$4="Sí",(1/DATOS_[[% anualiz]:[% anualiz]]),1)*IF(DATOS!AN$5="Sí",1/DATOS_[[% normaliz]:[% normaliz]],1)*(DATOS_[Conc.Sal.10])))))))),
0)</f>
        <v>0</v>
      </c>
      <c r="T74" s="178">
        <f t="array" ref="T74">IFERROR(
(MEDIAN((IF(DATOS_[[Sexo]:[Sexo]]=$B74,IF(DATOS_[[AGRUP. VALOR. PTO.]:[AGRUP. VALOR. PTO.]]=$B72,IF(DATOS_[[Check Periodo Ref.]:[Check Periodo Ref.]]="Dentro",IF(DATOS_[[Check Equiparado]:[Check Equiparado]]="Sí",IF(DATOS!AO$4="Sí",(1/DATOS_[[% anualiz]:[% anualiz]]),1)*IF(DATOS!AO$5="Sí",1/DATOS_[[% normaliz]:[% normaliz]],1)*(DATOS_[Conc.Sal.11])))))))),
0)</f>
        <v>0</v>
      </c>
      <c r="U74" s="178">
        <f t="array" ref="U74">IFERROR(
(MEDIAN((IF(DATOS_[[Sexo]:[Sexo]]=$B74,IF(DATOS_[[AGRUP. VALOR. PTO.]:[AGRUP. VALOR. PTO.]]=$B72,IF(DATOS_[[Check Periodo Ref.]:[Check Periodo Ref.]]="Dentro",IF(DATOS_[[Check Equiparado]:[Check Equiparado]]="Sí",IF(DATOS!AP$4="Sí",(1/DATOS_[[% anualiz]:[% anualiz]]),1)*IF(DATOS!AP$5="Sí",1/DATOS_[[% normaliz]:[% normaliz]],1)*(DATOS_[Conc.Sal.12])))))))),
0)</f>
        <v>0</v>
      </c>
      <c r="V74" s="178">
        <f t="array" ref="V74">IFERROR(
(MEDIAN((IF(DATOS_[[Sexo]:[Sexo]]=$B74,IF(DATOS_[[AGRUP. VALOR. PTO.]:[AGRUP. VALOR. PTO.]]=$B72,IF(DATOS_[[Check Periodo Ref.]:[Check Periodo Ref.]]="Dentro",IF(DATOS_[[Check Equiparado]:[Check Equiparado]]="Sí",IF(DATOS!AQ$4="Sí",(1/DATOS_[[% anualiz]:[% anualiz]]),1)*IF(DATOS!AQ$5="Sí",1/DATOS_[[% normaliz]:[% normaliz]],1)*(DATOS_[Conc.Sal.13])))))))),
0)</f>
        <v>0</v>
      </c>
      <c r="W74" s="178">
        <f t="array" ref="W74">IFERROR(
(MEDIAN((IF(DATOS_[[Sexo]:[Sexo]]=$B74,IF(DATOS_[[AGRUP. VALOR. PTO.]:[AGRUP. VALOR. PTO.]]=$B72,IF(DATOS_[[Check Periodo Ref.]:[Check Periodo Ref.]]="Dentro",IF(DATOS_[[Check Equiparado]:[Check Equiparado]]="Sí",IF(DATOS!AR$4="Sí",(1/DATOS_[[% anualiz]:[% anualiz]]),1)*IF(DATOS!AR$5="Sí",1/DATOS_[[% normaliz]:[% normaliz]],1)*(DATOS_[Conc.Sal.14])))))))),
0)</f>
        <v>0</v>
      </c>
      <c r="X74" s="178">
        <f t="array" ref="X74">IFERROR(
(MEDIAN((IF(DATOS_[[Sexo]:[Sexo]]=$B74,IF(DATOS_[[AGRUP. VALOR. PTO.]:[AGRUP. VALOR. PTO.]]=$B72,IF(DATOS_[[Check Periodo Ref.]:[Check Periodo Ref.]]="Dentro",IF(DATOS_[[Check Equiparado]:[Check Equiparado]]="Sí",IF(DATOS!AS$4="Sí",(1/DATOS_[[% anualiz]:[% anualiz]]),1)*IF(DATOS!AS$5="Sí",1/DATOS_[[% normaliz]:[% normaliz]],1)*(DATOS_[Conc.Sal.15])))))))),
0)</f>
        <v>0</v>
      </c>
      <c r="Y74" s="178">
        <f t="array" ref="Y74">IFERROR(
(MEDIAN((IF(DATOS_[[Sexo]:[Sexo]]=$B74,IF(DATOS_[[AGRUP. VALOR. PTO.]:[AGRUP. VALOR. PTO.]]=$B72,IF(DATOS_[[Check Periodo Ref.]:[Check Periodo Ref.]]="Dentro",IF(DATOS_[[Check Equiparado]:[Check Equiparado]]="Sí",IF(DATOS!AT$4="Sí",(1/DATOS_[[% anualiz]:[% anualiz]]),1)*IF(DATOS!AT$5="Sí",1/DATOS_[[% normaliz]:[% normaliz]],1)*(DATOS_[Conc.Sal.16])))))))),
0)</f>
        <v>0</v>
      </c>
      <c r="Z74" s="178">
        <f t="array" ref="Z74">IFERROR(
(MEDIAN((IF(DATOS_[[Sexo]:[Sexo]]=$B74,IF(DATOS_[[AGRUP. VALOR. PTO.]:[AGRUP. VALOR. PTO.]]=$B72,IF(DATOS_[[Check Periodo Ref.]:[Check Periodo Ref.]]="Dentro",IF(DATOS_[[Check Equiparado]:[Check Equiparado]]="Sí",IF(DATOS!AU$4="Sí",(1/DATOS_[[% anualiz]:[% anualiz]]),1)*IF(DATOS!AU$5="Sí",1/DATOS_[[% normaliz]:[% normaliz]],1)*(DATOS_[Conc.Sal.17])))))))),
0)</f>
        <v>0</v>
      </c>
      <c r="AA74" s="178">
        <f t="array" ref="AA74">IFERROR(
(MEDIAN((IF(DATOS_[[Sexo]:[Sexo]]=$B74,IF(DATOS_[[AGRUP. VALOR. PTO.]:[AGRUP. VALOR. PTO.]]=$B72,IF(DATOS_[[Check Periodo Ref.]:[Check Periodo Ref.]]="Dentro",IF(DATOS_[[Check Equiparado]:[Check Equiparado]]="Sí",IF(DATOS!AV$4="Sí",(1/DATOS_[[% anualiz]:[% anualiz]]),1)*IF(DATOS!AV$5="Sí",1/DATOS_[[% normaliz]:[% normaliz]],1)*(DATOS_[Conc.Sal.18])))))))),
0)</f>
        <v>0</v>
      </c>
      <c r="AB74" s="178">
        <f t="array" ref="AB74">IFERROR(
(MEDIAN((IF(DATOS_[[Sexo]:[Sexo]]=$B74,IF(DATOS_[[AGRUP. VALOR. PTO.]:[AGRUP. VALOR. PTO.]]=$B72,IF(DATOS_[[Check Periodo Ref.]:[Check Periodo Ref.]]="Dentro",IF(DATOS_[[Check Equiparado]:[Check Equiparado]]="Sí",IF(DATOS!AW$4="Sí",(1/DATOS_[[% anualiz]:[% anualiz]]),1)*IF(DATOS!AW$5="Sí",1/DATOS_[[% normaliz]:[% normaliz]],1)*(DATOS_[Conc.Sal.19])))))))),
0)</f>
        <v>0</v>
      </c>
      <c r="AC74" s="178">
        <f t="array" ref="AC74">IFERROR(
(MEDIAN((IF(DATOS_[[Sexo]:[Sexo]]=$B74,IF(DATOS_[[AGRUP. VALOR. PTO.]:[AGRUP. VALOR. PTO.]]=$B72,IF(DATOS_[[Check Periodo Ref.]:[Check Periodo Ref.]]="Dentro",IF(DATOS_[[Check Equiparado]:[Check Equiparado]]="Sí",IF(DATOS!AX$4="Sí",(1/DATOS_[[% anualiz]:[% anualiz]]),1)*IF(DATOS!AX$5="Sí",1/DATOS_[[% normaliz]:[% normaliz]],1)*(DATOS_[Conc.Sal.20])))))))),
0)</f>
        <v>0</v>
      </c>
      <c r="AD74" s="178">
        <f t="array" ref="AD74">IFERROR(
(MEDIAN((IF(DATOS_[[Sexo]:[Sexo]]=$B74,IF(DATOS_[[AGRUP. VALOR. PTO.]:[AGRUP. VALOR. PTO.]]=$B72,IF(DATOS_[[Check Periodo Ref.]:[Check Periodo Ref.]]="Dentro",IF(DATOS_[[Check Equiparado]:[Check Equiparado]]="Sí",IF(DATOS!AY$4="Sí",(1/DATOS_[[% anualiz]:[% anualiz]]),1)*IF(DATOS!AY$5="Sí",1/DATOS_[[% normaliz]:[% normaliz]],1)*(DATOS_[Conc.Sal.21])))))))),
0)</f>
        <v>0</v>
      </c>
      <c r="AE74" s="178">
        <f t="array" ref="AE74">IFERROR(
(MEDIAN((IF(DATOS_[[Sexo]:[Sexo]]=$B74,IF(DATOS_[[AGRUP. VALOR. PTO.]:[AGRUP. VALOR. PTO.]]=$B72,IF(DATOS_[[Check Periodo Ref.]:[Check Periodo Ref.]]="Dentro",IF(DATOS_[[Check Equiparado]:[Check Equiparado]]="Sí",IF(DATOS!AZ$4="Sí",(1/DATOS_[[% anualiz]:[% anualiz]]),1)*IF(DATOS!AZ$5="Sí",1/DATOS_[[% normaliz]:[% normaliz]],1)*(DATOS_[Conc.Sal.22])))))))),
0)</f>
        <v>0</v>
      </c>
      <c r="AF74" s="178">
        <f t="array" ref="AF74">IFERROR(
(MEDIAN((IF(DATOS_[[Sexo]:[Sexo]]=$B74,IF(DATOS_[[AGRUP. VALOR. PTO.]:[AGRUP. VALOR. PTO.]]=$B72,IF(DATOS_[[Check Periodo Ref.]:[Check Periodo Ref.]]="Dentro",IF(DATOS_[[Check Equiparado]:[Check Equiparado]]="Sí",IF(DATOS!BA$4="Sí",(1/DATOS_[[% anualiz]:[% anualiz]]),1)*IF(DATOS!BA$5="Sí",1/DATOS_[[% normaliz]:[% normaliz]],1)*(DATOS_[Conc.Sal.23])))))))),
0)</f>
        <v>0</v>
      </c>
      <c r="AG74" s="178">
        <f t="array" ref="AG74">IFERROR(
(MEDIAN((IF(DATOS_[[Sexo]:[Sexo]]=$B74,IF(DATOS_[[AGRUP. VALOR. PTO.]:[AGRUP. VALOR. PTO.]]=$B72,IF(DATOS_[[Check Periodo Ref.]:[Check Periodo Ref.]]="Dentro",IF(DATOS_[[Check Equiparado]:[Check Equiparado]]="Sí",IF(DATOS!BB$4="Sí",(1/DATOS_[[% anualiz]:[% anualiz]]),1)*IF(DATOS!BB$5="Sí",1/DATOS_[[% normaliz]:[% normaliz]],1)*(DATOS_[Conc.Sal.24])))))))),
0)</f>
        <v>0</v>
      </c>
      <c r="AH74" s="178">
        <f t="array" ref="AH74">IFERROR(
(MEDIAN((IF(DATOS_[[Sexo]:[Sexo]]=$B74,IF(DATOS_[[AGRUP. VALOR. PTO.]:[AGRUP. VALOR. PTO.]]=$B72,IF(DATOS_[[Check Periodo Ref.]:[Check Periodo Ref.]]="Dentro",IF(DATOS_[[Check Equiparado]:[Check Equiparado]]="Sí",IF(DATOS!BC$4="Sí",(1/DATOS_[[% anualiz]:[% anualiz]]),1)*IF(DATOS!BC$5="Sí",1/DATOS_[[% normaliz]:[% normaliz]],1)*(DATOS_[Conc.Sal.25])))))))),
0)</f>
        <v>0</v>
      </c>
      <c r="AI74" s="178">
        <f t="array" ref="AI74">IFERROR(
(MEDIAN((IF(DATOS_[[Sexo]:[Sexo]]=$B74,IF(DATOS_[[AGRUP. VALOR. PTO.]:[AGRUP. VALOR. PTO.]]=$B72,IF(DATOS_[[Check Periodo Ref.]:[Check Periodo Ref.]]="Dentro",IF(DATOS_[[Check Equiparado]:[Check Equiparado]]="Sí",IF(DATOS!BD$4="Sí",(1/DATOS_[[% anualiz]:[% anualiz]]),1)*IF(DATOS!BD$5="Sí",1/DATOS_[[% normaliz]:[% normaliz]],1)*(DATOS_[Conc.Sal.26])))))))),
0)</f>
        <v>0</v>
      </c>
      <c r="AJ74" s="178">
        <f t="array" ref="AJ74">IFERROR(
(MEDIAN((IF(DATOS_[[Sexo]:[Sexo]]=$B74,IF(DATOS_[[AGRUP. VALOR. PTO.]:[AGRUP. VALOR. PTO.]]=$B72,IF(DATOS_[[Check Periodo Ref.]:[Check Periodo Ref.]]="Dentro",IF(DATOS_[[Check Equiparado]:[Check Equiparado]]="Sí",IF(DATOS!BE$4="Sí",(1/DATOS_[[% anualiz]:[% anualiz]]),1)*IF(DATOS!BE$5="Sí",1/DATOS_[[% normaliz]:[% normaliz]],1)*(DATOS_[Conc.Sal.27])))))))),
0)</f>
        <v>0</v>
      </c>
      <c r="AK74" s="178">
        <f t="array" ref="AK74">IFERROR(
(MEDIAN((IF(DATOS_[[Sexo]:[Sexo]]=$B74,IF(DATOS_[[AGRUP. VALOR. PTO.]:[AGRUP. VALOR. PTO.]]=$B72,IF(DATOS_[[Check Periodo Ref.]:[Check Periodo Ref.]]="Dentro",IF(DATOS_[[Check Equiparado]:[Check Equiparado]]="Sí",IF(DATOS!BF$4="Sí",(1/DATOS_[[% anualiz]:[% anualiz]]),1)*IF(DATOS!BF$5="Sí",1/DATOS_[[% normaliz]:[% normaliz]],1)*(DATOS_[Conc.Sal.28])))))))),
0)</f>
        <v>0</v>
      </c>
      <c r="AL74" s="178">
        <f t="array" ref="AL74">IFERROR(
(MEDIAN((IF(DATOS_[[Sexo]:[Sexo]]=$B74,IF(DATOS_[[AGRUP. VALOR. PTO.]:[AGRUP. VALOR. PTO.]]=$B72,IF(DATOS_[[Check Periodo Ref.]:[Check Periodo Ref.]]="Dentro",IF(DATOS_[[Check Equiparado]:[Check Equiparado]]="Sí",IF(DATOS!BG$4="Sí",(1/DATOS_[[% anualiz]:[% anualiz]]),1)*IF(DATOS!BG$5="Sí",1/DATOS_[[% normaliz]:[% normaliz]],1)*(DATOS_[Conc.Sal.29])))))))),
0)</f>
        <v>0</v>
      </c>
      <c r="AM74" s="178">
        <f t="array" ref="AM74">IFERROR(
(MEDIAN((IF(DATOS_[[Sexo]:[Sexo]]=$B74,IF(DATOS_[[AGRUP. VALOR. PTO.]:[AGRUP. VALOR. PTO.]]=$B72,IF(DATOS_[[Check Periodo Ref.]:[Check Periodo Ref.]]="Dentro",IF(DATOS_[[Check Equiparado]:[Check Equiparado]]="Sí",IF(DATOS!BH$4="Sí",(1/DATOS_[[% anualiz]:[% anualiz]]),1)*IF(DATOS!BH$5="Sí",1/DATOS_[[% normaliz]:[% normaliz]],1)*(DATOS_[Conc.Sal.30])))))))),
0)</f>
        <v>0</v>
      </c>
      <c r="AN74" s="179">
        <f t="array" ref="AN74">IFERROR(
MEDIAN(IF(DATOS_[Sexo]=$B74,IF(DATOS_[[AGRUP. VALOR. PTO.]:[AGRUP. VALOR. PTO.]]=$B72,IF(DATOS_[Check Equiparado]="Sí",IF(DATOS_[Check Periodo Ref.]="Dentro",DATOS_[Tot COMPL.SAL Eq],FALSE))))),
0)</f>
        <v>0</v>
      </c>
      <c r="AO74" s="180">
        <f t="array" ref="AO74">IFERROR(
MEDIAN(IF(DATOS_[Sexo]=$B74,IF(DATOS_[[AGRUP. VALOR. PTO.]:[AGRUP. VALOR. PTO.]]=$B72,IF(DATOS_[Check Equiparado]="Sí",IF(DATOS_[Check Periodo Ref.]="Dentro",DATOS_[TOTAL SALARIO Eq],FALSE))))),
0)</f>
        <v>0</v>
      </c>
      <c r="AP74" s="181">
        <f t="array" ref="AP74">IFERROR(
(MEDIAN((IF(DATOS_[[Sexo]:[Sexo]]=$B74,IF(DATOS_[[AGRUP. VALOR. PTO.]:[AGRUP. VALOR. PTO.]]=$B73,IF(DATOS_[[Check Periodo Ref.]:[Check Periodo Ref.]]="Dentro",IF(DATOS_[[Check Equiparado]:[Check Equiparado]]="Sí",IF(DATOS!BI$4="Sí",(1/DATOS_[[% anualiz]:[% anualiz]]),1)*IF(DATOS!BI$5="Sí",1/DATOS_[[% normaliz]:[% normaliz]],1)*(DATOS_[C.Extra.01])))))))),
0)</f>
        <v>0</v>
      </c>
      <c r="AQ74" s="181">
        <f t="array" ref="AQ74">IFERROR(
(MEDIAN((IF(DATOS_[[Sexo]:[Sexo]]=$B74,IF(DATOS_[[AGRUP. VALOR. PTO.]:[AGRUP. VALOR. PTO.]]=$B73,IF(DATOS_[[Check Periodo Ref.]:[Check Periodo Ref.]]="Dentro",IF(DATOS_[[Check Equiparado]:[Check Equiparado]]="Sí",IF(DATOS!BJ$4="Sí",(1/DATOS_[[% anualiz]:[% anualiz]]),1)*IF(DATOS!BJ$5="Sí",1/DATOS_[[% normaliz]:[% normaliz]],1)*(DATOS_[C.Extra.02])))))))),
0)</f>
        <v>0</v>
      </c>
      <c r="AR74" s="181">
        <f t="array" ref="AR74">IFERROR(
(MEDIAN((IF(DATOS_[[Sexo]:[Sexo]]=$B74,IF(DATOS_[[AGRUP. VALOR. PTO.]:[AGRUP. VALOR. PTO.]]=$B73,IF(DATOS_[[Check Periodo Ref.]:[Check Periodo Ref.]]="Dentro",IF(DATOS_[[Check Equiparado]:[Check Equiparado]]="Sí",IF(DATOS!BK$4="Sí",(1/DATOS_[[% anualiz]:[% anualiz]]),1)*IF(DATOS!BK$5="Sí",1/DATOS_[[% normaliz]:[% normaliz]],1)*(DATOS_[C.Extra.03])))))))),
0)</f>
        <v>0</v>
      </c>
      <c r="AS74" s="181">
        <f t="array" ref="AS74">IFERROR(
(MEDIAN((IF(DATOS_[[Sexo]:[Sexo]]=$B74,IF(DATOS_[[AGRUP. VALOR. PTO.]:[AGRUP. VALOR. PTO.]]=$B73,IF(DATOS_[[Check Periodo Ref.]:[Check Periodo Ref.]]="Dentro",IF(DATOS_[[Check Equiparado]:[Check Equiparado]]="Sí",IF(DATOS!BL$4="Sí",(1/DATOS_[[% anualiz]:[% anualiz]]),1)*IF(DATOS!BL$5="Sí",1/DATOS_[[% normaliz]:[% normaliz]],1)*(DATOS_[C.Extra.04])))))))),
0)</f>
        <v>0</v>
      </c>
      <c r="AT74" s="181">
        <f t="array" ref="AT74">IFERROR(
(MEDIAN((IF(DATOS_[[Sexo]:[Sexo]]=$B74,IF(DATOS_[[AGRUP. VALOR. PTO.]:[AGRUP. VALOR. PTO.]]=$B73,IF(DATOS_[[Check Periodo Ref.]:[Check Periodo Ref.]]="Dentro",IF(DATOS_[[Check Equiparado]:[Check Equiparado]]="Sí",IF(DATOS!BM$4="Sí",(1/DATOS_[[% anualiz]:[% anualiz]]),1)*IF(DATOS!BM$5="Sí",1/DATOS_[[% normaliz]:[% normaliz]],1)*(DATOS_[C.Extra.05])))))))),
0)</f>
        <v>0</v>
      </c>
      <c r="AU74" s="182">
        <f t="array" ref="AU74">IFERROR(
MEDIAN(IF(DATOS_[Sexo]=$B74,IF(DATOS_[[AGRUP. VALOR. PTO.]:[AGRUP. VALOR. PTO.]]=$B72,IF(DATOS_[Check Equiparado]="Sí",IF(DATOS_[Check Periodo Ref.]="Dentro",DATOS_[Tot Extrasalarial Eq],FALSE))))),
0)</f>
        <v>0</v>
      </c>
      <c r="AV74" s="183">
        <f t="array" ref="AV74">IFERROR(
MEDIAN(IF(DATOS_[Sexo]=$B74,IF(DATOS_[[AGRUP. VALOR. PTO.]:[AGRUP. VALOR. PTO.]]=$B72,IF(DATOS_[Check Equiparado]="Sí",IF(DATOS_[Check Periodo Ref.]="Dentro",DATOS_[TOTAL Retrib Eq],FALSE))))),
0)</f>
        <v>0</v>
      </c>
    </row>
    <row r="75" spans="1:48" ht="17.25" thickBot="1" x14ac:dyDescent="0.35">
      <c r="A75" s="107" t="str">
        <f t="shared" ref="A75" si="83">+A76</f>
        <v>[ocultar]</v>
      </c>
      <c r="B75" s="157" t="s">
        <v>280</v>
      </c>
      <c r="C75" s="176"/>
      <c r="D75" s="106"/>
      <c r="E75" s="106"/>
      <c r="F75" s="106"/>
      <c r="G75" s="106"/>
      <c r="H75" s="106"/>
      <c r="I75" s="186" t="str">
        <f t="shared" ref="I75:AV75" si="84">IFERROR((I76-I77)/I76,"")</f>
        <v/>
      </c>
      <c r="J75" s="190" t="str">
        <f t="shared" si="84"/>
        <v/>
      </c>
      <c r="K75" s="190" t="str">
        <f t="shared" si="84"/>
        <v/>
      </c>
      <c r="L75" s="190" t="str">
        <f t="shared" si="84"/>
        <v/>
      </c>
      <c r="M75" s="190" t="str">
        <f t="shared" si="84"/>
        <v/>
      </c>
      <c r="N75" s="190" t="str">
        <f t="shared" si="84"/>
        <v/>
      </c>
      <c r="O75" s="190" t="str">
        <f t="shared" si="84"/>
        <v/>
      </c>
      <c r="P75" s="190" t="str">
        <f t="shared" si="84"/>
        <v/>
      </c>
      <c r="Q75" s="190" t="str">
        <f t="shared" si="84"/>
        <v/>
      </c>
      <c r="R75" s="190" t="str">
        <f t="shared" si="84"/>
        <v/>
      </c>
      <c r="S75" s="190" t="str">
        <f t="shared" si="84"/>
        <v/>
      </c>
      <c r="T75" s="190" t="str">
        <f t="shared" si="84"/>
        <v/>
      </c>
      <c r="U75" s="190" t="str">
        <f t="shared" si="84"/>
        <v/>
      </c>
      <c r="V75" s="190" t="str">
        <f t="shared" si="84"/>
        <v/>
      </c>
      <c r="W75" s="190" t="str">
        <f t="shared" si="84"/>
        <v/>
      </c>
      <c r="X75" s="190" t="str">
        <f t="shared" si="84"/>
        <v/>
      </c>
      <c r="Y75" s="190" t="str">
        <f t="shared" si="84"/>
        <v/>
      </c>
      <c r="Z75" s="189" t="str">
        <f t="shared" si="84"/>
        <v/>
      </c>
      <c r="AA75" s="189" t="str">
        <f t="shared" si="84"/>
        <v/>
      </c>
      <c r="AB75" s="189" t="str">
        <f t="shared" si="84"/>
        <v/>
      </c>
      <c r="AC75" s="189" t="str">
        <f t="shared" si="84"/>
        <v/>
      </c>
      <c r="AD75" s="189" t="str">
        <f t="shared" si="84"/>
        <v/>
      </c>
      <c r="AE75" s="189" t="str">
        <f t="shared" si="84"/>
        <v/>
      </c>
      <c r="AF75" s="189" t="str">
        <f t="shared" si="84"/>
        <v/>
      </c>
      <c r="AG75" s="189" t="str">
        <f t="shared" si="84"/>
        <v/>
      </c>
      <c r="AH75" s="189" t="str">
        <f t="shared" si="84"/>
        <v/>
      </c>
      <c r="AI75" s="189" t="str">
        <f t="shared" si="84"/>
        <v/>
      </c>
      <c r="AJ75" s="189" t="str">
        <f t="shared" si="84"/>
        <v/>
      </c>
      <c r="AK75" s="189" t="str">
        <f t="shared" si="84"/>
        <v/>
      </c>
      <c r="AL75" s="189" t="str">
        <f t="shared" si="84"/>
        <v/>
      </c>
      <c r="AM75" s="189" t="str">
        <f t="shared" si="84"/>
        <v/>
      </c>
      <c r="AN75" s="191" t="str">
        <f t="shared" si="84"/>
        <v/>
      </c>
      <c r="AO75" s="195" t="str">
        <f t="shared" si="84"/>
        <v/>
      </c>
      <c r="AP75" s="192" t="str">
        <f t="shared" si="84"/>
        <v/>
      </c>
      <c r="AQ75" s="192" t="str">
        <f t="shared" si="84"/>
        <v/>
      </c>
      <c r="AR75" s="192" t="str">
        <f t="shared" si="84"/>
        <v/>
      </c>
      <c r="AS75" s="192" t="str">
        <f t="shared" si="84"/>
        <v/>
      </c>
      <c r="AT75" s="192" t="str">
        <f t="shared" si="84"/>
        <v/>
      </c>
      <c r="AU75" s="193" t="str">
        <f t="shared" si="84"/>
        <v/>
      </c>
      <c r="AV75" s="194" t="str">
        <f t="shared" si="84"/>
        <v/>
      </c>
    </row>
    <row r="76" spans="1:48" x14ac:dyDescent="0.3">
      <c r="A76" s="107" t="str">
        <f t="shared" ref="A76" si="85">+IF(C76+C77=0,"[ocultar]","")</f>
        <v>[ocultar]</v>
      </c>
      <c r="B76" s="153" t="s">
        <v>162</v>
      </c>
      <c r="C76" s="99">
        <f t="array" ref="C76">SUM(IF($B76=DATOS_[Sexo],
IF($B75=DATOS_[AGRUP. VALOR. PTO.],
IF("Dentro"=DATOS_[Check Periodo Ref.],
1/(COUNTIFS(DATOS_[Sexo],$B76,DATOS_[AGRUP. VALOR. PTO.],$B75,DATOS_[Check Periodo Ref.],"Dentro",DATOS_[id],DATOS_[id]))))))</f>
        <v>0</v>
      </c>
      <c r="D76" s="100">
        <f>COUNTIFS(DATOS_[AGRUP. VALOR. PTO.],$B75,DATOS_[Sexo],$B76,DATOS_[Check Periodo Ref.],"Dentro")</f>
        <v>0</v>
      </c>
      <c r="E76" s="100">
        <f>COUNTIFS(DATOS_[AGRUP. VALOR. PTO.],$B75,DATOS_[Sexo],$B76,DATOS_[Check Periodo Ref.],"Dentro",DATOS_[Check Nº SC Norm],"Sí")</f>
        <v>0</v>
      </c>
      <c r="F76" s="100">
        <f>COUNTIFS(DATOS_[AGRUP. VALOR. PTO.],$B75,DATOS_[Sexo],$B76,DATOS_[Check Periodo Ref.],"Dentro",DATOS_[Check Nº SC Anualiz],"Sí")</f>
        <v>0</v>
      </c>
      <c r="G76" s="100">
        <f>COUNTIFS(DATOS_[AGRUP. VALOR. PTO.],$B75,DATOS_[Sexo],$B76,DATOS_[Check Periodo Ref.],"Dentro",DATOS_[Check Nº SC Norm y Anualiz],"Sí")</f>
        <v>0</v>
      </c>
      <c r="H76" s="100">
        <f>COUNTIFS(DATOS_[AGRUP. VALOR. PTO.],$B75,DATOS_[Sexo],$B76,DATOS_[Check Periodo Ref.],"Dentro",DATOS_[Check Equiparación],"Sí")</f>
        <v>0</v>
      </c>
      <c r="I76" s="177">
        <f t="array" ref="I76">IFERROR(
MEDIAN(IF(DATOS_[Sexo]=$B76,IF(DATOS_[[AGRUP. VALOR. PTO.]:[AGRUP. VALOR. PTO.]]=$B75,IF(DATOS_[Check Equiparado]="Sí",IF(DATOS_[Check Periodo Ref.]="Dentro",DATOS_[SALARIO BASE Eq],FALSE))))),
0)</f>
        <v>0</v>
      </c>
      <c r="J76" s="178">
        <f t="array" ref="J76">IFERROR(
(MEDIAN((IF(DATOS_[[Sexo]:[Sexo]]=$B76,IF(DATOS_[[AGRUP. VALOR. PTO.]:[AGRUP. VALOR. PTO.]]=$B75,IF(DATOS_[[Check Periodo Ref.]:[Check Periodo Ref.]]="Dentro",IF(DATOS_[[Check Equiparado]:[Check Equiparado]]="Sí",IF(DATOS!AE$4="Sí",(1/DATOS_[[% anualiz]:[% anualiz]]),1)*IF(DATOS!AE$5="Sí",1/DATOS_[[% normaliz]:[% normaliz]],1)*(DATOS_[Conc.Sal.01])))))))),
0)</f>
        <v>0</v>
      </c>
      <c r="K76" s="178">
        <f t="array" ref="K76">IFERROR(
(MEDIAN((IF(DATOS_[[Sexo]:[Sexo]]=$B76,IF(DATOS_[[AGRUP. VALOR. PTO.]:[AGRUP. VALOR. PTO.]]=$B75,IF(DATOS_[[Check Periodo Ref.]:[Check Periodo Ref.]]="Dentro",IF(DATOS_[[Check Equiparado]:[Check Equiparado]]="Sí",IF(DATOS!AF$4="Sí",(1/DATOS_[[% anualiz]:[% anualiz]]),1)*IF(DATOS!AF$5="Sí",1/DATOS_[[% normaliz]:[% normaliz]],1)*(DATOS_[Conc.Sal.02])))))))),
0)</f>
        <v>0</v>
      </c>
      <c r="L76" s="178">
        <f t="array" ref="L76">IFERROR(
(MEDIAN((IF(DATOS_[[Sexo]:[Sexo]]=$B76,IF(DATOS_[[AGRUP. VALOR. PTO.]:[AGRUP. VALOR. PTO.]]=$B75,IF(DATOS_[[Check Periodo Ref.]:[Check Periodo Ref.]]="Dentro",IF(DATOS_[[Check Equiparado]:[Check Equiparado]]="Sí",IF(DATOS!AG$4="Sí",(1/DATOS_[[% anualiz]:[% anualiz]]),1)*IF(DATOS!AG$5="Sí",1/DATOS_[[% normaliz]:[% normaliz]],1)*(DATOS_[Conc.Sal.03])))))))),
0)</f>
        <v>0</v>
      </c>
      <c r="M76" s="178">
        <f t="array" ref="M76">IFERROR(
(MEDIAN((IF(DATOS_[[Sexo]:[Sexo]]=$B76,IF(DATOS_[[AGRUP. VALOR. PTO.]:[AGRUP. VALOR. PTO.]]=$B75,IF(DATOS_[[Check Periodo Ref.]:[Check Periodo Ref.]]="Dentro",IF(DATOS_[[Check Equiparado]:[Check Equiparado]]="Sí",IF(DATOS!AH$4="Sí",(1/DATOS_[[% anualiz]:[% anualiz]]),1)*IF(DATOS!AH$5="Sí",1/DATOS_[[% normaliz]:[% normaliz]],1)*(DATOS_[Conc.Sal.04])))))))),
0)</f>
        <v>0</v>
      </c>
      <c r="N76" s="178">
        <f t="array" ref="N76">IFERROR(
(MEDIAN((IF(DATOS_[[Sexo]:[Sexo]]=$B76,IF(DATOS_[[AGRUP. VALOR. PTO.]:[AGRUP. VALOR. PTO.]]=$B75,IF(DATOS_[[Check Periodo Ref.]:[Check Periodo Ref.]]="Dentro",IF(DATOS_[[Check Equiparado]:[Check Equiparado]]="Sí",IF(DATOS!AI$4="Sí",(1/DATOS_[[% anualiz]:[% anualiz]]),1)*IF(DATOS!AI$5="Sí",1/DATOS_[[% normaliz]:[% normaliz]],1)*(DATOS_[Conc.Sal.05])))))))),
0)</f>
        <v>0</v>
      </c>
      <c r="O76" s="178">
        <f t="array" ref="O76">IFERROR(
(MEDIAN((IF(DATOS_[[Sexo]:[Sexo]]=$B76,IF(DATOS_[[AGRUP. VALOR. PTO.]:[AGRUP. VALOR. PTO.]]=$B75,IF(DATOS_[[Check Periodo Ref.]:[Check Periodo Ref.]]="Dentro",IF(DATOS_[[Check Equiparado]:[Check Equiparado]]="Sí",IF(DATOS!AJ$4="Sí",(1/DATOS_[[% anualiz]:[% anualiz]]),1)*IF(DATOS!AJ$5="Sí",1/DATOS_[[% normaliz]:[% normaliz]],1)*(DATOS_[Conc.Sal.06])))))))),
0)</f>
        <v>0</v>
      </c>
      <c r="P76" s="178">
        <f t="array" ref="P76">IFERROR(
(MEDIAN((IF(DATOS_[[Sexo]:[Sexo]]=$B76,IF(DATOS_[[AGRUP. VALOR. PTO.]:[AGRUP. VALOR. PTO.]]=$B75,IF(DATOS_[[Check Periodo Ref.]:[Check Periodo Ref.]]="Dentro",IF(DATOS_[[Check Equiparado]:[Check Equiparado]]="Sí",IF(DATOS!AK$4="Sí",(1/DATOS_[[% anualiz]:[% anualiz]]),1)*IF(DATOS!AK$5="Sí",1/DATOS_[[% normaliz]:[% normaliz]],1)*(DATOS_[Conc.Sal.07])))))))),
0)</f>
        <v>0</v>
      </c>
      <c r="Q76" s="178">
        <f t="array" ref="Q76">IFERROR(
(MEDIAN((IF(DATOS_[[Sexo]:[Sexo]]=$B76,IF(DATOS_[[AGRUP. VALOR. PTO.]:[AGRUP. VALOR. PTO.]]=$B75,IF(DATOS_[[Check Periodo Ref.]:[Check Periodo Ref.]]="Dentro",IF(DATOS_[[Check Equiparado]:[Check Equiparado]]="Sí",IF(DATOS!AL$4="Sí",(1/DATOS_[[% anualiz]:[% anualiz]]),1)*IF(DATOS!AL$5="Sí",1/DATOS_[[% normaliz]:[% normaliz]],1)*(DATOS_[Conc.Sal.08])))))))),
0)</f>
        <v>0</v>
      </c>
      <c r="R76" s="178">
        <f t="array" ref="R76">IFERROR(
(MEDIAN((IF(DATOS_[[Sexo]:[Sexo]]=$B76,IF(DATOS_[[AGRUP. VALOR. PTO.]:[AGRUP. VALOR. PTO.]]=$B75,IF(DATOS_[[Check Periodo Ref.]:[Check Periodo Ref.]]="Dentro",IF(DATOS_[[Check Equiparado]:[Check Equiparado]]="Sí",IF(DATOS!AM$4="Sí",(1/DATOS_[[% anualiz]:[% anualiz]]),1)*IF(DATOS!AM$5="Sí",1/DATOS_[[% normaliz]:[% normaliz]],1)*(DATOS_[Conc.Sal.09])))))))),
0)</f>
        <v>0</v>
      </c>
      <c r="S76" s="178">
        <f t="array" ref="S76">IFERROR(
(MEDIAN((IF(DATOS_[[Sexo]:[Sexo]]=$B76,IF(DATOS_[[AGRUP. VALOR. PTO.]:[AGRUP. VALOR. PTO.]]=$B75,IF(DATOS_[[Check Periodo Ref.]:[Check Periodo Ref.]]="Dentro",IF(DATOS_[[Check Equiparado]:[Check Equiparado]]="Sí",IF(DATOS!AN$4="Sí",(1/DATOS_[[% anualiz]:[% anualiz]]),1)*IF(DATOS!AN$5="Sí",1/DATOS_[[% normaliz]:[% normaliz]],1)*(DATOS_[Conc.Sal.10])))))))),
0)</f>
        <v>0</v>
      </c>
      <c r="T76" s="178">
        <f t="array" ref="T76">IFERROR(
(MEDIAN((IF(DATOS_[[Sexo]:[Sexo]]=$B76,IF(DATOS_[[AGRUP. VALOR. PTO.]:[AGRUP. VALOR. PTO.]]=$B75,IF(DATOS_[[Check Periodo Ref.]:[Check Periodo Ref.]]="Dentro",IF(DATOS_[[Check Equiparado]:[Check Equiparado]]="Sí",IF(DATOS!AO$4="Sí",(1/DATOS_[[% anualiz]:[% anualiz]]),1)*IF(DATOS!AO$5="Sí",1/DATOS_[[% normaliz]:[% normaliz]],1)*(DATOS_[Conc.Sal.11])))))))),
0)</f>
        <v>0</v>
      </c>
      <c r="U76" s="178">
        <f t="array" ref="U76">IFERROR(
(MEDIAN((IF(DATOS_[[Sexo]:[Sexo]]=$B76,IF(DATOS_[[AGRUP. VALOR. PTO.]:[AGRUP. VALOR. PTO.]]=$B75,IF(DATOS_[[Check Periodo Ref.]:[Check Periodo Ref.]]="Dentro",IF(DATOS_[[Check Equiparado]:[Check Equiparado]]="Sí",IF(DATOS!AP$4="Sí",(1/DATOS_[[% anualiz]:[% anualiz]]),1)*IF(DATOS!AP$5="Sí",1/DATOS_[[% normaliz]:[% normaliz]],1)*(DATOS_[Conc.Sal.12])))))))),
0)</f>
        <v>0</v>
      </c>
      <c r="V76" s="178">
        <f t="array" ref="V76">IFERROR(
(MEDIAN((IF(DATOS_[[Sexo]:[Sexo]]=$B76,IF(DATOS_[[AGRUP. VALOR. PTO.]:[AGRUP. VALOR. PTO.]]=$B75,IF(DATOS_[[Check Periodo Ref.]:[Check Periodo Ref.]]="Dentro",IF(DATOS_[[Check Equiparado]:[Check Equiparado]]="Sí",IF(DATOS!AQ$4="Sí",(1/DATOS_[[% anualiz]:[% anualiz]]),1)*IF(DATOS!AQ$5="Sí",1/DATOS_[[% normaliz]:[% normaliz]],1)*(DATOS_[Conc.Sal.13])))))))),
0)</f>
        <v>0</v>
      </c>
      <c r="W76" s="178">
        <f t="array" ref="W76">IFERROR(
(MEDIAN((IF(DATOS_[[Sexo]:[Sexo]]=$B76,IF(DATOS_[[AGRUP. VALOR. PTO.]:[AGRUP. VALOR. PTO.]]=$B75,IF(DATOS_[[Check Periodo Ref.]:[Check Periodo Ref.]]="Dentro",IF(DATOS_[[Check Equiparado]:[Check Equiparado]]="Sí",IF(DATOS!AR$4="Sí",(1/DATOS_[[% anualiz]:[% anualiz]]),1)*IF(DATOS!AR$5="Sí",1/DATOS_[[% normaliz]:[% normaliz]],1)*(DATOS_[Conc.Sal.14])))))))),
0)</f>
        <v>0</v>
      </c>
      <c r="X76" s="178">
        <f t="array" ref="X76">IFERROR(
(MEDIAN((IF(DATOS_[[Sexo]:[Sexo]]=$B76,IF(DATOS_[[AGRUP. VALOR. PTO.]:[AGRUP. VALOR. PTO.]]=$B75,IF(DATOS_[[Check Periodo Ref.]:[Check Periodo Ref.]]="Dentro",IF(DATOS_[[Check Equiparado]:[Check Equiparado]]="Sí",IF(DATOS!AS$4="Sí",(1/DATOS_[[% anualiz]:[% anualiz]]),1)*IF(DATOS!AS$5="Sí",1/DATOS_[[% normaliz]:[% normaliz]],1)*(DATOS_[Conc.Sal.15])))))))),
0)</f>
        <v>0</v>
      </c>
      <c r="Y76" s="178">
        <f t="array" ref="Y76">IFERROR(
(MEDIAN((IF(DATOS_[[Sexo]:[Sexo]]=$B76,IF(DATOS_[[AGRUP. VALOR. PTO.]:[AGRUP. VALOR. PTO.]]=$B75,IF(DATOS_[[Check Periodo Ref.]:[Check Periodo Ref.]]="Dentro",IF(DATOS_[[Check Equiparado]:[Check Equiparado]]="Sí",IF(DATOS!AT$4="Sí",(1/DATOS_[[% anualiz]:[% anualiz]]),1)*IF(DATOS!AT$5="Sí",1/DATOS_[[% normaliz]:[% normaliz]],1)*(DATOS_[Conc.Sal.16])))))))),
0)</f>
        <v>0</v>
      </c>
      <c r="Z76" s="178">
        <f t="array" ref="Z76">IFERROR(
(MEDIAN((IF(DATOS_[[Sexo]:[Sexo]]=$B76,IF(DATOS_[[AGRUP. VALOR. PTO.]:[AGRUP. VALOR. PTO.]]=$B75,IF(DATOS_[[Check Periodo Ref.]:[Check Periodo Ref.]]="Dentro",IF(DATOS_[[Check Equiparado]:[Check Equiparado]]="Sí",IF(DATOS!AU$4="Sí",(1/DATOS_[[% anualiz]:[% anualiz]]),1)*IF(DATOS!AU$5="Sí",1/DATOS_[[% normaliz]:[% normaliz]],1)*(DATOS_[Conc.Sal.17])))))))),
0)</f>
        <v>0</v>
      </c>
      <c r="AA76" s="178">
        <f t="array" ref="AA76">IFERROR(
(MEDIAN((IF(DATOS_[[Sexo]:[Sexo]]=$B76,IF(DATOS_[[AGRUP. VALOR. PTO.]:[AGRUP. VALOR. PTO.]]=$B75,IF(DATOS_[[Check Periodo Ref.]:[Check Periodo Ref.]]="Dentro",IF(DATOS_[[Check Equiparado]:[Check Equiparado]]="Sí",IF(DATOS!AV$4="Sí",(1/DATOS_[[% anualiz]:[% anualiz]]),1)*IF(DATOS!AV$5="Sí",1/DATOS_[[% normaliz]:[% normaliz]],1)*(DATOS_[Conc.Sal.18])))))))),
0)</f>
        <v>0</v>
      </c>
      <c r="AB76" s="178">
        <f t="array" ref="AB76">IFERROR(
(MEDIAN((IF(DATOS_[[Sexo]:[Sexo]]=$B76,IF(DATOS_[[AGRUP. VALOR. PTO.]:[AGRUP. VALOR. PTO.]]=$B75,IF(DATOS_[[Check Periodo Ref.]:[Check Periodo Ref.]]="Dentro",IF(DATOS_[[Check Equiparado]:[Check Equiparado]]="Sí",IF(DATOS!AW$4="Sí",(1/DATOS_[[% anualiz]:[% anualiz]]),1)*IF(DATOS!AW$5="Sí",1/DATOS_[[% normaliz]:[% normaliz]],1)*(DATOS_[Conc.Sal.19])))))))),
0)</f>
        <v>0</v>
      </c>
      <c r="AC76" s="178">
        <f t="array" ref="AC76">IFERROR(
(MEDIAN((IF(DATOS_[[Sexo]:[Sexo]]=$B76,IF(DATOS_[[AGRUP. VALOR. PTO.]:[AGRUP. VALOR. PTO.]]=$B75,IF(DATOS_[[Check Periodo Ref.]:[Check Periodo Ref.]]="Dentro",IF(DATOS_[[Check Equiparado]:[Check Equiparado]]="Sí",IF(DATOS!AX$4="Sí",(1/DATOS_[[% anualiz]:[% anualiz]]),1)*IF(DATOS!AX$5="Sí",1/DATOS_[[% normaliz]:[% normaliz]],1)*(DATOS_[Conc.Sal.20])))))))),
0)</f>
        <v>0</v>
      </c>
      <c r="AD76" s="178">
        <f t="array" ref="AD76">IFERROR(
(MEDIAN((IF(DATOS_[[Sexo]:[Sexo]]=$B76,IF(DATOS_[[AGRUP. VALOR. PTO.]:[AGRUP. VALOR. PTO.]]=$B75,IF(DATOS_[[Check Periodo Ref.]:[Check Periodo Ref.]]="Dentro",IF(DATOS_[[Check Equiparado]:[Check Equiparado]]="Sí",IF(DATOS!AY$4="Sí",(1/DATOS_[[% anualiz]:[% anualiz]]),1)*IF(DATOS!AY$5="Sí",1/DATOS_[[% normaliz]:[% normaliz]],1)*(DATOS_[Conc.Sal.21])))))))),
0)</f>
        <v>0</v>
      </c>
      <c r="AE76" s="178">
        <f t="array" ref="AE76">IFERROR(
(MEDIAN((IF(DATOS_[[Sexo]:[Sexo]]=$B76,IF(DATOS_[[AGRUP. VALOR. PTO.]:[AGRUP. VALOR. PTO.]]=$B75,IF(DATOS_[[Check Periodo Ref.]:[Check Periodo Ref.]]="Dentro",IF(DATOS_[[Check Equiparado]:[Check Equiparado]]="Sí",IF(DATOS!AZ$4="Sí",(1/DATOS_[[% anualiz]:[% anualiz]]),1)*IF(DATOS!AZ$5="Sí",1/DATOS_[[% normaliz]:[% normaliz]],1)*(DATOS_[Conc.Sal.22])))))))),
0)</f>
        <v>0</v>
      </c>
      <c r="AF76" s="178">
        <f t="array" ref="AF76">IFERROR(
(MEDIAN((IF(DATOS_[[Sexo]:[Sexo]]=$B76,IF(DATOS_[[AGRUP. VALOR. PTO.]:[AGRUP. VALOR. PTO.]]=$B75,IF(DATOS_[[Check Periodo Ref.]:[Check Periodo Ref.]]="Dentro",IF(DATOS_[[Check Equiparado]:[Check Equiparado]]="Sí",IF(DATOS!BA$4="Sí",(1/DATOS_[[% anualiz]:[% anualiz]]),1)*IF(DATOS!BA$5="Sí",1/DATOS_[[% normaliz]:[% normaliz]],1)*(DATOS_[Conc.Sal.23])))))))),
0)</f>
        <v>0</v>
      </c>
      <c r="AG76" s="178">
        <f t="array" ref="AG76">IFERROR(
(MEDIAN((IF(DATOS_[[Sexo]:[Sexo]]=$B76,IF(DATOS_[[AGRUP. VALOR. PTO.]:[AGRUP. VALOR. PTO.]]=$B75,IF(DATOS_[[Check Periodo Ref.]:[Check Periodo Ref.]]="Dentro",IF(DATOS_[[Check Equiparado]:[Check Equiparado]]="Sí",IF(DATOS!BB$4="Sí",(1/DATOS_[[% anualiz]:[% anualiz]]),1)*IF(DATOS!BB$5="Sí",1/DATOS_[[% normaliz]:[% normaliz]],1)*(DATOS_[Conc.Sal.24])))))))),
0)</f>
        <v>0</v>
      </c>
      <c r="AH76" s="178">
        <f t="array" ref="AH76">IFERROR(
(MEDIAN((IF(DATOS_[[Sexo]:[Sexo]]=$B76,IF(DATOS_[[AGRUP. VALOR. PTO.]:[AGRUP. VALOR. PTO.]]=$B75,IF(DATOS_[[Check Periodo Ref.]:[Check Periodo Ref.]]="Dentro",IF(DATOS_[[Check Equiparado]:[Check Equiparado]]="Sí",IF(DATOS!BC$4="Sí",(1/DATOS_[[% anualiz]:[% anualiz]]),1)*IF(DATOS!BC$5="Sí",1/DATOS_[[% normaliz]:[% normaliz]],1)*(DATOS_[Conc.Sal.25])))))))),
0)</f>
        <v>0</v>
      </c>
      <c r="AI76" s="178">
        <f t="array" ref="AI76">IFERROR(
(MEDIAN((IF(DATOS_[[Sexo]:[Sexo]]=$B76,IF(DATOS_[[AGRUP. VALOR. PTO.]:[AGRUP. VALOR. PTO.]]=$B75,IF(DATOS_[[Check Periodo Ref.]:[Check Periodo Ref.]]="Dentro",IF(DATOS_[[Check Equiparado]:[Check Equiparado]]="Sí",IF(DATOS!BD$4="Sí",(1/DATOS_[[% anualiz]:[% anualiz]]),1)*IF(DATOS!BD$5="Sí",1/DATOS_[[% normaliz]:[% normaliz]],1)*(DATOS_[Conc.Sal.26])))))))),
0)</f>
        <v>0</v>
      </c>
      <c r="AJ76" s="178">
        <f t="array" ref="AJ76">IFERROR(
(MEDIAN((IF(DATOS_[[Sexo]:[Sexo]]=$B76,IF(DATOS_[[AGRUP. VALOR. PTO.]:[AGRUP. VALOR. PTO.]]=$B75,IF(DATOS_[[Check Periodo Ref.]:[Check Periodo Ref.]]="Dentro",IF(DATOS_[[Check Equiparado]:[Check Equiparado]]="Sí",IF(DATOS!BE$4="Sí",(1/DATOS_[[% anualiz]:[% anualiz]]),1)*IF(DATOS!BE$5="Sí",1/DATOS_[[% normaliz]:[% normaliz]],1)*(DATOS_[Conc.Sal.27])))))))),
0)</f>
        <v>0</v>
      </c>
      <c r="AK76" s="178">
        <f t="array" ref="AK76">IFERROR(
(MEDIAN((IF(DATOS_[[Sexo]:[Sexo]]=$B76,IF(DATOS_[[AGRUP. VALOR. PTO.]:[AGRUP. VALOR. PTO.]]=$B75,IF(DATOS_[[Check Periodo Ref.]:[Check Periodo Ref.]]="Dentro",IF(DATOS_[[Check Equiparado]:[Check Equiparado]]="Sí",IF(DATOS!BF$4="Sí",(1/DATOS_[[% anualiz]:[% anualiz]]),1)*IF(DATOS!BF$5="Sí",1/DATOS_[[% normaliz]:[% normaliz]],1)*(DATOS_[Conc.Sal.28])))))))),
0)</f>
        <v>0</v>
      </c>
      <c r="AL76" s="178">
        <f t="array" ref="AL76">IFERROR(
(MEDIAN((IF(DATOS_[[Sexo]:[Sexo]]=$B76,IF(DATOS_[[AGRUP. VALOR. PTO.]:[AGRUP. VALOR. PTO.]]=$B75,IF(DATOS_[[Check Periodo Ref.]:[Check Periodo Ref.]]="Dentro",IF(DATOS_[[Check Equiparado]:[Check Equiparado]]="Sí",IF(DATOS!BG$4="Sí",(1/DATOS_[[% anualiz]:[% anualiz]]),1)*IF(DATOS!BG$5="Sí",1/DATOS_[[% normaliz]:[% normaliz]],1)*(DATOS_[Conc.Sal.29])))))))),
0)</f>
        <v>0</v>
      </c>
      <c r="AM76" s="178">
        <f t="array" ref="AM76">IFERROR(
(MEDIAN((IF(DATOS_[[Sexo]:[Sexo]]=$B76,IF(DATOS_[[AGRUP. VALOR. PTO.]:[AGRUP. VALOR. PTO.]]=$B75,IF(DATOS_[[Check Periodo Ref.]:[Check Periodo Ref.]]="Dentro",IF(DATOS_[[Check Equiparado]:[Check Equiparado]]="Sí",IF(DATOS!BH$4="Sí",(1/DATOS_[[% anualiz]:[% anualiz]]),1)*IF(DATOS!BH$5="Sí",1/DATOS_[[% normaliz]:[% normaliz]],1)*(DATOS_[Conc.Sal.30])))))))),
0)</f>
        <v>0</v>
      </c>
      <c r="AN76" s="179">
        <f t="array" ref="AN76">IFERROR(
MEDIAN(IF(DATOS_[Sexo]=$B76,IF(DATOS_[[AGRUP. VALOR. PTO.]:[AGRUP. VALOR. PTO.]]=$B75,IF(DATOS_[Check Equiparado]="Sí",IF(DATOS_[Check Periodo Ref.]="Dentro",DATOS_[Tot COMPL.SAL Eq],FALSE))))),
0)</f>
        <v>0</v>
      </c>
      <c r="AO76" s="180">
        <f t="array" ref="AO76">IFERROR(
MEDIAN(IF(DATOS_[Sexo]=$B76,IF(DATOS_[[AGRUP. VALOR. PTO.]:[AGRUP. VALOR. PTO.]]=$B75,IF(DATOS_[Check Equiparado]="Sí",IF(DATOS_[Check Periodo Ref.]="Dentro",DATOS_[TOTAL SALARIO Eq],FALSE))))),
0)</f>
        <v>0</v>
      </c>
      <c r="AP76" s="181">
        <f t="array" ref="AP76">IFERROR(
(MEDIAN((IF(DATOS_[[Sexo]:[Sexo]]=$B76,IF(DATOS_[[AGRUP. VALOR. PTO.]:[AGRUP. VALOR. PTO.]]=$B75,IF(DATOS_[[Check Periodo Ref.]:[Check Periodo Ref.]]="Dentro",IF(DATOS_[[Check Equiparado]:[Check Equiparado]]="Sí",IF(DATOS!BI$4="Sí",(1/DATOS_[[% anualiz]:[% anualiz]]),1)*IF(DATOS!BI$5="Sí",1/DATOS_[[% normaliz]:[% normaliz]],1)*(DATOS_[C.Extra.01])))))))),
0)</f>
        <v>0</v>
      </c>
      <c r="AQ76" s="181">
        <f t="array" ref="AQ76">IFERROR(
(MEDIAN((IF(DATOS_[[Sexo]:[Sexo]]=$B76,IF(DATOS_[[AGRUP. VALOR. PTO.]:[AGRUP. VALOR. PTO.]]=$B75,IF(DATOS_[[Check Periodo Ref.]:[Check Periodo Ref.]]="Dentro",IF(DATOS_[[Check Equiparado]:[Check Equiparado]]="Sí",IF(DATOS!BJ$4="Sí",(1/DATOS_[[% anualiz]:[% anualiz]]),1)*IF(DATOS!BJ$5="Sí",1/DATOS_[[% normaliz]:[% normaliz]],1)*(DATOS_[C.Extra.02])))))))),
0)</f>
        <v>0</v>
      </c>
      <c r="AR76" s="181">
        <f t="array" ref="AR76">IFERROR(
(MEDIAN((IF(DATOS_[[Sexo]:[Sexo]]=$B76,IF(DATOS_[[AGRUP. VALOR. PTO.]:[AGRUP. VALOR. PTO.]]=$B75,IF(DATOS_[[Check Periodo Ref.]:[Check Periodo Ref.]]="Dentro",IF(DATOS_[[Check Equiparado]:[Check Equiparado]]="Sí",IF(DATOS!BK$4="Sí",(1/DATOS_[[% anualiz]:[% anualiz]]),1)*IF(DATOS!BK$5="Sí",1/DATOS_[[% normaliz]:[% normaliz]],1)*(DATOS_[C.Extra.03])))))))),
0)</f>
        <v>0</v>
      </c>
      <c r="AS76" s="181">
        <f t="array" ref="AS76">IFERROR(
(MEDIAN((IF(DATOS_[[Sexo]:[Sexo]]=$B76,IF(DATOS_[[AGRUP. VALOR. PTO.]:[AGRUP. VALOR. PTO.]]=$B75,IF(DATOS_[[Check Periodo Ref.]:[Check Periodo Ref.]]="Dentro",IF(DATOS_[[Check Equiparado]:[Check Equiparado]]="Sí",IF(DATOS!BL$4="Sí",(1/DATOS_[[% anualiz]:[% anualiz]]),1)*IF(DATOS!BL$5="Sí",1/DATOS_[[% normaliz]:[% normaliz]],1)*(DATOS_[C.Extra.04])))))))),
0)</f>
        <v>0</v>
      </c>
      <c r="AT76" s="181">
        <f t="array" ref="AT76">IFERROR(
(MEDIAN((IF(DATOS_[[Sexo]:[Sexo]]=$B76,IF(DATOS_[[AGRUP. VALOR. PTO.]:[AGRUP. VALOR. PTO.]]=$B75,IF(DATOS_[[Check Periodo Ref.]:[Check Periodo Ref.]]="Dentro",IF(DATOS_[[Check Equiparado]:[Check Equiparado]]="Sí",IF(DATOS!BM$4="Sí",(1/DATOS_[[% anualiz]:[% anualiz]]),1)*IF(DATOS!BM$5="Sí",1/DATOS_[[% normaliz]:[% normaliz]],1)*(DATOS_[C.Extra.05])))))))),
0)</f>
        <v>0</v>
      </c>
      <c r="AU76" s="182">
        <f t="array" ref="AU76">IFERROR(
MEDIAN(IF(DATOS_[Sexo]=$B76,IF(DATOS_[[AGRUP. VALOR. PTO.]:[AGRUP. VALOR. PTO.]]=$B75,IF(DATOS_[Check Equiparado]="Sí",IF(DATOS_[Check Periodo Ref.]="Dentro",DATOS_[Tot Extrasalarial Eq],FALSE))))),
0)</f>
        <v>0</v>
      </c>
      <c r="AV76" s="183">
        <f t="array" ref="AV76">IFERROR(
MEDIAN(IF(DATOS_[Sexo]=$B76,IF(DATOS_[[AGRUP. VALOR. PTO.]:[AGRUP. VALOR. PTO.]]=$B75,IF(DATOS_[Check Equiparado]="Sí",IF(DATOS_[Check Periodo Ref.]="Dentro",DATOS_[TOTAL Retrib Eq],FALSE))))),
0)</f>
        <v>0</v>
      </c>
    </row>
    <row r="77" spans="1:48" x14ac:dyDescent="0.3">
      <c r="A77" s="107" t="str">
        <f t="shared" ref="A77" si="86">+A76</f>
        <v>[ocultar]</v>
      </c>
      <c r="B77" s="153" t="s">
        <v>163</v>
      </c>
      <c r="C77" s="99">
        <f t="array" ref="C77">SUM(IF($B77=DATOS_[Sexo],
IF($B75=DATOS_[AGRUP. VALOR. PTO.],
IF("Dentro"=DATOS_[Check Periodo Ref.],
1/(COUNTIFS(DATOS_[Sexo],$B77,DATOS_[AGRUP. VALOR. PTO.],$B75,DATOS_[Check Periodo Ref.],"Dentro",DATOS_[id],DATOS_[id]))))))</f>
        <v>0</v>
      </c>
      <c r="D77" s="100">
        <f>COUNTIFS(DATOS_[AGRUP. VALOR. PTO.],$B75,DATOS_[Sexo],$B77,DATOS_[Check Periodo Ref.],"Dentro")</f>
        <v>0</v>
      </c>
      <c r="E77" s="100">
        <f>COUNTIFS(DATOS_[AGRUP. VALOR. PTO.],$B75,DATOS_[Sexo],$B77,DATOS_[Check Periodo Ref.],"Dentro",DATOS_[Check Nº SC Norm],"Sí")</f>
        <v>0</v>
      </c>
      <c r="F77" s="100">
        <f>COUNTIFS(DATOS_[AGRUP. VALOR. PTO.],$B75,DATOS_[Sexo],$B77,DATOS_[Check Periodo Ref.],"Dentro",DATOS_[Check Nº SC Anualiz],"Sí")</f>
        <v>0</v>
      </c>
      <c r="G77" s="100">
        <f>COUNTIFS(DATOS_[AGRUP. VALOR. PTO.],$B75,DATOS_[Sexo],$B77,DATOS_[Check Periodo Ref.],"Dentro",DATOS_[Check Nº SC Norm y Anualiz],"Sí")</f>
        <v>0</v>
      </c>
      <c r="H77" s="100">
        <f>COUNTIFS(DATOS_[AGRUP. VALOR. PTO.],$B75,DATOS_[Sexo],$B77,DATOS_[Check Periodo Ref.],"Dentro",DATOS_[Check Equiparación],"Sí")</f>
        <v>0</v>
      </c>
      <c r="I77" s="177" cm="1">
        <f t="array" ref="I77">IFERROR(
MEDIAN(IF(DATOS_[Sexo]=$B77,IF(DATOS_[[AGRUP. VALOR. PTO.]:[AGRUP. VALOR. PTO.]]=$B75,IF(DATOS_[Check Equiparado]="Sí",IF(DATOS_[Check Periodo Ref.]="Dentro",DATOS_[SALARIO BASE Eq],FALSE))))),
0)</f>
        <v>0</v>
      </c>
      <c r="J77" s="178">
        <f t="array" ref="J77">IFERROR(
(MEDIAN((IF(DATOS_[[Sexo]:[Sexo]]=$B77,IF(DATOS_[[AGRUP. VALOR. PTO.]:[AGRUP. VALOR. PTO.]]=$B75,IF(DATOS_[[Check Periodo Ref.]:[Check Periodo Ref.]]="Dentro",IF(DATOS_[[Check Equiparado]:[Check Equiparado]]="Sí",IF(DATOS!AE$4="Sí",(1/DATOS_[[% anualiz]:[% anualiz]]),1)*IF(DATOS!AE$5="Sí",1/DATOS_[[% normaliz]:[% normaliz]],1)*(DATOS_[Conc.Sal.01])))))))),
0)</f>
        <v>0</v>
      </c>
      <c r="K77" s="178">
        <f t="array" ref="K77">IFERROR(
(MEDIAN((IF(DATOS_[[Sexo]:[Sexo]]=$B77,IF(DATOS_[[AGRUP. VALOR. PTO.]:[AGRUP. VALOR. PTO.]]=$B75,IF(DATOS_[[Check Periodo Ref.]:[Check Periodo Ref.]]="Dentro",IF(DATOS_[[Check Equiparado]:[Check Equiparado]]="Sí",IF(DATOS!AF$4="Sí",(1/DATOS_[[% anualiz]:[% anualiz]]),1)*IF(DATOS!AF$5="Sí",1/DATOS_[[% normaliz]:[% normaliz]],1)*(DATOS_[Conc.Sal.02])))))))),
0)</f>
        <v>0</v>
      </c>
      <c r="L77" s="178">
        <f t="array" ref="L77">IFERROR(
(MEDIAN((IF(DATOS_[[Sexo]:[Sexo]]=$B77,IF(DATOS_[[AGRUP. VALOR. PTO.]:[AGRUP. VALOR. PTO.]]=$B75,IF(DATOS_[[Check Periodo Ref.]:[Check Periodo Ref.]]="Dentro",IF(DATOS_[[Check Equiparado]:[Check Equiparado]]="Sí",IF(DATOS!AG$4="Sí",(1/DATOS_[[% anualiz]:[% anualiz]]),1)*IF(DATOS!AG$5="Sí",1/DATOS_[[% normaliz]:[% normaliz]],1)*(DATOS_[Conc.Sal.03])))))))),
0)</f>
        <v>0</v>
      </c>
      <c r="M77" s="178">
        <f t="array" ref="M77">IFERROR(
(MEDIAN((IF(DATOS_[[Sexo]:[Sexo]]=$B77,IF(DATOS_[[AGRUP. VALOR. PTO.]:[AGRUP. VALOR. PTO.]]=$B75,IF(DATOS_[[Check Periodo Ref.]:[Check Periodo Ref.]]="Dentro",IF(DATOS_[[Check Equiparado]:[Check Equiparado]]="Sí",IF(DATOS!AH$4="Sí",(1/DATOS_[[% anualiz]:[% anualiz]]),1)*IF(DATOS!AH$5="Sí",1/DATOS_[[% normaliz]:[% normaliz]],1)*(DATOS_[Conc.Sal.04])))))))),
0)</f>
        <v>0</v>
      </c>
      <c r="N77" s="178">
        <f t="array" ref="N77">IFERROR(
(MEDIAN((IF(DATOS_[[Sexo]:[Sexo]]=$B77,IF(DATOS_[[AGRUP. VALOR. PTO.]:[AGRUP. VALOR. PTO.]]=$B75,IF(DATOS_[[Check Periodo Ref.]:[Check Periodo Ref.]]="Dentro",IF(DATOS_[[Check Equiparado]:[Check Equiparado]]="Sí",IF(DATOS!AI$4="Sí",(1/DATOS_[[% anualiz]:[% anualiz]]),1)*IF(DATOS!AI$5="Sí",1/DATOS_[[% normaliz]:[% normaliz]],1)*(DATOS_[Conc.Sal.05])))))))),
0)</f>
        <v>0</v>
      </c>
      <c r="O77" s="178">
        <f t="array" ref="O77">IFERROR(
(MEDIAN((IF(DATOS_[[Sexo]:[Sexo]]=$B77,IF(DATOS_[[AGRUP. VALOR. PTO.]:[AGRUP. VALOR. PTO.]]=$B75,IF(DATOS_[[Check Periodo Ref.]:[Check Periodo Ref.]]="Dentro",IF(DATOS_[[Check Equiparado]:[Check Equiparado]]="Sí",IF(DATOS!AJ$4="Sí",(1/DATOS_[[% anualiz]:[% anualiz]]),1)*IF(DATOS!AJ$5="Sí",1/DATOS_[[% normaliz]:[% normaliz]],1)*(DATOS_[Conc.Sal.06])))))))),
0)</f>
        <v>0</v>
      </c>
      <c r="P77" s="178">
        <f t="array" ref="P77">IFERROR(
(MEDIAN((IF(DATOS_[[Sexo]:[Sexo]]=$B77,IF(DATOS_[[AGRUP. VALOR. PTO.]:[AGRUP. VALOR. PTO.]]=$B75,IF(DATOS_[[Check Periodo Ref.]:[Check Periodo Ref.]]="Dentro",IF(DATOS_[[Check Equiparado]:[Check Equiparado]]="Sí",IF(DATOS!AK$4="Sí",(1/DATOS_[[% anualiz]:[% anualiz]]),1)*IF(DATOS!AK$5="Sí",1/DATOS_[[% normaliz]:[% normaliz]],1)*(DATOS_[Conc.Sal.07])))))))),
0)</f>
        <v>0</v>
      </c>
      <c r="Q77" s="178">
        <f t="array" ref="Q77">IFERROR(
(MEDIAN((IF(DATOS_[[Sexo]:[Sexo]]=$B77,IF(DATOS_[[AGRUP. VALOR. PTO.]:[AGRUP. VALOR. PTO.]]=$B75,IF(DATOS_[[Check Periodo Ref.]:[Check Periodo Ref.]]="Dentro",IF(DATOS_[[Check Equiparado]:[Check Equiparado]]="Sí",IF(DATOS!AL$4="Sí",(1/DATOS_[[% anualiz]:[% anualiz]]),1)*IF(DATOS!AL$5="Sí",1/DATOS_[[% normaliz]:[% normaliz]],1)*(DATOS_[Conc.Sal.08])))))))),
0)</f>
        <v>0</v>
      </c>
      <c r="R77" s="178">
        <f t="array" ref="R77">IFERROR(
(MEDIAN((IF(DATOS_[[Sexo]:[Sexo]]=$B77,IF(DATOS_[[AGRUP. VALOR. PTO.]:[AGRUP. VALOR. PTO.]]=$B75,IF(DATOS_[[Check Periodo Ref.]:[Check Periodo Ref.]]="Dentro",IF(DATOS_[[Check Equiparado]:[Check Equiparado]]="Sí",IF(DATOS!AM$4="Sí",(1/DATOS_[[% anualiz]:[% anualiz]]),1)*IF(DATOS!AM$5="Sí",1/DATOS_[[% normaliz]:[% normaliz]],1)*(DATOS_[Conc.Sal.09])))))))),
0)</f>
        <v>0</v>
      </c>
      <c r="S77" s="178">
        <f t="array" ref="S77">IFERROR(
(MEDIAN((IF(DATOS_[[Sexo]:[Sexo]]=$B77,IF(DATOS_[[AGRUP. VALOR. PTO.]:[AGRUP. VALOR. PTO.]]=$B75,IF(DATOS_[[Check Periodo Ref.]:[Check Periodo Ref.]]="Dentro",IF(DATOS_[[Check Equiparado]:[Check Equiparado]]="Sí",IF(DATOS!AN$4="Sí",(1/DATOS_[[% anualiz]:[% anualiz]]),1)*IF(DATOS!AN$5="Sí",1/DATOS_[[% normaliz]:[% normaliz]],1)*(DATOS_[Conc.Sal.10])))))))),
0)</f>
        <v>0</v>
      </c>
      <c r="T77" s="178">
        <f t="array" ref="T77">IFERROR(
(MEDIAN((IF(DATOS_[[Sexo]:[Sexo]]=$B77,IF(DATOS_[[AGRUP. VALOR. PTO.]:[AGRUP. VALOR. PTO.]]=$B75,IF(DATOS_[[Check Periodo Ref.]:[Check Periodo Ref.]]="Dentro",IF(DATOS_[[Check Equiparado]:[Check Equiparado]]="Sí",IF(DATOS!AO$4="Sí",(1/DATOS_[[% anualiz]:[% anualiz]]),1)*IF(DATOS!AO$5="Sí",1/DATOS_[[% normaliz]:[% normaliz]],1)*(DATOS_[Conc.Sal.11])))))))),
0)</f>
        <v>0</v>
      </c>
      <c r="U77" s="178">
        <f t="array" ref="U77">IFERROR(
(MEDIAN((IF(DATOS_[[Sexo]:[Sexo]]=$B77,IF(DATOS_[[AGRUP. VALOR. PTO.]:[AGRUP. VALOR. PTO.]]=$B75,IF(DATOS_[[Check Periodo Ref.]:[Check Periodo Ref.]]="Dentro",IF(DATOS_[[Check Equiparado]:[Check Equiparado]]="Sí",IF(DATOS!AP$4="Sí",(1/DATOS_[[% anualiz]:[% anualiz]]),1)*IF(DATOS!AP$5="Sí",1/DATOS_[[% normaliz]:[% normaliz]],1)*(DATOS_[Conc.Sal.12])))))))),
0)</f>
        <v>0</v>
      </c>
      <c r="V77" s="178">
        <f t="array" ref="V77">IFERROR(
(MEDIAN((IF(DATOS_[[Sexo]:[Sexo]]=$B77,IF(DATOS_[[AGRUP. VALOR. PTO.]:[AGRUP. VALOR. PTO.]]=$B75,IF(DATOS_[[Check Periodo Ref.]:[Check Periodo Ref.]]="Dentro",IF(DATOS_[[Check Equiparado]:[Check Equiparado]]="Sí",IF(DATOS!AQ$4="Sí",(1/DATOS_[[% anualiz]:[% anualiz]]),1)*IF(DATOS!AQ$5="Sí",1/DATOS_[[% normaliz]:[% normaliz]],1)*(DATOS_[Conc.Sal.13])))))))),
0)</f>
        <v>0</v>
      </c>
      <c r="W77" s="178">
        <f t="array" ref="W77">IFERROR(
(MEDIAN((IF(DATOS_[[Sexo]:[Sexo]]=$B77,IF(DATOS_[[AGRUP. VALOR. PTO.]:[AGRUP. VALOR. PTO.]]=$B75,IF(DATOS_[[Check Periodo Ref.]:[Check Periodo Ref.]]="Dentro",IF(DATOS_[[Check Equiparado]:[Check Equiparado]]="Sí",IF(DATOS!AR$4="Sí",(1/DATOS_[[% anualiz]:[% anualiz]]),1)*IF(DATOS!AR$5="Sí",1/DATOS_[[% normaliz]:[% normaliz]],1)*(DATOS_[Conc.Sal.14])))))))),
0)</f>
        <v>0</v>
      </c>
      <c r="X77" s="178">
        <f t="array" ref="X77">IFERROR(
(MEDIAN((IF(DATOS_[[Sexo]:[Sexo]]=$B77,IF(DATOS_[[AGRUP. VALOR. PTO.]:[AGRUP. VALOR. PTO.]]=$B75,IF(DATOS_[[Check Periodo Ref.]:[Check Periodo Ref.]]="Dentro",IF(DATOS_[[Check Equiparado]:[Check Equiparado]]="Sí",IF(DATOS!AS$4="Sí",(1/DATOS_[[% anualiz]:[% anualiz]]),1)*IF(DATOS!AS$5="Sí",1/DATOS_[[% normaliz]:[% normaliz]],1)*(DATOS_[Conc.Sal.15])))))))),
0)</f>
        <v>0</v>
      </c>
      <c r="Y77" s="178">
        <f t="array" ref="Y77">IFERROR(
(MEDIAN((IF(DATOS_[[Sexo]:[Sexo]]=$B77,IF(DATOS_[[AGRUP. VALOR. PTO.]:[AGRUP. VALOR. PTO.]]=$B75,IF(DATOS_[[Check Periodo Ref.]:[Check Periodo Ref.]]="Dentro",IF(DATOS_[[Check Equiparado]:[Check Equiparado]]="Sí",IF(DATOS!AT$4="Sí",(1/DATOS_[[% anualiz]:[% anualiz]]),1)*IF(DATOS!AT$5="Sí",1/DATOS_[[% normaliz]:[% normaliz]],1)*(DATOS_[Conc.Sal.16])))))))),
0)</f>
        <v>0</v>
      </c>
      <c r="Z77" s="178">
        <f t="array" ref="Z77">IFERROR(
(MEDIAN((IF(DATOS_[[Sexo]:[Sexo]]=$B77,IF(DATOS_[[AGRUP. VALOR. PTO.]:[AGRUP. VALOR. PTO.]]=$B75,IF(DATOS_[[Check Periodo Ref.]:[Check Periodo Ref.]]="Dentro",IF(DATOS_[[Check Equiparado]:[Check Equiparado]]="Sí",IF(DATOS!AU$4="Sí",(1/DATOS_[[% anualiz]:[% anualiz]]),1)*IF(DATOS!AU$5="Sí",1/DATOS_[[% normaliz]:[% normaliz]],1)*(DATOS_[Conc.Sal.17])))))))),
0)</f>
        <v>0</v>
      </c>
      <c r="AA77" s="178">
        <f t="array" ref="AA77">IFERROR(
(MEDIAN((IF(DATOS_[[Sexo]:[Sexo]]=$B77,IF(DATOS_[[AGRUP. VALOR. PTO.]:[AGRUP. VALOR. PTO.]]=$B75,IF(DATOS_[[Check Periodo Ref.]:[Check Periodo Ref.]]="Dentro",IF(DATOS_[[Check Equiparado]:[Check Equiparado]]="Sí",IF(DATOS!AV$4="Sí",(1/DATOS_[[% anualiz]:[% anualiz]]),1)*IF(DATOS!AV$5="Sí",1/DATOS_[[% normaliz]:[% normaliz]],1)*(DATOS_[Conc.Sal.18])))))))),
0)</f>
        <v>0</v>
      </c>
      <c r="AB77" s="178">
        <f t="array" ref="AB77">IFERROR(
(MEDIAN((IF(DATOS_[[Sexo]:[Sexo]]=$B77,IF(DATOS_[[AGRUP. VALOR. PTO.]:[AGRUP. VALOR. PTO.]]=$B75,IF(DATOS_[[Check Periodo Ref.]:[Check Periodo Ref.]]="Dentro",IF(DATOS_[[Check Equiparado]:[Check Equiparado]]="Sí",IF(DATOS!AW$4="Sí",(1/DATOS_[[% anualiz]:[% anualiz]]),1)*IF(DATOS!AW$5="Sí",1/DATOS_[[% normaliz]:[% normaliz]],1)*(DATOS_[Conc.Sal.19])))))))),
0)</f>
        <v>0</v>
      </c>
      <c r="AC77" s="178">
        <f t="array" ref="AC77">IFERROR(
(MEDIAN((IF(DATOS_[[Sexo]:[Sexo]]=$B77,IF(DATOS_[[AGRUP. VALOR. PTO.]:[AGRUP. VALOR. PTO.]]=$B75,IF(DATOS_[[Check Periodo Ref.]:[Check Periodo Ref.]]="Dentro",IF(DATOS_[[Check Equiparado]:[Check Equiparado]]="Sí",IF(DATOS!AX$4="Sí",(1/DATOS_[[% anualiz]:[% anualiz]]),1)*IF(DATOS!AX$5="Sí",1/DATOS_[[% normaliz]:[% normaliz]],1)*(DATOS_[Conc.Sal.20])))))))),
0)</f>
        <v>0</v>
      </c>
      <c r="AD77" s="178">
        <f t="array" ref="AD77">IFERROR(
(MEDIAN((IF(DATOS_[[Sexo]:[Sexo]]=$B77,IF(DATOS_[[AGRUP. VALOR. PTO.]:[AGRUP. VALOR. PTO.]]=$B75,IF(DATOS_[[Check Periodo Ref.]:[Check Periodo Ref.]]="Dentro",IF(DATOS_[[Check Equiparado]:[Check Equiparado]]="Sí",IF(DATOS!AY$4="Sí",(1/DATOS_[[% anualiz]:[% anualiz]]),1)*IF(DATOS!AY$5="Sí",1/DATOS_[[% normaliz]:[% normaliz]],1)*(DATOS_[Conc.Sal.21])))))))),
0)</f>
        <v>0</v>
      </c>
      <c r="AE77" s="178">
        <f t="array" ref="AE77">IFERROR(
(MEDIAN((IF(DATOS_[[Sexo]:[Sexo]]=$B77,IF(DATOS_[[AGRUP. VALOR. PTO.]:[AGRUP. VALOR. PTO.]]=$B75,IF(DATOS_[[Check Periodo Ref.]:[Check Periodo Ref.]]="Dentro",IF(DATOS_[[Check Equiparado]:[Check Equiparado]]="Sí",IF(DATOS!AZ$4="Sí",(1/DATOS_[[% anualiz]:[% anualiz]]),1)*IF(DATOS!AZ$5="Sí",1/DATOS_[[% normaliz]:[% normaliz]],1)*(DATOS_[Conc.Sal.22])))))))),
0)</f>
        <v>0</v>
      </c>
      <c r="AF77" s="178">
        <f t="array" ref="AF77">IFERROR(
(MEDIAN((IF(DATOS_[[Sexo]:[Sexo]]=$B77,IF(DATOS_[[AGRUP. VALOR. PTO.]:[AGRUP. VALOR. PTO.]]=$B75,IF(DATOS_[[Check Periodo Ref.]:[Check Periodo Ref.]]="Dentro",IF(DATOS_[[Check Equiparado]:[Check Equiparado]]="Sí",IF(DATOS!BA$4="Sí",(1/DATOS_[[% anualiz]:[% anualiz]]),1)*IF(DATOS!BA$5="Sí",1/DATOS_[[% normaliz]:[% normaliz]],1)*(DATOS_[Conc.Sal.23])))))))),
0)</f>
        <v>0</v>
      </c>
      <c r="AG77" s="178">
        <f t="array" ref="AG77">IFERROR(
(MEDIAN((IF(DATOS_[[Sexo]:[Sexo]]=$B77,IF(DATOS_[[AGRUP. VALOR. PTO.]:[AGRUP. VALOR. PTO.]]=$B75,IF(DATOS_[[Check Periodo Ref.]:[Check Periodo Ref.]]="Dentro",IF(DATOS_[[Check Equiparado]:[Check Equiparado]]="Sí",IF(DATOS!BB$4="Sí",(1/DATOS_[[% anualiz]:[% anualiz]]),1)*IF(DATOS!BB$5="Sí",1/DATOS_[[% normaliz]:[% normaliz]],1)*(DATOS_[Conc.Sal.24])))))))),
0)</f>
        <v>0</v>
      </c>
      <c r="AH77" s="178">
        <f t="array" ref="AH77">IFERROR(
(MEDIAN((IF(DATOS_[[Sexo]:[Sexo]]=$B77,IF(DATOS_[[AGRUP. VALOR. PTO.]:[AGRUP. VALOR. PTO.]]=$B75,IF(DATOS_[[Check Periodo Ref.]:[Check Periodo Ref.]]="Dentro",IF(DATOS_[[Check Equiparado]:[Check Equiparado]]="Sí",IF(DATOS!BC$4="Sí",(1/DATOS_[[% anualiz]:[% anualiz]]),1)*IF(DATOS!BC$5="Sí",1/DATOS_[[% normaliz]:[% normaliz]],1)*(DATOS_[Conc.Sal.25])))))))),
0)</f>
        <v>0</v>
      </c>
      <c r="AI77" s="178">
        <f t="array" ref="AI77">IFERROR(
(MEDIAN((IF(DATOS_[[Sexo]:[Sexo]]=$B77,IF(DATOS_[[AGRUP. VALOR. PTO.]:[AGRUP. VALOR. PTO.]]=$B75,IF(DATOS_[[Check Periodo Ref.]:[Check Periodo Ref.]]="Dentro",IF(DATOS_[[Check Equiparado]:[Check Equiparado]]="Sí",IF(DATOS!BD$4="Sí",(1/DATOS_[[% anualiz]:[% anualiz]]),1)*IF(DATOS!BD$5="Sí",1/DATOS_[[% normaliz]:[% normaliz]],1)*(DATOS_[Conc.Sal.26])))))))),
0)</f>
        <v>0</v>
      </c>
      <c r="AJ77" s="178">
        <f t="array" ref="AJ77">IFERROR(
(MEDIAN((IF(DATOS_[[Sexo]:[Sexo]]=$B77,IF(DATOS_[[AGRUP. VALOR. PTO.]:[AGRUP. VALOR. PTO.]]=$B75,IF(DATOS_[[Check Periodo Ref.]:[Check Periodo Ref.]]="Dentro",IF(DATOS_[[Check Equiparado]:[Check Equiparado]]="Sí",IF(DATOS!BE$4="Sí",(1/DATOS_[[% anualiz]:[% anualiz]]),1)*IF(DATOS!BE$5="Sí",1/DATOS_[[% normaliz]:[% normaliz]],1)*(DATOS_[Conc.Sal.27])))))))),
0)</f>
        <v>0</v>
      </c>
      <c r="AK77" s="178">
        <f t="array" ref="AK77">IFERROR(
(MEDIAN((IF(DATOS_[[Sexo]:[Sexo]]=$B77,IF(DATOS_[[AGRUP. VALOR. PTO.]:[AGRUP. VALOR. PTO.]]=$B75,IF(DATOS_[[Check Periodo Ref.]:[Check Periodo Ref.]]="Dentro",IF(DATOS_[[Check Equiparado]:[Check Equiparado]]="Sí",IF(DATOS!BF$4="Sí",(1/DATOS_[[% anualiz]:[% anualiz]]),1)*IF(DATOS!BF$5="Sí",1/DATOS_[[% normaliz]:[% normaliz]],1)*(DATOS_[Conc.Sal.28])))))))),
0)</f>
        <v>0</v>
      </c>
      <c r="AL77" s="178">
        <f t="array" ref="AL77">IFERROR(
(MEDIAN((IF(DATOS_[[Sexo]:[Sexo]]=$B77,IF(DATOS_[[AGRUP. VALOR. PTO.]:[AGRUP. VALOR. PTO.]]=$B75,IF(DATOS_[[Check Periodo Ref.]:[Check Periodo Ref.]]="Dentro",IF(DATOS_[[Check Equiparado]:[Check Equiparado]]="Sí",IF(DATOS!BG$4="Sí",(1/DATOS_[[% anualiz]:[% anualiz]]),1)*IF(DATOS!BG$5="Sí",1/DATOS_[[% normaliz]:[% normaliz]],1)*(DATOS_[Conc.Sal.29])))))))),
0)</f>
        <v>0</v>
      </c>
      <c r="AM77" s="178">
        <f t="array" ref="AM77">IFERROR(
(MEDIAN((IF(DATOS_[[Sexo]:[Sexo]]=$B77,IF(DATOS_[[AGRUP. VALOR. PTO.]:[AGRUP. VALOR. PTO.]]=$B75,IF(DATOS_[[Check Periodo Ref.]:[Check Periodo Ref.]]="Dentro",IF(DATOS_[[Check Equiparado]:[Check Equiparado]]="Sí",IF(DATOS!BH$4="Sí",(1/DATOS_[[% anualiz]:[% anualiz]]),1)*IF(DATOS!BH$5="Sí",1/DATOS_[[% normaliz]:[% normaliz]],1)*(DATOS_[Conc.Sal.30])))))))),
0)</f>
        <v>0</v>
      </c>
      <c r="AN77" s="179">
        <f t="array" ref="AN77">IFERROR(
MEDIAN(IF(DATOS_[Sexo]=$B77,IF(DATOS_[[AGRUP. VALOR. PTO.]:[AGRUP. VALOR. PTO.]]=$B75,IF(DATOS_[Check Equiparado]="Sí",IF(DATOS_[Check Periodo Ref.]="Dentro",DATOS_[Tot COMPL.SAL Eq],FALSE))))),
0)</f>
        <v>0</v>
      </c>
      <c r="AO77" s="180">
        <f t="array" ref="AO77">IFERROR(
MEDIAN(IF(DATOS_[Sexo]=$B77,IF(DATOS_[[AGRUP. VALOR. PTO.]:[AGRUP. VALOR. PTO.]]=$B75,IF(DATOS_[Check Equiparado]="Sí",IF(DATOS_[Check Periodo Ref.]="Dentro",DATOS_[TOTAL SALARIO Eq],FALSE))))),
0)</f>
        <v>0</v>
      </c>
      <c r="AP77" s="181">
        <f t="array" ref="AP77">IFERROR(
(MEDIAN((IF(DATOS_[[Sexo]:[Sexo]]=$B77,IF(DATOS_[[AGRUP. VALOR. PTO.]:[AGRUP. VALOR. PTO.]]=$B76,IF(DATOS_[[Check Periodo Ref.]:[Check Periodo Ref.]]="Dentro",IF(DATOS_[[Check Equiparado]:[Check Equiparado]]="Sí",IF(DATOS!BI$4="Sí",(1/DATOS_[[% anualiz]:[% anualiz]]),1)*IF(DATOS!BI$5="Sí",1/DATOS_[[% normaliz]:[% normaliz]],1)*(DATOS_[C.Extra.01])))))))),
0)</f>
        <v>0</v>
      </c>
      <c r="AQ77" s="181">
        <f t="array" ref="AQ77">IFERROR(
(MEDIAN((IF(DATOS_[[Sexo]:[Sexo]]=$B77,IF(DATOS_[[AGRUP. VALOR. PTO.]:[AGRUP. VALOR. PTO.]]=$B76,IF(DATOS_[[Check Periodo Ref.]:[Check Periodo Ref.]]="Dentro",IF(DATOS_[[Check Equiparado]:[Check Equiparado]]="Sí",IF(DATOS!BJ$4="Sí",(1/DATOS_[[% anualiz]:[% anualiz]]),1)*IF(DATOS!BJ$5="Sí",1/DATOS_[[% normaliz]:[% normaliz]],1)*(DATOS_[C.Extra.02])))))))),
0)</f>
        <v>0</v>
      </c>
      <c r="AR77" s="181">
        <f t="array" ref="AR77">IFERROR(
(MEDIAN((IF(DATOS_[[Sexo]:[Sexo]]=$B77,IF(DATOS_[[AGRUP. VALOR. PTO.]:[AGRUP. VALOR. PTO.]]=$B76,IF(DATOS_[[Check Periodo Ref.]:[Check Periodo Ref.]]="Dentro",IF(DATOS_[[Check Equiparado]:[Check Equiparado]]="Sí",IF(DATOS!BK$4="Sí",(1/DATOS_[[% anualiz]:[% anualiz]]),1)*IF(DATOS!BK$5="Sí",1/DATOS_[[% normaliz]:[% normaliz]],1)*(DATOS_[C.Extra.03])))))))),
0)</f>
        <v>0</v>
      </c>
      <c r="AS77" s="181">
        <f t="array" ref="AS77">IFERROR(
(MEDIAN((IF(DATOS_[[Sexo]:[Sexo]]=$B77,IF(DATOS_[[AGRUP. VALOR. PTO.]:[AGRUP. VALOR. PTO.]]=$B76,IF(DATOS_[[Check Periodo Ref.]:[Check Periodo Ref.]]="Dentro",IF(DATOS_[[Check Equiparado]:[Check Equiparado]]="Sí",IF(DATOS!BL$4="Sí",(1/DATOS_[[% anualiz]:[% anualiz]]),1)*IF(DATOS!BL$5="Sí",1/DATOS_[[% normaliz]:[% normaliz]],1)*(DATOS_[C.Extra.04])))))))),
0)</f>
        <v>0</v>
      </c>
      <c r="AT77" s="181">
        <f t="array" ref="AT77">IFERROR(
(MEDIAN((IF(DATOS_[[Sexo]:[Sexo]]=$B77,IF(DATOS_[[AGRUP. VALOR. PTO.]:[AGRUP. VALOR. PTO.]]=$B76,IF(DATOS_[[Check Periodo Ref.]:[Check Periodo Ref.]]="Dentro",IF(DATOS_[[Check Equiparado]:[Check Equiparado]]="Sí",IF(DATOS!BM$4="Sí",(1/DATOS_[[% anualiz]:[% anualiz]]),1)*IF(DATOS!BM$5="Sí",1/DATOS_[[% normaliz]:[% normaliz]],1)*(DATOS_[C.Extra.05])))))))),
0)</f>
        <v>0</v>
      </c>
      <c r="AU77" s="182">
        <f t="array" ref="AU77">IFERROR(
MEDIAN(IF(DATOS_[Sexo]=$B77,IF(DATOS_[[AGRUP. VALOR. PTO.]:[AGRUP. VALOR. PTO.]]=$B75,IF(DATOS_[Check Equiparado]="Sí",IF(DATOS_[Check Periodo Ref.]="Dentro",DATOS_[Tot Extrasalarial Eq],FALSE))))),
0)</f>
        <v>0</v>
      </c>
      <c r="AV77" s="183">
        <f t="array" ref="AV77">IFERROR(
MEDIAN(IF(DATOS_[Sexo]=$B77,IF(DATOS_[[AGRUP. VALOR. PTO.]:[AGRUP. VALOR. PTO.]]=$B75,IF(DATOS_[Check Equiparado]="Sí",IF(DATOS_[Check Periodo Ref.]="Dentro",DATOS_[TOTAL Retrib Eq],FALSE))))),
0)</f>
        <v>0</v>
      </c>
    </row>
    <row r="78" spans="1:48" ht="17.25" thickBot="1" x14ac:dyDescent="0.35">
      <c r="A78" s="107" t="str">
        <f t="shared" ref="A78" si="87">+A79</f>
        <v>[ocultar]</v>
      </c>
      <c r="B78" s="157" t="s">
        <v>281</v>
      </c>
      <c r="C78" s="176"/>
      <c r="D78" s="106"/>
      <c r="E78" s="106"/>
      <c r="F78" s="106"/>
      <c r="G78" s="106"/>
      <c r="H78" s="106"/>
      <c r="I78" s="186" t="str">
        <f t="shared" ref="I78:AV78" si="88">IFERROR((I79-I80)/I79,"")</f>
        <v/>
      </c>
      <c r="J78" s="190" t="str">
        <f t="shared" si="88"/>
        <v/>
      </c>
      <c r="K78" s="190" t="str">
        <f t="shared" si="88"/>
        <v/>
      </c>
      <c r="L78" s="190" t="str">
        <f t="shared" si="88"/>
        <v/>
      </c>
      <c r="M78" s="190" t="str">
        <f t="shared" si="88"/>
        <v/>
      </c>
      <c r="N78" s="190" t="str">
        <f t="shared" si="88"/>
        <v/>
      </c>
      <c r="O78" s="190" t="str">
        <f t="shared" si="88"/>
        <v/>
      </c>
      <c r="P78" s="190" t="str">
        <f t="shared" si="88"/>
        <v/>
      </c>
      <c r="Q78" s="190" t="str">
        <f t="shared" si="88"/>
        <v/>
      </c>
      <c r="R78" s="190" t="str">
        <f t="shared" si="88"/>
        <v/>
      </c>
      <c r="S78" s="190" t="str">
        <f t="shared" si="88"/>
        <v/>
      </c>
      <c r="T78" s="190" t="str">
        <f t="shared" si="88"/>
        <v/>
      </c>
      <c r="U78" s="190" t="str">
        <f t="shared" si="88"/>
        <v/>
      </c>
      <c r="V78" s="190" t="str">
        <f t="shared" si="88"/>
        <v/>
      </c>
      <c r="W78" s="190" t="str">
        <f t="shared" si="88"/>
        <v/>
      </c>
      <c r="X78" s="190" t="str">
        <f t="shared" si="88"/>
        <v/>
      </c>
      <c r="Y78" s="190" t="str">
        <f t="shared" si="88"/>
        <v/>
      </c>
      <c r="Z78" s="189" t="str">
        <f t="shared" si="88"/>
        <v/>
      </c>
      <c r="AA78" s="189" t="str">
        <f t="shared" si="88"/>
        <v/>
      </c>
      <c r="AB78" s="189" t="str">
        <f t="shared" si="88"/>
        <v/>
      </c>
      <c r="AC78" s="189" t="str">
        <f t="shared" si="88"/>
        <v/>
      </c>
      <c r="AD78" s="189" t="str">
        <f t="shared" si="88"/>
        <v/>
      </c>
      <c r="AE78" s="189" t="str">
        <f t="shared" si="88"/>
        <v/>
      </c>
      <c r="AF78" s="189" t="str">
        <f t="shared" si="88"/>
        <v/>
      </c>
      <c r="AG78" s="189" t="str">
        <f t="shared" si="88"/>
        <v/>
      </c>
      <c r="AH78" s="189" t="str">
        <f t="shared" si="88"/>
        <v/>
      </c>
      <c r="AI78" s="189" t="str">
        <f t="shared" si="88"/>
        <v/>
      </c>
      <c r="AJ78" s="189" t="str">
        <f t="shared" si="88"/>
        <v/>
      </c>
      <c r="AK78" s="189" t="str">
        <f t="shared" si="88"/>
        <v/>
      </c>
      <c r="AL78" s="189" t="str">
        <f t="shared" si="88"/>
        <v/>
      </c>
      <c r="AM78" s="189" t="str">
        <f t="shared" si="88"/>
        <v/>
      </c>
      <c r="AN78" s="191" t="str">
        <f t="shared" si="88"/>
        <v/>
      </c>
      <c r="AO78" s="195" t="str">
        <f t="shared" si="88"/>
        <v/>
      </c>
      <c r="AP78" s="192" t="str">
        <f t="shared" si="88"/>
        <v/>
      </c>
      <c r="AQ78" s="192" t="str">
        <f t="shared" si="88"/>
        <v/>
      </c>
      <c r="AR78" s="192" t="str">
        <f t="shared" si="88"/>
        <v/>
      </c>
      <c r="AS78" s="192" t="str">
        <f t="shared" si="88"/>
        <v/>
      </c>
      <c r="AT78" s="192" t="str">
        <f t="shared" si="88"/>
        <v/>
      </c>
      <c r="AU78" s="193" t="str">
        <f t="shared" si="88"/>
        <v/>
      </c>
      <c r="AV78" s="194" t="str">
        <f t="shared" si="88"/>
        <v/>
      </c>
    </row>
    <row r="79" spans="1:48" x14ac:dyDescent="0.3">
      <c r="A79" s="107" t="str">
        <f t="shared" ref="A79" si="89">+IF(C79+C80=0,"[ocultar]","")</f>
        <v>[ocultar]</v>
      </c>
      <c r="B79" s="153" t="s">
        <v>162</v>
      </c>
      <c r="C79" s="99">
        <f t="array" ref="C79">SUM(IF($B79=DATOS_[Sexo],
IF($B78=DATOS_[AGRUP. VALOR. PTO.],
IF("Dentro"=DATOS_[Check Periodo Ref.],
1/(COUNTIFS(DATOS_[Sexo],$B79,DATOS_[AGRUP. VALOR. PTO.],$B78,DATOS_[Check Periodo Ref.],"Dentro",DATOS_[id],DATOS_[id]))))))</f>
        <v>0</v>
      </c>
      <c r="D79" s="100">
        <f>COUNTIFS(DATOS_[AGRUP. VALOR. PTO.],$B78,DATOS_[Sexo],$B79,DATOS_[Check Periodo Ref.],"Dentro")</f>
        <v>0</v>
      </c>
      <c r="E79" s="100">
        <f>COUNTIFS(DATOS_[AGRUP. VALOR. PTO.],$B78,DATOS_[Sexo],$B79,DATOS_[Check Periodo Ref.],"Dentro",DATOS_[Check Nº SC Norm],"Sí")</f>
        <v>0</v>
      </c>
      <c r="F79" s="100">
        <f>COUNTIFS(DATOS_[AGRUP. VALOR. PTO.],$B78,DATOS_[Sexo],$B79,DATOS_[Check Periodo Ref.],"Dentro",DATOS_[Check Nº SC Anualiz],"Sí")</f>
        <v>0</v>
      </c>
      <c r="G79" s="100">
        <f>COUNTIFS(DATOS_[AGRUP. VALOR. PTO.],$B78,DATOS_[Sexo],$B79,DATOS_[Check Periodo Ref.],"Dentro",DATOS_[Check Nº SC Norm y Anualiz],"Sí")</f>
        <v>0</v>
      </c>
      <c r="H79" s="100">
        <f>COUNTIFS(DATOS_[AGRUP. VALOR. PTO.],$B78,DATOS_[Sexo],$B79,DATOS_[Check Periodo Ref.],"Dentro",DATOS_[Check Equiparación],"Sí")</f>
        <v>0</v>
      </c>
      <c r="I79" s="177">
        <f t="array" ref="I79">IFERROR(
MEDIAN(IF(DATOS_[Sexo]=$B79,IF(DATOS_[[AGRUP. VALOR. PTO.]:[AGRUP. VALOR. PTO.]]=$B78,IF(DATOS_[Check Equiparado]="Sí",IF(DATOS_[Check Periodo Ref.]="Dentro",DATOS_[SALARIO BASE Eq],FALSE))))),
0)</f>
        <v>0</v>
      </c>
      <c r="J79" s="178">
        <f t="array" ref="J79">IFERROR(
(MEDIAN((IF(DATOS_[[Sexo]:[Sexo]]=$B79,IF(DATOS_[[AGRUP. VALOR. PTO.]:[AGRUP. VALOR. PTO.]]=$B78,IF(DATOS_[[Check Periodo Ref.]:[Check Periodo Ref.]]="Dentro",IF(DATOS_[[Check Equiparado]:[Check Equiparado]]="Sí",IF(DATOS!AE$4="Sí",(1/DATOS_[[% anualiz]:[% anualiz]]),1)*IF(DATOS!AE$5="Sí",1/DATOS_[[% normaliz]:[% normaliz]],1)*(DATOS_[Conc.Sal.01])))))))),
0)</f>
        <v>0</v>
      </c>
      <c r="K79" s="178">
        <f t="array" ref="K79">IFERROR(
(MEDIAN((IF(DATOS_[[Sexo]:[Sexo]]=$B79,IF(DATOS_[[AGRUP. VALOR. PTO.]:[AGRUP. VALOR. PTO.]]=$B78,IF(DATOS_[[Check Periodo Ref.]:[Check Periodo Ref.]]="Dentro",IF(DATOS_[[Check Equiparado]:[Check Equiparado]]="Sí",IF(DATOS!AF$4="Sí",(1/DATOS_[[% anualiz]:[% anualiz]]),1)*IF(DATOS!AF$5="Sí",1/DATOS_[[% normaliz]:[% normaliz]],1)*(DATOS_[Conc.Sal.02])))))))),
0)</f>
        <v>0</v>
      </c>
      <c r="L79" s="178">
        <f t="array" ref="L79">IFERROR(
(MEDIAN((IF(DATOS_[[Sexo]:[Sexo]]=$B79,IF(DATOS_[[AGRUP. VALOR. PTO.]:[AGRUP. VALOR. PTO.]]=$B78,IF(DATOS_[[Check Periodo Ref.]:[Check Periodo Ref.]]="Dentro",IF(DATOS_[[Check Equiparado]:[Check Equiparado]]="Sí",IF(DATOS!AG$4="Sí",(1/DATOS_[[% anualiz]:[% anualiz]]),1)*IF(DATOS!AG$5="Sí",1/DATOS_[[% normaliz]:[% normaliz]],1)*(DATOS_[Conc.Sal.03])))))))),
0)</f>
        <v>0</v>
      </c>
      <c r="M79" s="178">
        <f t="array" ref="M79">IFERROR(
(MEDIAN((IF(DATOS_[[Sexo]:[Sexo]]=$B79,IF(DATOS_[[AGRUP. VALOR. PTO.]:[AGRUP. VALOR. PTO.]]=$B78,IF(DATOS_[[Check Periodo Ref.]:[Check Periodo Ref.]]="Dentro",IF(DATOS_[[Check Equiparado]:[Check Equiparado]]="Sí",IF(DATOS!AH$4="Sí",(1/DATOS_[[% anualiz]:[% anualiz]]),1)*IF(DATOS!AH$5="Sí",1/DATOS_[[% normaliz]:[% normaliz]],1)*(DATOS_[Conc.Sal.04])))))))),
0)</f>
        <v>0</v>
      </c>
      <c r="N79" s="178">
        <f t="array" ref="N79">IFERROR(
(MEDIAN((IF(DATOS_[[Sexo]:[Sexo]]=$B79,IF(DATOS_[[AGRUP. VALOR. PTO.]:[AGRUP. VALOR. PTO.]]=$B78,IF(DATOS_[[Check Periodo Ref.]:[Check Periodo Ref.]]="Dentro",IF(DATOS_[[Check Equiparado]:[Check Equiparado]]="Sí",IF(DATOS!AI$4="Sí",(1/DATOS_[[% anualiz]:[% anualiz]]),1)*IF(DATOS!AI$5="Sí",1/DATOS_[[% normaliz]:[% normaliz]],1)*(DATOS_[Conc.Sal.05])))))))),
0)</f>
        <v>0</v>
      </c>
      <c r="O79" s="178">
        <f t="array" ref="O79">IFERROR(
(MEDIAN((IF(DATOS_[[Sexo]:[Sexo]]=$B79,IF(DATOS_[[AGRUP. VALOR. PTO.]:[AGRUP. VALOR. PTO.]]=$B78,IF(DATOS_[[Check Periodo Ref.]:[Check Periodo Ref.]]="Dentro",IF(DATOS_[[Check Equiparado]:[Check Equiparado]]="Sí",IF(DATOS!AJ$4="Sí",(1/DATOS_[[% anualiz]:[% anualiz]]),1)*IF(DATOS!AJ$5="Sí",1/DATOS_[[% normaliz]:[% normaliz]],1)*(DATOS_[Conc.Sal.06])))))))),
0)</f>
        <v>0</v>
      </c>
      <c r="P79" s="178">
        <f t="array" ref="P79">IFERROR(
(MEDIAN((IF(DATOS_[[Sexo]:[Sexo]]=$B79,IF(DATOS_[[AGRUP. VALOR. PTO.]:[AGRUP. VALOR. PTO.]]=$B78,IF(DATOS_[[Check Periodo Ref.]:[Check Periodo Ref.]]="Dentro",IF(DATOS_[[Check Equiparado]:[Check Equiparado]]="Sí",IF(DATOS!AK$4="Sí",(1/DATOS_[[% anualiz]:[% anualiz]]),1)*IF(DATOS!AK$5="Sí",1/DATOS_[[% normaliz]:[% normaliz]],1)*(DATOS_[Conc.Sal.07])))))))),
0)</f>
        <v>0</v>
      </c>
      <c r="Q79" s="178">
        <f t="array" ref="Q79">IFERROR(
(MEDIAN((IF(DATOS_[[Sexo]:[Sexo]]=$B79,IF(DATOS_[[AGRUP. VALOR. PTO.]:[AGRUP. VALOR. PTO.]]=$B78,IF(DATOS_[[Check Periodo Ref.]:[Check Periodo Ref.]]="Dentro",IF(DATOS_[[Check Equiparado]:[Check Equiparado]]="Sí",IF(DATOS!AL$4="Sí",(1/DATOS_[[% anualiz]:[% anualiz]]),1)*IF(DATOS!AL$5="Sí",1/DATOS_[[% normaliz]:[% normaliz]],1)*(DATOS_[Conc.Sal.08])))))))),
0)</f>
        <v>0</v>
      </c>
      <c r="R79" s="178">
        <f t="array" ref="R79">IFERROR(
(MEDIAN((IF(DATOS_[[Sexo]:[Sexo]]=$B79,IF(DATOS_[[AGRUP. VALOR. PTO.]:[AGRUP. VALOR. PTO.]]=$B78,IF(DATOS_[[Check Periodo Ref.]:[Check Periodo Ref.]]="Dentro",IF(DATOS_[[Check Equiparado]:[Check Equiparado]]="Sí",IF(DATOS!AM$4="Sí",(1/DATOS_[[% anualiz]:[% anualiz]]),1)*IF(DATOS!AM$5="Sí",1/DATOS_[[% normaliz]:[% normaliz]],1)*(DATOS_[Conc.Sal.09])))))))),
0)</f>
        <v>0</v>
      </c>
      <c r="S79" s="178">
        <f t="array" ref="S79">IFERROR(
(MEDIAN((IF(DATOS_[[Sexo]:[Sexo]]=$B79,IF(DATOS_[[AGRUP. VALOR. PTO.]:[AGRUP. VALOR. PTO.]]=$B78,IF(DATOS_[[Check Periodo Ref.]:[Check Periodo Ref.]]="Dentro",IF(DATOS_[[Check Equiparado]:[Check Equiparado]]="Sí",IF(DATOS!AN$4="Sí",(1/DATOS_[[% anualiz]:[% anualiz]]),1)*IF(DATOS!AN$5="Sí",1/DATOS_[[% normaliz]:[% normaliz]],1)*(DATOS_[Conc.Sal.10])))))))),
0)</f>
        <v>0</v>
      </c>
      <c r="T79" s="178">
        <f t="array" ref="T79">IFERROR(
(MEDIAN((IF(DATOS_[[Sexo]:[Sexo]]=$B79,IF(DATOS_[[AGRUP. VALOR. PTO.]:[AGRUP. VALOR. PTO.]]=$B78,IF(DATOS_[[Check Periodo Ref.]:[Check Periodo Ref.]]="Dentro",IF(DATOS_[[Check Equiparado]:[Check Equiparado]]="Sí",IF(DATOS!AO$4="Sí",(1/DATOS_[[% anualiz]:[% anualiz]]),1)*IF(DATOS!AO$5="Sí",1/DATOS_[[% normaliz]:[% normaliz]],1)*(DATOS_[Conc.Sal.11])))))))),
0)</f>
        <v>0</v>
      </c>
      <c r="U79" s="178">
        <f t="array" ref="U79">IFERROR(
(MEDIAN((IF(DATOS_[[Sexo]:[Sexo]]=$B79,IF(DATOS_[[AGRUP. VALOR. PTO.]:[AGRUP. VALOR. PTO.]]=$B78,IF(DATOS_[[Check Periodo Ref.]:[Check Periodo Ref.]]="Dentro",IF(DATOS_[[Check Equiparado]:[Check Equiparado]]="Sí",IF(DATOS!AP$4="Sí",(1/DATOS_[[% anualiz]:[% anualiz]]),1)*IF(DATOS!AP$5="Sí",1/DATOS_[[% normaliz]:[% normaliz]],1)*(DATOS_[Conc.Sal.12])))))))),
0)</f>
        <v>0</v>
      </c>
      <c r="V79" s="178">
        <f t="array" ref="V79">IFERROR(
(MEDIAN((IF(DATOS_[[Sexo]:[Sexo]]=$B79,IF(DATOS_[[AGRUP. VALOR. PTO.]:[AGRUP. VALOR. PTO.]]=$B78,IF(DATOS_[[Check Periodo Ref.]:[Check Periodo Ref.]]="Dentro",IF(DATOS_[[Check Equiparado]:[Check Equiparado]]="Sí",IF(DATOS!AQ$4="Sí",(1/DATOS_[[% anualiz]:[% anualiz]]),1)*IF(DATOS!AQ$5="Sí",1/DATOS_[[% normaliz]:[% normaliz]],1)*(DATOS_[Conc.Sal.13])))))))),
0)</f>
        <v>0</v>
      </c>
      <c r="W79" s="178">
        <f t="array" ref="W79">IFERROR(
(MEDIAN((IF(DATOS_[[Sexo]:[Sexo]]=$B79,IF(DATOS_[[AGRUP. VALOR. PTO.]:[AGRUP. VALOR. PTO.]]=$B78,IF(DATOS_[[Check Periodo Ref.]:[Check Periodo Ref.]]="Dentro",IF(DATOS_[[Check Equiparado]:[Check Equiparado]]="Sí",IF(DATOS!AR$4="Sí",(1/DATOS_[[% anualiz]:[% anualiz]]),1)*IF(DATOS!AR$5="Sí",1/DATOS_[[% normaliz]:[% normaliz]],1)*(DATOS_[Conc.Sal.14])))))))),
0)</f>
        <v>0</v>
      </c>
      <c r="X79" s="178">
        <f t="array" ref="X79">IFERROR(
(MEDIAN((IF(DATOS_[[Sexo]:[Sexo]]=$B79,IF(DATOS_[[AGRUP. VALOR. PTO.]:[AGRUP. VALOR. PTO.]]=$B78,IF(DATOS_[[Check Periodo Ref.]:[Check Periodo Ref.]]="Dentro",IF(DATOS_[[Check Equiparado]:[Check Equiparado]]="Sí",IF(DATOS!AS$4="Sí",(1/DATOS_[[% anualiz]:[% anualiz]]),1)*IF(DATOS!AS$5="Sí",1/DATOS_[[% normaliz]:[% normaliz]],1)*(DATOS_[Conc.Sal.15])))))))),
0)</f>
        <v>0</v>
      </c>
      <c r="Y79" s="178">
        <f t="array" ref="Y79">IFERROR(
(MEDIAN((IF(DATOS_[[Sexo]:[Sexo]]=$B79,IF(DATOS_[[AGRUP. VALOR. PTO.]:[AGRUP. VALOR. PTO.]]=$B78,IF(DATOS_[[Check Periodo Ref.]:[Check Periodo Ref.]]="Dentro",IF(DATOS_[[Check Equiparado]:[Check Equiparado]]="Sí",IF(DATOS!AT$4="Sí",(1/DATOS_[[% anualiz]:[% anualiz]]),1)*IF(DATOS!AT$5="Sí",1/DATOS_[[% normaliz]:[% normaliz]],1)*(DATOS_[Conc.Sal.16])))))))),
0)</f>
        <v>0</v>
      </c>
      <c r="Z79" s="178">
        <f t="array" ref="Z79">IFERROR(
(MEDIAN((IF(DATOS_[[Sexo]:[Sexo]]=$B79,IF(DATOS_[[AGRUP. VALOR. PTO.]:[AGRUP. VALOR. PTO.]]=$B78,IF(DATOS_[[Check Periodo Ref.]:[Check Periodo Ref.]]="Dentro",IF(DATOS_[[Check Equiparado]:[Check Equiparado]]="Sí",IF(DATOS!AU$4="Sí",(1/DATOS_[[% anualiz]:[% anualiz]]),1)*IF(DATOS!AU$5="Sí",1/DATOS_[[% normaliz]:[% normaliz]],1)*(DATOS_[Conc.Sal.17])))))))),
0)</f>
        <v>0</v>
      </c>
      <c r="AA79" s="178">
        <f t="array" ref="AA79">IFERROR(
(MEDIAN((IF(DATOS_[[Sexo]:[Sexo]]=$B79,IF(DATOS_[[AGRUP. VALOR. PTO.]:[AGRUP. VALOR. PTO.]]=$B78,IF(DATOS_[[Check Periodo Ref.]:[Check Periodo Ref.]]="Dentro",IF(DATOS_[[Check Equiparado]:[Check Equiparado]]="Sí",IF(DATOS!AV$4="Sí",(1/DATOS_[[% anualiz]:[% anualiz]]),1)*IF(DATOS!AV$5="Sí",1/DATOS_[[% normaliz]:[% normaliz]],1)*(DATOS_[Conc.Sal.18])))))))),
0)</f>
        <v>0</v>
      </c>
      <c r="AB79" s="178">
        <f t="array" ref="AB79">IFERROR(
(MEDIAN((IF(DATOS_[[Sexo]:[Sexo]]=$B79,IF(DATOS_[[AGRUP. VALOR. PTO.]:[AGRUP. VALOR. PTO.]]=$B78,IF(DATOS_[[Check Periodo Ref.]:[Check Periodo Ref.]]="Dentro",IF(DATOS_[[Check Equiparado]:[Check Equiparado]]="Sí",IF(DATOS!AW$4="Sí",(1/DATOS_[[% anualiz]:[% anualiz]]),1)*IF(DATOS!AW$5="Sí",1/DATOS_[[% normaliz]:[% normaliz]],1)*(DATOS_[Conc.Sal.19])))))))),
0)</f>
        <v>0</v>
      </c>
      <c r="AC79" s="178">
        <f t="array" ref="AC79">IFERROR(
(MEDIAN((IF(DATOS_[[Sexo]:[Sexo]]=$B79,IF(DATOS_[[AGRUP. VALOR. PTO.]:[AGRUP. VALOR. PTO.]]=$B78,IF(DATOS_[[Check Periodo Ref.]:[Check Periodo Ref.]]="Dentro",IF(DATOS_[[Check Equiparado]:[Check Equiparado]]="Sí",IF(DATOS!AX$4="Sí",(1/DATOS_[[% anualiz]:[% anualiz]]),1)*IF(DATOS!AX$5="Sí",1/DATOS_[[% normaliz]:[% normaliz]],1)*(DATOS_[Conc.Sal.20])))))))),
0)</f>
        <v>0</v>
      </c>
      <c r="AD79" s="178">
        <f t="array" ref="AD79">IFERROR(
(MEDIAN((IF(DATOS_[[Sexo]:[Sexo]]=$B79,IF(DATOS_[[AGRUP. VALOR. PTO.]:[AGRUP. VALOR. PTO.]]=$B78,IF(DATOS_[[Check Periodo Ref.]:[Check Periodo Ref.]]="Dentro",IF(DATOS_[[Check Equiparado]:[Check Equiparado]]="Sí",IF(DATOS!AY$4="Sí",(1/DATOS_[[% anualiz]:[% anualiz]]),1)*IF(DATOS!AY$5="Sí",1/DATOS_[[% normaliz]:[% normaliz]],1)*(DATOS_[Conc.Sal.21])))))))),
0)</f>
        <v>0</v>
      </c>
      <c r="AE79" s="178">
        <f t="array" ref="AE79">IFERROR(
(MEDIAN((IF(DATOS_[[Sexo]:[Sexo]]=$B79,IF(DATOS_[[AGRUP. VALOR. PTO.]:[AGRUP. VALOR. PTO.]]=$B78,IF(DATOS_[[Check Periodo Ref.]:[Check Periodo Ref.]]="Dentro",IF(DATOS_[[Check Equiparado]:[Check Equiparado]]="Sí",IF(DATOS!AZ$4="Sí",(1/DATOS_[[% anualiz]:[% anualiz]]),1)*IF(DATOS!AZ$5="Sí",1/DATOS_[[% normaliz]:[% normaliz]],1)*(DATOS_[Conc.Sal.22])))))))),
0)</f>
        <v>0</v>
      </c>
      <c r="AF79" s="178">
        <f t="array" ref="AF79">IFERROR(
(MEDIAN((IF(DATOS_[[Sexo]:[Sexo]]=$B79,IF(DATOS_[[AGRUP. VALOR. PTO.]:[AGRUP. VALOR. PTO.]]=$B78,IF(DATOS_[[Check Periodo Ref.]:[Check Periodo Ref.]]="Dentro",IF(DATOS_[[Check Equiparado]:[Check Equiparado]]="Sí",IF(DATOS!BA$4="Sí",(1/DATOS_[[% anualiz]:[% anualiz]]),1)*IF(DATOS!BA$5="Sí",1/DATOS_[[% normaliz]:[% normaliz]],1)*(DATOS_[Conc.Sal.23])))))))),
0)</f>
        <v>0</v>
      </c>
      <c r="AG79" s="178">
        <f t="array" ref="AG79">IFERROR(
(MEDIAN((IF(DATOS_[[Sexo]:[Sexo]]=$B79,IF(DATOS_[[AGRUP. VALOR. PTO.]:[AGRUP. VALOR. PTO.]]=$B78,IF(DATOS_[[Check Periodo Ref.]:[Check Periodo Ref.]]="Dentro",IF(DATOS_[[Check Equiparado]:[Check Equiparado]]="Sí",IF(DATOS!BB$4="Sí",(1/DATOS_[[% anualiz]:[% anualiz]]),1)*IF(DATOS!BB$5="Sí",1/DATOS_[[% normaliz]:[% normaliz]],1)*(DATOS_[Conc.Sal.24])))))))),
0)</f>
        <v>0</v>
      </c>
      <c r="AH79" s="178">
        <f t="array" ref="AH79">IFERROR(
(MEDIAN((IF(DATOS_[[Sexo]:[Sexo]]=$B79,IF(DATOS_[[AGRUP. VALOR. PTO.]:[AGRUP. VALOR. PTO.]]=$B78,IF(DATOS_[[Check Periodo Ref.]:[Check Periodo Ref.]]="Dentro",IF(DATOS_[[Check Equiparado]:[Check Equiparado]]="Sí",IF(DATOS!BC$4="Sí",(1/DATOS_[[% anualiz]:[% anualiz]]),1)*IF(DATOS!BC$5="Sí",1/DATOS_[[% normaliz]:[% normaliz]],1)*(DATOS_[Conc.Sal.25])))))))),
0)</f>
        <v>0</v>
      </c>
      <c r="AI79" s="178">
        <f t="array" ref="AI79">IFERROR(
(MEDIAN((IF(DATOS_[[Sexo]:[Sexo]]=$B79,IF(DATOS_[[AGRUP. VALOR. PTO.]:[AGRUP. VALOR. PTO.]]=$B78,IF(DATOS_[[Check Periodo Ref.]:[Check Periodo Ref.]]="Dentro",IF(DATOS_[[Check Equiparado]:[Check Equiparado]]="Sí",IF(DATOS!BD$4="Sí",(1/DATOS_[[% anualiz]:[% anualiz]]),1)*IF(DATOS!BD$5="Sí",1/DATOS_[[% normaliz]:[% normaliz]],1)*(DATOS_[Conc.Sal.26])))))))),
0)</f>
        <v>0</v>
      </c>
      <c r="AJ79" s="178">
        <f t="array" ref="AJ79">IFERROR(
(MEDIAN((IF(DATOS_[[Sexo]:[Sexo]]=$B79,IF(DATOS_[[AGRUP. VALOR. PTO.]:[AGRUP. VALOR. PTO.]]=$B78,IF(DATOS_[[Check Periodo Ref.]:[Check Periodo Ref.]]="Dentro",IF(DATOS_[[Check Equiparado]:[Check Equiparado]]="Sí",IF(DATOS!BE$4="Sí",(1/DATOS_[[% anualiz]:[% anualiz]]),1)*IF(DATOS!BE$5="Sí",1/DATOS_[[% normaliz]:[% normaliz]],1)*(DATOS_[Conc.Sal.27])))))))),
0)</f>
        <v>0</v>
      </c>
      <c r="AK79" s="178">
        <f t="array" ref="AK79">IFERROR(
(MEDIAN((IF(DATOS_[[Sexo]:[Sexo]]=$B79,IF(DATOS_[[AGRUP. VALOR. PTO.]:[AGRUP. VALOR. PTO.]]=$B78,IF(DATOS_[[Check Periodo Ref.]:[Check Periodo Ref.]]="Dentro",IF(DATOS_[[Check Equiparado]:[Check Equiparado]]="Sí",IF(DATOS!BF$4="Sí",(1/DATOS_[[% anualiz]:[% anualiz]]),1)*IF(DATOS!BF$5="Sí",1/DATOS_[[% normaliz]:[% normaliz]],1)*(DATOS_[Conc.Sal.28])))))))),
0)</f>
        <v>0</v>
      </c>
      <c r="AL79" s="178">
        <f t="array" ref="AL79">IFERROR(
(MEDIAN((IF(DATOS_[[Sexo]:[Sexo]]=$B79,IF(DATOS_[[AGRUP. VALOR. PTO.]:[AGRUP. VALOR. PTO.]]=$B78,IF(DATOS_[[Check Periodo Ref.]:[Check Periodo Ref.]]="Dentro",IF(DATOS_[[Check Equiparado]:[Check Equiparado]]="Sí",IF(DATOS!BG$4="Sí",(1/DATOS_[[% anualiz]:[% anualiz]]),1)*IF(DATOS!BG$5="Sí",1/DATOS_[[% normaliz]:[% normaliz]],1)*(DATOS_[Conc.Sal.29])))))))),
0)</f>
        <v>0</v>
      </c>
      <c r="AM79" s="178">
        <f t="array" ref="AM79">IFERROR(
(MEDIAN((IF(DATOS_[[Sexo]:[Sexo]]=$B79,IF(DATOS_[[AGRUP. VALOR. PTO.]:[AGRUP. VALOR. PTO.]]=$B78,IF(DATOS_[[Check Periodo Ref.]:[Check Periodo Ref.]]="Dentro",IF(DATOS_[[Check Equiparado]:[Check Equiparado]]="Sí",IF(DATOS!BH$4="Sí",(1/DATOS_[[% anualiz]:[% anualiz]]),1)*IF(DATOS!BH$5="Sí",1/DATOS_[[% normaliz]:[% normaliz]],1)*(DATOS_[Conc.Sal.30])))))))),
0)</f>
        <v>0</v>
      </c>
      <c r="AN79" s="179">
        <f t="array" ref="AN79">IFERROR(
MEDIAN(IF(DATOS_[Sexo]=$B79,IF(DATOS_[[AGRUP. VALOR. PTO.]:[AGRUP. VALOR. PTO.]]=$B78,IF(DATOS_[Check Equiparado]="Sí",IF(DATOS_[Check Periodo Ref.]="Dentro",DATOS_[Tot COMPL.SAL Eq],FALSE))))),
0)</f>
        <v>0</v>
      </c>
      <c r="AO79" s="180">
        <f t="array" ref="AO79">IFERROR(
MEDIAN(IF(DATOS_[Sexo]=$B79,IF(DATOS_[[AGRUP. VALOR. PTO.]:[AGRUP. VALOR. PTO.]]=$B78,IF(DATOS_[Check Equiparado]="Sí",IF(DATOS_[Check Periodo Ref.]="Dentro",DATOS_[TOTAL SALARIO Eq],FALSE))))),
0)</f>
        <v>0</v>
      </c>
      <c r="AP79" s="181">
        <f t="array" ref="AP79">IFERROR(
(MEDIAN((IF(DATOS_[[Sexo]:[Sexo]]=$B79,IF(DATOS_[[AGRUP. VALOR. PTO.]:[AGRUP. VALOR. PTO.]]=$B78,IF(DATOS_[[Check Periodo Ref.]:[Check Periodo Ref.]]="Dentro",IF(DATOS_[[Check Equiparado]:[Check Equiparado]]="Sí",IF(DATOS!BI$4="Sí",(1/DATOS_[[% anualiz]:[% anualiz]]),1)*IF(DATOS!BI$5="Sí",1/DATOS_[[% normaliz]:[% normaliz]],1)*(DATOS_[C.Extra.01])))))))),
0)</f>
        <v>0</v>
      </c>
      <c r="AQ79" s="181">
        <f t="array" ref="AQ79">IFERROR(
(MEDIAN((IF(DATOS_[[Sexo]:[Sexo]]=$B79,IF(DATOS_[[AGRUP. VALOR. PTO.]:[AGRUP. VALOR. PTO.]]=$B78,IF(DATOS_[[Check Periodo Ref.]:[Check Periodo Ref.]]="Dentro",IF(DATOS_[[Check Equiparado]:[Check Equiparado]]="Sí",IF(DATOS!BJ$4="Sí",(1/DATOS_[[% anualiz]:[% anualiz]]),1)*IF(DATOS!BJ$5="Sí",1/DATOS_[[% normaliz]:[% normaliz]],1)*(DATOS_[C.Extra.02])))))))),
0)</f>
        <v>0</v>
      </c>
      <c r="AR79" s="181">
        <f t="array" ref="AR79">IFERROR(
(MEDIAN((IF(DATOS_[[Sexo]:[Sexo]]=$B79,IF(DATOS_[[AGRUP. VALOR. PTO.]:[AGRUP. VALOR. PTO.]]=$B78,IF(DATOS_[[Check Periodo Ref.]:[Check Periodo Ref.]]="Dentro",IF(DATOS_[[Check Equiparado]:[Check Equiparado]]="Sí",IF(DATOS!BK$4="Sí",(1/DATOS_[[% anualiz]:[% anualiz]]),1)*IF(DATOS!BK$5="Sí",1/DATOS_[[% normaliz]:[% normaliz]],1)*(DATOS_[C.Extra.03])))))))),
0)</f>
        <v>0</v>
      </c>
      <c r="AS79" s="181">
        <f t="array" ref="AS79">IFERROR(
(MEDIAN((IF(DATOS_[[Sexo]:[Sexo]]=$B79,IF(DATOS_[[AGRUP. VALOR. PTO.]:[AGRUP. VALOR. PTO.]]=$B78,IF(DATOS_[[Check Periodo Ref.]:[Check Periodo Ref.]]="Dentro",IF(DATOS_[[Check Equiparado]:[Check Equiparado]]="Sí",IF(DATOS!BL$4="Sí",(1/DATOS_[[% anualiz]:[% anualiz]]),1)*IF(DATOS!BL$5="Sí",1/DATOS_[[% normaliz]:[% normaliz]],1)*(DATOS_[C.Extra.04])))))))),
0)</f>
        <v>0</v>
      </c>
      <c r="AT79" s="181">
        <f t="array" ref="AT79">IFERROR(
(MEDIAN((IF(DATOS_[[Sexo]:[Sexo]]=$B79,IF(DATOS_[[AGRUP. VALOR. PTO.]:[AGRUP. VALOR. PTO.]]=$B78,IF(DATOS_[[Check Periodo Ref.]:[Check Periodo Ref.]]="Dentro",IF(DATOS_[[Check Equiparado]:[Check Equiparado]]="Sí",IF(DATOS!BM$4="Sí",(1/DATOS_[[% anualiz]:[% anualiz]]),1)*IF(DATOS!BM$5="Sí",1/DATOS_[[% normaliz]:[% normaliz]],1)*(DATOS_[C.Extra.05])))))))),
0)</f>
        <v>0</v>
      </c>
      <c r="AU79" s="182">
        <f t="array" ref="AU79">IFERROR(
MEDIAN(IF(DATOS_[Sexo]=$B79,IF(DATOS_[[AGRUP. VALOR. PTO.]:[AGRUP. VALOR. PTO.]]=$B78,IF(DATOS_[Check Equiparado]="Sí",IF(DATOS_[Check Periodo Ref.]="Dentro",DATOS_[Tot Extrasalarial Eq],FALSE))))),
0)</f>
        <v>0</v>
      </c>
      <c r="AV79" s="183">
        <f t="array" ref="AV79">IFERROR(
MEDIAN(IF(DATOS_[Sexo]=$B79,IF(DATOS_[[AGRUP. VALOR. PTO.]:[AGRUP. VALOR. PTO.]]=$B78,IF(DATOS_[Check Equiparado]="Sí",IF(DATOS_[Check Periodo Ref.]="Dentro",DATOS_[TOTAL Retrib Eq],FALSE))))),
0)</f>
        <v>0</v>
      </c>
    </row>
    <row r="80" spans="1:48" x14ac:dyDescent="0.3">
      <c r="A80" s="107" t="str">
        <f t="shared" ref="A80" si="90">+A79</f>
        <v>[ocultar]</v>
      </c>
      <c r="B80" s="153" t="s">
        <v>163</v>
      </c>
      <c r="C80" s="99">
        <f t="array" ref="C80">SUM(IF($B80=DATOS_[Sexo],
IF($B78=DATOS_[AGRUP. VALOR. PTO.],
IF("Dentro"=DATOS_[Check Periodo Ref.],
1/(COUNTIFS(DATOS_[Sexo],$B80,DATOS_[AGRUP. VALOR. PTO.],$B78,DATOS_[Check Periodo Ref.],"Dentro",DATOS_[id],DATOS_[id]))))))</f>
        <v>0</v>
      </c>
      <c r="D80" s="100">
        <f>COUNTIFS(DATOS_[AGRUP. VALOR. PTO.],$B78,DATOS_[Sexo],$B80,DATOS_[Check Periodo Ref.],"Dentro")</f>
        <v>0</v>
      </c>
      <c r="E80" s="100">
        <f>COUNTIFS(DATOS_[AGRUP. VALOR. PTO.],$B78,DATOS_[Sexo],$B80,DATOS_[Check Periodo Ref.],"Dentro",DATOS_[Check Nº SC Norm],"Sí")</f>
        <v>0</v>
      </c>
      <c r="F80" s="100">
        <f>COUNTIFS(DATOS_[AGRUP. VALOR. PTO.],$B78,DATOS_[Sexo],$B80,DATOS_[Check Periodo Ref.],"Dentro",DATOS_[Check Nº SC Anualiz],"Sí")</f>
        <v>0</v>
      </c>
      <c r="G80" s="100">
        <f>COUNTIFS(DATOS_[AGRUP. VALOR. PTO.],$B78,DATOS_[Sexo],$B80,DATOS_[Check Periodo Ref.],"Dentro",DATOS_[Check Nº SC Norm y Anualiz],"Sí")</f>
        <v>0</v>
      </c>
      <c r="H80" s="100">
        <f>COUNTIFS(DATOS_[AGRUP. VALOR. PTO.],$B78,DATOS_[Sexo],$B80,DATOS_[Check Periodo Ref.],"Dentro",DATOS_[Check Equiparación],"Sí")</f>
        <v>0</v>
      </c>
      <c r="I80" s="177" cm="1">
        <f t="array" ref="I80">IFERROR(
MEDIAN(IF(DATOS_[Sexo]=$B80,IF(DATOS_[[AGRUP. VALOR. PTO.]:[AGRUP. VALOR. PTO.]]=$B78,IF(DATOS_[Check Equiparado]="Sí",IF(DATOS_[Check Periodo Ref.]="Dentro",DATOS_[SALARIO BASE Eq],FALSE))))),
0)</f>
        <v>0</v>
      </c>
      <c r="J80" s="178">
        <f t="array" ref="J80">IFERROR(
(MEDIAN((IF(DATOS_[[Sexo]:[Sexo]]=$B80,IF(DATOS_[[AGRUP. VALOR. PTO.]:[AGRUP. VALOR. PTO.]]=$B78,IF(DATOS_[[Check Periodo Ref.]:[Check Periodo Ref.]]="Dentro",IF(DATOS_[[Check Equiparado]:[Check Equiparado]]="Sí",IF(DATOS!AE$4="Sí",(1/DATOS_[[% anualiz]:[% anualiz]]),1)*IF(DATOS!AE$5="Sí",1/DATOS_[[% normaliz]:[% normaliz]],1)*(DATOS_[Conc.Sal.01])))))))),
0)</f>
        <v>0</v>
      </c>
      <c r="K80" s="178">
        <f t="array" ref="K80">IFERROR(
(MEDIAN((IF(DATOS_[[Sexo]:[Sexo]]=$B80,IF(DATOS_[[AGRUP. VALOR. PTO.]:[AGRUP. VALOR. PTO.]]=$B78,IF(DATOS_[[Check Periodo Ref.]:[Check Periodo Ref.]]="Dentro",IF(DATOS_[[Check Equiparado]:[Check Equiparado]]="Sí",IF(DATOS!AF$4="Sí",(1/DATOS_[[% anualiz]:[% anualiz]]),1)*IF(DATOS!AF$5="Sí",1/DATOS_[[% normaliz]:[% normaliz]],1)*(DATOS_[Conc.Sal.02])))))))),
0)</f>
        <v>0</v>
      </c>
      <c r="L80" s="178">
        <f t="array" ref="L80">IFERROR(
(MEDIAN((IF(DATOS_[[Sexo]:[Sexo]]=$B80,IF(DATOS_[[AGRUP. VALOR. PTO.]:[AGRUP. VALOR. PTO.]]=$B78,IF(DATOS_[[Check Periodo Ref.]:[Check Periodo Ref.]]="Dentro",IF(DATOS_[[Check Equiparado]:[Check Equiparado]]="Sí",IF(DATOS!AG$4="Sí",(1/DATOS_[[% anualiz]:[% anualiz]]),1)*IF(DATOS!AG$5="Sí",1/DATOS_[[% normaliz]:[% normaliz]],1)*(DATOS_[Conc.Sal.03])))))))),
0)</f>
        <v>0</v>
      </c>
      <c r="M80" s="178">
        <f t="array" ref="M80">IFERROR(
(MEDIAN((IF(DATOS_[[Sexo]:[Sexo]]=$B80,IF(DATOS_[[AGRUP. VALOR. PTO.]:[AGRUP. VALOR. PTO.]]=$B78,IF(DATOS_[[Check Periodo Ref.]:[Check Periodo Ref.]]="Dentro",IF(DATOS_[[Check Equiparado]:[Check Equiparado]]="Sí",IF(DATOS!AH$4="Sí",(1/DATOS_[[% anualiz]:[% anualiz]]),1)*IF(DATOS!AH$5="Sí",1/DATOS_[[% normaliz]:[% normaliz]],1)*(DATOS_[Conc.Sal.04])))))))),
0)</f>
        <v>0</v>
      </c>
      <c r="N80" s="178">
        <f t="array" ref="N80">IFERROR(
(MEDIAN((IF(DATOS_[[Sexo]:[Sexo]]=$B80,IF(DATOS_[[AGRUP. VALOR. PTO.]:[AGRUP. VALOR. PTO.]]=$B78,IF(DATOS_[[Check Periodo Ref.]:[Check Periodo Ref.]]="Dentro",IF(DATOS_[[Check Equiparado]:[Check Equiparado]]="Sí",IF(DATOS!AI$4="Sí",(1/DATOS_[[% anualiz]:[% anualiz]]),1)*IF(DATOS!AI$5="Sí",1/DATOS_[[% normaliz]:[% normaliz]],1)*(DATOS_[Conc.Sal.05])))))))),
0)</f>
        <v>0</v>
      </c>
      <c r="O80" s="178">
        <f t="array" ref="O80">IFERROR(
(MEDIAN((IF(DATOS_[[Sexo]:[Sexo]]=$B80,IF(DATOS_[[AGRUP. VALOR. PTO.]:[AGRUP. VALOR. PTO.]]=$B78,IF(DATOS_[[Check Periodo Ref.]:[Check Periodo Ref.]]="Dentro",IF(DATOS_[[Check Equiparado]:[Check Equiparado]]="Sí",IF(DATOS!AJ$4="Sí",(1/DATOS_[[% anualiz]:[% anualiz]]),1)*IF(DATOS!AJ$5="Sí",1/DATOS_[[% normaliz]:[% normaliz]],1)*(DATOS_[Conc.Sal.06])))))))),
0)</f>
        <v>0</v>
      </c>
      <c r="P80" s="178">
        <f t="array" ref="P80">IFERROR(
(MEDIAN((IF(DATOS_[[Sexo]:[Sexo]]=$B80,IF(DATOS_[[AGRUP. VALOR. PTO.]:[AGRUP. VALOR. PTO.]]=$B78,IF(DATOS_[[Check Periodo Ref.]:[Check Periodo Ref.]]="Dentro",IF(DATOS_[[Check Equiparado]:[Check Equiparado]]="Sí",IF(DATOS!AK$4="Sí",(1/DATOS_[[% anualiz]:[% anualiz]]),1)*IF(DATOS!AK$5="Sí",1/DATOS_[[% normaliz]:[% normaliz]],1)*(DATOS_[Conc.Sal.07])))))))),
0)</f>
        <v>0</v>
      </c>
      <c r="Q80" s="178">
        <f t="array" ref="Q80">IFERROR(
(MEDIAN((IF(DATOS_[[Sexo]:[Sexo]]=$B80,IF(DATOS_[[AGRUP. VALOR. PTO.]:[AGRUP. VALOR. PTO.]]=$B78,IF(DATOS_[[Check Periodo Ref.]:[Check Periodo Ref.]]="Dentro",IF(DATOS_[[Check Equiparado]:[Check Equiparado]]="Sí",IF(DATOS!AL$4="Sí",(1/DATOS_[[% anualiz]:[% anualiz]]),1)*IF(DATOS!AL$5="Sí",1/DATOS_[[% normaliz]:[% normaliz]],1)*(DATOS_[Conc.Sal.08])))))))),
0)</f>
        <v>0</v>
      </c>
      <c r="R80" s="178">
        <f t="array" ref="R80">IFERROR(
(MEDIAN((IF(DATOS_[[Sexo]:[Sexo]]=$B80,IF(DATOS_[[AGRUP. VALOR. PTO.]:[AGRUP. VALOR. PTO.]]=$B78,IF(DATOS_[[Check Periodo Ref.]:[Check Periodo Ref.]]="Dentro",IF(DATOS_[[Check Equiparado]:[Check Equiparado]]="Sí",IF(DATOS!AM$4="Sí",(1/DATOS_[[% anualiz]:[% anualiz]]),1)*IF(DATOS!AM$5="Sí",1/DATOS_[[% normaliz]:[% normaliz]],1)*(DATOS_[Conc.Sal.09])))))))),
0)</f>
        <v>0</v>
      </c>
      <c r="S80" s="178">
        <f t="array" ref="S80">IFERROR(
(MEDIAN((IF(DATOS_[[Sexo]:[Sexo]]=$B80,IF(DATOS_[[AGRUP. VALOR. PTO.]:[AGRUP. VALOR. PTO.]]=$B78,IF(DATOS_[[Check Periodo Ref.]:[Check Periodo Ref.]]="Dentro",IF(DATOS_[[Check Equiparado]:[Check Equiparado]]="Sí",IF(DATOS!AN$4="Sí",(1/DATOS_[[% anualiz]:[% anualiz]]),1)*IF(DATOS!AN$5="Sí",1/DATOS_[[% normaliz]:[% normaliz]],1)*(DATOS_[Conc.Sal.10])))))))),
0)</f>
        <v>0</v>
      </c>
      <c r="T80" s="178">
        <f t="array" ref="T80">IFERROR(
(MEDIAN((IF(DATOS_[[Sexo]:[Sexo]]=$B80,IF(DATOS_[[AGRUP. VALOR. PTO.]:[AGRUP. VALOR. PTO.]]=$B78,IF(DATOS_[[Check Periodo Ref.]:[Check Periodo Ref.]]="Dentro",IF(DATOS_[[Check Equiparado]:[Check Equiparado]]="Sí",IF(DATOS!AO$4="Sí",(1/DATOS_[[% anualiz]:[% anualiz]]),1)*IF(DATOS!AO$5="Sí",1/DATOS_[[% normaliz]:[% normaliz]],1)*(DATOS_[Conc.Sal.11])))))))),
0)</f>
        <v>0</v>
      </c>
      <c r="U80" s="178">
        <f t="array" ref="U80">IFERROR(
(MEDIAN((IF(DATOS_[[Sexo]:[Sexo]]=$B80,IF(DATOS_[[AGRUP. VALOR. PTO.]:[AGRUP. VALOR. PTO.]]=$B78,IF(DATOS_[[Check Periodo Ref.]:[Check Periodo Ref.]]="Dentro",IF(DATOS_[[Check Equiparado]:[Check Equiparado]]="Sí",IF(DATOS!AP$4="Sí",(1/DATOS_[[% anualiz]:[% anualiz]]),1)*IF(DATOS!AP$5="Sí",1/DATOS_[[% normaliz]:[% normaliz]],1)*(DATOS_[Conc.Sal.12])))))))),
0)</f>
        <v>0</v>
      </c>
      <c r="V80" s="178">
        <f t="array" ref="V80">IFERROR(
(MEDIAN((IF(DATOS_[[Sexo]:[Sexo]]=$B80,IF(DATOS_[[AGRUP. VALOR. PTO.]:[AGRUP. VALOR. PTO.]]=$B78,IF(DATOS_[[Check Periodo Ref.]:[Check Periodo Ref.]]="Dentro",IF(DATOS_[[Check Equiparado]:[Check Equiparado]]="Sí",IF(DATOS!AQ$4="Sí",(1/DATOS_[[% anualiz]:[% anualiz]]),1)*IF(DATOS!AQ$5="Sí",1/DATOS_[[% normaliz]:[% normaliz]],1)*(DATOS_[Conc.Sal.13])))))))),
0)</f>
        <v>0</v>
      </c>
      <c r="W80" s="178">
        <f t="array" ref="W80">IFERROR(
(MEDIAN((IF(DATOS_[[Sexo]:[Sexo]]=$B80,IF(DATOS_[[AGRUP. VALOR. PTO.]:[AGRUP. VALOR. PTO.]]=$B78,IF(DATOS_[[Check Periodo Ref.]:[Check Periodo Ref.]]="Dentro",IF(DATOS_[[Check Equiparado]:[Check Equiparado]]="Sí",IF(DATOS!AR$4="Sí",(1/DATOS_[[% anualiz]:[% anualiz]]),1)*IF(DATOS!AR$5="Sí",1/DATOS_[[% normaliz]:[% normaliz]],1)*(DATOS_[Conc.Sal.14])))))))),
0)</f>
        <v>0</v>
      </c>
      <c r="X80" s="178">
        <f t="array" ref="X80">IFERROR(
(MEDIAN((IF(DATOS_[[Sexo]:[Sexo]]=$B80,IF(DATOS_[[AGRUP. VALOR. PTO.]:[AGRUP. VALOR. PTO.]]=$B78,IF(DATOS_[[Check Periodo Ref.]:[Check Periodo Ref.]]="Dentro",IF(DATOS_[[Check Equiparado]:[Check Equiparado]]="Sí",IF(DATOS!AS$4="Sí",(1/DATOS_[[% anualiz]:[% anualiz]]),1)*IF(DATOS!AS$5="Sí",1/DATOS_[[% normaliz]:[% normaliz]],1)*(DATOS_[Conc.Sal.15])))))))),
0)</f>
        <v>0</v>
      </c>
      <c r="Y80" s="178">
        <f t="array" ref="Y80">IFERROR(
(MEDIAN((IF(DATOS_[[Sexo]:[Sexo]]=$B80,IF(DATOS_[[AGRUP. VALOR. PTO.]:[AGRUP. VALOR. PTO.]]=$B78,IF(DATOS_[[Check Periodo Ref.]:[Check Periodo Ref.]]="Dentro",IF(DATOS_[[Check Equiparado]:[Check Equiparado]]="Sí",IF(DATOS!AT$4="Sí",(1/DATOS_[[% anualiz]:[% anualiz]]),1)*IF(DATOS!AT$5="Sí",1/DATOS_[[% normaliz]:[% normaliz]],1)*(DATOS_[Conc.Sal.16])))))))),
0)</f>
        <v>0</v>
      </c>
      <c r="Z80" s="178">
        <f t="array" ref="Z80">IFERROR(
(MEDIAN((IF(DATOS_[[Sexo]:[Sexo]]=$B80,IF(DATOS_[[AGRUP. VALOR. PTO.]:[AGRUP. VALOR. PTO.]]=$B78,IF(DATOS_[[Check Periodo Ref.]:[Check Periodo Ref.]]="Dentro",IF(DATOS_[[Check Equiparado]:[Check Equiparado]]="Sí",IF(DATOS!AU$4="Sí",(1/DATOS_[[% anualiz]:[% anualiz]]),1)*IF(DATOS!AU$5="Sí",1/DATOS_[[% normaliz]:[% normaliz]],1)*(DATOS_[Conc.Sal.17])))))))),
0)</f>
        <v>0</v>
      </c>
      <c r="AA80" s="178">
        <f t="array" ref="AA80">IFERROR(
(MEDIAN((IF(DATOS_[[Sexo]:[Sexo]]=$B80,IF(DATOS_[[AGRUP. VALOR. PTO.]:[AGRUP. VALOR. PTO.]]=$B78,IF(DATOS_[[Check Periodo Ref.]:[Check Periodo Ref.]]="Dentro",IF(DATOS_[[Check Equiparado]:[Check Equiparado]]="Sí",IF(DATOS!AV$4="Sí",(1/DATOS_[[% anualiz]:[% anualiz]]),1)*IF(DATOS!AV$5="Sí",1/DATOS_[[% normaliz]:[% normaliz]],1)*(DATOS_[Conc.Sal.18])))))))),
0)</f>
        <v>0</v>
      </c>
      <c r="AB80" s="178">
        <f t="array" ref="AB80">IFERROR(
(MEDIAN((IF(DATOS_[[Sexo]:[Sexo]]=$B80,IF(DATOS_[[AGRUP. VALOR. PTO.]:[AGRUP. VALOR. PTO.]]=$B78,IF(DATOS_[[Check Periodo Ref.]:[Check Periodo Ref.]]="Dentro",IF(DATOS_[[Check Equiparado]:[Check Equiparado]]="Sí",IF(DATOS!AW$4="Sí",(1/DATOS_[[% anualiz]:[% anualiz]]),1)*IF(DATOS!AW$5="Sí",1/DATOS_[[% normaliz]:[% normaliz]],1)*(DATOS_[Conc.Sal.19])))))))),
0)</f>
        <v>0</v>
      </c>
      <c r="AC80" s="178">
        <f t="array" ref="AC80">IFERROR(
(MEDIAN((IF(DATOS_[[Sexo]:[Sexo]]=$B80,IF(DATOS_[[AGRUP. VALOR. PTO.]:[AGRUP. VALOR. PTO.]]=$B78,IF(DATOS_[[Check Periodo Ref.]:[Check Periodo Ref.]]="Dentro",IF(DATOS_[[Check Equiparado]:[Check Equiparado]]="Sí",IF(DATOS!AX$4="Sí",(1/DATOS_[[% anualiz]:[% anualiz]]),1)*IF(DATOS!AX$5="Sí",1/DATOS_[[% normaliz]:[% normaliz]],1)*(DATOS_[Conc.Sal.20])))))))),
0)</f>
        <v>0</v>
      </c>
      <c r="AD80" s="178">
        <f t="array" ref="AD80">IFERROR(
(MEDIAN((IF(DATOS_[[Sexo]:[Sexo]]=$B80,IF(DATOS_[[AGRUP. VALOR. PTO.]:[AGRUP. VALOR. PTO.]]=$B78,IF(DATOS_[[Check Periodo Ref.]:[Check Periodo Ref.]]="Dentro",IF(DATOS_[[Check Equiparado]:[Check Equiparado]]="Sí",IF(DATOS!AY$4="Sí",(1/DATOS_[[% anualiz]:[% anualiz]]),1)*IF(DATOS!AY$5="Sí",1/DATOS_[[% normaliz]:[% normaliz]],1)*(DATOS_[Conc.Sal.21])))))))),
0)</f>
        <v>0</v>
      </c>
      <c r="AE80" s="178">
        <f t="array" ref="AE80">IFERROR(
(MEDIAN((IF(DATOS_[[Sexo]:[Sexo]]=$B80,IF(DATOS_[[AGRUP. VALOR. PTO.]:[AGRUP. VALOR. PTO.]]=$B78,IF(DATOS_[[Check Periodo Ref.]:[Check Periodo Ref.]]="Dentro",IF(DATOS_[[Check Equiparado]:[Check Equiparado]]="Sí",IF(DATOS!AZ$4="Sí",(1/DATOS_[[% anualiz]:[% anualiz]]),1)*IF(DATOS!AZ$5="Sí",1/DATOS_[[% normaliz]:[% normaliz]],1)*(DATOS_[Conc.Sal.22])))))))),
0)</f>
        <v>0</v>
      </c>
      <c r="AF80" s="178">
        <f t="array" ref="AF80">IFERROR(
(MEDIAN((IF(DATOS_[[Sexo]:[Sexo]]=$B80,IF(DATOS_[[AGRUP. VALOR. PTO.]:[AGRUP. VALOR. PTO.]]=$B78,IF(DATOS_[[Check Periodo Ref.]:[Check Periodo Ref.]]="Dentro",IF(DATOS_[[Check Equiparado]:[Check Equiparado]]="Sí",IF(DATOS!BA$4="Sí",(1/DATOS_[[% anualiz]:[% anualiz]]),1)*IF(DATOS!BA$5="Sí",1/DATOS_[[% normaliz]:[% normaliz]],1)*(DATOS_[Conc.Sal.23])))))))),
0)</f>
        <v>0</v>
      </c>
      <c r="AG80" s="178">
        <f t="array" ref="AG80">IFERROR(
(MEDIAN((IF(DATOS_[[Sexo]:[Sexo]]=$B80,IF(DATOS_[[AGRUP. VALOR. PTO.]:[AGRUP. VALOR. PTO.]]=$B78,IF(DATOS_[[Check Periodo Ref.]:[Check Periodo Ref.]]="Dentro",IF(DATOS_[[Check Equiparado]:[Check Equiparado]]="Sí",IF(DATOS!BB$4="Sí",(1/DATOS_[[% anualiz]:[% anualiz]]),1)*IF(DATOS!BB$5="Sí",1/DATOS_[[% normaliz]:[% normaliz]],1)*(DATOS_[Conc.Sal.24])))))))),
0)</f>
        <v>0</v>
      </c>
      <c r="AH80" s="178">
        <f t="array" ref="AH80">IFERROR(
(MEDIAN((IF(DATOS_[[Sexo]:[Sexo]]=$B80,IF(DATOS_[[AGRUP. VALOR. PTO.]:[AGRUP. VALOR. PTO.]]=$B78,IF(DATOS_[[Check Periodo Ref.]:[Check Periodo Ref.]]="Dentro",IF(DATOS_[[Check Equiparado]:[Check Equiparado]]="Sí",IF(DATOS!BC$4="Sí",(1/DATOS_[[% anualiz]:[% anualiz]]),1)*IF(DATOS!BC$5="Sí",1/DATOS_[[% normaliz]:[% normaliz]],1)*(DATOS_[Conc.Sal.25])))))))),
0)</f>
        <v>0</v>
      </c>
      <c r="AI80" s="178">
        <f t="array" ref="AI80">IFERROR(
(MEDIAN((IF(DATOS_[[Sexo]:[Sexo]]=$B80,IF(DATOS_[[AGRUP. VALOR. PTO.]:[AGRUP. VALOR. PTO.]]=$B78,IF(DATOS_[[Check Periodo Ref.]:[Check Periodo Ref.]]="Dentro",IF(DATOS_[[Check Equiparado]:[Check Equiparado]]="Sí",IF(DATOS!BD$4="Sí",(1/DATOS_[[% anualiz]:[% anualiz]]),1)*IF(DATOS!BD$5="Sí",1/DATOS_[[% normaliz]:[% normaliz]],1)*(DATOS_[Conc.Sal.26])))))))),
0)</f>
        <v>0</v>
      </c>
      <c r="AJ80" s="178">
        <f t="array" ref="AJ80">IFERROR(
(MEDIAN((IF(DATOS_[[Sexo]:[Sexo]]=$B80,IF(DATOS_[[AGRUP. VALOR. PTO.]:[AGRUP. VALOR. PTO.]]=$B78,IF(DATOS_[[Check Periodo Ref.]:[Check Periodo Ref.]]="Dentro",IF(DATOS_[[Check Equiparado]:[Check Equiparado]]="Sí",IF(DATOS!BE$4="Sí",(1/DATOS_[[% anualiz]:[% anualiz]]),1)*IF(DATOS!BE$5="Sí",1/DATOS_[[% normaliz]:[% normaliz]],1)*(DATOS_[Conc.Sal.27])))))))),
0)</f>
        <v>0</v>
      </c>
      <c r="AK80" s="178">
        <f t="array" ref="AK80">IFERROR(
(MEDIAN((IF(DATOS_[[Sexo]:[Sexo]]=$B80,IF(DATOS_[[AGRUP. VALOR. PTO.]:[AGRUP. VALOR. PTO.]]=$B78,IF(DATOS_[[Check Periodo Ref.]:[Check Periodo Ref.]]="Dentro",IF(DATOS_[[Check Equiparado]:[Check Equiparado]]="Sí",IF(DATOS!BF$4="Sí",(1/DATOS_[[% anualiz]:[% anualiz]]),1)*IF(DATOS!BF$5="Sí",1/DATOS_[[% normaliz]:[% normaliz]],1)*(DATOS_[Conc.Sal.28])))))))),
0)</f>
        <v>0</v>
      </c>
      <c r="AL80" s="178">
        <f t="array" ref="AL80">IFERROR(
(MEDIAN((IF(DATOS_[[Sexo]:[Sexo]]=$B80,IF(DATOS_[[AGRUP. VALOR. PTO.]:[AGRUP. VALOR. PTO.]]=$B78,IF(DATOS_[[Check Periodo Ref.]:[Check Periodo Ref.]]="Dentro",IF(DATOS_[[Check Equiparado]:[Check Equiparado]]="Sí",IF(DATOS!BG$4="Sí",(1/DATOS_[[% anualiz]:[% anualiz]]),1)*IF(DATOS!BG$5="Sí",1/DATOS_[[% normaliz]:[% normaliz]],1)*(DATOS_[Conc.Sal.29])))))))),
0)</f>
        <v>0</v>
      </c>
      <c r="AM80" s="178">
        <f t="array" ref="AM80">IFERROR(
(MEDIAN((IF(DATOS_[[Sexo]:[Sexo]]=$B80,IF(DATOS_[[AGRUP. VALOR. PTO.]:[AGRUP. VALOR. PTO.]]=$B78,IF(DATOS_[[Check Periodo Ref.]:[Check Periodo Ref.]]="Dentro",IF(DATOS_[[Check Equiparado]:[Check Equiparado]]="Sí",IF(DATOS!BH$4="Sí",(1/DATOS_[[% anualiz]:[% anualiz]]),1)*IF(DATOS!BH$5="Sí",1/DATOS_[[% normaliz]:[% normaliz]],1)*(DATOS_[Conc.Sal.30])))))))),
0)</f>
        <v>0</v>
      </c>
      <c r="AN80" s="179">
        <f t="array" ref="AN80">IFERROR(
MEDIAN(IF(DATOS_[Sexo]=$B80,IF(DATOS_[[AGRUP. VALOR. PTO.]:[AGRUP. VALOR. PTO.]]=$B78,IF(DATOS_[Check Equiparado]="Sí",IF(DATOS_[Check Periodo Ref.]="Dentro",DATOS_[Tot COMPL.SAL Eq],FALSE))))),
0)</f>
        <v>0</v>
      </c>
      <c r="AO80" s="180">
        <f t="array" ref="AO80">IFERROR(
MEDIAN(IF(DATOS_[Sexo]=$B80,IF(DATOS_[[AGRUP. VALOR. PTO.]:[AGRUP. VALOR. PTO.]]=$B78,IF(DATOS_[Check Equiparado]="Sí",IF(DATOS_[Check Periodo Ref.]="Dentro",DATOS_[TOTAL SALARIO Eq],FALSE))))),
0)</f>
        <v>0</v>
      </c>
      <c r="AP80" s="181">
        <f t="array" ref="AP80">IFERROR(
(MEDIAN((IF(DATOS_[[Sexo]:[Sexo]]=$B80,IF(DATOS_[[AGRUP. VALOR. PTO.]:[AGRUP. VALOR. PTO.]]=$B79,IF(DATOS_[[Check Periodo Ref.]:[Check Periodo Ref.]]="Dentro",IF(DATOS_[[Check Equiparado]:[Check Equiparado]]="Sí",IF(DATOS!BI$4="Sí",(1/DATOS_[[% anualiz]:[% anualiz]]),1)*IF(DATOS!BI$5="Sí",1/DATOS_[[% normaliz]:[% normaliz]],1)*(DATOS_[C.Extra.01])))))))),
0)</f>
        <v>0</v>
      </c>
      <c r="AQ80" s="181">
        <f t="array" ref="AQ80">IFERROR(
(MEDIAN((IF(DATOS_[[Sexo]:[Sexo]]=$B80,IF(DATOS_[[AGRUP. VALOR. PTO.]:[AGRUP. VALOR. PTO.]]=$B79,IF(DATOS_[[Check Periodo Ref.]:[Check Periodo Ref.]]="Dentro",IF(DATOS_[[Check Equiparado]:[Check Equiparado]]="Sí",IF(DATOS!BJ$4="Sí",(1/DATOS_[[% anualiz]:[% anualiz]]),1)*IF(DATOS!BJ$5="Sí",1/DATOS_[[% normaliz]:[% normaliz]],1)*(DATOS_[C.Extra.02])))))))),
0)</f>
        <v>0</v>
      </c>
      <c r="AR80" s="181">
        <f t="array" ref="AR80">IFERROR(
(MEDIAN((IF(DATOS_[[Sexo]:[Sexo]]=$B80,IF(DATOS_[[AGRUP. VALOR. PTO.]:[AGRUP. VALOR. PTO.]]=$B79,IF(DATOS_[[Check Periodo Ref.]:[Check Periodo Ref.]]="Dentro",IF(DATOS_[[Check Equiparado]:[Check Equiparado]]="Sí",IF(DATOS!BK$4="Sí",(1/DATOS_[[% anualiz]:[% anualiz]]),1)*IF(DATOS!BK$5="Sí",1/DATOS_[[% normaliz]:[% normaliz]],1)*(DATOS_[C.Extra.03])))))))),
0)</f>
        <v>0</v>
      </c>
      <c r="AS80" s="181">
        <f t="array" ref="AS80">IFERROR(
(MEDIAN((IF(DATOS_[[Sexo]:[Sexo]]=$B80,IF(DATOS_[[AGRUP. VALOR. PTO.]:[AGRUP. VALOR. PTO.]]=$B79,IF(DATOS_[[Check Periodo Ref.]:[Check Periodo Ref.]]="Dentro",IF(DATOS_[[Check Equiparado]:[Check Equiparado]]="Sí",IF(DATOS!BL$4="Sí",(1/DATOS_[[% anualiz]:[% anualiz]]),1)*IF(DATOS!BL$5="Sí",1/DATOS_[[% normaliz]:[% normaliz]],1)*(DATOS_[C.Extra.04])))))))),
0)</f>
        <v>0</v>
      </c>
      <c r="AT80" s="181">
        <f t="array" ref="AT80">IFERROR(
(MEDIAN((IF(DATOS_[[Sexo]:[Sexo]]=$B80,IF(DATOS_[[AGRUP. VALOR. PTO.]:[AGRUP. VALOR. PTO.]]=$B79,IF(DATOS_[[Check Periodo Ref.]:[Check Periodo Ref.]]="Dentro",IF(DATOS_[[Check Equiparado]:[Check Equiparado]]="Sí",IF(DATOS!BM$4="Sí",(1/DATOS_[[% anualiz]:[% anualiz]]),1)*IF(DATOS!BM$5="Sí",1/DATOS_[[% normaliz]:[% normaliz]],1)*(DATOS_[C.Extra.05])))))))),
0)</f>
        <v>0</v>
      </c>
      <c r="AU80" s="182">
        <f t="array" ref="AU80">IFERROR(
MEDIAN(IF(DATOS_[Sexo]=$B80,IF(DATOS_[[AGRUP. VALOR. PTO.]:[AGRUP. VALOR. PTO.]]=$B78,IF(DATOS_[Check Equiparado]="Sí",IF(DATOS_[Check Periodo Ref.]="Dentro",DATOS_[Tot Extrasalarial Eq],FALSE))))),
0)</f>
        <v>0</v>
      </c>
      <c r="AV80" s="183">
        <f t="array" ref="AV80">IFERROR(
MEDIAN(IF(DATOS_[Sexo]=$B80,IF(DATOS_[[AGRUP. VALOR. PTO.]:[AGRUP. VALOR. PTO.]]=$B78,IF(DATOS_[Check Equiparado]="Sí",IF(DATOS_[Check Periodo Ref.]="Dentro",DATOS_[TOTAL Retrib Eq],FALSE))))),
0)</f>
        <v>0</v>
      </c>
    </row>
    <row r="81" spans="1:48" ht="17.25" thickBot="1" x14ac:dyDescent="0.35">
      <c r="A81" s="107" t="str">
        <f t="shared" ref="A81" si="91">+A82</f>
        <v>[ocultar]</v>
      </c>
      <c r="B81" s="157" t="s">
        <v>282</v>
      </c>
      <c r="C81" s="176"/>
      <c r="D81" s="106"/>
      <c r="E81" s="106"/>
      <c r="F81" s="106"/>
      <c r="G81" s="106"/>
      <c r="H81" s="106"/>
      <c r="I81" s="186" t="str">
        <f t="shared" ref="I81:AV81" si="92">IFERROR((I82-I83)/I82,"")</f>
        <v/>
      </c>
      <c r="J81" s="190" t="str">
        <f t="shared" si="92"/>
        <v/>
      </c>
      <c r="K81" s="190" t="str">
        <f t="shared" si="92"/>
        <v/>
      </c>
      <c r="L81" s="190" t="str">
        <f t="shared" si="92"/>
        <v/>
      </c>
      <c r="M81" s="190" t="str">
        <f t="shared" si="92"/>
        <v/>
      </c>
      <c r="N81" s="190" t="str">
        <f t="shared" si="92"/>
        <v/>
      </c>
      <c r="O81" s="190" t="str">
        <f t="shared" si="92"/>
        <v/>
      </c>
      <c r="P81" s="190" t="str">
        <f t="shared" si="92"/>
        <v/>
      </c>
      <c r="Q81" s="190" t="str">
        <f t="shared" si="92"/>
        <v/>
      </c>
      <c r="R81" s="190" t="str">
        <f t="shared" si="92"/>
        <v/>
      </c>
      <c r="S81" s="190" t="str">
        <f t="shared" si="92"/>
        <v/>
      </c>
      <c r="T81" s="190" t="str">
        <f t="shared" si="92"/>
        <v/>
      </c>
      <c r="U81" s="190" t="str">
        <f t="shared" si="92"/>
        <v/>
      </c>
      <c r="V81" s="190" t="str">
        <f t="shared" si="92"/>
        <v/>
      </c>
      <c r="W81" s="190" t="str">
        <f t="shared" si="92"/>
        <v/>
      </c>
      <c r="X81" s="190" t="str">
        <f t="shared" si="92"/>
        <v/>
      </c>
      <c r="Y81" s="190" t="str">
        <f t="shared" si="92"/>
        <v/>
      </c>
      <c r="Z81" s="189" t="str">
        <f t="shared" si="92"/>
        <v/>
      </c>
      <c r="AA81" s="189" t="str">
        <f t="shared" si="92"/>
        <v/>
      </c>
      <c r="AB81" s="189" t="str">
        <f t="shared" si="92"/>
        <v/>
      </c>
      <c r="AC81" s="189" t="str">
        <f t="shared" si="92"/>
        <v/>
      </c>
      <c r="AD81" s="189" t="str">
        <f t="shared" si="92"/>
        <v/>
      </c>
      <c r="AE81" s="189" t="str">
        <f t="shared" si="92"/>
        <v/>
      </c>
      <c r="AF81" s="189" t="str">
        <f t="shared" si="92"/>
        <v/>
      </c>
      <c r="AG81" s="189" t="str">
        <f t="shared" si="92"/>
        <v/>
      </c>
      <c r="AH81" s="189" t="str">
        <f t="shared" si="92"/>
        <v/>
      </c>
      <c r="AI81" s="189" t="str">
        <f t="shared" si="92"/>
        <v/>
      </c>
      <c r="AJ81" s="189" t="str">
        <f t="shared" si="92"/>
        <v/>
      </c>
      <c r="AK81" s="189" t="str">
        <f t="shared" si="92"/>
        <v/>
      </c>
      <c r="AL81" s="189" t="str">
        <f t="shared" si="92"/>
        <v/>
      </c>
      <c r="AM81" s="189" t="str">
        <f t="shared" si="92"/>
        <v/>
      </c>
      <c r="AN81" s="191" t="str">
        <f t="shared" si="92"/>
        <v/>
      </c>
      <c r="AO81" s="195" t="str">
        <f t="shared" si="92"/>
        <v/>
      </c>
      <c r="AP81" s="192" t="str">
        <f t="shared" si="92"/>
        <v/>
      </c>
      <c r="AQ81" s="192" t="str">
        <f t="shared" si="92"/>
        <v/>
      </c>
      <c r="AR81" s="192" t="str">
        <f t="shared" si="92"/>
        <v/>
      </c>
      <c r="AS81" s="192" t="str">
        <f t="shared" si="92"/>
        <v/>
      </c>
      <c r="AT81" s="192" t="str">
        <f t="shared" si="92"/>
        <v/>
      </c>
      <c r="AU81" s="193" t="str">
        <f t="shared" si="92"/>
        <v/>
      </c>
      <c r="AV81" s="194" t="str">
        <f t="shared" si="92"/>
        <v/>
      </c>
    </row>
    <row r="82" spans="1:48" x14ac:dyDescent="0.3">
      <c r="A82" s="107" t="str">
        <f t="shared" ref="A82" si="93">+IF(C82+C83=0,"[ocultar]","")</f>
        <v>[ocultar]</v>
      </c>
      <c r="B82" s="153" t="s">
        <v>162</v>
      </c>
      <c r="C82" s="99">
        <f t="array" ref="C82">SUM(IF($B82=DATOS_[Sexo],
IF($B81=DATOS_[AGRUP. VALOR. PTO.],
IF("Dentro"=DATOS_[Check Periodo Ref.],
1/(COUNTIFS(DATOS_[Sexo],$B82,DATOS_[AGRUP. VALOR. PTO.],$B81,DATOS_[Check Periodo Ref.],"Dentro",DATOS_[id],DATOS_[id]))))))</f>
        <v>0</v>
      </c>
      <c r="D82" s="100">
        <f>COUNTIFS(DATOS_[AGRUP. VALOR. PTO.],$B81,DATOS_[Sexo],$B82,DATOS_[Check Periodo Ref.],"Dentro")</f>
        <v>0</v>
      </c>
      <c r="E82" s="100">
        <f>COUNTIFS(DATOS_[AGRUP. VALOR. PTO.],$B81,DATOS_[Sexo],$B82,DATOS_[Check Periodo Ref.],"Dentro",DATOS_[Check Nº SC Norm],"Sí")</f>
        <v>0</v>
      </c>
      <c r="F82" s="100">
        <f>COUNTIFS(DATOS_[AGRUP. VALOR. PTO.],$B81,DATOS_[Sexo],$B82,DATOS_[Check Periodo Ref.],"Dentro",DATOS_[Check Nº SC Anualiz],"Sí")</f>
        <v>0</v>
      </c>
      <c r="G82" s="100">
        <f>COUNTIFS(DATOS_[AGRUP. VALOR. PTO.],$B81,DATOS_[Sexo],$B82,DATOS_[Check Periodo Ref.],"Dentro",DATOS_[Check Nº SC Norm y Anualiz],"Sí")</f>
        <v>0</v>
      </c>
      <c r="H82" s="100">
        <f>COUNTIFS(DATOS_[AGRUP. VALOR. PTO.],$B81,DATOS_[Sexo],$B82,DATOS_[Check Periodo Ref.],"Dentro",DATOS_[Check Equiparación],"Sí")</f>
        <v>0</v>
      </c>
      <c r="I82" s="177">
        <f t="array" ref="I82">IFERROR(
MEDIAN(IF(DATOS_[Sexo]=$B82,IF(DATOS_[[AGRUP. VALOR. PTO.]:[AGRUP. VALOR. PTO.]]=$B81,IF(DATOS_[Check Equiparado]="Sí",IF(DATOS_[Check Periodo Ref.]="Dentro",DATOS_[SALARIO BASE Eq],FALSE))))),
0)</f>
        <v>0</v>
      </c>
      <c r="J82" s="178">
        <f t="array" ref="J82">IFERROR(
(MEDIAN((IF(DATOS_[[Sexo]:[Sexo]]=$B82,IF(DATOS_[[AGRUP. VALOR. PTO.]:[AGRUP. VALOR. PTO.]]=$B81,IF(DATOS_[[Check Periodo Ref.]:[Check Periodo Ref.]]="Dentro",IF(DATOS_[[Check Equiparado]:[Check Equiparado]]="Sí",IF(DATOS!AE$4="Sí",(1/DATOS_[[% anualiz]:[% anualiz]]),1)*IF(DATOS!AE$5="Sí",1/DATOS_[[% normaliz]:[% normaliz]],1)*(DATOS_[Conc.Sal.01])))))))),
0)</f>
        <v>0</v>
      </c>
      <c r="K82" s="178">
        <f t="array" ref="K82">IFERROR(
(MEDIAN((IF(DATOS_[[Sexo]:[Sexo]]=$B82,IF(DATOS_[[AGRUP. VALOR. PTO.]:[AGRUP. VALOR. PTO.]]=$B81,IF(DATOS_[[Check Periodo Ref.]:[Check Periodo Ref.]]="Dentro",IF(DATOS_[[Check Equiparado]:[Check Equiparado]]="Sí",IF(DATOS!AF$4="Sí",(1/DATOS_[[% anualiz]:[% anualiz]]),1)*IF(DATOS!AF$5="Sí",1/DATOS_[[% normaliz]:[% normaliz]],1)*(DATOS_[Conc.Sal.02])))))))),
0)</f>
        <v>0</v>
      </c>
      <c r="L82" s="178">
        <f t="array" ref="L82">IFERROR(
(MEDIAN((IF(DATOS_[[Sexo]:[Sexo]]=$B82,IF(DATOS_[[AGRUP. VALOR. PTO.]:[AGRUP. VALOR. PTO.]]=$B81,IF(DATOS_[[Check Periodo Ref.]:[Check Periodo Ref.]]="Dentro",IF(DATOS_[[Check Equiparado]:[Check Equiparado]]="Sí",IF(DATOS!AG$4="Sí",(1/DATOS_[[% anualiz]:[% anualiz]]),1)*IF(DATOS!AG$5="Sí",1/DATOS_[[% normaliz]:[% normaliz]],1)*(DATOS_[Conc.Sal.03])))))))),
0)</f>
        <v>0</v>
      </c>
      <c r="M82" s="178">
        <f t="array" ref="M82">IFERROR(
(MEDIAN((IF(DATOS_[[Sexo]:[Sexo]]=$B82,IF(DATOS_[[AGRUP. VALOR. PTO.]:[AGRUP. VALOR. PTO.]]=$B81,IF(DATOS_[[Check Periodo Ref.]:[Check Periodo Ref.]]="Dentro",IF(DATOS_[[Check Equiparado]:[Check Equiparado]]="Sí",IF(DATOS!AH$4="Sí",(1/DATOS_[[% anualiz]:[% anualiz]]),1)*IF(DATOS!AH$5="Sí",1/DATOS_[[% normaliz]:[% normaliz]],1)*(DATOS_[Conc.Sal.04])))))))),
0)</f>
        <v>0</v>
      </c>
      <c r="N82" s="178">
        <f t="array" ref="N82">IFERROR(
(MEDIAN((IF(DATOS_[[Sexo]:[Sexo]]=$B82,IF(DATOS_[[AGRUP. VALOR. PTO.]:[AGRUP. VALOR. PTO.]]=$B81,IF(DATOS_[[Check Periodo Ref.]:[Check Periodo Ref.]]="Dentro",IF(DATOS_[[Check Equiparado]:[Check Equiparado]]="Sí",IF(DATOS!AI$4="Sí",(1/DATOS_[[% anualiz]:[% anualiz]]),1)*IF(DATOS!AI$5="Sí",1/DATOS_[[% normaliz]:[% normaliz]],1)*(DATOS_[Conc.Sal.05])))))))),
0)</f>
        <v>0</v>
      </c>
      <c r="O82" s="178">
        <f t="array" ref="O82">IFERROR(
(MEDIAN((IF(DATOS_[[Sexo]:[Sexo]]=$B82,IF(DATOS_[[AGRUP. VALOR. PTO.]:[AGRUP. VALOR. PTO.]]=$B81,IF(DATOS_[[Check Periodo Ref.]:[Check Periodo Ref.]]="Dentro",IF(DATOS_[[Check Equiparado]:[Check Equiparado]]="Sí",IF(DATOS!AJ$4="Sí",(1/DATOS_[[% anualiz]:[% anualiz]]),1)*IF(DATOS!AJ$5="Sí",1/DATOS_[[% normaliz]:[% normaliz]],1)*(DATOS_[Conc.Sal.06])))))))),
0)</f>
        <v>0</v>
      </c>
      <c r="P82" s="178">
        <f t="array" ref="P82">IFERROR(
(MEDIAN((IF(DATOS_[[Sexo]:[Sexo]]=$B82,IF(DATOS_[[AGRUP. VALOR. PTO.]:[AGRUP. VALOR. PTO.]]=$B81,IF(DATOS_[[Check Periodo Ref.]:[Check Periodo Ref.]]="Dentro",IF(DATOS_[[Check Equiparado]:[Check Equiparado]]="Sí",IF(DATOS!AK$4="Sí",(1/DATOS_[[% anualiz]:[% anualiz]]),1)*IF(DATOS!AK$5="Sí",1/DATOS_[[% normaliz]:[% normaliz]],1)*(DATOS_[Conc.Sal.07])))))))),
0)</f>
        <v>0</v>
      </c>
      <c r="Q82" s="178">
        <f t="array" ref="Q82">IFERROR(
(MEDIAN((IF(DATOS_[[Sexo]:[Sexo]]=$B82,IF(DATOS_[[AGRUP. VALOR. PTO.]:[AGRUP. VALOR. PTO.]]=$B81,IF(DATOS_[[Check Periodo Ref.]:[Check Periodo Ref.]]="Dentro",IF(DATOS_[[Check Equiparado]:[Check Equiparado]]="Sí",IF(DATOS!AL$4="Sí",(1/DATOS_[[% anualiz]:[% anualiz]]),1)*IF(DATOS!AL$5="Sí",1/DATOS_[[% normaliz]:[% normaliz]],1)*(DATOS_[Conc.Sal.08])))))))),
0)</f>
        <v>0</v>
      </c>
      <c r="R82" s="178">
        <f t="array" ref="R82">IFERROR(
(MEDIAN((IF(DATOS_[[Sexo]:[Sexo]]=$B82,IF(DATOS_[[AGRUP. VALOR. PTO.]:[AGRUP. VALOR. PTO.]]=$B81,IF(DATOS_[[Check Periodo Ref.]:[Check Periodo Ref.]]="Dentro",IF(DATOS_[[Check Equiparado]:[Check Equiparado]]="Sí",IF(DATOS!AM$4="Sí",(1/DATOS_[[% anualiz]:[% anualiz]]),1)*IF(DATOS!AM$5="Sí",1/DATOS_[[% normaliz]:[% normaliz]],1)*(DATOS_[Conc.Sal.09])))))))),
0)</f>
        <v>0</v>
      </c>
      <c r="S82" s="178">
        <f t="array" ref="S82">IFERROR(
(MEDIAN((IF(DATOS_[[Sexo]:[Sexo]]=$B82,IF(DATOS_[[AGRUP. VALOR. PTO.]:[AGRUP. VALOR. PTO.]]=$B81,IF(DATOS_[[Check Periodo Ref.]:[Check Periodo Ref.]]="Dentro",IF(DATOS_[[Check Equiparado]:[Check Equiparado]]="Sí",IF(DATOS!AN$4="Sí",(1/DATOS_[[% anualiz]:[% anualiz]]),1)*IF(DATOS!AN$5="Sí",1/DATOS_[[% normaliz]:[% normaliz]],1)*(DATOS_[Conc.Sal.10])))))))),
0)</f>
        <v>0</v>
      </c>
      <c r="T82" s="178">
        <f t="array" ref="T82">IFERROR(
(MEDIAN((IF(DATOS_[[Sexo]:[Sexo]]=$B82,IF(DATOS_[[AGRUP. VALOR. PTO.]:[AGRUP. VALOR. PTO.]]=$B81,IF(DATOS_[[Check Periodo Ref.]:[Check Periodo Ref.]]="Dentro",IF(DATOS_[[Check Equiparado]:[Check Equiparado]]="Sí",IF(DATOS!AO$4="Sí",(1/DATOS_[[% anualiz]:[% anualiz]]),1)*IF(DATOS!AO$5="Sí",1/DATOS_[[% normaliz]:[% normaliz]],1)*(DATOS_[Conc.Sal.11])))))))),
0)</f>
        <v>0</v>
      </c>
      <c r="U82" s="178">
        <f t="array" ref="U82">IFERROR(
(MEDIAN((IF(DATOS_[[Sexo]:[Sexo]]=$B82,IF(DATOS_[[AGRUP. VALOR. PTO.]:[AGRUP. VALOR. PTO.]]=$B81,IF(DATOS_[[Check Periodo Ref.]:[Check Periodo Ref.]]="Dentro",IF(DATOS_[[Check Equiparado]:[Check Equiparado]]="Sí",IF(DATOS!AP$4="Sí",(1/DATOS_[[% anualiz]:[% anualiz]]),1)*IF(DATOS!AP$5="Sí",1/DATOS_[[% normaliz]:[% normaliz]],1)*(DATOS_[Conc.Sal.12])))))))),
0)</f>
        <v>0</v>
      </c>
      <c r="V82" s="178">
        <f t="array" ref="V82">IFERROR(
(MEDIAN((IF(DATOS_[[Sexo]:[Sexo]]=$B82,IF(DATOS_[[AGRUP. VALOR. PTO.]:[AGRUP. VALOR. PTO.]]=$B81,IF(DATOS_[[Check Periodo Ref.]:[Check Periodo Ref.]]="Dentro",IF(DATOS_[[Check Equiparado]:[Check Equiparado]]="Sí",IF(DATOS!AQ$4="Sí",(1/DATOS_[[% anualiz]:[% anualiz]]),1)*IF(DATOS!AQ$5="Sí",1/DATOS_[[% normaliz]:[% normaliz]],1)*(DATOS_[Conc.Sal.13])))))))),
0)</f>
        <v>0</v>
      </c>
      <c r="W82" s="178">
        <f t="array" ref="W82">IFERROR(
(MEDIAN((IF(DATOS_[[Sexo]:[Sexo]]=$B82,IF(DATOS_[[AGRUP. VALOR. PTO.]:[AGRUP. VALOR. PTO.]]=$B81,IF(DATOS_[[Check Periodo Ref.]:[Check Periodo Ref.]]="Dentro",IF(DATOS_[[Check Equiparado]:[Check Equiparado]]="Sí",IF(DATOS!AR$4="Sí",(1/DATOS_[[% anualiz]:[% anualiz]]),1)*IF(DATOS!AR$5="Sí",1/DATOS_[[% normaliz]:[% normaliz]],1)*(DATOS_[Conc.Sal.14])))))))),
0)</f>
        <v>0</v>
      </c>
      <c r="X82" s="178">
        <f t="array" ref="X82">IFERROR(
(MEDIAN((IF(DATOS_[[Sexo]:[Sexo]]=$B82,IF(DATOS_[[AGRUP. VALOR. PTO.]:[AGRUP. VALOR. PTO.]]=$B81,IF(DATOS_[[Check Periodo Ref.]:[Check Periodo Ref.]]="Dentro",IF(DATOS_[[Check Equiparado]:[Check Equiparado]]="Sí",IF(DATOS!AS$4="Sí",(1/DATOS_[[% anualiz]:[% anualiz]]),1)*IF(DATOS!AS$5="Sí",1/DATOS_[[% normaliz]:[% normaliz]],1)*(DATOS_[Conc.Sal.15])))))))),
0)</f>
        <v>0</v>
      </c>
      <c r="Y82" s="178">
        <f t="array" ref="Y82">IFERROR(
(MEDIAN((IF(DATOS_[[Sexo]:[Sexo]]=$B82,IF(DATOS_[[AGRUP. VALOR. PTO.]:[AGRUP. VALOR. PTO.]]=$B81,IF(DATOS_[[Check Periodo Ref.]:[Check Periodo Ref.]]="Dentro",IF(DATOS_[[Check Equiparado]:[Check Equiparado]]="Sí",IF(DATOS!AT$4="Sí",(1/DATOS_[[% anualiz]:[% anualiz]]),1)*IF(DATOS!AT$5="Sí",1/DATOS_[[% normaliz]:[% normaliz]],1)*(DATOS_[Conc.Sal.16])))))))),
0)</f>
        <v>0</v>
      </c>
      <c r="Z82" s="178">
        <f t="array" ref="Z82">IFERROR(
(MEDIAN((IF(DATOS_[[Sexo]:[Sexo]]=$B82,IF(DATOS_[[AGRUP. VALOR. PTO.]:[AGRUP. VALOR. PTO.]]=$B81,IF(DATOS_[[Check Periodo Ref.]:[Check Periodo Ref.]]="Dentro",IF(DATOS_[[Check Equiparado]:[Check Equiparado]]="Sí",IF(DATOS!AU$4="Sí",(1/DATOS_[[% anualiz]:[% anualiz]]),1)*IF(DATOS!AU$5="Sí",1/DATOS_[[% normaliz]:[% normaliz]],1)*(DATOS_[Conc.Sal.17])))))))),
0)</f>
        <v>0</v>
      </c>
      <c r="AA82" s="178">
        <f t="array" ref="AA82">IFERROR(
(MEDIAN((IF(DATOS_[[Sexo]:[Sexo]]=$B82,IF(DATOS_[[AGRUP. VALOR. PTO.]:[AGRUP. VALOR. PTO.]]=$B81,IF(DATOS_[[Check Periodo Ref.]:[Check Periodo Ref.]]="Dentro",IF(DATOS_[[Check Equiparado]:[Check Equiparado]]="Sí",IF(DATOS!AV$4="Sí",(1/DATOS_[[% anualiz]:[% anualiz]]),1)*IF(DATOS!AV$5="Sí",1/DATOS_[[% normaliz]:[% normaliz]],1)*(DATOS_[Conc.Sal.18])))))))),
0)</f>
        <v>0</v>
      </c>
      <c r="AB82" s="178">
        <f t="array" ref="AB82">IFERROR(
(MEDIAN((IF(DATOS_[[Sexo]:[Sexo]]=$B82,IF(DATOS_[[AGRUP. VALOR. PTO.]:[AGRUP. VALOR. PTO.]]=$B81,IF(DATOS_[[Check Periodo Ref.]:[Check Periodo Ref.]]="Dentro",IF(DATOS_[[Check Equiparado]:[Check Equiparado]]="Sí",IF(DATOS!AW$4="Sí",(1/DATOS_[[% anualiz]:[% anualiz]]),1)*IF(DATOS!AW$5="Sí",1/DATOS_[[% normaliz]:[% normaliz]],1)*(DATOS_[Conc.Sal.19])))))))),
0)</f>
        <v>0</v>
      </c>
      <c r="AC82" s="178">
        <f t="array" ref="AC82">IFERROR(
(MEDIAN((IF(DATOS_[[Sexo]:[Sexo]]=$B82,IF(DATOS_[[AGRUP. VALOR. PTO.]:[AGRUP. VALOR. PTO.]]=$B81,IF(DATOS_[[Check Periodo Ref.]:[Check Periodo Ref.]]="Dentro",IF(DATOS_[[Check Equiparado]:[Check Equiparado]]="Sí",IF(DATOS!AX$4="Sí",(1/DATOS_[[% anualiz]:[% anualiz]]),1)*IF(DATOS!AX$5="Sí",1/DATOS_[[% normaliz]:[% normaliz]],1)*(DATOS_[Conc.Sal.20])))))))),
0)</f>
        <v>0</v>
      </c>
      <c r="AD82" s="178">
        <f t="array" ref="AD82">IFERROR(
(MEDIAN((IF(DATOS_[[Sexo]:[Sexo]]=$B82,IF(DATOS_[[AGRUP. VALOR. PTO.]:[AGRUP. VALOR. PTO.]]=$B81,IF(DATOS_[[Check Periodo Ref.]:[Check Periodo Ref.]]="Dentro",IF(DATOS_[[Check Equiparado]:[Check Equiparado]]="Sí",IF(DATOS!AY$4="Sí",(1/DATOS_[[% anualiz]:[% anualiz]]),1)*IF(DATOS!AY$5="Sí",1/DATOS_[[% normaliz]:[% normaliz]],1)*(DATOS_[Conc.Sal.21])))))))),
0)</f>
        <v>0</v>
      </c>
      <c r="AE82" s="178">
        <f t="array" ref="AE82">IFERROR(
(MEDIAN((IF(DATOS_[[Sexo]:[Sexo]]=$B82,IF(DATOS_[[AGRUP. VALOR. PTO.]:[AGRUP. VALOR. PTO.]]=$B81,IF(DATOS_[[Check Periodo Ref.]:[Check Periodo Ref.]]="Dentro",IF(DATOS_[[Check Equiparado]:[Check Equiparado]]="Sí",IF(DATOS!AZ$4="Sí",(1/DATOS_[[% anualiz]:[% anualiz]]),1)*IF(DATOS!AZ$5="Sí",1/DATOS_[[% normaliz]:[% normaliz]],1)*(DATOS_[Conc.Sal.22])))))))),
0)</f>
        <v>0</v>
      </c>
      <c r="AF82" s="178">
        <f t="array" ref="AF82">IFERROR(
(MEDIAN((IF(DATOS_[[Sexo]:[Sexo]]=$B82,IF(DATOS_[[AGRUP. VALOR. PTO.]:[AGRUP. VALOR. PTO.]]=$B81,IF(DATOS_[[Check Periodo Ref.]:[Check Periodo Ref.]]="Dentro",IF(DATOS_[[Check Equiparado]:[Check Equiparado]]="Sí",IF(DATOS!BA$4="Sí",(1/DATOS_[[% anualiz]:[% anualiz]]),1)*IF(DATOS!BA$5="Sí",1/DATOS_[[% normaliz]:[% normaliz]],1)*(DATOS_[Conc.Sal.23])))))))),
0)</f>
        <v>0</v>
      </c>
      <c r="AG82" s="178">
        <f t="array" ref="AG82">IFERROR(
(MEDIAN((IF(DATOS_[[Sexo]:[Sexo]]=$B82,IF(DATOS_[[AGRUP. VALOR. PTO.]:[AGRUP. VALOR. PTO.]]=$B81,IF(DATOS_[[Check Periodo Ref.]:[Check Periodo Ref.]]="Dentro",IF(DATOS_[[Check Equiparado]:[Check Equiparado]]="Sí",IF(DATOS!BB$4="Sí",(1/DATOS_[[% anualiz]:[% anualiz]]),1)*IF(DATOS!BB$5="Sí",1/DATOS_[[% normaliz]:[% normaliz]],1)*(DATOS_[Conc.Sal.24])))))))),
0)</f>
        <v>0</v>
      </c>
      <c r="AH82" s="178">
        <f t="array" ref="AH82">IFERROR(
(MEDIAN((IF(DATOS_[[Sexo]:[Sexo]]=$B82,IF(DATOS_[[AGRUP. VALOR. PTO.]:[AGRUP. VALOR. PTO.]]=$B81,IF(DATOS_[[Check Periodo Ref.]:[Check Periodo Ref.]]="Dentro",IF(DATOS_[[Check Equiparado]:[Check Equiparado]]="Sí",IF(DATOS!BC$4="Sí",(1/DATOS_[[% anualiz]:[% anualiz]]),1)*IF(DATOS!BC$5="Sí",1/DATOS_[[% normaliz]:[% normaliz]],1)*(DATOS_[Conc.Sal.25])))))))),
0)</f>
        <v>0</v>
      </c>
      <c r="AI82" s="178">
        <f t="array" ref="AI82">IFERROR(
(MEDIAN((IF(DATOS_[[Sexo]:[Sexo]]=$B82,IF(DATOS_[[AGRUP. VALOR. PTO.]:[AGRUP. VALOR. PTO.]]=$B81,IF(DATOS_[[Check Periodo Ref.]:[Check Periodo Ref.]]="Dentro",IF(DATOS_[[Check Equiparado]:[Check Equiparado]]="Sí",IF(DATOS!BD$4="Sí",(1/DATOS_[[% anualiz]:[% anualiz]]),1)*IF(DATOS!BD$5="Sí",1/DATOS_[[% normaliz]:[% normaliz]],1)*(DATOS_[Conc.Sal.26])))))))),
0)</f>
        <v>0</v>
      </c>
      <c r="AJ82" s="178">
        <f t="array" ref="AJ82">IFERROR(
(MEDIAN((IF(DATOS_[[Sexo]:[Sexo]]=$B82,IF(DATOS_[[AGRUP. VALOR. PTO.]:[AGRUP. VALOR. PTO.]]=$B81,IF(DATOS_[[Check Periodo Ref.]:[Check Periodo Ref.]]="Dentro",IF(DATOS_[[Check Equiparado]:[Check Equiparado]]="Sí",IF(DATOS!BE$4="Sí",(1/DATOS_[[% anualiz]:[% anualiz]]),1)*IF(DATOS!BE$5="Sí",1/DATOS_[[% normaliz]:[% normaliz]],1)*(DATOS_[Conc.Sal.27])))))))),
0)</f>
        <v>0</v>
      </c>
      <c r="AK82" s="178">
        <f t="array" ref="AK82">IFERROR(
(MEDIAN((IF(DATOS_[[Sexo]:[Sexo]]=$B82,IF(DATOS_[[AGRUP. VALOR. PTO.]:[AGRUP. VALOR. PTO.]]=$B81,IF(DATOS_[[Check Periodo Ref.]:[Check Periodo Ref.]]="Dentro",IF(DATOS_[[Check Equiparado]:[Check Equiparado]]="Sí",IF(DATOS!BF$4="Sí",(1/DATOS_[[% anualiz]:[% anualiz]]),1)*IF(DATOS!BF$5="Sí",1/DATOS_[[% normaliz]:[% normaliz]],1)*(DATOS_[Conc.Sal.28])))))))),
0)</f>
        <v>0</v>
      </c>
      <c r="AL82" s="178">
        <f t="array" ref="AL82">IFERROR(
(MEDIAN((IF(DATOS_[[Sexo]:[Sexo]]=$B82,IF(DATOS_[[AGRUP. VALOR. PTO.]:[AGRUP. VALOR. PTO.]]=$B81,IF(DATOS_[[Check Periodo Ref.]:[Check Periodo Ref.]]="Dentro",IF(DATOS_[[Check Equiparado]:[Check Equiparado]]="Sí",IF(DATOS!BG$4="Sí",(1/DATOS_[[% anualiz]:[% anualiz]]),1)*IF(DATOS!BG$5="Sí",1/DATOS_[[% normaliz]:[% normaliz]],1)*(DATOS_[Conc.Sal.29])))))))),
0)</f>
        <v>0</v>
      </c>
      <c r="AM82" s="178">
        <f t="array" ref="AM82">IFERROR(
(MEDIAN((IF(DATOS_[[Sexo]:[Sexo]]=$B82,IF(DATOS_[[AGRUP. VALOR. PTO.]:[AGRUP. VALOR. PTO.]]=$B81,IF(DATOS_[[Check Periodo Ref.]:[Check Periodo Ref.]]="Dentro",IF(DATOS_[[Check Equiparado]:[Check Equiparado]]="Sí",IF(DATOS!BH$4="Sí",(1/DATOS_[[% anualiz]:[% anualiz]]),1)*IF(DATOS!BH$5="Sí",1/DATOS_[[% normaliz]:[% normaliz]],1)*(DATOS_[Conc.Sal.30])))))))),
0)</f>
        <v>0</v>
      </c>
      <c r="AN82" s="179">
        <f t="array" ref="AN82">IFERROR(
MEDIAN(IF(DATOS_[Sexo]=$B82,IF(DATOS_[[AGRUP. VALOR. PTO.]:[AGRUP. VALOR. PTO.]]=$B81,IF(DATOS_[Check Equiparado]="Sí",IF(DATOS_[Check Periodo Ref.]="Dentro",DATOS_[Tot COMPL.SAL Eq],FALSE))))),
0)</f>
        <v>0</v>
      </c>
      <c r="AO82" s="180">
        <f t="array" ref="AO82">IFERROR(
MEDIAN(IF(DATOS_[Sexo]=$B82,IF(DATOS_[[AGRUP. VALOR. PTO.]:[AGRUP. VALOR. PTO.]]=$B81,IF(DATOS_[Check Equiparado]="Sí",IF(DATOS_[Check Periodo Ref.]="Dentro",DATOS_[TOTAL SALARIO Eq],FALSE))))),
0)</f>
        <v>0</v>
      </c>
      <c r="AP82" s="181">
        <f t="array" ref="AP82">IFERROR(
(MEDIAN((IF(DATOS_[[Sexo]:[Sexo]]=$B82,IF(DATOS_[[AGRUP. VALOR. PTO.]:[AGRUP. VALOR. PTO.]]=$B81,IF(DATOS_[[Check Periodo Ref.]:[Check Periodo Ref.]]="Dentro",IF(DATOS_[[Check Equiparado]:[Check Equiparado]]="Sí",IF(DATOS!BI$4="Sí",(1/DATOS_[[% anualiz]:[% anualiz]]),1)*IF(DATOS!BI$5="Sí",1/DATOS_[[% normaliz]:[% normaliz]],1)*(DATOS_[C.Extra.01])))))))),
0)</f>
        <v>0</v>
      </c>
      <c r="AQ82" s="181">
        <f t="array" ref="AQ82">IFERROR(
(MEDIAN((IF(DATOS_[[Sexo]:[Sexo]]=$B82,IF(DATOS_[[AGRUP. VALOR. PTO.]:[AGRUP. VALOR. PTO.]]=$B81,IF(DATOS_[[Check Periodo Ref.]:[Check Periodo Ref.]]="Dentro",IF(DATOS_[[Check Equiparado]:[Check Equiparado]]="Sí",IF(DATOS!BJ$4="Sí",(1/DATOS_[[% anualiz]:[% anualiz]]),1)*IF(DATOS!BJ$5="Sí",1/DATOS_[[% normaliz]:[% normaliz]],1)*(DATOS_[C.Extra.02])))))))),
0)</f>
        <v>0</v>
      </c>
      <c r="AR82" s="181">
        <f t="array" ref="AR82">IFERROR(
(MEDIAN((IF(DATOS_[[Sexo]:[Sexo]]=$B82,IF(DATOS_[[AGRUP. VALOR. PTO.]:[AGRUP. VALOR. PTO.]]=$B81,IF(DATOS_[[Check Periodo Ref.]:[Check Periodo Ref.]]="Dentro",IF(DATOS_[[Check Equiparado]:[Check Equiparado]]="Sí",IF(DATOS!BK$4="Sí",(1/DATOS_[[% anualiz]:[% anualiz]]),1)*IF(DATOS!BK$5="Sí",1/DATOS_[[% normaliz]:[% normaliz]],1)*(DATOS_[C.Extra.03])))))))),
0)</f>
        <v>0</v>
      </c>
      <c r="AS82" s="181">
        <f t="array" ref="AS82">IFERROR(
(MEDIAN((IF(DATOS_[[Sexo]:[Sexo]]=$B82,IF(DATOS_[[AGRUP. VALOR. PTO.]:[AGRUP. VALOR. PTO.]]=$B81,IF(DATOS_[[Check Periodo Ref.]:[Check Periodo Ref.]]="Dentro",IF(DATOS_[[Check Equiparado]:[Check Equiparado]]="Sí",IF(DATOS!BL$4="Sí",(1/DATOS_[[% anualiz]:[% anualiz]]),1)*IF(DATOS!BL$5="Sí",1/DATOS_[[% normaliz]:[% normaliz]],1)*(DATOS_[C.Extra.04])))))))),
0)</f>
        <v>0</v>
      </c>
      <c r="AT82" s="181">
        <f t="array" ref="AT82">IFERROR(
(MEDIAN((IF(DATOS_[[Sexo]:[Sexo]]=$B82,IF(DATOS_[[AGRUP. VALOR. PTO.]:[AGRUP. VALOR. PTO.]]=$B81,IF(DATOS_[[Check Periodo Ref.]:[Check Periodo Ref.]]="Dentro",IF(DATOS_[[Check Equiparado]:[Check Equiparado]]="Sí",IF(DATOS!BM$4="Sí",(1/DATOS_[[% anualiz]:[% anualiz]]),1)*IF(DATOS!BM$5="Sí",1/DATOS_[[% normaliz]:[% normaliz]],1)*(DATOS_[C.Extra.05])))))))),
0)</f>
        <v>0</v>
      </c>
      <c r="AU82" s="182">
        <f t="array" ref="AU82">IFERROR(
MEDIAN(IF(DATOS_[Sexo]=$B82,IF(DATOS_[[AGRUP. VALOR. PTO.]:[AGRUP. VALOR. PTO.]]=$B81,IF(DATOS_[Check Equiparado]="Sí",IF(DATOS_[Check Periodo Ref.]="Dentro",DATOS_[Tot Extrasalarial Eq],FALSE))))),
0)</f>
        <v>0</v>
      </c>
      <c r="AV82" s="183">
        <f t="array" ref="AV82">IFERROR(
MEDIAN(IF(DATOS_[Sexo]=$B82,IF(DATOS_[[AGRUP. VALOR. PTO.]:[AGRUP. VALOR. PTO.]]=$B81,IF(DATOS_[Check Equiparado]="Sí",IF(DATOS_[Check Periodo Ref.]="Dentro",DATOS_[TOTAL Retrib Eq],FALSE))))),
0)</f>
        <v>0</v>
      </c>
    </row>
    <row r="83" spans="1:48" x14ac:dyDescent="0.3">
      <c r="A83" s="107" t="str">
        <f t="shared" ref="A83" si="94">+A82</f>
        <v>[ocultar]</v>
      </c>
      <c r="B83" s="153" t="s">
        <v>163</v>
      </c>
      <c r="C83" s="99">
        <f t="array" ref="C83">SUM(IF($B83=DATOS_[Sexo],
IF($B81=DATOS_[AGRUP. VALOR. PTO.],
IF("Dentro"=DATOS_[Check Periodo Ref.],
1/(COUNTIFS(DATOS_[Sexo],$B83,DATOS_[AGRUP. VALOR. PTO.],$B81,DATOS_[Check Periodo Ref.],"Dentro",DATOS_[id],DATOS_[id]))))))</f>
        <v>0</v>
      </c>
      <c r="D83" s="100">
        <f>COUNTIFS(DATOS_[AGRUP. VALOR. PTO.],$B81,DATOS_[Sexo],$B83,DATOS_[Check Periodo Ref.],"Dentro")</f>
        <v>0</v>
      </c>
      <c r="E83" s="100">
        <f>COUNTIFS(DATOS_[AGRUP. VALOR. PTO.],$B81,DATOS_[Sexo],$B83,DATOS_[Check Periodo Ref.],"Dentro",DATOS_[Check Nº SC Norm],"Sí")</f>
        <v>0</v>
      </c>
      <c r="F83" s="100">
        <f>COUNTIFS(DATOS_[AGRUP. VALOR. PTO.],$B81,DATOS_[Sexo],$B83,DATOS_[Check Periodo Ref.],"Dentro",DATOS_[Check Nº SC Anualiz],"Sí")</f>
        <v>0</v>
      </c>
      <c r="G83" s="100">
        <f>COUNTIFS(DATOS_[AGRUP. VALOR. PTO.],$B81,DATOS_[Sexo],$B83,DATOS_[Check Periodo Ref.],"Dentro",DATOS_[Check Nº SC Norm y Anualiz],"Sí")</f>
        <v>0</v>
      </c>
      <c r="H83" s="100">
        <f>COUNTIFS(DATOS_[AGRUP. VALOR. PTO.],$B81,DATOS_[Sexo],$B83,DATOS_[Check Periodo Ref.],"Dentro",DATOS_[Check Equiparación],"Sí")</f>
        <v>0</v>
      </c>
      <c r="I83" s="177" cm="1">
        <f t="array" ref="I83">IFERROR(
MEDIAN(IF(DATOS_[Sexo]=$B83,IF(DATOS_[[AGRUP. VALOR. PTO.]:[AGRUP. VALOR. PTO.]]=$B81,IF(DATOS_[Check Equiparado]="Sí",IF(DATOS_[Check Periodo Ref.]="Dentro",DATOS_[SALARIO BASE Eq],FALSE))))),
0)</f>
        <v>0</v>
      </c>
      <c r="J83" s="178">
        <f t="array" ref="J83">IFERROR(
(MEDIAN((IF(DATOS_[[Sexo]:[Sexo]]=$B83,IF(DATOS_[[AGRUP. VALOR. PTO.]:[AGRUP. VALOR. PTO.]]=$B81,IF(DATOS_[[Check Periodo Ref.]:[Check Periodo Ref.]]="Dentro",IF(DATOS_[[Check Equiparado]:[Check Equiparado]]="Sí",IF(DATOS!AE$4="Sí",(1/DATOS_[[% anualiz]:[% anualiz]]),1)*IF(DATOS!AE$5="Sí",1/DATOS_[[% normaliz]:[% normaliz]],1)*(DATOS_[Conc.Sal.01])))))))),
0)</f>
        <v>0</v>
      </c>
      <c r="K83" s="178">
        <f t="array" ref="K83">IFERROR(
(MEDIAN((IF(DATOS_[[Sexo]:[Sexo]]=$B83,IF(DATOS_[[AGRUP. VALOR. PTO.]:[AGRUP. VALOR. PTO.]]=$B81,IF(DATOS_[[Check Periodo Ref.]:[Check Periodo Ref.]]="Dentro",IF(DATOS_[[Check Equiparado]:[Check Equiparado]]="Sí",IF(DATOS!AF$4="Sí",(1/DATOS_[[% anualiz]:[% anualiz]]),1)*IF(DATOS!AF$5="Sí",1/DATOS_[[% normaliz]:[% normaliz]],1)*(DATOS_[Conc.Sal.02])))))))),
0)</f>
        <v>0</v>
      </c>
      <c r="L83" s="178">
        <f t="array" ref="L83">IFERROR(
(MEDIAN((IF(DATOS_[[Sexo]:[Sexo]]=$B83,IF(DATOS_[[AGRUP. VALOR. PTO.]:[AGRUP. VALOR. PTO.]]=$B81,IF(DATOS_[[Check Periodo Ref.]:[Check Periodo Ref.]]="Dentro",IF(DATOS_[[Check Equiparado]:[Check Equiparado]]="Sí",IF(DATOS!AG$4="Sí",(1/DATOS_[[% anualiz]:[% anualiz]]),1)*IF(DATOS!AG$5="Sí",1/DATOS_[[% normaliz]:[% normaliz]],1)*(DATOS_[Conc.Sal.03])))))))),
0)</f>
        <v>0</v>
      </c>
      <c r="M83" s="178">
        <f t="array" ref="M83">IFERROR(
(MEDIAN((IF(DATOS_[[Sexo]:[Sexo]]=$B83,IF(DATOS_[[AGRUP. VALOR. PTO.]:[AGRUP. VALOR. PTO.]]=$B81,IF(DATOS_[[Check Periodo Ref.]:[Check Periodo Ref.]]="Dentro",IF(DATOS_[[Check Equiparado]:[Check Equiparado]]="Sí",IF(DATOS!AH$4="Sí",(1/DATOS_[[% anualiz]:[% anualiz]]),1)*IF(DATOS!AH$5="Sí",1/DATOS_[[% normaliz]:[% normaliz]],1)*(DATOS_[Conc.Sal.04])))))))),
0)</f>
        <v>0</v>
      </c>
      <c r="N83" s="178">
        <f t="array" ref="N83">IFERROR(
(MEDIAN((IF(DATOS_[[Sexo]:[Sexo]]=$B83,IF(DATOS_[[AGRUP. VALOR. PTO.]:[AGRUP. VALOR. PTO.]]=$B81,IF(DATOS_[[Check Periodo Ref.]:[Check Periodo Ref.]]="Dentro",IF(DATOS_[[Check Equiparado]:[Check Equiparado]]="Sí",IF(DATOS!AI$4="Sí",(1/DATOS_[[% anualiz]:[% anualiz]]),1)*IF(DATOS!AI$5="Sí",1/DATOS_[[% normaliz]:[% normaliz]],1)*(DATOS_[Conc.Sal.05])))))))),
0)</f>
        <v>0</v>
      </c>
      <c r="O83" s="178">
        <f t="array" ref="O83">IFERROR(
(MEDIAN((IF(DATOS_[[Sexo]:[Sexo]]=$B83,IF(DATOS_[[AGRUP. VALOR. PTO.]:[AGRUP. VALOR. PTO.]]=$B81,IF(DATOS_[[Check Periodo Ref.]:[Check Periodo Ref.]]="Dentro",IF(DATOS_[[Check Equiparado]:[Check Equiparado]]="Sí",IF(DATOS!AJ$4="Sí",(1/DATOS_[[% anualiz]:[% anualiz]]),1)*IF(DATOS!AJ$5="Sí",1/DATOS_[[% normaliz]:[% normaliz]],1)*(DATOS_[Conc.Sal.06])))))))),
0)</f>
        <v>0</v>
      </c>
      <c r="P83" s="178">
        <f t="array" ref="P83">IFERROR(
(MEDIAN((IF(DATOS_[[Sexo]:[Sexo]]=$B83,IF(DATOS_[[AGRUP. VALOR. PTO.]:[AGRUP. VALOR. PTO.]]=$B81,IF(DATOS_[[Check Periodo Ref.]:[Check Periodo Ref.]]="Dentro",IF(DATOS_[[Check Equiparado]:[Check Equiparado]]="Sí",IF(DATOS!AK$4="Sí",(1/DATOS_[[% anualiz]:[% anualiz]]),1)*IF(DATOS!AK$5="Sí",1/DATOS_[[% normaliz]:[% normaliz]],1)*(DATOS_[Conc.Sal.07])))))))),
0)</f>
        <v>0</v>
      </c>
      <c r="Q83" s="178">
        <f t="array" ref="Q83">IFERROR(
(MEDIAN((IF(DATOS_[[Sexo]:[Sexo]]=$B83,IF(DATOS_[[AGRUP. VALOR. PTO.]:[AGRUP. VALOR. PTO.]]=$B81,IF(DATOS_[[Check Periodo Ref.]:[Check Periodo Ref.]]="Dentro",IF(DATOS_[[Check Equiparado]:[Check Equiparado]]="Sí",IF(DATOS!AL$4="Sí",(1/DATOS_[[% anualiz]:[% anualiz]]),1)*IF(DATOS!AL$5="Sí",1/DATOS_[[% normaliz]:[% normaliz]],1)*(DATOS_[Conc.Sal.08])))))))),
0)</f>
        <v>0</v>
      </c>
      <c r="R83" s="178">
        <f t="array" ref="R83">IFERROR(
(MEDIAN((IF(DATOS_[[Sexo]:[Sexo]]=$B83,IF(DATOS_[[AGRUP. VALOR. PTO.]:[AGRUP. VALOR. PTO.]]=$B81,IF(DATOS_[[Check Periodo Ref.]:[Check Periodo Ref.]]="Dentro",IF(DATOS_[[Check Equiparado]:[Check Equiparado]]="Sí",IF(DATOS!AM$4="Sí",(1/DATOS_[[% anualiz]:[% anualiz]]),1)*IF(DATOS!AM$5="Sí",1/DATOS_[[% normaliz]:[% normaliz]],1)*(DATOS_[Conc.Sal.09])))))))),
0)</f>
        <v>0</v>
      </c>
      <c r="S83" s="178">
        <f t="array" ref="S83">IFERROR(
(MEDIAN((IF(DATOS_[[Sexo]:[Sexo]]=$B83,IF(DATOS_[[AGRUP. VALOR. PTO.]:[AGRUP. VALOR. PTO.]]=$B81,IF(DATOS_[[Check Periodo Ref.]:[Check Periodo Ref.]]="Dentro",IF(DATOS_[[Check Equiparado]:[Check Equiparado]]="Sí",IF(DATOS!AN$4="Sí",(1/DATOS_[[% anualiz]:[% anualiz]]),1)*IF(DATOS!AN$5="Sí",1/DATOS_[[% normaliz]:[% normaliz]],1)*(DATOS_[Conc.Sal.10])))))))),
0)</f>
        <v>0</v>
      </c>
      <c r="T83" s="178">
        <f t="array" ref="T83">IFERROR(
(MEDIAN((IF(DATOS_[[Sexo]:[Sexo]]=$B83,IF(DATOS_[[AGRUP. VALOR. PTO.]:[AGRUP. VALOR. PTO.]]=$B81,IF(DATOS_[[Check Periodo Ref.]:[Check Periodo Ref.]]="Dentro",IF(DATOS_[[Check Equiparado]:[Check Equiparado]]="Sí",IF(DATOS!AO$4="Sí",(1/DATOS_[[% anualiz]:[% anualiz]]),1)*IF(DATOS!AO$5="Sí",1/DATOS_[[% normaliz]:[% normaliz]],1)*(DATOS_[Conc.Sal.11])))))))),
0)</f>
        <v>0</v>
      </c>
      <c r="U83" s="178">
        <f t="array" ref="U83">IFERROR(
(MEDIAN((IF(DATOS_[[Sexo]:[Sexo]]=$B83,IF(DATOS_[[AGRUP. VALOR. PTO.]:[AGRUP. VALOR. PTO.]]=$B81,IF(DATOS_[[Check Periodo Ref.]:[Check Periodo Ref.]]="Dentro",IF(DATOS_[[Check Equiparado]:[Check Equiparado]]="Sí",IF(DATOS!AP$4="Sí",(1/DATOS_[[% anualiz]:[% anualiz]]),1)*IF(DATOS!AP$5="Sí",1/DATOS_[[% normaliz]:[% normaliz]],1)*(DATOS_[Conc.Sal.12])))))))),
0)</f>
        <v>0</v>
      </c>
      <c r="V83" s="178">
        <f t="array" ref="V83">IFERROR(
(MEDIAN((IF(DATOS_[[Sexo]:[Sexo]]=$B83,IF(DATOS_[[AGRUP. VALOR. PTO.]:[AGRUP. VALOR. PTO.]]=$B81,IF(DATOS_[[Check Periodo Ref.]:[Check Periodo Ref.]]="Dentro",IF(DATOS_[[Check Equiparado]:[Check Equiparado]]="Sí",IF(DATOS!AQ$4="Sí",(1/DATOS_[[% anualiz]:[% anualiz]]),1)*IF(DATOS!AQ$5="Sí",1/DATOS_[[% normaliz]:[% normaliz]],1)*(DATOS_[Conc.Sal.13])))))))),
0)</f>
        <v>0</v>
      </c>
      <c r="W83" s="178">
        <f t="array" ref="W83">IFERROR(
(MEDIAN((IF(DATOS_[[Sexo]:[Sexo]]=$B83,IF(DATOS_[[AGRUP. VALOR. PTO.]:[AGRUP. VALOR. PTO.]]=$B81,IF(DATOS_[[Check Periodo Ref.]:[Check Periodo Ref.]]="Dentro",IF(DATOS_[[Check Equiparado]:[Check Equiparado]]="Sí",IF(DATOS!AR$4="Sí",(1/DATOS_[[% anualiz]:[% anualiz]]),1)*IF(DATOS!AR$5="Sí",1/DATOS_[[% normaliz]:[% normaliz]],1)*(DATOS_[Conc.Sal.14])))))))),
0)</f>
        <v>0</v>
      </c>
      <c r="X83" s="178">
        <f t="array" ref="X83">IFERROR(
(MEDIAN((IF(DATOS_[[Sexo]:[Sexo]]=$B83,IF(DATOS_[[AGRUP. VALOR. PTO.]:[AGRUP. VALOR. PTO.]]=$B81,IF(DATOS_[[Check Periodo Ref.]:[Check Periodo Ref.]]="Dentro",IF(DATOS_[[Check Equiparado]:[Check Equiparado]]="Sí",IF(DATOS!AS$4="Sí",(1/DATOS_[[% anualiz]:[% anualiz]]),1)*IF(DATOS!AS$5="Sí",1/DATOS_[[% normaliz]:[% normaliz]],1)*(DATOS_[Conc.Sal.15])))))))),
0)</f>
        <v>0</v>
      </c>
      <c r="Y83" s="178">
        <f t="array" ref="Y83">IFERROR(
(MEDIAN((IF(DATOS_[[Sexo]:[Sexo]]=$B83,IF(DATOS_[[AGRUP. VALOR. PTO.]:[AGRUP. VALOR. PTO.]]=$B81,IF(DATOS_[[Check Periodo Ref.]:[Check Periodo Ref.]]="Dentro",IF(DATOS_[[Check Equiparado]:[Check Equiparado]]="Sí",IF(DATOS!AT$4="Sí",(1/DATOS_[[% anualiz]:[% anualiz]]),1)*IF(DATOS!AT$5="Sí",1/DATOS_[[% normaliz]:[% normaliz]],1)*(DATOS_[Conc.Sal.16])))))))),
0)</f>
        <v>0</v>
      </c>
      <c r="Z83" s="178">
        <f t="array" ref="Z83">IFERROR(
(MEDIAN((IF(DATOS_[[Sexo]:[Sexo]]=$B83,IF(DATOS_[[AGRUP. VALOR. PTO.]:[AGRUP. VALOR. PTO.]]=$B81,IF(DATOS_[[Check Periodo Ref.]:[Check Periodo Ref.]]="Dentro",IF(DATOS_[[Check Equiparado]:[Check Equiparado]]="Sí",IF(DATOS!AU$4="Sí",(1/DATOS_[[% anualiz]:[% anualiz]]),1)*IF(DATOS!AU$5="Sí",1/DATOS_[[% normaliz]:[% normaliz]],1)*(DATOS_[Conc.Sal.17])))))))),
0)</f>
        <v>0</v>
      </c>
      <c r="AA83" s="178">
        <f t="array" ref="AA83">IFERROR(
(MEDIAN((IF(DATOS_[[Sexo]:[Sexo]]=$B83,IF(DATOS_[[AGRUP. VALOR. PTO.]:[AGRUP. VALOR. PTO.]]=$B81,IF(DATOS_[[Check Periodo Ref.]:[Check Periodo Ref.]]="Dentro",IF(DATOS_[[Check Equiparado]:[Check Equiparado]]="Sí",IF(DATOS!AV$4="Sí",(1/DATOS_[[% anualiz]:[% anualiz]]),1)*IF(DATOS!AV$5="Sí",1/DATOS_[[% normaliz]:[% normaliz]],1)*(DATOS_[Conc.Sal.18])))))))),
0)</f>
        <v>0</v>
      </c>
      <c r="AB83" s="178">
        <f t="array" ref="AB83">IFERROR(
(MEDIAN((IF(DATOS_[[Sexo]:[Sexo]]=$B83,IF(DATOS_[[AGRUP. VALOR. PTO.]:[AGRUP. VALOR. PTO.]]=$B81,IF(DATOS_[[Check Periodo Ref.]:[Check Periodo Ref.]]="Dentro",IF(DATOS_[[Check Equiparado]:[Check Equiparado]]="Sí",IF(DATOS!AW$4="Sí",(1/DATOS_[[% anualiz]:[% anualiz]]),1)*IF(DATOS!AW$5="Sí",1/DATOS_[[% normaliz]:[% normaliz]],1)*(DATOS_[Conc.Sal.19])))))))),
0)</f>
        <v>0</v>
      </c>
      <c r="AC83" s="178">
        <f t="array" ref="AC83">IFERROR(
(MEDIAN((IF(DATOS_[[Sexo]:[Sexo]]=$B83,IF(DATOS_[[AGRUP. VALOR. PTO.]:[AGRUP. VALOR. PTO.]]=$B81,IF(DATOS_[[Check Periodo Ref.]:[Check Periodo Ref.]]="Dentro",IF(DATOS_[[Check Equiparado]:[Check Equiparado]]="Sí",IF(DATOS!AX$4="Sí",(1/DATOS_[[% anualiz]:[% anualiz]]),1)*IF(DATOS!AX$5="Sí",1/DATOS_[[% normaliz]:[% normaliz]],1)*(DATOS_[Conc.Sal.20])))))))),
0)</f>
        <v>0</v>
      </c>
      <c r="AD83" s="178">
        <f t="array" ref="AD83">IFERROR(
(MEDIAN((IF(DATOS_[[Sexo]:[Sexo]]=$B83,IF(DATOS_[[AGRUP. VALOR. PTO.]:[AGRUP. VALOR. PTO.]]=$B81,IF(DATOS_[[Check Periodo Ref.]:[Check Periodo Ref.]]="Dentro",IF(DATOS_[[Check Equiparado]:[Check Equiparado]]="Sí",IF(DATOS!AY$4="Sí",(1/DATOS_[[% anualiz]:[% anualiz]]),1)*IF(DATOS!AY$5="Sí",1/DATOS_[[% normaliz]:[% normaliz]],1)*(DATOS_[Conc.Sal.21])))))))),
0)</f>
        <v>0</v>
      </c>
      <c r="AE83" s="178">
        <f t="array" ref="AE83">IFERROR(
(MEDIAN((IF(DATOS_[[Sexo]:[Sexo]]=$B83,IF(DATOS_[[AGRUP. VALOR. PTO.]:[AGRUP. VALOR. PTO.]]=$B81,IF(DATOS_[[Check Periodo Ref.]:[Check Periodo Ref.]]="Dentro",IF(DATOS_[[Check Equiparado]:[Check Equiparado]]="Sí",IF(DATOS!AZ$4="Sí",(1/DATOS_[[% anualiz]:[% anualiz]]),1)*IF(DATOS!AZ$5="Sí",1/DATOS_[[% normaliz]:[% normaliz]],1)*(DATOS_[Conc.Sal.22])))))))),
0)</f>
        <v>0</v>
      </c>
      <c r="AF83" s="178">
        <f t="array" ref="AF83">IFERROR(
(MEDIAN((IF(DATOS_[[Sexo]:[Sexo]]=$B83,IF(DATOS_[[AGRUP. VALOR. PTO.]:[AGRUP. VALOR. PTO.]]=$B81,IF(DATOS_[[Check Periodo Ref.]:[Check Periodo Ref.]]="Dentro",IF(DATOS_[[Check Equiparado]:[Check Equiparado]]="Sí",IF(DATOS!BA$4="Sí",(1/DATOS_[[% anualiz]:[% anualiz]]),1)*IF(DATOS!BA$5="Sí",1/DATOS_[[% normaliz]:[% normaliz]],1)*(DATOS_[Conc.Sal.23])))))))),
0)</f>
        <v>0</v>
      </c>
      <c r="AG83" s="178">
        <f t="array" ref="AG83">IFERROR(
(MEDIAN((IF(DATOS_[[Sexo]:[Sexo]]=$B83,IF(DATOS_[[AGRUP. VALOR. PTO.]:[AGRUP. VALOR. PTO.]]=$B81,IF(DATOS_[[Check Periodo Ref.]:[Check Periodo Ref.]]="Dentro",IF(DATOS_[[Check Equiparado]:[Check Equiparado]]="Sí",IF(DATOS!BB$4="Sí",(1/DATOS_[[% anualiz]:[% anualiz]]),1)*IF(DATOS!BB$5="Sí",1/DATOS_[[% normaliz]:[% normaliz]],1)*(DATOS_[Conc.Sal.24])))))))),
0)</f>
        <v>0</v>
      </c>
      <c r="AH83" s="178">
        <f t="array" ref="AH83">IFERROR(
(MEDIAN((IF(DATOS_[[Sexo]:[Sexo]]=$B83,IF(DATOS_[[AGRUP. VALOR. PTO.]:[AGRUP. VALOR. PTO.]]=$B81,IF(DATOS_[[Check Periodo Ref.]:[Check Periodo Ref.]]="Dentro",IF(DATOS_[[Check Equiparado]:[Check Equiparado]]="Sí",IF(DATOS!BC$4="Sí",(1/DATOS_[[% anualiz]:[% anualiz]]),1)*IF(DATOS!BC$5="Sí",1/DATOS_[[% normaliz]:[% normaliz]],1)*(DATOS_[Conc.Sal.25])))))))),
0)</f>
        <v>0</v>
      </c>
      <c r="AI83" s="178">
        <f t="array" ref="AI83">IFERROR(
(MEDIAN((IF(DATOS_[[Sexo]:[Sexo]]=$B83,IF(DATOS_[[AGRUP. VALOR. PTO.]:[AGRUP. VALOR. PTO.]]=$B81,IF(DATOS_[[Check Periodo Ref.]:[Check Periodo Ref.]]="Dentro",IF(DATOS_[[Check Equiparado]:[Check Equiparado]]="Sí",IF(DATOS!BD$4="Sí",(1/DATOS_[[% anualiz]:[% anualiz]]),1)*IF(DATOS!BD$5="Sí",1/DATOS_[[% normaliz]:[% normaliz]],1)*(DATOS_[Conc.Sal.26])))))))),
0)</f>
        <v>0</v>
      </c>
      <c r="AJ83" s="178">
        <f t="array" ref="AJ83">IFERROR(
(MEDIAN((IF(DATOS_[[Sexo]:[Sexo]]=$B83,IF(DATOS_[[AGRUP. VALOR. PTO.]:[AGRUP. VALOR. PTO.]]=$B81,IF(DATOS_[[Check Periodo Ref.]:[Check Periodo Ref.]]="Dentro",IF(DATOS_[[Check Equiparado]:[Check Equiparado]]="Sí",IF(DATOS!BE$4="Sí",(1/DATOS_[[% anualiz]:[% anualiz]]),1)*IF(DATOS!BE$5="Sí",1/DATOS_[[% normaliz]:[% normaliz]],1)*(DATOS_[Conc.Sal.27])))))))),
0)</f>
        <v>0</v>
      </c>
      <c r="AK83" s="178">
        <f t="array" ref="AK83">IFERROR(
(MEDIAN((IF(DATOS_[[Sexo]:[Sexo]]=$B83,IF(DATOS_[[AGRUP. VALOR. PTO.]:[AGRUP. VALOR. PTO.]]=$B81,IF(DATOS_[[Check Periodo Ref.]:[Check Periodo Ref.]]="Dentro",IF(DATOS_[[Check Equiparado]:[Check Equiparado]]="Sí",IF(DATOS!BF$4="Sí",(1/DATOS_[[% anualiz]:[% anualiz]]),1)*IF(DATOS!BF$5="Sí",1/DATOS_[[% normaliz]:[% normaliz]],1)*(DATOS_[Conc.Sal.28])))))))),
0)</f>
        <v>0</v>
      </c>
      <c r="AL83" s="178">
        <f t="array" ref="AL83">IFERROR(
(MEDIAN((IF(DATOS_[[Sexo]:[Sexo]]=$B83,IF(DATOS_[[AGRUP. VALOR. PTO.]:[AGRUP. VALOR. PTO.]]=$B81,IF(DATOS_[[Check Periodo Ref.]:[Check Periodo Ref.]]="Dentro",IF(DATOS_[[Check Equiparado]:[Check Equiparado]]="Sí",IF(DATOS!BG$4="Sí",(1/DATOS_[[% anualiz]:[% anualiz]]),1)*IF(DATOS!BG$5="Sí",1/DATOS_[[% normaliz]:[% normaliz]],1)*(DATOS_[Conc.Sal.29])))))))),
0)</f>
        <v>0</v>
      </c>
      <c r="AM83" s="178">
        <f t="array" ref="AM83">IFERROR(
(MEDIAN((IF(DATOS_[[Sexo]:[Sexo]]=$B83,IF(DATOS_[[AGRUP. VALOR. PTO.]:[AGRUP. VALOR. PTO.]]=$B81,IF(DATOS_[[Check Periodo Ref.]:[Check Periodo Ref.]]="Dentro",IF(DATOS_[[Check Equiparado]:[Check Equiparado]]="Sí",IF(DATOS!BH$4="Sí",(1/DATOS_[[% anualiz]:[% anualiz]]),1)*IF(DATOS!BH$5="Sí",1/DATOS_[[% normaliz]:[% normaliz]],1)*(DATOS_[Conc.Sal.30])))))))),
0)</f>
        <v>0</v>
      </c>
      <c r="AN83" s="179">
        <f t="array" ref="AN83">IFERROR(
MEDIAN(IF(DATOS_[Sexo]=$B83,IF(DATOS_[[AGRUP. VALOR. PTO.]:[AGRUP. VALOR. PTO.]]=$B81,IF(DATOS_[Check Equiparado]="Sí",IF(DATOS_[Check Periodo Ref.]="Dentro",DATOS_[Tot COMPL.SAL Eq],FALSE))))),
0)</f>
        <v>0</v>
      </c>
      <c r="AO83" s="180">
        <f t="array" ref="AO83">IFERROR(
MEDIAN(IF(DATOS_[Sexo]=$B83,IF(DATOS_[[AGRUP. VALOR. PTO.]:[AGRUP. VALOR. PTO.]]=$B81,IF(DATOS_[Check Equiparado]="Sí",IF(DATOS_[Check Periodo Ref.]="Dentro",DATOS_[TOTAL SALARIO Eq],FALSE))))),
0)</f>
        <v>0</v>
      </c>
      <c r="AP83" s="181">
        <f t="array" ref="AP83">IFERROR(
(MEDIAN((IF(DATOS_[[Sexo]:[Sexo]]=$B83,IF(DATOS_[[AGRUP. VALOR. PTO.]:[AGRUP. VALOR. PTO.]]=$B82,IF(DATOS_[[Check Periodo Ref.]:[Check Periodo Ref.]]="Dentro",IF(DATOS_[[Check Equiparado]:[Check Equiparado]]="Sí",IF(DATOS!BI$4="Sí",(1/DATOS_[[% anualiz]:[% anualiz]]),1)*IF(DATOS!BI$5="Sí",1/DATOS_[[% normaliz]:[% normaliz]],1)*(DATOS_[C.Extra.01])))))))),
0)</f>
        <v>0</v>
      </c>
      <c r="AQ83" s="181">
        <f t="array" ref="AQ83">IFERROR(
(MEDIAN((IF(DATOS_[[Sexo]:[Sexo]]=$B83,IF(DATOS_[[AGRUP. VALOR. PTO.]:[AGRUP. VALOR. PTO.]]=$B82,IF(DATOS_[[Check Periodo Ref.]:[Check Periodo Ref.]]="Dentro",IF(DATOS_[[Check Equiparado]:[Check Equiparado]]="Sí",IF(DATOS!BJ$4="Sí",(1/DATOS_[[% anualiz]:[% anualiz]]),1)*IF(DATOS!BJ$5="Sí",1/DATOS_[[% normaliz]:[% normaliz]],1)*(DATOS_[C.Extra.02])))))))),
0)</f>
        <v>0</v>
      </c>
      <c r="AR83" s="181">
        <f t="array" ref="AR83">IFERROR(
(MEDIAN((IF(DATOS_[[Sexo]:[Sexo]]=$B83,IF(DATOS_[[AGRUP. VALOR. PTO.]:[AGRUP. VALOR. PTO.]]=$B82,IF(DATOS_[[Check Periodo Ref.]:[Check Periodo Ref.]]="Dentro",IF(DATOS_[[Check Equiparado]:[Check Equiparado]]="Sí",IF(DATOS!BK$4="Sí",(1/DATOS_[[% anualiz]:[% anualiz]]),1)*IF(DATOS!BK$5="Sí",1/DATOS_[[% normaliz]:[% normaliz]],1)*(DATOS_[C.Extra.03])))))))),
0)</f>
        <v>0</v>
      </c>
      <c r="AS83" s="181">
        <f t="array" ref="AS83">IFERROR(
(MEDIAN((IF(DATOS_[[Sexo]:[Sexo]]=$B83,IF(DATOS_[[AGRUP. VALOR. PTO.]:[AGRUP. VALOR. PTO.]]=$B82,IF(DATOS_[[Check Periodo Ref.]:[Check Periodo Ref.]]="Dentro",IF(DATOS_[[Check Equiparado]:[Check Equiparado]]="Sí",IF(DATOS!BL$4="Sí",(1/DATOS_[[% anualiz]:[% anualiz]]),1)*IF(DATOS!BL$5="Sí",1/DATOS_[[% normaliz]:[% normaliz]],1)*(DATOS_[C.Extra.04])))))))),
0)</f>
        <v>0</v>
      </c>
      <c r="AT83" s="181">
        <f t="array" ref="AT83">IFERROR(
(MEDIAN((IF(DATOS_[[Sexo]:[Sexo]]=$B83,IF(DATOS_[[AGRUP. VALOR. PTO.]:[AGRUP. VALOR. PTO.]]=$B82,IF(DATOS_[[Check Periodo Ref.]:[Check Periodo Ref.]]="Dentro",IF(DATOS_[[Check Equiparado]:[Check Equiparado]]="Sí",IF(DATOS!BM$4="Sí",(1/DATOS_[[% anualiz]:[% anualiz]]),1)*IF(DATOS!BM$5="Sí",1/DATOS_[[% normaliz]:[% normaliz]],1)*(DATOS_[C.Extra.05])))))))),
0)</f>
        <v>0</v>
      </c>
      <c r="AU83" s="182">
        <f t="array" ref="AU83">IFERROR(
MEDIAN(IF(DATOS_[Sexo]=$B83,IF(DATOS_[[AGRUP. VALOR. PTO.]:[AGRUP. VALOR. PTO.]]=$B81,IF(DATOS_[Check Equiparado]="Sí",IF(DATOS_[Check Periodo Ref.]="Dentro",DATOS_[Tot Extrasalarial Eq],FALSE))))),
0)</f>
        <v>0</v>
      </c>
      <c r="AV83" s="183">
        <f t="array" ref="AV83">IFERROR(
MEDIAN(IF(DATOS_[Sexo]=$B83,IF(DATOS_[[AGRUP. VALOR. PTO.]:[AGRUP. VALOR. PTO.]]=$B81,IF(DATOS_[Check Equiparado]="Sí",IF(DATOS_[Check Periodo Ref.]="Dentro",DATOS_[TOTAL Retrib Eq],FALSE))))),
0)</f>
        <v>0</v>
      </c>
    </row>
    <row r="84" spans="1:48" ht="17.25" thickBot="1" x14ac:dyDescent="0.35">
      <c r="A84" s="107" t="str">
        <f t="shared" ref="A84" si="95">+A85</f>
        <v>[ocultar]</v>
      </c>
      <c r="B84" s="157" t="s">
        <v>283</v>
      </c>
      <c r="C84" s="176"/>
      <c r="D84" s="106"/>
      <c r="E84" s="106"/>
      <c r="F84" s="106"/>
      <c r="G84" s="106"/>
      <c r="H84" s="106"/>
      <c r="I84" s="186" t="str">
        <f t="shared" ref="I84:AV84" si="96">IFERROR((I85-I86)/I85,"")</f>
        <v/>
      </c>
      <c r="J84" s="190" t="str">
        <f t="shared" si="96"/>
        <v/>
      </c>
      <c r="K84" s="190" t="str">
        <f t="shared" si="96"/>
        <v/>
      </c>
      <c r="L84" s="190" t="str">
        <f t="shared" si="96"/>
        <v/>
      </c>
      <c r="M84" s="190" t="str">
        <f t="shared" si="96"/>
        <v/>
      </c>
      <c r="N84" s="190" t="str">
        <f t="shared" si="96"/>
        <v/>
      </c>
      <c r="O84" s="190" t="str">
        <f t="shared" si="96"/>
        <v/>
      </c>
      <c r="P84" s="190" t="str">
        <f t="shared" si="96"/>
        <v/>
      </c>
      <c r="Q84" s="190" t="str">
        <f t="shared" si="96"/>
        <v/>
      </c>
      <c r="R84" s="190" t="str">
        <f t="shared" si="96"/>
        <v/>
      </c>
      <c r="S84" s="190" t="str">
        <f t="shared" si="96"/>
        <v/>
      </c>
      <c r="T84" s="190" t="str">
        <f t="shared" si="96"/>
        <v/>
      </c>
      <c r="U84" s="190" t="str">
        <f t="shared" si="96"/>
        <v/>
      </c>
      <c r="V84" s="190" t="str">
        <f t="shared" si="96"/>
        <v/>
      </c>
      <c r="W84" s="190" t="str">
        <f t="shared" si="96"/>
        <v/>
      </c>
      <c r="X84" s="190" t="str">
        <f t="shared" si="96"/>
        <v/>
      </c>
      <c r="Y84" s="190" t="str">
        <f t="shared" si="96"/>
        <v/>
      </c>
      <c r="Z84" s="189" t="str">
        <f t="shared" si="96"/>
        <v/>
      </c>
      <c r="AA84" s="189" t="str">
        <f t="shared" si="96"/>
        <v/>
      </c>
      <c r="AB84" s="189" t="str">
        <f t="shared" si="96"/>
        <v/>
      </c>
      <c r="AC84" s="189" t="str">
        <f t="shared" si="96"/>
        <v/>
      </c>
      <c r="AD84" s="189" t="str">
        <f t="shared" si="96"/>
        <v/>
      </c>
      <c r="AE84" s="189" t="str">
        <f t="shared" si="96"/>
        <v/>
      </c>
      <c r="AF84" s="189" t="str">
        <f t="shared" si="96"/>
        <v/>
      </c>
      <c r="AG84" s="189" t="str">
        <f t="shared" si="96"/>
        <v/>
      </c>
      <c r="AH84" s="189" t="str">
        <f t="shared" si="96"/>
        <v/>
      </c>
      <c r="AI84" s="189" t="str">
        <f t="shared" si="96"/>
        <v/>
      </c>
      <c r="AJ84" s="189" t="str">
        <f t="shared" si="96"/>
        <v/>
      </c>
      <c r="AK84" s="189" t="str">
        <f t="shared" si="96"/>
        <v/>
      </c>
      <c r="AL84" s="189" t="str">
        <f t="shared" si="96"/>
        <v/>
      </c>
      <c r="AM84" s="189" t="str">
        <f t="shared" si="96"/>
        <v/>
      </c>
      <c r="AN84" s="191" t="str">
        <f t="shared" si="96"/>
        <v/>
      </c>
      <c r="AO84" s="195" t="str">
        <f t="shared" si="96"/>
        <v/>
      </c>
      <c r="AP84" s="192" t="str">
        <f t="shared" si="96"/>
        <v/>
      </c>
      <c r="AQ84" s="192" t="str">
        <f t="shared" si="96"/>
        <v/>
      </c>
      <c r="AR84" s="192" t="str">
        <f t="shared" si="96"/>
        <v/>
      </c>
      <c r="AS84" s="192" t="str">
        <f t="shared" si="96"/>
        <v/>
      </c>
      <c r="AT84" s="192" t="str">
        <f t="shared" si="96"/>
        <v/>
      </c>
      <c r="AU84" s="193" t="str">
        <f t="shared" si="96"/>
        <v/>
      </c>
      <c r="AV84" s="194" t="str">
        <f t="shared" si="96"/>
        <v/>
      </c>
    </row>
    <row r="85" spans="1:48" x14ac:dyDescent="0.3">
      <c r="A85" s="107" t="str">
        <f t="shared" ref="A85" si="97">+IF(C85+C86=0,"[ocultar]","")</f>
        <v>[ocultar]</v>
      </c>
      <c r="B85" s="153" t="s">
        <v>162</v>
      </c>
      <c r="C85" s="99">
        <f t="array" ref="C85">SUM(IF($B85=DATOS_[Sexo],
IF($B84=DATOS_[AGRUP. VALOR. PTO.],
IF("Dentro"=DATOS_[Check Periodo Ref.],
1/(COUNTIFS(DATOS_[Sexo],$B85,DATOS_[AGRUP. VALOR. PTO.],$B84,DATOS_[Check Periodo Ref.],"Dentro",DATOS_[id],DATOS_[id]))))))</f>
        <v>0</v>
      </c>
      <c r="D85" s="100">
        <f>COUNTIFS(DATOS_[AGRUP. VALOR. PTO.],$B84,DATOS_[Sexo],$B85,DATOS_[Check Periodo Ref.],"Dentro")</f>
        <v>0</v>
      </c>
      <c r="E85" s="100">
        <f>COUNTIFS(DATOS_[AGRUP. VALOR. PTO.],$B84,DATOS_[Sexo],$B85,DATOS_[Check Periodo Ref.],"Dentro",DATOS_[Check Nº SC Norm],"Sí")</f>
        <v>0</v>
      </c>
      <c r="F85" s="100">
        <f>COUNTIFS(DATOS_[AGRUP. VALOR. PTO.],$B84,DATOS_[Sexo],$B85,DATOS_[Check Periodo Ref.],"Dentro",DATOS_[Check Nº SC Anualiz],"Sí")</f>
        <v>0</v>
      </c>
      <c r="G85" s="100">
        <f>COUNTIFS(DATOS_[AGRUP. VALOR. PTO.],$B84,DATOS_[Sexo],$B85,DATOS_[Check Periodo Ref.],"Dentro",DATOS_[Check Nº SC Norm y Anualiz],"Sí")</f>
        <v>0</v>
      </c>
      <c r="H85" s="100">
        <f>COUNTIFS(DATOS_[AGRUP. VALOR. PTO.],$B84,DATOS_[Sexo],$B85,DATOS_[Check Periodo Ref.],"Dentro",DATOS_[Check Equiparación],"Sí")</f>
        <v>0</v>
      </c>
      <c r="I85" s="177">
        <f t="array" ref="I85">IFERROR(
MEDIAN(IF(DATOS_[Sexo]=$B85,IF(DATOS_[[AGRUP. VALOR. PTO.]:[AGRUP. VALOR. PTO.]]=$B84,IF(DATOS_[Check Equiparado]="Sí",IF(DATOS_[Check Periodo Ref.]="Dentro",DATOS_[SALARIO BASE Eq],FALSE))))),
0)</f>
        <v>0</v>
      </c>
      <c r="J85" s="178">
        <f t="array" ref="J85">IFERROR(
(MEDIAN((IF(DATOS_[[Sexo]:[Sexo]]=$B85,IF(DATOS_[[AGRUP. VALOR. PTO.]:[AGRUP. VALOR. PTO.]]=$B84,IF(DATOS_[[Check Periodo Ref.]:[Check Periodo Ref.]]="Dentro",IF(DATOS_[[Check Equiparado]:[Check Equiparado]]="Sí",IF(DATOS!AE$4="Sí",(1/DATOS_[[% anualiz]:[% anualiz]]),1)*IF(DATOS!AE$5="Sí",1/DATOS_[[% normaliz]:[% normaliz]],1)*(DATOS_[Conc.Sal.01])))))))),
0)</f>
        <v>0</v>
      </c>
      <c r="K85" s="178">
        <f t="array" ref="K85">IFERROR(
(MEDIAN((IF(DATOS_[[Sexo]:[Sexo]]=$B85,IF(DATOS_[[AGRUP. VALOR. PTO.]:[AGRUP. VALOR. PTO.]]=$B84,IF(DATOS_[[Check Periodo Ref.]:[Check Periodo Ref.]]="Dentro",IF(DATOS_[[Check Equiparado]:[Check Equiparado]]="Sí",IF(DATOS!AF$4="Sí",(1/DATOS_[[% anualiz]:[% anualiz]]),1)*IF(DATOS!AF$5="Sí",1/DATOS_[[% normaliz]:[% normaliz]],1)*(DATOS_[Conc.Sal.02])))))))),
0)</f>
        <v>0</v>
      </c>
      <c r="L85" s="178">
        <f t="array" ref="L85">IFERROR(
(MEDIAN((IF(DATOS_[[Sexo]:[Sexo]]=$B85,IF(DATOS_[[AGRUP. VALOR. PTO.]:[AGRUP. VALOR. PTO.]]=$B84,IF(DATOS_[[Check Periodo Ref.]:[Check Periodo Ref.]]="Dentro",IF(DATOS_[[Check Equiparado]:[Check Equiparado]]="Sí",IF(DATOS!AG$4="Sí",(1/DATOS_[[% anualiz]:[% anualiz]]),1)*IF(DATOS!AG$5="Sí",1/DATOS_[[% normaliz]:[% normaliz]],1)*(DATOS_[Conc.Sal.03])))))))),
0)</f>
        <v>0</v>
      </c>
      <c r="M85" s="178">
        <f t="array" ref="M85">IFERROR(
(MEDIAN((IF(DATOS_[[Sexo]:[Sexo]]=$B85,IF(DATOS_[[AGRUP. VALOR. PTO.]:[AGRUP. VALOR. PTO.]]=$B84,IF(DATOS_[[Check Periodo Ref.]:[Check Periodo Ref.]]="Dentro",IF(DATOS_[[Check Equiparado]:[Check Equiparado]]="Sí",IF(DATOS!AH$4="Sí",(1/DATOS_[[% anualiz]:[% anualiz]]),1)*IF(DATOS!AH$5="Sí",1/DATOS_[[% normaliz]:[% normaliz]],1)*(DATOS_[Conc.Sal.04])))))))),
0)</f>
        <v>0</v>
      </c>
      <c r="N85" s="178">
        <f t="array" ref="N85">IFERROR(
(MEDIAN((IF(DATOS_[[Sexo]:[Sexo]]=$B85,IF(DATOS_[[AGRUP. VALOR. PTO.]:[AGRUP. VALOR. PTO.]]=$B84,IF(DATOS_[[Check Periodo Ref.]:[Check Periodo Ref.]]="Dentro",IF(DATOS_[[Check Equiparado]:[Check Equiparado]]="Sí",IF(DATOS!AI$4="Sí",(1/DATOS_[[% anualiz]:[% anualiz]]),1)*IF(DATOS!AI$5="Sí",1/DATOS_[[% normaliz]:[% normaliz]],1)*(DATOS_[Conc.Sal.05])))))))),
0)</f>
        <v>0</v>
      </c>
      <c r="O85" s="178">
        <f t="array" ref="O85">IFERROR(
(MEDIAN((IF(DATOS_[[Sexo]:[Sexo]]=$B85,IF(DATOS_[[AGRUP. VALOR. PTO.]:[AGRUP. VALOR. PTO.]]=$B84,IF(DATOS_[[Check Periodo Ref.]:[Check Periodo Ref.]]="Dentro",IF(DATOS_[[Check Equiparado]:[Check Equiparado]]="Sí",IF(DATOS!AJ$4="Sí",(1/DATOS_[[% anualiz]:[% anualiz]]),1)*IF(DATOS!AJ$5="Sí",1/DATOS_[[% normaliz]:[% normaliz]],1)*(DATOS_[Conc.Sal.06])))))))),
0)</f>
        <v>0</v>
      </c>
      <c r="P85" s="178">
        <f t="array" ref="P85">IFERROR(
(MEDIAN((IF(DATOS_[[Sexo]:[Sexo]]=$B85,IF(DATOS_[[AGRUP. VALOR. PTO.]:[AGRUP. VALOR. PTO.]]=$B84,IF(DATOS_[[Check Periodo Ref.]:[Check Periodo Ref.]]="Dentro",IF(DATOS_[[Check Equiparado]:[Check Equiparado]]="Sí",IF(DATOS!AK$4="Sí",(1/DATOS_[[% anualiz]:[% anualiz]]),1)*IF(DATOS!AK$5="Sí",1/DATOS_[[% normaliz]:[% normaliz]],1)*(DATOS_[Conc.Sal.07])))))))),
0)</f>
        <v>0</v>
      </c>
      <c r="Q85" s="178">
        <f t="array" ref="Q85">IFERROR(
(MEDIAN((IF(DATOS_[[Sexo]:[Sexo]]=$B85,IF(DATOS_[[AGRUP. VALOR. PTO.]:[AGRUP. VALOR. PTO.]]=$B84,IF(DATOS_[[Check Periodo Ref.]:[Check Periodo Ref.]]="Dentro",IF(DATOS_[[Check Equiparado]:[Check Equiparado]]="Sí",IF(DATOS!AL$4="Sí",(1/DATOS_[[% anualiz]:[% anualiz]]),1)*IF(DATOS!AL$5="Sí",1/DATOS_[[% normaliz]:[% normaliz]],1)*(DATOS_[Conc.Sal.08])))))))),
0)</f>
        <v>0</v>
      </c>
      <c r="R85" s="178">
        <f t="array" ref="R85">IFERROR(
(MEDIAN((IF(DATOS_[[Sexo]:[Sexo]]=$B85,IF(DATOS_[[AGRUP. VALOR. PTO.]:[AGRUP. VALOR. PTO.]]=$B84,IF(DATOS_[[Check Periodo Ref.]:[Check Periodo Ref.]]="Dentro",IF(DATOS_[[Check Equiparado]:[Check Equiparado]]="Sí",IF(DATOS!AM$4="Sí",(1/DATOS_[[% anualiz]:[% anualiz]]),1)*IF(DATOS!AM$5="Sí",1/DATOS_[[% normaliz]:[% normaliz]],1)*(DATOS_[Conc.Sal.09])))))))),
0)</f>
        <v>0</v>
      </c>
      <c r="S85" s="178">
        <f t="array" ref="S85">IFERROR(
(MEDIAN((IF(DATOS_[[Sexo]:[Sexo]]=$B85,IF(DATOS_[[AGRUP. VALOR. PTO.]:[AGRUP. VALOR. PTO.]]=$B84,IF(DATOS_[[Check Periodo Ref.]:[Check Periodo Ref.]]="Dentro",IF(DATOS_[[Check Equiparado]:[Check Equiparado]]="Sí",IF(DATOS!AN$4="Sí",(1/DATOS_[[% anualiz]:[% anualiz]]),1)*IF(DATOS!AN$5="Sí",1/DATOS_[[% normaliz]:[% normaliz]],1)*(DATOS_[Conc.Sal.10])))))))),
0)</f>
        <v>0</v>
      </c>
      <c r="T85" s="178">
        <f t="array" ref="T85">IFERROR(
(MEDIAN((IF(DATOS_[[Sexo]:[Sexo]]=$B85,IF(DATOS_[[AGRUP. VALOR. PTO.]:[AGRUP. VALOR. PTO.]]=$B84,IF(DATOS_[[Check Periodo Ref.]:[Check Periodo Ref.]]="Dentro",IF(DATOS_[[Check Equiparado]:[Check Equiparado]]="Sí",IF(DATOS!AO$4="Sí",(1/DATOS_[[% anualiz]:[% anualiz]]),1)*IF(DATOS!AO$5="Sí",1/DATOS_[[% normaliz]:[% normaliz]],1)*(DATOS_[Conc.Sal.11])))))))),
0)</f>
        <v>0</v>
      </c>
      <c r="U85" s="178">
        <f t="array" ref="U85">IFERROR(
(MEDIAN((IF(DATOS_[[Sexo]:[Sexo]]=$B85,IF(DATOS_[[AGRUP. VALOR. PTO.]:[AGRUP. VALOR. PTO.]]=$B84,IF(DATOS_[[Check Periodo Ref.]:[Check Periodo Ref.]]="Dentro",IF(DATOS_[[Check Equiparado]:[Check Equiparado]]="Sí",IF(DATOS!AP$4="Sí",(1/DATOS_[[% anualiz]:[% anualiz]]),1)*IF(DATOS!AP$5="Sí",1/DATOS_[[% normaliz]:[% normaliz]],1)*(DATOS_[Conc.Sal.12])))))))),
0)</f>
        <v>0</v>
      </c>
      <c r="V85" s="178">
        <f t="array" ref="V85">IFERROR(
(MEDIAN((IF(DATOS_[[Sexo]:[Sexo]]=$B85,IF(DATOS_[[AGRUP. VALOR. PTO.]:[AGRUP. VALOR. PTO.]]=$B84,IF(DATOS_[[Check Periodo Ref.]:[Check Periodo Ref.]]="Dentro",IF(DATOS_[[Check Equiparado]:[Check Equiparado]]="Sí",IF(DATOS!AQ$4="Sí",(1/DATOS_[[% anualiz]:[% anualiz]]),1)*IF(DATOS!AQ$5="Sí",1/DATOS_[[% normaliz]:[% normaliz]],1)*(DATOS_[Conc.Sal.13])))))))),
0)</f>
        <v>0</v>
      </c>
      <c r="W85" s="178">
        <f t="array" ref="W85">IFERROR(
(MEDIAN((IF(DATOS_[[Sexo]:[Sexo]]=$B85,IF(DATOS_[[AGRUP. VALOR. PTO.]:[AGRUP. VALOR. PTO.]]=$B84,IF(DATOS_[[Check Periodo Ref.]:[Check Periodo Ref.]]="Dentro",IF(DATOS_[[Check Equiparado]:[Check Equiparado]]="Sí",IF(DATOS!AR$4="Sí",(1/DATOS_[[% anualiz]:[% anualiz]]),1)*IF(DATOS!AR$5="Sí",1/DATOS_[[% normaliz]:[% normaliz]],1)*(DATOS_[Conc.Sal.14])))))))),
0)</f>
        <v>0</v>
      </c>
      <c r="X85" s="178">
        <f t="array" ref="X85">IFERROR(
(MEDIAN((IF(DATOS_[[Sexo]:[Sexo]]=$B85,IF(DATOS_[[AGRUP. VALOR. PTO.]:[AGRUP. VALOR. PTO.]]=$B84,IF(DATOS_[[Check Periodo Ref.]:[Check Periodo Ref.]]="Dentro",IF(DATOS_[[Check Equiparado]:[Check Equiparado]]="Sí",IF(DATOS!AS$4="Sí",(1/DATOS_[[% anualiz]:[% anualiz]]),1)*IF(DATOS!AS$5="Sí",1/DATOS_[[% normaliz]:[% normaliz]],1)*(DATOS_[Conc.Sal.15])))))))),
0)</f>
        <v>0</v>
      </c>
      <c r="Y85" s="178">
        <f t="array" ref="Y85">IFERROR(
(MEDIAN((IF(DATOS_[[Sexo]:[Sexo]]=$B85,IF(DATOS_[[AGRUP. VALOR. PTO.]:[AGRUP. VALOR. PTO.]]=$B84,IF(DATOS_[[Check Periodo Ref.]:[Check Periodo Ref.]]="Dentro",IF(DATOS_[[Check Equiparado]:[Check Equiparado]]="Sí",IF(DATOS!AT$4="Sí",(1/DATOS_[[% anualiz]:[% anualiz]]),1)*IF(DATOS!AT$5="Sí",1/DATOS_[[% normaliz]:[% normaliz]],1)*(DATOS_[Conc.Sal.16])))))))),
0)</f>
        <v>0</v>
      </c>
      <c r="Z85" s="178">
        <f t="array" ref="Z85">IFERROR(
(MEDIAN((IF(DATOS_[[Sexo]:[Sexo]]=$B85,IF(DATOS_[[AGRUP. VALOR. PTO.]:[AGRUP. VALOR. PTO.]]=$B84,IF(DATOS_[[Check Periodo Ref.]:[Check Periodo Ref.]]="Dentro",IF(DATOS_[[Check Equiparado]:[Check Equiparado]]="Sí",IF(DATOS!AU$4="Sí",(1/DATOS_[[% anualiz]:[% anualiz]]),1)*IF(DATOS!AU$5="Sí",1/DATOS_[[% normaliz]:[% normaliz]],1)*(DATOS_[Conc.Sal.17])))))))),
0)</f>
        <v>0</v>
      </c>
      <c r="AA85" s="178">
        <f t="array" ref="AA85">IFERROR(
(MEDIAN((IF(DATOS_[[Sexo]:[Sexo]]=$B85,IF(DATOS_[[AGRUP. VALOR. PTO.]:[AGRUP. VALOR. PTO.]]=$B84,IF(DATOS_[[Check Periodo Ref.]:[Check Periodo Ref.]]="Dentro",IF(DATOS_[[Check Equiparado]:[Check Equiparado]]="Sí",IF(DATOS!AV$4="Sí",(1/DATOS_[[% anualiz]:[% anualiz]]),1)*IF(DATOS!AV$5="Sí",1/DATOS_[[% normaliz]:[% normaliz]],1)*(DATOS_[Conc.Sal.18])))))))),
0)</f>
        <v>0</v>
      </c>
      <c r="AB85" s="178">
        <f t="array" ref="AB85">IFERROR(
(MEDIAN((IF(DATOS_[[Sexo]:[Sexo]]=$B85,IF(DATOS_[[AGRUP. VALOR. PTO.]:[AGRUP. VALOR. PTO.]]=$B84,IF(DATOS_[[Check Periodo Ref.]:[Check Periodo Ref.]]="Dentro",IF(DATOS_[[Check Equiparado]:[Check Equiparado]]="Sí",IF(DATOS!AW$4="Sí",(1/DATOS_[[% anualiz]:[% anualiz]]),1)*IF(DATOS!AW$5="Sí",1/DATOS_[[% normaliz]:[% normaliz]],1)*(DATOS_[Conc.Sal.19])))))))),
0)</f>
        <v>0</v>
      </c>
      <c r="AC85" s="178">
        <f t="array" ref="AC85">IFERROR(
(MEDIAN((IF(DATOS_[[Sexo]:[Sexo]]=$B85,IF(DATOS_[[AGRUP. VALOR. PTO.]:[AGRUP. VALOR. PTO.]]=$B84,IF(DATOS_[[Check Periodo Ref.]:[Check Periodo Ref.]]="Dentro",IF(DATOS_[[Check Equiparado]:[Check Equiparado]]="Sí",IF(DATOS!AX$4="Sí",(1/DATOS_[[% anualiz]:[% anualiz]]),1)*IF(DATOS!AX$5="Sí",1/DATOS_[[% normaliz]:[% normaliz]],1)*(DATOS_[Conc.Sal.20])))))))),
0)</f>
        <v>0</v>
      </c>
      <c r="AD85" s="178">
        <f t="array" ref="AD85">IFERROR(
(MEDIAN((IF(DATOS_[[Sexo]:[Sexo]]=$B85,IF(DATOS_[[AGRUP. VALOR. PTO.]:[AGRUP. VALOR. PTO.]]=$B84,IF(DATOS_[[Check Periodo Ref.]:[Check Periodo Ref.]]="Dentro",IF(DATOS_[[Check Equiparado]:[Check Equiparado]]="Sí",IF(DATOS!AY$4="Sí",(1/DATOS_[[% anualiz]:[% anualiz]]),1)*IF(DATOS!AY$5="Sí",1/DATOS_[[% normaliz]:[% normaliz]],1)*(DATOS_[Conc.Sal.21])))))))),
0)</f>
        <v>0</v>
      </c>
      <c r="AE85" s="178">
        <f t="array" ref="AE85">IFERROR(
(MEDIAN((IF(DATOS_[[Sexo]:[Sexo]]=$B85,IF(DATOS_[[AGRUP. VALOR. PTO.]:[AGRUP. VALOR. PTO.]]=$B84,IF(DATOS_[[Check Periodo Ref.]:[Check Periodo Ref.]]="Dentro",IF(DATOS_[[Check Equiparado]:[Check Equiparado]]="Sí",IF(DATOS!AZ$4="Sí",(1/DATOS_[[% anualiz]:[% anualiz]]),1)*IF(DATOS!AZ$5="Sí",1/DATOS_[[% normaliz]:[% normaliz]],1)*(DATOS_[Conc.Sal.22])))))))),
0)</f>
        <v>0</v>
      </c>
      <c r="AF85" s="178">
        <f t="array" ref="AF85">IFERROR(
(MEDIAN((IF(DATOS_[[Sexo]:[Sexo]]=$B85,IF(DATOS_[[AGRUP. VALOR. PTO.]:[AGRUP. VALOR. PTO.]]=$B84,IF(DATOS_[[Check Periodo Ref.]:[Check Periodo Ref.]]="Dentro",IF(DATOS_[[Check Equiparado]:[Check Equiparado]]="Sí",IF(DATOS!BA$4="Sí",(1/DATOS_[[% anualiz]:[% anualiz]]),1)*IF(DATOS!BA$5="Sí",1/DATOS_[[% normaliz]:[% normaliz]],1)*(DATOS_[Conc.Sal.23])))))))),
0)</f>
        <v>0</v>
      </c>
      <c r="AG85" s="178">
        <f t="array" ref="AG85">IFERROR(
(MEDIAN((IF(DATOS_[[Sexo]:[Sexo]]=$B85,IF(DATOS_[[AGRUP. VALOR. PTO.]:[AGRUP. VALOR. PTO.]]=$B84,IF(DATOS_[[Check Periodo Ref.]:[Check Periodo Ref.]]="Dentro",IF(DATOS_[[Check Equiparado]:[Check Equiparado]]="Sí",IF(DATOS!BB$4="Sí",(1/DATOS_[[% anualiz]:[% anualiz]]),1)*IF(DATOS!BB$5="Sí",1/DATOS_[[% normaliz]:[% normaliz]],1)*(DATOS_[Conc.Sal.24])))))))),
0)</f>
        <v>0</v>
      </c>
      <c r="AH85" s="178">
        <f t="array" ref="AH85">IFERROR(
(MEDIAN((IF(DATOS_[[Sexo]:[Sexo]]=$B85,IF(DATOS_[[AGRUP. VALOR. PTO.]:[AGRUP. VALOR. PTO.]]=$B84,IF(DATOS_[[Check Periodo Ref.]:[Check Periodo Ref.]]="Dentro",IF(DATOS_[[Check Equiparado]:[Check Equiparado]]="Sí",IF(DATOS!BC$4="Sí",(1/DATOS_[[% anualiz]:[% anualiz]]),1)*IF(DATOS!BC$5="Sí",1/DATOS_[[% normaliz]:[% normaliz]],1)*(DATOS_[Conc.Sal.25])))))))),
0)</f>
        <v>0</v>
      </c>
      <c r="AI85" s="178">
        <f t="array" ref="AI85">IFERROR(
(MEDIAN((IF(DATOS_[[Sexo]:[Sexo]]=$B85,IF(DATOS_[[AGRUP. VALOR. PTO.]:[AGRUP. VALOR. PTO.]]=$B84,IF(DATOS_[[Check Periodo Ref.]:[Check Periodo Ref.]]="Dentro",IF(DATOS_[[Check Equiparado]:[Check Equiparado]]="Sí",IF(DATOS!BD$4="Sí",(1/DATOS_[[% anualiz]:[% anualiz]]),1)*IF(DATOS!BD$5="Sí",1/DATOS_[[% normaliz]:[% normaliz]],1)*(DATOS_[Conc.Sal.26])))))))),
0)</f>
        <v>0</v>
      </c>
      <c r="AJ85" s="178">
        <f t="array" ref="AJ85">IFERROR(
(MEDIAN((IF(DATOS_[[Sexo]:[Sexo]]=$B85,IF(DATOS_[[AGRUP. VALOR. PTO.]:[AGRUP. VALOR. PTO.]]=$B84,IF(DATOS_[[Check Periodo Ref.]:[Check Periodo Ref.]]="Dentro",IF(DATOS_[[Check Equiparado]:[Check Equiparado]]="Sí",IF(DATOS!BE$4="Sí",(1/DATOS_[[% anualiz]:[% anualiz]]),1)*IF(DATOS!BE$5="Sí",1/DATOS_[[% normaliz]:[% normaliz]],1)*(DATOS_[Conc.Sal.27])))))))),
0)</f>
        <v>0</v>
      </c>
      <c r="AK85" s="178">
        <f t="array" ref="AK85">IFERROR(
(MEDIAN((IF(DATOS_[[Sexo]:[Sexo]]=$B85,IF(DATOS_[[AGRUP. VALOR. PTO.]:[AGRUP. VALOR. PTO.]]=$B84,IF(DATOS_[[Check Periodo Ref.]:[Check Periodo Ref.]]="Dentro",IF(DATOS_[[Check Equiparado]:[Check Equiparado]]="Sí",IF(DATOS!BF$4="Sí",(1/DATOS_[[% anualiz]:[% anualiz]]),1)*IF(DATOS!BF$5="Sí",1/DATOS_[[% normaliz]:[% normaliz]],1)*(DATOS_[Conc.Sal.28])))))))),
0)</f>
        <v>0</v>
      </c>
      <c r="AL85" s="178">
        <f t="array" ref="AL85">IFERROR(
(MEDIAN((IF(DATOS_[[Sexo]:[Sexo]]=$B85,IF(DATOS_[[AGRUP. VALOR. PTO.]:[AGRUP. VALOR. PTO.]]=$B84,IF(DATOS_[[Check Periodo Ref.]:[Check Periodo Ref.]]="Dentro",IF(DATOS_[[Check Equiparado]:[Check Equiparado]]="Sí",IF(DATOS!BG$4="Sí",(1/DATOS_[[% anualiz]:[% anualiz]]),1)*IF(DATOS!BG$5="Sí",1/DATOS_[[% normaliz]:[% normaliz]],1)*(DATOS_[Conc.Sal.29])))))))),
0)</f>
        <v>0</v>
      </c>
      <c r="AM85" s="178">
        <f t="array" ref="AM85">IFERROR(
(MEDIAN((IF(DATOS_[[Sexo]:[Sexo]]=$B85,IF(DATOS_[[AGRUP. VALOR. PTO.]:[AGRUP. VALOR. PTO.]]=$B84,IF(DATOS_[[Check Periodo Ref.]:[Check Periodo Ref.]]="Dentro",IF(DATOS_[[Check Equiparado]:[Check Equiparado]]="Sí",IF(DATOS!BH$4="Sí",(1/DATOS_[[% anualiz]:[% anualiz]]),1)*IF(DATOS!BH$5="Sí",1/DATOS_[[% normaliz]:[% normaliz]],1)*(DATOS_[Conc.Sal.30])))))))),
0)</f>
        <v>0</v>
      </c>
      <c r="AN85" s="179">
        <f t="array" ref="AN85">IFERROR(
MEDIAN(IF(DATOS_[Sexo]=$B85,IF(DATOS_[[AGRUP. VALOR. PTO.]:[AGRUP. VALOR. PTO.]]=$B84,IF(DATOS_[Check Equiparado]="Sí",IF(DATOS_[Check Periodo Ref.]="Dentro",DATOS_[Tot COMPL.SAL Eq],FALSE))))),
0)</f>
        <v>0</v>
      </c>
      <c r="AO85" s="180">
        <f t="array" ref="AO85">IFERROR(
MEDIAN(IF(DATOS_[Sexo]=$B85,IF(DATOS_[[AGRUP. VALOR. PTO.]:[AGRUP. VALOR. PTO.]]=$B84,IF(DATOS_[Check Equiparado]="Sí",IF(DATOS_[Check Periodo Ref.]="Dentro",DATOS_[TOTAL SALARIO Eq],FALSE))))),
0)</f>
        <v>0</v>
      </c>
      <c r="AP85" s="181">
        <f t="array" ref="AP85">IFERROR(
(MEDIAN((IF(DATOS_[[Sexo]:[Sexo]]=$B85,IF(DATOS_[[AGRUP. VALOR. PTO.]:[AGRUP. VALOR. PTO.]]=$B84,IF(DATOS_[[Check Periodo Ref.]:[Check Periodo Ref.]]="Dentro",IF(DATOS_[[Check Equiparado]:[Check Equiparado]]="Sí",IF(DATOS!BI$4="Sí",(1/DATOS_[[% anualiz]:[% anualiz]]),1)*IF(DATOS!BI$5="Sí",1/DATOS_[[% normaliz]:[% normaliz]],1)*(DATOS_[C.Extra.01])))))))),
0)</f>
        <v>0</v>
      </c>
      <c r="AQ85" s="181">
        <f t="array" ref="AQ85">IFERROR(
(MEDIAN((IF(DATOS_[[Sexo]:[Sexo]]=$B85,IF(DATOS_[[AGRUP. VALOR. PTO.]:[AGRUP. VALOR. PTO.]]=$B84,IF(DATOS_[[Check Periodo Ref.]:[Check Periodo Ref.]]="Dentro",IF(DATOS_[[Check Equiparado]:[Check Equiparado]]="Sí",IF(DATOS!BJ$4="Sí",(1/DATOS_[[% anualiz]:[% anualiz]]),1)*IF(DATOS!BJ$5="Sí",1/DATOS_[[% normaliz]:[% normaliz]],1)*(DATOS_[C.Extra.02])))))))),
0)</f>
        <v>0</v>
      </c>
      <c r="AR85" s="181">
        <f t="array" ref="AR85">IFERROR(
(MEDIAN((IF(DATOS_[[Sexo]:[Sexo]]=$B85,IF(DATOS_[[AGRUP. VALOR. PTO.]:[AGRUP. VALOR. PTO.]]=$B84,IF(DATOS_[[Check Periodo Ref.]:[Check Periodo Ref.]]="Dentro",IF(DATOS_[[Check Equiparado]:[Check Equiparado]]="Sí",IF(DATOS!BK$4="Sí",(1/DATOS_[[% anualiz]:[% anualiz]]),1)*IF(DATOS!BK$5="Sí",1/DATOS_[[% normaliz]:[% normaliz]],1)*(DATOS_[C.Extra.03])))))))),
0)</f>
        <v>0</v>
      </c>
      <c r="AS85" s="181">
        <f t="array" ref="AS85">IFERROR(
(MEDIAN((IF(DATOS_[[Sexo]:[Sexo]]=$B85,IF(DATOS_[[AGRUP. VALOR. PTO.]:[AGRUP. VALOR. PTO.]]=$B84,IF(DATOS_[[Check Periodo Ref.]:[Check Periodo Ref.]]="Dentro",IF(DATOS_[[Check Equiparado]:[Check Equiparado]]="Sí",IF(DATOS!BL$4="Sí",(1/DATOS_[[% anualiz]:[% anualiz]]),1)*IF(DATOS!BL$5="Sí",1/DATOS_[[% normaliz]:[% normaliz]],1)*(DATOS_[C.Extra.04])))))))),
0)</f>
        <v>0</v>
      </c>
      <c r="AT85" s="181">
        <f t="array" ref="AT85">IFERROR(
(MEDIAN((IF(DATOS_[[Sexo]:[Sexo]]=$B85,IF(DATOS_[[AGRUP. VALOR. PTO.]:[AGRUP. VALOR. PTO.]]=$B84,IF(DATOS_[[Check Periodo Ref.]:[Check Periodo Ref.]]="Dentro",IF(DATOS_[[Check Equiparado]:[Check Equiparado]]="Sí",IF(DATOS!BM$4="Sí",(1/DATOS_[[% anualiz]:[% anualiz]]),1)*IF(DATOS!BM$5="Sí",1/DATOS_[[% normaliz]:[% normaliz]],1)*(DATOS_[C.Extra.05])))))))),
0)</f>
        <v>0</v>
      </c>
      <c r="AU85" s="182">
        <f t="array" ref="AU85">IFERROR(
MEDIAN(IF(DATOS_[Sexo]=$B85,IF(DATOS_[[AGRUP. VALOR. PTO.]:[AGRUP. VALOR. PTO.]]=$B84,IF(DATOS_[Check Equiparado]="Sí",IF(DATOS_[Check Periodo Ref.]="Dentro",DATOS_[Tot Extrasalarial Eq],FALSE))))),
0)</f>
        <v>0</v>
      </c>
      <c r="AV85" s="183">
        <f t="array" ref="AV85">IFERROR(
MEDIAN(IF(DATOS_[Sexo]=$B85,IF(DATOS_[[AGRUP. VALOR. PTO.]:[AGRUP. VALOR. PTO.]]=$B84,IF(DATOS_[Check Equiparado]="Sí",IF(DATOS_[Check Periodo Ref.]="Dentro",DATOS_[TOTAL Retrib Eq],FALSE))))),
0)</f>
        <v>0</v>
      </c>
    </row>
    <row r="86" spans="1:48" x14ac:dyDescent="0.3">
      <c r="A86" s="107" t="str">
        <f t="shared" ref="A86" si="98">+A85</f>
        <v>[ocultar]</v>
      </c>
      <c r="B86" s="153" t="s">
        <v>163</v>
      </c>
      <c r="C86" s="99">
        <f t="array" ref="C86">SUM(IF($B86=DATOS_[Sexo],
IF($B84=DATOS_[AGRUP. VALOR. PTO.],
IF("Dentro"=DATOS_[Check Periodo Ref.],
1/(COUNTIFS(DATOS_[Sexo],$B86,DATOS_[AGRUP. VALOR. PTO.],$B84,DATOS_[Check Periodo Ref.],"Dentro",DATOS_[id],DATOS_[id]))))))</f>
        <v>0</v>
      </c>
      <c r="D86" s="100">
        <f>COUNTIFS(DATOS_[AGRUP. VALOR. PTO.],$B84,DATOS_[Sexo],$B86,DATOS_[Check Periodo Ref.],"Dentro")</f>
        <v>0</v>
      </c>
      <c r="E86" s="100">
        <f>COUNTIFS(DATOS_[AGRUP. VALOR. PTO.],$B84,DATOS_[Sexo],$B86,DATOS_[Check Periodo Ref.],"Dentro",DATOS_[Check Nº SC Norm],"Sí")</f>
        <v>0</v>
      </c>
      <c r="F86" s="100">
        <f>COUNTIFS(DATOS_[AGRUP. VALOR. PTO.],$B84,DATOS_[Sexo],$B86,DATOS_[Check Periodo Ref.],"Dentro",DATOS_[Check Nº SC Anualiz],"Sí")</f>
        <v>0</v>
      </c>
      <c r="G86" s="100">
        <f>COUNTIFS(DATOS_[AGRUP. VALOR. PTO.],$B84,DATOS_[Sexo],$B86,DATOS_[Check Periodo Ref.],"Dentro",DATOS_[Check Nº SC Norm y Anualiz],"Sí")</f>
        <v>0</v>
      </c>
      <c r="H86" s="100">
        <f>COUNTIFS(DATOS_[AGRUP. VALOR. PTO.],$B84,DATOS_[Sexo],$B86,DATOS_[Check Periodo Ref.],"Dentro",DATOS_[Check Equiparación],"Sí")</f>
        <v>0</v>
      </c>
      <c r="I86" s="177" cm="1">
        <f t="array" ref="I86">IFERROR(
MEDIAN(IF(DATOS_[Sexo]=$B86,IF(DATOS_[[AGRUP. VALOR. PTO.]:[AGRUP. VALOR. PTO.]]=$B84,IF(DATOS_[Check Equiparado]="Sí",IF(DATOS_[Check Periodo Ref.]="Dentro",DATOS_[SALARIO BASE Eq],FALSE))))),
0)</f>
        <v>0</v>
      </c>
      <c r="J86" s="178">
        <f t="array" ref="J86">IFERROR(
(MEDIAN((IF(DATOS_[[Sexo]:[Sexo]]=$B86,IF(DATOS_[[AGRUP. VALOR. PTO.]:[AGRUP. VALOR. PTO.]]=$B84,IF(DATOS_[[Check Periodo Ref.]:[Check Periodo Ref.]]="Dentro",IF(DATOS_[[Check Equiparado]:[Check Equiparado]]="Sí",IF(DATOS!AE$4="Sí",(1/DATOS_[[% anualiz]:[% anualiz]]),1)*IF(DATOS!AE$5="Sí",1/DATOS_[[% normaliz]:[% normaliz]],1)*(DATOS_[Conc.Sal.01])))))))),
0)</f>
        <v>0</v>
      </c>
      <c r="K86" s="178">
        <f t="array" ref="K86">IFERROR(
(MEDIAN((IF(DATOS_[[Sexo]:[Sexo]]=$B86,IF(DATOS_[[AGRUP. VALOR. PTO.]:[AGRUP. VALOR. PTO.]]=$B84,IF(DATOS_[[Check Periodo Ref.]:[Check Periodo Ref.]]="Dentro",IF(DATOS_[[Check Equiparado]:[Check Equiparado]]="Sí",IF(DATOS!AF$4="Sí",(1/DATOS_[[% anualiz]:[% anualiz]]),1)*IF(DATOS!AF$5="Sí",1/DATOS_[[% normaliz]:[% normaliz]],1)*(DATOS_[Conc.Sal.02])))))))),
0)</f>
        <v>0</v>
      </c>
      <c r="L86" s="178">
        <f t="array" ref="L86">IFERROR(
(MEDIAN((IF(DATOS_[[Sexo]:[Sexo]]=$B86,IF(DATOS_[[AGRUP. VALOR. PTO.]:[AGRUP. VALOR. PTO.]]=$B84,IF(DATOS_[[Check Periodo Ref.]:[Check Periodo Ref.]]="Dentro",IF(DATOS_[[Check Equiparado]:[Check Equiparado]]="Sí",IF(DATOS!AG$4="Sí",(1/DATOS_[[% anualiz]:[% anualiz]]),1)*IF(DATOS!AG$5="Sí",1/DATOS_[[% normaliz]:[% normaliz]],1)*(DATOS_[Conc.Sal.03])))))))),
0)</f>
        <v>0</v>
      </c>
      <c r="M86" s="178">
        <f t="array" ref="M86">IFERROR(
(MEDIAN((IF(DATOS_[[Sexo]:[Sexo]]=$B86,IF(DATOS_[[AGRUP. VALOR. PTO.]:[AGRUP. VALOR. PTO.]]=$B84,IF(DATOS_[[Check Periodo Ref.]:[Check Periodo Ref.]]="Dentro",IF(DATOS_[[Check Equiparado]:[Check Equiparado]]="Sí",IF(DATOS!AH$4="Sí",(1/DATOS_[[% anualiz]:[% anualiz]]),1)*IF(DATOS!AH$5="Sí",1/DATOS_[[% normaliz]:[% normaliz]],1)*(DATOS_[Conc.Sal.04])))))))),
0)</f>
        <v>0</v>
      </c>
      <c r="N86" s="178">
        <f t="array" ref="N86">IFERROR(
(MEDIAN((IF(DATOS_[[Sexo]:[Sexo]]=$B86,IF(DATOS_[[AGRUP. VALOR. PTO.]:[AGRUP. VALOR. PTO.]]=$B84,IF(DATOS_[[Check Periodo Ref.]:[Check Periodo Ref.]]="Dentro",IF(DATOS_[[Check Equiparado]:[Check Equiparado]]="Sí",IF(DATOS!AI$4="Sí",(1/DATOS_[[% anualiz]:[% anualiz]]),1)*IF(DATOS!AI$5="Sí",1/DATOS_[[% normaliz]:[% normaliz]],1)*(DATOS_[Conc.Sal.05])))))))),
0)</f>
        <v>0</v>
      </c>
      <c r="O86" s="178">
        <f t="array" ref="O86">IFERROR(
(MEDIAN((IF(DATOS_[[Sexo]:[Sexo]]=$B86,IF(DATOS_[[AGRUP. VALOR. PTO.]:[AGRUP. VALOR. PTO.]]=$B84,IF(DATOS_[[Check Periodo Ref.]:[Check Periodo Ref.]]="Dentro",IF(DATOS_[[Check Equiparado]:[Check Equiparado]]="Sí",IF(DATOS!AJ$4="Sí",(1/DATOS_[[% anualiz]:[% anualiz]]),1)*IF(DATOS!AJ$5="Sí",1/DATOS_[[% normaliz]:[% normaliz]],1)*(DATOS_[Conc.Sal.06])))))))),
0)</f>
        <v>0</v>
      </c>
      <c r="P86" s="178">
        <f t="array" ref="P86">IFERROR(
(MEDIAN((IF(DATOS_[[Sexo]:[Sexo]]=$B86,IF(DATOS_[[AGRUP. VALOR. PTO.]:[AGRUP. VALOR. PTO.]]=$B84,IF(DATOS_[[Check Periodo Ref.]:[Check Periodo Ref.]]="Dentro",IF(DATOS_[[Check Equiparado]:[Check Equiparado]]="Sí",IF(DATOS!AK$4="Sí",(1/DATOS_[[% anualiz]:[% anualiz]]),1)*IF(DATOS!AK$5="Sí",1/DATOS_[[% normaliz]:[% normaliz]],1)*(DATOS_[Conc.Sal.07])))))))),
0)</f>
        <v>0</v>
      </c>
      <c r="Q86" s="178">
        <f t="array" ref="Q86">IFERROR(
(MEDIAN((IF(DATOS_[[Sexo]:[Sexo]]=$B86,IF(DATOS_[[AGRUP. VALOR. PTO.]:[AGRUP. VALOR. PTO.]]=$B84,IF(DATOS_[[Check Periodo Ref.]:[Check Periodo Ref.]]="Dentro",IF(DATOS_[[Check Equiparado]:[Check Equiparado]]="Sí",IF(DATOS!AL$4="Sí",(1/DATOS_[[% anualiz]:[% anualiz]]),1)*IF(DATOS!AL$5="Sí",1/DATOS_[[% normaliz]:[% normaliz]],1)*(DATOS_[Conc.Sal.08])))))))),
0)</f>
        <v>0</v>
      </c>
      <c r="R86" s="178">
        <f t="array" ref="R86">IFERROR(
(MEDIAN((IF(DATOS_[[Sexo]:[Sexo]]=$B86,IF(DATOS_[[AGRUP. VALOR. PTO.]:[AGRUP. VALOR. PTO.]]=$B84,IF(DATOS_[[Check Periodo Ref.]:[Check Periodo Ref.]]="Dentro",IF(DATOS_[[Check Equiparado]:[Check Equiparado]]="Sí",IF(DATOS!AM$4="Sí",(1/DATOS_[[% anualiz]:[% anualiz]]),1)*IF(DATOS!AM$5="Sí",1/DATOS_[[% normaliz]:[% normaliz]],1)*(DATOS_[Conc.Sal.09])))))))),
0)</f>
        <v>0</v>
      </c>
      <c r="S86" s="178">
        <f t="array" ref="S86">IFERROR(
(MEDIAN((IF(DATOS_[[Sexo]:[Sexo]]=$B86,IF(DATOS_[[AGRUP. VALOR. PTO.]:[AGRUP. VALOR. PTO.]]=$B84,IF(DATOS_[[Check Periodo Ref.]:[Check Periodo Ref.]]="Dentro",IF(DATOS_[[Check Equiparado]:[Check Equiparado]]="Sí",IF(DATOS!AN$4="Sí",(1/DATOS_[[% anualiz]:[% anualiz]]),1)*IF(DATOS!AN$5="Sí",1/DATOS_[[% normaliz]:[% normaliz]],1)*(DATOS_[Conc.Sal.10])))))))),
0)</f>
        <v>0</v>
      </c>
      <c r="T86" s="178">
        <f t="array" ref="T86">IFERROR(
(MEDIAN((IF(DATOS_[[Sexo]:[Sexo]]=$B86,IF(DATOS_[[AGRUP. VALOR. PTO.]:[AGRUP. VALOR. PTO.]]=$B84,IF(DATOS_[[Check Periodo Ref.]:[Check Periodo Ref.]]="Dentro",IF(DATOS_[[Check Equiparado]:[Check Equiparado]]="Sí",IF(DATOS!AO$4="Sí",(1/DATOS_[[% anualiz]:[% anualiz]]),1)*IF(DATOS!AO$5="Sí",1/DATOS_[[% normaliz]:[% normaliz]],1)*(DATOS_[Conc.Sal.11])))))))),
0)</f>
        <v>0</v>
      </c>
      <c r="U86" s="178">
        <f t="array" ref="U86">IFERROR(
(MEDIAN((IF(DATOS_[[Sexo]:[Sexo]]=$B86,IF(DATOS_[[AGRUP. VALOR. PTO.]:[AGRUP. VALOR. PTO.]]=$B84,IF(DATOS_[[Check Periodo Ref.]:[Check Periodo Ref.]]="Dentro",IF(DATOS_[[Check Equiparado]:[Check Equiparado]]="Sí",IF(DATOS!AP$4="Sí",(1/DATOS_[[% anualiz]:[% anualiz]]),1)*IF(DATOS!AP$5="Sí",1/DATOS_[[% normaliz]:[% normaliz]],1)*(DATOS_[Conc.Sal.12])))))))),
0)</f>
        <v>0</v>
      </c>
      <c r="V86" s="178">
        <f t="array" ref="V86">IFERROR(
(MEDIAN((IF(DATOS_[[Sexo]:[Sexo]]=$B86,IF(DATOS_[[AGRUP. VALOR. PTO.]:[AGRUP. VALOR. PTO.]]=$B84,IF(DATOS_[[Check Periodo Ref.]:[Check Periodo Ref.]]="Dentro",IF(DATOS_[[Check Equiparado]:[Check Equiparado]]="Sí",IF(DATOS!AQ$4="Sí",(1/DATOS_[[% anualiz]:[% anualiz]]),1)*IF(DATOS!AQ$5="Sí",1/DATOS_[[% normaliz]:[% normaliz]],1)*(DATOS_[Conc.Sal.13])))))))),
0)</f>
        <v>0</v>
      </c>
      <c r="W86" s="178">
        <f t="array" ref="W86">IFERROR(
(MEDIAN((IF(DATOS_[[Sexo]:[Sexo]]=$B86,IF(DATOS_[[AGRUP. VALOR. PTO.]:[AGRUP. VALOR. PTO.]]=$B84,IF(DATOS_[[Check Periodo Ref.]:[Check Periodo Ref.]]="Dentro",IF(DATOS_[[Check Equiparado]:[Check Equiparado]]="Sí",IF(DATOS!AR$4="Sí",(1/DATOS_[[% anualiz]:[% anualiz]]),1)*IF(DATOS!AR$5="Sí",1/DATOS_[[% normaliz]:[% normaliz]],1)*(DATOS_[Conc.Sal.14])))))))),
0)</f>
        <v>0</v>
      </c>
      <c r="X86" s="178">
        <f t="array" ref="X86">IFERROR(
(MEDIAN((IF(DATOS_[[Sexo]:[Sexo]]=$B86,IF(DATOS_[[AGRUP. VALOR. PTO.]:[AGRUP. VALOR. PTO.]]=$B84,IF(DATOS_[[Check Periodo Ref.]:[Check Periodo Ref.]]="Dentro",IF(DATOS_[[Check Equiparado]:[Check Equiparado]]="Sí",IF(DATOS!AS$4="Sí",(1/DATOS_[[% anualiz]:[% anualiz]]),1)*IF(DATOS!AS$5="Sí",1/DATOS_[[% normaliz]:[% normaliz]],1)*(DATOS_[Conc.Sal.15])))))))),
0)</f>
        <v>0</v>
      </c>
      <c r="Y86" s="178">
        <f t="array" ref="Y86">IFERROR(
(MEDIAN((IF(DATOS_[[Sexo]:[Sexo]]=$B86,IF(DATOS_[[AGRUP. VALOR. PTO.]:[AGRUP. VALOR. PTO.]]=$B84,IF(DATOS_[[Check Periodo Ref.]:[Check Periodo Ref.]]="Dentro",IF(DATOS_[[Check Equiparado]:[Check Equiparado]]="Sí",IF(DATOS!AT$4="Sí",(1/DATOS_[[% anualiz]:[% anualiz]]),1)*IF(DATOS!AT$5="Sí",1/DATOS_[[% normaliz]:[% normaliz]],1)*(DATOS_[Conc.Sal.16])))))))),
0)</f>
        <v>0</v>
      </c>
      <c r="Z86" s="178">
        <f t="array" ref="Z86">IFERROR(
(MEDIAN((IF(DATOS_[[Sexo]:[Sexo]]=$B86,IF(DATOS_[[AGRUP. VALOR. PTO.]:[AGRUP. VALOR. PTO.]]=$B84,IF(DATOS_[[Check Periodo Ref.]:[Check Periodo Ref.]]="Dentro",IF(DATOS_[[Check Equiparado]:[Check Equiparado]]="Sí",IF(DATOS!AU$4="Sí",(1/DATOS_[[% anualiz]:[% anualiz]]),1)*IF(DATOS!AU$5="Sí",1/DATOS_[[% normaliz]:[% normaliz]],1)*(DATOS_[Conc.Sal.17])))))))),
0)</f>
        <v>0</v>
      </c>
      <c r="AA86" s="178">
        <f t="array" ref="AA86">IFERROR(
(MEDIAN((IF(DATOS_[[Sexo]:[Sexo]]=$B86,IF(DATOS_[[AGRUP. VALOR. PTO.]:[AGRUP. VALOR. PTO.]]=$B84,IF(DATOS_[[Check Periodo Ref.]:[Check Periodo Ref.]]="Dentro",IF(DATOS_[[Check Equiparado]:[Check Equiparado]]="Sí",IF(DATOS!AV$4="Sí",(1/DATOS_[[% anualiz]:[% anualiz]]),1)*IF(DATOS!AV$5="Sí",1/DATOS_[[% normaliz]:[% normaliz]],1)*(DATOS_[Conc.Sal.18])))))))),
0)</f>
        <v>0</v>
      </c>
      <c r="AB86" s="178">
        <f t="array" ref="AB86">IFERROR(
(MEDIAN((IF(DATOS_[[Sexo]:[Sexo]]=$B86,IF(DATOS_[[AGRUP. VALOR. PTO.]:[AGRUP. VALOR. PTO.]]=$B84,IF(DATOS_[[Check Periodo Ref.]:[Check Periodo Ref.]]="Dentro",IF(DATOS_[[Check Equiparado]:[Check Equiparado]]="Sí",IF(DATOS!AW$4="Sí",(1/DATOS_[[% anualiz]:[% anualiz]]),1)*IF(DATOS!AW$5="Sí",1/DATOS_[[% normaliz]:[% normaliz]],1)*(DATOS_[Conc.Sal.19])))))))),
0)</f>
        <v>0</v>
      </c>
      <c r="AC86" s="178">
        <f t="array" ref="AC86">IFERROR(
(MEDIAN((IF(DATOS_[[Sexo]:[Sexo]]=$B86,IF(DATOS_[[AGRUP. VALOR. PTO.]:[AGRUP. VALOR. PTO.]]=$B84,IF(DATOS_[[Check Periodo Ref.]:[Check Periodo Ref.]]="Dentro",IF(DATOS_[[Check Equiparado]:[Check Equiparado]]="Sí",IF(DATOS!AX$4="Sí",(1/DATOS_[[% anualiz]:[% anualiz]]),1)*IF(DATOS!AX$5="Sí",1/DATOS_[[% normaliz]:[% normaliz]],1)*(DATOS_[Conc.Sal.20])))))))),
0)</f>
        <v>0</v>
      </c>
      <c r="AD86" s="178">
        <f t="array" ref="AD86">IFERROR(
(MEDIAN((IF(DATOS_[[Sexo]:[Sexo]]=$B86,IF(DATOS_[[AGRUP. VALOR. PTO.]:[AGRUP. VALOR. PTO.]]=$B84,IF(DATOS_[[Check Periodo Ref.]:[Check Periodo Ref.]]="Dentro",IF(DATOS_[[Check Equiparado]:[Check Equiparado]]="Sí",IF(DATOS!AY$4="Sí",(1/DATOS_[[% anualiz]:[% anualiz]]),1)*IF(DATOS!AY$5="Sí",1/DATOS_[[% normaliz]:[% normaliz]],1)*(DATOS_[Conc.Sal.21])))))))),
0)</f>
        <v>0</v>
      </c>
      <c r="AE86" s="178">
        <f t="array" ref="AE86">IFERROR(
(MEDIAN((IF(DATOS_[[Sexo]:[Sexo]]=$B86,IF(DATOS_[[AGRUP. VALOR. PTO.]:[AGRUP. VALOR. PTO.]]=$B84,IF(DATOS_[[Check Periodo Ref.]:[Check Periodo Ref.]]="Dentro",IF(DATOS_[[Check Equiparado]:[Check Equiparado]]="Sí",IF(DATOS!AZ$4="Sí",(1/DATOS_[[% anualiz]:[% anualiz]]),1)*IF(DATOS!AZ$5="Sí",1/DATOS_[[% normaliz]:[% normaliz]],1)*(DATOS_[Conc.Sal.22])))))))),
0)</f>
        <v>0</v>
      </c>
      <c r="AF86" s="178">
        <f t="array" ref="AF86">IFERROR(
(MEDIAN((IF(DATOS_[[Sexo]:[Sexo]]=$B86,IF(DATOS_[[AGRUP. VALOR. PTO.]:[AGRUP. VALOR. PTO.]]=$B84,IF(DATOS_[[Check Periodo Ref.]:[Check Periodo Ref.]]="Dentro",IF(DATOS_[[Check Equiparado]:[Check Equiparado]]="Sí",IF(DATOS!BA$4="Sí",(1/DATOS_[[% anualiz]:[% anualiz]]),1)*IF(DATOS!BA$5="Sí",1/DATOS_[[% normaliz]:[% normaliz]],1)*(DATOS_[Conc.Sal.23])))))))),
0)</f>
        <v>0</v>
      </c>
      <c r="AG86" s="178">
        <f t="array" ref="AG86">IFERROR(
(MEDIAN((IF(DATOS_[[Sexo]:[Sexo]]=$B86,IF(DATOS_[[AGRUP. VALOR. PTO.]:[AGRUP. VALOR. PTO.]]=$B84,IF(DATOS_[[Check Periodo Ref.]:[Check Periodo Ref.]]="Dentro",IF(DATOS_[[Check Equiparado]:[Check Equiparado]]="Sí",IF(DATOS!BB$4="Sí",(1/DATOS_[[% anualiz]:[% anualiz]]),1)*IF(DATOS!BB$5="Sí",1/DATOS_[[% normaliz]:[% normaliz]],1)*(DATOS_[Conc.Sal.24])))))))),
0)</f>
        <v>0</v>
      </c>
      <c r="AH86" s="178">
        <f t="array" ref="AH86">IFERROR(
(MEDIAN((IF(DATOS_[[Sexo]:[Sexo]]=$B86,IF(DATOS_[[AGRUP. VALOR. PTO.]:[AGRUP. VALOR. PTO.]]=$B84,IF(DATOS_[[Check Periodo Ref.]:[Check Periodo Ref.]]="Dentro",IF(DATOS_[[Check Equiparado]:[Check Equiparado]]="Sí",IF(DATOS!BC$4="Sí",(1/DATOS_[[% anualiz]:[% anualiz]]),1)*IF(DATOS!BC$5="Sí",1/DATOS_[[% normaliz]:[% normaliz]],1)*(DATOS_[Conc.Sal.25])))))))),
0)</f>
        <v>0</v>
      </c>
      <c r="AI86" s="178">
        <f t="array" ref="AI86">IFERROR(
(MEDIAN((IF(DATOS_[[Sexo]:[Sexo]]=$B86,IF(DATOS_[[AGRUP. VALOR. PTO.]:[AGRUP. VALOR. PTO.]]=$B84,IF(DATOS_[[Check Periodo Ref.]:[Check Periodo Ref.]]="Dentro",IF(DATOS_[[Check Equiparado]:[Check Equiparado]]="Sí",IF(DATOS!BD$4="Sí",(1/DATOS_[[% anualiz]:[% anualiz]]),1)*IF(DATOS!BD$5="Sí",1/DATOS_[[% normaliz]:[% normaliz]],1)*(DATOS_[Conc.Sal.26])))))))),
0)</f>
        <v>0</v>
      </c>
      <c r="AJ86" s="178">
        <f t="array" ref="AJ86">IFERROR(
(MEDIAN((IF(DATOS_[[Sexo]:[Sexo]]=$B86,IF(DATOS_[[AGRUP. VALOR. PTO.]:[AGRUP. VALOR. PTO.]]=$B84,IF(DATOS_[[Check Periodo Ref.]:[Check Periodo Ref.]]="Dentro",IF(DATOS_[[Check Equiparado]:[Check Equiparado]]="Sí",IF(DATOS!BE$4="Sí",(1/DATOS_[[% anualiz]:[% anualiz]]),1)*IF(DATOS!BE$5="Sí",1/DATOS_[[% normaliz]:[% normaliz]],1)*(DATOS_[Conc.Sal.27])))))))),
0)</f>
        <v>0</v>
      </c>
      <c r="AK86" s="178">
        <f t="array" ref="AK86">IFERROR(
(MEDIAN((IF(DATOS_[[Sexo]:[Sexo]]=$B86,IF(DATOS_[[AGRUP. VALOR. PTO.]:[AGRUP. VALOR. PTO.]]=$B84,IF(DATOS_[[Check Periodo Ref.]:[Check Periodo Ref.]]="Dentro",IF(DATOS_[[Check Equiparado]:[Check Equiparado]]="Sí",IF(DATOS!BF$4="Sí",(1/DATOS_[[% anualiz]:[% anualiz]]),1)*IF(DATOS!BF$5="Sí",1/DATOS_[[% normaliz]:[% normaliz]],1)*(DATOS_[Conc.Sal.28])))))))),
0)</f>
        <v>0</v>
      </c>
      <c r="AL86" s="178">
        <f t="array" ref="AL86">IFERROR(
(MEDIAN((IF(DATOS_[[Sexo]:[Sexo]]=$B86,IF(DATOS_[[AGRUP. VALOR. PTO.]:[AGRUP. VALOR. PTO.]]=$B84,IF(DATOS_[[Check Periodo Ref.]:[Check Periodo Ref.]]="Dentro",IF(DATOS_[[Check Equiparado]:[Check Equiparado]]="Sí",IF(DATOS!BG$4="Sí",(1/DATOS_[[% anualiz]:[% anualiz]]),1)*IF(DATOS!BG$5="Sí",1/DATOS_[[% normaliz]:[% normaliz]],1)*(DATOS_[Conc.Sal.29])))))))),
0)</f>
        <v>0</v>
      </c>
      <c r="AM86" s="178">
        <f t="array" ref="AM86">IFERROR(
(MEDIAN((IF(DATOS_[[Sexo]:[Sexo]]=$B86,IF(DATOS_[[AGRUP. VALOR. PTO.]:[AGRUP. VALOR. PTO.]]=$B84,IF(DATOS_[[Check Periodo Ref.]:[Check Periodo Ref.]]="Dentro",IF(DATOS_[[Check Equiparado]:[Check Equiparado]]="Sí",IF(DATOS!BH$4="Sí",(1/DATOS_[[% anualiz]:[% anualiz]]),1)*IF(DATOS!BH$5="Sí",1/DATOS_[[% normaliz]:[% normaliz]],1)*(DATOS_[Conc.Sal.30])))))))),
0)</f>
        <v>0</v>
      </c>
      <c r="AN86" s="179">
        <f t="array" ref="AN86">IFERROR(
MEDIAN(IF(DATOS_[Sexo]=$B86,IF(DATOS_[[AGRUP. VALOR. PTO.]:[AGRUP. VALOR. PTO.]]=$B84,IF(DATOS_[Check Equiparado]="Sí",IF(DATOS_[Check Periodo Ref.]="Dentro",DATOS_[Tot COMPL.SAL Eq],FALSE))))),
0)</f>
        <v>0</v>
      </c>
      <c r="AO86" s="180">
        <f t="array" ref="AO86">IFERROR(
MEDIAN(IF(DATOS_[Sexo]=$B86,IF(DATOS_[[AGRUP. VALOR. PTO.]:[AGRUP. VALOR. PTO.]]=$B84,IF(DATOS_[Check Equiparado]="Sí",IF(DATOS_[Check Periodo Ref.]="Dentro",DATOS_[TOTAL SALARIO Eq],FALSE))))),
0)</f>
        <v>0</v>
      </c>
      <c r="AP86" s="181">
        <f t="array" ref="AP86">IFERROR(
(MEDIAN((IF(DATOS_[[Sexo]:[Sexo]]=$B86,IF(DATOS_[[AGRUP. VALOR. PTO.]:[AGRUP. VALOR. PTO.]]=$B85,IF(DATOS_[[Check Periodo Ref.]:[Check Periodo Ref.]]="Dentro",IF(DATOS_[[Check Equiparado]:[Check Equiparado]]="Sí",IF(DATOS!BI$4="Sí",(1/DATOS_[[% anualiz]:[% anualiz]]),1)*IF(DATOS!BI$5="Sí",1/DATOS_[[% normaliz]:[% normaliz]],1)*(DATOS_[C.Extra.01])))))))),
0)</f>
        <v>0</v>
      </c>
      <c r="AQ86" s="181">
        <f t="array" ref="AQ86">IFERROR(
(MEDIAN((IF(DATOS_[[Sexo]:[Sexo]]=$B86,IF(DATOS_[[AGRUP. VALOR. PTO.]:[AGRUP. VALOR. PTO.]]=$B85,IF(DATOS_[[Check Periodo Ref.]:[Check Periodo Ref.]]="Dentro",IF(DATOS_[[Check Equiparado]:[Check Equiparado]]="Sí",IF(DATOS!BJ$4="Sí",(1/DATOS_[[% anualiz]:[% anualiz]]),1)*IF(DATOS!BJ$5="Sí",1/DATOS_[[% normaliz]:[% normaliz]],1)*(DATOS_[C.Extra.02])))))))),
0)</f>
        <v>0</v>
      </c>
      <c r="AR86" s="181">
        <f t="array" ref="AR86">IFERROR(
(MEDIAN((IF(DATOS_[[Sexo]:[Sexo]]=$B86,IF(DATOS_[[AGRUP. VALOR. PTO.]:[AGRUP. VALOR. PTO.]]=$B85,IF(DATOS_[[Check Periodo Ref.]:[Check Periodo Ref.]]="Dentro",IF(DATOS_[[Check Equiparado]:[Check Equiparado]]="Sí",IF(DATOS!BK$4="Sí",(1/DATOS_[[% anualiz]:[% anualiz]]),1)*IF(DATOS!BK$5="Sí",1/DATOS_[[% normaliz]:[% normaliz]],1)*(DATOS_[C.Extra.03])))))))),
0)</f>
        <v>0</v>
      </c>
      <c r="AS86" s="181">
        <f t="array" ref="AS86">IFERROR(
(MEDIAN((IF(DATOS_[[Sexo]:[Sexo]]=$B86,IF(DATOS_[[AGRUP. VALOR. PTO.]:[AGRUP. VALOR. PTO.]]=$B85,IF(DATOS_[[Check Periodo Ref.]:[Check Periodo Ref.]]="Dentro",IF(DATOS_[[Check Equiparado]:[Check Equiparado]]="Sí",IF(DATOS!BL$4="Sí",(1/DATOS_[[% anualiz]:[% anualiz]]),1)*IF(DATOS!BL$5="Sí",1/DATOS_[[% normaliz]:[% normaliz]],1)*(DATOS_[C.Extra.04])))))))),
0)</f>
        <v>0</v>
      </c>
      <c r="AT86" s="181">
        <f t="array" ref="AT86">IFERROR(
(MEDIAN((IF(DATOS_[[Sexo]:[Sexo]]=$B86,IF(DATOS_[[AGRUP. VALOR. PTO.]:[AGRUP. VALOR. PTO.]]=$B85,IF(DATOS_[[Check Periodo Ref.]:[Check Periodo Ref.]]="Dentro",IF(DATOS_[[Check Equiparado]:[Check Equiparado]]="Sí",IF(DATOS!BM$4="Sí",(1/DATOS_[[% anualiz]:[% anualiz]]),1)*IF(DATOS!BM$5="Sí",1/DATOS_[[% normaliz]:[% normaliz]],1)*(DATOS_[C.Extra.05])))))))),
0)</f>
        <v>0</v>
      </c>
      <c r="AU86" s="182">
        <f t="array" ref="AU86">IFERROR(
MEDIAN(IF(DATOS_[Sexo]=$B86,IF(DATOS_[[AGRUP. VALOR. PTO.]:[AGRUP. VALOR. PTO.]]=$B84,IF(DATOS_[Check Equiparado]="Sí",IF(DATOS_[Check Periodo Ref.]="Dentro",DATOS_[Tot Extrasalarial Eq],FALSE))))),
0)</f>
        <v>0</v>
      </c>
      <c r="AV86" s="183">
        <f t="array" ref="AV86">IFERROR(
MEDIAN(IF(DATOS_[Sexo]=$B86,IF(DATOS_[[AGRUP. VALOR. PTO.]:[AGRUP. VALOR. PTO.]]=$B84,IF(DATOS_[Check Equiparado]="Sí",IF(DATOS_[Check Periodo Ref.]="Dentro",DATOS_[TOTAL Retrib Eq],FALSE))))),
0)</f>
        <v>0</v>
      </c>
    </row>
    <row r="87" spans="1:48" ht="17.25" thickBot="1" x14ac:dyDescent="0.35">
      <c r="A87" s="107" t="str">
        <f t="shared" ref="A87" si="99">+A88</f>
        <v>[ocultar]</v>
      </c>
      <c r="B87" s="157" t="s">
        <v>284</v>
      </c>
      <c r="C87" s="176"/>
      <c r="D87" s="106"/>
      <c r="E87" s="106"/>
      <c r="F87" s="106"/>
      <c r="G87" s="106"/>
      <c r="H87" s="106"/>
      <c r="I87" s="186" t="str">
        <f t="shared" ref="I87:AV87" si="100">IFERROR((I88-I89)/I88,"")</f>
        <v/>
      </c>
      <c r="J87" s="190" t="str">
        <f t="shared" si="100"/>
        <v/>
      </c>
      <c r="K87" s="190" t="str">
        <f t="shared" si="100"/>
        <v/>
      </c>
      <c r="L87" s="190" t="str">
        <f t="shared" si="100"/>
        <v/>
      </c>
      <c r="M87" s="190" t="str">
        <f t="shared" si="100"/>
        <v/>
      </c>
      <c r="N87" s="190" t="str">
        <f t="shared" si="100"/>
        <v/>
      </c>
      <c r="O87" s="190" t="str">
        <f t="shared" si="100"/>
        <v/>
      </c>
      <c r="P87" s="190" t="str">
        <f t="shared" si="100"/>
        <v/>
      </c>
      <c r="Q87" s="190" t="str">
        <f t="shared" si="100"/>
        <v/>
      </c>
      <c r="R87" s="190" t="str">
        <f t="shared" si="100"/>
        <v/>
      </c>
      <c r="S87" s="190" t="str">
        <f t="shared" si="100"/>
        <v/>
      </c>
      <c r="T87" s="190" t="str">
        <f t="shared" si="100"/>
        <v/>
      </c>
      <c r="U87" s="190" t="str">
        <f t="shared" si="100"/>
        <v/>
      </c>
      <c r="V87" s="190" t="str">
        <f t="shared" si="100"/>
        <v/>
      </c>
      <c r="W87" s="190" t="str">
        <f t="shared" si="100"/>
        <v/>
      </c>
      <c r="X87" s="190" t="str">
        <f t="shared" si="100"/>
        <v/>
      </c>
      <c r="Y87" s="190" t="str">
        <f t="shared" si="100"/>
        <v/>
      </c>
      <c r="Z87" s="189" t="str">
        <f t="shared" si="100"/>
        <v/>
      </c>
      <c r="AA87" s="189" t="str">
        <f t="shared" si="100"/>
        <v/>
      </c>
      <c r="AB87" s="189" t="str">
        <f t="shared" si="100"/>
        <v/>
      </c>
      <c r="AC87" s="189" t="str">
        <f t="shared" si="100"/>
        <v/>
      </c>
      <c r="AD87" s="189" t="str">
        <f t="shared" si="100"/>
        <v/>
      </c>
      <c r="AE87" s="189" t="str">
        <f t="shared" si="100"/>
        <v/>
      </c>
      <c r="AF87" s="189" t="str">
        <f t="shared" si="100"/>
        <v/>
      </c>
      <c r="AG87" s="189" t="str">
        <f t="shared" si="100"/>
        <v/>
      </c>
      <c r="AH87" s="189" t="str">
        <f t="shared" si="100"/>
        <v/>
      </c>
      <c r="AI87" s="189" t="str">
        <f t="shared" si="100"/>
        <v/>
      </c>
      <c r="AJ87" s="189" t="str">
        <f t="shared" si="100"/>
        <v/>
      </c>
      <c r="AK87" s="189" t="str">
        <f t="shared" si="100"/>
        <v/>
      </c>
      <c r="AL87" s="189" t="str">
        <f t="shared" si="100"/>
        <v/>
      </c>
      <c r="AM87" s="189" t="str">
        <f t="shared" si="100"/>
        <v/>
      </c>
      <c r="AN87" s="191" t="str">
        <f t="shared" si="100"/>
        <v/>
      </c>
      <c r="AO87" s="195" t="str">
        <f t="shared" si="100"/>
        <v/>
      </c>
      <c r="AP87" s="192" t="str">
        <f t="shared" si="100"/>
        <v/>
      </c>
      <c r="AQ87" s="192" t="str">
        <f t="shared" si="100"/>
        <v/>
      </c>
      <c r="AR87" s="192" t="str">
        <f t="shared" si="100"/>
        <v/>
      </c>
      <c r="AS87" s="192" t="str">
        <f t="shared" si="100"/>
        <v/>
      </c>
      <c r="AT87" s="192" t="str">
        <f t="shared" si="100"/>
        <v/>
      </c>
      <c r="AU87" s="193" t="str">
        <f t="shared" si="100"/>
        <v/>
      </c>
      <c r="AV87" s="194" t="str">
        <f t="shared" si="100"/>
        <v/>
      </c>
    </row>
    <row r="88" spans="1:48" x14ac:dyDescent="0.3">
      <c r="A88" s="107" t="str">
        <f t="shared" ref="A88" si="101">+IF(C88+C89=0,"[ocultar]","")</f>
        <v>[ocultar]</v>
      </c>
      <c r="B88" s="153" t="s">
        <v>162</v>
      </c>
      <c r="C88" s="99">
        <f t="array" ref="C88">SUM(IF($B88=DATOS_[Sexo],
IF($B87=DATOS_[AGRUP. VALOR. PTO.],
IF("Dentro"=DATOS_[Check Periodo Ref.],
1/(COUNTIFS(DATOS_[Sexo],$B88,DATOS_[AGRUP. VALOR. PTO.],$B87,DATOS_[Check Periodo Ref.],"Dentro",DATOS_[id],DATOS_[id]))))))</f>
        <v>0</v>
      </c>
      <c r="D88" s="100">
        <f>COUNTIFS(DATOS_[AGRUP. VALOR. PTO.],$B87,DATOS_[Sexo],$B88,DATOS_[Check Periodo Ref.],"Dentro")</f>
        <v>0</v>
      </c>
      <c r="E88" s="100">
        <f>COUNTIFS(DATOS_[AGRUP. VALOR. PTO.],$B87,DATOS_[Sexo],$B88,DATOS_[Check Periodo Ref.],"Dentro",DATOS_[Check Nº SC Norm],"Sí")</f>
        <v>0</v>
      </c>
      <c r="F88" s="100">
        <f>COUNTIFS(DATOS_[AGRUP. VALOR. PTO.],$B87,DATOS_[Sexo],$B88,DATOS_[Check Periodo Ref.],"Dentro",DATOS_[Check Nº SC Anualiz],"Sí")</f>
        <v>0</v>
      </c>
      <c r="G88" s="100">
        <f>COUNTIFS(DATOS_[AGRUP. VALOR. PTO.],$B87,DATOS_[Sexo],$B88,DATOS_[Check Periodo Ref.],"Dentro",DATOS_[Check Nº SC Norm y Anualiz],"Sí")</f>
        <v>0</v>
      </c>
      <c r="H88" s="100">
        <f>COUNTIFS(DATOS_[AGRUP. VALOR. PTO.],$B87,DATOS_[Sexo],$B88,DATOS_[Check Periodo Ref.],"Dentro",DATOS_[Check Equiparación],"Sí")</f>
        <v>0</v>
      </c>
      <c r="I88" s="177">
        <f t="array" ref="I88">IFERROR(
MEDIAN(IF(DATOS_[Sexo]=$B88,IF(DATOS_[[AGRUP. VALOR. PTO.]:[AGRUP. VALOR. PTO.]]=$B87,IF(DATOS_[Check Equiparado]="Sí",IF(DATOS_[Check Periodo Ref.]="Dentro",DATOS_[SALARIO BASE Eq],FALSE))))),
0)</f>
        <v>0</v>
      </c>
      <c r="J88" s="178">
        <f t="array" ref="J88">IFERROR(
(MEDIAN((IF(DATOS_[[Sexo]:[Sexo]]=$B88,IF(DATOS_[[AGRUP. VALOR. PTO.]:[AGRUP. VALOR. PTO.]]=$B87,IF(DATOS_[[Check Periodo Ref.]:[Check Periodo Ref.]]="Dentro",IF(DATOS_[[Check Equiparado]:[Check Equiparado]]="Sí",IF(DATOS!AE$4="Sí",(1/DATOS_[[% anualiz]:[% anualiz]]),1)*IF(DATOS!AE$5="Sí",1/DATOS_[[% normaliz]:[% normaliz]],1)*(DATOS_[Conc.Sal.01])))))))),
0)</f>
        <v>0</v>
      </c>
      <c r="K88" s="178">
        <f t="array" ref="K88">IFERROR(
(MEDIAN((IF(DATOS_[[Sexo]:[Sexo]]=$B88,IF(DATOS_[[AGRUP. VALOR. PTO.]:[AGRUP. VALOR. PTO.]]=$B87,IF(DATOS_[[Check Periodo Ref.]:[Check Periodo Ref.]]="Dentro",IF(DATOS_[[Check Equiparado]:[Check Equiparado]]="Sí",IF(DATOS!AF$4="Sí",(1/DATOS_[[% anualiz]:[% anualiz]]),1)*IF(DATOS!AF$5="Sí",1/DATOS_[[% normaliz]:[% normaliz]],1)*(DATOS_[Conc.Sal.02])))))))),
0)</f>
        <v>0</v>
      </c>
      <c r="L88" s="178">
        <f t="array" ref="L88">IFERROR(
(MEDIAN((IF(DATOS_[[Sexo]:[Sexo]]=$B88,IF(DATOS_[[AGRUP. VALOR. PTO.]:[AGRUP. VALOR. PTO.]]=$B87,IF(DATOS_[[Check Periodo Ref.]:[Check Periodo Ref.]]="Dentro",IF(DATOS_[[Check Equiparado]:[Check Equiparado]]="Sí",IF(DATOS!AG$4="Sí",(1/DATOS_[[% anualiz]:[% anualiz]]),1)*IF(DATOS!AG$5="Sí",1/DATOS_[[% normaliz]:[% normaliz]],1)*(DATOS_[Conc.Sal.03])))))))),
0)</f>
        <v>0</v>
      </c>
      <c r="M88" s="178">
        <f t="array" ref="M88">IFERROR(
(MEDIAN((IF(DATOS_[[Sexo]:[Sexo]]=$B88,IF(DATOS_[[AGRUP. VALOR. PTO.]:[AGRUP. VALOR. PTO.]]=$B87,IF(DATOS_[[Check Periodo Ref.]:[Check Periodo Ref.]]="Dentro",IF(DATOS_[[Check Equiparado]:[Check Equiparado]]="Sí",IF(DATOS!AH$4="Sí",(1/DATOS_[[% anualiz]:[% anualiz]]),1)*IF(DATOS!AH$5="Sí",1/DATOS_[[% normaliz]:[% normaliz]],1)*(DATOS_[Conc.Sal.04])))))))),
0)</f>
        <v>0</v>
      </c>
      <c r="N88" s="178">
        <f t="array" ref="N88">IFERROR(
(MEDIAN((IF(DATOS_[[Sexo]:[Sexo]]=$B88,IF(DATOS_[[AGRUP. VALOR. PTO.]:[AGRUP. VALOR. PTO.]]=$B87,IF(DATOS_[[Check Periodo Ref.]:[Check Periodo Ref.]]="Dentro",IF(DATOS_[[Check Equiparado]:[Check Equiparado]]="Sí",IF(DATOS!AI$4="Sí",(1/DATOS_[[% anualiz]:[% anualiz]]),1)*IF(DATOS!AI$5="Sí",1/DATOS_[[% normaliz]:[% normaliz]],1)*(DATOS_[Conc.Sal.05])))))))),
0)</f>
        <v>0</v>
      </c>
      <c r="O88" s="178">
        <f t="array" ref="O88">IFERROR(
(MEDIAN((IF(DATOS_[[Sexo]:[Sexo]]=$B88,IF(DATOS_[[AGRUP. VALOR. PTO.]:[AGRUP. VALOR. PTO.]]=$B87,IF(DATOS_[[Check Periodo Ref.]:[Check Periodo Ref.]]="Dentro",IF(DATOS_[[Check Equiparado]:[Check Equiparado]]="Sí",IF(DATOS!AJ$4="Sí",(1/DATOS_[[% anualiz]:[% anualiz]]),1)*IF(DATOS!AJ$5="Sí",1/DATOS_[[% normaliz]:[% normaliz]],1)*(DATOS_[Conc.Sal.06])))))))),
0)</f>
        <v>0</v>
      </c>
      <c r="P88" s="178">
        <f t="array" ref="P88">IFERROR(
(MEDIAN((IF(DATOS_[[Sexo]:[Sexo]]=$B88,IF(DATOS_[[AGRUP. VALOR. PTO.]:[AGRUP. VALOR. PTO.]]=$B87,IF(DATOS_[[Check Periodo Ref.]:[Check Periodo Ref.]]="Dentro",IF(DATOS_[[Check Equiparado]:[Check Equiparado]]="Sí",IF(DATOS!AK$4="Sí",(1/DATOS_[[% anualiz]:[% anualiz]]),1)*IF(DATOS!AK$5="Sí",1/DATOS_[[% normaliz]:[% normaliz]],1)*(DATOS_[Conc.Sal.07])))))))),
0)</f>
        <v>0</v>
      </c>
      <c r="Q88" s="178">
        <f t="array" ref="Q88">IFERROR(
(MEDIAN((IF(DATOS_[[Sexo]:[Sexo]]=$B88,IF(DATOS_[[AGRUP. VALOR. PTO.]:[AGRUP. VALOR. PTO.]]=$B87,IF(DATOS_[[Check Periodo Ref.]:[Check Periodo Ref.]]="Dentro",IF(DATOS_[[Check Equiparado]:[Check Equiparado]]="Sí",IF(DATOS!AL$4="Sí",(1/DATOS_[[% anualiz]:[% anualiz]]),1)*IF(DATOS!AL$5="Sí",1/DATOS_[[% normaliz]:[% normaliz]],1)*(DATOS_[Conc.Sal.08])))))))),
0)</f>
        <v>0</v>
      </c>
      <c r="R88" s="178">
        <f t="array" ref="R88">IFERROR(
(MEDIAN((IF(DATOS_[[Sexo]:[Sexo]]=$B88,IF(DATOS_[[AGRUP. VALOR. PTO.]:[AGRUP. VALOR. PTO.]]=$B87,IF(DATOS_[[Check Periodo Ref.]:[Check Periodo Ref.]]="Dentro",IF(DATOS_[[Check Equiparado]:[Check Equiparado]]="Sí",IF(DATOS!AM$4="Sí",(1/DATOS_[[% anualiz]:[% anualiz]]),1)*IF(DATOS!AM$5="Sí",1/DATOS_[[% normaliz]:[% normaliz]],1)*(DATOS_[Conc.Sal.09])))))))),
0)</f>
        <v>0</v>
      </c>
      <c r="S88" s="178">
        <f t="array" ref="S88">IFERROR(
(MEDIAN((IF(DATOS_[[Sexo]:[Sexo]]=$B88,IF(DATOS_[[AGRUP. VALOR. PTO.]:[AGRUP. VALOR. PTO.]]=$B87,IF(DATOS_[[Check Periodo Ref.]:[Check Periodo Ref.]]="Dentro",IF(DATOS_[[Check Equiparado]:[Check Equiparado]]="Sí",IF(DATOS!AN$4="Sí",(1/DATOS_[[% anualiz]:[% anualiz]]),1)*IF(DATOS!AN$5="Sí",1/DATOS_[[% normaliz]:[% normaliz]],1)*(DATOS_[Conc.Sal.10])))))))),
0)</f>
        <v>0</v>
      </c>
      <c r="T88" s="178">
        <f t="array" ref="T88">IFERROR(
(MEDIAN((IF(DATOS_[[Sexo]:[Sexo]]=$B88,IF(DATOS_[[AGRUP. VALOR. PTO.]:[AGRUP. VALOR. PTO.]]=$B87,IF(DATOS_[[Check Periodo Ref.]:[Check Periodo Ref.]]="Dentro",IF(DATOS_[[Check Equiparado]:[Check Equiparado]]="Sí",IF(DATOS!AO$4="Sí",(1/DATOS_[[% anualiz]:[% anualiz]]),1)*IF(DATOS!AO$5="Sí",1/DATOS_[[% normaliz]:[% normaliz]],1)*(DATOS_[Conc.Sal.11])))))))),
0)</f>
        <v>0</v>
      </c>
      <c r="U88" s="178">
        <f t="array" ref="U88">IFERROR(
(MEDIAN((IF(DATOS_[[Sexo]:[Sexo]]=$B88,IF(DATOS_[[AGRUP. VALOR. PTO.]:[AGRUP. VALOR. PTO.]]=$B87,IF(DATOS_[[Check Periodo Ref.]:[Check Periodo Ref.]]="Dentro",IF(DATOS_[[Check Equiparado]:[Check Equiparado]]="Sí",IF(DATOS!AP$4="Sí",(1/DATOS_[[% anualiz]:[% anualiz]]),1)*IF(DATOS!AP$5="Sí",1/DATOS_[[% normaliz]:[% normaliz]],1)*(DATOS_[Conc.Sal.12])))))))),
0)</f>
        <v>0</v>
      </c>
      <c r="V88" s="178">
        <f t="array" ref="V88">IFERROR(
(MEDIAN((IF(DATOS_[[Sexo]:[Sexo]]=$B88,IF(DATOS_[[AGRUP. VALOR. PTO.]:[AGRUP. VALOR. PTO.]]=$B87,IF(DATOS_[[Check Periodo Ref.]:[Check Periodo Ref.]]="Dentro",IF(DATOS_[[Check Equiparado]:[Check Equiparado]]="Sí",IF(DATOS!AQ$4="Sí",(1/DATOS_[[% anualiz]:[% anualiz]]),1)*IF(DATOS!AQ$5="Sí",1/DATOS_[[% normaliz]:[% normaliz]],1)*(DATOS_[Conc.Sal.13])))))))),
0)</f>
        <v>0</v>
      </c>
      <c r="W88" s="178">
        <f t="array" ref="W88">IFERROR(
(MEDIAN((IF(DATOS_[[Sexo]:[Sexo]]=$B88,IF(DATOS_[[AGRUP. VALOR. PTO.]:[AGRUP. VALOR. PTO.]]=$B87,IF(DATOS_[[Check Periodo Ref.]:[Check Periodo Ref.]]="Dentro",IF(DATOS_[[Check Equiparado]:[Check Equiparado]]="Sí",IF(DATOS!AR$4="Sí",(1/DATOS_[[% anualiz]:[% anualiz]]),1)*IF(DATOS!AR$5="Sí",1/DATOS_[[% normaliz]:[% normaliz]],1)*(DATOS_[Conc.Sal.14])))))))),
0)</f>
        <v>0</v>
      </c>
      <c r="X88" s="178">
        <f t="array" ref="X88">IFERROR(
(MEDIAN((IF(DATOS_[[Sexo]:[Sexo]]=$B88,IF(DATOS_[[AGRUP. VALOR. PTO.]:[AGRUP. VALOR. PTO.]]=$B87,IF(DATOS_[[Check Periodo Ref.]:[Check Periodo Ref.]]="Dentro",IF(DATOS_[[Check Equiparado]:[Check Equiparado]]="Sí",IF(DATOS!AS$4="Sí",(1/DATOS_[[% anualiz]:[% anualiz]]),1)*IF(DATOS!AS$5="Sí",1/DATOS_[[% normaliz]:[% normaliz]],1)*(DATOS_[Conc.Sal.15])))))))),
0)</f>
        <v>0</v>
      </c>
      <c r="Y88" s="178">
        <f t="array" ref="Y88">IFERROR(
(MEDIAN((IF(DATOS_[[Sexo]:[Sexo]]=$B88,IF(DATOS_[[AGRUP. VALOR. PTO.]:[AGRUP. VALOR. PTO.]]=$B87,IF(DATOS_[[Check Periodo Ref.]:[Check Periodo Ref.]]="Dentro",IF(DATOS_[[Check Equiparado]:[Check Equiparado]]="Sí",IF(DATOS!AT$4="Sí",(1/DATOS_[[% anualiz]:[% anualiz]]),1)*IF(DATOS!AT$5="Sí",1/DATOS_[[% normaliz]:[% normaliz]],1)*(DATOS_[Conc.Sal.16])))))))),
0)</f>
        <v>0</v>
      </c>
      <c r="Z88" s="178">
        <f t="array" ref="Z88">IFERROR(
(MEDIAN((IF(DATOS_[[Sexo]:[Sexo]]=$B88,IF(DATOS_[[AGRUP. VALOR. PTO.]:[AGRUP. VALOR. PTO.]]=$B87,IF(DATOS_[[Check Periodo Ref.]:[Check Periodo Ref.]]="Dentro",IF(DATOS_[[Check Equiparado]:[Check Equiparado]]="Sí",IF(DATOS!AU$4="Sí",(1/DATOS_[[% anualiz]:[% anualiz]]),1)*IF(DATOS!AU$5="Sí",1/DATOS_[[% normaliz]:[% normaliz]],1)*(DATOS_[Conc.Sal.17])))))))),
0)</f>
        <v>0</v>
      </c>
      <c r="AA88" s="178">
        <f t="array" ref="AA88">IFERROR(
(MEDIAN((IF(DATOS_[[Sexo]:[Sexo]]=$B88,IF(DATOS_[[AGRUP. VALOR. PTO.]:[AGRUP. VALOR. PTO.]]=$B87,IF(DATOS_[[Check Periodo Ref.]:[Check Periodo Ref.]]="Dentro",IF(DATOS_[[Check Equiparado]:[Check Equiparado]]="Sí",IF(DATOS!AV$4="Sí",(1/DATOS_[[% anualiz]:[% anualiz]]),1)*IF(DATOS!AV$5="Sí",1/DATOS_[[% normaliz]:[% normaliz]],1)*(DATOS_[Conc.Sal.18])))))))),
0)</f>
        <v>0</v>
      </c>
      <c r="AB88" s="178">
        <f t="array" ref="AB88">IFERROR(
(MEDIAN((IF(DATOS_[[Sexo]:[Sexo]]=$B88,IF(DATOS_[[AGRUP. VALOR. PTO.]:[AGRUP. VALOR. PTO.]]=$B87,IF(DATOS_[[Check Periodo Ref.]:[Check Periodo Ref.]]="Dentro",IF(DATOS_[[Check Equiparado]:[Check Equiparado]]="Sí",IF(DATOS!AW$4="Sí",(1/DATOS_[[% anualiz]:[% anualiz]]),1)*IF(DATOS!AW$5="Sí",1/DATOS_[[% normaliz]:[% normaliz]],1)*(DATOS_[Conc.Sal.19])))))))),
0)</f>
        <v>0</v>
      </c>
      <c r="AC88" s="178">
        <f t="array" ref="AC88">IFERROR(
(MEDIAN((IF(DATOS_[[Sexo]:[Sexo]]=$B88,IF(DATOS_[[AGRUP. VALOR. PTO.]:[AGRUP. VALOR. PTO.]]=$B87,IF(DATOS_[[Check Periodo Ref.]:[Check Periodo Ref.]]="Dentro",IF(DATOS_[[Check Equiparado]:[Check Equiparado]]="Sí",IF(DATOS!AX$4="Sí",(1/DATOS_[[% anualiz]:[% anualiz]]),1)*IF(DATOS!AX$5="Sí",1/DATOS_[[% normaliz]:[% normaliz]],1)*(DATOS_[Conc.Sal.20])))))))),
0)</f>
        <v>0</v>
      </c>
      <c r="AD88" s="178">
        <f t="array" ref="AD88">IFERROR(
(MEDIAN((IF(DATOS_[[Sexo]:[Sexo]]=$B88,IF(DATOS_[[AGRUP. VALOR. PTO.]:[AGRUP. VALOR. PTO.]]=$B87,IF(DATOS_[[Check Periodo Ref.]:[Check Periodo Ref.]]="Dentro",IF(DATOS_[[Check Equiparado]:[Check Equiparado]]="Sí",IF(DATOS!AY$4="Sí",(1/DATOS_[[% anualiz]:[% anualiz]]),1)*IF(DATOS!AY$5="Sí",1/DATOS_[[% normaliz]:[% normaliz]],1)*(DATOS_[Conc.Sal.21])))))))),
0)</f>
        <v>0</v>
      </c>
      <c r="AE88" s="178">
        <f t="array" ref="AE88">IFERROR(
(MEDIAN((IF(DATOS_[[Sexo]:[Sexo]]=$B88,IF(DATOS_[[AGRUP. VALOR. PTO.]:[AGRUP. VALOR. PTO.]]=$B87,IF(DATOS_[[Check Periodo Ref.]:[Check Periodo Ref.]]="Dentro",IF(DATOS_[[Check Equiparado]:[Check Equiparado]]="Sí",IF(DATOS!AZ$4="Sí",(1/DATOS_[[% anualiz]:[% anualiz]]),1)*IF(DATOS!AZ$5="Sí",1/DATOS_[[% normaliz]:[% normaliz]],1)*(DATOS_[Conc.Sal.22])))))))),
0)</f>
        <v>0</v>
      </c>
      <c r="AF88" s="178">
        <f t="array" ref="AF88">IFERROR(
(MEDIAN((IF(DATOS_[[Sexo]:[Sexo]]=$B88,IF(DATOS_[[AGRUP. VALOR. PTO.]:[AGRUP. VALOR. PTO.]]=$B87,IF(DATOS_[[Check Periodo Ref.]:[Check Periodo Ref.]]="Dentro",IF(DATOS_[[Check Equiparado]:[Check Equiparado]]="Sí",IF(DATOS!BA$4="Sí",(1/DATOS_[[% anualiz]:[% anualiz]]),1)*IF(DATOS!BA$5="Sí",1/DATOS_[[% normaliz]:[% normaliz]],1)*(DATOS_[Conc.Sal.23])))))))),
0)</f>
        <v>0</v>
      </c>
      <c r="AG88" s="178">
        <f t="array" ref="AG88">IFERROR(
(MEDIAN((IF(DATOS_[[Sexo]:[Sexo]]=$B88,IF(DATOS_[[AGRUP. VALOR. PTO.]:[AGRUP. VALOR. PTO.]]=$B87,IF(DATOS_[[Check Periodo Ref.]:[Check Periodo Ref.]]="Dentro",IF(DATOS_[[Check Equiparado]:[Check Equiparado]]="Sí",IF(DATOS!BB$4="Sí",(1/DATOS_[[% anualiz]:[% anualiz]]),1)*IF(DATOS!BB$5="Sí",1/DATOS_[[% normaliz]:[% normaliz]],1)*(DATOS_[Conc.Sal.24])))))))),
0)</f>
        <v>0</v>
      </c>
      <c r="AH88" s="178">
        <f t="array" ref="AH88">IFERROR(
(MEDIAN((IF(DATOS_[[Sexo]:[Sexo]]=$B88,IF(DATOS_[[AGRUP. VALOR. PTO.]:[AGRUP. VALOR. PTO.]]=$B87,IF(DATOS_[[Check Periodo Ref.]:[Check Periodo Ref.]]="Dentro",IF(DATOS_[[Check Equiparado]:[Check Equiparado]]="Sí",IF(DATOS!BC$4="Sí",(1/DATOS_[[% anualiz]:[% anualiz]]),1)*IF(DATOS!BC$5="Sí",1/DATOS_[[% normaliz]:[% normaliz]],1)*(DATOS_[Conc.Sal.25])))))))),
0)</f>
        <v>0</v>
      </c>
      <c r="AI88" s="178">
        <f t="array" ref="AI88">IFERROR(
(MEDIAN((IF(DATOS_[[Sexo]:[Sexo]]=$B88,IF(DATOS_[[AGRUP. VALOR. PTO.]:[AGRUP. VALOR. PTO.]]=$B87,IF(DATOS_[[Check Periodo Ref.]:[Check Periodo Ref.]]="Dentro",IF(DATOS_[[Check Equiparado]:[Check Equiparado]]="Sí",IF(DATOS!BD$4="Sí",(1/DATOS_[[% anualiz]:[% anualiz]]),1)*IF(DATOS!BD$5="Sí",1/DATOS_[[% normaliz]:[% normaliz]],1)*(DATOS_[Conc.Sal.26])))))))),
0)</f>
        <v>0</v>
      </c>
      <c r="AJ88" s="178">
        <f t="array" ref="AJ88">IFERROR(
(MEDIAN((IF(DATOS_[[Sexo]:[Sexo]]=$B88,IF(DATOS_[[AGRUP. VALOR. PTO.]:[AGRUP. VALOR. PTO.]]=$B87,IF(DATOS_[[Check Periodo Ref.]:[Check Periodo Ref.]]="Dentro",IF(DATOS_[[Check Equiparado]:[Check Equiparado]]="Sí",IF(DATOS!BE$4="Sí",(1/DATOS_[[% anualiz]:[% anualiz]]),1)*IF(DATOS!BE$5="Sí",1/DATOS_[[% normaliz]:[% normaliz]],1)*(DATOS_[Conc.Sal.27])))))))),
0)</f>
        <v>0</v>
      </c>
      <c r="AK88" s="178">
        <f t="array" ref="AK88">IFERROR(
(MEDIAN((IF(DATOS_[[Sexo]:[Sexo]]=$B88,IF(DATOS_[[AGRUP. VALOR. PTO.]:[AGRUP. VALOR. PTO.]]=$B87,IF(DATOS_[[Check Periodo Ref.]:[Check Periodo Ref.]]="Dentro",IF(DATOS_[[Check Equiparado]:[Check Equiparado]]="Sí",IF(DATOS!BF$4="Sí",(1/DATOS_[[% anualiz]:[% anualiz]]),1)*IF(DATOS!BF$5="Sí",1/DATOS_[[% normaliz]:[% normaliz]],1)*(DATOS_[Conc.Sal.28])))))))),
0)</f>
        <v>0</v>
      </c>
      <c r="AL88" s="178">
        <f t="array" ref="AL88">IFERROR(
(MEDIAN((IF(DATOS_[[Sexo]:[Sexo]]=$B88,IF(DATOS_[[AGRUP. VALOR. PTO.]:[AGRUP. VALOR. PTO.]]=$B87,IF(DATOS_[[Check Periodo Ref.]:[Check Periodo Ref.]]="Dentro",IF(DATOS_[[Check Equiparado]:[Check Equiparado]]="Sí",IF(DATOS!BG$4="Sí",(1/DATOS_[[% anualiz]:[% anualiz]]),1)*IF(DATOS!BG$5="Sí",1/DATOS_[[% normaliz]:[% normaliz]],1)*(DATOS_[Conc.Sal.29])))))))),
0)</f>
        <v>0</v>
      </c>
      <c r="AM88" s="178">
        <f t="array" ref="AM88">IFERROR(
(MEDIAN((IF(DATOS_[[Sexo]:[Sexo]]=$B88,IF(DATOS_[[AGRUP. VALOR. PTO.]:[AGRUP. VALOR. PTO.]]=$B87,IF(DATOS_[[Check Periodo Ref.]:[Check Periodo Ref.]]="Dentro",IF(DATOS_[[Check Equiparado]:[Check Equiparado]]="Sí",IF(DATOS!BH$4="Sí",(1/DATOS_[[% anualiz]:[% anualiz]]),1)*IF(DATOS!BH$5="Sí",1/DATOS_[[% normaliz]:[% normaliz]],1)*(DATOS_[Conc.Sal.30])))))))),
0)</f>
        <v>0</v>
      </c>
      <c r="AN88" s="179">
        <f t="array" ref="AN88">IFERROR(
MEDIAN(IF(DATOS_[Sexo]=$B88,IF(DATOS_[[AGRUP. VALOR. PTO.]:[AGRUP. VALOR. PTO.]]=$B87,IF(DATOS_[Check Equiparado]="Sí",IF(DATOS_[Check Periodo Ref.]="Dentro",DATOS_[Tot COMPL.SAL Eq],FALSE))))),
0)</f>
        <v>0</v>
      </c>
      <c r="AO88" s="180">
        <f t="array" ref="AO88">IFERROR(
MEDIAN(IF(DATOS_[Sexo]=$B88,IF(DATOS_[[AGRUP. VALOR. PTO.]:[AGRUP. VALOR. PTO.]]=$B87,IF(DATOS_[Check Equiparado]="Sí",IF(DATOS_[Check Periodo Ref.]="Dentro",DATOS_[TOTAL SALARIO Eq],FALSE))))),
0)</f>
        <v>0</v>
      </c>
      <c r="AP88" s="181">
        <f t="array" ref="AP88">IFERROR(
(MEDIAN((IF(DATOS_[[Sexo]:[Sexo]]=$B88,IF(DATOS_[[AGRUP. VALOR. PTO.]:[AGRUP. VALOR. PTO.]]=$B87,IF(DATOS_[[Check Periodo Ref.]:[Check Periodo Ref.]]="Dentro",IF(DATOS_[[Check Equiparado]:[Check Equiparado]]="Sí",IF(DATOS!BI$4="Sí",(1/DATOS_[[% anualiz]:[% anualiz]]),1)*IF(DATOS!BI$5="Sí",1/DATOS_[[% normaliz]:[% normaliz]],1)*(DATOS_[C.Extra.01])))))))),
0)</f>
        <v>0</v>
      </c>
      <c r="AQ88" s="181">
        <f t="array" ref="AQ88">IFERROR(
(MEDIAN((IF(DATOS_[[Sexo]:[Sexo]]=$B88,IF(DATOS_[[AGRUP. VALOR. PTO.]:[AGRUP. VALOR. PTO.]]=$B87,IF(DATOS_[[Check Periodo Ref.]:[Check Periodo Ref.]]="Dentro",IF(DATOS_[[Check Equiparado]:[Check Equiparado]]="Sí",IF(DATOS!BJ$4="Sí",(1/DATOS_[[% anualiz]:[% anualiz]]),1)*IF(DATOS!BJ$5="Sí",1/DATOS_[[% normaliz]:[% normaliz]],1)*(DATOS_[C.Extra.02])))))))),
0)</f>
        <v>0</v>
      </c>
      <c r="AR88" s="181">
        <f t="array" ref="AR88">IFERROR(
(MEDIAN((IF(DATOS_[[Sexo]:[Sexo]]=$B88,IF(DATOS_[[AGRUP. VALOR. PTO.]:[AGRUP. VALOR. PTO.]]=$B87,IF(DATOS_[[Check Periodo Ref.]:[Check Periodo Ref.]]="Dentro",IF(DATOS_[[Check Equiparado]:[Check Equiparado]]="Sí",IF(DATOS!BK$4="Sí",(1/DATOS_[[% anualiz]:[% anualiz]]),1)*IF(DATOS!BK$5="Sí",1/DATOS_[[% normaliz]:[% normaliz]],1)*(DATOS_[C.Extra.03])))))))),
0)</f>
        <v>0</v>
      </c>
      <c r="AS88" s="181">
        <f t="array" ref="AS88">IFERROR(
(MEDIAN((IF(DATOS_[[Sexo]:[Sexo]]=$B88,IF(DATOS_[[AGRUP. VALOR. PTO.]:[AGRUP. VALOR. PTO.]]=$B87,IF(DATOS_[[Check Periodo Ref.]:[Check Periodo Ref.]]="Dentro",IF(DATOS_[[Check Equiparado]:[Check Equiparado]]="Sí",IF(DATOS!BL$4="Sí",(1/DATOS_[[% anualiz]:[% anualiz]]),1)*IF(DATOS!BL$5="Sí",1/DATOS_[[% normaliz]:[% normaliz]],1)*(DATOS_[C.Extra.04])))))))),
0)</f>
        <v>0</v>
      </c>
      <c r="AT88" s="181">
        <f t="array" ref="AT88">IFERROR(
(MEDIAN((IF(DATOS_[[Sexo]:[Sexo]]=$B88,IF(DATOS_[[AGRUP. VALOR. PTO.]:[AGRUP. VALOR. PTO.]]=$B87,IF(DATOS_[[Check Periodo Ref.]:[Check Periodo Ref.]]="Dentro",IF(DATOS_[[Check Equiparado]:[Check Equiparado]]="Sí",IF(DATOS!BM$4="Sí",(1/DATOS_[[% anualiz]:[% anualiz]]),1)*IF(DATOS!BM$5="Sí",1/DATOS_[[% normaliz]:[% normaliz]],1)*(DATOS_[C.Extra.05])))))))),
0)</f>
        <v>0</v>
      </c>
      <c r="AU88" s="182">
        <f t="array" ref="AU88">IFERROR(
MEDIAN(IF(DATOS_[Sexo]=$B88,IF(DATOS_[[AGRUP. VALOR. PTO.]:[AGRUP. VALOR. PTO.]]=$B87,IF(DATOS_[Check Equiparado]="Sí",IF(DATOS_[Check Periodo Ref.]="Dentro",DATOS_[Tot Extrasalarial Eq],FALSE))))),
0)</f>
        <v>0</v>
      </c>
      <c r="AV88" s="183">
        <f t="array" ref="AV88">IFERROR(
MEDIAN(IF(DATOS_[Sexo]=$B88,IF(DATOS_[[AGRUP. VALOR. PTO.]:[AGRUP. VALOR. PTO.]]=$B87,IF(DATOS_[Check Equiparado]="Sí",IF(DATOS_[Check Periodo Ref.]="Dentro",DATOS_[TOTAL Retrib Eq],FALSE))))),
0)</f>
        <v>0</v>
      </c>
    </row>
    <row r="89" spans="1:48" x14ac:dyDescent="0.3">
      <c r="A89" s="107" t="str">
        <f t="shared" ref="A89" si="102">+A88</f>
        <v>[ocultar]</v>
      </c>
      <c r="B89" s="153" t="s">
        <v>163</v>
      </c>
      <c r="C89" s="99">
        <f t="array" ref="C89">SUM(IF($B89=DATOS_[Sexo],
IF($B87=DATOS_[AGRUP. VALOR. PTO.],
IF("Dentro"=DATOS_[Check Periodo Ref.],
1/(COUNTIFS(DATOS_[Sexo],$B89,DATOS_[AGRUP. VALOR. PTO.],$B87,DATOS_[Check Periodo Ref.],"Dentro",DATOS_[id],DATOS_[id]))))))</f>
        <v>0</v>
      </c>
      <c r="D89" s="100">
        <f>COUNTIFS(DATOS_[AGRUP. VALOR. PTO.],$B87,DATOS_[Sexo],$B89,DATOS_[Check Periodo Ref.],"Dentro")</f>
        <v>0</v>
      </c>
      <c r="E89" s="100">
        <f>COUNTIFS(DATOS_[AGRUP. VALOR. PTO.],$B87,DATOS_[Sexo],$B89,DATOS_[Check Periodo Ref.],"Dentro",DATOS_[Check Nº SC Norm],"Sí")</f>
        <v>0</v>
      </c>
      <c r="F89" s="100">
        <f>COUNTIFS(DATOS_[AGRUP. VALOR. PTO.],$B87,DATOS_[Sexo],$B89,DATOS_[Check Periodo Ref.],"Dentro",DATOS_[Check Nº SC Anualiz],"Sí")</f>
        <v>0</v>
      </c>
      <c r="G89" s="100">
        <f>COUNTIFS(DATOS_[AGRUP. VALOR. PTO.],$B87,DATOS_[Sexo],$B89,DATOS_[Check Periodo Ref.],"Dentro",DATOS_[Check Nº SC Norm y Anualiz],"Sí")</f>
        <v>0</v>
      </c>
      <c r="H89" s="100">
        <f>COUNTIFS(DATOS_[AGRUP. VALOR. PTO.],$B87,DATOS_[Sexo],$B89,DATOS_[Check Periodo Ref.],"Dentro",DATOS_[Check Equiparación],"Sí")</f>
        <v>0</v>
      </c>
      <c r="I89" s="177" cm="1">
        <f t="array" ref="I89">IFERROR(
MEDIAN(IF(DATOS_[Sexo]=$B89,IF(DATOS_[[AGRUP. VALOR. PTO.]:[AGRUP. VALOR. PTO.]]=$B87,IF(DATOS_[Check Equiparado]="Sí",IF(DATOS_[Check Periodo Ref.]="Dentro",DATOS_[SALARIO BASE Eq],FALSE))))),
0)</f>
        <v>0</v>
      </c>
      <c r="J89" s="178">
        <f t="array" ref="J89">IFERROR(
(MEDIAN((IF(DATOS_[[Sexo]:[Sexo]]=$B89,IF(DATOS_[[AGRUP. VALOR. PTO.]:[AGRUP. VALOR. PTO.]]=$B87,IF(DATOS_[[Check Periodo Ref.]:[Check Periodo Ref.]]="Dentro",IF(DATOS_[[Check Equiparado]:[Check Equiparado]]="Sí",IF(DATOS!AE$4="Sí",(1/DATOS_[[% anualiz]:[% anualiz]]),1)*IF(DATOS!AE$5="Sí",1/DATOS_[[% normaliz]:[% normaliz]],1)*(DATOS_[Conc.Sal.01])))))))),
0)</f>
        <v>0</v>
      </c>
      <c r="K89" s="178">
        <f t="array" ref="K89">IFERROR(
(MEDIAN((IF(DATOS_[[Sexo]:[Sexo]]=$B89,IF(DATOS_[[AGRUP. VALOR. PTO.]:[AGRUP. VALOR. PTO.]]=$B87,IF(DATOS_[[Check Periodo Ref.]:[Check Periodo Ref.]]="Dentro",IF(DATOS_[[Check Equiparado]:[Check Equiparado]]="Sí",IF(DATOS!AF$4="Sí",(1/DATOS_[[% anualiz]:[% anualiz]]),1)*IF(DATOS!AF$5="Sí",1/DATOS_[[% normaliz]:[% normaliz]],1)*(DATOS_[Conc.Sal.02])))))))),
0)</f>
        <v>0</v>
      </c>
      <c r="L89" s="178">
        <f t="array" ref="L89">IFERROR(
(MEDIAN((IF(DATOS_[[Sexo]:[Sexo]]=$B89,IF(DATOS_[[AGRUP. VALOR. PTO.]:[AGRUP. VALOR. PTO.]]=$B87,IF(DATOS_[[Check Periodo Ref.]:[Check Periodo Ref.]]="Dentro",IF(DATOS_[[Check Equiparado]:[Check Equiparado]]="Sí",IF(DATOS!AG$4="Sí",(1/DATOS_[[% anualiz]:[% anualiz]]),1)*IF(DATOS!AG$5="Sí",1/DATOS_[[% normaliz]:[% normaliz]],1)*(DATOS_[Conc.Sal.03])))))))),
0)</f>
        <v>0</v>
      </c>
      <c r="M89" s="178">
        <f t="array" ref="M89">IFERROR(
(MEDIAN((IF(DATOS_[[Sexo]:[Sexo]]=$B89,IF(DATOS_[[AGRUP. VALOR. PTO.]:[AGRUP. VALOR. PTO.]]=$B87,IF(DATOS_[[Check Periodo Ref.]:[Check Periodo Ref.]]="Dentro",IF(DATOS_[[Check Equiparado]:[Check Equiparado]]="Sí",IF(DATOS!AH$4="Sí",(1/DATOS_[[% anualiz]:[% anualiz]]),1)*IF(DATOS!AH$5="Sí",1/DATOS_[[% normaliz]:[% normaliz]],1)*(DATOS_[Conc.Sal.04])))))))),
0)</f>
        <v>0</v>
      </c>
      <c r="N89" s="178">
        <f t="array" ref="N89">IFERROR(
(MEDIAN((IF(DATOS_[[Sexo]:[Sexo]]=$B89,IF(DATOS_[[AGRUP. VALOR. PTO.]:[AGRUP. VALOR. PTO.]]=$B87,IF(DATOS_[[Check Periodo Ref.]:[Check Periodo Ref.]]="Dentro",IF(DATOS_[[Check Equiparado]:[Check Equiparado]]="Sí",IF(DATOS!AI$4="Sí",(1/DATOS_[[% anualiz]:[% anualiz]]),1)*IF(DATOS!AI$5="Sí",1/DATOS_[[% normaliz]:[% normaliz]],1)*(DATOS_[Conc.Sal.05])))))))),
0)</f>
        <v>0</v>
      </c>
      <c r="O89" s="178">
        <f t="array" ref="O89">IFERROR(
(MEDIAN((IF(DATOS_[[Sexo]:[Sexo]]=$B89,IF(DATOS_[[AGRUP. VALOR. PTO.]:[AGRUP. VALOR. PTO.]]=$B87,IF(DATOS_[[Check Periodo Ref.]:[Check Periodo Ref.]]="Dentro",IF(DATOS_[[Check Equiparado]:[Check Equiparado]]="Sí",IF(DATOS!AJ$4="Sí",(1/DATOS_[[% anualiz]:[% anualiz]]),1)*IF(DATOS!AJ$5="Sí",1/DATOS_[[% normaliz]:[% normaliz]],1)*(DATOS_[Conc.Sal.06])))))))),
0)</f>
        <v>0</v>
      </c>
      <c r="P89" s="178">
        <f t="array" ref="P89">IFERROR(
(MEDIAN((IF(DATOS_[[Sexo]:[Sexo]]=$B89,IF(DATOS_[[AGRUP. VALOR. PTO.]:[AGRUP. VALOR. PTO.]]=$B87,IF(DATOS_[[Check Periodo Ref.]:[Check Periodo Ref.]]="Dentro",IF(DATOS_[[Check Equiparado]:[Check Equiparado]]="Sí",IF(DATOS!AK$4="Sí",(1/DATOS_[[% anualiz]:[% anualiz]]),1)*IF(DATOS!AK$5="Sí",1/DATOS_[[% normaliz]:[% normaliz]],1)*(DATOS_[Conc.Sal.07])))))))),
0)</f>
        <v>0</v>
      </c>
      <c r="Q89" s="178">
        <f t="array" ref="Q89">IFERROR(
(MEDIAN((IF(DATOS_[[Sexo]:[Sexo]]=$B89,IF(DATOS_[[AGRUP. VALOR. PTO.]:[AGRUP. VALOR. PTO.]]=$B87,IF(DATOS_[[Check Periodo Ref.]:[Check Periodo Ref.]]="Dentro",IF(DATOS_[[Check Equiparado]:[Check Equiparado]]="Sí",IF(DATOS!AL$4="Sí",(1/DATOS_[[% anualiz]:[% anualiz]]),1)*IF(DATOS!AL$5="Sí",1/DATOS_[[% normaliz]:[% normaliz]],1)*(DATOS_[Conc.Sal.08])))))))),
0)</f>
        <v>0</v>
      </c>
      <c r="R89" s="178">
        <f t="array" ref="R89">IFERROR(
(MEDIAN((IF(DATOS_[[Sexo]:[Sexo]]=$B89,IF(DATOS_[[AGRUP. VALOR. PTO.]:[AGRUP. VALOR. PTO.]]=$B87,IF(DATOS_[[Check Periodo Ref.]:[Check Periodo Ref.]]="Dentro",IF(DATOS_[[Check Equiparado]:[Check Equiparado]]="Sí",IF(DATOS!AM$4="Sí",(1/DATOS_[[% anualiz]:[% anualiz]]),1)*IF(DATOS!AM$5="Sí",1/DATOS_[[% normaliz]:[% normaliz]],1)*(DATOS_[Conc.Sal.09])))))))),
0)</f>
        <v>0</v>
      </c>
      <c r="S89" s="178">
        <f t="array" ref="S89">IFERROR(
(MEDIAN((IF(DATOS_[[Sexo]:[Sexo]]=$B89,IF(DATOS_[[AGRUP. VALOR. PTO.]:[AGRUP. VALOR. PTO.]]=$B87,IF(DATOS_[[Check Periodo Ref.]:[Check Periodo Ref.]]="Dentro",IF(DATOS_[[Check Equiparado]:[Check Equiparado]]="Sí",IF(DATOS!AN$4="Sí",(1/DATOS_[[% anualiz]:[% anualiz]]),1)*IF(DATOS!AN$5="Sí",1/DATOS_[[% normaliz]:[% normaliz]],1)*(DATOS_[Conc.Sal.10])))))))),
0)</f>
        <v>0</v>
      </c>
      <c r="T89" s="178">
        <f t="array" ref="T89">IFERROR(
(MEDIAN((IF(DATOS_[[Sexo]:[Sexo]]=$B89,IF(DATOS_[[AGRUP. VALOR. PTO.]:[AGRUP. VALOR. PTO.]]=$B87,IF(DATOS_[[Check Periodo Ref.]:[Check Periodo Ref.]]="Dentro",IF(DATOS_[[Check Equiparado]:[Check Equiparado]]="Sí",IF(DATOS!AO$4="Sí",(1/DATOS_[[% anualiz]:[% anualiz]]),1)*IF(DATOS!AO$5="Sí",1/DATOS_[[% normaliz]:[% normaliz]],1)*(DATOS_[Conc.Sal.11])))))))),
0)</f>
        <v>0</v>
      </c>
      <c r="U89" s="178">
        <f t="array" ref="U89">IFERROR(
(MEDIAN((IF(DATOS_[[Sexo]:[Sexo]]=$B89,IF(DATOS_[[AGRUP. VALOR. PTO.]:[AGRUP. VALOR. PTO.]]=$B87,IF(DATOS_[[Check Periodo Ref.]:[Check Periodo Ref.]]="Dentro",IF(DATOS_[[Check Equiparado]:[Check Equiparado]]="Sí",IF(DATOS!AP$4="Sí",(1/DATOS_[[% anualiz]:[% anualiz]]),1)*IF(DATOS!AP$5="Sí",1/DATOS_[[% normaliz]:[% normaliz]],1)*(DATOS_[Conc.Sal.12])))))))),
0)</f>
        <v>0</v>
      </c>
      <c r="V89" s="178">
        <f t="array" ref="V89">IFERROR(
(MEDIAN((IF(DATOS_[[Sexo]:[Sexo]]=$B89,IF(DATOS_[[AGRUP. VALOR. PTO.]:[AGRUP. VALOR. PTO.]]=$B87,IF(DATOS_[[Check Periodo Ref.]:[Check Periodo Ref.]]="Dentro",IF(DATOS_[[Check Equiparado]:[Check Equiparado]]="Sí",IF(DATOS!AQ$4="Sí",(1/DATOS_[[% anualiz]:[% anualiz]]),1)*IF(DATOS!AQ$5="Sí",1/DATOS_[[% normaliz]:[% normaliz]],1)*(DATOS_[Conc.Sal.13])))))))),
0)</f>
        <v>0</v>
      </c>
      <c r="W89" s="178">
        <f t="array" ref="W89">IFERROR(
(MEDIAN((IF(DATOS_[[Sexo]:[Sexo]]=$B89,IF(DATOS_[[AGRUP. VALOR. PTO.]:[AGRUP. VALOR. PTO.]]=$B87,IF(DATOS_[[Check Periodo Ref.]:[Check Periodo Ref.]]="Dentro",IF(DATOS_[[Check Equiparado]:[Check Equiparado]]="Sí",IF(DATOS!AR$4="Sí",(1/DATOS_[[% anualiz]:[% anualiz]]),1)*IF(DATOS!AR$5="Sí",1/DATOS_[[% normaliz]:[% normaliz]],1)*(DATOS_[Conc.Sal.14])))))))),
0)</f>
        <v>0</v>
      </c>
      <c r="X89" s="178">
        <f t="array" ref="X89">IFERROR(
(MEDIAN((IF(DATOS_[[Sexo]:[Sexo]]=$B89,IF(DATOS_[[AGRUP. VALOR. PTO.]:[AGRUP. VALOR. PTO.]]=$B87,IF(DATOS_[[Check Periodo Ref.]:[Check Periodo Ref.]]="Dentro",IF(DATOS_[[Check Equiparado]:[Check Equiparado]]="Sí",IF(DATOS!AS$4="Sí",(1/DATOS_[[% anualiz]:[% anualiz]]),1)*IF(DATOS!AS$5="Sí",1/DATOS_[[% normaliz]:[% normaliz]],1)*(DATOS_[Conc.Sal.15])))))))),
0)</f>
        <v>0</v>
      </c>
      <c r="Y89" s="178">
        <f t="array" ref="Y89">IFERROR(
(MEDIAN((IF(DATOS_[[Sexo]:[Sexo]]=$B89,IF(DATOS_[[AGRUP. VALOR. PTO.]:[AGRUP. VALOR. PTO.]]=$B87,IF(DATOS_[[Check Periodo Ref.]:[Check Periodo Ref.]]="Dentro",IF(DATOS_[[Check Equiparado]:[Check Equiparado]]="Sí",IF(DATOS!AT$4="Sí",(1/DATOS_[[% anualiz]:[% anualiz]]),1)*IF(DATOS!AT$5="Sí",1/DATOS_[[% normaliz]:[% normaliz]],1)*(DATOS_[Conc.Sal.16])))))))),
0)</f>
        <v>0</v>
      </c>
      <c r="Z89" s="178">
        <f t="array" ref="Z89">IFERROR(
(MEDIAN((IF(DATOS_[[Sexo]:[Sexo]]=$B89,IF(DATOS_[[AGRUP. VALOR. PTO.]:[AGRUP. VALOR. PTO.]]=$B87,IF(DATOS_[[Check Periodo Ref.]:[Check Periodo Ref.]]="Dentro",IF(DATOS_[[Check Equiparado]:[Check Equiparado]]="Sí",IF(DATOS!AU$4="Sí",(1/DATOS_[[% anualiz]:[% anualiz]]),1)*IF(DATOS!AU$5="Sí",1/DATOS_[[% normaliz]:[% normaliz]],1)*(DATOS_[Conc.Sal.17])))))))),
0)</f>
        <v>0</v>
      </c>
      <c r="AA89" s="178">
        <f t="array" ref="AA89">IFERROR(
(MEDIAN((IF(DATOS_[[Sexo]:[Sexo]]=$B89,IF(DATOS_[[AGRUP. VALOR. PTO.]:[AGRUP. VALOR. PTO.]]=$B87,IF(DATOS_[[Check Periodo Ref.]:[Check Periodo Ref.]]="Dentro",IF(DATOS_[[Check Equiparado]:[Check Equiparado]]="Sí",IF(DATOS!AV$4="Sí",(1/DATOS_[[% anualiz]:[% anualiz]]),1)*IF(DATOS!AV$5="Sí",1/DATOS_[[% normaliz]:[% normaliz]],1)*(DATOS_[Conc.Sal.18])))))))),
0)</f>
        <v>0</v>
      </c>
      <c r="AB89" s="178">
        <f t="array" ref="AB89">IFERROR(
(MEDIAN((IF(DATOS_[[Sexo]:[Sexo]]=$B89,IF(DATOS_[[AGRUP. VALOR. PTO.]:[AGRUP. VALOR. PTO.]]=$B87,IF(DATOS_[[Check Periodo Ref.]:[Check Periodo Ref.]]="Dentro",IF(DATOS_[[Check Equiparado]:[Check Equiparado]]="Sí",IF(DATOS!AW$4="Sí",(1/DATOS_[[% anualiz]:[% anualiz]]),1)*IF(DATOS!AW$5="Sí",1/DATOS_[[% normaliz]:[% normaliz]],1)*(DATOS_[Conc.Sal.19])))))))),
0)</f>
        <v>0</v>
      </c>
      <c r="AC89" s="178">
        <f t="array" ref="AC89">IFERROR(
(MEDIAN((IF(DATOS_[[Sexo]:[Sexo]]=$B89,IF(DATOS_[[AGRUP. VALOR. PTO.]:[AGRUP. VALOR. PTO.]]=$B87,IF(DATOS_[[Check Periodo Ref.]:[Check Periodo Ref.]]="Dentro",IF(DATOS_[[Check Equiparado]:[Check Equiparado]]="Sí",IF(DATOS!AX$4="Sí",(1/DATOS_[[% anualiz]:[% anualiz]]),1)*IF(DATOS!AX$5="Sí",1/DATOS_[[% normaliz]:[% normaliz]],1)*(DATOS_[Conc.Sal.20])))))))),
0)</f>
        <v>0</v>
      </c>
      <c r="AD89" s="178">
        <f t="array" ref="AD89">IFERROR(
(MEDIAN((IF(DATOS_[[Sexo]:[Sexo]]=$B89,IF(DATOS_[[AGRUP. VALOR. PTO.]:[AGRUP. VALOR. PTO.]]=$B87,IF(DATOS_[[Check Periodo Ref.]:[Check Periodo Ref.]]="Dentro",IF(DATOS_[[Check Equiparado]:[Check Equiparado]]="Sí",IF(DATOS!AY$4="Sí",(1/DATOS_[[% anualiz]:[% anualiz]]),1)*IF(DATOS!AY$5="Sí",1/DATOS_[[% normaliz]:[% normaliz]],1)*(DATOS_[Conc.Sal.21])))))))),
0)</f>
        <v>0</v>
      </c>
      <c r="AE89" s="178">
        <f t="array" ref="AE89">IFERROR(
(MEDIAN((IF(DATOS_[[Sexo]:[Sexo]]=$B89,IF(DATOS_[[AGRUP. VALOR. PTO.]:[AGRUP. VALOR. PTO.]]=$B87,IF(DATOS_[[Check Periodo Ref.]:[Check Periodo Ref.]]="Dentro",IF(DATOS_[[Check Equiparado]:[Check Equiparado]]="Sí",IF(DATOS!AZ$4="Sí",(1/DATOS_[[% anualiz]:[% anualiz]]),1)*IF(DATOS!AZ$5="Sí",1/DATOS_[[% normaliz]:[% normaliz]],1)*(DATOS_[Conc.Sal.22])))))))),
0)</f>
        <v>0</v>
      </c>
      <c r="AF89" s="178">
        <f t="array" ref="AF89">IFERROR(
(MEDIAN((IF(DATOS_[[Sexo]:[Sexo]]=$B89,IF(DATOS_[[AGRUP. VALOR. PTO.]:[AGRUP. VALOR. PTO.]]=$B87,IF(DATOS_[[Check Periodo Ref.]:[Check Periodo Ref.]]="Dentro",IF(DATOS_[[Check Equiparado]:[Check Equiparado]]="Sí",IF(DATOS!BA$4="Sí",(1/DATOS_[[% anualiz]:[% anualiz]]),1)*IF(DATOS!BA$5="Sí",1/DATOS_[[% normaliz]:[% normaliz]],1)*(DATOS_[Conc.Sal.23])))))))),
0)</f>
        <v>0</v>
      </c>
      <c r="AG89" s="178">
        <f t="array" ref="AG89">IFERROR(
(MEDIAN((IF(DATOS_[[Sexo]:[Sexo]]=$B89,IF(DATOS_[[AGRUP. VALOR. PTO.]:[AGRUP. VALOR. PTO.]]=$B87,IF(DATOS_[[Check Periodo Ref.]:[Check Periodo Ref.]]="Dentro",IF(DATOS_[[Check Equiparado]:[Check Equiparado]]="Sí",IF(DATOS!BB$4="Sí",(1/DATOS_[[% anualiz]:[% anualiz]]),1)*IF(DATOS!BB$5="Sí",1/DATOS_[[% normaliz]:[% normaliz]],1)*(DATOS_[Conc.Sal.24])))))))),
0)</f>
        <v>0</v>
      </c>
      <c r="AH89" s="178">
        <f t="array" ref="AH89">IFERROR(
(MEDIAN((IF(DATOS_[[Sexo]:[Sexo]]=$B89,IF(DATOS_[[AGRUP. VALOR. PTO.]:[AGRUP. VALOR. PTO.]]=$B87,IF(DATOS_[[Check Periodo Ref.]:[Check Periodo Ref.]]="Dentro",IF(DATOS_[[Check Equiparado]:[Check Equiparado]]="Sí",IF(DATOS!BC$4="Sí",(1/DATOS_[[% anualiz]:[% anualiz]]),1)*IF(DATOS!BC$5="Sí",1/DATOS_[[% normaliz]:[% normaliz]],1)*(DATOS_[Conc.Sal.25])))))))),
0)</f>
        <v>0</v>
      </c>
      <c r="AI89" s="178">
        <f t="array" ref="AI89">IFERROR(
(MEDIAN((IF(DATOS_[[Sexo]:[Sexo]]=$B89,IF(DATOS_[[AGRUP. VALOR. PTO.]:[AGRUP. VALOR. PTO.]]=$B87,IF(DATOS_[[Check Periodo Ref.]:[Check Periodo Ref.]]="Dentro",IF(DATOS_[[Check Equiparado]:[Check Equiparado]]="Sí",IF(DATOS!BD$4="Sí",(1/DATOS_[[% anualiz]:[% anualiz]]),1)*IF(DATOS!BD$5="Sí",1/DATOS_[[% normaliz]:[% normaliz]],1)*(DATOS_[Conc.Sal.26])))))))),
0)</f>
        <v>0</v>
      </c>
      <c r="AJ89" s="178">
        <f t="array" ref="AJ89">IFERROR(
(MEDIAN((IF(DATOS_[[Sexo]:[Sexo]]=$B89,IF(DATOS_[[AGRUP. VALOR. PTO.]:[AGRUP. VALOR. PTO.]]=$B87,IF(DATOS_[[Check Periodo Ref.]:[Check Periodo Ref.]]="Dentro",IF(DATOS_[[Check Equiparado]:[Check Equiparado]]="Sí",IF(DATOS!BE$4="Sí",(1/DATOS_[[% anualiz]:[% anualiz]]),1)*IF(DATOS!BE$5="Sí",1/DATOS_[[% normaliz]:[% normaliz]],1)*(DATOS_[Conc.Sal.27])))))))),
0)</f>
        <v>0</v>
      </c>
      <c r="AK89" s="178">
        <f t="array" ref="AK89">IFERROR(
(MEDIAN((IF(DATOS_[[Sexo]:[Sexo]]=$B89,IF(DATOS_[[AGRUP. VALOR. PTO.]:[AGRUP. VALOR. PTO.]]=$B87,IF(DATOS_[[Check Periodo Ref.]:[Check Periodo Ref.]]="Dentro",IF(DATOS_[[Check Equiparado]:[Check Equiparado]]="Sí",IF(DATOS!BF$4="Sí",(1/DATOS_[[% anualiz]:[% anualiz]]),1)*IF(DATOS!BF$5="Sí",1/DATOS_[[% normaliz]:[% normaliz]],1)*(DATOS_[Conc.Sal.28])))))))),
0)</f>
        <v>0</v>
      </c>
      <c r="AL89" s="178">
        <f t="array" ref="AL89">IFERROR(
(MEDIAN((IF(DATOS_[[Sexo]:[Sexo]]=$B89,IF(DATOS_[[AGRUP. VALOR. PTO.]:[AGRUP. VALOR. PTO.]]=$B87,IF(DATOS_[[Check Periodo Ref.]:[Check Periodo Ref.]]="Dentro",IF(DATOS_[[Check Equiparado]:[Check Equiparado]]="Sí",IF(DATOS!BG$4="Sí",(1/DATOS_[[% anualiz]:[% anualiz]]),1)*IF(DATOS!BG$5="Sí",1/DATOS_[[% normaliz]:[% normaliz]],1)*(DATOS_[Conc.Sal.29])))))))),
0)</f>
        <v>0</v>
      </c>
      <c r="AM89" s="178">
        <f t="array" ref="AM89">IFERROR(
(MEDIAN((IF(DATOS_[[Sexo]:[Sexo]]=$B89,IF(DATOS_[[AGRUP. VALOR. PTO.]:[AGRUP. VALOR. PTO.]]=$B87,IF(DATOS_[[Check Periodo Ref.]:[Check Periodo Ref.]]="Dentro",IF(DATOS_[[Check Equiparado]:[Check Equiparado]]="Sí",IF(DATOS!BH$4="Sí",(1/DATOS_[[% anualiz]:[% anualiz]]),1)*IF(DATOS!BH$5="Sí",1/DATOS_[[% normaliz]:[% normaliz]],1)*(DATOS_[Conc.Sal.30])))))))),
0)</f>
        <v>0</v>
      </c>
      <c r="AN89" s="179">
        <f t="array" ref="AN89">IFERROR(
MEDIAN(IF(DATOS_[Sexo]=$B89,IF(DATOS_[[AGRUP. VALOR. PTO.]:[AGRUP. VALOR. PTO.]]=$B87,IF(DATOS_[Check Equiparado]="Sí",IF(DATOS_[Check Periodo Ref.]="Dentro",DATOS_[Tot COMPL.SAL Eq],FALSE))))),
0)</f>
        <v>0</v>
      </c>
      <c r="AO89" s="180">
        <f t="array" ref="AO89">IFERROR(
MEDIAN(IF(DATOS_[Sexo]=$B89,IF(DATOS_[[AGRUP. VALOR. PTO.]:[AGRUP. VALOR. PTO.]]=$B87,IF(DATOS_[Check Equiparado]="Sí",IF(DATOS_[Check Periodo Ref.]="Dentro",DATOS_[TOTAL SALARIO Eq],FALSE))))),
0)</f>
        <v>0</v>
      </c>
      <c r="AP89" s="181">
        <f t="array" ref="AP89">IFERROR(
(MEDIAN((IF(DATOS_[[Sexo]:[Sexo]]=$B89,IF(DATOS_[[AGRUP. VALOR. PTO.]:[AGRUP. VALOR. PTO.]]=$B88,IF(DATOS_[[Check Periodo Ref.]:[Check Periodo Ref.]]="Dentro",IF(DATOS_[[Check Equiparado]:[Check Equiparado]]="Sí",IF(DATOS!BI$4="Sí",(1/DATOS_[[% anualiz]:[% anualiz]]),1)*IF(DATOS!BI$5="Sí",1/DATOS_[[% normaliz]:[% normaliz]],1)*(DATOS_[C.Extra.01])))))))),
0)</f>
        <v>0</v>
      </c>
      <c r="AQ89" s="181">
        <f t="array" ref="AQ89">IFERROR(
(MEDIAN((IF(DATOS_[[Sexo]:[Sexo]]=$B89,IF(DATOS_[[AGRUP. VALOR. PTO.]:[AGRUP. VALOR. PTO.]]=$B88,IF(DATOS_[[Check Periodo Ref.]:[Check Periodo Ref.]]="Dentro",IF(DATOS_[[Check Equiparado]:[Check Equiparado]]="Sí",IF(DATOS!BJ$4="Sí",(1/DATOS_[[% anualiz]:[% anualiz]]),1)*IF(DATOS!BJ$5="Sí",1/DATOS_[[% normaliz]:[% normaliz]],1)*(DATOS_[C.Extra.02])))))))),
0)</f>
        <v>0</v>
      </c>
      <c r="AR89" s="181">
        <f t="array" ref="AR89">IFERROR(
(MEDIAN((IF(DATOS_[[Sexo]:[Sexo]]=$B89,IF(DATOS_[[AGRUP. VALOR. PTO.]:[AGRUP. VALOR. PTO.]]=$B88,IF(DATOS_[[Check Periodo Ref.]:[Check Periodo Ref.]]="Dentro",IF(DATOS_[[Check Equiparado]:[Check Equiparado]]="Sí",IF(DATOS!BK$4="Sí",(1/DATOS_[[% anualiz]:[% anualiz]]),1)*IF(DATOS!BK$5="Sí",1/DATOS_[[% normaliz]:[% normaliz]],1)*(DATOS_[C.Extra.03])))))))),
0)</f>
        <v>0</v>
      </c>
      <c r="AS89" s="181">
        <f t="array" ref="AS89">IFERROR(
(MEDIAN((IF(DATOS_[[Sexo]:[Sexo]]=$B89,IF(DATOS_[[AGRUP. VALOR. PTO.]:[AGRUP. VALOR. PTO.]]=$B88,IF(DATOS_[[Check Periodo Ref.]:[Check Periodo Ref.]]="Dentro",IF(DATOS_[[Check Equiparado]:[Check Equiparado]]="Sí",IF(DATOS!BL$4="Sí",(1/DATOS_[[% anualiz]:[% anualiz]]),1)*IF(DATOS!BL$5="Sí",1/DATOS_[[% normaliz]:[% normaliz]],1)*(DATOS_[C.Extra.04])))))))),
0)</f>
        <v>0</v>
      </c>
      <c r="AT89" s="181">
        <f t="array" ref="AT89">IFERROR(
(MEDIAN((IF(DATOS_[[Sexo]:[Sexo]]=$B89,IF(DATOS_[[AGRUP. VALOR. PTO.]:[AGRUP. VALOR. PTO.]]=$B88,IF(DATOS_[[Check Periodo Ref.]:[Check Periodo Ref.]]="Dentro",IF(DATOS_[[Check Equiparado]:[Check Equiparado]]="Sí",IF(DATOS!BM$4="Sí",(1/DATOS_[[% anualiz]:[% anualiz]]),1)*IF(DATOS!BM$5="Sí",1/DATOS_[[% normaliz]:[% normaliz]],1)*(DATOS_[C.Extra.05])))))))),
0)</f>
        <v>0</v>
      </c>
      <c r="AU89" s="182">
        <f t="array" ref="AU89">IFERROR(
MEDIAN(IF(DATOS_[Sexo]=$B89,IF(DATOS_[[AGRUP. VALOR. PTO.]:[AGRUP. VALOR. PTO.]]=$B87,IF(DATOS_[Check Equiparado]="Sí",IF(DATOS_[Check Periodo Ref.]="Dentro",DATOS_[Tot Extrasalarial Eq],FALSE))))),
0)</f>
        <v>0</v>
      </c>
      <c r="AV89" s="183">
        <f t="array" ref="AV89">IFERROR(
MEDIAN(IF(DATOS_[Sexo]=$B89,IF(DATOS_[[AGRUP. VALOR. PTO.]:[AGRUP. VALOR. PTO.]]=$B87,IF(DATOS_[Check Equiparado]="Sí",IF(DATOS_[Check Periodo Ref.]="Dentro",DATOS_[TOTAL Retrib Eq],FALSE))))),
0)</f>
        <v>0</v>
      </c>
    </row>
    <row r="90" spans="1:48" ht="17.25" thickBot="1" x14ac:dyDescent="0.35">
      <c r="A90" s="107" t="str">
        <f t="shared" ref="A90" si="103">+A91</f>
        <v>[ocultar]</v>
      </c>
      <c r="B90" s="157" t="s">
        <v>285</v>
      </c>
      <c r="C90" s="176"/>
      <c r="D90" s="106"/>
      <c r="E90" s="106"/>
      <c r="F90" s="106"/>
      <c r="G90" s="106"/>
      <c r="H90" s="106"/>
      <c r="I90" s="186" t="str">
        <f t="shared" ref="I90:AV90" si="104">IFERROR((I91-I92)/I91,"")</f>
        <v/>
      </c>
      <c r="J90" s="190" t="str">
        <f t="shared" si="104"/>
        <v/>
      </c>
      <c r="K90" s="190" t="str">
        <f t="shared" si="104"/>
        <v/>
      </c>
      <c r="L90" s="190" t="str">
        <f t="shared" si="104"/>
        <v/>
      </c>
      <c r="M90" s="190" t="str">
        <f t="shared" si="104"/>
        <v/>
      </c>
      <c r="N90" s="190" t="str">
        <f t="shared" si="104"/>
        <v/>
      </c>
      <c r="O90" s="190" t="str">
        <f t="shared" si="104"/>
        <v/>
      </c>
      <c r="P90" s="190" t="str">
        <f t="shared" si="104"/>
        <v/>
      </c>
      <c r="Q90" s="190" t="str">
        <f t="shared" si="104"/>
        <v/>
      </c>
      <c r="R90" s="190" t="str">
        <f t="shared" si="104"/>
        <v/>
      </c>
      <c r="S90" s="190" t="str">
        <f t="shared" si="104"/>
        <v/>
      </c>
      <c r="T90" s="190" t="str">
        <f t="shared" si="104"/>
        <v/>
      </c>
      <c r="U90" s="190" t="str">
        <f t="shared" si="104"/>
        <v/>
      </c>
      <c r="V90" s="190" t="str">
        <f t="shared" si="104"/>
        <v/>
      </c>
      <c r="W90" s="190" t="str">
        <f t="shared" si="104"/>
        <v/>
      </c>
      <c r="X90" s="190" t="str">
        <f t="shared" si="104"/>
        <v/>
      </c>
      <c r="Y90" s="190" t="str">
        <f t="shared" si="104"/>
        <v/>
      </c>
      <c r="Z90" s="189" t="str">
        <f t="shared" si="104"/>
        <v/>
      </c>
      <c r="AA90" s="189" t="str">
        <f t="shared" si="104"/>
        <v/>
      </c>
      <c r="AB90" s="189" t="str">
        <f t="shared" si="104"/>
        <v/>
      </c>
      <c r="AC90" s="189" t="str">
        <f t="shared" si="104"/>
        <v/>
      </c>
      <c r="AD90" s="189" t="str">
        <f t="shared" si="104"/>
        <v/>
      </c>
      <c r="AE90" s="189" t="str">
        <f t="shared" si="104"/>
        <v/>
      </c>
      <c r="AF90" s="189" t="str">
        <f t="shared" si="104"/>
        <v/>
      </c>
      <c r="AG90" s="189" t="str">
        <f t="shared" si="104"/>
        <v/>
      </c>
      <c r="AH90" s="189" t="str">
        <f t="shared" si="104"/>
        <v/>
      </c>
      <c r="AI90" s="189" t="str">
        <f t="shared" si="104"/>
        <v/>
      </c>
      <c r="AJ90" s="189" t="str">
        <f t="shared" si="104"/>
        <v/>
      </c>
      <c r="AK90" s="189" t="str">
        <f t="shared" si="104"/>
        <v/>
      </c>
      <c r="AL90" s="189" t="str">
        <f t="shared" si="104"/>
        <v/>
      </c>
      <c r="AM90" s="189" t="str">
        <f t="shared" si="104"/>
        <v/>
      </c>
      <c r="AN90" s="191" t="str">
        <f t="shared" si="104"/>
        <v/>
      </c>
      <c r="AO90" s="195" t="str">
        <f t="shared" si="104"/>
        <v/>
      </c>
      <c r="AP90" s="192" t="str">
        <f t="shared" si="104"/>
        <v/>
      </c>
      <c r="AQ90" s="192" t="str">
        <f t="shared" si="104"/>
        <v/>
      </c>
      <c r="AR90" s="192" t="str">
        <f t="shared" si="104"/>
        <v/>
      </c>
      <c r="AS90" s="192" t="str">
        <f t="shared" si="104"/>
        <v/>
      </c>
      <c r="AT90" s="192" t="str">
        <f t="shared" si="104"/>
        <v/>
      </c>
      <c r="AU90" s="193" t="str">
        <f t="shared" si="104"/>
        <v/>
      </c>
      <c r="AV90" s="194" t="str">
        <f t="shared" si="104"/>
        <v/>
      </c>
    </row>
    <row r="91" spans="1:48" x14ac:dyDescent="0.3">
      <c r="A91" s="107" t="str">
        <f t="shared" ref="A91" si="105">+IF(C91+C92=0,"[ocultar]","")</f>
        <v>[ocultar]</v>
      </c>
      <c r="B91" s="153" t="s">
        <v>162</v>
      </c>
      <c r="C91" s="99">
        <f t="array" ref="C91">SUM(IF($B91=DATOS_[Sexo],
IF($B90=DATOS_[AGRUP. VALOR. PTO.],
IF("Dentro"=DATOS_[Check Periodo Ref.],
1/(COUNTIFS(DATOS_[Sexo],$B91,DATOS_[AGRUP. VALOR. PTO.],$B90,DATOS_[Check Periodo Ref.],"Dentro",DATOS_[id],DATOS_[id]))))))</f>
        <v>0</v>
      </c>
      <c r="D91" s="100">
        <f>COUNTIFS(DATOS_[AGRUP. VALOR. PTO.],$B90,DATOS_[Sexo],$B91,DATOS_[Check Periodo Ref.],"Dentro")</f>
        <v>0</v>
      </c>
      <c r="E91" s="100">
        <f>COUNTIFS(DATOS_[AGRUP. VALOR. PTO.],$B90,DATOS_[Sexo],$B91,DATOS_[Check Periodo Ref.],"Dentro",DATOS_[Check Nº SC Norm],"Sí")</f>
        <v>0</v>
      </c>
      <c r="F91" s="100">
        <f>COUNTIFS(DATOS_[AGRUP. VALOR. PTO.],$B90,DATOS_[Sexo],$B91,DATOS_[Check Periodo Ref.],"Dentro",DATOS_[Check Nº SC Anualiz],"Sí")</f>
        <v>0</v>
      </c>
      <c r="G91" s="100">
        <f>COUNTIFS(DATOS_[AGRUP. VALOR. PTO.],$B90,DATOS_[Sexo],$B91,DATOS_[Check Periodo Ref.],"Dentro",DATOS_[Check Nº SC Norm y Anualiz],"Sí")</f>
        <v>0</v>
      </c>
      <c r="H91" s="100">
        <f>COUNTIFS(DATOS_[AGRUP. VALOR. PTO.],$B90,DATOS_[Sexo],$B91,DATOS_[Check Periodo Ref.],"Dentro",DATOS_[Check Equiparación],"Sí")</f>
        <v>0</v>
      </c>
      <c r="I91" s="177">
        <f t="array" ref="I91">IFERROR(
MEDIAN(IF(DATOS_[Sexo]=$B91,IF(DATOS_[[AGRUP. VALOR. PTO.]:[AGRUP. VALOR. PTO.]]=$B90,IF(DATOS_[Check Equiparado]="Sí",IF(DATOS_[Check Periodo Ref.]="Dentro",DATOS_[SALARIO BASE Eq],FALSE))))),
0)</f>
        <v>0</v>
      </c>
      <c r="J91" s="178">
        <f t="array" ref="J91">IFERROR(
(MEDIAN((IF(DATOS_[[Sexo]:[Sexo]]=$B91,IF(DATOS_[[AGRUP. VALOR. PTO.]:[AGRUP. VALOR. PTO.]]=$B90,IF(DATOS_[[Check Periodo Ref.]:[Check Periodo Ref.]]="Dentro",IF(DATOS_[[Check Equiparado]:[Check Equiparado]]="Sí",IF(DATOS!AE$4="Sí",(1/DATOS_[[% anualiz]:[% anualiz]]),1)*IF(DATOS!AE$5="Sí",1/DATOS_[[% normaliz]:[% normaliz]],1)*(DATOS_[Conc.Sal.01])))))))),
0)</f>
        <v>0</v>
      </c>
      <c r="K91" s="178">
        <f t="array" ref="K91">IFERROR(
(MEDIAN((IF(DATOS_[[Sexo]:[Sexo]]=$B91,IF(DATOS_[[AGRUP. VALOR. PTO.]:[AGRUP. VALOR. PTO.]]=$B90,IF(DATOS_[[Check Periodo Ref.]:[Check Periodo Ref.]]="Dentro",IF(DATOS_[[Check Equiparado]:[Check Equiparado]]="Sí",IF(DATOS!AF$4="Sí",(1/DATOS_[[% anualiz]:[% anualiz]]),1)*IF(DATOS!AF$5="Sí",1/DATOS_[[% normaliz]:[% normaliz]],1)*(DATOS_[Conc.Sal.02])))))))),
0)</f>
        <v>0</v>
      </c>
      <c r="L91" s="178">
        <f t="array" ref="L91">IFERROR(
(MEDIAN((IF(DATOS_[[Sexo]:[Sexo]]=$B91,IF(DATOS_[[AGRUP. VALOR. PTO.]:[AGRUP. VALOR. PTO.]]=$B90,IF(DATOS_[[Check Periodo Ref.]:[Check Periodo Ref.]]="Dentro",IF(DATOS_[[Check Equiparado]:[Check Equiparado]]="Sí",IF(DATOS!AG$4="Sí",(1/DATOS_[[% anualiz]:[% anualiz]]),1)*IF(DATOS!AG$5="Sí",1/DATOS_[[% normaliz]:[% normaliz]],1)*(DATOS_[Conc.Sal.03])))))))),
0)</f>
        <v>0</v>
      </c>
      <c r="M91" s="178">
        <f t="array" ref="M91">IFERROR(
(MEDIAN((IF(DATOS_[[Sexo]:[Sexo]]=$B91,IF(DATOS_[[AGRUP. VALOR. PTO.]:[AGRUP. VALOR. PTO.]]=$B90,IF(DATOS_[[Check Periodo Ref.]:[Check Periodo Ref.]]="Dentro",IF(DATOS_[[Check Equiparado]:[Check Equiparado]]="Sí",IF(DATOS!AH$4="Sí",(1/DATOS_[[% anualiz]:[% anualiz]]),1)*IF(DATOS!AH$5="Sí",1/DATOS_[[% normaliz]:[% normaliz]],1)*(DATOS_[Conc.Sal.04])))))))),
0)</f>
        <v>0</v>
      </c>
      <c r="N91" s="178">
        <f t="array" ref="N91">IFERROR(
(MEDIAN((IF(DATOS_[[Sexo]:[Sexo]]=$B91,IF(DATOS_[[AGRUP. VALOR. PTO.]:[AGRUP. VALOR. PTO.]]=$B90,IF(DATOS_[[Check Periodo Ref.]:[Check Periodo Ref.]]="Dentro",IF(DATOS_[[Check Equiparado]:[Check Equiparado]]="Sí",IF(DATOS!AI$4="Sí",(1/DATOS_[[% anualiz]:[% anualiz]]),1)*IF(DATOS!AI$5="Sí",1/DATOS_[[% normaliz]:[% normaliz]],1)*(DATOS_[Conc.Sal.05])))))))),
0)</f>
        <v>0</v>
      </c>
      <c r="O91" s="178">
        <f t="array" ref="O91">IFERROR(
(MEDIAN((IF(DATOS_[[Sexo]:[Sexo]]=$B91,IF(DATOS_[[AGRUP. VALOR. PTO.]:[AGRUP. VALOR. PTO.]]=$B90,IF(DATOS_[[Check Periodo Ref.]:[Check Periodo Ref.]]="Dentro",IF(DATOS_[[Check Equiparado]:[Check Equiparado]]="Sí",IF(DATOS!AJ$4="Sí",(1/DATOS_[[% anualiz]:[% anualiz]]),1)*IF(DATOS!AJ$5="Sí",1/DATOS_[[% normaliz]:[% normaliz]],1)*(DATOS_[Conc.Sal.06])))))))),
0)</f>
        <v>0</v>
      </c>
      <c r="P91" s="178">
        <f t="array" ref="P91">IFERROR(
(MEDIAN((IF(DATOS_[[Sexo]:[Sexo]]=$B91,IF(DATOS_[[AGRUP. VALOR. PTO.]:[AGRUP. VALOR. PTO.]]=$B90,IF(DATOS_[[Check Periodo Ref.]:[Check Periodo Ref.]]="Dentro",IF(DATOS_[[Check Equiparado]:[Check Equiparado]]="Sí",IF(DATOS!AK$4="Sí",(1/DATOS_[[% anualiz]:[% anualiz]]),1)*IF(DATOS!AK$5="Sí",1/DATOS_[[% normaliz]:[% normaliz]],1)*(DATOS_[Conc.Sal.07])))))))),
0)</f>
        <v>0</v>
      </c>
      <c r="Q91" s="178">
        <f t="array" ref="Q91">IFERROR(
(MEDIAN((IF(DATOS_[[Sexo]:[Sexo]]=$B91,IF(DATOS_[[AGRUP. VALOR. PTO.]:[AGRUP. VALOR. PTO.]]=$B90,IF(DATOS_[[Check Periodo Ref.]:[Check Periodo Ref.]]="Dentro",IF(DATOS_[[Check Equiparado]:[Check Equiparado]]="Sí",IF(DATOS!AL$4="Sí",(1/DATOS_[[% anualiz]:[% anualiz]]),1)*IF(DATOS!AL$5="Sí",1/DATOS_[[% normaliz]:[% normaliz]],1)*(DATOS_[Conc.Sal.08])))))))),
0)</f>
        <v>0</v>
      </c>
      <c r="R91" s="178">
        <f t="array" ref="R91">IFERROR(
(MEDIAN((IF(DATOS_[[Sexo]:[Sexo]]=$B91,IF(DATOS_[[AGRUP. VALOR. PTO.]:[AGRUP. VALOR. PTO.]]=$B90,IF(DATOS_[[Check Periodo Ref.]:[Check Periodo Ref.]]="Dentro",IF(DATOS_[[Check Equiparado]:[Check Equiparado]]="Sí",IF(DATOS!AM$4="Sí",(1/DATOS_[[% anualiz]:[% anualiz]]),1)*IF(DATOS!AM$5="Sí",1/DATOS_[[% normaliz]:[% normaliz]],1)*(DATOS_[Conc.Sal.09])))))))),
0)</f>
        <v>0</v>
      </c>
      <c r="S91" s="178">
        <f t="array" ref="S91">IFERROR(
(MEDIAN((IF(DATOS_[[Sexo]:[Sexo]]=$B91,IF(DATOS_[[AGRUP. VALOR. PTO.]:[AGRUP. VALOR. PTO.]]=$B90,IF(DATOS_[[Check Periodo Ref.]:[Check Periodo Ref.]]="Dentro",IF(DATOS_[[Check Equiparado]:[Check Equiparado]]="Sí",IF(DATOS!AN$4="Sí",(1/DATOS_[[% anualiz]:[% anualiz]]),1)*IF(DATOS!AN$5="Sí",1/DATOS_[[% normaliz]:[% normaliz]],1)*(DATOS_[Conc.Sal.10])))))))),
0)</f>
        <v>0</v>
      </c>
      <c r="T91" s="178">
        <f t="array" ref="T91">IFERROR(
(MEDIAN((IF(DATOS_[[Sexo]:[Sexo]]=$B91,IF(DATOS_[[AGRUP. VALOR. PTO.]:[AGRUP. VALOR. PTO.]]=$B90,IF(DATOS_[[Check Periodo Ref.]:[Check Periodo Ref.]]="Dentro",IF(DATOS_[[Check Equiparado]:[Check Equiparado]]="Sí",IF(DATOS!AO$4="Sí",(1/DATOS_[[% anualiz]:[% anualiz]]),1)*IF(DATOS!AO$5="Sí",1/DATOS_[[% normaliz]:[% normaliz]],1)*(DATOS_[Conc.Sal.11])))))))),
0)</f>
        <v>0</v>
      </c>
      <c r="U91" s="178">
        <f t="array" ref="U91">IFERROR(
(MEDIAN((IF(DATOS_[[Sexo]:[Sexo]]=$B91,IF(DATOS_[[AGRUP. VALOR. PTO.]:[AGRUP. VALOR. PTO.]]=$B90,IF(DATOS_[[Check Periodo Ref.]:[Check Periodo Ref.]]="Dentro",IF(DATOS_[[Check Equiparado]:[Check Equiparado]]="Sí",IF(DATOS!AP$4="Sí",(1/DATOS_[[% anualiz]:[% anualiz]]),1)*IF(DATOS!AP$5="Sí",1/DATOS_[[% normaliz]:[% normaliz]],1)*(DATOS_[Conc.Sal.12])))))))),
0)</f>
        <v>0</v>
      </c>
      <c r="V91" s="178">
        <f t="array" ref="V91">IFERROR(
(MEDIAN((IF(DATOS_[[Sexo]:[Sexo]]=$B91,IF(DATOS_[[AGRUP. VALOR. PTO.]:[AGRUP. VALOR. PTO.]]=$B90,IF(DATOS_[[Check Periodo Ref.]:[Check Periodo Ref.]]="Dentro",IF(DATOS_[[Check Equiparado]:[Check Equiparado]]="Sí",IF(DATOS!AQ$4="Sí",(1/DATOS_[[% anualiz]:[% anualiz]]),1)*IF(DATOS!AQ$5="Sí",1/DATOS_[[% normaliz]:[% normaliz]],1)*(DATOS_[Conc.Sal.13])))))))),
0)</f>
        <v>0</v>
      </c>
      <c r="W91" s="178">
        <f t="array" ref="W91">IFERROR(
(MEDIAN((IF(DATOS_[[Sexo]:[Sexo]]=$B91,IF(DATOS_[[AGRUP. VALOR. PTO.]:[AGRUP. VALOR. PTO.]]=$B90,IF(DATOS_[[Check Periodo Ref.]:[Check Periodo Ref.]]="Dentro",IF(DATOS_[[Check Equiparado]:[Check Equiparado]]="Sí",IF(DATOS!AR$4="Sí",(1/DATOS_[[% anualiz]:[% anualiz]]),1)*IF(DATOS!AR$5="Sí",1/DATOS_[[% normaliz]:[% normaliz]],1)*(DATOS_[Conc.Sal.14])))))))),
0)</f>
        <v>0</v>
      </c>
      <c r="X91" s="178">
        <f t="array" ref="X91">IFERROR(
(MEDIAN((IF(DATOS_[[Sexo]:[Sexo]]=$B91,IF(DATOS_[[AGRUP. VALOR. PTO.]:[AGRUP. VALOR. PTO.]]=$B90,IF(DATOS_[[Check Periodo Ref.]:[Check Periodo Ref.]]="Dentro",IF(DATOS_[[Check Equiparado]:[Check Equiparado]]="Sí",IF(DATOS!AS$4="Sí",(1/DATOS_[[% anualiz]:[% anualiz]]),1)*IF(DATOS!AS$5="Sí",1/DATOS_[[% normaliz]:[% normaliz]],1)*(DATOS_[Conc.Sal.15])))))))),
0)</f>
        <v>0</v>
      </c>
      <c r="Y91" s="178">
        <f t="array" ref="Y91">IFERROR(
(MEDIAN((IF(DATOS_[[Sexo]:[Sexo]]=$B91,IF(DATOS_[[AGRUP. VALOR. PTO.]:[AGRUP. VALOR. PTO.]]=$B90,IF(DATOS_[[Check Periodo Ref.]:[Check Periodo Ref.]]="Dentro",IF(DATOS_[[Check Equiparado]:[Check Equiparado]]="Sí",IF(DATOS!AT$4="Sí",(1/DATOS_[[% anualiz]:[% anualiz]]),1)*IF(DATOS!AT$5="Sí",1/DATOS_[[% normaliz]:[% normaliz]],1)*(DATOS_[Conc.Sal.16])))))))),
0)</f>
        <v>0</v>
      </c>
      <c r="Z91" s="178">
        <f t="array" ref="Z91">IFERROR(
(MEDIAN((IF(DATOS_[[Sexo]:[Sexo]]=$B91,IF(DATOS_[[AGRUP. VALOR. PTO.]:[AGRUP. VALOR. PTO.]]=$B90,IF(DATOS_[[Check Periodo Ref.]:[Check Periodo Ref.]]="Dentro",IF(DATOS_[[Check Equiparado]:[Check Equiparado]]="Sí",IF(DATOS!AU$4="Sí",(1/DATOS_[[% anualiz]:[% anualiz]]),1)*IF(DATOS!AU$5="Sí",1/DATOS_[[% normaliz]:[% normaliz]],1)*(DATOS_[Conc.Sal.17])))))))),
0)</f>
        <v>0</v>
      </c>
      <c r="AA91" s="178">
        <f t="array" ref="AA91">IFERROR(
(MEDIAN((IF(DATOS_[[Sexo]:[Sexo]]=$B91,IF(DATOS_[[AGRUP. VALOR. PTO.]:[AGRUP. VALOR. PTO.]]=$B90,IF(DATOS_[[Check Periodo Ref.]:[Check Periodo Ref.]]="Dentro",IF(DATOS_[[Check Equiparado]:[Check Equiparado]]="Sí",IF(DATOS!AV$4="Sí",(1/DATOS_[[% anualiz]:[% anualiz]]),1)*IF(DATOS!AV$5="Sí",1/DATOS_[[% normaliz]:[% normaliz]],1)*(DATOS_[Conc.Sal.18])))))))),
0)</f>
        <v>0</v>
      </c>
      <c r="AB91" s="178">
        <f t="array" ref="AB91">IFERROR(
(MEDIAN((IF(DATOS_[[Sexo]:[Sexo]]=$B91,IF(DATOS_[[AGRUP. VALOR. PTO.]:[AGRUP. VALOR. PTO.]]=$B90,IF(DATOS_[[Check Periodo Ref.]:[Check Periodo Ref.]]="Dentro",IF(DATOS_[[Check Equiparado]:[Check Equiparado]]="Sí",IF(DATOS!AW$4="Sí",(1/DATOS_[[% anualiz]:[% anualiz]]),1)*IF(DATOS!AW$5="Sí",1/DATOS_[[% normaliz]:[% normaliz]],1)*(DATOS_[Conc.Sal.19])))))))),
0)</f>
        <v>0</v>
      </c>
      <c r="AC91" s="178">
        <f t="array" ref="AC91">IFERROR(
(MEDIAN((IF(DATOS_[[Sexo]:[Sexo]]=$B91,IF(DATOS_[[AGRUP. VALOR. PTO.]:[AGRUP. VALOR. PTO.]]=$B90,IF(DATOS_[[Check Periodo Ref.]:[Check Periodo Ref.]]="Dentro",IF(DATOS_[[Check Equiparado]:[Check Equiparado]]="Sí",IF(DATOS!AX$4="Sí",(1/DATOS_[[% anualiz]:[% anualiz]]),1)*IF(DATOS!AX$5="Sí",1/DATOS_[[% normaliz]:[% normaliz]],1)*(DATOS_[Conc.Sal.20])))))))),
0)</f>
        <v>0</v>
      </c>
      <c r="AD91" s="178">
        <f t="array" ref="AD91">IFERROR(
(MEDIAN((IF(DATOS_[[Sexo]:[Sexo]]=$B91,IF(DATOS_[[AGRUP. VALOR. PTO.]:[AGRUP. VALOR. PTO.]]=$B90,IF(DATOS_[[Check Periodo Ref.]:[Check Periodo Ref.]]="Dentro",IF(DATOS_[[Check Equiparado]:[Check Equiparado]]="Sí",IF(DATOS!AY$4="Sí",(1/DATOS_[[% anualiz]:[% anualiz]]),1)*IF(DATOS!AY$5="Sí",1/DATOS_[[% normaliz]:[% normaliz]],1)*(DATOS_[Conc.Sal.21])))))))),
0)</f>
        <v>0</v>
      </c>
      <c r="AE91" s="178">
        <f t="array" ref="AE91">IFERROR(
(MEDIAN((IF(DATOS_[[Sexo]:[Sexo]]=$B91,IF(DATOS_[[AGRUP. VALOR. PTO.]:[AGRUP. VALOR. PTO.]]=$B90,IF(DATOS_[[Check Periodo Ref.]:[Check Periodo Ref.]]="Dentro",IF(DATOS_[[Check Equiparado]:[Check Equiparado]]="Sí",IF(DATOS!AZ$4="Sí",(1/DATOS_[[% anualiz]:[% anualiz]]),1)*IF(DATOS!AZ$5="Sí",1/DATOS_[[% normaliz]:[% normaliz]],1)*(DATOS_[Conc.Sal.22])))))))),
0)</f>
        <v>0</v>
      </c>
      <c r="AF91" s="178">
        <f t="array" ref="AF91">IFERROR(
(MEDIAN((IF(DATOS_[[Sexo]:[Sexo]]=$B91,IF(DATOS_[[AGRUP. VALOR. PTO.]:[AGRUP. VALOR. PTO.]]=$B90,IF(DATOS_[[Check Periodo Ref.]:[Check Periodo Ref.]]="Dentro",IF(DATOS_[[Check Equiparado]:[Check Equiparado]]="Sí",IF(DATOS!BA$4="Sí",(1/DATOS_[[% anualiz]:[% anualiz]]),1)*IF(DATOS!BA$5="Sí",1/DATOS_[[% normaliz]:[% normaliz]],1)*(DATOS_[Conc.Sal.23])))))))),
0)</f>
        <v>0</v>
      </c>
      <c r="AG91" s="178">
        <f t="array" ref="AG91">IFERROR(
(MEDIAN((IF(DATOS_[[Sexo]:[Sexo]]=$B91,IF(DATOS_[[AGRUP. VALOR. PTO.]:[AGRUP. VALOR. PTO.]]=$B90,IF(DATOS_[[Check Periodo Ref.]:[Check Periodo Ref.]]="Dentro",IF(DATOS_[[Check Equiparado]:[Check Equiparado]]="Sí",IF(DATOS!BB$4="Sí",(1/DATOS_[[% anualiz]:[% anualiz]]),1)*IF(DATOS!BB$5="Sí",1/DATOS_[[% normaliz]:[% normaliz]],1)*(DATOS_[Conc.Sal.24])))))))),
0)</f>
        <v>0</v>
      </c>
      <c r="AH91" s="178">
        <f t="array" ref="AH91">IFERROR(
(MEDIAN((IF(DATOS_[[Sexo]:[Sexo]]=$B91,IF(DATOS_[[AGRUP. VALOR. PTO.]:[AGRUP. VALOR. PTO.]]=$B90,IF(DATOS_[[Check Periodo Ref.]:[Check Periodo Ref.]]="Dentro",IF(DATOS_[[Check Equiparado]:[Check Equiparado]]="Sí",IF(DATOS!BC$4="Sí",(1/DATOS_[[% anualiz]:[% anualiz]]),1)*IF(DATOS!BC$5="Sí",1/DATOS_[[% normaliz]:[% normaliz]],1)*(DATOS_[Conc.Sal.25])))))))),
0)</f>
        <v>0</v>
      </c>
      <c r="AI91" s="178">
        <f t="array" ref="AI91">IFERROR(
(MEDIAN((IF(DATOS_[[Sexo]:[Sexo]]=$B91,IF(DATOS_[[AGRUP. VALOR. PTO.]:[AGRUP. VALOR. PTO.]]=$B90,IF(DATOS_[[Check Periodo Ref.]:[Check Periodo Ref.]]="Dentro",IF(DATOS_[[Check Equiparado]:[Check Equiparado]]="Sí",IF(DATOS!BD$4="Sí",(1/DATOS_[[% anualiz]:[% anualiz]]),1)*IF(DATOS!BD$5="Sí",1/DATOS_[[% normaliz]:[% normaliz]],1)*(DATOS_[Conc.Sal.26])))))))),
0)</f>
        <v>0</v>
      </c>
      <c r="AJ91" s="178">
        <f t="array" ref="AJ91">IFERROR(
(MEDIAN((IF(DATOS_[[Sexo]:[Sexo]]=$B91,IF(DATOS_[[AGRUP. VALOR. PTO.]:[AGRUP. VALOR. PTO.]]=$B90,IF(DATOS_[[Check Periodo Ref.]:[Check Periodo Ref.]]="Dentro",IF(DATOS_[[Check Equiparado]:[Check Equiparado]]="Sí",IF(DATOS!BE$4="Sí",(1/DATOS_[[% anualiz]:[% anualiz]]),1)*IF(DATOS!BE$5="Sí",1/DATOS_[[% normaliz]:[% normaliz]],1)*(DATOS_[Conc.Sal.27])))))))),
0)</f>
        <v>0</v>
      </c>
      <c r="AK91" s="178">
        <f t="array" ref="AK91">IFERROR(
(MEDIAN((IF(DATOS_[[Sexo]:[Sexo]]=$B91,IF(DATOS_[[AGRUP. VALOR. PTO.]:[AGRUP. VALOR. PTO.]]=$B90,IF(DATOS_[[Check Periodo Ref.]:[Check Periodo Ref.]]="Dentro",IF(DATOS_[[Check Equiparado]:[Check Equiparado]]="Sí",IF(DATOS!BF$4="Sí",(1/DATOS_[[% anualiz]:[% anualiz]]),1)*IF(DATOS!BF$5="Sí",1/DATOS_[[% normaliz]:[% normaliz]],1)*(DATOS_[Conc.Sal.28])))))))),
0)</f>
        <v>0</v>
      </c>
      <c r="AL91" s="178">
        <f t="array" ref="AL91">IFERROR(
(MEDIAN((IF(DATOS_[[Sexo]:[Sexo]]=$B91,IF(DATOS_[[AGRUP. VALOR. PTO.]:[AGRUP. VALOR. PTO.]]=$B90,IF(DATOS_[[Check Periodo Ref.]:[Check Periodo Ref.]]="Dentro",IF(DATOS_[[Check Equiparado]:[Check Equiparado]]="Sí",IF(DATOS!BG$4="Sí",(1/DATOS_[[% anualiz]:[% anualiz]]),1)*IF(DATOS!BG$5="Sí",1/DATOS_[[% normaliz]:[% normaliz]],1)*(DATOS_[Conc.Sal.29])))))))),
0)</f>
        <v>0</v>
      </c>
      <c r="AM91" s="178">
        <f t="array" ref="AM91">IFERROR(
(MEDIAN((IF(DATOS_[[Sexo]:[Sexo]]=$B91,IF(DATOS_[[AGRUP. VALOR. PTO.]:[AGRUP. VALOR. PTO.]]=$B90,IF(DATOS_[[Check Periodo Ref.]:[Check Periodo Ref.]]="Dentro",IF(DATOS_[[Check Equiparado]:[Check Equiparado]]="Sí",IF(DATOS!BH$4="Sí",(1/DATOS_[[% anualiz]:[% anualiz]]),1)*IF(DATOS!BH$5="Sí",1/DATOS_[[% normaliz]:[% normaliz]],1)*(DATOS_[Conc.Sal.30])))))))),
0)</f>
        <v>0</v>
      </c>
      <c r="AN91" s="179">
        <f t="array" ref="AN91">IFERROR(
MEDIAN(IF(DATOS_[Sexo]=$B91,IF(DATOS_[[AGRUP. VALOR. PTO.]:[AGRUP. VALOR. PTO.]]=$B90,IF(DATOS_[Check Equiparado]="Sí",IF(DATOS_[Check Periodo Ref.]="Dentro",DATOS_[Tot COMPL.SAL Eq],FALSE))))),
0)</f>
        <v>0</v>
      </c>
      <c r="AO91" s="180">
        <f t="array" ref="AO91">IFERROR(
MEDIAN(IF(DATOS_[Sexo]=$B91,IF(DATOS_[[AGRUP. VALOR. PTO.]:[AGRUP. VALOR. PTO.]]=$B90,IF(DATOS_[Check Equiparado]="Sí",IF(DATOS_[Check Periodo Ref.]="Dentro",DATOS_[TOTAL SALARIO Eq],FALSE))))),
0)</f>
        <v>0</v>
      </c>
      <c r="AP91" s="181">
        <f t="array" ref="AP91">IFERROR(
(MEDIAN((IF(DATOS_[[Sexo]:[Sexo]]=$B91,IF(DATOS_[[AGRUP. VALOR. PTO.]:[AGRUP. VALOR. PTO.]]=$B90,IF(DATOS_[[Check Periodo Ref.]:[Check Periodo Ref.]]="Dentro",IF(DATOS_[[Check Equiparado]:[Check Equiparado]]="Sí",IF(DATOS!BI$4="Sí",(1/DATOS_[[% anualiz]:[% anualiz]]),1)*IF(DATOS!BI$5="Sí",1/DATOS_[[% normaliz]:[% normaliz]],1)*(DATOS_[C.Extra.01])))))))),
0)</f>
        <v>0</v>
      </c>
      <c r="AQ91" s="181">
        <f t="array" ref="AQ91">IFERROR(
(MEDIAN((IF(DATOS_[[Sexo]:[Sexo]]=$B91,IF(DATOS_[[AGRUP. VALOR. PTO.]:[AGRUP. VALOR. PTO.]]=$B90,IF(DATOS_[[Check Periodo Ref.]:[Check Periodo Ref.]]="Dentro",IF(DATOS_[[Check Equiparado]:[Check Equiparado]]="Sí",IF(DATOS!BJ$4="Sí",(1/DATOS_[[% anualiz]:[% anualiz]]),1)*IF(DATOS!BJ$5="Sí",1/DATOS_[[% normaliz]:[% normaliz]],1)*(DATOS_[C.Extra.02])))))))),
0)</f>
        <v>0</v>
      </c>
      <c r="AR91" s="181">
        <f t="array" ref="AR91">IFERROR(
(MEDIAN((IF(DATOS_[[Sexo]:[Sexo]]=$B91,IF(DATOS_[[AGRUP. VALOR. PTO.]:[AGRUP. VALOR. PTO.]]=$B90,IF(DATOS_[[Check Periodo Ref.]:[Check Periodo Ref.]]="Dentro",IF(DATOS_[[Check Equiparado]:[Check Equiparado]]="Sí",IF(DATOS!BK$4="Sí",(1/DATOS_[[% anualiz]:[% anualiz]]),1)*IF(DATOS!BK$5="Sí",1/DATOS_[[% normaliz]:[% normaliz]],1)*(DATOS_[C.Extra.03])))))))),
0)</f>
        <v>0</v>
      </c>
      <c r="AS91" s="181">
        <f t="array" ref="AS91">IFERROR(
(MEDIAN((IF(DATOS_[[Sexo]:[Sexo]]=$B91,IF(DATOS_[[AGRUP. VALOR. PTO.]:[AGRUP. VALOR. PTO.]]=$B90,IF(DATOS_[[Check Periodo Ref.]:[Check Periodo Ref.]]="Dentro",IF(DATOS_[[Check Equiparado]:[Check Equiparado]]="Sí",IF(DATOS!BL$4="Sí",(1/DATOS_[[% anualiz]:[% anualiz]]),1)*IF(DATOS!BL$5="Sí",1/DATOS_[[% normaliz]:[% normaliz]],1)*(DATOS_[C.Extra.04])))))))),
0)</f>
        <v>0</v>
      </c>
      <c r="AT91" s="181">
        <f t="array" ref="AT91">IFERROR(
(MEDIAN((IF(DATOS_[[Sexo]:[Sexo]]=$B91,IF(DATOS_[[AGRUP. VALOR. PTO.]:[AGRUP. VALOR. PTO.]]=$B90,IF(DATOS_[[Check Periodo Ref.]:[Check Periodo Ref.]]="Dentro",IF(DATOS_[[Check Equiparado]:[Check Equiparado]]="Sí",IF(DATOS!BM$4="Sí",(1/DATOS_[[% anualiz]:[% anualiz]]),1)*IF(DATOS!BM$5="Sí",1/DATOS_[[% normaliz]:[% normaliz]],1)*(DATOS_[C.Extra.05])))))))),
0)</f>
        <v>0</v>
      </c>
      <c r="AU91" s="182">
        <f t="array" ref="AU91">IFERROR(
MEDIAN(IF(DATOS_[Sexo]=$B91,IF(DATOS_[[AGRUP. VALOR. PTO.]:[AGRUP. VALOR. PTO.]]=$B90,IF(DATOS_[Check Equiparado]="Sí",IF(DATOS_[Check Periodo Ref.]="Dentro",DATOS_[Tot Extrasalarial Eq],FALSE))))),
0)</f>
        <v>0</v>
      </c>
      <c r="AV91" s="183">
        <f t="array" ref="AV91">IFERROR(
MEDIAN(IF(DATOS_[Sexo]=$B91,IF(DATOS_[[AGRUP. VALOR. PTO.]:[AGRUP. VALOR. PTO.]]=$B90,IF(DATOS_[Check Equiparado]="Sí",IF(DATOS_[Check Periodo Ref.]="Dentro",DATOS_[TOTAL Retrib Eq],FALSE))))),
0)</f>
        <v>0</v>
      </c>
    </row>
    <row r="92" spans="1:48" x14ac:dyDescent="0.3">
      <c r="A92" s="107" t="str">
        <f t="shared" ref="A92" si="106">+A91</f>
        <v>[ocultar]</v>
      </c>
      <c r="B92" s="153" t="s">
        <v>163</v>
      </c>
      <c r="C92" s="99">
        <f t="array" ref="C92">SUM(IF($B92=DATOS_[Sexo],
IF($B90=DATOS_[AGRUP. VALOR. PTO.],
IF("Dentro"=DATOS_[Check Periodo Ref.],
1/(COUNTIFS(DATOS_[Sexo],$B92,DATOS_[AGRUP. VALOR. PTO.],$B90,DATOS_[Check Periodo Ref.],"Dentro",DATOS_[id],DATOS_[id]))))))</f>
        <v>0</v>
      </c>
      <c r="D92" s="100">
        <f>COUNTIFS(DATOS_[AGRUP. VALOR. PTO.],$B90,DATOS_[Sexo],$B92,DATOS_[Check Periodo Ref.],"Dentro")</f>
        <v>0</v>
      </c>
      <c r="E92" s="100">
        <f>COUNTIFS(DATOS_[AGRUP. VALOR. PTO.],$B90,DATOS_[Sexo],$B92,DATOS_[Check Periodo Ref.],"Dentro",DATOS_[Check Nº SC Norm],"Sí")</f>
        <v>0</v>
      </c>
      <c r="F92" s="100">
        <f>COUNTIFS(DATOS_[AGRUP. VALOR. PTO.],$B90,DATOS_[Sexo],$B92,DATOS_[Check Periodo Ref.],"Dentro",DATOS_[Check Nº SC Anualiz],"Sí")</f>
        <v>0</v>
      </c>
      <c r="G92" s="100">
        <f>COUNTIFS(DATOS_[AGRUP. VALOR. PTO.],$B90,DATOS_[Sexo],$B92,DATOS_[Check Periodo Ref.],"Dentro",DATOS_[Check Nº SC Norm y Anualiz],"Sí")</f>
        <v>0</v>
      </c>
      <c r="H92" s="100">
        <f>COUNTIFS(DATOS_[AGRUP. VALOR. PTO.],$B90,DATOS_[Sexo],$B92,DATOS_[Check Periodo Ref.],"Dentro",DATOS_[Check Equiparación],"Sí")</f>
        <v>0</v>
      </c>
      <c r="I92" s="177" cm="1">
        <f t="array" ref="I92">IFERROR(
MEDIAN(IF(DATOS_[Sexo]=$B92,IF(DATOS_[[AGRUP. VALOR. PTO.]:[AGRUP. VALOR. PTO.]]=$B90,IF(DATOS_[Check Equiparado]="Sí",IF(DATOS_[Check Periodo Ref.]="Dentro",DATOS_[SALARIO BASE Eq],FALSE))))),
0)</f>
        <v>0</v>
      </c>
      <c r="J92" s="178">
        <f t="array" ref="J92">IFERROR(
(MEDIAN((IF(DATOS_[[Sexo]:[Sexo]]=$B92,IF(DATOS_[[AGRUP. VALOR. PTO.]:[AGRUP. VALOR. PTO.]]=$B90,IF(DATOS_[[Check Periodo Ref.]:[Check Periodo Ref.]]="Dentro",IF(DATOS_[[Check Equiparado]:[Check Equiparado]]="Sí",IF(DATOS!AE$4="Sí",(1/DATOS_[[% anualiz]:[% anualiz]]),1)*IF(DATOS!AE$5="Sí",1/DATOS_[[% normaliz]:[% normaliz]],1)*(DATOS_[Conc.Sal.01])))))))),
0)</f>
        <v>0</v>
      </c>
      <c r="K92" s="178">
        <f t="array" ref="K92">IFERROR(
(MEDIAN((IF(DATOS_[[Sexo]:[Sexo]]=$B92,IF(DATOS_[[AGRUP. VALOR. PTO.]:[AGRUP. VALOR. PTO.]]=$B90,IF(DATOS_[[Check Periodo Ref.]:[Check Periodo Ref.]]="Dentro",IF(DATOS_[[Check Equiparado]:[Check Equiparado]]="Sí",IF(DATOS!AF$4="Sí",(1/DATOS_[[% anualiz]:[% anualiz]]),1)*IF(DATOS!AF$5="Sí",1/DATOS_[[% normaliz]:[% normaliz]],1)*(DATOS_[Conc.Sal.02])))))))),
0)</f>
        <v>0</v>
      </c>
      <c r="L92" s="178">
        <f t="array" ref="L92">IFERROR(
(MEDIAN((IF(DATOS_[[Sexo]:[Sexo]]=$B92,IF(DATOS_[[AGRUP. VALOR. PTO.]:[AGRUP. VALOR. PTO.]]=$B90,IF(DATOS_[[Check Periodo Ref.]:[Check Periodo Ref.]]="Dentro",IF(DATOS_[[Check Equiparado]:[Check Equiparado]]="Sí",IF(DATOS!AG$4="Sí",(1/DATOS_[[% anualiz]:[% anualiz]]),1)*IF(DATOS!AG$5="Sí",1/DATOS_[[% normaliz]:[% normaliz]],1)*(DATOS_[Conc.Sal.03])))))))),
0)</f>
        <v>0</v>
      </c>
      <c r="M92" s="178">
        <f t="array" ref="M92">IFERROR(
(MEDIAN((IF(DATOS_[[Sexo]:[Sexo]]=$B92,IF(DATOS_[[AGRUP. VALOR. PTO.]:[AGRUP. VALOR. PTO.]]=$B90,IF(DATOS_[[Check Periodo Ref.]:[Check Periodo Ref.]]="Dentro",IF(DATOS_[[Check Equiparado]:[Check Equiparado]]="Sí",IF(DATOS!AH$4="Sí",(1/DATOS_[[% anualiz]:[% anualiz]]),1)*IF(DATOS!AH$5="Sí",1/DATOS_[[% normaliz]:[% normaliz]],1)*(DATOS_[Conc.Sal.04])))))))),
0)</f>
        <v>0</v>
      </c>
      <c r="N92" s="178">
        <f t="array" ref="N92">IFERROR(
(MEDIAN((IF(DATOS_[[Sexo]:[Sexo]]=$B92,IF(DATOS_[[AGRUP. VALOR. PTO.]:[AGRUP. VALOR. PTO.]]=$B90,IF(DATOS_[[Check Periodo Ref.]:[Check Periodo Ref.]]="Dentro",IF(DATOS_[[Check Equiparado]:[Check Equiparado]]="Sí",IF(DATOS!AI$4="Sí",(1/DATOS_[[% anualiz]:[% anualiz]]),1)*IF(DATOS!AI$5="Sí",1/DATOS_[[% normaliz]:[% normaliz]],1)*(DATOS_[Conc.Sal.05])))))))),
0)</f>
        <v>0</v>
      </c>
      <c r="O92" s="178">
        <f t="array" ref="O92">IFERROR(
(MEDIAN((IF(DATOS_[[Sexo]:[Sexo]]=$B92,IF(DATOS_[[AGRUP. VALOR. PTO.]:[AGRUP. VALOR. PTO.]]=$B90,IF(DATOS_[[Check Periodo Ref.]:[Check Periodo Ref.]]="Dentro",IF(DATOS_[[Check Equiparado]:[Check Equiparado]]="Sí",IF(DATOS!AJ$4="Sí",(1/DATOS_[[% anualiz]:[% anualiz]]),1)*IF(DATOS!AJ$5="Sí",1/DATOS_[[% normaliz]:[% normaliz]],1)*(DATOS_[Conc.Sal.06])))))))),
0)</f>
        <v>0</v>
      </c>
      <c r="P92" s="178">
        <f t="array" ref="P92">IFERROR(
(MEDIAN((IF(DATOS_[[Sexo]:[Sexo]]=$B92,IF(DATOS_[[AGRUP. VALOR. PTO.]:[AGRUP. VALOR. PTO.]]=$B90,IF(DATOS_[[Check Periodo Ref.]:[Check Periodo Ref.]]="Dentro",IF(DATOS_[[Check Equiparado]:[Check Equiparado]]="Sí",IF(DATOS!AK$4="Sí",(1/DATOS_[[% anualiz]:[% anualiz]]),1)*IF(DATOS!AK$5="Sí",1/DATOS_[[% normaliz]:[% normaliz]],1)*(DATOS_[Conc.Sal.07])))))))),
0)</f>
        <v>0</v>
      </c>
      <c r="Q92" s="178">
        <f t="array" ref="Q92">IFERROR(
(MEDIAN((IF(DATOS_[[Sexo]:[Sexo]]=$B92,IF(DATOS_[[AGRUP. VALOR. PTO.]:[AGRUP. VALOR. PTO.]]=$B90,IF(DATOS_[[Check Periodo Ref.]:[Check Periodo Ref.]]="Dentro",IF(DATOS_[[Check Equiparado]:[Check Equiparado]]="Sí",IF(DATOS!AL$4="Sí",(1/DATOS_[[% anualiz]:[% anualiz]]),1)*IF(DATOS!AL$5="Sí",1/DATOS_[[% normaliz]:[% normaliz]],1)*(DATOS_[Conc.Sal.08])))))))),
0)</f>
        <v>0</v>
      </c>
      <c r="R92" s="178">
        <f t="array" ref="R92">IFERROR(
(MEDIAN((IF(DATOS_[[Sexo]:[Sexo]]=$B92,IF(DATOS_[[AGRUP. VALOR. PTO.]:[AGRUP. VALOR. PTO.]]=$B90,IF(DATOS_[[Check Periodo Ref.]:[Check Periodo Ref.]]="Dentro",IF(DATOS_[[Check Equiparado]:[Check Equiparado]]="Sí",IF(DATOS!AM$4="Sí",(1/DATOS_[[% anualiz]:[% anualiz]]),1)*IF(DATOS!AM$5="Sí",1/DATOS_[[% normaliz]:[% normaliz]],1)*(DATOS_[Conc.Sal.09])))))))),
0)</f>
        <v>0</v>
      </c>
      <c r="S92" s="178">
        <f t="array" ref="S92">IFERROR(
(MEDIAN((IF(DATOS_[[Sexo]:[Sexo]]=$B92,IF(DATOS_[[AGRUP. VALOR. PTO.]:[AGRUP. VALOR. PTO.]]=$B90,IF(DATOS_[[Check Periodo Ref.]:[Check Periodo Ref.]]="Dentro",IF(DATOS_[[Check Equiparado]:[Check Equiparado]]="Sí",IF(DATOS!AN$4="Sí",(1/DATOS_[[% anualiz]:[% anualiz]]),1)*IF(DATOS!AN$5="Sí",1/DATOS_[[% normaliz]:[% normaliz]],1)*(DATOS_[Conc.Sal.10])))))))),
0)</f>
        <v>0</v>
      </c>
      <c r="T92" s="178">
        <f t="array" ref="T92">IFERROR(
(MEDIAN((IF(DATOS_[[Sexo]:[Sexo]]=$B92,IF(DATOS_[[AGRUP. VALOR. PTO.]:[AGRUP. VALOR. PTO.]]=$B90,IF(DATOS_[[Check Periodo Ref.]:[Check Periodo Ref.]]="Dentro",IF(DATOS_[[Check Equiparado]:[Check Equiparado]]="Sí",IF(DATOS!AO$4="Sí",(1/DATOS_[[% anualiz]:[% anualiz]]),1)*IF(DATOS!AO$5="Sí",1/DATOS_[[% normaliz]:[% normaliz]],1)*(DATOS_[Conc.Sal.11])))))))),
0)</f>
        <v>0</v>
      </c>
      <c r="U92" s="178">
        <f t="array" ref="U92">IFERROR(
(MEDIAN((IF(DATOS_[[Sexo]:[Sexo]]=$B92,IF(DATOS_[[AGRUP. VALOR. PTO.]:[AGRUP. VALOR. PTO.]]=$B90,IF(DATOS_[[Check Periodo Ref.]:[Check Periodo Ref.]]="Dentro",IF(DATOS_[[Check Equiparado]:[Check Equiparado]]="Sí",IF(DATOS!AP$4="Sí",(1/DATOS_[[% anualiz]:[% anualiz]]),1)*IF(DATOS!AP$5="Sí",1/DATOS_[[% normaliz]:[% normaliz]],1)*(DATOS_[Conc.Sal.12])))))))),
0)</f>
        <v>0</v>
      </c>
      <c r="V92" s="178">
        <f t="array" ref="V92">IFERROR(
(MEDIAN((IF(DATOS_[[Sexo]:[Sexo]]=$B92,IF(DATOS_[[AGRUP. VALOR. PTO.]:[AGRUP. VALOR. PTO.]]=$B90,IF(DATOS_[[Check Periodo Ref.]:[Check Periodo Ref.]]="Dentro",IF(DATOS_[[Check Equiparado]:[Check Equiparado]]="Sí",IF(DATOS!AQ$4="Sí",(1/DATOS_[[% anualiz]:[% anualiz]]),1)*IF(DATOS!AQ$5="Sí",1/DATOS_[[% normaliz]:[% normaliz]],1)*(DATOS_[Conc.Sal.13])))))))),
0)</f>
        <v>0</v>
      </c>
      <c r="W92" s="178">
        <f t="array" ref="W92">IFERROR(
(MEDIAN((IF(DATOS_[[Sexo]:[Sexo]]=$B92,IF(DATOS_[[AGRUP. VALOR. PTO.]:[AGRUP. VALOR. PTO.]]=$B90,IF(DATOS_[[Check Periodo Ref.]:[Check Periodo Ref.]]="Dentro",IF(DATOS_[[Check Equiparado]:[Check Equiparado]]="Sí",IF(DATOS!AR$4="Sí",(1/DATOS_[[% anualiz]:[% anualiz]]),1)*IF(DATOS!AR$5="Sí",1/DATOS_[[% normaliz]:[% normaliz]],1)*(DATOS_[Conc.Sal.14])))))))),
0)</f>
        <v>0</v>
      </c>
      <c r="X92" s="178">
        <f t="array" ref="X92">IFERROR(
(MEDIAN((IF(DATOS_[[Sexo]:[Sexo]]=$B92,IF(DATOS_[[AGRUP. VALOR. PTO.]:[AGRUP. VALOR. PTO.]]=$B90,IF(DATOS_[[Check Periodo Ref.]:[Check Periodo Ref.]]="Dentro",IF(DATOS_[[Check Equiparado]:[Check Equiparado]]="Sí",IF(DATOS!AS$4="Sí",(1/DATOS_[[% anualiz]:[% anualiz]]),1)*IF(DATOS!AS$5="Sí",1/DATOS_[[% normaliz]:[% normaliz]],1)*(DATOS_[Conc.Sal.15])))))))),
0)</f>
        <v>0</v>
      </c>
      <c r="Y92" s="178">
        <f t="array" ref="Y92">IFERROR(
(MEDIAN((IF(DATOS_[[Sexo]:[Sexo]]=$B92,IF(DATOS_[[AGRUP. VALOR. PTO.]:[AGRUP. VALOR. PTO.]]=$B90,IF(DATOS_[[Check Periodo Ref.]:[Check Periodo Ref.]]="Dentro",IF(DATOS_[[Check Equiparado]:[Check Equiparado]]="Sí",IF(DATOS!AT$4="Sí",(1/DATOS_[[% anualiz]:[% anualiz]]),1)*IF(DATOS!AT$5="Sí",1/DATOS_[[% normaliz]:[% normaliz]],1)*(DATOS_[Conc.Sal.16])))))))),
0)</f>
        <v>0</v>
      </c>
      <c r="Z92" s="178">
        <f t="array" ref="Z92">IFERROR(
(MEDIAN((IF(DATOS_[[Sexo]:[Sexo]]=$B92,IF(DATOS_[[AGRUP. VALOR. PTO.]:[AGRUP. VALOR. PTO.]]=$B90,IF(DATOS_[[Check Periodo Ref.]:[Check Periodo Ref.]]="Dentro",IF(DATOS_[[Check Equiparado]:[Check Equiparado]]="Sí",IF(DATOS!AU$4="Sí",(1/DATOS_[[% anualiz]:[% anualiz]]),1)*IF(DATOS!AU$5="Sí",1/DATOS_[[% normaliz]:[% normaliz]],1)*(DATOS_[Conc.Sal.17])))))))),
0)</f>
        <v>0</v>
      </c>
      <c r="AA92" s="178">
        <f t="array" ref="AA92">IFERROR(
(MEDIAN((IF(DATOS_[[Sexo]:[Sexo]]=$B92,IF(DATOS_[[AGRUP. VALOR. PTO.]:[AGRUP. VALOR. PTO.]]=$B90,IF(DATOS_[[Check Periodo Ref.]:[Check Periodo Ref.]]="Dentro",IF(DATOS_[[Check Equiparado]:[Check Equiparado]]="Sí",IF(DATOS!AV$4="Sí",(1/DATOS_[[% anualiz]:[% anualiz]]),1)*IF(DATOS!AV$5="Sí",1/DATOS_[[% normaliz]:[% normaliz]],1)*(DATOS_[Conc.Sal.18])))))))),
0)</f>
        <v>0</v>
      </c>
      <c r="AB92" s="178">
        <f t="array" ref="AB92">IFERROR(
(MEDIAN((IF(DATOS_[[Sexo]:[Sexo]]=$B92,IF(DATOS_[[AGRUP. VALOR. PTO.]:[AGRUP. VALOR. PTO.]]=$B90,IF(DATOS_[[Check Periodo Ref.]:[Check Periodo Ref.]]="Dentro",IF(DATOS_[[Check Equiparado]:[Check Equiparado]]="Sí",IF(DATOS!AW$4="Sí",(1/DATOS_[[% anualiz]:[% anualiz]]),1)*IF(DATOS!AW$5="Sí",1/DATOS_[[% normaliz]:[% normaliz]],1)*(DATOS_[Conc.Sal.19])))))))),
0)</f>
        <v>0</v>
      </c>
      <c r="AC92" s="178">
        <f t="array" ref="AC92">IFERROR(
(MEDIAN((IF(DATOS_[[Sexo]:[Sexo]]=$B92,IF(DATOS_[[AGRUP. VALOR. PTO.]:[AGRUP. VALOR. PTO.]]=$B90,IF(DATOS_[[Check Periodo Ref.]:[Check Periodo Ref.]]="Dentro",IF(DATOS_[[Check Equiparado]:[Check Equiparado]]="Sí",IF(DATOS!AX$4="Sí",(1/DATOS_[[% anualiz]:[% anualiz]]),1)*IF(DATOS!AX$5="Sí",1/DATOS_[[% normaliz]:[% normaliz]],1)*(DATOS_[Conc.Sal.20])))))))),
0)</f>
        <v>0</v>
      </c>
      <c r="AD92" s="178">
        <f t="array" ref="AD92">IFERROR(
(MEDIAN((IF(DATOS_[[Sexo]:[Sexo]]=$B92,IF(DATOS_[[AGRUP. VALOR. PTO.]:[AGRUP. VALOR. PTO.]]=$B90,IF(DATOS_[[Check Periodo Ref.]:[Check Periodo Ref.]]="Dentro",IF(DATOS_[[Check Equiparado]:[Check Equiparado]]="Sí",IF(DATOS!AY$4="Sí",(1/DATOS_[[% anualiz]:[% anualiz]]),1)*IF(DATOS!AY$5="Sí",1/DATOS_[[% normaliz]:[% normaliz]],1)*(DATOS_[Conc.Sal.21])))))))),
0)</f>
        <v>0</v>
      </c>
      <c r="AE92" s="178">
        <f t="array" ref="AE92">IFERROR(
(MEDIAN((IF(DATOS_[[Sexo]:[Sexo]]=$B92,IF(DATOS_[[AGRUP. VALOR. PTO.]:[AGRUP. VALOR. PTO.]]=$B90,IF(DATOS_[[Check Periodo Ref.]:[Check Periodo Ref.]]="Dentro",IF(DATOS_[[Check Equiparado]:[Check Equiparado]]="Sí",IF(DATOS!AZ$4="Sí",(1/DATOS_[[% anualiz]:[% anualiz]]),1)*IF(DATOS!AZ$5="Sí",1/DATOS_[[% normaliz]:[% normaliz]],1)*(DATOS_[Conc.Sal.22])))))))),
0)</f>
        <v>0</v>
      </c>
      <c r="AF92" s="178">
        <f t="array" ref="AF92">IFERROR(
(MEDIAN((IF(DATOS_[[Sexo]:[Sexo]]=$B92,IF(DATOS_[[AGRUP. VALOR. PTO.]:[AGRUP. VALOR. PTO.]]=$B90,IF(DATOS_[[Check Periodo Ref.]:[Check Periodo Ref.]]="Dentro",IF(DATOS_[[Check Equiparado]:[Check Equiparado]]="Sí",IF(DATOS!BA$4="Sí",(1/DATOS_[[% anualiz]:[% anualiz]]),1)*IF(DATOS!BA$5="Sí",1/DATOS_[[% normaliz]:[% normaliz]],1)*(DATOS_[Conc.Sal.23])))))))),
0)</f>
        <v>0</v>
      </c>
      <c r="AG92" s="178">
        <f t="array" ref="AG92">IFERROR(
(MEDIAN((IF(DATOS_[[Sexo]:[Sexo]]=$B92,IF(DATOS_[[AGRUP. VALOR. PTO.]:[AGRUP. VALOR. PTO.]]=$B90,IF(DATOS_[[Check Periodo Ref.]:[Check Periodo Ref.]]="Dentro",IF(DATOS_[[Check Equiparado]:[Check Equiparado]]="Sí",IF(DATOS!BB$4="Sí",(1/DATOS_[[% anualiz]:[% anualiz]]),1)*IF(DATOS!BB$5="Sí",1/DATOS_[[% normaliz]:[% normaliz]],1)*(DATOS_[Conc.Sal.24])))))))),
0)</f>
        <v>0</v>
      </c>
      <c r="AH92" s="178">
        <f t="array" ref="AH92">IFERROR(
(MEDIAN((IF(DATOS_[[Sexo]:[Sexo]]=$B92,IF(DATOS_[[AGRUP. VALOR. PTO.]:[AGRUP. VALOR. PTO.]]=$B90,IF(DATOS_[[Check Periodo Ref.]:[Check Periodo Ref.]]="Dentro",IF(DATOS_[[Check Equiparado]:[Check Equiparado]]="Sí",IF(DATOS!BC$4="Sí",(1/DATOS_[[% anualiz]:[% anualiz]]),1)*IF(DATOS!BC$5="Sí",1/DATOS_[[% normaliz]:[% normaliz]],1)*(DATOS_[Conc.Sal.25])))))))),
0)</f>
        <v>0</v>
      </c>
      <c r="AI92" s="178">
        <f t="array" ref="AI92">IFERROR(
(MEDIAN((IF(DATOS_[[Sexo]:[Sexo]]=$B92,IF(DATOS_[[AGRUP. VALOR. PTO.]:[AGRUP. VALOR. PTO.]]=$B90,IF(DATOS_[[Check Periodo Ref.]:[Check Periodo Ref.]]="Dentro",IF(DATOS_[[Check Equiparado]:[Check Equiparado]]="Sí",IF(DATOS!BD$4="Sí",(1/DATOS_[[% anualiz]:[% anualiz]]),1)*IF(DATOS!BD$5="Sí",1/DATOS_[[% normaliz]:[% normaliz]],1)*(DATOS_[Conc.Sal.26])))))))),
0)</f>
        <v>0</v>
      </c>
      <c r="AJ92" s="178">
        <f t="array" ref="AJ92">IFERROR(
(MEDIAN((IF(DATOS_[[Sexo]:[Sexo]]=$B92,IF(DATOS_[[AGRUP. VALOR. PTO.]:[AGRUP. VALOR. PTO.]]=$B90,IF(DATOS_[[Check Periodo Ref.]:[Check Periodo Ref.]]="Dentro",IF(DATOS_[[Check Equiparado]:[Check Equiparado]]="Sí",IF(DATOS!BE$4="Sí",(1/DATOS_[[% anualiz]:[% anualiz]]),1)*IF(DATOS!BE$5="Sí",1/DATOS_[[% normaliz]:[% normaliz]],1)*(DATOS_[Conc.Sal.27])))))))),
0)</f>
        <v>0</v>
      </c>
      <c r="AK92" s="178">
        <f t="array" ref="AK92">IFERROR(
(MEDIAN((IF(DATOS_[[Sexo]:[Sexo]]=$B92,IF(DATOS_[[AGRUP. VALOR. PTO.]:[AGRUP. VALOR. PTO.]]=$B90,IF(DATOS_[[Check Periodo Ref.]:[Check Periodo Ref.]]="Dentro",IF(DATOS_[[Check Equiparado]:[Check Equiparado]]="Sí",IF(DATOS!BF$4="Sí",(1/DATOS_[[% anualiz]:[% anualiz]]),1)*IF(DATOS!BF$5="Sí",1/DATOS_[[% normaliz]:[% normaliz]],1)*(DATOS_[Conc.Sal.28])))))))),
0)</f>
        <v>0</v>
      </c>
      <c r="AL92" s="178">
        <f t="array" ref="AL92">IFERROR(
(MEDIAN((IF(DATOS_[[Sexo]:[Sexo]]=$B92,IF(DATOS_[[AGRUP. VALOR. PTO.]:[AGRUP. VALOR. PTO.]]=$B90,IF(DATOS_[[Check Periodo Ref.]:[Check Periodo Ref.]]="Dentro",IF(DATOS_[[Check Equiparado]:[Check Equiparado]]="Sí",IF(DATOS!BG$4="Sí",(1/DATOS_[[% anualiz]:[% anualiz]]),1)*IF(DATOS!BG$5="Sí",1/DATOS_[[% normaliz]:[% normaliz]],1)*(DATOS_[Conc.Sal.29])))))))),
0)</f>
        <v>0</v>
      </c>
      <c r="AM92" s="178">
        <f t="array" ref="AM92">IFERROR(
(MEDIAN((IF(DATOS_[[Sexo]:[Sexo]]=$B92,IF(DATOS_[[AGRUP. VALOR. PTO.]:[AGRUP. VALOR. PTO.]]=$B90,IF(DATOS_[[Check Periodo Ref.]:[Check Periodo Ref.]]="Dentro",IF(DATOS_[[Check Equiparado]:[Check Equiparado]]="Sí",IF(DATOS!BH$4="Sí",(1/DATOS_[[% anualiz]:[% anualiz]]),1)*IF(DATOS!BH$5="Sí",1/DATOS_[[% normaliz]:[% normaliz]],1)*(DATOS_[Conc.Sal.30])))))))),
0)</f>
        <v>0</v>
      </c>
      <c r="AN92" s="179">
        <f t="array" ref="AN92">IFERROR(
MEDIAN(IF(DATOS_[Sexo]=$B92,IF(DATOS_[[AGRUP. VALOR. PTO.]:[AGRUP. VALOR. PTO.]]=$B90,IF(DATOS_[Check Equiparado]="Sí",IF(DATOS_[Check Periodo Ref.]="Dentro",DATOS_[Tot COMPL.SAL Eq],FALSE))))),
0)</f>
        <v>0</v>
      </c>
      <c r="AO92" s="180">
        <f t="array" ref="AO92">IFERROR(
MEDIAN(IF(DATOS_[Sexo]=$B92,IF(DATOS_[[AGRUP. VALOR. PTO.]:[AGRUP. VALOR. PTO.]]=$B90,IF(DATOS_[Check Equiparado]="Sí",IF(DATOS_[Check Periodo Ref.]="Dentro",DATOS_[TOTAL SALARIO Eq],FALSE))))),
0)</f>
        <v>0</v>
      </c>
      <c r="AP92" s="181">
        <f t="array" ref="AP92">IFERROR(
(MEDIAN((IF(DATOS_[[Sexo]:[Sexo]]=$B92,IF(DATOS_[[AGRUP. VALOR. PTO.]:[AGRUP. VALOR. PTO.]]=$B91,IF(DATOS_[[Check Periodo Ref.]:[Check Periodo Ref.]]="Dentro",IF(DATOS_[[Check Equiparado]:[Check Equiparado]]="Sí",IF(DATOS!BI$4="Sí",(1/DATOS_[[% anualiz]:[% anualiz]]),1)*IF(DATOS!BI$5="Sí",1/DATOS_[[% normaliz]:[% normaliz]],1)*(DATOS_[C.Extra.01])))))))),
0)</f>
        <v>0</v>
      </c>
      <c r="AQ92" s="181">
        <f t="array" ref="AQ92">IFERROR(
(MEDIAN((IF(DATOS_[[Sexo]:[Sexo]]=$B92,IF(DATOS_[[AGRUP. VALOR. PTO.]:[AGRUP. VALOR. PTO.]]=$B91,IF(DATOS_[[Check Periodo Ref.]:[Check Periodo Ref.]]="Dentro",IF(DATOS_[[Check Equiparado]:[Check Equiparado]]="Sí",IF(DATOS!BJ$4="Sí",(1/DATOS_[[% anualiz]:[% anualiz]]),1)*IF(DATOS!BJ$5="Sí",1/DATOS_[[% normaliz]:[% normaliz]],1)*(DATOS_[C.Extra.02])))))))),
0)</f>
        <v>0</v>
      </c>
      <c r="AR92" s="181">
        <f t="array" ref="AR92">IFERROR(
(MEDIAN((IF(DATOS_[[Sexo]:[Sexo]]=$B92,IF(DATOS_[[AGRUP. VALOR. PTO.]:[AGRUP. VALOR. PTO.]]=$B91,IF(DATOS_[[Check Periodo Ref.]:[Check Periodo Ref.]]="Dentro",IF(DATOS_[[Check Equiparado]:[Check Equiparado]]="Sí",IF(DATOS!BK$4="Sí",(1/DATOS_[[% anualiz]:[% anualiz]]),1)*IF(DATOS!BK$5="Sí",1/DATOS_[[% normaliz]:[% normaliz]],1)*(DATOS_[C.Extra.03])))))))),
0)</f>
        <v>0</v>
      </c>
      <c r="AS92" s="181">
        <f t="array" ref="AS92">IFERROR(
(MEDIAN((IF(DATOS_[[Sexo]:[Sexo]]=$B92,IF(DATOS_[[AGRUP. VALOR. PTO.]:[AGRUP. VALOR. PTO.]]=$B91,IF(DATOS_[[Check Periodo Ref.]:[Check Periodo Ref.]]="Dentro",IF(DATOS_[[Check Equiparado]:[Check Equiparado]]="Sí",IF(DATOS!BL$4="Sí",(1/DATOS_[[% anualiz]:[% anualiz]]),1)*IF(DATOS!BL$5="Sí",1/DATOS_[[% normaliz]:[% normaliz]],1)*(DATOS_[C.Extra.04])))))))),
0)</f>
        <v>0</v>
      </c>
      <c r="AT92" s="181">
        <f t="array" ref="AT92">IFERROR(
(MEDIAN((IF(DATOS_[[Sexo]:[Sexo]]=$B92,IF(DATOS_[[AGRUP. VALOR. PTO.]:[AGRUP. VALOR. PTO.]]=$B91,IF(DATOS_[[Check Periodo Ref.]:[Check Periodo Ref.]]="Dentro",IF(DATOS_[[Check Equiparado]:[Check Equiparado]]="Sí",IF(DATOS!BM$4="Sí",(1/DATOS_[[% anualiz]:[% anualiz]]),1)*IF(DATOS!BM$5="Sí",1/DATOS_[[% normaliz]:[% normaliz]],1)*(DATOS_[C.Extra.05])))))))),
0)</f>
        <v>0</v>
      </c>
      <c r="AU92" s="182">
        <f t="array" ref="AU92">IFERROR(
MEDIAN(IF(DATOS_[Sexo]=$B92,IF(DATOS_[[AGRUP. VALOR. PTO.]:[AGRUP. VALOR. PTO.]]=$B90,IF(DATOS_[Check Equiparado]="Sí",IF(DATOS_[Check Periodo Ref.]="Dentro",DATOS_[Tot Extrasalarial Eq],FALSE))))),
0)</f>
        <v>0</v>
      </c>
      <c r="AV92" s="183">
        <f t="array" ref="AV92">IFERROR(
MEDIAN(IF(DATOS_[Sexo]=$B92,IF(DATOS_[[AGRUP. VALOR. PTO.]:[AGRUP. VALOR. PTO.]]=$B90,IF(DATOS_[Check Equiparado]="Sí",IF(DATOS_[Check Periodo Ref.]="Dentro",DATOS_[TOTAL Retrib Eq],FALSE))))),
0)</f>
        <v>0</v>
      </c>
    </row>
    <row r="93" spans="1:48" ht="17.25" thickBot="1" x14ac:dyDescent="0.35">
      <c r="A93" s="107" t="str">
        <f t="shared" ref="A93" si="107">+A94</f>
        <v>[ocultar]</v>
      </c>
      <c r="B93" s="157" t="s">
        <v>286</v>
      </c>
      <c r="C93" s="176"/>
      <c r="D93" s="106"/>
      <c r="E93" s="106"/>
      <c r="F93" s="106"/>
      <c r="G93" s="106"/>
      <c r="H93" s="106"/>
      <c r="I93" s="186" t="str">
        <f t="shared" ref="I93:AV93" si="108">IFERROR((I94-I95)/I94,"")</f>
        <v/>
      </c>
      <c r="J93" s="190" t="str">
        <f t="shared" si="108"/>
        <v/>
      </c>
      <c r="K93" s="190" t="str">
        <f t="shared" si="108"/>
        <v/>
      </c>
      <c r="L93" s="190" t="str">
        <f t="shared" si="108"/>
        <v/>
      </c>
      <c r="M93" s="190" t="str">
        <f t="shared" si="108"/>
        <v/>
      </c>
      <c r="N93" s="190" t="str">
        <f t="shared" si="108"/>
        <v/>
      </c>
      <c r="O93" s="190" t="str">
        <f t="shared" si="108"/>
        <v/>
      </c>
      <c r="P93" s="190" t="str">
        <f t="shared" si="108"/>
        <v/>
      </c>
      <c r="Q93" s="190" t="str">
        <f t="shared" si="108"/>
        <v/>
      </c>
      <c r="R93" s="190" t="str">
        <f t="shared" si="108"/>
        <v/>
      </c>
      <c r="S93" s="190" t="str">
        <f t="shared" si="108"/>
        <v/>
      </c>
      <c r="T93" s="190" t="str">
        <f t="shared" si="108"/>
        <v/>
      </c>
      <c r="U93" s="190" t="str">
        <f t="shared" si="108"/>
        <v/>
      </c>
      <c r="V93" s="190" t="str">
        <f t="shared" si="108"/>
        <v/>
      </c>
      <c r="W93" s="190" t="str">
        <f t="shared" si="108"/>
        <v/>
      </c>
      <c r="X93" s="190" t="str">
        <f t="shared" si="108"/>
        <v/>
      </c>
      <c r="Y93" s="190" t="str">
        <f t="shared" si="108"/>
        <v/>
      </c>
      <c r="Z93" s="189" t="str">
        <f t="shared" si="108"/>
        <v/>
      </c>
      <c r="AA93" s="189" t="str">
        <f t="shared" si="108"/>
        <v/>
      </c>
      <c r="AB93" s="189" t="str">
        <f t="shared" si="108"/>
        <v/>
      </c>
      <c r="AC93" s="189" t="str">
        <f t="shared" si="108"/>
        <v/>
      </c>
      <c r="AD93" s="189" t="str">
        <f t="shared" si="108"/>
        <v/>
      </c>
      <c r="AE93" s="189" t="str">
        <f t="shared" si="108"/>
        <v/>
      </c>
      <c r="AF93" s="189" t="str">
        <f t="shared" si="108"/>
        <v/>
      </c>
      <c r="AG93" s="189" t="str">
        <f t="shared" si="108"/>
        <v/>
      </c>
      <c r="AH93" s="189" t="str">
        <f t="shared" si="108"/>
        <v/>
      </c>
      <c r="AI93" s="189" t="str">
        <f t="shared" si="108"/>
        <v/>
      </c>
      <c r="AJ93" s="189" t="str">
        <f t="shared" si="108"/>
        <v/>
      </c>
      <c r="AK93" s="189" t="str">
        <f t="shared" si="108"/>
        <v/>
      </c>
      <c r="AL93" s="189" t="str">
        <f t="shared" si="108"/>
        <v/>
      </c>
      <c r="AM93" s="189" t="str">
        <f t="shared" si="108"/>
        <v/>
      </c>
      <c r="AN93" s="191" t="str">
        <f t="shared" si="108"/>
        <v/>
      </c>
      <c r="AO93" s="195" t="str">
        <f t="shared" si="108"/>
        <v/>
      </c>
      <c r="AP93" s="192" t="str">
        <f t="shared" si="108"/>
        <v/>
      </c>
      <c r="AQ93" s="192" t="str">
        <f t="shared" si="108"/>
        <v/>
      </c>
      <c r="AR93" s="192" t="str">
        <f t="shared" si="108"/>
        <v/>
      </c>
      <c r="AS93" s="192" t="str">
        <f t="shared" si="108"/>
        <v/>
      </c>
      <c r="AT93" s="192" t="str">
        <f t="shared" si="108"/>
        <v/>
      </c>
      <c r="AU93" s="193" t="str">
        <f t="shared" si="108"/>
        <v/>
      </c>
      <c r="AV93" s="194" t="str">
        <f t="shared" si="108"/>
        <v/>
      </c>
    </row>
    <row r="94" spans="1:48" x14ac:dyDescent="0.3">
      <c r="A94" s="107" t="str">
        <f t="shared" ref="A94" si="109">+IF(C94+C95=0,"[ocultar]","")</f>
        <v>[ocultar]</v>
      </c>
      <c r="B94" s="153" t="s">
        <v>162</v>
      </c>
      <c r="C94" s="99">
        <f t="array" ref="C94">SUM(IF($B94=DATOS_[Sexo],
IF($B93=DATOS_[AGRUP. VALOR. PTO.],
IF("Dentro"=DATOS_[Check Periodo Ref.],
1/(COUNTIFS(DATOS_[Sexo],$B94,DATOS_[AGRUP. VALOR. PTO.],$B93,DATOS_[Check Periodo Ref.],"Dentro",DATOS_[id],DATOS_[id]))))))</f>
        <v>0</v>
      </c>
      <c r="D94" s="100">
        <f>COUNTIFS(DATOS_[AGRUP. VALOR. PTO.],$B93,DATOS_[Sexo],$B94,DATOS_[Check Periodo Ref.],"Dentro")</f>
        <v>0</v>
      </c>
      <c r="E94" s="100">
        <f>COUNTIFS(DATOS_[AGRUP. VALOR. PTO.],$B93,DATOS_[Sexo],$B94,DATOS_[Check Periodo Ref.],"Dentro",DATOS_[Check Nº SC Norm],"Sí")</f>
        <v>0</v>
      </c>
      <c r="F94" s="100">
        <f>COUNTIFS(DATOS_[AGRUP. VALOR. PTO.],$B93,DATOS_[Sexo],$B94,DATOS_[Check Periodo Ref.],"Dentro",DATOS_[Check Nº SC Anualiz],"Sí")</f>
        <v>0</v>
      </c>
      <c r="G94" s="100">
        <f>COUNTIFS(DATOS_[AGRUP. VALOR. PTO.],$B93,DATOS_[Sexo],$B94,DATOS_[Check Periodo Ref.],"Dentro",DATOS_[Check Nº SC Norm y Anualiz],"Sí")</f>
        <v>0</v>
      </c>
      <c r="H94" s="100">
        <f>COUNTIFS(DATOS_[AGRUP. VALOR. PTO.],$B93,DATOS_[Sexo],$B94,DATOS_[Check Periodo Ref.],"Dentro",DATOS_[Check Equiparación],"Sí")</f>
        <v>0</v>
      </c>
      <c r="I94" s="177">
        <f t="array" ref="I94">IFERROR(
MEDIAN(IF(DATOS_[Sexo]=$B94,IF(DATOS_[[AGRUP. VALOR. PTO.]:[AGRUP. VALOR. PTO.]]=$B93,IF(DATOS_[Check Equiparado]="Sí",IF(DATOS_[Check Periodo Ref.]="Dentro",DATOS_[SALARIO BASE Eq],FALSE))))),
0)</f>
        <v>0</v>
      </c>
      <c r="J94" s="178">
        <f t="array" ref="J94">IFERROR(
(MEDIAN((IF(DATOS_[[Sexo]:[Sexo]]=$B94,IF(DATOS_[[AGRUP. VALOR. PTO.]:[AGRUP. VALOR. PTO.]]=$B93,IF(DATOS_[[Check Periodo Ref.]:[Check Periodo Ref.]]="Dentro",IF(DATOS_[[Check Equiparado]:[Check Equiparado]]="Sí",IF(DATOS!AE$4="Sí",(1/DATOS_[[% anualiz]:[% anualiz]]),1)*IF(DATOS!AE$5="Sí",1/DATOS_[[% normaliz]:[% normaliz]],1)*(DATOS_[Conc.Sal.01])))))))),
0)</f>
        <v>0</v>
      </c>
      <c r="K94" s="178">
        <f t="array" ref="K94">IFERROR(
(MEDIAN((IF(DATOS_[[Sexo]:[Sexo]]=$B94,IF(DATOS_[[AGRUP. VALOR. PTO.]:[AGRUP. VALOR. PTO.]]=$B93,IF(DATOS_[[Check Periodo Ref.]:[Check Periodo Ref.]]="Dentro",IF(DATOS_[[Check Equiparado]:[Check Equiparado]]="Sí",IF(DATOS!AF$4="Sí",(1/DATOS_[[% anualiz]:[% anualiz]]),1)*IF(DATOS!AF$5="Sí",1/DATOS_[[% normaliz]:[% normaliz]],1)*(DATOS_[Conc.Sal.02])))))))),
0)</f>
        <v>0</v>
      </c>
      <c r="L94" s="178">
        <f t="array" ref="L94">IFERROR(
(MEDIAN((IF(DATOS_[[Sexo]:[Sexo]]=$B94,IF(DATOS_[[AGRUP. VALOR. PTO.]:[AGRUP. VALOR. PTO.]]=$B93,IF(DATOS_[[Check Periodo Ref.]:[Check Periodo Ref.]]="Dentro",IF(DATOS_[[Check Equiparado]:[Check Equiparado]]="Sí",IF(DATOS!AG$4="Sí",(1/DATOS_[[% anualiz]:[% anualiz]]),1)*IF(DATOS!AG$5="Sí",1/DATOS_[[% normaliz]:[% normaliz]],1)*(DATOS_[Conc.Sal.03])))))))),
0)</f>
        <v>0</v>
      </c>
      <c r="M94" s="178">
        <f t="array" ref="M94">IFERROR(
(MEDIAN((IF(DATOS_[[Sexo]:[Sexo]]=$B94,IF(DATOS_[[AGRUP. VALOR. PTO.]:[AGRUP. VALOR. PTO.]]=$B93,IF(DATOS_[[Check Periodo Ref.]:[Check Periodo Ref.]]="Dentro",IF(DATOS_[[Check Equiparado]:[Check Equiparado]]="Sí",IF(DATOS!AH$4="Sí",(1/DATOS_[[% anualiz]:[% anualiz]]),1)*IF(DATOS!AH$5="Sí",1/DATOS_[[% normaliz]:[% normaliz]],1)*(DATOS_[Conc.Sal.04])))))))),
0)</f>
        <v>0</v>
      </c>
      <c r="N94" s="178">
        <f t="array" ref="N94">IFERROR(
(MEDIAN((IF(DATOS_[[Sexo]:[Sexo]]=$B94,IF(DATOS_[[AGRUP. VALOR. PTO.]:[AGRUP. VALOR. PTO.]]=$B93,IF(DATOS_[[Check Periodo Ref.]:[Check Periodo Ref.]]="Dentro",IF(DATOS_[[Check Equiparado]:[Check Equiparado]]="Sí",IF(DATOS!AI$4="Sí",(1/DATOS_[[% anualiz]:[% anualiz]]),1)*IF(DATOS!AI$5="Sí",1/DATOS_[[% normaliz]:[% normaliz]],1)*(DATOS_[Conc.Sal.05])))))))),
0)</f>
        <v>0</v>
      </c>
      <c r="O94" s="178">
        <f t="array" ref="O94">IFERROR(
(MEDIAN((IF(DATOS_[[Sexo]:[Sexo]]=$B94,IF(DATOS_[[AGRUP. VALOR. PTO.]:[AGRUP. VALOR. PTO.]]=$B93,IF(DATOS_[[Check Periodo Ref.]:[Check Periodo Ref.]]="Dentro",IF(DATOS_[[Check Equiparado]:[Check Equiparado]]="Sí",IF(DATOS!AJ$4="Sí",(1/DATOS_[[% anualiz]:[% anualiz]]),1)*IF(DATOS!AJ$5="Sí",1/DATOS_[[% normaliz]:[% normaliz]],1)*(DATOS_[Conc.Sal.06])))))))),
0)</f>
        <v>0</v>
      </c>
      <c r="P94" s="178">
        <f t="array" ref="P94">IFERROR(
(MEDIAN((IF(DATOS_[[Sexo]:[Sexo]]=$B94,IF(DATOS_[[AGRUP. VALOR. PTO.]:[AGRUP. VALOR. PTO.]]=$B93,IF(DATOS_[[Check Periodo Ref.]:[Check Periodo Ref.]]="Dentro",IF(DATOS_[[Check Equiparado]:[Check Equiparado]]="Sí",IF(DATOS!AK$4="Sí",(1/DATOS_[[% anualiz]:[% anualiz]]),1)*IF(DATOS!AK$5="Sí",1/DATOS_[[% normaliz]:[% normaliz]],1)*(DATOS_[Conc.Sal.07])))))))),
0)</f>
        <v>0</v>
      </c>
      <c r="Q94" s="178">
        <f t="array" ref="Q94">IFERROR(
(MEDIAN((IF(DATOS_[[Sexo]:[Sexo]]=$B94,IF(DATOS_[[AGRUP. VALOR. PTO.]:[AGRUP. VALOR. PTO.]]=$B93,IF(DATOS_[[Check Periodo Ref.]:[Check Periodo Ref.]]="Dentro",IF(DATOS_[[Check Equiparado]:[Check Equiparado]]="Sí",IF(DATOS!AL$4="Sí",(1/DATOS_[[% anualiz]:[% anualiz]]),1)*IF(DATOS!AL$5="Sí",1/DATOS_[[% normaliz]:[% normaliz]],1)*(DATOS_[Conc.Sal.08])))))))),
0)</f>
        <v>0</v>
      </c>
      <c r="R94" s="178">
        <f t="array" ref="R94">IFERROR(
(MEDIAN((IF(DATOS_[[Sexo]:[Sexo]]=$B94,IF(DATOS_[[AGRUP. VALOR. PTO.]:[AGRUP. VALOR. PTO.]]=$B93,IF(DATOS_[[Check Periodo Ref.]:[Check Periodo Ref.]]="Dentro",IF(DATOS_[[Check Equiparado]:[Check Equiparado]]="Sí",IF(DATOS!AM$4="Sí",(1/DATOS_[[% anualiz]:[% anualiz]]),1)*IF(DATOS!AM$5="Sí",1/DATOS_[[% normaliz]:[% normaliz]],1)*(DATOS_[Conc.Sal.09])))))))),
0)</f>
        <v>0</v>
      </c>
      <c r="S94" s="178">
        <f t="array" ref="S94">IFERROR(
(MEDIAN((IF(DATOS_[[Sexo]:[Sexo]]=$B94,IF(DATOS_[[AGRUP. VALOR. PTO.]:[AGRUP. VALOR. PTO.]]=$B93,IF(DATOS_[[Check Periodo Ref.]:[Check Periodo Ref.]]="Dentro",IF(DATOS_[[Check Equiparado]:[Check Equiparado]]="Sí",IF(DATOS!AN$4="Sí",(1/DATOS_[[% anualiz]:[% anualiz]]),1)*IF(DATOS!AN$5="Sí",1/DATOS_[[% normaliz]:[% normaliz]],1)*(DATOS_[Conc.Sal.10])))))))),
0)</f>
        <v>0</v>
      </c>
      <c r="T94" s="178">
        <f t="array" ref="T94">IFERROR(
(MEDIAN((IF(DATOS_[[Sexo]:[Sexo]]=$B94,IF(DATOS_[[AGRUP. VALOR. PTO.]:[AGRUP. VALOR. PTO.]]=$B93,IF(DATOS_[[Check Periodo Ref.]:[Check Periodo Ref.]]="Dentro",IF(DATOS_[[Check Equiparado]:[Check Equiparado]]="Sí",IF(DATOS!AO$4="Sí",(1/DATOS_[[% anualiz]:[% anualiz]]),1)*IF(DATOS!AO$5="Sí",1/DATOS_[[% normaliz]:[% normaliz]],1)*(DATOS_[Conc.Sal.11])))))))),
0)</f>
        <v>0</v>
      </c>
      <c r="U94" s="178">
        <f t="array" ref="U94">IFERROR(
(MEDIAN((IF(DATOS_[[Sexo]:[Sexo]]=$B94,IF(DATOS_[[AGRUP. VALOR. PTO.]:[AGRUP. VALOR. PTO.]]=$B93,IF(DATOS_[[Check Periodo Ref.]:[Check Periodo Ref.]]="Dentro",IF(DATOS_[[Check Equiparado]:[Check Equiparado]]="Sí",IF(DATOS!AP$4="Sí",(1/DATOS_[[% anualiz]:[% anualiz]]),1)*IF(DATOS!AP$5="Sí",1/DATOS_[[% normaliz]:[% normaliz]],1)*(DATOS_[Conc.Sal.12])))))))),
0)</f>
        <v>0</v>
      </c>
      <c r="V94" s="178">
        <f t="array" ref="V94">IFERROR(
(MEDIAN((IF(DATOS_[[Sexo]:[Sexo]]=$B94,IF(DATOS_[[AGRUP. VALOR. PTO.]:[AGRUP. VALOR. PTO.]]=$B93,IF(DATOS_[[Check Periodo Ref.]:[Check Periodo Ref.]]="Dentro",IF(DATOS_[[Check Equiparado]:[Check Equiparado]]="Sí",IF(DATOS!AQ$4="Sí",(1/DATOS_[[% anualiz]:[% anualiz]]),1)*IF(DATOS!AQ$5="Sí",1/DATOS_[[% normaliz]:[% normaliz]],1)*(DATOS_[Conc.Sal.13])))))))),
0)</f>
        <v>0</v>
      </c>
      <c r="W94" s="178">
        <f t="array" ref="W94">IFERROR(
(MEDIAN((IF(DATOS_[[Sexo]:[Sexo]]=$B94,IF(DATOS_[[AGRUP. VALOR. PTO.]:[AGRUP. VALOR. PTO.]]=$B93,IF(DATOS_[[Check Periodo Ref.]:[Check Periodo Ref.]]="Dentro",IF(DATOS_[[Check Equiparado]:[Check Equiparado]]="Sí",IF(DATOS!AR$4="Sí",(1/DATOS_[[% anualiz]:[% anualiz]]),1)*IF(DATOS!AR$5="Sí",1/DATOS_[[% normaliz]:[% normaliz]],1)*(DATOS_[Conc.Sal.14])))))))),
0)</f>
        <v>0</v>
      </c>
      <c r="X94" s="178">
        <f t="array" ref="X94">IFERROR(
(MEDIAN((IF(DATOS_[[Sexo]:[Sexo]]=$B94,IF(DATOS_[[AGRUP. VALOR. PTO.]:[AGRUP. VALOR. PTO.]]=$B93,IF(DATOS_[[Check Periodo Ref.]:[Check Periodo Ref.]]="Dentro",IF(DATOS_[[Check Equiparado]:[Check Equiparado]]="Sí",IF(DATOS!AS$4="Sí",(1/DATOS_[[% anualiz]:[% anualiz]]),1)*IF(DATOS!AS$5="Sí",1/DATOS_[[% normaliz]:[% normaliz]],1)*(DATOS_[Conc.Sal.15])))))))),
0)</f>
        <v>0</v>
      </c>
      <c r="Y94" s="178">
        <f t="array" ref="Y94">IFERROR(
(MEDIAN((IF(DATOS_[[Sexo]:[Sexo]]=$B94,IF(DATOS_[[AGRUP. VALOR. PTO.]:[AGRUP. VALOR. PTO.]]=$B93,IF(DATOS_[[Check Periodo Ref.]:[Check Periodo Ref.]]="Dentro",IF(DATOS_[[Check Equiparado]:[Check Equiparado]]="Sí",IF(DATOS!AT$4="Sí",(1/DATOS_[[% anualiz]:[% anualiz]]),1)*IF(DATOS!AT$5="Sí",1/DATOS_[[% normaliz]:[% normaliz]],1)*(DATOS_[Conc.Sal.16])))))))),
0)</f>
        <v>0</v>
      </c>
      <c r="Z94" s="178">
        <f t="array" ref="Z94">IFERROR(
(MEDIAN((IF(DATOS_[[Sexo]:[Sexo]]=$B94,IF(DATOS_[[AGRUP. VALOR. PTO.]:[AGRUP. VALOR. PTO.]]=$B93,IF(DATOS_[[Check Periodo Ref.]:[Check Periodo Ref.]]="Dentro",IF(DATOS_[[Check Equiparado]:[Check Equiparado]]="Sí",IF(DATOS!AU$4="Sí",(1/DATOS_[[% anualiz]:[% anualiz]]),1)*IF(DATOS!AU$5="Sí",1/DATOS_[[% normaliz]:[% normaliz]],1)*(DATOS_[Conc.Sal.17])))))))),
0)</f>
        <v>0</v>
      </c>
      <c r="AA94" s="178">
        <f t="array" ref="AA94">IFERROR(
(MEDIAN((IF(DATOS_[[Sexo]:[Sexo]]=$B94,IF(DATOS_[[AGRUP. VALOR. PTO.]:[AGRUP. VALOR. PTO.]]=$B93,IF(DATOS_[[Check Periodo Ref.]:[Check Periodo Ref.]]="Dentro",IF(DATOS_[[Check Equiparado]:[Check Equiparado]]="Sí",IF(DATOS!AV$4="Sí",(1/DATOS_[[% anualiz]:[% anualiz]]),1)*IF(DATOS!AV$5="Sí",1/DATOS_[[% normaliz]:[% normaliz]],1)*(DATOS_[Conc.Sal.18])))))))),
0)</f>
        <v>0</v>
      </c>
      <c r="AB94" s="178">
        <f t="array" ref="AB94">IFERROR(
(MEDIAN((IF(DATOS_[[Sexo]:[Sexo]]=$B94,IF(DATOS_[[AGRUP. VALOR. PTO.]:[AGRUP. VALOR. PTO.]]=$B93,IF(DATOS_[[Check Periodo Ref.]:[Check Periodo Ref.]]="Dentro",IF(DATOS_[[Check Equiparado]:[Check Equiparado]]="Sí",IF(DATOS!AW$4="Sí",(1/DATOS_[[% anualiz]:[% anualiz]]),1)*IF(DATOS!AW$5="Sí",1/DATOS_[[% normaliz]:[% normaliz]],1)*(DATOS_[Conc.Sal.19])))))))),
0)</f>
        <v>0</v>
      </c>
      <c r="AC94" s="178">
        <f t="array" ref="AC94">IFERROR(
(MEDIAN((IF(DATOS_[[Sexo]:[Sexo]]=$B94,IF(DATOS_[[AGRUP. VALOR. PTO.]:[AGRUP. VALOR. PTO.]]=$B93,IF(DATOS_[[Check Periodo Ref.]:[Check Periodo Ref.]]="Dentro",IF(DATOS_[[Check Equiparado]:[Check Equiparado]]="Sí",IF(DATOS!AX$4="Sí",(1/DATOS_[[% anualiz]:[% anualiz]]),1)*IF(DATOS!AX$5="Sí",1/DATOS_[[% normaliz]:[% normaliz]],1)*(DATOS_[Conc.Sal.20])))))))),
0)</f>
        <v>0</v>
      </c>
      <c r="AD94" s="178">
        <f t="array" ref="AD94">IFERROR(
(MEDIAN((IF(DATOS_[[Sexo]:[Sexo]]=$B94,IF(DATOS_[[AGRUP. VALOR. PTO.]:[AGRUP. VALOR. PTO.]]=$B93,IF(DATOS_[[Check Periodo Ref.]:[Check Periodo Ref.]]="Dentro",IF(DATOS_[[Check Equiparado]:[Check Equiparado]]="Sí",IF(DATOS!AY$4="Sí",(1/DATOS_[[% anualiz]:[% anualiz]]),1)*IF(DATOS!AY$5="Sí",1/DATOS_[[% normaliz]:[% normaliz]],1)*(DATOS_[Conc.Sal.21])))))))),
0)</f>
        <v>0</v>
      </c>
      <c r="AE94" s="178">
        <f t="array" ref="AE94">IFERROR(
(MEDIAN((IF(DATOS_[[Sexo]:[Sexo]]=$B94,IF(DATOS_[[AGRUP. VALOR. PTO.]:[AGRUP. VALOR. PTO.]]=$B93,IF(DATOS_[[Check Periodo Ref.]:[Check Periodo Ref.]]="Dentro",IF(DATOS_[[Check Equiparado]:[Check Equiparado]]="Sí",IF(DATOS!AZ$4="Sí",(1/DATOS_[[% anualiz]:[% anualiz]]),1)*IF(DATOS!AZ$5="Sí",1/DATOS_[[% normaliz]:[% normaliz]],1)*(DATOS_[Conc.Sal.22])))))))),
0)</f>
        <v>0</v>
      </c>
      <c r="AF94" s="178">
        <f t="array" ref="AF94">IFERROR(
(MEDIAN((IF(DATOS_[[Sexo]:[Sexo]]=$B94,IF(DATOS_[[AGRUP. VALOR. PTO.]:[AGRUP. VALOR. PTO.]]=$B93,IF(DATOS_[[Check Periodo Ref.]:[Check Periodo Ref.]]="Dentro",IF(DATOS_[[Check Equiparado]:[Check Equiparado]]="Sí",IF(DATOS!BA$4="Sí",(1/DATOS_[[% anualiz]:[% anualiz]]),1)*IF(DATOS!BA$5="Sí",1/DATOS_[[% normaliz]:[% normaliz]],1)*(DATOS_[Conc.Sal.23])))))))),
0)</f>
        <v>0</v>
      </c>
      <c r="AG94" s="178">
        <f t="array" ref="AG94">IFERROR(
(MEDIAN((IF(DATOS_[[Sexo]:[Sexo]]=$B94,IF(DATOS_[[AGRUP. VALOR. PTO.]:[AGRUP. VALOR. PTO.]]=$B93,IF(DATOS_[[Check Periodo Ref.]:[Check Periodo Ref.]]="Dentro",IF(DATOS_[[Check Equiparado]:[Check Equiparado]]="Sí",IF(DATOS!BB$4="Sí",(1/DATOS_[[% anualiz]:[% anualiz]]),1)*IF(DATOS!BB$5="Sí",1/DATOS_[[% normaliz]:[% normaliz]],1)*(DATOS_[Conc.Sal.24])))))))),
0)</f>
        <v>0</v>
      </c>
      <c r="AH94" s="178">
        <f t="array" ref="AH94">IFERROR(
(MEDIAN((IF(DATOS_[[Sexo]:[Sexo]]=$B94,IF(DATOS_[[AGRUP. VALOR. PTO.]:[AGRUP. VALOR. PTO.]]=$B93,IF(DATOS_[[Check Periodo Ref.]:[Check Periodo Ref.]]="Dentro",IF(DATOS_[[Check Equiparado]:[Check Equiparado]]="Sí",IF(DATOS!BC$4="Sí",(1/DATOS_[[% anualiz]:[% anualiz]]),1)*IF(DATOS!BC$5="Sí",1/DATOS_[[% normaliz]:[% normaliz]],1)*(DATOS_[Conc.Sal.25])))))))),
0)</f>
        <v>0</v>
      </c>
      <c r="AI94" s="178">
        <f t="array" ref="AI94">IFERROR(
(MEDIAN((IF(DATOS_[[Sexo]:[Sexo]]=$B94,IF(DATOS_[[AGRUP. VALOR. PTO.]:[AGRUP. VALOR. PTO.]]=$B93,IF(DATOS_[[Check Periodo Ref.]:[Check Periodo Ref.]]="Dentro",IF(DATOS_[[Check Equiparado]:[Check Equiparado]]="Sí",IF(DATOS!BD$4="Sí",(1/DATOS_[[% anualiz]:[% anualiz]]),1)*IF(DATOS!BD$5="Sí",1/DATOS_[[% normaliz]:[% normaliz]],1)*(DATOS_[Conc.Sal.26])))))))),
0)</f>
        <v>0</v>
      </c>
      <c r="AJ94" s="178">
        <f t="array" ref="AJ94">IFERROR(
(MEDIAN((IF(DATOS_[[Sexo]:[Sexo]]=$B94,IF(DATOS_[[AGRUP. VALOR. PTO.]:[AGRUP. VALOR. PTO.]]=$B93,IF(DATOS_[[Check Periodo Ref.]:[Check Periodo Ref.]]="Dentro",IF(DATOS_[[Check Equiparado]:[Check Equiparado]]="Sí",IF(DATOS!BE$4="Sí",(1/DATOS_[[% anualiz]:[% anualiz]]),1)*IF(DATOS!BE$5="Sí",1/DATOS_[[% normaliz]:[% normaliz]],1)*(DATOS_[Conc.Sal.27])))))))),
0)</f>
        <v>0</v>
      </c>
      <c r="AK94" s="178">
        <f t="array" ref="AK94">IFERROR(
(MEDIAN((IF(DATOS_[[Sexo]:[Sexo]]=$B94,IF(DATOS_[[AGRUP. VALOR. PTO.]:[AGRUP. VALOR. PTO.]]=$B93,IF(DATOS_[[Check Periodo Ref.]:[Check Periodo Ref.]]="Dentro",IF(DATOS_[[Check Equiparado]:[Check Equiparado]]="Sí",IF(DATOS!BF$4="Sí",(1/DATOS_[[% anualiz]:[% anualiz]]),1)*IF(DATOS!BF$5="Sí",1/DATOS_[[% normaliz]:[% normaliz]],1)*(DATOS_[Conc.Sal.28])))))))),
0)</f>
        <v>0</v>
      </c>
      <c r="AL94" s="178">
        <f t="array" ref="AL94">IFERROR(
(MEDIAN((IF(DATOS_[[Sexo]:[Sexo]]=$B94,IF(DATOS_[[AGRUP. VALOR. PTO.]:[AGRUP. VALOR. PTO.]]=$B93,IF(DATOS_[[Check Periodo Ref.]:[Check Periodo Ref.]]="Dentro",IF(DATOS_[[Check Equiparado]:[Check Equiparado]]="Sí",IF(DATOS!BG$4="Sí",(1/DATOS_[[% anualiz]:[% anualiz]]),1)*IF(DATOS!BG$5="Sí",1/DATOS_[[% normaliz]:[% normaliz]],1)*(DATOS_[Conc.Sal.29])))))))),
0)</f>
        <v>0</v>
      </c>
      <c r="AM94" s="178">
        <f t="array" ref="AM94">IFERROR(
(MEDIAN((IF(DATOS_[[Sexo]:[Sexo]]=$B94,IF(DATOS_[[AGRUP. VALOR. PTO.]:[AGRUP. VALOR. PTO.]]=$B93,IF(DATOS_[[Check Periodo Ref.]:[Check Periodo Ref.]]="Dentro",IF(DATOS_[[Check Equiparado]:[Check Equiparado]]="Sí",IF(DATOS!BH$4="Sí",(1/DATOS_[[% anualiz]:[% anualiz]]),1)*IF(DATOS!BH$5="Sí",1/DATOS_[[% normaliz]:[% normaliz]],1)*(DATOS_[Conc.Sal.30])))))))),
0)</f>
        <v>0</v>
      </c>
      <c r="AN94" s="179">
        <f t="array" ref="AN94">IFERROR(
MEDIAN(IF(DATOS_[Sexo]=$B94,IF(DATOS_[[AGRUP. VALOR. PTO.]:[AGRUP. VALOR. PTO.]]=$B93,IF(DATOS_[Check Equiparado]="Sí",IF(DATOS_[Check Periodo Ref.]="Dentro",DATOS_[Tot COMPL.SAL Eq],FALSE))))),
0)</f>
        <v>0</v>
      </c>
      <c r="AO94" s="180">
        <f t="array" ref="AO94">IFERROR(
MEDIAN(IF(DATOS_[Sexo]=$B94,IF(DATOS_[[AGRUP. VALOR. PTO.]:[AGRUP. VALOR. PTO.]]=$B93,IF(DATOS_[Check Equiparado]="Sí",IF(DATOS_[Check Periodo Ref.]="Dentro",DATOS_[TOTAL SALARIO Eq],FALSE))))),
0)</f>
        <v>0</v>
      </c>
      <c r="AP94" s="181">
        <f t="array" ref="AP94">IFERROR(
(MEDIAN((IF(DATOS_[[Sexo]:[Sexo]]=$B94,IF(DATOS_[[AGRUP. VALOR. PTO.]:[AGRUP. VALOR. PTO.]]=$B93,IF(DATOS_[[Check Periodo Ref.]:[Check Periodo Ref.]]="Dentro",IF(DATOS_[[Check Equiparado]:[Check Equiparado]]="Sí",IF(DATOS!BI$4="Sí",(1/DATOS_[[% anualiz]:[% anualiz]]),1)*IF(DATOS!BI$5="Sí",1/DATOS_[[% normaliz]:[% normaliz]],1)*(DATOS_[C.Extra.01])))))))),
0)</f>
        <v>0</v>
      </c>
      <c r="AQ94" s="181">
        <f t="array" ref="AQ94">IFERROR(
(MEDIAN((IF(DATOS_[[Sexo]:[Sexo]]=$B94,IF(DATOS_[[AGRUP. VALOR. PTO.]:[AGRUP. VALOR. PTO.]]=$B93,IF(DATOS_[[Check Periodo Ref.]:[Check Periodo Ref.]]="Dentro",IF(DATOS_[[Check Equiparado]:[Check Equiparado]]="Sí",IF(DATOS!BJ$4="Sí",(1/DATOS_[[% anualiz]:[% anualiz]]),1)*IF(DATOS!BJ$5="Sí",1/DATOS_[[% normaliz]:[% normaliz]],1)*(DATOS_[C.Extra.02])))))))),
0)</f>
        <v>0</v>
      </c>
      <c r="AR94" s="181">
        <f t="array" ref="AR94">IFERROR(
(MEDIAN((IF(DATOS_[[Sexo]:[Sexo]]=$B94,IF(DATOS_[[AGRUP. VALOR. PTO.]:[AGRUP. VALOR. PTO.]]=$B93,IF(DATOS_[[Check Periodo Ref.]:[Check Periodo Ref.]]="Dentro",IF(DATOS_[[Check Equiparado]:[Check Equiparado]]="Sí",IF(DATOS!BK$4="Sí",(1/DATOS_[[% anualiz]:[% anualiz]]),1)*IF(DATOS!BK$5="Sí",1/DATOS_[[% normaliz]:[% normaliz]],1)*(DATOS_[C.Extra.03])))))))),
0)</f>
        <v>0</v>
      </c>
      <c r="AS94" s="181">
        <f t="array" ref="AS94">IFERROR(
(MEDIAN((IF(DATOS_[[Sexo]:[Sexo]]=$B94,IF(DATOS_[[AGRUP. VALOR. PTO.]:[AGRUP. VALOR. PTO.]]=$B93,IF(DATOS_[[Check Periodo Ref.]:[Check Periodo Ref.]]="Dentro",IF(DATOS_[[Check Equiparado]:[Check Equiparado]]="Sí",IF(DATOS!BL$4="Sí",(1/DATOS_[[% anualiz]:[% anualiz]]),1)*IF(DATOS!BL$5="Sí",1/DATOS_[[% normaliz]:[% normaliz]],1)*(DATOS_[C.Extra.04])))))))),
0)</f>
        <v>0</v>
      </c>
      <c r="AT94" s="181">
        <f t="array" ref="AT94">IFERROR(
(MEDIAN((IF(DATOS_[[Sexo]:[Sexo]]=$B94,IF(DATOS_[[AGRUP. VALOR. PTO.]:[AGRUP. VALOR. PTO.]]=$B93,IF(DATOS_[[Check Periodo Ref.]:[Check Periodo Ref.]]="Dentro",IF(DATOS_[[Check Equiparado]:[Check Equiparado]]="Sí",IF(DATOS!BM$4="Sí",(1/DATOS_[[% anualiz]:[% anualiz]]),1)*IF(DATOS!BM$5="Sí",1/DATOS_[[% normaliz]:[% normaliz]],1)*(DATOS_[C.Extra.05])))))))),
0)</f>
        <v>0</v>
      </c>
      <c r="AU94" s="182">
        <f t="array" ref="AU94">IFERROR(
MEDIAN(IF(DATOS_[Sexo]=$B94,IF(DATOS_[[AGRUP. VALOR. PTO.]:[AGRUP. VALOR. PTO.]]=$B93,IF(DATOS_[Check Equiparado]="Sí",IF(DATOS_[Check Periodo Ref.]="Dentro",DATOS_[Tot Extrasalarial Eq],FALSE))))),
0)</f>
        <v>0</v>
      </c>
      <c r="AV94" s="183">
        <f t="array" ref="AV94">IFERROR(
MEDIAN(IF(DATOS_[Sexo]=$B94,IF(DATOS_[[AGRUP. VALOR. PTO.]:[AGRUP. VALOR. PTO.]]=$B93,IF(DATOS_[Check Equiparado]="Sí",IF(DATOS_[Check Periodo Ref.]="Dentro",DATOS_[TOTAL Retrib Eq],FALSE))))),
0)</f>
        <v>0</v>
      </c>
    </row>
    <row r="95" spans="1:48" x14ac:dyDescent="0.3">
      <c r="A95" s="107" t="str">
        <f t="shared" ref="A95" si="110">+A94</f>
        <v>[ocultar]</v>
      </c>
      <c r="B95" s="153" t="s">
        <v>163</v>
      </c>
      <c r="C95" s="99">
        <f t="array" ref="C95">SUM(IF($B95=DATOS_[Sexo],
IF($B93=DATOS_[AGRUP. VALOR. PTO.],
IF("Dentro"=DATOS_[Check Periodo Ref.],
1/(COUNTIFS(DATOS_[Sexo],$B95,DATOS_[AGRUP. VALOR. PTO.],$B93,DATOS_[Check Periodo Ref.],"Dentro",DATOS_[id],DATOS_[id]))))))</f>
        <v>0</v>
      </c>
      <c r="D95" s="100">
        <f>COUNTIFS(DATOS_[AGRUP. VALOR. PTO.],$B93,DATOS_[Sexo],$B95,DATOS_[Check Periodo Ref.],"Dentro")</f>
        <v>0</v>
      </c>
      <c r="E95" s="100">
        <f>COUNTIFS(DATOS_[AGRUP. VALOR. PTO.],$B93,DATOS_[Sexo],$B95,DATOS_[Check Periodo Ref.],"Dentro",DATOS_[Check Nº SC Norm],"Sí")</f>
        <v>0</v>
      </c>
      <c r="F95" s="100">
        <f>COUNTIFS(DATOS_[AGRUP. VALOR. PTO.],$B93,DATOS_[Sexo],$B95,DATOS_[Check Periodo Ref.],"Dentro",DATOS_[Check Nº SC Anualiz],"Sí")</f>
        <v>0</v>
      </c>
      <c r="G95" s="100">
        <f>COUNTIFS(DATOS_[AGRUP. VALOR. PTO.],$B93,DATOS_[Sexo],$B95,DATOS_[Check Periodo Ref.],"Dentro",DATOS_[Check Nº SC Norm y Anualiz],"Sí")</f>
        <v>0</v>
      </c>
      <c r="H95" s="100">
        <f>COUNTIFS(DATOS_[AGRUP. VALOR. PTO.],$B93,DATOS_[Sexo],$B95,DATOS_[Check Periodo Ref.],"Dentro",DATOS_[Check Equiparación],"Sí")</f>
        <v>0</v>
      </c>
      <c r="I95" s="177" cm="1">
        <f t="array" ref="I95">IFERROR(
MEDIAN(IF(DATOS_[Sexo]=$B95,IF(DATOS_[[AGRUP. VALOR. PTO.]:[AGRUP. VALOR. PTO.]]=$B93,IF(DATOS_[Check Equiparado]="Sí",IF(DATOS_[Check Periodo Ref.]="Dentro",DATOS_[SALARIO BASE Eq],FALSE))))),
0)</f>
        <v>0</v>
      </c>
      <c r="J95" s="178">
        <f t="array" ref="J95">IFERROR(
(MEDIAN((IF(DATOS_[[Sexo]:[Sexo]]=$B95,IF(DATOS_[[AGRUP. VALOR. PTO.]:[AGRUP. VALOR. PTO.]]=$B93,IF(DATOS_[[Check Periodo Ref.]:[Check Periodo Ref.]]="Dentro",IF(DATOS_[[Check Equiparado]:[Check Equiparado]]="Sí",IF(DATOS!AE$4="Sí",(1/DATOS_[[% anualiz]:[% anualiz]]),1)*IF(DATOS!AE$5="Sí",1/DATOS_[[% normaliz]:[% normaliz]],1)*(DATOS_[Conc.Sal.01])))))))),
0)</f>
        <v>0</v>
      </c>
      <c r="K95" s="178">
        <f t="array" ref="K95">IFERROR(
(MEDIAN((IF(DATOS_[[Sexo]:[Sexo]]=$B95,IF(DATOS_[[AGRUP. VALOR. PTO.]:[AGRUP. VALOR. PTO.]]=$B93,IF(DATOS_[[Check Periodo Ref.]:[Check Periodo Ref.]]="Dentro",IF(DATOS_[[Check Equiparado]:[Check Equiparado]]="Sí",IF(DATOS!AF$4="Sí",(1/DATOS_[[% anualiz]:[% anualiz]]),1)*IF(DATOS!AF$5="Sí",1/DATOS_[[% normaliz]:[% normaliz]],1)*(DATOS_[Conc.Sal.02])))))))),
0)</f>
        <v>0</v>
      </c>
      <c r="L95" s="178">
        <f t="array" ref="L95">IFERROR(
(MEDIAN((IF(DATOS_[[Sexo]:[Sexo]]=$B95,IF(DATOS_[[AGRUP. VALOR. PTO.]:[AGRUP. VALOR. PTO.]]=$B93,IF(DATOS_[[Check Periodo Ref.]:[Check Periodo Ref.]]="Dentro",IF(DATOS_[[Check Equiparado]:[Check Equiparado]]="Sí",IF(DATOS!AG$4="Sí",(1/DATOS_[[% anualiz]:[% anualiz]]),1)*IF(DATOS!AG$5="Sí",1/DATOS_[[% normaliz]:[% normaliz]],1)*(DATOS_[Conc.Sal.03])))))))),
0)</f>
        <v>0</v>
      </c>
      <c r="M95" s="178">
        <f t="array" ref="M95">IFERROR(
(MEDIAN((IF(DATOS_[[Sexo]:[Sexo]]=$B95,IF(DATOS_[[AGRUP. VALOR. PTO.]:[AGRUP. VALOR. PTO.]]=$B93,IF(DATOS_[[Check Periodo Ref.]:[Check Periodo Ref.]]="Dentro",IF(DATOS_[[Check Equiparado]:[Check Equiparado]]="Sí",IF(DATOS!AH$4="Sí",(1/DATOS_[[% anualiz]:[% anualiz]]),1)*IF(DATOS!AH$5="Sí",1/DATOS_[[% normaliz]:[% normaliz]],1)*(DATOS_[Conc.Sal.04])))))))),
0)</f>
        <v>0</v>
      </c>
      <c r="N95" s="178">
        <f t="array" ref="N95">IFERROR(
(MEDIAN((IF(DATOS_[[Sexo]:[Sexo]]=$B95,IF(DATOS_[[AGRUP. VALOR. PTO.]:[AGRUP. VALOR. PTO.]]=$B93,IF(DATOS_[[Check Periodo Ref.]:[Check Periodo Ref.]]="Dentro",IF(DATOS_[[Check Equiparado]:[Check Equiparado]]="Sí",IF(DATOS!AI$4="Sí",(1/DATOS_[[% anualiz]:[% anualiz]]),1)*IF(DATOS!AI$5="Sí",1/DATOS_[[% normaliz]:[% normaliz]],1)*(DATOS_[Conc.Sal.05])))))))),
0)</f>
        <v>0</v>
      </c>
      <c r="O95" s="178">
        <f t="array" ref="O95">IFERROR(
(MEDIAN((IF(DATOS_[[Sexo]:[Sexo]]=$B95,IF(DATOS_[[AGRUP. VALOR. PTO.]:[AGRUP. VALOR. PTO.]]=$B93,IF(DATOS_[[Check Periodo Ref.]:[Check Periodo Ref.]]="Dentro",IF(DATOS_[[Check Equiparado]:[Check Equiparado]]="Sí",IF(DATOS!AJ$4="Sí",(1/DATOS_[[% anualiz]:[% anualiz]]),1)*IF(DATOS!AJ$5="Sí",1/DATOS_[[% normaliz]:[% normaliz]],1)*(DATOS_[Conc.Sal.06])))))))),
0)</f>
        <v>0</v>
      </c>
      <c r="P95" s="178">
        <f t="array" ref="P95">IFERROR(
(MEDIAN((IF(DATOS_[[Sexo]:[Sexo]]=$B95,IF(DATOS_[[AGRUP. VALOR. PTO.]:[AGRUP. VALOR. PTO.]]=$B93,IF(DATOS_[[Check Periodo Ref.]:[Check Periodo Ref.]]="Dentro",IF(DATOS_[[Check Equiparado]:[Check Equiparado]]="Sí",IF(DATOS!AK$4="Sí",(1/DATOS_[[% anualiz]:[% anualiz]]),1)*IF(DATOS!AK$5="Sí",1/DATOS_[[% normaliz]:[% normaliz]],1)*(DATOS_[Conc.Sal.07])))))))),
0)</f>
        <v>0</v>
      </c>
      <c r="Q95" s="178">
        <f t="array" ref="Q95">IFERROR(
(MEDIAN((IF(DATOS_[[Sexo]:[Sexo]]=$B95,IF(DATOS_[[AGRUP. VALOR. PTO.]:[AGRUP. VALOR. PTO.]]=$B93,IF(DATOS_[[Check Periodo Ref.]:[Check Periodo Ref.]]="Dentro",IF(DATOS_[[Check Equiparado]:[Check Equiparado]]="Sí",IF(DATOS!AL$4="Sí",(1/DATOS_[[% anualiz]:[% anualiz]]),1)*IF(DATOS!AL$5="Sí",1/DATOS_[[% normaliz]:[% normaliz]],1)*(DATOS_[Conc.Sal.08])))))))),
0)</f>
        <v>0</v>
      </c>
      <c r="R95" s="178">
        <f t="array" ref="R95">IFERROR(
(MEDIAN((IF(DATOS_[[Sexo]:[Sexo]]=$B95,IF(DATOS_[[AGRUP. VALOR. PTO.]:[AGRUP. VALOR. PTO.]]=$B93,IF(DATOS_[[Check Periodo Ref.]:[Check Periodo Ref.]]="Dentro",IF(DATOS_[[Check Equiparado]:[Check Equiparado]]="Sí",IF(DATOS!AM$4="Sí",(1/DATOS_[[% anualiz]:[% anualiz]]),1)*IF(DATOS!AM$5="Sí",1/DATOS_[[% normaliz]:[% normaliz]],1)*(DATOS_[Conc.Sal.09])))))))),
0)</f>
        <v>0</v>
      </c>
      <c r="S95" s="178">
        <f t="array" ref="S95">IFERROR(
(MEDIAN((IF(DATOS_[[Sexo]:[Sexo]]=$B95,IF(DATOS_[[AGRUP. VALOR. PTO.]:[AGRUP. VALOR. PTO.]]=$B93,IF(DATOS_[[Check Periodo Ref.]:[Check Periodo Ref.]]="Dentro",IF(DATOS_[[Check Equiparado]:[Check Equiparado]]="Sí",IF(DATOS!AN$4="Sí",(1/DATOS_[[% anualiz]:[% anualiz]]),1)*IF(DATOS!AN$5="Sí",1/DATOS_[[% normaliz]:[% normaliz]],1)*(DATOS_[Conc.Sal.10])))))))),
0)</f>
        <v>0</v>
      </c>
      <c r="T95" s="178">
        <f t="array" ref="T95">IFERROR(
(MEDIAN((IF(DATOS_[[Sexo]:[Sexo]]=$B95,IF(DATOS_[[AGRUP. VALOR. PTO.]:[AGRUP. VALOR. PTO.]]=$B93,IF(DATOS_[[Check Periodo Ref.]:[Check Periodo Ref.]]="Dentro",IF(DATOS_[[Check Equiparado]:[Check Equiparado]]="Sí",IF(DATOS!AO$4="Sí",(1/DATOS_[[% anualiz]:[% anualiz]]),1)*IF(DATOS!AO$5="Sí",1/DATOS_[[% normaliz]:[% normaliz]],1)*(DATOS_[Conc.Sal.11])))))))),
0)</f>
        <v>0</v>
      </c>
      <c r="U95" s="178">
        <f t="array" ref="U95">IFERROR(
(MEDIAN((IF(DATOS_[[Sexo]:[Sexo]]=$B95,IF(DATOS_[[AGRUP. VALOR. PTO.]:[AGRUP. VALOR. PTO.]]=$B93,IF(DATOS_[[Check Periodo Ref.]:[Check Periodo Ref.]]="Dentro",IF(DATOS_[[Check Equiparado]:[Check Equiparado]]="Sí",IF(DATOS!AP$4="Sí",(1/DATOS_[[% anualiz]:[% anualiz]]),1)*IF(DATOS!AP$5="Sí",1/DATOS_[[% normaliz]:[% normaliz]],1)*(DATOS_[Conc.Sal.12])))))))),
0)</f>
        <v>0</v>
      </c>
      <c r="V95" s="178">
        <f t="array" ref="V95">IFERROR(
(MEDIAN((IF(DATOS_[[Sexo]:[Sexo]]=$B95,IF(DATOS_[[AGRUP. VALOR. PTO.]:[AGRUP. VALOR. PTO.]]=$B93,IF(DATOS_[[Check Periodo Ref.]:[Check Periodo Ref.]]="Dentro",IF(DATOS_[[Check Equiparado]:[Check Equiparado]]="Sí",IF(DATOS!AQ$4="Sí",(1/DATOS_[[% anualiz]:[% anualiz]]),1)*IF(DATOS!AQ$5="Sí",1/DATOS_[[% normaliz]:[% normaliz]],1)*(DATOS_[Conc.Sal.13])))))))),
0)</f>
        <v>0</v>
      </c>
      <c r="W95" s="178">
        <f t="array" ref="W95">IFERROR(
(MEDIAN((IF(DATOS_[[Sexo]:[Sexo]]=$B95,IF(DATOS_[[AGRUP. VALOR. PTO.]:[AGRUP. VALOR. PTO.]]=$B93,IF(DATOS_[[Check Periodo Ref.]:[Check Periodo Ref.]]="Dentro",IF(DATOS_[[Check Equiparado]:[Check Equiparado]]="Sí",IF(DATOS!AR$4="Sí",(1/DATOS_[[% anualiz]:[% anualiz]]),1)*IF(DATOS!AR$5="Sí",1/DATOS_[[% normaliz]:[% normaliz]],1)*(DATOS_[Conc.Sal.14])))))))),
0)</f>
        <v>0</v>
      </c>
      <c r="X95" s="178">
        <f t="array" ref="X95">IFERROR(
(MEDIAN((IF(DATOS_[[Sexo]:[Sexo]]=$B95,IF(DATOS_[[AGRUP. VALOR. PTO.]:[AGRUP. VALOR. PTO.]]=$B93,IF(DATOS_[[Check Periodo Ref.]:[Check Periodo Ref.]]="Dentro",IF(DATOS_[[Check Equiparado]:[Check Equiparado]]="Sí",IF(DATOS!AS$4="Sí",(1/DATOS_[[% anualiz]:[% anualiz]]),1)*IF(DATOS!AS$5="Sí",1/DATOS_[[% normaliz]:[% normaliz]],1)*(DATOS_[Conc.Sal.15])))))))),
0)</f>
        <v>0</v>
      </c>
      <c r="Y95" s="178">
        <f t="array" ref="Y95">IFERROR(
(MEDIAN((IF(DATOS_[[Sexo]:[Sexo]]=$B95,IF(DATOS_[[AGRUP. VALOR. PTO.]:[AGRUP. VALOR. PTO.]]=$B93,IF(DATOS_[[Check Periodo Ref.]:[Check Periodo Ref.]]="Dentro",IF(DATOS_[[Check Equiparado]:[Check Equiparado]]="Sí",IF(DATOS!AT$4="Sí",(1/DATOS_[[% anualiz]:[% anualiz]]),1)*IF(DATOS!AT$5="Sí",1/DATOS_[[% normaliz]:[% normaliz]],1)*(DATOS_[Conc.Sal.16])))))))),
0)</f>
        <v>0</v>
      </c>
      <c r="Z95" s="178">
        <f t="array" ref="Z95">IFERROR(
(MEDIAN((IF(DATOS_[[Sexo]:[Sexo]]=$B95,IF(DATOS_[[AGRUP. VALOR. PTO.]:[AGRUP. VALOR. PTO.]]=$B93,IF(DATOS_[[Check Periodo Ref.]:[Check Periodo Ref.]]="Dentro",IF(DATOS_[[Check Equiparado]:[Check Equiparado]]="Sí",IF(DATOS!AU$4="Sí",(1/DATOS_[[% anualiz]:[% anualiz]]),1)*IF(DATOS!AU$5="Sí",1/DATOS_[[% normaliz]:[% normaliz]],1)*(DATOS_[Conc.Sal.17])))))))),
0)</f>
        <v>0</v>
      </c>
      <c r="AA95" s="178">
        <f t="array" ref="AA95">IFERROR(
(MEDIAN((IF(DATOS_[[Sexo]:[Sexo]]=$B95,IF(DATOS_[[AGRUP. VALOR. PTO.]:[AGRUP. VALOR. PTO.]]=$B93,IF(DATOS_[[Check Periodo Ref.]:[Check Periodo Ref.]]="Dentro",IF(DATOS_[[Check Equiparado]:[Check Equiparado]]="Sí",IF(DATOS!AV$4="Sí",(1/DATOS_[[% anualiz]:[% anualiz]]),1)*IF(DATOS!AV$5="Sí",1/DATOS_[[% normaliz]:[% normaliz]],1)*(DATOS_[Conc.Sal.18])))))))),
0)</f>
        <v>0</v>
      </c>
      <c r="AB95" s="178">
        <f t="array" ref="AB95">IFERROR(
(MEDIAN((IF(DATOS_[[Sexo]:[Sexo]]=$B95,IF(DATOS_[[AGRUP. VALOR. PTO.]:[AGRUP. VALOR. PTO.]]=$B93,IF(DATOS_[[Check Periodo Ref.]:[Check Periodo Ref.]]="Dentro",IF(DATOS_[[Check Equiparado]:[Check Equiparado]]="Sí",IF(DATOS!AW$4="Sí",(1/DATOS_[[% anualiz]:[% anualiz]]),1)*IF(DATOS!AW$5="Sí",1/DATOS_[[% normaliz]:[% normaliz]],1)*(DATOS_[Conc.Sal.19])))))))),
0)</f>
        <v>0</v>
      </c>
      <c r="AC95" s="178">
        <f t="array" ref="AC95">IFERROR(
(MEDIAN((IF(DATOS_[[Sexo]:[Sexo]]=$B95,IF(DATOS_[[AGRUP. VALOR. PTO.]:[AGRUP. VALOR. PTO.]]=$B93,IF(DATOS_[[Check Periodo Ref.]:[Check Periodo Ref.]]="Dentro",IF(DATOS_[[Check Equiparado]:[Check Equiparado]]="Sí",IF(DATOS!AX$4="Sí",(1/DATOS_[[% anualiz]:[% anualiz]]),1)*IF(DATOS!AX$5="Sí",1/DATOS_[[% normaliz]:[% normaliz]],1)*(DATOS_[Conc.Sal.20])))))))),
0)</f>
        <v>0</v>
      </c>
      <c r="AD95" s="178">
        <f t="array" ref="AD95">IFERROR(
(MEDIAN((IF(DATOS_[[Sexo]:[Sexo]]=$B95,IF(DATOS_[[AGRUP. VALOR. PTO.]:[AGRUP. VALOR. PTO.]]=$B93,IF(DATOS_[[Check Periodo Ref.]:[Check Periodo Ref.]]="Dentro",IF(DATOS_[[Check Equiparado]:[Check Equiparado]]="Sí",IF(DATOS!AY$4="Sí",(1/DATOS_[[% anualiz]:[% anualiz]]),1)*IF(DATOS!AY$5="Sí",1/DATOS_[[% normaliz]:[% normaliz]],1)*(DATOS_[Conc.Sal.21])))))))),
0)</f>
        <v>0</v>
      </c>
      <c r="AE95" s="178">
        <f t="array" ref="AE95">IFERROR(
(MEDIAN((IF(DATOS_[[Sexo]:[Sexo]]=$B95,IF(DATOS_[[AGRUP. VALOR. PTO.]:[AGRUP. VALOR. PTO.]]=$B93,IF(DATOS_[[Check Periodo Ref.]:[Check Periodo Ref.]]="Dentro",IF(DATOS_[[Check Equiparado]:[Check Equiparado]]="Sí",IF(DATOS!AZ$4="Sí",(1/DATOS_[[% anualiz]:[% anualiz]]),1)*IF(DATOS!AZ$5="Sí",1/DATOS_[[% normaliz]:[% normaliz]],1)*(DATOS_[Conc.Sal.22])))))))),
0)</f>
        <v>0</v>
      </c>
      <c r="AF95" s="178">
        <f t="array" ref="AF95">IFERROR(
(MEDIAN((IF(DATOS_[[Sexo]:[Sexo]]=$B95,IF(DATOS_[[AGRUP. VALOR. PTO.]:[AGRUP. VALOR. PTO.]]=$B93,IF(DATOS_[[Check Periodo Ref.]:[Check Periodo Ref.]]="Dentro",IF(DATOS_[[Check Equiparado]:[Check Equiparado]]="Sí",IF(DATOS!BA$4="Sí",(1/DATOS_[[% anualiz]:[% anualiz]]),1)*IF(DATOS!BA$5="Sí",1/DATOS_[[% normaliz]:[% normaliz]],1)*(DATOS_[Conc.Sal.23])))))))),
0)</f>
        <v>0</v>
      </c>
      <c r="AG95" s="178">
        <f t="array" ref="AG95">IFERROR(
(MEDIAN((IF(DATOS_[[Sexo]:[Sexo]]=$B95,IF(DATOS_[[AGRUP. VALOR. PTO.]:[AGRUP. VALOR. PTO.]]=$B93,IF(DATOS_[[Check Periodo Ref.]:[Check Periodo Ref.]]="Dentro",IF(DATOS_[[Check Equiparado]:[Check Equiparado]]="Sí",IF(DATOS!BB$4="Sí",(1/DATOS_[[% anualiz]:[% anualiz]]),1)*IF(DATOS!BB$5="Sí",1/DATOS_[[% normaliz]:[% normaliz]],1)*(DATOS_[Conc.Sal.24])))))))),
0)</f>
        <v>0</v>
      </c>
      <c r="AH95" s="178">
        <f t="array" ref="AH95">IFERROR(
(MEDIAN((IF(DATOS_[[Sexo]:[Sexo]]=$B95,IF(DATOS_[[AGRUP. VALOR. PTO.]:[AGRUP. VALOR. PTO.]]=$B93,IF(DATOS_[[Check Periodo Ref.]:[Check Periodo Ref.]]="Dentro",IF(DATOS_[[Check Equiparado]:[Check Equiparado]]="Sí",IF(DATOS!BC$4="Sí",(1/DATOS_[[% anualiz]:[% anualiz]]),1)*IF(DATOS!BC$5="Sí",1/DATOS_[[% normaliz]:[% normaliz]],1)*(DATOS_[Conc.Sal.25])))))))),
0)</f>
        <v>0</v>
      </c>
      <c r="AI95" s="178">
        <f t="array" ref="AI95">IFERROR(
(MEDIAN((IF(DATOS_[[Sexo]:[Sexo]]=$B95,IF(DATOS_[[AGRUP. VALOR. PTO.]:[AGRUP. VALOR. PTO.]]=$B93,IF(DATOS_[[Check Periodo Ref.]:[Check Periodo Ref.]]="Dentro",IF(DATOS_[[Check Equiparado]:[Check Equiparado]]="Sí",IF(DATOS!BD$4="Sí",(1/DATOS_[[% anualiz]:[% anualiz]]),1)*IF(DATOS!BD$5="Sí",1/DATOS_[[% normaliz]:[% normaliz]],1)*(DATOS_[Conc.Sal.26])))))))),
0)</f>
        <v>0</v>
      </c>
      <c r="AJ95" s="178">
        <f t="array" ref="AJ95">IFERROR(
(MEDIAN((IF(DATOS_[[Sexo]:[Sexo]]=$B95,IF(DATOS_[[AGRUP. VALOR. PTO.]:[AGRUP. VALOR. PTO.]]=$B93,IF(DATOS_[[Check Periodo Ref.]:[Check Periodo Ref.]]="Dentro",IF(DATOS_[[Check Equiparado]:[Check Equiparado]]="Sí",IF(DATOS!BE$4="Sí",(1/DATOS_[[% anualiz]:[% anualiz]]),1)*IF(DATOS!BE$5="Sí",1/DATOS_[[% normaliz]:[% normaliz]],1)*(DATOS_[Conc.Sal.27])))))))),
0)</f>
        <v>0</v>
      </c>
      <c r="AK95" s="178">
        <f t="array" ref="AK95">IFERROR(
(MEDIAN((IF(DATOS_[[Sexo]:[Sexo]]=$B95,IF(DATOS_[[AGRUP. VALOR. PTO.]:[AGRUP. VALOR. PTO.]]=$B93,IF(DATOS_[[Check Periodo Ref.]:[Check Periodo Ref.]]="Dentro",IF(DATOS_[[Check Equiparado]:[Check Equiparado]]="Sí",IF(DATOS!BF$4="Sí",(1/DATOS_[[% anualiz]:[% anualiz]]),1)*IF(DATOS!BF$5="Sí",1/DATOS_[[% normaliz]:[% normaliz]],1)*(DATOS_[Conc.Sal.28])))))))),
0)</f>
        <v>0</v>
      </c>
      <c r="AL95" s="178">
        <f t="array" ref="AL95">IFERROR(
(MEDIAN((IF(DATOS_[[Sexo]:[Sexo]]=$B95,IF(DATOS_[[AGRUP. VALOR. PTO.]:[AGRUP. VALOR. PTO.]]=$B93,IF(DATOS_[[Check Periodo Ref.]:[Check Periodo Ref.]]="Dentro",IF(DATOS_[[Check Equiparado]:[Check Equiparado]]="Sí",IF(DATOS!BG$4="Sí",(1/DATOS_[[% anualiz]:[% anualiz]]),1)*IF(DATOS!BG$5="Sí",1/DATOS_[[% normaliz]:[% normaliz]],1)*(DATOS_[Conc.Sal.29])))))))),
0)</f>
        <v>0</v>
      </c>
      <c r="AM95" s="178">
        <f t="array" ref="AM95">IFERROR(
(MEDIAN((IF(DATOS_[[Sexo]:[Sexo]]=$B95,IF(DATOS_[[AGRUP. VALOR. PTO.]:[AGRUP. VALOR. PTO.]]=$B93,IF(DATOS_[[Check Periodo Ref.]:[Check Periodo Ref.]]="Dentro",IF(DATOS_[[Check Equiparado]:[Check Equiparado]]="Sí",IF(DATOS!BH$4="Sí",(1/DATOS_[[% anualiz]:[% anualiz]]),1)*IF(DATOS!BH$5="Sí",1/DATOS_[[% normaliz]:[% normaliz]],1)*(DATOS_[Conc.Sal.30])))))))),
0)</f>
        <v>0</v>
      </c>
      <c r="AN95" s="179">
        <f t="array" ref="AN95">IFERROR(
MEDIAN(IF(DATOS_[Sexo]=$B95,IF(DATOS_[[AGRUP. VALOR. PTO.]:[AGRUP. VALOR. PTO.]]=$B93,IF(DATOS_[Check Equiparado]="Sí",IF(DATOS_[Check Periodo Ref.]="Dentro",DATOS_[Tot COMPL.SAL Eq],FALSE))))),
0)</f>
        <v>0</v>
      </c>
      <c r="AO95" s="180">
        <f t="array" ref="AO95">IFERROR(
MEDIAN(IF(DATOS_[Sexo]=$B95,IF(DATOS_[[AGRUP. VALOR. PTO.]:[AGRUP. VALOR. PTO.]]=$B93,IF(DATOS_[Check Equiparado]="Sí",IF(DATOS_[Check Periodo Ref.]="Dentro",DATOS_[TOTAL SALARIO Eq],FALSE))))),
0)</f>
        <v>0</v>
      </c>
      <c r="AP95" s="181">
        <f t="array" ref="AP95">IFERROR(
(MEDIAN((IF(DATOS_[[Sexo]:[Sexo]]=$B95,IF(DATOS_[[AGRUP. VALOR. PTO.]:[AGRUP. VALOR. PTO.]]=$B94,IF(DATOS_[[Check Periodo Ref.]:[Check Periodo Ref.]]="Dentro",IF(DATOS_[[Check Equiparado]:[Check Equiparado]]="Sí",IF(DATOS!BI$4="Sí",(1/DATOS_[[% anualiz]:[% anualiz]]),1)*IF(DATOS!BI$5="Sí",1/DATOS_[[% normaliz]:[% normaliz]],1)*(DATOS_[C.Extra.01])))))))),
0)</f>
        <v>0</v>
      </c>
      <c r="AQ95" s="181">
        <f t="array" ref="AQ95">IFERROR(
(MEDIAN((IF(DATOS_[[Sexo]:[Sexo]]=$B95,IF(DATOS_[[AGRUP. VALOR. PTO.]:[AGRUP. VALOR. PTO.]]=$B94,IF(DATOS_[[Check Periodo Ref.]:[Check Periodo Ref.]]="Dentro",IF(DATOS_[[Check Equiparado]:[Check Equiparado]]="Sí",IF(DATOS!BJ$4="Sí",(1/DATOS_[[% anualiz]:[% anualiz]]),1)*IF(DATOS!BJ$5="Sí",1/DATOS_[[% normaliz]:[% normaliz]],1)*(DATOS_[C.Extra.02])))))))),
0)</f>
        <v>0</v>
      </c>
      <c r="AR95" s="181">
        <f t="array" ref="AR95">IFERROR(
(MEDIAN((IF(DATOS_[[Sexo]:[Sexo]]=$B95,IF(DATOS_[[AGRUP. VALOR. PTO.]:[AGRUP. VALOR. PTO.]]=$B94,IF(DATOS_[[Check Periodo Ref.]:[Check Periodo Ref.]]="Dentro",IF(DATOS_[[Check Equiparado]:[Check Equiparado]]="Sí",IF(DATOS!BK$4="Sí",(1/DATOS_[[% anualiz]:[% anualiz]]),1)*IF(DATOS!BK$5="Sí",1/DATOS_[[% normaliz]:[% normaliz]],1)*(DATOS_[C.Extra.03])))))))),
0)</f>
        <v>0</v>
      </c>
      <c r="AS95" s="181">
        <f t="array" ref="AS95">IFERROR(
(MEDIAN((IF(DATOS_[[Sexo]:[Sexo]]=$B95,IF(DATOS_[[AGRUP. VALOR. PTO.]:[AGRUP. VALOR. PTO.]]=$B94,IF(DATOS_[[Check Periodo Ref.]:[Check Periodo Ref.]]="Dentro",IF(DATOS_[[Check Equiparado]:[Check Equiparado]]="Sí",IF(DATOS!BL$4="Sí",(1/DATOS_[[% anualiz]:[% anualiz]]),1)*IF(DATOS!BL$5="Sí",1/DATOS_[[% normaliz]:[% normaliz]],1)*(DATOS_[C.Extra.04])))))))),
0)</f>
        <v>0</v>
      </c>
      <c r="AT95" s="181">
        <f t="array" ref="AT95">IFERROR(
(MEDIAN((IF(DATOS_[[Sexo]:[Sexo]]=$B95,IF(DATOS_[[AGRUP. VALOR. PTO.]:[AGRUP. VALOR. PTO.]]=$B94,IF(DATOS_[[Check Periodo Ref.]:[Check Periodo Ref.]]="Dentro",IF(DATOS_[[Check Equiparado]:[Check Equiparado]]="Sí",IF(DATOS!BM$4="Sí",(1/DATOS_[[% anualiz]:[% anualiz]]),1)*IF(DATOS!BM$5="Sí",1/DATOS_[[% normaliz]:[% normaliz]],1)*(DATOS_[C.Extra.05])))))))),
0)</f>
        <v>0</v>
      </c>
      <c r="AU95" s="182">
        <f t="array" ref="AU95">IFERROR(
MEDIAN(IF(DATOS_[Sexo]=$B95,IF(DATOS_[[AGRUP. VALOR. PTO.]:[AGRUP. VALOR. PTO.]]=$B93,IF(DATOS_[Check Equiparado]="Sí",IF(DATOS_[Check Periodo Ref.]="Dentro",DATOS_[Tot Extrasalarial Eq],FALSE))))),
0)</f>
        <v>0</v>
      </c>
      <c r="AV95" s="183">
        <f t="array" ref="AV95">IFERROR(
MEDIAN(IF(DATOS_[Sexo]=$B95,IF(DATOS_[[AGRUP. VALOR. PTO.]:[AGRUP. VALOR. PTO.]]=$B93,IF(DATOS_[Check Equiparado]="Sí",IF(DATOS_[Check Periodo Ref.]="Dentro",DATOS_[TOTAL Retrib Eq],FALSE))))),
0)</f>
        <v>0</v>
      </c>
    </row>
    <row r="96" spans="1:48" ht="17.25" thickBot="1" x14ac:dyDescent="0.35">
      <c r="A96" s="107" t="str">
        <f t="shared" ref="A96" si="111">+A97</f>
        <v>[ocultar]</v>
      </c>
      <c r="B96" s="157" t="s">
        <v>287</v>
      </c>
      <c r="C96" s="176"/>
      <c r="D96" s="106"/>
      <c r="E96" s="106"/>
      <c r="F96" s="106"/>
      <c r="G96" s="106"/>
      <c r="H96" s="106"/>
      <c r="I96" s="186" t="str">
        <f t="shared" ref="I96:AV96" si="112">IFERROR((I97-I98)/I97,"")</f>
        <v/>
      </c>
      <c r="J96" s="190" t="str">
        <f t="shared" si="112"/>
        <v/>
      </c>
      <c r="K96" s="190" t="str">
        <f t="shared" si="112"/>
        <v/>
      </c>
      <c r="L96" s="190" t="str">
        <f t="shared" si="112"/>
        <v/>
      </c>
      <c r="M96" s="190" t="str">
        <f t="shared" si="112"/>
        <v/>
      </c>
      <c r="N96" s="190" t="str">
        <f t="shared" si="112"/>
        <v/>
      </c>
      <c r="O96" s="190" t="str">
        <f t="shared" si="112"/>
        <v/>
      </c>
      <c r="P96" s="190" t="str">
        <f t="shared" si="112"/>
        <v/>
      </c>
      <c r="Q96" s="190" t="str">
        <f t="shared" si="112"/>
        <v/>
      </c>
      <c r="R96" s="190" t="str">
        <f t="shared" si="112"/>
        <v/>
      </c>
      <c r="S96" s="190" t="str">
        <f t="shared" si="112"/>
        <v/>
      </c>
      <c r="T96" s="190" t="str">
        <f t="shared" si="112"/>
        <v/>
      </c>
      <c r="U96" s="190" t="str">
        <f t="shared" si="112"/>
        <v/>
      </c>
      <c r="V96" s="190" t="str">
        <f t="shared" si="112"/>
        <v/>
      </c>
      <c r="W96" s="190" t="str">
        <f t="shared" si="112"/>
        <v/>
      </c>
      <c r="X96" s="190" t="str">
        <f t="shared" si="112"/>
        <v/>
      </c>
      <c r="Y96" s="190" t="str">
        <f t="shared" si="112"/>
        <v/>
      </c>
      <c r="Z96" s="189" t="str">
        <f t="shared" si="112"/>
        <v/>
      </c>
      <c r="AA96" s="189" t="str">
        <f t="shared" si="112"/>
        <v/>
      </c>
      <c r="AB96" s="189" t="str">
        <f t="shared" si="112"/>
        <v/>
      </c>
      <c r="AC96" s="189" t="str">
        <f t="shared" si="112"/>
        <v/>
      </c>
      <c r="AD96" s="189" t="str">
        <f t="shared" si="112"/>
        <v/>
      </c>
      <c r="AE96" s="189" t="str">
        <f t="shared" si="112"/>
        <v/>
      </c>
      <c r="AF96" s="189" t="str">
        <f t="shared" si="112"/>
        <v/>
      </c>
      <c r="AG96" s="189" t="str">
        <f t="shared" si="112"/>
        <v/>
      </c>
      <c r="AH96" s="189" t="str">
        <f t="shared" si="112"/>
        <v/>
      </c>
      <c r="AI96" s="189" t="str">
        <f t="shared" si="112"/>
        <v/>
      </c>
      <c r="AJ96" s="189" t="str">
        <f t="shared" si="112"/>
        <v/>
      </c>
      <c r="AK96" s="189" t="str">
        <f t="shared" si="112"/>
        <v/>
      </c>
      <c r="AL96" s="189" t="str">
        <f t="shared" si="112"/>
        <v/>
      </c>
      <c r="AM96" s="189" t="str">
        <f t="shared" si="112"/>
        <v/>
      </c>
      <c r="AN96" s="191" t="str">
        <f t="shared" si="112"/>
        <v/>
      </c>
      <c r="AO96" s="195" t="str">
        <f t="shared" si="112"/>
        <v/>
      </c>
      <c r="AP96" s="192" t="str">
        <f t="shared" si="112"/>
        <v/>
      </c>
      <c r="AQ96" s="192" t="str">
        <f t="shared" si="112"/>
        <v/>
      </c>
      <c r="AR96" s="192" t="str">
        <f t="shared" si="112"/>
        <v/>
      </c>
      <c r="AS96" s="192" t="str">
        <f t="shared" si="112"/>
        <v/>
      </c>
      <c r="AT96" s="192" t="str">
        <f t="shared" si="112"/>
        <v/>
      </c>
      <c r="AU96" s="193" t="str">
        <f t="shared" si="112"/>
        <v/>
      </c>
      <c r="AV96" s="194" t="str">
        <f t="shared" si="112"/>
        <v/>
      </c>
    </row>
    <row r="97" spans="1:48" x14ac:dyDescent="0.3">
      <c r="A97" s="107" t="str">
        <f t="shared" ref="A97" si="113">+IF(C97+C98=0,"[ocultar]","")</f>
        <v>[ocultar]</v>
      </c>
      <c r="B97" s="153" t="s">
        <v>162</v>
      </c>
      <c r="C97" s="99">
        <f t="array" ref="C97">SUM(IF($B97=DATOS_[Sexo],
IF($B96=DATOS_[AGRUP. VALOR. PTO.],
IF("Dentro"=DATOS_[Check Periodo Ref.],
1/(COUNTIFS(DATOS_[Sexo],$B97,DATOS_[AGRUP. VALOR. PTO.],$B96,DATOS_[Check Periodo Ref.],"Dentro",DATOS_[id],DATOS_[id]))))))</f>
        <v>0</v>
      </c>
      <c r="D97" s="100">
        <f>COUNTIFS(DATOS_[AGRUP. VALOR. PTO.],$B96,DATOS_[Sexo],$B97,DATOS_[Check Periodo Ref.],"Dentro")</f>
        <v>0</v>
      </c>
      <c r="E97" s="100">
        <f>COUNTIFS(DATOS_[AGRUP. VALOR. PTO.],$B96,DATOS_[Sexo],$B97,DATOS_[Check Periodo Ref.],"Dentro",DATOS_[Check Nº SC Norm],"Sí")</f>
        <v>0</v>
      </c>
      <c r="F97" s="100">
        <f>COUNTIFS(DATOS_[AGRUP. VALOR. PTO.],$B96,DATOS_[Sexo],$B97,DATOS_[Check Periodo Ref.],"Dentro",DATOS_[Check Nº SC Anualiz],"Sí")</f>
        <v>0</v>
      </c>
      <c r="G97" s="100">
        <f>COUNTIFS(DATOS_[AGRUP. VALOR. PTO.],$B96,DATOS_[Sexo],$B97,DATOS_[Check Periodo Ref.],"Dentro",DATOS_[Check Nº SC Norm y Anualiz],"Sí")</f>
        <v>0</v>
      </c>
      <c r="H97" s="100">
        <f>COUNTIFS(DATOS_[AGRUP. VALOR. PTO.],$B96,DATOS_[Sexo],$B97,DATOS_[Check Periodo Ref.],"Dentro",DATOS_[Check Equiparación],"Sí")</f>
        <v>0</v>
      </c>
      <c r="I97" s="177">
        <f t="array" ref="I97">IFERROR(
MEDIAN(IF(DATOS_[Sexo]=$B97,IF(DATOS_[[AGRUP. VALOR. PTO.]:[AGRUP. VALOR. PTO.]]=$B96,IF(DATOS_[Check Equiparado]="Sí",IF(DATOS_[Check Periodo Ref.]="Dentro",DATOS_[SALARIO BASE Eq],FALSE))))),
0)</f>
        <v>0</v>
      </c>
      <c r="J97" s="178">
        <f t="array" ref="J97">IFERROR(
(MEDIAN((IF(DATOS_[[Sexo]:[Sexo]]=$B97,IF(DATOS_[[AGRUP. VALOR. PTO.]:[AGRUP. VALOR. PTO.]]=$B96,IF(DATOS_[[Check Periodo Ref.]:[Check Periodo Ref.]]="Dentro",IF(DATOS_[[Check Equiparado]:[Check Equiparado]]="Sí",IF(DATOS!AE$4="Sí",(1/DATOS_[[% anualiz]:[% anualiz]]),1)*IF(DATOS!AE$5="Sí",1/DATOS_[[% normaliz]:[% normaliz]],1)*(DATOS_[Conc.Sal.01])))))))),
0)</f>
        <v>0</v>
      </c>
      <c r="K97" s="178">
        <f t="array" ref="K97">IFERROR(
(MEDIAN((IF(DATOS_[[Sexo]:[Sexo]]=$B97,IF(DATOS_[[AGRUP. VALOR. PTO.]:[AGRUP. VALOR. PTO.]]=$B96,IF(DATOS_[[Check Periodo Ref.]:[Check Periodo Ref.]]="Dentro",IF(DATOS_[[Check Equiparado]:[Check Equiparado]]="Sí",IF(DATOS!AF$4="Sí",(1/DATOS_[[% anualiz]:[% anualiz]]),1)*IF(DATOS!AF$5="Sí",1/DATOS_[[% normaliz]:[% normaliz]],1)*(DATOS_[Conc.Sal.02])))))))),
0)</f>
        <v>0</v>
      </c>
      <c r="L97" s="178">
        <f t="array" ref="L97">IFERROR(
(MEDIAN((IF(DATOS_[[Sexo]:[Sexo]]=$B97,IF(DATOS_[[AGRUP. VALOR. PTO.]:[AGRUP. VALOR. PTO.]]=$B96,IF(DATOS_[[Check Periodo Ref.]:[Check Periodo Ref.]]="Dentro",IF(DATOS_[[Check Equiparado]:[Check Equiparado]]="Sí",IF(DATOS!AG$4="Sí",(1/DATOS_[[% anualiz]:[% anualiz]]),1)*IF(DATOS!AG$5="Sí",1/DATOS_[[% normaliz]:[% normaliz]],1)*(DATOS_[Conc.Sal.03])))))))),
0)</f>
        <v>0</v>
      </c>
      <c r="M97" s="178">
        <f t="array" ref="M97">IFERROR(
(MEDIAN((IF(DATOS_[[Sexo]:[Sexo]]=$B97,IF(DATOS_[[AGRUP. VALOR. PTO.]:[AGRUP. VALOR. PTO.]]=$B96,IF(DATOS_[[Check Periodo Ref.]:[Check Periodo Ref.]]="Dentro",IF(DATOS_[[Check Equiparado]:[Check Equiparado]]="Sí",IF(DATOS!AH$4="Sí",(1/DATOS_[[% anualiz]:[% anualiz]]),1)*IF(DATOS!AH$5="Sí",1/DATOS_[[% normaliz]:[% normaliz]],1)*(DATOS_[Conc.Sal.04])))))))),
0)</f>
        <v>0</v>
      </c>
      <c r="N97" s="178">
        <f t="array" ref="N97">IFERROR(
(MEDIAN((IF(DATOS_[[Sexo]:[Sexo]]=$B97,IF(DATOS_[[AGRUP. VALOR. PTO.]:[AGRUP. VALOR. PTO.]]=$B96,IF(DATOS_[[Check Periodo Ref.]:[Check Periodo Ref.]]="Dentro",IF(DATOS_[[Check Equiparado]:[Check Equiparado]]="Sí",IF(DATOS!AI$4="Sí",(1/DATOS_[[% anualiz]:[% anualiz]]),1)*IF(DATOS!AI$5="Sí",1/DATOS_[[% normaliz]:[% normaliz]],1)*(DATOS_[Conc.Sal.05])))))))),
0)</f>
        <v>0</v>
      </c>
      <c r="O97" s="178">
        <f t="array" ref="O97">IFERROR(
(MEDIAN((IF(DATOS_[[Sexo]:[Sexo]]=$B97,IF(DATOS_[[AGRUP. VALOR. PTO.]:[AGRUP. VALOR. PTO.]]=$B96,IF(DATOS_[[Check Periodo Ref.]:[Check Periodo Ref.]]="Dentro",IF(DATOS_[[Check Equiparado]:[Check Equiparado]]="Sí",IF(DATOS!AJ$4="Sí",(1/DATOS_[[% anualiz]:[% anualiz]]),1)*IF(DATOS!AJ$5="Sí",1/DATOS_[[% normaliz]:[% normaliz]],1)*(DATOS_[Conc.Sal.06])))))))),
0)</f>
        <v>0</v>
      </c>
      <c r="P97" s="178">
        <f t="array" ref="P97">IFERROR(
(MEDIAN((IF(DATOS_[[Sexo]:[Sexo]]=$B97,IF(DATOS_[[AGRUP. VALOR. PTO.]:[AGRUP. VALOR. PTO.]]=$B96,IF(DATOS_[[Check Periodo Ref.]:[Check Periodo Ref.]]="Dentro",IF(DATOS_[[Check Equiparado]:[Check Equiparado]]="Sí",IF(DATOS!AK$4="Sí",(1/DATOS_[[% anualiz]:[% anualiz]]),1)*IF(DATOS!AK$5="Sí",1/DATOS_[[% normaliz]:[% normaliz]],1)*(DATOS_[Conc.Sal.07])))))))),
0)</f>
        <v>0</v>
      </c>
      <c r="Q97" s="178">
        <f t="array" ref="Q97">IFERROR(
(MEDIAN((IF(DATOS_[[Sexo]:[Sexo]]=$B97,IF(DATOS_[[AGRUP. VALOR. PTO.]:[AGRUP. VALOR. PTO.]]=$B96,IF(DATOS_[[Check Periodo Ref.]:[Check Periodo Ref.]]="Dentro",IF(DATOS_[[Check Equiparado]:[Check Equiparado]]="Sí",IF(DATOS!AL$4="Sí",(1/DATOS_[[% anualiz]:[% anualiz]]),1)*IF(DATOS!AL$5="Sí",1/DATOS_[[% normaliz]:[% normaliz]],1)*(DATOS_[Conc.Sal.08])))))))),
0)</f>
        <v>0</v>
      </c>
      <c r="R97" s="178">
        <f t="array" ref="R97">IFERROR(
(MEDIAN((IF(DATOS_[[Sexo]:[Sexo]]=$B97,IF(DATOS_[[AGRUP. VALOR. PTO.]:[AGRUP. VALOR. PTO.]]=$B96,IF(DATOS_[[Check Periodo Ref.]:[Check Periodo Ref.]]="Dentro",IF(DATOS_[[Check Equiparado]:[Check Equiparado]]="Sí",IF(DATOS!AM$4="Sí",(1/DATOS_[[% anualiz]:[% anualiz]]),1)*IF(DATOS!AM$5="Sí",1/DATOS_[[% normaliz]:[% normaliz]],1)*(DATOS_[Conc.Sal.09])))))))),
0)</f>
        <v>0</v>
      </c>
      <c r="S97" s="178">
        <f t="array" ref="S97">IFERROR(
(MEDIAN((IF(DATOS_[[Sexo]:[Sexo]]=$B97,IF(DATOS_[[AGRUP. VALOR. PTO.]:[AGRUP. VALOR. PTO.]]=$B96,IF(DATOS_[[Check Periodo Ref.]:[Check Periodo Ref.]]="Dentro",IF(DATOS_[[Check Equiparado]:[Check Equiparado]]="Sí",IF(DATOS!AN$4="Sí",(1/DATOS_[[% anualiz]:[% anualiz]]),1)*IF(DATOS!AN$5="Sí",1/DATOS_[[% normaliz]:[% normaliz]],1)*(DATOS_[Conc.Sal.10])))))))),
0)</f>
        <v>0</v>
      </c>
      <c r="T97" s="178">
        <f t="array" ref="T97">IFERROR(
(MEDIAN((IF(DATOS_[[Sexo]:[Sexo]]=$B97,IF(DATOS_[[AGRUP. VALOR. PTO.]:[AGRUP. VALOR. PTO.]]=$B96,IF(DATOS_[[Check Periodo Ref.]:[Check Periodo Ref.]]="Dentro",IF(DATOS_[[Check Equiparado]:[Check Equiparado]]="Sí",IF(DATOS!AO$4="Sí",(1/DATOS_[[% anualiz]:[% anualiz]]),1)*IF(DATOS!AO$5="Sí",1/DATOS_[[% normaliz]:[% normaliz]],1)*(DATOS_[Conc.Sal.11])))))))),
0)</f>
        <v>0</v>
      </c>
      <c r="U97" s="178">
        <f t="array" ref="U97">IFERROR(
(MEDIAN((IF(DATOS_[[Sexo]:[Sexo]]=$B97,IF(DATOS_[[AGRUP. VALOR. PTO.]:[AGRUP. VALOR. PTO.]]=$B96,IF(DATOS_[[Check Periodo Ref.]:[Check Periodo Ref.]]="Dentro",IF(DATOS_[[Check Equiparado]:[Check Equiparado]]="Sí",IF(DATOS!AP$4="Sí",(1/DATOS_[[% anualiz]:[% anualiz]]),1)*IF(DATOS!AP$5="Sí",1/DATOS_[[% normaliz]:[% normaliz]],1)*(DATOS_[Conc.Sal.12])))))))),
0)</f>
        <v>0</v>
      </c>
      <c r="V97" s="178">
        <f t="array" ref="V97">IFERROR(
(MEDIAN((IF(DATOS_[[Sexo]:[Sexo]]=$B97,IF(DATOS_[[AGRUP. VALOR. PTO.]:[AGRUP. VALOR. PTO.]]=$B96,IF(DATOS_[[Check Periodo Ref.]:[Check Periodo Ref.]]="Dentro",IF(DATOS_[[Check Equiparado]:[Check Equiparado]]="Sí",IF(DATOS!AQ$4="Sí",(1/DATOS_[[% anualiz]:[% anualiz]]),1)*IF(DATOS!AQ$5="Sí",1/DATOS_[[% normaliz]:[% normaliz]],1)*(DATOS_[Conc.Sal.13])))))))),
0)</f>
        <v>0</v>
      </c>
      <c r="W97" s="178">
        <f t="array" ref="W97">IFERROR(
(MEDIAN((IF(DATOS_[[Sexo]:[Sexo]]=$B97,IF(DATOS_[[AGRUP. VALOR. PTO.]:[AGRUP. VALOR. PTO.]]=$B96,IF(DATOS_[[Check Periodo Ref.]:[Check Periodo Ref.]]="Dentro",IF(DATOS_[[Check Equiparado]:[Check Equiparado]]="Sí",IF(DATOS!AR$4="Sí",(1/DATOS_[[% anualiz]:[% anualiz]]),1)*IF(DATOS!AR$5="Sí",1/DATOS_[[% normaliz]:[% normaliz]],1)*(DATOS_[Conc.Sal.14])))))))),
0)</f>
        <v>0</v>
      </c>
      <c r="X97" s="178">
        <f t="array" ref="X97">IFERROR(
(MEDIAN((IF(DATOS_[[Sexo]:[Sexo]]=$B97,IF(DATOS_[[AGRUP. VALOR. PTO.]:[AGRUP. VALOR. PTO.]]=$B96,IF(DATOS_[[Check Periodo Ref.]:[Check Periodo Ref.]]="Dentro",IF(DATOS_[[Check Equiparado]:[Check Equiparado]]="Sí",IF(DATOS!AS$4="Sí",(1/DATOS_[[% anualiz]:[% anualiz]]),1)*IF(DATOS!AS$5="Sí",1/DATOS_[[% normaliz]:[% normaliz]],1)*(DATOS_[Conc.Sal.15])))))))),
0)</f>
        <v>0</v>
      </c>
      <c r="Y97" s="178">
        <f t="array" ref="Y97">IFERROR(
(MEDIAN((IF(DATOS_[[Sexo]:[Sexo]]=$B97,IF(DATOS_[[AGRUP. VALOR. PTO.]:[AGRUP. VALOR. PTO.]]=$B96,IF(DATOS_[[Check Periodo Ref.]:[Check Periodo Ref.]]="Dentro",IF(DATOS_[[Check Equiparado]:[Check Equiparado]]="Sí",IF(DATOS!AT$4="Sí",(1/DATOS_[[% anualiz]:[% anualiz]]),1)*IF(DATOS!AT$5="Sí",1/DATOS_[[% normaliz]:[% normaliz]],1)*(DATOS_[Conc.Sal.16])))))))),
0)</f>
        <v>0</v>
      </c>
      <c r="Z97" s="178">
        <f t="array" ref="Z97">IFERROR(
(MEDIAN((IF(DATOS_[[Sexo]:[Sexo]]=$B97,IF(DATOS_[[AGRUP. VALOR. PTO.]:[AGRUP. VALOR. PTO.]]=$B96,IF(DATOS_[[Check Periodo Ref.]:[Check Periodo Ref.]]="Dentro",IF(DATOS_[[Check Equiparado]:[Check Equiparado]]="Sí",IF(DATOS!AU$4="Sí",(1/DATOS_[[% anualiz]:[% anualiz]]),1)*IF(DATOS!AU$5="Sí",1/DATOS_[[% normaliz]:[% normaliz]],1)*(DATOS_[Conc.Sal.17])))))))),
0)</f>
        <v>0</v>
      </c>
      <c r="AA97" s="178">
        <f t="array" ref="AA97">IFERROR(
(MEDIAN((IF(DATOS_[[Sexo]:[Sexo]]=$B97,IF(DATOS_[[AGRUP. VALOR. PTO.]:[AGRUP. VALOR. PTO.]]=$B96,IF(DATOS_[[Check Periodo Ref.]:[Check Periodo Ref.]]="Dentro",IF(DATOS_[[Check Equiparado]:[Check Equiparado]]="Sí",IF(DATOS!AV$4="Sí",(1/DATOS_[[% anualiz]:[% anualiz]]),1)*IF(DATOS!AV$5="Sí",1/DATOS_[[% normaliz]:[% normaliz]],1)*(DATOS_[Conc.Sal.18])))))))),
0)</f>
        <v>0</v>
      </c>
      <c r="AB97" s="178">
        <f t="array" ref="AB97">IFERROR(
(MEDIAN((IF(DATOS_[[Sexo]:[Sexo]]=$B97,IF(DATOS_[[AGRUP. VALOR. PTO.]:[AGRUP. VALOR. PTO.]]=$B96,IF(DATOS_[[Check Periodo Ref.]:[Check Periodo Ref.]]="Dentro",IF(DATOS_[[Check Equiparado]:[Check Equiparado]]="Sí",IF(DATOS!AW$4="Sí",(1/DATOS_[[% anualiz]:[% anualiz]]),1)*IF(DATOS!AW$5="Sí",1/DATOS_[[% normaliz]:[% normaliz]],1)*(DATOS_[Conc.Sal.19])))))))),
0)</f>
        <v>0</v>
      </c>
      <c r="AC97" s="178">
        <f t="array" ref="AC97">IFERROR(
(MEDIAN((IF(DATOS_[[Sexo]:[Sexo]]=$B97,IF(DATOS_[[AGRUP. VALOR. PTO.]:[AGRUP. VALOR. PTO.]]=$B96,IF(DATOS_[[Check Periodo Ref.]:[Check Periodo Ref.]]="Dentro",IF(DATOS_[[Check Equiparado]:[Check Equiparado]]="Sí",IF(DATOS!AX$4="Sí",(1/DATOS_[[% anualiz]:[% anualiz]]),1)*IF(DATOS!AX$5="Sí",1/DATOS_[[% normaliz]:[% normaliz]],1)*(DATOS_[Conc.Sal.20])))))))),
0)</f>
        <v>0</v>
      </c>
      <c r="AD97" s="178">
        <f t="array" ref="AD97">IFERROR(
(MEDIAN((IF(DATOS_[[Sexo]:[Sexo]]=$B97,IF(DATOS_[[AGRUP. VALOR. PTO.]:[AGRUP. VALOR. PTO.]]=$B96,IF(DATOS_[[Check Periodo Ref.]:[Check Periodo Ref.]]="Dentro",IF(DATOS_[[Check Equiparado]:[Check Equiparado]]="Sí",IF(DATOS!AY$4="Sí",(1/DATOS_[[% anualiz]:[% anualiz]]),1)*IF(DATOS!AY$5="Sí",1/DATOS_[[% normaliz]:[% normaliz]],1)*(DATOS_[Conc.Sal.21])))))))),
0)</f>
        <v>0</v>
      </c>
      <c r="AE97" s="178">
        <f t="array" ref="AE97">IFERROR(
(MEDIAN((IF(DATOS_[[Sexo]:[Sexo]]=$B97,IF(DATOS_[[AGRUP. VALOR. PTO.]:[AGRUP. VALOR. PTO.]]=$B96,IF(DATOS_[[Check Periodo Ref.]:[Check Periodo Ref.]]="Dentro",IF(DATOS_[[Check Equiparado]:[Check Equiparado]]="Sí",IF(DATOS!AZ$4="Sí",(1/DATOS_[[% anualiz]:[% anualiz]]),1)*IF(DATOS!AZ$5="Sí",1/DATOS_[[% normaliz]:[% normaliz]],1)*(DATOS_[Conc.Sal.22])))))))),
0)</f>
        <v>0</v>
      </c>
      <c r="AF97" s="178">
        <f t="array" ref="AF97">IFERROR(
(MEDIAN((IF(DATOS_[[Sexo]:[Sexo]]=$B97,IF(DATOS_[[AGRUP. VALOR. PTO.]:[AGRUP. VALOR. PTO.]]=$B96,IF(DATOS_[[Check Periodo Ref.]:[Check Periodo Ref.]]="Dentro",IF(DATOS_[[Check Equiparado]:[Check Equiparado]]="Sí",IF(DATOS!BA$4="Sí",(1/DATOS_[[% anualiz]:[% anualiz]]),1)*IF(DATOS!BA$5="Sí",1/DATOS_[[% normaliz]:[% normaliz]],1)*(DATOS_[Conc.Sal.23])))))))),
0)</f>
        <v>0</v>
      </c>
      <c r="AG97" s="178">
        <f t="array" ref="AG97">IFERROR(
(MEDIAN((IF(DATOS_[[Sexo]:[Sexo]]=$B97,IF(DATOS_[[AGRUP. VALOR. PTO.]:[AGRUP. VALOR. PTO.]]=$B96,IF(DATOS_[[Check Periodo Ref.]:[Check Periodo Ref.]]="Dentro",IF(DATOS_[[Check Equiparado]:[Check Equiparado]]="Sí",IF(DATOS!BB$4="Sí",(1/DATOS_[[% anualiz]:[% anualiz]]),1)*IF(DATOS!BB$5="Sí",1/DATOS_[[% normaliz]:[% normaliz]],1)*(DATOS_[Conc.Sal.24])))))))),
0)</f>
        <v>0</v>
      </c>
      <c r="AH97" s="178">
        <f t="array" ref="AH97">IFERROR(
(MEDIAN((IF(DATOS_[[Sexo]:[Sexo]]=$B97,IF(DATOS_[[AGRUP. VALOR. PTO.]:[AGRUP. VALOR. PTO.]]=$B96,IF(DATOS_[[Check Periodo Ref.]:[Check Periodo Ref.]]="Dentro",IF(DATOS_[[Check Equiparado]:[Check Equiparado]]="Sí",IF(DATOS!BC$4="Sí",(1/DATOS_[[% anualiz]:[% anualiz]]),1)*IF(DATOS!BC$5="Sí",1/DATOS_[[% normaliz]:[% normaliz]],1)*(DATOS_[Conc.Sal.25])))))))),
0)</f>
        <v>0</v>
      </c>
      <c r="AI97" s="178">
        <f t="array" ref="AI97">IFERROR(
(MEDIAN((IF(DATOS_[[Sexo]:[Sexo]]=$B97,IF(DATOS_[[AGRUP. VALOR. PTO.]:[AGRUP. VALOR. PTO.]]=$B96,IF(DATOS_[[Check Periodo Ref.]:[Check Periodo Ref.]]="Dentro",IF(DATOS_[[Check Equiparado]:[Check Equiparado]]="Sí",IF(DATOS!BD$4="Sí",(1/DATOS_[[% anualiz]:[% anualiz]]),1)*IF(DATOS!BD$5="Sí",1/DATOS_[[% normaliz]:[% normaliz]],1)*(DATOS_[Conc.Sal.26])))))))),
0)</f>
        <v>0</v>
      </c>
      <c r="AJ97" s="178">
        <f t="array" ref="AJ97">IFERROR(
(MEDIAN((IF(DATOS_[[Sexo]:[Sexo]]=$B97,IF(DATOS_[[AGRUP. VALOR. PTO.]:[AGRUP. VALOR. PTO.]]=$B96,IF(DATOS_[[Check Periodo Ref.]:[Check Periodo Ref.]]="Dentro",IF(DATOS_[[Check Equiparado]:[Check Equiparado]]="Sí",IF(DATOS!BE$4="Sí",(1/DATOS_[[% anualiz]:[% anualiz]]),1)*IF(DATOS!BE$5="Sí",1/DATOS_[[% normaliz]:[% normaliz]],1)*(DATOS_[Conc.Sal.27])))))))),
0)</f>
        <v>0</v>
      </c>
      <c r="AK97" s="178">
        <f t="array" ref="AK97">IFERROR(
(MEDIAN((IF(DATOS_[[Sexo]:[Sexo]]=$B97,IF(DATOS_[[AGRUP. VALOR. PTO.]:[AGRUP. VALOR. PTO.]]=$B96,IF(DATOS_[[Check Periodo Ref.]:[Check Periodo Ref.]]="Dentro",IF(DATOS_[[Check Equiparado]:[Check Equiparado]]="Sí",IF(DATOS!BF$4="Sí",(1/DATOS_[[% anualiz]:[% anualiz]]),1)*IF(DATOS!BF$5="Sí",1/DATOS_[[% normaliz]:[% normaliz]],1)*(DATOS_[Conc.Sal.28])))))))),
0)</f>
        <v>0</v>
      </c>
      <c r="AL97" s="178">
        <f t="array" ref="AL97">IFERROR(
(MEDIAN((IF(DATOS_[[Sexo]:[Sexo]]=$B97,IF(DATOS_[[AGRUP. VALOR. PTO.]:[AGRUP. VALOR. PTO.]]=$B96,IF(DATOS_[[Check Periodo Ref.]:[Check Periodo Ref.]]="Dentro",IF(DATOS_[[Check Equiparado]:[Check Equiparado]]="Sí",IF(DATOS!BG$4="Sí",(1/DATOS_[[% anualiz]:[% anualiz]]),1)*IF(DATOS!BG$5="Sí",1/DATOS_[[% normaliz]:[% normaliz]],1)*(DATOS_[Conc.Sal.29])))))))),
0)</f>
        <v>0</v>
      </c>
      <c r="AM97" s="178">
        <f t="array" ref="AM97">IFERROR(
(MEDIAN((IF(DATOS_[[Sexo]:[Sexo]]=$B97,IF(DATOS_[[AGRUP. VALOR. PTO.]:[AGRUP. VALOR. PTO.]]=$B96,IF(DATOS_[[Check Periodo Ref.]:[Check Periodo Ref.]]="Dentro",IF(DATOS_[[Check Equiparado]:[Check Equiparado]]="Sí",IF(DATOS!BH$4="Sí",(1/DATOS_[[% anualiz]:[% anualiz]]),1)*IF(DATOS!BH$5="Sí",1/DATOS_[[% normaliz]:[% normaliz]],1)*(DATOS_[Conc.Sal.30])))))))),
0)</f>
        <v>0</v>
      </c>
      <c r="AN97" s="179">
        <f t="array" ref="AN97">IFERROR(
MEDIAN(IF(DATOS_[Sexo]=$B97,IF(DATOS_[[AGRUP. VALOR. PTO.]:[AGRUP. VALOR. PTO.]]=$B96,IF(DATOS_[Check Equiparado]="Sí",IF(DATOS_[Check Periodo Ref.]="Dentro",DATOS_[Tot COMPL.SAL Eq],FALSE))))),
0)</f>
        <v>0</v>
      </c>
      <c r="AO97" s="180">
        <f t="array" ref="AO97">IFERROR(
MEDIAN(IF(DATOS_[Sexo]=$B97,IF(DATOS_[[AGRUP. VALOR. PTO.]:[AGRUP. VALOR. PTO.]]=$B96,IF(DATOS_[Check Equiparado]="Sí",IF(DATOS_[Check Periodo Ref.]="Dentro",DATOS_[TOTAL SALARIO Eq],FALSE))))),
0)</f>
        <v>0</v>
      </c>
      <c r="AP97" s="181">
        <f t="array" ref="AP97">IFERROR(
(MEDIAN((IF(DATOS_[[Sexo]:[Sexo]]=$B97,IF(DATOS_[[AGRUP. VALOR. PTO.]:[AGRUP. VALOR. PTO.]]=$B96,IF(DATOS_[[Check Periodo Ref.]:[Check Periodo Ref.]]="Dentro",IF(DATOS_[[Check Equiparado]:[Check Equiparado]]="Sí",IF(DATOS!BI$4="Sí",(1/DATOS_[[% anualiz]:[% anualiz]]),1)*IF(DATOS!BI$5="Sí",1/DATOS_[[% normaliz]:[% normaliz]],1)*(DATOS_[C.Extra.01])))))))),
0)</f>
        <v>0</v>
      </c>
      <c r="AQ97" s="181">
        <f t="array" ref="AQ97">IFERROR(
(MEDIAN((IF(DATOS_[[Sexo]:[Sexo]]=$B97,IF(DATOS_[[AGRUP. VALOR. PTO.]:[AGRUP. VALOR. PTO.]]=$B96,IF(DATOS_[[Check Periodo Ref.]:[Check Periodo Ref.]]="Dentro",IF(DATOS_[[Check Equiparado]:[Check Equiparado]]="Sí",IF(DATOS!BJ$4="Sí",(1/DATOS_[[% anualiz]:[% anualiz]]),1)*IF(DATOS!BJ$5="Sí",1/DATOS_[[% normaliz]:[% normaliz]],1)*(DATOS_[C.Extra.02])))))))),
0)</f>
        <v>0</v>
      </c>
      <c r="AR97" s="181">
        <f t="array" ref="AR97">IFERROR(
(MEDIAN((IF(DATOS_[[Sexo]:[Sexo]]=$B97,IF(DATOS_[[AGRUP. VALOR. PTO.]:[AGRUP. VALOR. PTO.]]=$B96,IF(DATOS_[[Check Periodo Ref.]:[Check Periodo Ref.]]="Dentro",IF(DATOS_[[Check Equiparado]:[Check Equiparado]]="Sí",IF(DATOS!BK$4="Sí",(1/DATOS_[[% anualiz]:[% anualiz]]),1)*IF(DATOS!BK$5="Sí",1/DATOS_[[% normaliz]:[% normaliz]],1)*(DATOS_[C.Extra.03])))))))),
0)</f>
        <v>0</v>
      </c>
      <c r="AS97" s="181">
        <f t="array" ref="AS97">IFERROR(
(MEDIAN((IF(DATOS_[[Sexo]:[Sexo]]=$B97,IF(DATOS_[[AGRUP. VALOR. PTO.]:[AGRUP. VALOR. PTO.]]=$B96,IF(DATOS_[[Check Periodo Ref.]:[Check Periodo Ref.]]="Dentro",IF(DATOS_[[Check Equiparado]:[Check Equiparado]]="Sí",IF(DATOS!BL$4="Sí",(1/DATOS_[[% anualiz]:[% anualiz]]),1)*IF(DATOS!BL$5="Sí",1/DATOS_[[% normaliz]:[% normaliz]],1)*(DATOS_[C.Extra.04])))))))),
0)</f>
        <v>0</v>
      </c>
      <c r="AT97" s="181">
        <f t="array" ref="AT97">IFERROR(
(MEDIAN((IF(DATOS_[[Sexo]:[Sexo]]=$B97,IF(DATOS_[[AGRUP. VALOR. PTO.]:[AGRUP. VALOR. PTO.]]=$B96,IF(DATOS_[[Check Periodo Ref.]:[Check Periodo Ref.]]="Dentro",IF(DATOS_[[Check Equiparado]:[Check Equiparado]]="Sí",IF(DATOS!BM$4="Sí",(1/DATOS_[[% anualiz]:[% anualiz]]),1)*IF(DATOS!BM$5="Sí",1/DATOS_[[% normaliz]:[% normaliz]],1)*(DATOS_[C.Extra.05])))))))),
0)</f>
        <v>0</v>
      </c>
      <c r="AU97" s="182">
        <f t="array" ref="AU97">IFERROR(
MEDIAN(IF(DATOS_[Sexo]=$B97,IF(DATOS_[[AGRUP. VALOR. PTO.]:[AGRUP. VALOR. PTO.]]=$B96,IF(DATOS_[Check Equiparado]="Sí",IF(DATOS_[Check Periodo Ref.]="Dentro",DATOS_[Tot Extrasalarial Eq],FALSE))))),
0)</f>
        <v>0</v>
      </c>
      <c r="AV97" s="183">
        <f t="array" ref="AV97">IFERROR(
MEDIAN(IF(DATOS_[Sexo]=$B97,IF(DATOS_[[AGRUP. VALOR. PTO.]:[AGRUP. VALOR. PTO.]]=$B96,IF(DATOS_[Check Equiparado]="Sí",IF(DATOS_[Check Periodo Ref.]="Dentro",DATOS_[TOTAL Retrib Eq],FALSE))))),
0)</f>
        <v>0</v>
      </c>
    </row>
    <row r="98" spans="1:48" x14ac:dyDescent="0.3">
      <c r="A98" s="107" t="str">
        <f t="shared" ref="A98" si="114">+A97</f>
        <v>[ocultar]</v>
      </c>
      <c r="B98" s="153" t="s">
        <v>163</v>
      </c>
      <c r="C98" s="99">
        <f t="array" ref="C98">SUM(IF($B98=DATOS_[Sexo],
IF($B96=DATOS_[AGRUP. VALOR. PTO.],
IF("Dentro"=DATOS_[Check Periodo Ref.],
1/(COUNTIFS(DATOS_[Sexo],$B98,DATOS_[AGRUP. VALOR. PTO.],$B96,DATOS_[Check Periodo Ref.],"Dentro",DATOS_[id],DATOS_[id]))))))</f>
        <v>0</v>
      </c>
      <c r="D98" s="100">
        <f>COUNTIFS(DATOS_[AGRUP. VALOR. PTO.],$B96,DATOS_[Sexo],$B98,DATOS_[Check Periodo Ref.],"Dentro")</f>
        <v>0</v>
      </c>
      <c r="E98" s="100">
        <f>COUNTIFS(DATOS_[AGRUP. VALOR. PTO.],$B96,DATOS_[Sexo],$B98,DATOS_[Check Periodo Ref.],"Dentro",DATOS_[Check Nº SC Norm],"Sí")</f>
        <v>0</v>
      </c>
      <c r="F98" s="100">
        <f>COUNTIFS(DATOS_[AGRUP. VALOR. PTO.],$B96,DATOS_[Sexo],$B98,DATOS_[Check Periodo Ref.],"Dentro",DATOS_[Check Nº SC Anualiz],"Sí")</f>
        <v>0</v>
      </c>
      <c r="G98" s="100">
        <f>COUNTIFS(DATOS_[AGRUP. VALOR. PTO.],$B96,DATOS_[Sexo],$B98,DATOS_[Check Periodo Ref.],"Dentro",DATOS_[Check Nº SC Norm y Anualiz],"Sí")</f>
        <v>0</v>
      </c>
      <c r="H98" s="100">
        <f>COUNTIFS(DATOS_[AGRUP. VALOR. PTO.],$B96,DATOS_[Sexo],$B98,DATOS_[Check Periodo Ref.],"Dentro",DATOS_[Check Equiparación],"Sí")</f>
        <v>0</v>
      </c>
      <c r="I98" s="177" cm="1">
        <f t="array" ref="I98">IFERROR(
MEDIAN(IF(DATOS_[Sexo]=$B98,IF(DATOS_[[AGRUP. VALOR. PTO.]:[AGRUP. VALOR. PTO.]]=$B96,IF(DATOS_[Check Equiparado]="Sí",IF(DATOS_[Check Periodo Ref.]="Dentro",DATOS_[SALARIO BASE Eq],FALSE))))),
0)</f>
        <v>0</v>
      </c>
      <c r="J98" s="178">
        <f t="array" ref="J98">IFERROR(
(MEDIAN((IF(DATOS_[[Sexo]:[Sexo]]=$B98,IF(DATOS_[[AGRUP. VALOR. PTO.]:[AGRUP. VALOR. PTO.]]=$B96,IF(DATOS_[[Check Periodo Ref.]:[Check Periodo Ref.]]="Dentro",IF(DATOS_[[Check Equiparado]:[Check Equiparado]]="Sí",IF(DATOS!AE$4="Sí",(1/DATOS_[[% anualiz]:[% anualiz]]),1)*IF(DATOS!AE$5="Sí",1/DATOS_[[% normaliz]:[% normaliz]],1)*(DATOS_[Conc.Sal.01])))))))),
0)</f>
        <v>0</v>
      </c>
      <c r="K98" s="178">
        <f t="array" ref="K98">IFERROR(
(MEDIAN((IF(DATOS_[[Sexo]:[Sexo]]=$B98,IF(DATOS_[[AGRUP. VALOR. PTO.]:[AGRUP. VALOR. PTO.]]=$B96,IF(DATOS_[[Check Periodo Ref.]:[Check Periodo Ref.]]="Dentro",IF(DATOS_[[Check Equiparado]:[Check Equiparado]]="Sí",IF(DATOS!AF$4="Sí",(1/DATOS_[[% anualiz]:[% anualiz]]),1)*IF(DATOS!AF$5="Sí",1/DATOS_[[% normaliz]:[% normaliz]],1)*(DATOS_[Conc.Sal.02])))))))),
0)</f>
        <v>0</v>
      </c>
      <c r="L98" s="178">
        <f t="array" ref="L98">IFERROR(
(MEDIAN((IF(DATOS_[[Sexo]:[Sexo]]=$B98,IF(DATOS_[[AGRUP. VALOR. PTO.]:[AGRUP. VALOR. PTO.]]=$B96,IF(DATOS_[[Check Periodo Ref.]:[Check Periodo Ref.]]="Dentro",IF(DATOS_[[Check Equiparado]:[Check Equiparado]]="Sí",IF(DATOS!AG$4="Sí",(1/DATOS_[[% anualiz]:[% anualiz]]),1)*IF(DATOS!AG$5="Sí",1/DATOS_[[% normaliz]:[% normaliz]],1)*(DATOS_[Conc.Sal.03])))))))),
0)</f>
        <v>0</v>
      </c>
      <c r="M98" s="178">
        <f t="array" ref="M98">IFERROR(
(MEDIAN((IF(DATOS_[[Sexo]:[Sexo]]=$B98,IF(DATOS_[[AGRUP. VALOR. PTO.]:[AGRUP. VALOR. PTO.]]=$B96,IF(DATOS_[[Check Periodo Ref.]:[Check Periodo Ref.]]="Dentro",IF(DATOS_[[Check Equiparado]:[Check Equiparado]]="Sí",IF(DATOS!AH$4="Sí",(1/DATOS_[[% anualiz]:[% anualiz]]),1)*IF(DATOS!AH$5="Sí",1/DATOS_[[% normaliz]:[% normaliz]],1)*(DATOS_[Conc.Sal.04])))))))),
0)</f>
        <v>0</v>
      </c>
      <c r="N98" s="178">
        <f t="array" ref="N98">IFERROR(
(MEDIAN((IF(DATOS_[[Sexo]:[Sexo]]=$B98,IF(DATOS_[[AGRUP. VALOR. PTO.]:[AGRUP. VALOR. PTO.]]=$B96,IF(DATOS_[[Check Periodo Ref.]:[Check Periodo Ref.]]="Dentro",IF(DATOS_[[Check Equiparado]:[Check Equiparado]]="Sí",IF(DATOS!AI$4="Sí",(1/DATOS_[[% anualiz]:[% anualiz]]),1)*IF(DATOS!AI$5="Sí",1/DATOS_[[% normaliz]:[% normaliz]],1)*(DATOS_[Conc.Sal.05])))))))),
0)</f>
        <v>0</v>
      </c>
      <c r="O98" s="178">
        <f t="array" ref="O98">IFERROR(
(MEDIAN((IF(DATOS_[[Sexo]:[Sexo]]=$B98,IF(DATOS_[[AGRUP. VALOR. PTO.]:[AGRUP. VALOR. PTO.]]=$B96,IF(DATOS_[[Check Periodo Ref.]:[Check Periodo Ref.]]="Dentro",IF(DATOS_[[Check Equiparado]:[Check Equiparado]]="Sí",IF(DATOS!AJ$4="Sí",(1/DATOS_[[% anualiz]:[% anualiz]]),1)*IF(DATOS!AJ$5="Sí",1/DATOS_[[% normaliz]:[% normaliz]],1)*(DATOS_[Conc.Sal.06])))))))),
0)</f>
        <v>0</v>
      </c>
      <c r="P98" s="178">
        <f t="array" ref="P98">IFERROR(
(MEDIAN((IF(DATOS_[[Sexo]:[Sexo]]=$B98,IF(DATOS_[[AGRUP. VALOR. PTO.]:[AGRUP. VALOR. PTO.]]=$B96,IF(DATOS_[[Check Periodo Ref.]:[Check Periodo Ref.]]="Dentro",IF(DATOS_[[Check Equiparado]:[Check Equiparado]]="Sí",IF(DATOS!AK$4="Sí",(1/DATOS_[[% anualiz]:[% anualiz]]),1)*IF(DATOS!AK$5="Sí",1/DATOS_[[% normaliz]:[% normaliz]],1)*(DATOS_[Conc.Sal.07])))))))),
0)</f>
        <v>0</v>
      </c>
      <c r="Q98" s="178">
        <f t="array" ref="Q98">IFERROR(
(MEDIAN((IF(DATOS_[[Sexo]:[Sexo]]=$B98,IF(DATOS_[[AGRUP. VALOR. PTO.]:[AGRUP. VALOR. PTO.]]=$B96,IF(DATOS_[[Check Periodo Ref.]:[Check Periodo Ref.]]="Dentro",IF(DATOS_[[Check Equiparado]:[Check Equiparado]]="Sí",IF(DATOS!AL$4="Sí",(1/DATOS_[[% anualiz]:[% anualiz]]),1)*IF(DATOS!AL$5="Sí",1/DATOS_[[% normaliz]:[% normaliz]],1)*(DATOS_[Conc.Sal.08])))))))),
0)</f>
        <v>0</v>
      </c>
      <c r="R98" s="178">
        <f t="array" ref="R98">IFERROR(
(MEDIAN((IF(DATOS_[[Sexo]:[Sexo]]=$B98,IF(DATOS_[[AGRUP. VALOR. PTO.]:[AGRUP. VALOR. PTO.]]=$B96,IF(DATOS_[[Check Periodo Ref.]:[Check Periodo Ref.]]="Dentro",IF(DATOS_[[Check Equiparado]:[Check Equiparado]]="Sí",IF(DATOS!AM$4="Sí",(1/DATOS_[[% anualiz]:[% anualiz]]),1)*IF(DATOS!AM$5="Sí",1/DATOS_[[% normaliz]:[% normaliz]],1)*(DATOS_[Conc.Sal.09])))))))),
0)</f>
        <v>0</v>
      </c>
      <c r="S98" s="178">
        <f t="array" ref="S98">IFERROR(
(MEDIAN((IF(DATOS_[[Sexo]:[Sexo]]=$B98,IF(DATOS_[[AGRUP. VALOR. PTO.]:[AGRUP. VALOR. PTO.]]=$B96,IF(DATOS_[[Check Periodo Ref.]:[Check Periodo Ref.]]="Dentro",IF(DATOS_[[Check Equiparado]:[Check Equiparado]]="Sí",IF(DATOS!AN$4="Sí",(1/DATOS_[[% anualiz]:[% anualiz]]),1)*IF(DATOS!AN$5="Sí",1/DATOS_[[% normaliz]:[% normaliz]],1)*(DATOS_[Conc.Sal.10])))))))),
0)</f>
        <v>0</v>
      </c>
      <c r="T98" s="178">
        <f t="array" ref="T98">IFERROR(
(MEDIAN((IF(DATOS_[[Sexo]:[Sexo]]=$B98,IF(DATOS_[[AGRUP. VALOR. PTO.]:[AGRUP. VALOR. PTO.]]=$B96,IF(DATOS_[[Check Periodo Ref.]:[Check Periodo Ref.]]="Dentro",IF(DATOS_[[Check Equiparado]:[Check Equiparado]]="Sí",IF(DATOS!AO$4="Sí",(1/DATOS_[[% anualiz]:[% anualiz]]),1)*IF(DATOS!AO$5="Sí",1/DATOS_[[% normaliz]:[% normaliz]],1)*(DATOS_[Conc.Sal.11])))))))),
0)</f>
        <v>0</v>
      </c>
      <c r="U98" s="178">
        <f t="array" ref="U98">IFERROR(
(MEDIAN((IF(DATOS_[[Sexo]:[Sexo]]=$B98,IF(DATOS_[[AGRUP. VALOR. PTO.]:[AGRUP. VALOR. PTO.]]=$B96,IF(DATOS_[[Check Periodo Ref.]:[Check Periodo Ref.]]="Dentro",IF(DATOS_[[Check Equiparado]:[Check Equiparado]]="Sí",IF(DATOS!AP$4="Sí",(1/DATOS_[[% anualiz]:[% anualiz]]),1)*IF(DATOS!AP$5="Sí",1/DATOS_[[% normaliz]:[% normaliz]],1)*(DATOS_[Conc.Sal.12])))))))),
0)</f>
        <v>0</v>
      </c>
      <c r="V98" s="178">
        <f t="array" ref="V98">IFERROR(
(MEDIAN((IF(DATOS_[[Sexo]:[Sexo]]=$B98,IF(DATOS_[[AGRUP. VALOR. PTO.]:[AGRUP. VALOR. PTO.]]=$B96,IF(DATOS_[[Check Periodo Ref.]:[Check Periodo Ref.]]="Dentro",IF(DATOS_[[Check Equiparado]:[Check Equiparado]]="Sí",IF(DATOS!AQ$4="Sí",(1/DATOS_[[% anualiz]:[% anualiz]]),1)*IF(DATOS!AQ$5="Sí",1/DATOS_[[% normaliz]:[% normaliz]],1)*(DATOS_[Conc.Sal.13])))))))),
0)</f>
        <v>0</v>
      </c>
      <c r="W98" s="178">
        <f t="array" ref="W98">IFERROR(
(MEDIAN((IF(DATOS_[[Sexo]:[Sexo]]=$B98,IF(DATOS_[[AGRUP. VALOR. PTO.]:[AGRUP. VALOR. PTO.]]=$B96,IF(DATOS_[[Check Periodo Ref.]:[Check Periodo Ref.]]="Dentro",IF(DATOS_[[Check Equiparado]:[Check Equiparado]]="Sí",IF(DATOS!AR$4="Sí",(1/DATOS_[[% anualiz]:[% anualiz]]),1)*IF(DATOS!AR$5="Sí",1/DATOS_[[% normaliz]:[% normaliz]],1)*(DATOS_[Conc.Sal.14])))))))),
0)</f>
        <v>0</v>
      </c>
      <c r="X98" s="178">
        <f t="array" ref="X98">IFERROR(
(MEDIAN((IF(DATOS_[[Sexo]:[Sexo]]=$B98,IF(DATOS_[[AGRUP. VALOR. PTO.]:[AGRUP. VALOR. PTO.]]=$B96,IF(DATOS_[[Check Periodo Ref.]:[Check Periodo Ref.]]="Dentro",IF(DATOS_[[Check Equiparado]:[Check Equiparado]]="Sí",IF(DATOS!AS$4="Sí",(1/DATOS_[[% anualiz]:[% anualiz]]),1)*IF(DATOS!AS$5="Sí",1/DATOS_[[% normaliz]:[% normaliz]],1)*(DATOS_[Conc.Sal.15])))))))),
0)</f>
        <v>0</v>
      </c>
      <c r="Y98" s="178">
        <f t="array" ref="Y98">IFERROR(
(MEDIAN((IF(DATOS_[[Sexo]:[Sexo]]=$B98,IF(DATOS_[[AGRUP. VALOR. PTO.]:[AGRUP. VALOR. PTO.]]=$B96,IF(DATOS_[[Check Periodo Ref.]:[Check Periodo Ref.]]="Dentro",IF(DATOS_[[Check Equiparado]:[Check Equiparado]]="Sí",IF(DATOS!AT$4="Sí",(1/DATOS_[[% anualiz]:[% anualiz]]),1)*IF(DATOS!AT$5="Sí",1/DATOS_[[% normaliz]:[% normaliz]],1)*(DATOS_[Conc.Sal.16])))))))),
0)</f>
        <v>0</v>
      </c>
      <c r="Z98" s="178">
        <f t="array" ref="Z98">IFERROR(
(MEDIAN((IF(DATOS_[[Sexo]:[Sexo]]=$B98,IF(DATOS_[[AGRUP. VALOR. PTO.]:[AGRUP. VALOR. PTO.]]=$B96,IF(DATOS_[[Check Periodo Ref.]:[Check Periodo Ref.]]="Dentro",IF(DATOS_[[Check Equiparado]:[Check Equiparado]]="Sí",IF(DATOS!AU$4="Sí",(1/DATOS_[[% anualiz]:[% anualiz]]),1)*IF(DATOS!AU$5="Sí",1/DATOS_[[% normaliz]:[% normaliz]],1)*(DATOS_[Conc.Sal.17])))))))),
0)</f>
        <v>0</v>
      </c>
      <c r="AA98" s="178">
        <f t="array" ref="AA98">IFERROR(
(MEDIAN((IF(DATOS_[[Sexo]:[Sexo]]=$B98,IF(DATOS_[[AGRUP. VALOR. PTO.]:[AGRUP. VALOR. PTO.]]=$B96,IF(DATOS_[[Check Periodo Ref.]:[Check Periodo Ref.]]="Dentro",IF(DATOS_[[Check Equiparado]:[Check Equiparado]]="Sí",IF(DATOS!AV$4="Sí",(1/DATOS_[[% anualiz]:[% anualiz]]),1)*IF(DATOS!AV$5="Sí",1/DATOS_[[% normaliz]:[% normaliz]],1)*(DATOS_[Conc.Sal.18])))))))),
0)</f>
        <v>0</v>
      </c>
      <c r="AB98" s="178">
        <f t="array" ref="AB98">IFERROR(
(MEDIAN((IF(DATOS_[[Sexo]:[Sexo]]=$B98,IF(DATOS_[[AGRUP. VALOR. PTO.]:[AGRUP. VALOR. PTO.]]=$B96,IF(DATOS_[[Check Periodo Ref.]:[Check Periodo Ref.]]="Dentro",IF(DATOS_[[Check Equiparado]:[Check Equiparado]]="Sí",IF(DATOS!AW$4="Sí",(1/DATOS_[[% anualiz]:[% anualiz]]),1)*IF(DATOS!AW$5="Sí",1/DATOS_[[% normaliz]:[% normaliz]],1)*(DATOS_[Conc.Sal.19])))))))),
0)</f>
        <v>0</v>
      </c>
      <c r="AC98" s="178">
        <f t="array" ref="AC98">IFERROR(
(MEDIAN((IF(DATOS_[[Sexo]:[Sexo]]=$B98,IF(DATOS_[[AGRUP. VALOR. PTO.]:[AGRUP. VALOR. PTO.]]=$B96,IF(DATOS_[[Check Periodo Ref.]:[Check Periodo Ref.]]="Dentro",IF(DATOS_[[Check Equiparado]:[Check Equiparado]]="Sí",IF(DATOS!AX$4="Sí",(1/DATOS_[[% anualiz]:[% anualiz]]),1)*IF(DATOS!AX$5="Sí",1/DATOS_[[% normaliz]:[% normaliz]],1)*(DATOS_[Conc.Sal.20])))))))),
0)</f>
        <v>0</v>
      </c>
      <c r="AD98" s="178">
        <f t="array" ref="AD98">IFERROR(
(MEDIAN((IF(DATOS_[[Sexo]:[Sexo]]=$B98,IF(DATOS_[[AGRUP. VALOR. PTO.]:[AGRUP. VALOR. PTO.]]=$B96,IF(DATOS_[[Check Periodo Ref.]:[Check Periodo Ref.]]="Dentro",IF(DATOS_[[Check Equiparado]:[Check Equiparado]]="Sí",IF(DATOS!AY$4="Sí",(1/DATOS_[[% anualiz]:[% anualiz]]),1)*IF(DATOS!AY$5="Sí",1/DATOS_[[% normaliz]:[% normaliz]],1)*(DATOS_[Conc.Sal.21])))))))),
0)</f>
        <v>0</v>
      </c>
      <c r="AE98" s="178">
        <f t="array" ref="AE98">IFERROR(
(MEDIAN((IF(DATOS_[[Sexo]:[Sexo]]=$B98,IF(DATOS_[[AGRUP. VALOR. PTO.]:[AGRUP. VALOR. PTO.]]=$B96,IF(DATOS_[[Check Periodo Ref.]:[Check Periodo Ref.]]="Dentro",IF(DATOS_[[Check Equiparado]:[Check Equiparado]]="Sí",IF(DATOS!AZ$4="Sí",(1/DATOS_[[% anualiz]:[% anualiz]]),1)*IF(DATOS!AZ$5="Sí",1/DATOS_[[% normaliz]:[% normaliz]],1)*(DATOS_[Conc.Sal.22])))))))),
0)</f>
        <v>0</v>
      </c>
      <c r="AF98" s="178">
        <f t="array" ref="AF98">IFERROR(
(MEDIAN((IF(DATOS_[[Sexo]:[Sexo]]=$B98,IF(DATOS_[[AGRUP. VALOR. PTO.]:[AGRUP. VALOR. PTO.]]=$B96,IF(DATOS_[[Check Periodo Ref.]:[Check Periodo Ref.]]="Dentro",IF(DATOS_[[Check Equiparado]:[Check Equiparado]]="Sí",IF(DATOS!BA$4="Sí",(1/DATOS_[[% anualiz]:[% anualiz]]),1)*IF(DATOS!BA$5="Sí",1/DATOS_[[% normaliz]:[% normaliz]],1)*(DATOS_[Conc.Sal.23])))))))),
0)</f>
        <v>0</v>
      </c>
      <c r="AG98" s="178">
        <f t="array" ref="AG98">IFERROR(
(MEDIAN((IF(DATOS_[[Sexo]:[Sexo]]=$B98,IF(DATOS_[[AGRUP. VALOR. PTO.]:[AGRUP. VALOR. PTO.]]=$B96,IF(DATOS_[[Check Periodo Ref.]:[Check Periodo Ref.]]="Dentro",IF(DATOS_[[Check Equiparado]:[Check Equiparado]]="Sí",IF(DATOS!BB$4="Sí",(1/DATOS_[[% anualiz]:[% anualiz]]),1)*IF(DATOS!BB$5="Sí",1/DATOS_[[% normaliz]:[% normaliz]],1)*(DATOS_[Conc.Sal.24])))))))),
0)</f>
        <v>0</v>
      </c>
      <c r="AH98" s="178">
        <f t="array" ref="AH98">IFERROR(
(MEDIAN((IF(DATOS_[[Sexo]:[Sexo]]=$B98,IF(DATOS_[[AGRUP. VALOR. PTO.]:[AGRUP. VALOR. PTO.]]=$B96,IF(DATOS_[[Check Periodo Ref.]:[Check Periodo Ref.]]="Dentro",IF(DATOS_[[Check Equiparado]:[Check Equiparado]]="Sí",IF(DATOS!BC$4="Sí",(1/DATOS_[[% anualiz]:[% anualiz]]),1)*IF(DATOS!BC$5="Sí",1/DATOS_[[% normaliz]:[% normaliz]],1)*(DATOS_[Conc.Sal.25])))))))),
0)</f>
        <v>0</v>
      </c>
      <c r="AI98" s="178">
        <f t="array" ref="AI98">IFERROR(
(MEDIAN((IF(DATOS_[[Sexo]:[Sexo]]=$B98,IF(DATOS_[[AGRUP. VALOR. PTO.]:[AGRUP. VALOR. PTO.]]=$B96,IF(DATOS_[[Check Periodo Ref.]:[Check Periodo Ref.]]="Dentro",IF(DATOS_[[Check Equiparado]:[Check Equiparado]]="Sí",IF(DATOS!BD$4="Sí",(1/DATOS_[[% anualiz]:[% anualiz]]),1)*IF(DATOS!BD$5="Sí",1/DATOS_[[% normaliz]:[% normaliz]],1)*(DATOS_[Conc.Sal.26])))))))),
0)</f>
        <v>0</v>
      </c>
      <c r="AJ98" s="178">
        <f t="array" ref="AJ98">IFERROR(
(MEDIAN((IF(DATOS_[[Sexo]:[Sexo]]=$B98,IF(DATOS_[[AGRUP. VALOR. PTO.]:[AGRUP. VALOR. PTO.]]=$B96,IF(DATOS_[[Check Periodo Ref.]:[Check Periodo Ref.]]="Dentro",IF(DATOS_[[Check Equiparado]:[Check Equiparado]]="Sí",IF(DATOS!BE$4="Sí",(1/DATOS_[[% anualiz]:[% anualiz]]),1)*IF(DATOS!BE$5="Sí",1/DATOS_[[% normaliz]:[% normaliz]],1)*(DATOS_[Conc.Sal.27])))))))),
0)</f>
        <v>0</v>
      </c>
      <c r="AK98" s="178">
        <f t="array" ref="AK98">IFERROR(
(MEDIAN((IF(DATOS_[[Sexo]:[Sexo]]=$B98,IF(DATOS_[[AGRUP. VALOR. PTO.]:[AGRUP. VALOR. PTO.]]=$B96,IF(DATOS_[[Check Periodo Ref.]:[Check Periodo Ref.]]="Dentro",IF(DATOS_[[Check Equiparado]:[Check Equiparado]]="Sí",IF(DATOS!BF$4="Sí",(1/DATOS_[[% anualiz]:[% anualiz]]),1)*IF(DATOS!BF$5="Sí",1/DATOS_[[% normaliz]:[% normaliz]],1)*(DATOS_[Conc.Sal.28])))))))),
0)</f>
        <v>0</v>
      </c>
      <c r="AL98" s="178">
        <f t="array" ref="AL98">IFERROR(
(MEDIAN((IF(DATOS_[[Sexo]:[Sexo]]=$B98,IF(DATOS_[[AGRUP. VALOR. PTO.]:[AGRUP. VALOR. PTO.]]=$B96,IF(DATOS_[[Check Periodo Ref.]:[Check Periodo Ref.]]="Dentro",IF(DATOS_[[Check Equiparado]:[Check Equiparado]]="Sí",IF(DATOS!BG$4="Sí",(1/DATOS_[[% anualiz]:[% anualiz]]),1)*IF(DATOS!BG$5="Sí",1/DATOS_[[% normaliz]:[% normaliz]],1)*(DATOS_[Conc.Sal.29])))))))),
0)</f>
        <v>0</v>
      </c>
      <c r="AM98" s="178">
        <f t="array" ref="AM98">IFERROR(
(MEDIAN((IF(DATOS_[[Sexo]:[Sexo]]=$B98,IF(DATOS_[[AGRUP. VALOR. PTO.]:[AGRUP. VALOR. PTO.]]=$B96,IF(DATOS_[[Check Periodo Ref.]:[Check Periodo Ref.]]="Dentro",IF(DATOS_[[Check Equiparado]:[Check Equiparado]]="Sí",IF(DATOS!BH$4="Sí",(1/DATOS_[[% anualiz]:[% anualiz]]),1)*IF(DATOS!BH$5="Sí",1/DATOS_[[% normaliz]:[% normaliz]],1)*(DATOS_[Conc.Sal.30])))))))),
0)</f>
        <v>0</v>
      </c>
      <c r="AN98" s="179">
        <f t="array" ref="AN98">IFERROR(
MEDIAN(IF(DATOS_[Sexo]=$B98,IF(DATOS_[[AGRUP. VALOR. PTO.]:[AGRUP. VALOR. PTO.]]=$B96,IF(DATOS_[Check Equiparado]="Sí",IF(DATOS_[Check Periodo Ref.]="Dentro",DATOS_[Tot COMPL.SAL Eq],FALSE))))),
0)</f>
        <v>0</v>
      </c>
      <c r="AO98" s="180">
        <f t="array" ref="AO98">IFERROR(
MEDIAN(IF(DATOS_[Sexo]=$B98,IF(DATOS_[[AGRUP. VALOR. PTO.]:[AGRUP. VALOR. PTO.]]=$B96,IF(DATOS_[Check Equiparado]="Sí",IF(DATOS_[Check Periodo Ref.]="Dentro",DATOS_[TOTAL SALARIO Eq],FALSE))))),
0)</f>
        <v>0</v>
      </c>
      <c r="AP98" s="181">
        <f t="array" ref="AP98">IFERROR(
(MEDIAN((IF(DATOS_[[Sexo]:[Sexo]]=$B98,IF(DATOS_[[AGRUP. VALOR. PTO.]:[AGRUP. VALOR. PTO.]]=$B97,IF(DATOS_[[Check Periodo Ref.]:[Check Periodo Ref.]]="Dentro",IF(DATOS_[[Check Equiparado]:[Check Equiparado]]="Sí",IF(DATOS!BI$4="Sí",(1/DATOS_[[% anualiz]:[% anualiz]]),1)*IF(DATOS!BI$5="Sí",1/DATOS_[[% normaliz]:[% normaliz]],1)*(DATOS_[C.Extra.01])))))))),
0)</f>
        <v>0</v>
      </c>
      <c r="AQ98" s="181">
        <f t="array" ref="AQ98">IFERROR(
(MEDIAN((IF(DATOS_[[Sexo]:[Sexo]]=$B98,IF(DATOS_[[AGRUP. VALOR. PTO.]:[AGRUP. VALOR. PTO.]]=$B97,IF(DATOS_[[Check Periodo Ref.]:[Check Periodo Ref.]]="Dentro",IF(DATOS_[[Check Equiparado]:[Check Equiparado]]="Sí",IF(DATOS!BJ$4="Sí",(1/DATOS_[[% anualiz]:[% anualiz]]),1)*IF(DATOS!BJ$5="Sí",1/DATOS_[[% normaliz]:[% normaliz]],1)*(DATOS_[C.Extra.02])))))))),
0)</f>
        <v>0</v>
      </c>
      <c r="AR98" s="181">
        <f t="array" ref="AR98">IFERROR(
(MEDIAN((IF(DATOS_[[Sexo]:[Sexo]]=$B98,IF(DATOS_[[AGRUP. VALOR. PTO.]:[AGRUP. VALOR. PTO.]]=$B97,IF(DATOS_[[Check Periodo Ref.]:[Check Periodo Ref.]]="Dentro",IF(DATOS_[[Check Equiparado]:[Check Equiparado]]="Sí",IF(DATOS!BK$4="Sí",(1/DATOS_[[% anualiz]:[% anualiz]]),1)*IF(DATOS!BK$5="Sí",1/DATOS_[[% normaliz]:[% normaliz]],1)*(DATOS_[C.Extra.03])))))))),
0)</f>
        <v>0</v>
      </c>
      <c r="AS98" s="181">
        <f t="array" ref="AS98">IFERROR(
(MEDIAN((IF(DATOS_[[Sexo]:[Sexo]]=$B98,IF(DATOS_[[AGRUP. VALOR. PTO.]:[AGRUP. VALOR. PTO.]]=$B97,IF(DATOS_[[Check Periodo Ref.]:[Check Periodo Ref.]]="Dentro",IF(DATOS_[[Check Equiparado]:[Check Equiparado]]="Sí",IF(DATOS!BL$4="Sí",(1/DATOS_[[% anualiz]:[% anualiz]]),1)*IF(DATOS!BL$5="Sí",1/DATOS_[[% normaliz]:[% normaliz]],1)*(DATOS_[C.Extra.04])))))))),
0)</f>
        <v>0</v>
      </c>
      <c r="AT98" s="181">
        <f t="array" ref="AT98">IFERROR(
(MEDIAN((IF(DATOS_[[Sexo]:[Sexo]]=$B98,IF(DATOS_[[AGRUP. VALOR. PTO.]:[AGRUP. VALOR. PTO.]]=$B97,IF(DATOS_[[Check Periodo Ref.]:[Check Periodo Ref.]]="Dentro",IF(DATOS_[[Check Equiparado]:[Check Equiparado]]="Sí",IF(DATOS!BM$4="Sí",(1/DATOS_[[% anualiz]:[% anualiz]]),1)*IF(DATOS!BM$5="Sí",1/DATOS_[[% normaliz]:[% normaliz]],1)*(DATOS_[C.Extra.05])))))))),
0)</f>
        <v>0</v>
      </c>
      <c r="AU98" s="182">
        <f t="array" ref="AU98">IFERROR(
MEDIAN(IF(DATOS_[Sexo]=$B98,IF(DATOS_[[AGRUP. VALOR. PTO.]:[AGRUP. VALOR. PTO.]]=$B96,IF(DATOS_[Check Equiparado]="Sí",IF(DATOS_[Check Periodo Ref.]="Dentro",DATOS_[Tot Extrasalarial Eq],FALSE))))),
0)</f>
        <v>0</v>
      </c>
      <c r="AV98" s="183">
        <f t="array" ref="AV98">IFERROR(
MEDIAN(IF(DATOS_[Sexo]=$B98,IF(DATOS_[[AGRUP. VALOR. PTO.]:[AGRUP. VALOR. PTO.]]=$B96,IF(DATOS_[Check Equiparado]="Sí",IF(DATOS_[Check Periodo Ref.]="Dentro",DATOS_[TOTAL Retrib Eq],FALSE))))),
0)</f>
        <v>0</v>
      </c>
    </row>
    <row r="99" spans="1:48" ht="17.25" thickBot="1" x14ac:dyDescent="0.35">
      <c r="A99" s="107" t="str">
        <f t="shared" ref="A99" si="115">+A100</f>
        <v>[ocultar]</v>
      </c>
      <c r="B99" s="157" t="s">
        <v>288</v>
      </c>
      <c r="C99" s="176"/>
      <c r="D99" s="106"/>
      <c r="E99" s="106"/>
      <c r="F99" s="106"/>
      <c r="G99" s="106"/>
      <c r="H99" s="106"/>
      <c r="I99" s="186" t="str">
        <f t="shared" ref="I99:AV99" si="116">IFERROR((I100-I101)/I100,"")</f>
        <v/>
      </c>
      <c r="J99" s="190" t="str">
        <f t="shared" si="116"/>
        <v/>
      </c>
      <c r="K99" s="190" t="str">
        <f t="shared" si="116"/>
        <v/>
      </c>
      <c r="L99" s="190" t="str">
        <f t="shared" si="116"/>
        <v/>
      </c>
      <c r="M99" s="190" t="str">
        <f t="shared" si="116"/>
        <v/>
      </c>
      <c r="N99" s="190" t="str">
        <f t="shared" si="116"/>
        <v/>
      </c>
      <c r="O99" s="190" t="str">
        <f t="shared" si="116"/>
        <v/>
      </c>
      <c r="P99" s="190" t="str">
        <f t="shared" si="116"/>
        <v/>
      </c>
      <c r="Q99" s="190" t="str">
        <f t="shared" si="116"/>
        <v/>
      </c>
      <c r="R99" s="190" t="str">
        <f t="shared" si="116"/>
        <v/>
      </c>
      <c r="S99" s="190" t="str">
        <f t="shared" si="116"/>
        <v/>
      </c>
      <c r="T99" s="190" t="str">
        <f t="shared" si="116"/>
        <v/>
      </c>
      <c r="U99" s="190" t="str">
        <f t="shared" si="116"/>
        <v/>
      </c>
      <c r="V99" s="190" t="str">
        <f t="shared" si="116"/>
        <v/>
      </c>
      <c r="W99" s="190" t="str">
        <f t="shared" si="116"/>
        <v/>
      </c>
      <c r="X99" s="190" t="str">
        <f t="shared" si="116"/>
        <v/>
      </c>
      <c r="Y99" s="190" t="str">
        <f t="shared" si="116"/>
        <v/>
      </c>
      <c r="Z99" s="189" t="str">
        <f t="shared" si="116"/>
        <v/>
      </c>
      <c r="AA99" s="189" t="str">
        <f t="shared" si="116"/>
        <v/>
      </c>
      <c r="AB99" s="189" t="str">
        <f t="shared" si="116"/>
        <v/>
      </c>
      <c r="AC99" s="189" t="str">
        <f t="shared" si="116"/>
        <v/>
      </c>
      <c r="AD99" s="189" t="str">
        <f t="shared" si="116"/>
        <v/>
      </c>
      <c r="AE99" s="189" t="str">
        <f t="shared" si="116"/>
        <v/>
      </c>
      <c r="AF99" s="189" t="str">
        <f t="shared" si="116"/>
        <v/>
      </c>
      <c r="AG99" s="189" t="str">
        <f t="shared" si="116"/>
        <v/>
      </c>
      <c r="AH99" s="189" t="str">
        <f t="shared" si="116"/>
        <v/>
      </c>
      <c r="AI99" s="189" t="str">
        <f t="shared" si="116"/>
        <v/>
      </c>
      <c r="AJ99" s="189" t="str">
        <f t="shared" si="116"/>
        <v/>
      </c>
      <c r="AK99" s="189" t="str">
        <f t="shared" si="116"/>
        <v/>
      </c>
      <c r="AL99" s="189" t="str">
        <f t="shared" si="116"/>
        <v/>
      </c>
      <c r="AM99" s="189" t="str">
        <f t="shared" si="116"/>
        <v/>
      </c>
      <c r="AN99" s="191" t="str">
        <f t="shared" si="116"/>
        <v/>
      </c>
      <c r="AO99" s="195" t="str">
        <f t="shared" si="116"/>
        <v/>
      </c>
      <c r="AP99" s="192" t="str">
        <f t="shared" si="116"/>
        <v/>
      </c>
      <c r="AQ99" s="192" t="str">
        <f t="shared" si="116"/>
        <v/>
      </c>
      <c r="AR99" s="192" t="str">
        <f t="shared" si="116"/>
        <v/>
      </c>
      <c r="AS99" s="192" t="str">
        <f t="shared" si="116"/>
        <v/>
      </c>
      <c r="AT99" s="192" t="str">
        <f t="shared" si="116"/>
        <v/>
      </c>
      <c r="AU99" s="193" t="str">
        <f t="shared" si="116"/>
        <v/>
      </c>
      <c r="AV99" s="194" t="str">
        <f t="shared" si="116"/>
        <v/>
      </c>
    </row>
    <row r="100" spans="1:48" x14ac:dyDescent="0.3">
      <c r="A100" s="107" t="str">
        <f t="shared" ref="A100" si="117">+IF(C100+C101=0,"[ocultar]","")</f>
        <v>[ocultar]</v>
      </c>
      <c r="B100" s="153" t="s">
        <v>162</v>
      </c>
      <c r="C100" s="99">
        <f t="array" ref="C100">SUM(IF($B100=DATOS_[Sexo],
IF($B99=DATOS_[AGRUP. VALOR. PTO.],
IF("Dentro"=DATOS_[Check Periodo Ref.],
1/(COUNTIFS(DATOS_[Sexo],$B100,DATOS_[AGRUP. VALOR. PTO.],$B99,DATOS_[Check Periodo Ref.],"Dentro",DATOS_[id],DATOS_[id]))))))</f>
        <v>0</v>
      </c>
      <c r="D100" s="100">
        <f>COUNTIFS(DATOS_[AGRUP. VALOR. PTO.],$B99,DATOS_[Sexo],$B100,DATOS_[Check Periodo Ref.],"Dentro")</f>
        <v>0</v>
      </c>
      <c r="E100" s="100">
        <f>COUNTIFS(DATOS_[AGRUP. VALOR. PTO.],$B99,DATOS_[Sexo],$B100,DATOS_[Check Periodo Ref.],"Dentro",DATOS_[Check Nº SC Norm],"Sí")</f>
        <v>0</v>
      </c>
      <c r="F100" s="100">
        <f>COUNTIFS(DATOS_[AGRUP. VALOR. PTO.],$B99,DATOS_[Sexo],$B100,DATOS_[Check Periodo Ref.],"Dentro",DATOS_[Check Nº SC Anualiz],"Sí")</f>
        <v>0</v>
      </c>
      <c r="G100" s="100">
        <f>COUNTIFS(DATOS_[AGRUP. VALOR. PTO.],$B99,DATOS_[Sexo],$B100,DATOS_[Check Periodo Ref.],"Dentro",DATOS_[Check Nº SC Norm y Anualiz],"Sí")</f>
        <v>0</v>
      </c>
      <c r="H100" s="100">
        <f>COUNTIFS(DATOS_[AGRUP. VALOR. PTO.],$B99,DATOS_[Sexo],$B100,DATOS_[Check Periodo Ref.],"Dentro",DATOS_[Check Equiparación],"Sí")</f>
        <v>0</v>
      </c>
      <c r="I100" s="177">
        <f t="array" ref="I100">IFERROR(
MEDIAN(IF(DATOS_[Sexo]=$B100,IF(DATOS_[[AGRUP. VALOR. PTO.]:[AGRUP. VALOR. PTO.]]=$B99,IF(DATOS_[Check Equiparado]="Sí",IF(DATOS_[Check Periodo Ref.]="Dentro",DATOS_[SALARIO BASE Eq],FALSE))))),
0)</f>
        <v>0</v>
      </c>
      <c r="J100" s="178">
        <f t="array" ref="J100">IFERROR(
(MEDIAN((IF(DATOS_[[Sexo]:[Sexo]]=$B100,IF(DATOS_[[AGRUP. VALOR. PTO.]:[AGRUP. VALOR. PTO.]]=$B99,IF(DATOS_[[Check Periodo Ref.]:[Check Periodo Ref.]]="Dentro",IF(DATOS_[[Check Equiparado]:[Check Equiparado]]="Sí",IF(DATOS!AE$4="Sí",(1/DATOS_[[% anualiz]:[% anualiz]]),1)*IF(DATOS!AE$5="Sí",1/DATOS_[[% normaliz]:[% normaliz]],1)*(DATOS_[Conc.Sal.01])))))))),
0)</f>
        <v>0</v>
      </c>
      <c r="K100" s="178">
        <f t="array" ref="K100">IFERROR(
(MEDIAN((IF(DATOS_[[Sexo]:[Sexo]]=$B100,IF(DATOS_[[AGRUP. VALOR. PTO.]:[AGRUP. VALOR. PTO.]]=$B99,IF(DATOS_[[Check Periodo Ref.]:[Check Periodo Ref.]]="Dentro",IF(DATOS_[[Check Equiparado]:[Check Equiparado]]="Sí",IF(DATOS!AF$4="Sí",(1/DATOS_[[% anualiz]:[% anualiz]]),1)*IF(DATOS!AF$5="Sí",1/DATOS_[[% normaliz]:[% normaliz]],1)*(DATOS_[Conc.Sal.02])))))))),
0)</f>
        <v>0</v>
      </c>
      <c r="L100" s="178">
        <f t="array" ref="L100">IFERROR(
(MEDIAN((IF(DATOS_[[Sexo]:[Sexo]]=$B100,IF(DATOS_[[AGRUP. VALOR. PTO.]:[AGRUP. VALOR. PTO.]]=$B99,IF(DATOS_[[Check Periodo Ref.]:[Check Periodo Ref.]]="Dentro",IF(DATOS_[[Check Equiparado]:[Check Equiparado]]="Sí",IF(DATOS!AG$4="Sí",(1/DATOS_[[% anualiz]:[% anualiz]]),1)*IF(DATOS!AG$5="Sí",1/DATOS_[[% normaliz]:[% normaliz]],1)*(DATOS_[Conc.Sal.03])))))))),
0)</f>
        <v>0</v>
      </c>
      <c r="M100" s="178">
        <f t="array" ref="M100">IFERROR(
(MEDIAN((IF(DATOS_[[Sexo]:[Sexo]]=$B100,IF(DATOS_[[AGRUP. VALOR. PTO.]:[AGRUP. VALOR. PTO.]]=$B99,IF(DATOS_[[Check Periodo Ref.]:[Check Periodo Ref.]]="Dentro",IF(DATOS_[[Check Equiparado]:[Check Equiparado]]="Sí",IF(DATOS!AH$4="Sí",(1/DATOS_[[% anualiz]:[% anualiz]]),1)*IF(DATOS!AH$5="Sí",1/DATOS_[[% normaliz]:[% normaliz]],1)*(DATOS_[Conc.Sal.04])))))))),
0)</f>
        <v>0</v>
      </c>
      <c r="N100" s="178">
        <f t="array" ref="N100">IFERROR(
(MEDIAN((IF(DATOS_[[Sexo]:[Sexo]]=$B100,IF(DATOS_[[AGRUP. VALOR. PTO.]:[AGRUP. VALOR. PTO.]]=$B99,IF(DATOS_[[Check Periodo Ref.]:[Check Periodo Ref.]]="Dentro",IF(DATOS_[[Check Equiparado]:[Check Equiparado]]="Sí",IF(DATOS!AI$4="Sí",(1/DATOS_[[% anualiz]:[% anualiz]]),1)*IF(DATOS!AI$5="Sí",1/DATOS_[[% normaliz]:[% normaliz]],1)*(DATOS_[Conc.Sal.05])))))))),
0)</f>
        <v>0</v>
      </c>
      <c r="O100" s="178">
        <f t="array" ref="O100">IFERROR(
(MEDIAN((IF(DATOS_[[Sexo]:[Sexo]]=$B100,IF(DATOS_[[AGRUP. VALOR. PTO.]:[AGRUP. VALOR. PTO.]]=$B99,IF(DATOS_[[Check Periodo Ref.]:[Check Periodo Ref.]]="Dentro",IF(DATOS_[[Check Equiparado]:[Check Equiparado]]="Sí",IF(DATOS!AJ$4="Sí",(1/DATOS_[[% anualiz]:[% anualiz]]),1)*IF(DATOS!AJ$5="Sí",1/DATOS_[[% normaliz]:[% normaliz]],1)*(DATOS_[Conc.Sal.06])))))))),
0)</f>
        <v>0</v>
      </c>
      <c r="P100" s="178">
        <f t="array" ref="P100">IFERROR(
(MEDIAN((IF(DATOS_[[Sexo]:[Sexo]]=$B100,IF(DATOS_[[AGRUP. VALOR. PTO.]:[AGRUP. VALOR. PTO.]]=$B99,IF(DATOS_[[Check Periodo Ref.]:[Check Periodo Ref.]]="Dentro",IF(DATOS_[[Check Equiparado]:[Check Equiparado]]="Sí",IF(DATOS!AK$4="Sí",(1/DATOS_[[% anualiz]:[% anualiz]]),1)*IF(DATOS!AK$5="Sí",1/DATOS_[[% normaliz]:[% normaliz]],1)*(DATOS_[Conc.Sal.07])))))))),
0)</f>
        <v>0</v>
      </c>
      <c r="Q100" s="178">
        <f t="array" ref="Q100">IFERROR(
(MEDIAN((IF(DATOS_[[Sexo]:[Sexo]]=$B100,IF(DATOS_[[AGRUP. VALOR. PTO.]:[AGRUP. VALOR. PTO.]]=$B99,IF(DATOS_[[Check Periodo Ref.]:[Check Periodo Ref.]]="Dentro",IF(DATOS_[[Check Equiparado]:[Check Equiparado]]="Sí",IF(DATOS!AL$4="Sí",(1/DATOS_[[% anualiz]:[% anualiz]]),1)*IF(DATOS!AL$5="Sí",1/DATOS_[[% normaliz]:[% normaliz]],1)*(DATOS_[Conc.Sal.08])))))))),
0)</f>
        <v>0</v>
      </c>
      <c r="R100" s="178">
        <f t="array" ref="R100">IFERROR(
(MEDIAN((IF(DATOS_[[Sexo]:[Sexo]]=$B100,IF(DATOS_[[AGRUP. VALOR. PTO.]:[AGRUP. VALOR. PTO.]]=$B99,IF(DATOS_[[Check Periodo Ref.]:[Check Periodo Ref.]]="Dentro",IF(DATOS_[[Check Equiparado]:[Check Equiparado]]="Sí",IF(DATOS!AM$4="Sí",(1/DATOS_[[% anualiz]:[% anualiz]]),1)*IF(DATOS!AM$5="Sí",1/DATOS_[[% normaliz]:[% normaliz]],1)*(DATOS_[Conc.Sal.09])))))))),
0)</f>
        <v>0</v>
      </c>
      <c r="S100" s="178">
        <f t="array" ref="S100">IFERROR(
(MEDIAN((IF(DATOS_[[Sexo]:[Sexo]]=$B100,IF(DATOS_[[AGRUP. VALOR. PTO.]:[AGRUP. VALOR. PTO.]]=$B99,IF(DATOS_[[Check Periodo Ref.]:[Check Periodo Ref.]]="Dentro",IF(DATOS_[[Check Equiparado]:[Check Equiparado]]="Sí",IF(DATOS!AN$4="Sí",(1/DATOS_[[% anualiz]:[% anualiz]]),1)*IF(DATOS!AN$5="Sí",1/DATOS_[[% normaliz]:[% normaliz]],1)*(DATOS_[Conc.Sal.10])))))))),
0)</f>
        <v>0</v>
      </c>
      <c r="T100" s="178">
        <f t="array" ref="T100">IFERROR(
(MEDIAN((IF(DATOS_[[Sexo]:[Sexo]]=$B100,IF(DATOS_[[AGRUP. VALOR. PTO.]:[AGRUP. VALOR. PTO.]]=$B99,IF(DATOS_[[Check Periodo Ref.]:[Check Periodo Ref.]]="Dentro",IF(DATOS_[[Check Equiparado]:[Check Equiparado]]="Sí",IF(DATOS!AO$4="Sí",(1/DATOS_[[% anualiz]:[% anualiz]]),1)*IF(DATOS!AO$5="Sí",1/DATOS_[[% normaliz]:[% normaliz]],1)*(DATOS_[Conc.Sal.11])))))))),
0)</f>
        <v>0</v>
      </c>
      <c r="U100" s="178">
        <f t="array" ref="U100">IFERROR(
(MEDIAN((IF(DATOS_[[Sexo]:[Sexo]]=$B100,IF(DATOS_[[AGRUP. VALOR. PTO.]:[AGRUP. VALOR. PTO.]]=$B99,IF(DATOS_[[Check Periodo Ref.]:[Check Periodo Ref.]]="Dentro",IF(DATOS_[[Check Equiparado]:[Check Equiparado]]="Sí",IF(DATOS!AP$4="Sí",(1/DATOS_[[% anualiz]:[% anualiz]]),1)*IF(DATOS!AP$5="Sí",1/DATOS_[[% normaliz]:[% normaliz]],1)*(DATOS_[Conc.Sal.12])))))))),
0)</f>
        <v>0</v>
      </c>
      <c r="V100" s="178">
        <f t="array" ref="V100">IFERROR(
(MEDIAN((IF(DATOS_[[Sexo]:[Sexo]]=$B100,IF(DATOS_[[AGRUP. VALOR. PTO.]:[AGRUP. VALOR. PTO.]]=$B99,IF(DATOS_[[Check Periodo Ref.]:[Check Periodo Ref.]]="Dentro",IF(DATOS_[[Check Equiparado]:[Check Equiparado]]="Sí",IF(DATOS!AQ$4="Sí",(1/DATOS_[[% anualiz]:[% anualiz]]),1)*IF(DATOS!AQ$5="Sí",1/DATOS_[[% normaliz]:[% normaliz]],1)*(DATOS_[Conc.Sal.13])))))))),
0)</f>
        <v>0</v>
      </c>
      <c r="W100" s="178">
        <f t="array" ref="W100">IFERROR(
(MEDIAN((IF(DATOS_[[Sexo]:[Sexo]]=$B100,IF(DATOS_[[AGRUP. VALOR. PTO.]:[AGRUP. VALOR. PTO.]]=$B99,IF(DATOS_[[Check Periodo Ref.]:[Check Periodo Ref.]]="Dentro",IF(DATOS_[[Check Equiparado]:[Check Equiparado]]="Sí",IF(DATOS!AR$4="Sí",(1/DATOS_[[% anualiz]:[% anualiz]]),1)*IF(DATOS!AR$5="Sí",1/DATOS_[[% normaliz]:[% normaliz]],1)*(DATOS_[Conc.Sal.14])))))))),
0)</f>
        <v>0</v>
      </c>
      <c r="X100" s="178">
        <f t="array" ref="X100">IFERROR(
(MEDIAN((IF(DATOS_[[Sexo]:[Sexo]]=$B100,IF(DATOS_[[AGRUP. VALOR. PTO.]:[AGRUP. VALOR. PTO.]]=$B99,IF(DATOS_[[Check Periodo Ref.]:[Check Periodo Ref.]]="Dentro",IF(DATOS_[[Check Equiparado]:[Check Equiparado]]="Sí",IF(DATOS!AS$4="Sí",(1/DATOS_[[% anualiz]:[% anualiz]]),1)*IF(DATOS!AS$5="Sí",1/DATOS_[[% normaliz]:[% normaliz]],1)*(DATOS_[Conc.Sal.15])))))))),
0)</f>
        <v>0</v>
      </c>
      <c r="Y100" s="178">
        <f t="array" ref="Y100">IFERROR(
(MEDIAN((IF(DATOS_[[Sexo]:[Sexo]]=$B100,IF(DATOS_[[AGRUP. VALOR. PTO.]:[AGRUP. VALOR. PTO.]]=$B99,IF(DATOS_[[Check Periodo Ref.]:[Check Periodo Ref.]]="Dentro",IF(DATOS_[[Check Equiparado]:[Check Equiparado]]="Sí",IF(DATOS!AT$4="Sí",(1/DATOS_[[% anualiz]:[% anualiz]]),1)*IF(DATOS!AT$5="Sí",1/DATOS_[[% normaliz]:[% normaliz]],1)*(DATOS_[Conc.Sal.16])))))))),
0)</f>
        <v>0</v>
      </c>
      <c r="Z100" s="178">
        <f t="array" ref="Z100">IFERROR(
(MEDIAN((IF(DATOS_[[Sexo]:[Sexo]]=$B100,IF(DATOS_[[AGRUP. VALOR. PTO.]:[AGRUP. VALOR. PTO.]]=$B99,IF(DATOS_[[Check Periodo Ref.]:[Check Periodo Ref.]]="Dentro",IF(DATOS_[[Check Equiparado]:[Check Equiparado]]="Sí",IF(DATOS!AU$4="Sí",(1/DATOS_[[% anualiz]:[% anualiz]]),1)*IF(DATOS!AU$5="Sí",1/DATOS_[[% normaliz]:[% normaliz]],1)*(DATOS_[Conc.Sal.17])))))))),
0)</f>
        <v>0</v>
      </c>
      <c r="AA100" s="178">
        <f t="array" ref="AA100">IFERROR(
(MEDIAN((IF(DATOS_[[Sexo]:[Sexo]]=$B100,IF(DATOS_[[AGRUP. VALOR. PTO.]:[AGRUP. VALOR. PTO.]]=$B99,IF(DATOS_[[Check Periodo Ref.]:[Check Periodo Ref.]]="Dentro",IF(DATOS_[[Check Equiparado]:[Check Equiparado]]="Sí",IF(DATOS!AV$4="Sí",(1/DATOS_[[% anualiz]:[% anualiz]]),1)*IF(DATOS!AV$5="Sí",1/DATOS_[[% normaliz]:[% normaliz]],1)*(DATOS_[Conc.Sal.18])))))))),
0)</f>
        <v>0</v>
      </c>
      <c r="AB100" s="178">
        <f t="array" ref="AB100">IFERROR(
(MEDIAN((IF(DATOS_[[Sexo]:[Sexo]]=$B100,IF(DATOS_[[AGRUP. VALOR. PTO.]:[AGRUP. VALOR. PTO.]]=$B99,IF(DATOS_[[Check Periodo Ref.]:[Check Periodo Ref.]]="Dentro",IF(DATOS_[[Check Equiparado]:[Check Equiparado]]="Sí",IF(DATOS!AW$4="Sí",(1/DATOS_[[% anualiz]:[% anualiz]]),1)*IF(DATOS!AW$5="Sí",1/DATOS_[[% normaliz]:[% normaliz]],1)*(DATOS_[Conc.Sal.19])))))))),
0)</f>
        <v>0</v>
      </c>
      <c r="AC100" s="178">
        <f t="array" ref="AC100">IFERROR(
(MEDIAN((IF(DATOS_[[Sexo]:[Sexo]]=$B100,IF(DATOS_[[AGRUP. VALOR. PTO.]:[AGRUP. VALOR. PTO.]]=$B99,IF(DATOS_[[Check Periodo Ref.]:[Check Periodo Ref.]]="Dentro",IF(DATOS_[[Check Equiparado]:[Check Equiparado]]="Sí",IF(DATOS!AX$4="Sí",(1/DATOS_[[% anualiz]:[% anualiz]]),1)*IF(DATOS!AX$5="Sí",1/DATOS_[[% normaliz]:[% normaliz]],1)*(DATOS_[Conc.Sal.20])))))))),
0)</f>
        <v>0</v>
      </c>
      <c r="AD100" s="178">
        <f t="array" ref="AD100">IFERROR(
(MEDIAN((IF(DATOS_[[Sexo]:[Sexo]]=$B100,IF(DATOS_[[AGRUP. VALOR. PTO.]:[AGRUP. VALOR. PTO.]]=$B99,IF(DATOS_[[Check Periodo Ref.]:[Check Periodo Ref.]]="Dentro",IF(DATOS_[[Check Equiparado]:[Check Equiparado]]="Sí",IF(DATOS!AY$4="Sí",(1/DATOS_[[% anualiz]:[% anualiz]]),1)*IF(DATOS!AY$5="Sí",1/DATOS_[[% normaliz]:[% normaliz]],1)*(DATOS_[Conc.Sal.21])))))))),
0)</f>
        <v>0</v>
      </c>
      <c r="AE100" s="178">
        <f t="array" ref="AE100">IFERROR(
(MEDIAN((IF(DATOS_[[Sexo]:[Sexo]]=$B100,IF(DATOS_[[AGRUP. VALOR. PTO.]:[AGRUP. VALOR. PTO.]]=$B99,IF(DATOS_[[Check Periodo Ref.]:[Check Periodo Ref.]]="Dentro",IF(DATOS_[[Check Equiparado]:[Check Equiparado]]="Sí",IF(DATOS!AZ$4="Sí",(1/DATOS_[[% anualiz]:[% anualiz]]),1)*IF(DATOS!AZ$5="Sí",1/DATOS_[[% normaliz]:[% normaliz]],1)*(DATOS_[Conc.Sal.22])))))))),
0)</f>
        <v>0</v>
      </c>
      <c r="AF100" s="178">
        <f t="array" ref="AF100">IFERROR(
(MEDIAN((IF(DATOS_[[Sexo]:[Sexo]]=$B100,IF(DATOS_[[AGRUP. VALOR. PTO.]:[AGRUP. VALOR. PTO.]]=$B99,IF(DATOS_[[Check Periodo Ref.]:[Check Periodo Ref.]]="Dentro",IF(DATOS_[[Check Equiparado]:[Check Equiparado]]="Sí",IF(DATOS!BA$4="Sí",(1/DATOS_[[% anualiz]:[% anualiz]]),1)*IF(DATOS!BA$5="Sí",1/DATOS_[[% normaliz]:[% normaliz]],1)*(DATOS_[Conc.Sal.23])))))))),
0)</f>
        <v>0</v>
      </c>
      <c r="AG100" s="178">
        <f t="array" ref="AG100">IFERROR(
(MEDIAN((IF(DATOS_[[Sexo]:[Sexo]]=$B100,IF(DATOS_[[AGRUP. VALOR. PTO.]:[AGRUP. VALOR. PTO.]]=$B99,IF(DATOS_[[Check Periodo Ref.]:[Check Periodo Ref.]]="Dentro",IF(DATOS_[[Check Equiparado]:[Check Equiparado]]="Sí",IF(DATOS!BB$4="Sí",(1/DATOS_[[% anualiz]:[% anualiz]]),1)*IF(DATOS!BB$5="Sí",1/DATOS_[[% normaliz]:[% normaliz]],1)*(DATOS_[Conc.Sal.24])))))))),
0)</f>
        <v>0</v>
      </c>
      <c r="AH100" s="178">
        <f t="array" ref="AH100">IFERROR(
(MEDIAN((IF(DATOS_[[Sexo]:[Sexo]]=$B100,IF(DATOS_[[AGRUP. VALOR. PTO.]:[AGRUP. VALOR. PTO.]]=$B99,IF(DATOS_[[Check Periodo Ref.]:[Check Periodo Ref.]]="Dentro",IF(DATOS_[[Check Equiparado]:[Check Equiparado]]="Sí",IF(DATOS!BC$4="Sí",(1/DATOS_[[% anualiz]:[% anualiz]]),1)*IF(DATOS!BC$5="Sí",1/DATOS_[[% normaliz]:[% normaliz]],1)*(DATOS_[Conc.Sal.25])))))))),
0)</f>
        <v>0</v>
      </c>
      <c r="AI100" s="178">
        <f t="array" ref="AI100">IFERROR(
(MEDIAN((IF(DATOS_[[Sexo]:[Sexo]]=$B100,IF(DATOS_[[AGRUP. VALOR. PTO.]:[AGRUP. VALOR. PTO.]]=$B99,IF(DATOS_[[Check Periodo Ref.]:[Check Periodo Ref.]]="Dentro",IF(DATOS_[[Check Equiparado]:[Check Equiparado]]="Sí",IF(DATOS!BD$4="Sí",(1/DATOS_[[% anualiz]:[% anualiz]]),1)*IF(DATOS!BD$5="Sí",1/DATOS_[[% normaliz]:[% normaliz]],1)*(DATOS_[Conc.Sal.26])))))))),
0)</f>
        <v>0</v>
      </c>
      <c r="AJ100" s="178">
        <f t="array" ref="AJ100">IFERROR(
(MEDIAN((IF(DATOS_[[Sexo]:[Sexo]]=$B100,IF(DATOS_[[AGRUP. VALOR. PTO.]:[AGRUP. VALOR. PTO.]]=$B99,IF(DATOS_[[Check Periodo Ref.]:[Check Periodo Ref.]]="Dentro",IF(DATOS_[[Check Equiparado]:[Check Equiparado]]="Sí",IF(DATOS!BE$4="Sí",(1/DATOS_[[% anualiz]:[% anualiz]]),1)*IF(DATOS!BE$5="Sí",1/DATOS_[[% normaliz]:[% normaliz]],1)*(DATOS_[Conc.Sal.27])))))))),
0)</f>
        <v>0</v>
      </c>
      <c r="AK100" s="178">
        <f t="array" ref="AK100">IFERROR(
(MEDIAN((IF(DATOS_[[Sexo]:[Sexo]]=$B100,IF(DATOS_[[AGRUP. VALOR. PTO.]:[AGRUP. VALOR. PTO.]]=$B99,IF(DATOS_[[Check Periodo Ref.]:[Check Periodo Ref.]]="Dentro",IF(DATOS_[[Check Equiparado]:[Check Equiparado]]="Sí",IF(DATOS!BF$4="Sí",(1/DATOS_[[% anualiz]:[% anualiz]]),1)*IF(DATOS!BF$5="Sí",1/DATOS_[[% normaliz]:[% normaliz]],1)*(DATOS_[Conc.Sal.28])))))))),
0)</f>
        <v>0</v>
      </c>
      <c r="AL100" s="178">
        <f t="array" ref="AL100">IFERROR(
(MEDIAN((IF(DATOS_[[Sexo]:[Sexo]]=$B100,IF(DATOS_[[AGRUP. VALOR. PTO.]:[AGRUP. VALOR. PTO.]]=$B99,IF(DATOS_[[Check Periodo Ref.]:[Check Periodo Ref.]]="Dentro",IF(DATOS_[[Check Equiparado]:[Check Equiparado]]="Sí",IF(DATOS!BG$4="Sí",(1/DATOS_[[% anualiz]:[% anualiz]]),1)*IF(DATOS!BG$5="Sí",1/DATOS_[[% normaliz]:[% normaliz]],1)*(DATOS_[Conc.Sal.29])))))))),
0)</f>
        <v>0</v>
      </c>
      <c r="AM100" s="178">
        <f t="array" ref="AM100">IFERROR(
(MEDIAN((IF(DATOS_[[Sexo]:[Sexo]]=$B100,IF(DATOS_[[AGRUP. VALOR. PTO.]:[AGRUP. VALOR. PTO.]]=$B99,IF(DATOS_[[Check Periodo Ref.]:[Check Periodo Ref.]]="Dentro",IF(DATOS_[[Check Equiparado]:[Check Equiparado]]="Sí",IF(DATOS!BH$4="Sí",(1/DATOS_[[% anualiz]:[% anualiz]]),1)*IF(DATOS!BH$5="Sí",1/DATOS_[[% normaliz]:[% normaliz]],1)*(DATOS_[Conc.Sal.30])))))))),
0)</f>
        <v>0</v>
      </c>
      <c r="AN100" s="179">
        <f t="array" ref="AN100">IFERROR(
MEDIAN(IF(DATOS_[Sexo]=$B100,IF(DATOS_[[AGRUP. VALOR. PTO.]:[AGRUP. VALOR. PTO.]]=$B99,IF(DATOS_[Check Equiparado]="Sí",IF(DATOS_[Check Periodo Ref.]="Dentro",DATOS_[Tot COMPL.SAL Eq],FALSE))))),
0)</f>
        <v>0</v>
      </c>
      <c r="AO100" s="180">
        <f t="array" ref="AO100">IFERROR(
MEDIAN(IF(DATOS_[Sexo]=$B100,IF(DATOS_[[AGRUP. VALOR. PTO.]:[AGRUP. VALOR. PTO.]]=$B99,IF(DATOS_[Check Equiparado]="Sí",IF(DATOS_[Check Periodo Ref.]="Dentro",DATOS_[TOTAL SALARIO Eq],FALSE))))),
0)</f>
        <v>0</v>
      </c>
      <c r="AP100" s="181">
        <f t="array" ref="AP100">IFERROR(
(MEDIAN((IF(DATOS_[[Sexo]:[Sexo]]=$B100,IF(DATOS_[[AGRUP. VALOR. PTO.]:[AGRUP. VALOR. PTO.]]=$B99,IF(DATOS_[[Check Periodo Ref.]:[Check Periodo Ref.]]="Dentro",IF(DATOS_[[Check Equiparado]:[Check Equiparado]]="Sí",IF(DATOS!BI$4="Sí",(1/DATOS_[[% anualiz]:[% anualiz]]),1)*IF(DATOS!BI$5="Sí",1/DATOS_[[% normaliz]:[% normaliz]],1)*(DATOS_[C.Extra.01])))))))),
0)</f>
        <v>0</v>
      </c>
      <c r="AQ100" s="181">
        <f t="array" ref="AQ100">IFERROR(
(MEDIAN((IF(DATOS_[[Sexo]:[Sexo]]=$B100,IF(DATOS_[[AGRUP. VALOR. PTO.]:[AGRUP. VALOR. PTO.]]=$B99,IF(DATOS_[[Check Periodo Ref.]:[Check Periodo Ref.]]="Dentro",IF(DATOS_[[Check Equiparado]:[Check Equiparado]]="Sí",IF(DATOS!BJ$4="Sí",(1/DATOS_[[% anualiz]:[% anualiz]]),1)*IF(DATOS!BJ$5="Sí",1/DATOS_[[% normaliz]:[% normaliz]],1)*(DATOS_[C.Extra.02])))))))),
0)</f>
        <v>0</v>
      </c>
      <c r="AR100" s="181">
        <f t="array" ref="AR100">IFERROR(
(MEDIAN((IF(DATOS_[[Sexo]:[Sexo]]=$B100,IF(DATOS_[[AGRUP. VALOR. PTO.]:[AGRUP. VALOR. PTO.]]=$B99,IF(DATOS_[[Check Periodo Ref.]:[Check Periodo Ref.]]="Dentro",IF(DATOS_[[Check Equiparado]:[Check Equiparado]]="Sí",IF(DATOS!BK$4="Sí",(1/DATOS_[[% anualiz]:[% anualiz]]),1)*IF(DATOS!BK$5="Sí",1/DATOS_[[% normaliz]:[% normaliz]],1)*(DATOS_[C.Extra.03])))))))),
0)</f>
        <v>0</v>
      </c>
      <c r="AS100" s="181">
        <f t="array" ref="AS100">IFERROR(
(MEDIAN((IF(DATOS_[[Sexo]:[Sexo]]=$B100,IF(DATOS_[[AGRUP. VALOR. PTO.]:[AGRUP. VALOR. PTO.]]=$B99,IF(DATOS_[[Check Periodo Ref.]:[Check Periodo Ref.]]="Dentro",IF(DATOS_[[Check Equiparado]:[Check Equiparado]]="Sí",IF(DATOS!BL$4="Sí",(1/DATOS_[[% anualiz]:[% anualiz]]),1)*IF(DATOS!BL$5="Sí",1/DATOS_[[% normaliz]:[% normaliz]],1)*(DATOS_[C.Extra.04])))))))),
0)</f>
        <v>0</v>
      </c>
      <c r="AT100" s="181">
        <f t="array" ref="AT100">IFERROR(
(MEDIAN((IF(DATOS_[[Sexo]:[Sexo]]=$B100,IF(DATOS_[[AGRUP. VALOR. PTO.]:[AGRUP. VALOR. PTO.]]=$B99,IF(DATOS_[[Check Periodo Ref.]:[Check Periodo Ref.]]="Dentro",IF(DATOS_[[Check Equiparado]:[Check Equiparado]]="Sí",IF(DATOS!BM$4="Sí",(1/DATOS_[[% anualiz]:[% anualiz]]),1)*IF(DATOS!BM$5="Sí",1/DATOS_[[% normaliz]:[% normaliz]],1)*(DATOS_[C.Extra.05])))))))),
0)</f>
        <v>0</v>
      </c>
      <c r="AU100" s="182">
        <f t="array" ref="AU100">IFERROR(
MEDIAN(IF(DATOS_[Sexo]=$B100,IF(DATOS_[[AGRUP. VALOR. PTO.]:[AGRUP. VALOR. PTO.]]=$B99,IF(DATOS_[Check Equiparado]="Sí",IF(DATOS_[Check Periodo Ref.]="Dentro",DATOS_[Tot Extrasalarial Eq],FALSE))))),
0)</f>
        <v>0</v>
      </c>
      <c r="AV100" s="183">
        <f t="array" ref="AV100">IFERROR(
MEDIAN(IF(DATOS_[Sexo]=$B100,IF(DATOS_[[AGRUP. VALOR. PTO.]:[AGRUP. VALOR. PTO.]]=$B99,IF(DATOS_[Check Equiparado]="Sí",IF(DATOS_[Check Periodo Ref.]="Dentro",DATOS_[TOTAL Retrib Eq],FALSE))))),
0)</f>
        <v>0</v>
      </c>
    </row>
    <row r="101" spans="1:48" x14ac:dyDescent="0.3">
      <c r="A101" s="107" t="str">
        <f t="shared" ref="A101" si="118">+A100</f>
        <v>[ocultar]</v>
      </c>
      <c r="B101" s="153" t="s">
        <v>163</v>
      </c>
      <c r="C101" s="99">
        <f t="array" ref="C101">SUM(IF($B101=DATOS_[Sexo],
IF($B99=DATOS_[AGRUP. VALOR. PTO.],
IF("Dentro"=DATOS_[Check Periodo Ref.],
1/(COUNTIFS(DATOS_[Sexo],$B101,DATOS_[AGRUP. VALOR. PTO.],$B99,DATOS_[Check Periodo Ref.],"Dentro",DATOS_[id],DATOS_[id]))))))</f>
        <v>0</v>
      </c>
      <c r="D101" s="100">
        <f>COUNTIFS(DATOS_[AGRUP. VALOR. PTO.],$B99,DATOS_[Sexo],$B101,DATOS_[Check Periodo Ref.],"Dentro")</f>
        <v>0</v>
      </c>
      <c r="E101" s="100">
        <f>COUNTIFS(DATOS_[AGRUP. VALOR. PTO.],$B99,DATOS_[Sexo],$B101,DATOS_[Check Periodo Ref.],"Dentro",DATOS_[Check Nº SC Norm],"Sí")</f>
        <v>0</v>
      </c>
      <c r="F101" s="100">
        <f>COUNTIFS(DATOS_[AGRUP. VALOR. PTO.],$B99,DATOS_[Sexo],$B101,DATOS_[Check Periodo Ref.],"Dentro",DATOS_[Check Nº SC Anualiz],"Sí")</f>
        <v>0</v>
      </c>
      <c r="G101" s="100">
        <f>COUNTIFS(DATOS_[AGRUP. VALOR. PTO.],$B99,DATOS_[Sexo],$B101,DATOS_[Check Periodo Ref.],"Dentro",DATOS_[Check Nº SC Norm y Anualiz],"Sí")</f>
        <v>0</v>
      </c>
      <c r="H101" s="100">
        <f>COUNTIFS(DATOS_[AGRUP. VALOR. PTO.],$B99,DATOS_[Sexo],$B101,DATOS_[Check Periodo Ref.],"Dentro",DATOS_[Check Equiparación],"Sí")</f>
        <v>0</v>
      </c>
      <c r="I101" s="177" cm="1">
        <f t="array" ref="I101">IFERROR(
MEDIAN(IF(DATOS_[Sexo]=$B101,IF(DATOS_[[AGRUP. VALOR. PTO.]:[AGRUP. VALOR. PTO.]]=$B99,IF(DATOS_[Check Equiparado]="Sí",IF(DATOS_[Check Periodo Ref.]="Dentro",DATOS_[SALARIO BASE Eq],FALSE))))),
0)</f>
        <v>0</v>
      </c>
      <c r="J101" s="178">
        <f t="array" ref="J101">IFERROR(
(MEDIAN((IF(DATOS_[[Sexo]:[Sexo]]=$B101,IF(DATOS_[[AGRUP. VALOR. PTO.]:[AGRUP. VALOR. PTO.]]=$B99,IF(DATOS_[[Check Periodo Ref.]:[Check Periodo Ref.]]="Dentro",IF(DATOS_[[Check Equiparado]:[Check Equiparado]]="Sí",IF(DATOS!AE$4="Sí",(1/DATOS_[[% anualiz]:[% anualiz]]),1)*IF(DATOS!AE$5="Sí",1/DATOS_[[% normaliz]:[% normaliz]],1)*(DATOS_[Conc.Sal.01])))))))),
0)</f>
        <v>0</v>
      </c>
      <c r="K101" s="178">
        <f t="array" ref="K101">IFERROR(
(MEDIAN((IF(DATOS_[[Sexo]:[Sexo]]=$B101,IF(DATOS_[[AGRUP. VALOR. PTO.]:[AGRUP. VALOR. PTO.]]=$B99,IF(DATOS_[[Check Periodo Ref.]:[Check Periodo Ref.]]="Dentro",IF(DATOS_[[Check Equiparado]:[Check Equiparado]]="Sí",IF(DATOS!AF$4="Sí",(1/DATOS_[[% anualiz]:[% anualiz]]),1)*IF(DATOS!AF$5="Sí",1/DATOS_[[% normaliz]:[% normaliz]],1)*(DATOS_[Conc.Sal.02])))))))),
0)</f>
        <v>0</v>
      </c>
      <c r="L101" s="178">
        <f t="array" ref="L101">IFERROR(
(MEDIAN((IF(DATOS_[[Sexo]:[Sexo]]=$B101,IF(DATOS_[[AGRUP. VALOR. PTO.]:[AGRUP. VALOR. PTO.]]=$B99,IF(DATOS_[[Check Periodo Ref.]:[Check Periodo Ref.]]="Dentro",IF(DATOS_[[Check Equiparado]:[Check Equiparado]]="Sí",IF(DATOS!AG$4="Sí",(1/DATOS_[[% anualiz]:[% anualiz]]),1)*IF(DATOS!AG$5="Sí",1/DATOS_[[% normaliz]:[% normaliz]],1)*(DATOS_[Conc.Sal.03])))))))),
0)</f>
        <v>0</v>
      </c>
      <c r="M101" s="178">
        <f t="array" ref="M101">IFERROR(
(MEDIAN((IF(DATOS_[[Sexo]:[Sexo]]=$B101,IF(DATOS_[[AGRUP. VALOR. PTO.]:[AGRUP. VALOR. PTO.]]=$B99,IF(DATOS_[[Check Periodo Ref.]:[Check Periodo Ref.]]="Dentro",IF(DATOS_[[Check Equiparado]:[Check Equiparado]]="Sí",IF(DATOS!AH$4="Sí",(1/DATOS_[[% anualiz]:[% anualiz]]),1)*IF(DATOS!AH$5="Sí",1/DATOS_[[% normaliz]:[% normaliz]],1)*(DATOS_[Conc.Sal.04])))))))),
0)</f>
        <v>0</v>
      </c>
      <c r="N101" s="178">
        <f t="array" ref="N101">IFERROR(
(MEDIAN((IF(DATOS_[[Sexo]:[Sexo]]=$B101,IF(DATOS_[[AGRUP. VALOR. PTO.]:[AGRUP. VALOR. PTO.]]=$B99,IF(DATOS_[[Check Periodo Ref.]:[Check Periodo Ref.]]="Dentro",IF(DATOS_[[Check Equiparado]:[Check Equiparado]]="Sí",IF(DATOS!AI$4="Sí",(1/DATOS_[[% anualiz]:[% anualiz]]),1)*IF(DATOS!AI$5="Sí",1/DATOS_[[% normaliz]:[% normaliz]],1)*(DATOS_[Conc.Sal.05])))))))),
0)</f>
        <v>0</v>
      </c>
      <c r="O101" s="178">
        <f t="array" ref="O101">IFERROR(
(MEDIAN((IF(DATOS_[[Sexo]:[Sexo]]=$B101,IF(DATOS_[[AGRUP. VALOR. PTO.]:[AGRUP. VALOR. PTO.]]=$B99,IF(DATOS_[[Check Periodo Ref.]:[Check Periodo Ref.]]="Dentro",IF(DATOS_[[Check Equiparado]:[Check Equiparado]]="Sí",IF(DATOS!AJ$4="Sí",(1/DATOS_[[% anualiz]:[% anualiz]]),1)*IF(DATOS!AJ$5="Sí",1/DATOS_[[% normaliz]:[% normaliz]],1)*(DATOS_[Conc.Sal.06])))))))),
0)</f>
        <v>0</v>
      </c>
      <c r="P101" s="178">
        <f t="array" ref="P101">IFERROR(
(MEDIAN((IF(DATOS_[[Sexo]:[Sexo]]=$B101,IF(DATOS_[[AGRUP. VALOR. PTO.]:[AGRUP. VALOR. PTO.]]=$B99,IF(DATOS_[[Check Periodo Ref.]:[Check Periodo Ref.]]="Dentro",IF(DATOS_[[Check Equiparado]:[Check Equiparado]]="Sí",IF(DATOS!AK$4="Sí",(1/DATOS_[[% anualiz]:[% anualiz]]),1)*IF(DATOS!AK$5="Sí",1/DATOS_[[% normaliz]:[% normaliz]],1)*(DATOS_[Conc.Sal.07])))))))),
0)</f>
        <v>0</v>
      </c>
      <c r="Q101" s="178">
        <f t="array" ref="Q101">IFERROR(
(MEDIAN((IF(DATOS_[[Sexo]:[Sexo]]=$B101,IF(DATOS_[[AGRUP. VALOR. PTO.]:[AGRUP. VALOR. PTO.]]=$B99,IF(DATOS_[[Check Periodo Ref.]:[Check Periodo Ref.]]="Dentro",IF(DATOS_[[Check Equiparado]:[Check Equiparado]]="Sí",IF(DATOS!AL$4="Sí",(1/DATOS_[[% anualiz]:[% anualiz]]),1)*IF(DATOS!AL$5="Sí",1/DATOS_[[% normaliz]:[% normaliz]],1)*(DATOS_[Conc.Sal.08])))))))),
0)</f>
        <v>0</v>
      </c>
      <c r="R101" s="178">
        <f t="array" ref="R101">IFERROR(
(MEDIAN((IF(DATOS_[[Sexo]:[Sexo]]=$B101,IF(DATOS_[[AGRUP. VALOR. PTO.]:[AGRUP. VALOR. PTO.]]=$B99,IF(DATOS_[[Check Periodo Ref.]:[Check Periodo Ref.]]="Dentro",IF(DATOS_[[Check Equiparado]:[Check Equiparado]]="Sí",IF(DATOS!AM$4="Sí",(1/DATOS_[[% anualiz]:[% anualiz]]),1)*IF(DATOS!AM$5="Sí",1/DATOS_[[% normaliz]:[% normaliz]],1)*(DATOS_[Conc.Sal.09])))))))),
0)</f>
        <v>0</v>
      </c>
      <c r="S101" s="178">
        <f t="array" ref="S101">IFERROR(
(MEDIAN((IF(DATOS_[[Sexo]:[Sexo]]=$B101,IF(DATOS_[[AGRUP. VALOR. PTO.]:[AGRUP. VALOR. PTO.]]=$B99,IF(DATOS_[[Check Periodo Ref.]:[Check Periodo Ref.]]="Dentro",IF(DATOS_[[Check Equiparado]:[Check Equiparado]]="Sí",IF(DATOS!AN$4="Sí",(1/DATOS_[[% anualiz]:[% anualiz]]),1)*IF(DATOS!AN$5="Sí",1/DATOS_[[% normaliz]:[% normaliz]],1)*(DATOS_[Conc.Sal.10])))))))),
0)</f>
        <v>0</v>
      </c>
      <c r="T101" s="178">
        <f t="array" ref="T101">IFERROR(
(MEDIAN((IF(DATOS_[[Sexo]:[Sexo]]=$B101,IF(DATOS_[[AGRUP. VALOR. PTO.]:[AGRUP. VALOR. PTO.]]=$B99,IF(DATOS_[[Check Periodo Ref.]:[Check Periodo Ref.]]="Dentro",IF(DATOS_[[Check Equiparado]:[Check Equiparado]]="Sí",IF(DATOS!AO$4="Sí",(1/DATOS_[[% anualiz]:[% anualiz]]),1)*IF(DATOS!AO$5="Sí",1/DATOS_[[% normaliz]:[% normaliz]],1)*(DATOS_[Conc.Sal.11])))))))),
0)</f>
        <v>0</v>
      </c>
      <c r="U101" s="178">
        <f t="array" ref="U101">IFERROR(
(MEDIAN((IF(DATOS_[[Sexo]:[Sexo]]=$B101,IF(DATOS_[[AGRUP. VALOR. PTO.]:[AGRUP. VALOR. PTO.]]=$B99,IF(DATOS_[[Check Periodo Ref.]:[Check Periodo Ref.]]="Dentro",IF(DATOS_[[Check Equiparado]:[Check Equiparado]]="Sí",IF(DATOS!AP$4="Sí",(1/DATOS_[[% anualiz]:[% anualiz]]),1)*IF(DATOS!AP$5="Sí",1/DATOS_[[% normaliz]:[% normaliz]],1)*(DATOS_[Conc.Sal.12])))))))),
0)</f>
        <v>0</v>
      </c>
      <c r="V101" s="178">
        <f t="array" ref="V101">IFERROR(
(MEDIAN((IF(DATOS_[[Sexo]:[Sexo]]=$B101,IF(DATOS_[[AGRUP. VALOR. PTO.]:[AGRUP. VALOR. PTO.]]=$B99,IF(DATOS_[[Check Periodo Ref.]:[Check Periodo Ref.]]="Dentro",IF(DATOS_[[Check Equiparado]:[Check Equiparado]]="Sí",IF(DATOS!AQ$4="Sí",(1/DATOS_[[% anualiz]:[% anualiz]]),1)*IF(DATOS!AQ$5="Sí",1/DATOS_[[% normaliz]:[% normaliz]],1)*(DATOS_[Conc.Sal.13])))))))),
0)</f>
        <v>0</v>
      </c>
      <c r="W101" s="178">
        <f t="array" ref="W101">IFERROR(
(MEDIAN((IF(DATOS_[[Sexo]:[Sexo]]=$B101,IF(DATOS_[[AGRUP. VALOR. PTO.]:[AGRUP. VALOR. PTO.]]=$B99,IF(DATOS_[[Check Periodo Ref.]:[Check Periodo Ref.]]="Dentro",IF(DATOS_[[Check Equiparado]:[Check Equiparado]]="Sí",IF(DATOS!AR$4="Sí",(1/DATOS_[[% anualiz]:[% anualiz]]),1)*IF(DATOS!AR$5="Sí",1/DATOS_[[% normaliz]:[% normaliz]],1)*(DATOS_[Conc.Sal.14])))))))),
0)</f>
        <v>0</v>
      </c>
      <c r="X101" s="178">
        <f t="array" ref="X101">IFERROR(
(MEDIAN((IF(DATOS_[[Sexo]:[Sexo]]=$B101,IF(DATOS_[[AGRUP. VALOR. PTO.]:[AGRUP. VALOR. PTO.]]=$B99,IF(DATOS_[[Check Periodo Ref.]:[Check Periodo Ref.]]="Dentro",IF(DATOS_[[Check Equiparado]:[Check Equiparado]]="Sí",IF(DATOS!AS$4="Sí",(1/DATOS_[[% anualiz]:[% anualiz]]),1)*IF(DATOS!AS$5="Sí",1/DATOS_[[% normaliz]:[% normaliz]],1)*(DATOS_[Conc.Sal.15])))))))),
0)</f>
        <v>0</v>
      </c>
      <c r="Y101" s="178">
        <f t="array" ref="Y101">IFERROR(
(MEDIAN((IF(DATOS_[[Sexo]:[Sexo]]=$B101,IF(DATOS_[[AGRUP. VALOR. PTO.]:[AGRUP. VALOR. PTO.]]=$B99,IF(DATOS_[[Check Periodo Ref.]:[Check Periodo Ref.]]="Dentro",IF(DATOS_[[Check Equiparado]:[Check Equiparado]]="Sí",IF(DATOS!AT$4="Sí",(1/DATOS_[[% anualiz]:[% anualiz]]),1)*IF(DATOS!AT$5="Sí",1/DATOS_[[% normaliz]:[% normaliz]],1)*(DATOS_[Conc.Sal.16])))))))),
0)</f>
        <v>0</v>
      </c>
      <c r="Z101" s="178">
        <f t="array" ref="Z101">IFERROR(
(MEDIAN((IF(DATOS_[[Sexo]:[Sexo]]=$B101,IF(DATOS_[[AGRUP. VALOR. PTO.]:[AGRUP. VALOR. PTO.]]=$B99,IF(DATOS_[[Check Periodo Ref.]:[Check Periodo Ref.]]="Dentro",IF(DATOS_[[Check Equiparado]:[Check Equiparado]]="Sí",IF(DATOS!AU$4="Sí",(1/DATOS_[[% anualiz]:[% anualiz]]),1)*IF(DATOS!AU$5="Sí",1/DATOS_[[% normaliz]:[% normaliz]],1)*(DATOS_[Conc.Sal.17])))))))),
0)</f>
        <v>0</v>
      </c>
      <c r="AA101" s="178">
        <f t="array" ref="AA101">IFERROR(
(MEDIAN((IF(DATOS_[[Sexo]:[Sexo]]=$B101,IF(DATOS_[[AGRUP. VALOR. PTO.]:[AGRUP. VALOR. PTO.]]=$B99,IF(DATOS_[[Check Periodo Ref.]:[Check Periodo Ref.]]="Dentro",IF(DATOS_[[Check Equiparado]:[Check Equiparado]]="Sí",IF(DATOS!AV$4="Sí",(1/DATOS_[[% anualiz]:[% anualiz]]),1)*IF(DATOS!AV$5="Sí",1/DATOS_[[% normaliz]:[% normaliz]],1)*(DATOS_[Conc.Sal.18])))))))),
0)</f>
        <v>0</v>
      </c>
      <c r="AB101" s="178">
        <f t="array" ref="AB101">IFERROR(
(MEDIAN((IF(DATOS_[[Sexo]:[Sexo]]=$B101,IF(DATOS_[[AGRUP. VALOR. PTO.]:[AGRUP. VALOR. PTO.]]=$B99,IF(DATOS_[[Check Periodo Ref.]:[Check Periodo Ref.]]="Dentro",IF(DATOS_[[Check Equiparado]:[Check Equiparado]]="Sí",IF(DATOS!AW$4="Sí",(1/DATOS_[[% anualiz]:[% anualiz]]),1)*IF(DATOS!AW$5="Sí",1/DATOS_[[% normaliz]:[% normaliz]],1)*(DATOS_[Conc.Sal.19])))))))),
0)</f>
        <v>0</v>
      </c>
      <c r="AC101" s="178">
        <f t="array" ref="AC101">IFERROR(
(MEDIAN((IF(DATOS_[[Sexo]:[Sexo]]=$B101,IF(DATOS_[[AGRUP. VALOR. PTO.]:[AGRUP. VALOR. PTO.]]=$B99,IF(DATOS_[[Check Periodo Ref.]:[Check Periodo Ref.]]="Dentro",IF(DATOS_[[Check Equiparado]:[Check Equiparado]]="Sí",IF(DATOS!AX$4="Sí",(1/DATOS_[[% anualiz]:[% anualiz]]),1)*IF(DATOS!AX$5="Sí",1/DATOS_[[% normaliz]:[% normaliz]],1)*(DATOS_[Conc.Sal.20])))))))),
0)</f>
        <v>0</v>
      </c>
      <c r="AD101" s="178">
        <f t="array" ref="AD101">IFERROR(
(MEDIAN((IF(DATOS_[[Sexo]:[Sexo]]=$B101,IF(DATOS_[[AGRUP. VALOR. PTO.]:[AGRUP. VALOR. PTO.]]=$B99,IF(DATOS_[[Check Periodo Ref.]:[Check Periodo Ref.]]="Dentro",IF(DATOS_[[Check Equiparado]:[Check Equiparado]]="Sí",IF(DATOS!AY$4="Sí",(1/DATOS_[[% anualiz]:[% anualiz]]),1)*IF(DATOS!AY$5="Sí",1/DATOS_[[% normaliz]:[% normaliz]],1)*(DATOS_[Conc.Sal.21])))))))),
0)</f>
        <v>0</v>
      </c>
      <c r="AE101" s="178">
        <f t="array" ref="AE101">IFERROR(
(MEDIAN((IF(DATOS_[[Sexo]:[Sexo]]=$B101,IF(DATOS_[[AGRUP. VALOR. PTO.]:[AGRUP. VALOR. PTO.]]=$B99,IF(DATOS_[[Check Periodo Ref.]:[Check Periodo Ref.]]="Dentro",IF(DATOS_[[Check Equiparado]:[Check Equiparado]]="Sí",IF(DATOS!AZ$4="Sí",(1/DATOS_[[% anualiz]:[% anualiz]]),1)*IF(DATOS!AZ$5="Sí",1/DATOS_[[% normaliz]:[% normaliz]],1)*(DATOS_[Conc.Sal.22])))))))),
0)</f>
        <v>0</v>
      </c>
      <c r="AF101" s="178">
        <f t="array" ref="AF101">IFERROR(
(MEDIAN((IF(DATOS_[[Sexo]:[Sexo]]=$B101,IF(DATOS_[[AGRUP. VALOR. PTO.]:[AGRUP. VALOR. PTO.]]=$B99,IF(DATOS_[[Check Periodo Ref.]:[Check Periodo Ref.]]="Dentro",IF(DATOS_[[Check Equiparado]:[Check Equiparado]]="Sí",IF(DATOS!BA$4="Sí",(1/DATOS_[[% anualiz]:[% anualiz]]),1)*IF(DATOS!BA$5="Sí",1/DATOS_[[% normaliz]:[% normaliz]],1)*(DATOS_[Conc.Sal.23])))))))),
0)</f>
        <v>0</v>
      </c>
      <c r="AG101" s="178">
        <f t="array" ref="AG101">IFERROR(
(MEDIAN((IF(DATOS_[[Sexo]:[Sexo]]=$B101,IF(DATOS_[[AGRUP. VALOR. PTO.]:[AGRUP. VALOR. PTO.]]=$B99,IF(DATOS_[[Check Periodo Ref.]:[Check Periodo Ref.]]="Dentro",IF(DATOS_[[Check Equiparado]:[Check Equiparado]]="Sí",IF(DATOS!BB$4="Sí",(1/DATOS_[[% anualiz]:[% anualiz]]),1)*IF(DATOS!BB$5="Sí",1/DATOS_[[% normaliz]:[% normaliz]],1)*(DATOS_[Conc.Sal.24])))))))),
0)</f>
        <v>0</v>
      </c>
      <c r="AH101" s="178">
        <f t="array" ref="AH101">IFERROR(
(MEDIAN((IF(DATOS_[[Sexo]:[Sexo]]=$B101,IF(DATOS_[[AGRUP. VALOR. PTO.]:[AGRUP. VALOR. PTO.]]=$B99,IF(DATOS_[[Check Periodo Ref.]:[Check Periodo Ref.]]="Dentro",IF(DATOS_[[Check Equiparado]:[Check Equiparado]]="Sí",IF(DATOS!BC$4="Sí",(1/DATOS_[[% anualiz]:[% anualiz]]),1)*IF(DATOS!BC$5="Sí",1/DATOS_[[% normaliz]:[% normaliz]],1)*(DATOS_[Conc.Sal.25])))))))),
0)</f>
        <v>0</v>
      </c>
      <c r="AI101" s="178">
        <f t="array" ref="AI101">IFERROR(
(MEDIAN((IF(DATOS_[[Sexo]:[Sexo]]=$B101,IF(DATOS_[[AGRUP. VALOR. PTO.]:[AGRUP. VALOR. PTO.]]=$B99,IF(DATOS_[[Check Periodo Ref.]:[Check Periodo Ref.]]="Dentro",IF(DATOS_[[Check Equiparado]:[Check Equiparado]]="Sí",IF(DATOS!BD$4="Sí",(1/DATOS_[[% anualiz]:[% anualiz]]),1)*IF(DATOS!BD$5="Sí",1/DATOS_[[% normaliz]:[% normaliz]],1)*(DATOS_[Conc.Sal.26])))))))),
0)</f>
        <v>0</v>
      </c>
      <c r="AJ101" s="178">
        <f t="array" ref="AJ101">IFERROR(
(MEDIAN((IF(DATOS_[[Sexo]:[Sexo]]=$B101,IF(DATOS_[[AGRUP. VALOR. PTO.]:[AGRUP. VALOR. PTO.]]=$B99,IF(DATOS_[[Check Periodo Ref.]:[Check Periodo Ref.]]="Dentro",IF(DATOS_[[Check Equiparado]:[Check Equiparado]]="Sí",IF(DATOS!BE$4="Sí",(1/DATOS_[[% anualiz]:[% anualiz]]),1)*IF(DATOS!BE$5="Sí",1/DATOS_[[% normaliz]:[% normaliz]],1)*(DATOS_[Conc.Sal.27])))))))),
0)</f>
        <v>0</v>
      </c>
      <c r="AK101" s="178">
        <f t="array" ref="AK101">IFERROR(
(MEDIAN((IF(DATOS_[[Sexo]:[Sexo]]=$B101,IF(DATOS_[[AGRUP. VALOR. PTO.]:[AGRUP. VALOR. PTO.]]=$B99,IF(DATOS_[[Check Periodo Ref.]:[Check Periodo Ref.]]="Dentro",IF(DATOS_[[Check Equiparado]:[Check Equiparado]]="Sí",IF(DATOS!BF$4="Sí",(1/DATOS_[[% anualiz]:[% anualiz]]),1)*IF(DATOS!BF$5="Sí",1/DATOS_[[% normaliz]:[% normaliz]],1)*(DATOS_[Conc.Sal.28])))))))),
0)</f>
        <v>0</v>
      </c>
      <c r="AL101" s="178">
        <f t="array" ref="AL101">IFERROR(
(MEDIAN((IF(DATOS_[[Sexo]:[Sexo]]=$B101,IF(DATOS_[[AGRUP. VALOR. PTO.]:[AGRUP. VALOR. PTO.]]=$B99,IF(DATOS_[[Check Periodo Ref.]:[Check Periodo Ref.]]="Dentro",IF(DATOS_[[Check Equiparado]:[Check Equiparado]]="Sí",IF(DATOS!BG$4="Sí",(1/DATOS_[[% anualiz]:[% anualiz]]),1)*IF(DATOS!BG$5="Sí",1/DATOS_[[% normaliz]:[% normaliz]],1)*(DATOS_[Conc.Sal.29])))))))),
0)</f>
        <v>0</v>
      </c>
      <c r="AM101" s="178">
        <f t="array" ref="AM101">IFERROR(
(MEDIAN((IF(DATOS_[[Sexo]:[Sexo]]=$B101,IF(DATOS_[[AGRUP. VALOR. PTO.]:[AGRUP. VALOR. PTO.]]=$B99,IF(DATOS_[[Check Periodo Ref.]:[Check Periodo Ref.]]="Dentro",IF(DATOS_[[Check Equiparado]:[Check Equiparado]]="Sí",IF(DATOS!BH$4="Sí",(1/DATOS_[[% anualiz]:[% anualiz]]),1)*IF(DATOS!BH$5="Sí",1/DATOS_[[% normaliz]:[% normaliz]],1)*(DATOS_[Conc.Sal.30])))))))),
0)</f>
        <v>0</v>
      </c>
      <c r="AN101" s="179">
        <f t="array" ref="AN101">IFERROR(
MEDIAN(IF(DATOS_[Sexo]=$B101,IF(DATOS_[[AGRUP. VALOR. PTO.]:[AGRUP. VALOR. PTO.]]=$B99,IF(DATOS_[Check Equiparado]="Sí",IF(DATOS_[Check Periodo Ref.]="Dentro",DATOS_[Tot COMPL.SAL Eq],FALSE))))),
0)</f>
        <v>0</v>
      </c>
      <c r="AO101" s="180">
        <f t="array" ref="AO101">IFERROR(
MEDIAN(IF(DATOS_[Sexo]=$B101,IF(DATOS_[[AGRUP. VALOR. PTO.]:[AGRUP. VALOR. PTO.]]=$B99,IF(DATOS_[Check Equiparado]="Sí",IF(DATOS_[Check Periodo Ref.]="Dentro",DATOS_[TOTAL SALARIO Eq],FALSE))))),
0)</f>
        <v>0</v>
      </c>
      <c r="AP101" s="181">
        <f t="array" ref="AP101">IFERROR(
(MEDIAN((IF(DATOS_[[Sexo]:[Sexo]]=$B101,IF(DATOS_[[AGRUP. VALOR. PTO.]:[AGRUP. VALOR. PTO.]]=$B100,IF(DATOS_[[Check Periodo Ref.]:[Check Periodo Ref.]]="Dentro",IF(DATOS_[[Check Equiparado]:[Check Equiparado]]="Sí",IF(DATOS!BI$4="Sí",(1/DATOS_[[% anualiz]:[% anualiz]]),1)*IF(DATOS!BI$5="Sí",1/DATOS_[[% normaliz]:[% normaliz]],1)*(DATOS_[C.Extra.01])))))))),
0)</f>
        <v>0</v>
      </c>
      <c r="AQ101" s="181">
        <f t="array" ref="AQ101">IFERROR(
(MEDIAN((IF(DATOS_[[Sexo]:[Sexo]]=$B101,IF(DATOS_[[AGRUP. VALOR. PTO.]:[AGRUP. VALOR. PTO.]]=$B100,IF(DATOS_[[Check Periodo Ref.]:[Check Periodo Ref.]]="Dentro",IF(DATOS_[[Check Equiparado]:[Check Equiparado]]="Sí",IF(DATOS!BJ$4="Sí",(1/DATOS_[[% anualiz]:[% anualiz]]),1)*IF(DATOS!BJ$5="Sí",1/DATOS_[[% normaliz]:[% normaliz]],1)*(DATOS_[C.Extra.02])))))))),
0)</f>
        <v>0</v>
      </c>
      <c r="AR101" s="181">
        <f t="array" ref="AR101">IFERROR(
(MEDIAN((IF(DATOS_[[Sexo]:[Sexo]]=$B101,IF(DATOS_[[AGRUP. VALOR. PTO.]:[AGRUP. VALOR. PTO.]]=$B100,IF(DATOS_[[Check Periodo Ref.]:[Check Periodo Ref.]]="Dentro",IF(DATOS_[[Check Equiparado]:[Check Equiparado]]="Sí",IF(DATOS!BK$4="Sí",(1/DATOS_[[% anualiz]:[% anualiz]]),1)*IF(DATOS!BK$5="Sí",1/DATOS_[[% normaliz]:[% normaliz]],1)*(DATOS_[C.Extra.03])))))))),
0)</f>
        <v>0</v>
      </c>
      <c r="AS101" s="181">
        <f t="array" ref="AS101">IFERROR(
(MEDIAN((IF(DATOS_[[Sexo]:[Sexo]]=$B101,IF(DATOS_[[AGRUP. VALOR. PTO.]:[AGRUP. VALOR. PTO.]]=$B100,IF(DATOS_[[Check Periodo Ref.]:[Check Periodo Ref.]]="Dentro",IF(DATOS_[[Check Equiparado]:[Check Equiparado]]="Sí",IF(DATOS!BL$4="Sí",(1/DATOS_[[% anualiz]:[% anualiz]]),1)*IF(DATOS!BL$5="Sí",1/DATOS_[[% normaliz]:[% normaliz]],1)*(DATOS_[C.Extra.04])))))))),
0)</f>
        <v>0</v>
      </c>
      <c r="AT101" s="181">
        <f t="array" ref="AT101">IFERROR(
(MEDIAN((IF(DATOS_[[Sexo]:[Sexo]]=$B101,IF(DATOS_[[AGRUP. VALOR. PTO.]:[AGRUP. VALOR. PTO.]]=$B100,IF(DATOS_[[Check Periodo Ref.]:[Check Periodo Ref.]]="Dentro",IF(DATOS_[[Check Equiparado]:[Check Equiparado]]="Sí",IF(DATOS!BM$4="Sí",(1/DATOS_[[% anualiz]:[% anualiz]]),1)*IF(DATOS!BM$5="Sí",1/DATOS_[[% normaliz]:[% normaliz]],1)*(DATOS_[C.Extra.05])))))))),
0)</f>
        <v>0</v>
      </c>
      <c r="AU101" s="182">
        <f t="array" ref="AU101">IFERROR(
MEDIAN(IF(DATOS_[Sexo]=$B101,IF(DATOS_[[AGRUP. VALOR. PTO.]:[AGRUP. VALOR. PTO.]]=$B99,IF(DATOS_[Check Equiparado]="Sí",IF(DATOS_[Check Periodo Ref.]="Dentro",DATOS_[Tot Extrasalarial Eq],FALSE))))),
0)</f>
        <v>0</v>
      </c>
      <c r="AV101" s="183">
        <f t="array" ref="AV101">IFERROR(
MEDIAN(IF(DATOS_[Sexo]=$B101,IF(DATOS_[[AGRUP. VALOR. PTO.]:[AGRUP. VALOR. PTO.]]=$B99,IF(DATOS_[Check Equiparado]="Sí",IF(DATOS_[Check Periodo Ref.]="Dentro",DATOS_[TOTAL Retrib Eq],FALSE))))),
0)</f>
        <v>0</v>
      </c>
    </row>
    <row r="102" spans="1:48" ht="17.25" thickBot="1" x14ac:dyDescent="0.35">
      <c r="A102" s="107" t="str">
        <f t="shared" ref="A102" si="119">+A103</f>
        <v>[ocultar]</v>
      </c>
      <c r="B102" s="157" t="s">
        <v>289</v>
      </c>
      <c r="C102" s="176"/>
      <c r="D102" s="106"/>
      <c r="E102" s="106"/>
      <c r="F102" s="106"/>
      <c r="G102" s="106"/>
      <c r="H102" s="106"/>
      <c r="I102" s="186" t="str">
        <f t="shared" ref="I102:AV102" si="120">IFERROR((I103-I104)/I103,"")</f>
        <v/>
      </c>
      <c r="J102" s="190" t="str">
        <f t="shared" si="120"/>
        <v/>
      </c>
      <c r="K102" s="190" t="str">
        <f t="shared" si="120"/>
        <v/>
      </c>
      <c r="L102" s="190" t="str">
        <f t="shared" si="120"/>
        <v/>
      </c>
      <c r="M102" s="190" t="str">
        <f t="shared" si="120"/>
        <v/>
      </c>
      <c r="N102" s="190" t="str">
        <f t="shared" si="120"/>
        <v/>
      </c>
      <c r="O102" s="190" t="str">
        <f t="shared" si="120"/>
        <v/>
      </c>
      <c r="P102" s="190" t="str">
        <f t="shared" si="120"/>
        <v/>
      </c>
      <c r="Q102" s="190" t="str">
        <f t="shared" si="120"/>
        <v/>
      </c>
      <c r="R102" s="190" t="str">
        <f t="shared" si="120"/>
        <v/>
      </c>
      <c r="S102" s="190" t="str">
        <f t="shared" si="120"/>
        <v/>
      </c>
      <c r="T102" s="190" t="str">
        <f t="shared" si="120"/>
        <v/>
      </c>
      <c r="U102" s="190" t="str">
        <f t="shared" si="120"/>
        <v/>
      </c>
      <c r="V102" s="190" t="str">
        <f t="shared" si="120"/>
        <v/>
      </c>
      <c r="W102" s="190" t="str">
        <f t="shared" si="120"/>
        <v/>
      </c>
      <c r="X102" s="190" t="str">
        <f t="shared" si="120"/>
        <v/>
      </c>
      <c r="Y102" s="190" t="str">
        <f t="shared" si="120"/>
        <v/>
      </c>
      <c r="Z102" s="189" t="str">
        <f t="shared" si="120"/>
        <v/>
      </c>
      <c r="AA102" s="189" t="str">
        <f t="shared" si="120"/>
        <v/>
      </c>
      <c r="AB102" s="189" t="str">
        <f t="shared" si="120"/>
        <v/>
      </c>
      <c r="AC102" s="189" t="str">
        <f t="shared" si="120"/>
        <v/>
      </c>
      <c r="AD102" s="189" t="str">
        <f t="shared" si="120"/>
        <v/>
      </c>
      <c r="AE102" s="189" t="str">
        <f t="shared" si="120"/>
        <v/>
      </c>
      <c r="AF102" s="189" t="str">
        <f t="shared" si="120"/>
        <v/>
      </c>
      <c r="AG102" s="189" t="str">
        <f t="shared" si="120"/>
        <v/>
      </c>
      <c r="AH102" s="189" t="str">
        <f t="shared" si="120"/>
        <v/>
      </c>
      <c r="AI102" s="189" t="str">
        <f t="shared" si="120"/>
        <v/>
      </c>
      <c r="AJ102" s="189" t="str">
        <f t="shared" si="120"/>
        <v/>
      </c>
      <c r="AK102" s="189" t="str">
        <f t="shared" si="120"/>
        <v/>
      </c>
      <c r="AL102" s="189" t="str">
        <f t="shared" si="120"/>
        <v/>
      </c>
      <c r="AM102" s="189" t="str">
        <f t="shared" si="120"/>
        <v/>
      </c>
      <c r="AN102" s="191" t="str">
        <f t="shared" si="120"/>
        <v/>
      </c>
      <c r="AO102" s="195" t="str">
        <f t="shared" si="120"/>
        <v/>
      </c>
      <c r="AP102" s="192" t="str">
        <f t="shared" si="120"/>
        <v/>
      </c>
      <c r="AQ102" s="192" t="str">
        <f t="shared" si="120"/>
        <v/>
      </c>
      <c r="AR102" s="192" t="str">
        <f t="shared" si="120"/>
        <v/>
      </c>
      <c r="AS102" s="192" t="str">
        <f t="shared" si="120"/>
        <v/>
      </c>
      <c r="AT102" s="192" t="str">
        <f t="shared" si="120"/>
        <v/>
      </c>
      <c r="AU102" s="193" t="str">
        <f t="shared" si="120"/>
        <v/>
      </c>
      <c r="AV102" s="194" t="str">
        <f t="shared" si="120"/>
        <v/>
      </c>
    </row>
    <row r="103" spans="1:48" x14ac:dyDescent="0.3">
      <c r="A103" s="107" t="str">
        <f t="shared" ref="A103" si="121">+IF(C103+C104=0,"[ocultar]","")</f>
        <v>[ocultar]</v>
      </c>
      <c r="B103" s="153" t="s">
        <v>162</v>
      </c>
      <c r="C103" s="99">
        <f t="array" ref="C103">SUM(IF($B103=DATOS_[Sexo],
IF($B102=DATOS_[AGRUP. VALOR. PTO.],
IF("Dentro"=DATOS_[Check Periodo Ref.],
1/(COUNTIFS(DATOS_[Sexo],$B103,DATOS_[AGRUP. VALOR. PTO.],$B102,DATOS_[Check Periodo Ref.],"Dentro",DATOS_[id],DATOS_[id]))))))</f>
        <v>0</v>
      </c>
      <c r="D103" s="100">
        <f>COUNTIFS(DATOS_[AGRUP. VALOR. PTO.],$B102,DATOS_[Sexo],$B103,DATOS_[Check Periodo Ref.],"Dentro")</f>
        <v>0</v>
      </c>
      <c r="E103" s="100">
        <f>COUNTIFS(DATOS_[AGRUP. VALOR. PTO.],$B102,DATOS_[Sexo],$B103,DATOS_[Check Periodo Ref.],"Dentro",DATOS_[Check Nº SC Norm],"Sí")</f>
        <v>0</v>
      </c>
      <c r="F103" s="100">
        <f>COUNTIFS(DATOS_[AGRUP. VALOR. PTO.],$B102,DATOS_[Sexo],$B103,DATOS_[Check Periodo Ref.],"Dentro",DATOS_[Check Nº SC Anualiz],"Sí")</f>
        <v>0</v>
      </c>
      <c r="G103" s="100">
        <f>COUNTIFS(DATOS_[AGRUP. VALOR. PTO.],$B102,DATOS_[Sexo],$B103,DATOS_[Check Periodo Ref.],"Dentro",DATOS_[Check Nº SC Norm y Anualiz],"Sí")</f>
        <v>0</v>
      </c>
      <c r="H103" s="100">
        <f>COUNTIFS(DATOS_[AGRUP. VALOR. PTO.],$B102,DATOS_[Sexo],$B103,DATOS_[Check Periodo Ref.],"Dentro",DATOS_[Check Equiparación],"Sí")</f>
        <v>0</v>
      </c>
      <c r="I103" s="177">
        <f t="array" ref="I103">IFERROR(
MEDIAN(IF(DATOS_[Sexo]=$B103,IF(DATOS_[[AGRUP. VALOR. PTO.]:[AGRUP. VALOR. PTO.]]=$B102,IF(DATOS_[Check Equiparado]="Sí",IF(DATOS_[Check Periodo Ref.]="Dentro",DATOS_[SALARIO BASE Eq],FALSE))))),
0)</f>
        <v>0</v>
      </c>
      <c r="J103" s="178">
        <f t="array" ref="J103">IFERROR(
(MEDIAN((IF(DATOS_[[Sexo]:[Sexo]]=$B103,IF(DATOS_[[AGRUP. VALOR. PTO.]:[AGRUP. VALOR. PTO.]]=$B102,IF(DATOS_[[Check Periodo Ref.]:[Check Periodo Ref.]]="Dentro",IF(DATOS_[[Check Equiparado]:[Check Equiparado]]="Sí",IF(DATOS!AE$4="Sí",(1/DATOS_[[% anualiz]:[% anualiz]]),1)*IF(DATOS!AE$5="Sí",1/DATOS_[[% normaliz]:[% normaliz]],1)*(DATOS_[Conc.Sal.01])))))))),
0)</f>
        <v>0</v>
      </c>
      <c r="K103" s="178">
        <f t="array" ref="K103">IFERROR(
(MEDIAN((IF(DATOS_[[Sexo]:[Sexo]]=$B103,IF(DATOS_[[AGRUP. VALOR. PTO.]:[AGRUP. VALOR. PTO.]]=$B102,IF(DATOS_[[Check Periodo Ref.]:[Check Periodo Ref.]]="Dentro",IF(DATOS_[[Check Equiparado]:[Check Equiparado]]="Sí",IF(DATOS!AF$4="Sí",(1/DATOS_[[% anualiz]:[% anualiz]]),1)*IF(DATOS!AF$5="Sí",1/DATOS_[[% normaliz]:[% normaliz]],1)*(DATOS_[Conc.Sal.02])))))))),
0)</f>
        <v>0</v>
      </c>
      <c r="L103" s="178">
        <f t="array" ref="L103">IFERROR(
(MEDIAN((IF(DATOS_[[Sexo]:[Sexo]]=$B103,IF(DATOS_[[AGRUP. VALOR. PTO.]:[AGRUP. VALOR. PTO.]]=$B102,IF(DATOS_[[Check Periodo Ref.]:[Check Periodo Ref.]]="Dentro",IF(DATOS_[[Check Equiparado]:[Check Equiparado]]="Sí",IF(DATOS!AG$4="Sí",(1/DATOS_[[% anualiz]:[% anualiz]]),1)*IF(DATOS!AG$5="Sí",1/DATOS_[[% normaliz]:[% normaliz]],1)*(DATOS_[Conc.Sal.03])))))))),
0)</f>
        <v>0</v>
      </c>
      <c r="M103" s="178">
        <f t="array" ref="M103">IFERROR(
(MEDIAN((IF(DATOS_[[Sexo]:[Sexo]]=$B103,IF(DATOS_[[AGRUP. VALOR. PTO.]:[AGRUP. VALOR. PTO.]]=$B102,IF(DATOS_[[Check Periodo Ref.]:[Check Periodo Ref.]]="Dentro",IF(DATOS_[[Check Equiparado]:[Check Equiparado]]="Sí",IF(DATOS!AH$4="Sí",(1/DATOS_[[% anualiz]:[% anualiz]]),1)*IF(DATOS!AH$5="Sí",1/DATOS_[[% normaliz]:[% normaliz]],1)*(DATOS_[Conc.Sal.04])))))))),
0)</f>
        <v>0</v>
      </c>
      <c r="N103" s="178">
        <f t="array" ref="N103">IFERROR(
(MEDIAN((IF(DATOS_[[Sexo]:[Sexo]]=$B103,IF(DATOS_[[AGRUP. VALOR. PTO.]:[AGRUP. VALOR. PTO.]]=$B102,IF(DATOS_[[Check Periodo Ref.]:[Check Periodo Ref.]]="Dentro",IF(DATOS_[[Check Equiparado]:[Check Equiparado]]="Sí",IF(DATOS!AI$4="Sí",(1/DATOS_[[% anualiz]:[% anualiz]]),1)*IF(DATOS!AI$5="Sí",1/DATOS_[[% normaliz]:[% normaliz]],1)*(DATOS_[Conc.Sal.05])))))))),
0)</f>
        <v>0</v>
      </c>
      <c r="O103" s="178">
        <f t="array" ref="O103">IFERROR(
(MEDIAN((IF(DATOS_[[Sexo]:[Sexo]]=$B103,IF(DATOS_[[AGRUP. VALOR. PTO.]:[AGRUP. VALOR. PTO.]]=$B102,IF(DATOS_[[Check Periodo Ref.]:[Check Periodo Ref.]]="Dentro",IF(DATOS_[[Check Equiparado]:[Check Equiparado]]="Sí",IF(DATOS!AJ$4="Sí",(1/DATOS_[[% anualiz]:[% anualiz]]),1)*IF(DATOS!AJ$5="Sí",1/DATOS_[[% normaliz]:[% normaliz]],1)*(DATOS_[Conc.Sal.06])))))))),
0)</f>
        <v>0</v>
      </c>
      <c r="P103" s="178">
        <f t="array" ref="P103">IFERROR(
(MEDIAN((IF(DATOS_[[Sexo]:[Sexo]]=$B103,IF(DATOS_[[AGRUP. VALOR. PTO.]:[AGRUP. VALOR. PTO.]]=$B102,IF(DATOS_[[Check Periodo Ref.]:[Check Periodo Ref.]]="Dentro",IF(DATOS_[[Check Equiparado]:[Check Equiparado]]="Sí",IF(DATOS!AK$4="Sí",(1/DATOS_[[% anualiz]:[% anualiz]]),1)*IF(DATOS!AK$5="Sí",1/DATOS_[[% normaliz]:[% normaliz]],1)*(DATOS_[Conc.Sal.07])))))))),
0)</f>
        <v>0</v>
      </c>
      <c r="Q103" s="178">
        <f t="array" ref="Q103">IFERROR(
(MEDIAN((IF(DATOS_[[Sexo]:[Sexo]]=$B103,IF(DATOS_[[AGRUP. VALOR. PTO.]:[AGRUP. VALOR. PTO.]]=$B102,IF(DATOS_[[Check Periodo Ref.]:[Check Periodo Ref.]]="Dentro",IF(DATOS_[[Check Equiparado]:[Check Equiparado]]="Sí",IF(DATOS!AL$4="Sí",(1/DATOS_[[% anualiz]:[% anualiz]]),1)*IF(DATOS!AL$5="Sí",1/DATOS_[[% normaliz]:[% normaliz]],1)*(DATOS_[Conc.Sal.08])))))))),
0)</f>
        <v>0</v>
      </c>
      <c r="R103" s="178">
        <f t="array" ref="R103">IFERROR(
(MEDIAN((IF(DATOS_[[Sexo]:[Sexo]]=$B103,IF(DATOS_[[AGRUP. VALOR. PTO.]:[AGRUP. VALOR. PTO.]]=$B102,IF(DATOS_[[Check Periodo Ref.]:[Check Periodo Ref.]]="Dentro",IF(DATOS_[[Check Equiparado]:[Check Equiparado]]="Sí",IF(DATOS!AM$4="Sí",(1/DATOS_[[% anualiz]:[% anualiz]]),1)*IF(DATOS!AM$5="Sí",1/DATOS_[[% normaliz]:[% normaliz]],1)*(DATOS_[Conc.Sal.09])))))))),
0)</f>
        <v>0</v>
      </c>
      <c r="S103" s="178">
        <f t="array" ref="S103">IFERROR(
(MEDIAN((IF(DATOS_[[Sexo]:[Sexo]]=$B103,IF(DATOS_[[AGRUP. VALOR. PTO.]:[AGRUP. VALOR. PTO.]]=$B102,IF(DATOS_[[Check Periodo Ref.]:[Check Periodo Ref.]]="Dentro",IF(DATOS_[[Check Equiparado]:[Check Equiparado]]="Sí",IF(DATOS!AN$4="Sí",(1/DATOS_[[% anualiz]:[% anualiz]]),1)*IF(DATOS!AN$5="Sí",1/DATOS_[[% normaliz]:[% normaliz]],1)*(DATOS_[Conc.Sal.10])))))))),
0)</f>
        <v>0</v>
      </c>
      <c r="T103" s="178">
        <f t="array" ref="T103">IFERROR(
(MEDIAN((IF(DATOS_[[Sexo]:[Sexo]]=$B103,IF(DATOS_[[AGRUP. VALOR. PTO.]:[AGRUP. VALOR. PTO.]]=$B102,IF(DATOS_[[Check Periodo Ref.]:[Check Periodo Ref.]]="Dentro",IF(DATOS_[[Check Equiparado]:[Check Equiparado]]="Sí",IF(DATOS!AO$4="Sí",(1/DATOS_[[% anualiz]:[% anualiz]]),1)*IF(DATOS!AO$5="Sí",1/DATOS_[[% normaliz]:[% normaliz]],1)*(DATOS_[Conc.Sal.11])))))))),
0)</f>
        <v>0</v>
      </c>
      <c r="U103" s="178">
        <f t="array" ref="U103">IFERROR(
(MEDIAN((IF(DATOS_[[Sexo]:[Sexo]]=$B103,IF(DATOS_[[AGRUP. VALOR. PTO.]:[AGRUP. VALOR. PTO.]]=$B102,IF(DATOS_[[Check Periodo Ref.]:[Check Periodo Ref.]]="Dentro",IF(DATOS_[[Check Equiparado]:[Check Equiparado]]="Sí",IF(DATOS!AP$4="Sí",(1/DATOS_[[% anualiz]:[% anualiz]]),1)*IF(DATOS!AP$5="Sí",1/DATOS_[[% normaliz]:[% normaliz]],1)*(DATOS_[Conc.Sal.12])))))))),
0)</f>
        <v>0</v>
      </c>
      <c r="V103" s="178">
        <f t="array" ref="V103">IFERROR(
(MEDIAN((IF(DATOS_[[Sexo]:[Sexo]]=$B103,IF(DATOS_[[AGRUP. VALOR. PTO.]:[AGRUP. VALOR. PTO.]]=$B102,IF(DATOS_[[Check Periodo Ref.]:[Check Periodo Ref.]]="Dentro",IF(DATOS_[[Check Equiparado]:[Check Equiparado]]="Sí",IF(DATOS!AQ$4="Sí",(1/DATOS_[[% anualiz]:[% anualiz]]),1)*IF(DATOS!AQ$5="Sí",1/DATOS_[[% normaliz]:[% normaliz]],1)*(DATOS_[Conc.Sal.13])))))))),
0)</f>
        <v>0</v>
      </c>
      <c r="W103" s="178">
        <f t="array" ref="W103">IFERROR(
(MEDIAN((IF(DATOS_[[Sexo]:[Sexo]]=$B103,IF(DATOS_[[AGRUP. VALOR. PTO.]:[AGRUP. VALOR. PTO.]]=$B102,IF(DATOS_[[Check Periodo Ref.]:[Check Periodo Ref.]]="Dentro",IF(DATOS_[[Check Equiparado]:[Check Equiparado]]="Sí",IF(DATOS!AR$4="Sí",(1/DATOS_[[% anualiz]:[% anualiz]]),1)*IF(DATOS!AR$5="Sí",1/DATOS_[[% normaliz]:[% normaliz]],1)*(DATOS_[Conc.Sal.14])))))))),
0)</f>
        <v>0</v>
      </c>
      <c r="X103" s="178">
        <f t="array" ref="X103">IFERROR(
(MEDIAN((IF(DATOS_[[Sexo]:[Sexo]]=$B103,IF(DATOS_[[AGRUP. VALOR. PTO.]:[AGRUP. VALOR. PTO.]]=$B102,IF(DATOS_[[Check Periodo Ref.]:[Check Periodo Ref.]]="Dentro",IF(DATOS_[[Check Equiparado]:[Check Equiparado]]="Sí",IF(DATOS!AS$4="Sí",(1/DATOS_[[% anualiz]:[% anualiz]]),1)*IF(DATOS!AS$5="Sí",1/DATOS_[[% normaliz]:[% normaliz]],1)*(DATOS_[Conc.Sal.15])))))))),
0)</f>
        <v>0</v>
      </c>
      <c r="Y103" s="178">
        <f t="array" ref="Y103">IFERROR(
(MEDIAN((IF(DATOS_[[Sexo]:[Sexo]]=$B103,IF(DATOS_[[AGRUP. VALOR. PTO.]:[AGRUP. VALOR. PTO.]]=$B102,IF(DATOS_[[Check Periodo Ref.]:[Check Periodo Ref.]]="Dentro",IF(DATOS_[[Check Equiparado]:[Check Equiparado]]="Sí",IF(DATOS!AT$4="Sí",(1/DATOS_[[% anualiz]:[% anualiz]]),1)*IF(DATOS!AT$5="Sí",1/DATOS_[[% normaliz]:[% normaliz]],1)*(DATOS_[Conc.Sal.16])))))))),
0)</f>
        <v>0</v>
      </c>
      <c r="Z103" s="178">
        <f t="array" ref="Z103">IFERROR(
(MEDIAN((IF(DATOS_[[Sexo]:[Sexo]]=$B103,IF(DATOS_[[AGRUP. VALOR. PTO.]:[AGRUP. VALOR. PTO.]]=$B102,IF(DATOS_[[Check Periodo Ref.]:[Check Periodo Ref.]]="Dentro",IF(DATOS_[[Check Equiparado]:[Check Equiparado]]="Sí",IF(DATOS!AU$4="Sí",(1/DATOS_[[% anualiz]:[% anualiz]]),1)*IF(DATOS!AU$5="Sí",1/DATOS_[[% normaliz]:[% normaliz]],1)*(DATOS_[Conc.Sal.17])))))))),
0)</f>
        <v>0</v>
      </c>
      <c r="AA103" s="178">
        <f t="array" ref="AA103">IFERROR(
(MEDIAN((IF(DATOS_[[Sexo]:[Sexo]]=$B103,IF(DATOS_[[AGRUP. VALOR. PTO.]:[AGRUP. VALOR. PTO.]]=$B102,IF(DATOS_[[Check Periodo Ref.]:[Check Periodo Ref.]]="Dentro",IF(DATOS_[[Check Equiparado]:[Check Equiparado]]="Sí",IF(DATOS!AV$4="Sí",(1/DATOS_[[% anualiz]:[% anualiz]]),1)*IF(DATOS!AV$5="Sí",1/DATOS_[[% normaliz]:[% normaliz]],1)*(DATOS_[Conc.Sal.18])))))))),
0)</f>
        <v>0</v>
      </c>
      <c r="AB103" s="178">
        <f t="array" ref="AB103">IFERROR(
(MEDIAN((IF(DATOS_[[Sexo]:[Sexo]]=$B103,IF(DATOS_[[AGRUP. VALOR. PTO.]:[AGRUP. VALOR. PTO.]]=$B102,IF(DATOS_[[Check Periodo Ref.]:[Check Periodo Ref.]]="Dentro",IF(DATOS_[[Check Equiparado]:[Check Equiparado]]="Sí",IF(DATOS!AW$4="Sí",(1/DATOS_[[% anualiz]:[% anualiz]]),1)*IF(DATOS!AW$5="Sí",1/DATOS_[[% normaliz]:[% normaliz]],1)*(DATOS_[Conc.Sal.19])))))))),
0)</f>
        <v>0</v>
      </c>
      <c r="AC103" s="178">
        <f t="array" ref="AC103">IFERROR(
(MEDIAN((IF(DATOS_[[Sexo]:[Sexo]]=$B103,IF(DATOS_[[AGRUP. VALOR. PTO.]:[AGRUP. VALOR. PTO.]]=$B102,IF(DATOS_[[Check Periodo Ref.]:[Check Periodo Ref.]]="Dentro",IF(DATOS_[[Check Equiparado]:[Check Equiparado]]="Sí",IF(DATOS!AX$4="Sí",(1/DATOS_[[% anualiz]:[% anualiz]]),1)*IF(DATOS!AX$5="Sí",1/DATOS_[[% normaliz]:[% normaliz]],1)*(DATOS_[Conc.Sal.20])))))))),
0)</f>
        <v>0</v>
      </c>
      <c r="AD103" s="178">
        <f t="array" ref="AD103">IFERROR(
(MEDIAN((IF(DATOS_[[Sexo]:[Sexo]]=$B103,IF(DATOS_[[AGRUP. VALOR. PTO.]:[AGRUP. VALOR. PTO.]]=$B102,IF(DATOS_[[Check Periodo Ref.]:[Check Periodo Ref.]]="Dentro",IF(DATOS_[[Check Equiparado]:[Check Equiparado]]="Sí",IF(DATOS!AY$4="Sí",(1/DATOS_[[% anualiz]:[% anualiz]]),1)*IF(DATOS!AY$5="Sí",1/DATOS_[[% normaliz]:[% normaliz]],1)*(DATOS_[Conc.Sal.21])))))))),
0)</f>
        <v>0</v>
      </c>
      <c r="AE103" s="178">
        <f t="array" ref="AE103">IFERROR(
(MEDIAN((IF(DATOS_[[Sexo]:[Sexo]]=$B103,IF(DATOS_[[AGRUP. VALOR. PTO.]:[AGRUP. VALOR. PTO.]]=$B102,IF(DATOS_[[Check Periodo Ref.]:[Check Periodo Ref.]]="Dentro",IF(DATOS_[[Check Equiparado]:[Check Equiparado]]="Sí",IF(DATOS!AZ$4="Sí",(1/DATOS_[[% anualiz]:[% anualiz]]),1)*IF(DATOS!AZ$5="Sí",1/DATOS_[[% normaliz]:[% normaliz]],1)*(DATOS_[Conc.Sal.22])))))))),
0)</f>
        <v>0</v>
      </c>
      <c r="AF103" s="178">
        <f t="array" ref="AF103">IFERROR(
(MEDIAN((IF(DATOS_[[Sexo]:[Sexo]]=$B103,IF(DATOS_[[AGRUP. VALOR. PTO.]:[AGRUP. VALOR. PTO.]]=$B102,IF(DATOS_[[Check Periodo Ref.]:[Check Periodo Ref.]]="Dentro",IF(DATOS_[[Check Equiparado]:[Check Equiparado]]="Sí",IF(DATOS!BA$4="Sí",(1/DATOS_[[% anualiz]:[% anualiz]]),1)*IF(DATOS!BA$5="Sí",1/DATOS_[[% normaliz]:[% normaliz]],1)*(DATOS_[Conc.Sal.23])))))))),
0)</f>
        <v>0</v>
      </c>
      <c r="AG103" s="178">
        <f t="array" ref="AG103">IFERROR(
(MEDIAN((IF(DATOS_[[Sexo]:[Sexo]]=$B103,IF(DATOS_[[AGRUP. VALOR. PTO.]:[AGRUP. VALOR. PTO.]]=$B102,IF(DATOS_[[Check Periodo Ref.]:[Check Periodo Ref.]]="Dentro",IF(DATOS_[[Check Equiparado]:[Check Equiparado]]="Sí",IF(DATOS!BB$4="Sí",(1/DATOS_[[% anualiz]:[% anualiz]]),1)*IF(DATOS!BB$5="Sí",1/DATOS_[[% normaliz]:[% normaliz]],1)*(DATOS_[Conc.Sal.24])))))))),
0)</f>
        <v>0</v>
      </c>
      <c r="AH103" s="178">
        <f t="array" ref="AH103">IFERROR(
(MEDIAN((IF(DATOS_[[Sexo]:[Sexo]]=$B103,IF(DATOS_[[AGRUP. VALOR. PTO.]:[AGRUP. VALOR. PTO.]]=$B102,IF(DATOS_[[Check Periodo Ref.]:[Check Periodo Ref.]]="Dentro",IF(DATOS_[[Check Equiparado]:[Check Equiparado]]="Sí",IF(DATOS!BC$4="Sí",(1/DATOS_[[% anualiz]:[% anualiz]]),1)*IF(DATOS!BC$5="Sí",1/DATOS_[[% normaliz]:[% normaliz]],1)*(DATOS_[Conc.Sal.25])))))))),
0)</f>
        <v>0</v>
      </c>
      <c r="AI103" s="178">
        <f t="array" ref="AI103">IFERROR(
(MEDIAN((IF(DATOS_[[Sexo]:[Sexo]]=$B103,IF(DATOS_[[AGRUP. VALOR. PTO.]:[AGRUP. VALOR. PTO.]]=$B102,IF(DATOS_[[Check Periodo Ref.]:[Check Periodo Ref.]]="Dentro",IF(DATOS_[[Check Equiparado]:[Check Equiparado]]="Sí",IF(DATOS!BD$4="Sí",(1/DATOS_[[% anualiz]:[% anualiz]]),1)*IF(DATOS!BD$5="Sí",1/DATOS_[[% normaliz]:[% normaliz]],1)*(DATOS_[Conc.Sal.26])))))))),
0)</f>
        <v>0</v>
      </c>
      <c r="AJ103" s="178">
        <f t="array" ref="AJ103">IFERROR(
(MEDIAN((IF(DATOS_[[Sexo]:[Sexo]]=$B103,IF(DATOS_[[AGRUP. VALOR. PTO.]:[AGRUP. VALOR. PTO.]]=$B102,IF(DATOS_[[Check Periodo Ref.]:[Check Periodo Ref.]]="Dentro",IF(DATOS_[[Check Equiparado]:[Check Equiparado]]="Sí",IF(DATOS!BE$4="Sí",(1/DATOS_[[% anualiz]:[% anualiz]]),1)*IF(DATOS!BE$5="Sí",1/DATOS_[[% normaliz]:[% normaliz]],1)*(DATOS_[Conc.Sal.27])))))))),
0)</f>
        <v>0</v>
      </c>
      <c r="AK103" s="178">
        <f t="array" ref="AK103">IFERROR(
(MEDIAN((IF(DATOS_[[Sexo]:[Sexo]]=$B103,IF(DATOS_[[AGRUP. VALOR. PTO.]:[AGRUP. VALOR. PTO.]]=$B102,IF(DATOS_[[Check Periodo Ref.]:[Check Periodo Ref.]]="Dentro",IF(DATOS_[[Check Equiparado]:[Check Equiparado]]="Sí",IF(DATOS!BF$4="Sí",(1/DATOS_[[% anualiz]:[% anualiz]]),1)*IF(DATOS!BF$5="Sí",1/DATOS_[[% normaliz]:[% normaliz]],1)*(DATOS_[Conc.Sal.28])))))))),
0)</f>
        <v>0</v>
      </c>
      <c r="AL103" s="178">
        <f t="array" ref="AL103">IFERROR(
(MEDIAN((IF(DATOS_[[Sexo]:[Sexo]]=$B103,IF(DATOS_[[AGRUP. VALOR. PTO.]:[AGRUP. VALOR. PTO.]]=$B102,IF(DATOS_[[Check Periodo Ref.]:[Check Periodo Ref.]]="Dentro",IF(DATOS_[[Check Equiparado]:[Check Equiparado]]="Sí",IF(DATOS!BG$4="Sí",(1/DATOS_[[% anualiz]:[% anualiz]]),1)*IF(DATOS!BG$5="Sí",1/DATOS_[[% normaliz]:[% normaliz]],1)*(DATOS_[Conc.Sal.29])))))))),
0)</f>
        <v>0</v>
      </c>
      <c r="AM103" s="178">
        <f t="array" ref="AM103">IFERROR(
(MEDIAN((IF(DATOS_[[Sexo]:[Sexo]]=$B103,IF(DATOS_[[AGRUP. VALOR. PTO.]:[AGRUP. VALOR. PTO.]]=$B102,IF(DATOS_[[Check Periodo Ref.]:[Check Periodo Ref.]]="Dentro",IF(DATOS_[[Check Equiparado]:[Check Equiparado]]="Sí",IF(DATOS!BH$4="Sí",(1/DATOS_[[% anualiz]:[% anualiz]]),1)*IF(DATOS!BH$5="Sí",1/DATOS_[[% normaliz]:[% normaliz]],1)*(DATOS_[Conc.Sal.30])))))))),
0)</f>
        <v>0</v>
      </c>
      <c r="AN103" s="179">
        <f t="array" ref="AN103">IFERROR(
MEDIAN(IF(DATOS_[Sexo]=$B103,IF(DATOS_[[AGRUP. VALOR. PTO.]:[AGRUP. VALOR. PTO.]]=$B102,IF(DATOS_[Check Equiparado]="Sí",IF(DATOS_[Check Periodo Ref.]="Dentro",DATOS_[Tot COMPL.SAL Eq],FALSE))))),
0)</f>
        <v>0</v>
      </c>
      <c r="AO103" s="180">
        <f t="array" ref="AO103">IFERROR(
MEDIAN(IF(DATOS_[Sexo]=$B103,IF(DATOS_[[AGRUP. VALOR. PTO.]:[AGRUP. VALOR. PTO.]]=$B102,IF(DATOS_[Check Equiparado]="Sí",IF(DATOS_[Check Periodo Ref.]="Dentro",DATOS_[TOTAL SALARIO Eq],FALSE))))),
0)</f>
        <v>0</v>
      </c>
      <c r="AP103" s="181">
        <f t="array" ref="AP103">IFERROR(
(MEDIAN((IF(DATOS_[[Sexo]:[Sexo]]=$B103,IF(DATOS_[[AGRUP. VALOR. PTO.]:[AGRUP. VALOR. PTO.]]=$B102,IF(DATOS_[[Check Periodo Ref.]:[Check Periodo Ref.]]="Dentro",IF(DATOS_[[Check Equiparado]:[Check Equiparado]]="Sí",IF(DATOS!BI$4="Sí",(1/DATOS_[[% anualiz]:[% anualiz]]),1)*IF(DATOS!BI$5="Sí",1/DATOS_[[% normaliz]:[% normaliz]],1)*(DATOS_[C.Extra.01])))))))),
0)</f>
        <v>0</v>
      </c>
      <c r="AQ103" s="181">
        <f t="array" ref="AQ103">IFERROR(
(MEDIAN((IF(DATOS_[[Sexo]:[Sexo]]=$B103,IF(DATOS_[[AGRUP. VALOR. PTO.]:[AGRUP. VALOR. PTO.]]=$B102,IF(DATOS_[[Check Periodo Ref.]:[Check Periodo Ref.]]="Dentro",IF(DATOS_[[Check Equiparado]:[Check Equiparado]]="Sí",IF(DATOS!BJ$4="Sí",(1/DATOS_[[% anualiz]:[% anualiz]]),1)*IF(DATOS!BJ$5="Sí",1/DATOS_[[% normaliz]:[% normaliz]],1)*(DATOS_[C.Extra.02])))))))),
0)</f>
        <v>0</v>
      </c>
      <c r="AR103" s="181">
        <f t="array" ref="AR103">IFERROR(
(MEDIAN((IF(DATOS_[[Sexo]:[Sexo]]=$B103,IF(DATOS_[[AGRUP. VALOR. PTO.]:[AGRUP. VALOR. PTO.]]=$B102,IF(DATOS_[[Check Periodo Ref.]:[Check Periodo Ref.]]="Dentro",IF(DATOS_[[Check Equiparado]:[Check Equiparado]]="Sí",IF(DATOS!BK$4="Sí",(1/DATOS_[[% anualiz]:[% anualiz]]),1)*IF(DATOS!BK$5="Sí",1/DATOS_[[% normaliz]:[% normaliz]],1)*(DATOS_[C.Extra.03])))))))),
0)</f>
        <v>0</v>
      </c>
      <c r="AS103" s="181">
        <f t="array" ref="AS103">IFERROR(
(MEDIAN((IF(DATOS_[[Sexo]:[Sexo]]=$B103,IF(DATOS_[[AGRUP. VALOR. PTO.]:[AGRUP. VALOR. PTO.]]=$B102,IF(DATOS_[[Check Periodo Ref.]:[Check Periodo Ref.]]="Dentro",IF(DATOS_[[Check Equiparado]:[Check Equiparado]]="Sí",IF(DATOS!BL$4="Sí",(1/DATOS_[[% anualiz]:[% anualiz]]),1)*IF(DATOS!BL$5="Sí",1/DATOS_[[% normaliz]:[% normaliz]],1)*(DATOS_[C.Extra.04])))))))),
0)</f>
        <v>0</v>
      </c>
      <c r="AT103" s="181">
        <f t="array" ref="AT103">IFERROR(
(MEDIAN((IF(DATOS_[[Sexo]:[Sexo]]=$B103,IF(DATOS_[[AGRUP. VALOR. PTO.]:[AGRUP. VALOR. PTO.]]=$B102,IF(DATOS_[[Check Periodo Ref.]:[Check Periodo Ref.]]="Dentro",IF(DATOS_[[Check Equiparado]:[Check Equiparado]]="Sí",IF(DATOS!BM$4="Sí",(1/DATOS_[[% anualiz]:[% anualiz]]),1)*IF(DATOS!BM$5="Sí",1/DATOS_[[% normaliz]:[% normaliz]],1)*(DATOS_[C.Extra.05])))))))),
0)</f>
        <v>0</v>
      </c>
      <c r="AU103" s="182">
        <f t="array" ref="AU103">IFERROR(
MEDIAN(IF(DATOS_[Sexo]=$B103,IF(DATOS_[[AGRUP. VALOR. PTO.]:[AGRUP. VALOR. PTO.]]=$B102,IF(DATOS_[Check Equiparado]="Sí",IF(DATOS_[Check Periodo Ref.]="Dentro",DATOS_[Tot Extrasalarial Eq],FALSE))))),
0)</f>
        <v>0</v>
      </c>
      <c r="AV103" s="183">
        <f t="array" ref="AV103">IFERROR(
MEDIAN(IF(DATOS_[Sexo]=$B103,IF(DATOS_[[AGRUP. VALOR. PTO.]:[AGRUP. VALOR. PTO.]]=$B102,IF(DATOS_[Check Equiparado]="Sí",IF(DATOS_[Check Periodo Ref.]="Dentro",DATOS_[TOTAL Retrib Eq],FALSE))))),
0)</f>
        <v>0</v>
      </c>
    </row>
    <row r="104" spans="1:48" x14ac:dyDescent="0.3">
      <c r="A104" s="107" t="str">
        <f t="shared" ref="A104" si="122">+A103</f>
        <v>[ocultar]</v>
      </c>
      <c r="B104" s="153" t="s">
        <v>163</v>
      </c>
      <c r="C104" s="99">
        <f t="array" ref="C104">SUM(IF($B104=DATOS_[Sexo],
IF($B102=DATOS_[AGRUP. VALOR. PTO.],
IF("Dentro"=DATOS_[Check Periodo Ref.],
1/(COUNTIFS(DATOS_[Sexo],$B104,DATOS_[AGRUP. VALOR. PTO.],$B102,DATOS_[Check Periodo Ref.],"Dentro",DATOS_[id],DATOS_[id]))))))</f>
        <v>0</v>
      </c>
      <c r="D104" s="100">
        <f>COUNTIFS(DATOS_[AGRUP. VALOR. PTO.],$B102,DATOS_[Sexo],$B104,DATOS_[Check Periodo Ref.],"Dentro")</f>
        <v>0</v>
      </c>
      <c r="E104" s="100">
        <f>COUNTIFS(DATOS_[AGRUP. VALOR. PTO.],$B102,DATOS_[Sexo],$B104,DATOS_[Check Periodo Ref.],"Dentro",DATOS_[Check Nº SC Norm],"Sí")</f>
        <v>0</v>
      </c>
      <c r="F104" s="100">
        <f>COUNTIFS(DATOS_[AGRUP. VALOR. PTO.],$B102,DATOS_[Sexo],$B104,DATOS_[Check Periodo Ref.],"Dentro",DATOS_[Check Nº SC Anualiz],"Sí")</f>
        <v>0</v>
      </c>
      <c r="G104" s="100">
        <f>COUNTIFS(DATOS_[AGRUP. VALOR. PTO.],$B102,DATOS_[Sexo],$B104,DATOS_[Check Periodo Ref.],"Dentro",DATOS_[Check Nº SC Norm y Anualiz],"Sí")</f>
        <v>0</v>
      </c>
      <c r="H104" s="100">
        <f>COUNTIFS(DATOS_[AGRUP. VALOR. PTO.],$B102,DATOS_[Sexo],$B104,DATOS_[Check Periodo Ref.],"Dentro",DATOS_[Check Equiparación],"Sí")</f>
        <v>0</v>
      </c>
      <c r="I104" s="177" cm="1">
        <f t="array" ref="I104">IFERROR(
MEDIAN(IF(DATOS_[Sexo]=$B104,IF(DATOS_[[AGRUP. VALOR. PTO.]:[AGRUP. VALOR. PTO.]]=$B102,IF(DATOS_[Check Equiparado]="Sí",IF(DATOS_[Check Periodo Ref.]="Dentro",DATOS_[SALARIO BASE Eq],FALSE))))),
0)</f>
        <v>0</v>
      </c>
      <c r="J104" s="178">
        <f t="array" ref="J104">IFERROR(
(MEDIAN((IF(DATOS_[[Sexo]:[Sexo]]=$B104,IF(DATOS_[[AGRUP. VALOR. PTO.]:[AGRUP. VALOR. PTO.]]=$B102,IF(DATOS_[[Check Periodo Ref.]:[Check Periodo Ref.]]="Dentro",IF(DATOS_[[Check Equiparado]:[Check Equiparado]]="Sí",IF(DATOS!AE$4="Sí",(1/DATOS_[[% anualiz]:[% anualiz]]),1)*IF(DATOS!AE$5="Sí",1/DATOS_[[% normaliz]:[% normaliz]],1)*(DATOS_[Conc.Sal.01])))))))),
0)</f>
        <v>0</v>
      </c>
      <c r="K104" s="178">
        <f t="array" ref="K104">IFERROR(
(MEDIAN((IF(DATOS_[[Sexo]:[Sexo]]=$B104,IF(DATOS_[[AGRUP. VALOR. PTO.]:[AGRUP. VALOR. PTO.]]=$B102,IF(DATOS_[[Check Periodo Ref.]:[Check Periodo Ref.]]="Dentro",IF(DATOS_[[Check Equiparado]:[Check Equiparado]]="Sí",IF(DATOS!AF$4="Sí",(1/DATOS_[[% anualiz]:[% anualiz]]),1)*IF(DATOS!AF$5="Sí",1/DATOS_[[% normaliz]:[% normaliz]],1)*(DATOS_[Conc.Sal.02])))))))),
0)</f>
        <v>0</v>
      </c>
      <c r="L104" s="178">
        <f t="array" ref="L104">IFERROR(
(MEDIAN((IF(DATOS_[[Sexo]:[Sexo]]=$B104,IF(DATOS_[[AGRUP. VALOR. PTO.]:[AGRUP. VALOR. PTO.]]=$B102,IF(DATOS_[[Check Periodo Ref.]:[Check Periodo Ref.]]="Dentro",IF(DATOS_[[Check Equiparado]:[Check Equiparado]]="Sí",IF(DATOS!AG$4="Sí",(1/DATOS_[[% anualiz]:[% anualiz]]),1)*IF(DATOS!AG$5="Sí",1/DATOS_[[% normaliz]:[% normaliz]],1)*(DATOS_[Conc.Sal.03])))))))),
0)</f>
        <v>0</v>
      </c>
      <c r="M104" s="178">
        <f t="array" ref="M104">IFERROR(
(MEDIAN((IF(DATOS_[[Sexo]:[Sexo]]=$B104,IF(DATOS_[[AGRUP. VALOR. PTO.]:[AGRUP. VALOR. PTO.]]=$B102,IF(DATOS_[[Check Periodo Ref.]:[Check Periodo Ref.]]="Dentro",IF(DATOS_[[Check Equiparado]:[Check Equiparado]]="Sí",IF(DATOS!AH$4="Sí",(1/DATOS_[[% anualiz]:[% anualiz]]),1)*IF(DATOS!AH$5="Sí",1/DATOS_[[% normaliz]:[% normaliz]],1)*(DATOS_[Conc.Sal.04])))))))),
0)</f>
        <v>0</v>
      </c>
      <c r="N104" s="178">
        <f t="array" ref="N104">IFERROR(
(MEDIAN((IF(DATOS_[[Sexo]:[Sexo]]=$B104,IF(DATOS_[[AGRUP. VALOR. PTO.]:[AGRUP. VALOR. PTO.]]=$B102,IF(DATOS_[[Check Periodo Ref.]:[Check Periodo Ref.]]="Dentro",IF(DATOS_[[Check Equiparado]:[Check Equiparado]]="Sí",IF(DATOS!AI$4="Sí",(1/DATOS_[[% anualiz]:[% anualiz]]),1)*IF(DATOS!AI$5="Sí",1/DATOS_[[% normaliz]:[% normaliz]],1)*(DATOS_[Conc.Sal.05])))))))),
0)</f>
        <v>0</v>
      </c>
      <c r="O104" s="178">
        <f t="array" ref="O104">IFERROR(
(MEDIAN((IF(DATOS_[[Sexo]:[Sexo]]=$B104,IF(DATOS_[[AGRUP. VALOR. PTO.]:[AGRUP. VALOR. PTO.]]=$B102,IF(DATOS_[[Check Periodo Ref.]:[Check Periodo Ref.]]="Dentro",IF(DATOS_[[Check Equiparado]:[Check Equiparado]]="Sí",IF(DATOS!AJ$4="Sí",(1/DATOS_[[% anualiz]:[% anualiz]]),1)*IF(DATOS!AJ$5="Sí",1/DATOS_[[% normaliz]:[% normaliz]],1)*(DATOS_[Conc.Sal.06])))))))),
0)</f>
        <v>0</v>
      </c>
      <c r="P104" s="178">
        <f t="array" ref="P104">IFERROR(
(MEDIAN((IF(DATOS_[[Sexo]:[Sexo]]=$B104,IF(DATOS_[[AGRUP. VALOR. PTO.]:[AGRUP. VALOR. PTO.]]=$B102,IF(DATOS_[[Check Periodo Ref.]:[Check Periodo Ref.]]="Dentro",IF(DATOS_[[Check Equiparado]:[Check Equiparado]]="Sí",IF(DATOS!AK$4="Sí",(1/DATOS_[[% anualiz]:[% anualiz]]),1)*IF(DATOS!AK$5="Sí",1/DATOS_[[% normaliz]:[% normaliz]],1)*(DATOS_[Conc.Sal.07])))))))),
0)</f>
        <v>0</v>
      </c>
      <c r="Q104" s="178">
        <f t="array" ref="Q104">IFERROR(
(MEDIAN((IF(DATOS_[[Sexo]:[Sexo]]=$B104,IF(DATOS_[[AGRUP. VALOR. PTO.]:[AGRUP. VALOR. PTO.]]=$B102,IF(DATOS_[[Check Periodo Ref.]:[Check Periodo Ref.]]="Dentro",IF(DATOS_[[Check Equiparado]:[Check Equiparado]]="Sí",IF(DATOS!AL$4="Sí",(1/DATOS_[[% anualiz]:[% anualiz]]),1)*IF(DATOS!AL$5="Sí",1/DATOS_[[% normaliz]:[% normaliz]],1)*(DATOS_[Conc.Sal.08])))))))),
0)</f>
        <v>0</v>
      </c>
      <c r="R104" s="178">
        <f t="array" ref="R104">IFERROR(
(MEDIAN((IF(DATOS_[[Sexo]:[Sexo]]=$B104,IF(DATOS_[[AGRUP. VALOR. PTO.]:[AGRUP. VALOR. PTO.]]=$B102,IF(DATOS_[[Check Periodo Ref.]:[Check Periodo Ref.]]="Dentro",IF(DATOS_[[Check Equiparado]:[Check Equiparado]]="Sí",IF(DATOS!AM$4="Sí",(1/DATOS_[[% anualiz]:[% anualiz]]),1)*IF(DATOS!AM$5="Sí",1/DATOS_[[% normaliz]:[% normaliz]],1)*(DATOS_[Conc.Sal.09])))))))),
0)</f>
        <v>0</v>
      </c>
      <c r="S104" s="178">
        <f t="array" ref="S104">IFERROR(
(MEDIAN((IF(DATOS_[[Sexo]:[Sexo]]=$B104,IF(DATOS_[[AGRUP. VALOR. PTO.]:[AGRUP. VALOR. PTO.]]=$B102,IF(DATOS_[[Check Periodo Ref.]:[Check Periodo Ref.]]="Dentro",IF(DATOS_[[Check Equiparado]:[Check Equiparado]]="Sí",IF(DATOS!AN$4="Sí",(1/DATOS_[[% anualiz]:[% anualiz]]),1)*IF(DATOS!AN$5="Sí",1/DATOS_[[% normaliz]:[% normaliz]],1)*(DATOS_[Conc.Sal.10])))))))),
0)</f>
        <v>0</v>
      </c>
      <c r="T104" s="178">
        <f t="array" ref="T104">IFERROR(
(MEDIAN((IF(DATOS_[[Sexo]:[Sexo]]=$B104,IF(DATOS_[[AGRUP. VALOR. PTO.]:[AGRUP. VALOR. PTO.]]=$B102,IF(DATOS_[[Check Periodo Ref.]:[Check Periodo Ref.]]="Dentro",IF(DATOS_[[Check Equiparado]:[Check Equiparado]]="Sí",IF(DATOS!AO$4="Sí",(1/DATOS_[[% anualiz]:[% anualiz]]),1)*IF(DATOS!AO$5="Sí",1/DATOS_[[% normaliz]:[% normaliz]],1)*(DATOS_[Conc.Sal.11])))))))),
0)</f>
        <v>0</v>
      </c>
      <c r="U104" s="178">
        <f t="array" ref="U104">IFERROR(
(MEDIAN((IF(DATOS_[[Sexo]:[Sexo]]=$B104,IF(DATOS_[[AGRUP. VALOR. PTO.]:[AGRUP. VALOR. PTO.]]=$B102,IF(DATOS_[[Check Periodo Ref.]:[Check Periodo Ref.]]="Dentro",IF(DATOS_[[Check Equiparado]:[Check Equiparado]]="Sí",IF(DATOS!AP$4="Sí",(1/DATOS_[[% anualiz]:[% anualiz]]),1)*IF(DATOS!AP$5="Sí",1/DATOS_[[% normaliz]:[% normaliz]],1)*(DATOS_[Conc.Sal.12])))))))),
0)</f>
        <v>0</v>
      </c>
      <c r="V104" s="178">
        <f t="array" ref="V104">IFERROR(
(MEDIAN((IF(DATOS_[[Sexo]:[Sexo]]=$B104,IF(DATOS_[[AGRUP. VALOR. PTO.]:[AGRUP. VALOR. PTO.]]=$B102,IF(DATOS_[[Check Periodo Ref.]:[Check Periodo Ref.]]="Dentro",IF(DATOS_[[Check Equiparado]:[Check Equiparado]]="Sí",IF(DATOS!AQ$4="Sí",(1/DATOS_[[% anualiz]:[% anualiz]]),1)*IF(DATOS!AQ$5="Sí",1/DATOS_[[% normaliz]:[% normaliz]],1)*(DATOS_[Conc.Sal.13])))))))),
0)</f>
        <v>0</v>
      </c>
      <c r="W104" s="178">
        <f t="array" ref="W104">IFERROR(
(MEDIAN((IF(DATOS_[[Sexo]:[Sexo]]=$B104,IF(DATOS_[[AGRUP. VALOR. PTO.]:[AGRUP. VALOR. PTO.]]=$B102,IF(DATOS_[[Check Periodo Ref.]:[Check Periodo Ref.]]="Dentro",IF(DATOS_[[Check Equiparado]:[Check Equiparado]]="Sí",IF(DATOS!AR$4="Sí",(1/DATOS_[[% anualiz]:[% anualiz]]),1)*IF(DATOS!AR$5="Sí",1/DATOS_[[% normaliz]:[% normaliz]],1)*(DATOS_[Conc.Sal.14])))))))),
0)</f>
        <v>0</v>
      </c>
      <c r="X104" s="178">
        <f t="array" ref="X104">IFERROR(
(MEDIAN((IF(DATOS_[[Sexo]:[Sexo]]=$B104,IF(DATOS_[[AGRUP. VALOR. PTO.]:[AGRUP. VALOR. PTO.]]=$B102,IF(DATOS_[[Check Periodo Ref.]:[Check Periodo Ref.]]="Dentro",IF(DATOS_[[Check Equiparado]:[Check Equiparado]]="Sí",IF(DATOS!AS$4="Sí",(1/DATOS_[[% anualiz]:[% anualiz]]),1)*IF(DATOS!AS$5="Sí",1/DATOS_[[% normaliz]:[% normaliz]],1)*(DATOS_[Conc.Sal.15])))))))),
0)</f>
        <v>0</v>
      </c>
      <c r="Y104" s="178">
        <f t="array" ref="Y104">IFERROR(
(MEDIAN((IF(DATOS_[[Sexo]:[Sexo]]=$B104,IF(DATOS_[[AGRUP. VALOR. PTO.]:[AGRUP. VALOR. PTO.]]=$B102,IF(DATOS_[[Check Periodo Ref.]:[Check Periodo Ref.]]="Dentro",IF(DATOS_[[Check Equiparado]:[Check Equiparado]]="Sí",IF(DATOS!AT$4="Sí",(1/DATOS_[[% anualiz]:[% anualiz]]),1)*IF(DATOS!AT$5="Sí",1/DATOS_[[% normaliz]:[% normaliz]],1)*(DATOS_[Conc.Sal.16])))))))),
0)</f>
        <v>0</v>
      </c>
      <c r="Z104" s="178">
        <f t="array" ref="Z104">IFERROR(
(MEDIAN((IF(DATOS_[[Sexo]:[Sexo]]=$B104,IF(DATOS_[[AGRUP. VALOR. PTO.]:[AGRUP. VALOR. PTO.]]=$B102,IF(DATOS_[[Check Periodo Ref.]:[Check Periodo Ref.]]="Dentro",IF(DATOS_[[Check Equiparado]:[Check Equiparado]]="Sí",IF(DATOS!AU$4="Sí",(1/DATOS_[[% anualiz]:[% anualiz]]),1)*IF(DATOS!AU$5="Sí",1/DATOS_[[% normaliz]:[% normaliz]],1)*(DATOS_[Conc.Sal.17])))))))),
0)</f>
        <v>0</v>
      </c>
      <c r="AA104" s="178">
        <f t="array" ref="AA104">IFERROR(
(MEDIAN((IF(DATOS_[[Sexo]:[Sexo]]=$B104,IF(DATOS_[[AGRUP. VALOR. PTO.]:[AGRUP. VALOR. PTO.]]=$B102,IF(DATOS_[[Check Periodo Ref.]:[Check Periodo Ref.]]="Dentro",IF(DATOS_[[Check Equiparado]:[Check Equiparado]]="Sí",IF(DATOS!AV$4="Sí",(1/DATOS_[[% anualiz]:[% anualiz]]),1)*IF(DATOS!AV$5="Sí",1/DATOS_[[% normaliz]:[% normaliz]],1)*(DATOS_[Conc.Sal.18])))))))),
0)</f>
        <v>0</v>
      </c>
      <c r="AB104" s="178">
        <f t="array" ref="AB104">IFERROR(
(MEDIAN((IF(DATOS_[[Sexo]:[Sexo]]=$B104,IF(DATOS_[[AGRUP. VALOR. PTO.]:[AGRUP. VALOR. PTO.]]=$B102,IF(DATOS_[[Check Periodo Ref.]:[Check Periodo Ref.]]="Dentro",IF(DATOS_[[Check Equiparado]:[Check Equiparado]]="Sí",IF(DATOS!AW$4="Sí",(1/DATOS_[[% anualiz]:[% anualiz]]),1)*IF(DATOS!AW$5="Sí",1/DATOS_[[% normaliz]:[% normaliz]],1)*(DATOS_[Conc.Sal.19])))))))),
0)</f>
        <v>0</v>
      </c>
      <c r="AC104" s="178">
        <f t="array" ref="AC104">IFERROR(
(MEDIAN((IF(DATOS_[[Sexo]:[Sexo]]=$B104,IF(DATOS_[[AGRUP. VALOR. PTO.]:[AGRUP. VALOR. PTO.]]=$B102,IF(DATOS_[[Check Periodo Ref.]:[Check Periodo Ref.]]="Dentro",IF(DATOS_[[Check Equiparado]:[Check Equiparado]]="Sí",IF(DATOS!AX$4="Sí",(1/DATOS_[[% anualiz]:[% anualiz]]),1)*IF(DATOS!AX$5="Sí",1/DATOS_[[% normaliz]:[% normaliz]],1)*(DATOS_[Conc.Sal.20])))))))),
0)</f>
        <v>0</v>
      </c>
      <c r="AD104" s="178">
        <f t="array" ref="AD104">IFERROR(
(MEDIAN((IF(DATOS_[[Sexo]:[Sexo]]=$B104,IF(DATOS_[[AGRUP. VALOR. PTO.]:[AGRUP. VALOR. PTO.]]=$B102,IF(DATOS_[[Check Periodo Ref.]:[Check Periodo Ref.]]="Dentro",IF(DATOS_[[Check Equiparado]:[Check Equiparado]]="Sí",IF(DATOS!AY$4="Sí",(1/DATOS_[[% anualiz]:[% anualiz]]),1)*IF(DATOS!AY$5="Sí",1/DATOS_[[% normaliz]:[% normaliz]],1)*(DATOS_[Conc.Sal.21])))))))),
0)</f>
        <v>0</v>
      </c>
      <c r="AE104" s="178">
        <f t="array" ref="AE104">IFERROR(
(MEDIAN((IF(DATOS_[[Sexo]:[Sexo]]=$B104,IF(DATOS_[[AGRUP. VALOR. PTO.]:[AGRUP. VALOR. PTO.]]=$B102,IF(DATOS_[[Check Periodo Ref.]:[Check Periodo Ref.]]="Dentro",IF(DATOS_[[Check Equiparado]:[Check Equiparado]]="Sí",IF(DATOS!AZ$4="Sí",(1/DATOS_[[% anualiz]:[% anualiz]]),1)*IF(DATOS!AZ$5="Sí",1/DATOS_[[% normaliz]:[% normaliz]],1)*(DATOS_[Conc.Sal.22])))))))),
0)</f>
        <v>0</v>
      </c>
      <c r="AF104" s="178">
        <f t="array" ref="AF104">IFERROR(
(MEDIAN((IF(DATOS_[[Sexo]:[Sexo]]=$B104,IF(DATOS_[[AGRUP. VALOR. PTO.]:[AGRUP. VALOR. PTO.]]=$B102,IF(DATOS_[[Check Periodo Ref.]:[Check Periodo Ref.]]="Dentro",IF(DATOS_[[Check Equiparado]:[Check Equiparado]]="Sí",IF(DATOS!BA$4="Sí",(1/DATOS_[[% anualiz]:[% anualiz]]),1)*IF(DATOS!BA$5="Sí",1/DATOS_[[% normaliz]:[% normaliz]],1)*(DATOS_[Conc.Sal.23])))))))),
0)</f>
        <v>0</v>
      </c>
      <c r="AG104" s="178">
        <f t="array" ref="AG104">IFERROR(
(MEDIAN((IF(DATOS_[[Sexo]:[Sexo]]=$B104,IF(DATOS_[[AGRUP. VALOR. PTO.]:[AGRUP. VALOR. PTO.]]=$B102,IF(DATOS_[[Check Periodo Ref.]:[Check Periodo Ref.]]="Dentro",IF(DATOS_[[Check Equiparado]:[Check Equiparado]]="Sí",IF(DATOS!BB$4="Sí",(1/DATOS_[[% anualiz]:[% anualiz]]),1)*IF(DATOS!BB$5="Sí",1/DATOS_[[% normaliz]:[% normaliz]],1)*(DATOS_[Conc.Sal.24])))))))),
0)</f>
        <v>0</v>
      </c>
      <c r="AH104" s="178">
        <f t="array" ref="AH104">IFERROR(
(MEDIAN((IF(DATOS_[[Sexo]:[Sexo]]=$B104,IF(DATOS_[[AGRUP. VALOR. PTO.]:[AGRUP. VALOR. PTO.]]=$B102,IF(DATOS_[[Check Periodo Ref.]:[Check Periodo Ref.]]="Dentro",IF(DATOS_[[Check Equiparado]:[Check Equiparado]]="Sí",IF(DATOS!BC$4="Sí",(1/DATOS_[[% anualiz]:[% anualiz]]),1)*IF(DATOS!BC$5="Sí",1/DATOS_[[% normaliz]:[% normaliz]],1)*(DATOS_[Conc.Sal.25])))))))),
0)</f>
        <v>0</v>
      </c>
      <c r="AI104" s="178">
        <f t="array" ref="AI104">IFERROR(
(MEDIAN((IF(DATOS_[[Sexo]:[Sexo]]=$B104,IF(DATOS_[[AGRUP. VALOR. PTO.]:[AGRUP. VALOR. PTO.]]=$B102,IF(DATOS_[[Check Periodo Ref.]:[Check Periodo Ref.]]="Dentro",IF(DATOS_[[Check Equiparado]:[Check Equiparado]]="Sí",IF(DATOS!BD$4="Sí",(1/DATOS_[[% anualiz]:[% anualiz]]),1)*IF(DATOS!BD$5="Sí",1/DATOS_[[% normaliz]:[% normaliz]],1)*(DATOS_[Conc.Sal.26])))))))),
0)</f>
        <v>0</v>
      </c>
      <c r="AJ104" s="178">
        <f t="array" ref="AJ104">IFERROR(
(MEDIAN((IF(DATOS_[[Sexo]:[Sexo]]=$B104,IF(DATOS_[[AGRUP. VALOR. PTO.]:[AGRUP. VALOR. PTO.]]=$B102,IF(DATOS_[[Check Periodo Ref.]:[Check Periodo Ref.]]="Dentro",IF(DATOS_[[Check Equiparado]:[Check Equiparado]]="Sí",IF(DATOS!BE$4="Sí",(1/DATOS_[[% anualiz]:[% anualiz]]),1)*IF(DATOS!BE$5="Sí",1/DATOS_[[% normaliz]:[% normaliz]],1)*(DATOS_[Conc.Sal.27])))))))),
0)</f>
        <v>0</v>
      </c>
      <c r="AK104" s="178">
        <f t="array" ref="AK104">IFERROR(
(MEDIAN((IF(DATOS_[[Sexo]:[Sexo]]=$B104,IF(DATOS_[[AGRUP. VALOR. PTO.]:[AGRUP. VALOR. PTO.]]=$B102,IF(DATOS_[[Check Periodo Ref.]:[Check Periodo Ref.]]="Dentro",IF(DATOS_[[Check Equiparado]:[Check Equiparado]]="Sí",IF(DATOS!BF$4="Sí",(1/DATOS_[[% anualiz]:[% anualiz]]),1)*IF(DATOS!BF$5="Sí",1/DATOS_[[% normaliz]:[% normaliz]],1)*(DATOS_[Conc.Sal.28])))))))),
0)</f>
        <v>0</v>
      </c>
      <c r="AL104" s="178">
        <f t="array" ref="AL104">IFERROR(
(MEDIAN((IF(DATOS_[[Sexo]:[Sexo]]=$B104,IF(DATOS_[[AGRUP. VALOR. PTO.]:[AGRUP. VALOR. PTO.]]=$B102,IF(DATOS_[[Check Periodo Ref.]:[Check Periodo Ref.]]="Dentro",IF(DATOS_[[Check Equiparado]:[Check Equiparado]]="Sí",IF(DATOS!BG$4="Sí",(1/DATOS_[[% anualiz]:[% anualiz]]),1)*IF(DATOS!BG$5="Sí",1/DATOS_[[% normaliz]:[% normaliz]],1)*(DATOS_[Conc.Sal.29])))))))),
0)</f>
        <v>0</v>
      </c>
      <c r="AM104" s="178">
        <f t="array" ref="AM104">IFERROR(
(MEDIAN((IF(DATOS_[[Sexo]:[Sexo]]=$B104,IF(DATOS_[[AGRUP. VALOR. PTO.]:[AGRUP. VALOR. PTO.]]=$B102,IF(DATOS_[[Check Periodo Ref.]:[Check Periodo Ref.]]="Dentro",IF(DATOS_[[Check Equiparado]:[Check Equiparado]]="Sí",IF(DATOS!BH$4="Sí",(1/DATOS_[[% anualiz]:[% anualiz]]),1)*IF(DATOS!BH$5="Sí",1/DATOS_[[% normaliz]:[% normaliz]],1)*(DATOS_[Conc.Sal.30])))))))),
0)</f>
        <v>0</v>
      </c>
      <c r="AN104" s="179">
        <f t="array" ref="AN104">IFERROR(
MEDIAN(IF(DATOS_[Sexo]=$B104,IF(DATOS_[[AGRUP. VALOR. PTO.]:[AGRUP. VALOR. PTO.]]=$B102,IF(DATOS_[Check Equiparado]="Sí",IF(DATOS_[Check Periodo Ref.]="Dentro",DATOS_[Tot COMPL.SAL Eq],FALSE))))),
0)</f>
        <v>0</v>
      </c>
      <c r="AO104" s="180">
        <f t="array" ref="AO104">IFERROR(
MEDIAN(IF(DATOS_[Sexo]=$B104,IF(DATOS_[[AGRUP. VALOR. PTO.]:[AGRUP. VALOR. PTO.]]=$B102,IF(DATOS_[Check Equiparado]="Sí",IF(DATOS_[Check Periodo Ref.]="Dentro",DATOS_[TOTAL SALARIO Eq],FALSE))))),
0)</f>
        <v>0</v>
      </c>
      <c r="AP104" s="181">
        <f t="array" ref="AP104">IFERROR(
(MEDIAN((IF(DATOS_[[Sexo]:[Sexo]]=$B104,IF(DATOS_[[AGRUP. VALOR. PTO.]:[AGRUP. VALOR. PTO.]]=$B103,IF(DATOS_[[Check Periodo Ref.]:[Check Periodo Ref.]]="Dentro",IF(DATOS_[[Check Equiparado]:[Check Equiparado]]="Sí",IF(DATOS!BI$4="Sí",(1/DATOS_[[% anualiz]:[% anualiz]]),1)*IF(DATOS!BI$5="Sí",1/DATOS_[[% normaliz]:[% normaliz]],1)*(DATOS_[C.Extra.01])))))))),
0)</f>
        <v>0</v>
      </c>
      <c r="AQ104" s="181">
        <f t="array" ref="AQ104">IFERROR(
(MEDIAN((IF(DATOS_[[Sexo]:[Sexo]]=$B104,IF(DATOS_[[AGRUP. VALOR. PTO.]:[AGRUP. VALOR. PTO.]]=$B103,IF(DATOS_[[Check Periodo Ref.]:[Check Periodo Ref.]]="Dentro",IF(DATOS_[[Check Equiparado]:[Check Equiparado]]="Sí",IF(DATOS!BJ$4="Sí",(1/DATOS_[[% anualiz]:[% anualiz]]),1)*IF(DATOS!BJ$5="Sí",1/DATOS_[[% normaliz]:[% normaliz]],1)*(DATOS_[C.Extra.02])))))))),
0)</f>
        <v>0</v>
      </c>
      <c r="AR104" s="181">
        <f t="array" ref="AR104">IFERROR(
(MEDIAN((IF(DATOS_[[Sexo]:[Sexo]]=$B104,IF(DATOS_[[AGRUP. VALOR. PTO.]:[AGRUP. VALOR. PTO.]]=$B103,IF(DATOS_[[Check Periodo Ref.]:[Check Periodo Ref.]]="Dentro",IF(DATOS_[[Check Equiparado]:[Check Equiparado]]="Sí",IF(DATOS!BK$4="Sí",(1/DATOS_[[% anualiz]:[% anualiz]]),1)*IF(DATOS!BK$5="Sí",1/DATOS_[[% normaliz]:[% normaliz]],1)*(DATOS_[C.Extra.03])))))))),
0)</f>
        <v>0</v>
      </c>
      <c r="AS104" s="181">
        <f t="array" ref="AS104">IFERROR(
(MEDIAN((IF(DATOS_[[Sexo]:[Sexo]]=$B104,IF(DATOS_[[AGRUP. VALOR. PTO.]:[AGRUP. VALOR. PTO.]]=$B103,IF(DATOS_[[Check Periodo Ref.]:[Check Periodo Ref.]]="Dentro",IF(DATOS_[[Check Equiparado]:[Check Equiparado]]="Sí",IF(DATOS!BL$4="Sí",(1/DATOS_[[% anualiz]:[% anualiz]]),1)*IF(DATOS!BL$5="Sí",1/DATOS_[[% normaliz]:[% normaliz]],1)*(DATOS_[C.Extra.04])))))))),
0)</f>
        <v>0</v>
      </c>
      <c r="AT104" s="181">
        <f t="array" ref="AT104">IFERROR(
(MEDIAN((IF(DATOS_[[Sexo]:[Sexo]]=$B104,IF(DATOS_[[AGRUP. VALOR. PTO.]:[AGRUP. VALOR. PTO.]]=$B103,IF(DATOS_[[Check Periodo Ref.]:[Check Periodo Ref.]]="Dentro",IF(DATOS_[[Check Equiparado]:[Check Equiparado]]="Sí",IF(DATOS!BM$4="Sí",(1/DATOS_[[% anualiz]:[% anualiz]]),1)*IF(DATOS!BM$5="Sí",1/DATOS_[[% normaliz]:[% normaliz]],1)*(DATOS_[C.Extra.05])))))))),
0)</f>
        <v>0</v>
      </c>
      <c r="AU104" s="182">
        <f t="array" ref="AU104">IFERROR(
MEDIAN(IF(DATOS_[Sexo]=$B104,IF(DATOS_[[AGRUP. VALOR. PTO.]:[AGRUP. VALOR. PTO.]]=$B102,IF(DATOS_[Check Equiparado]="Sí",IF(DATOS_[Check Periodo Ref.]="Dentro",DATOS_[Tot Extrasalarial Eq],FALSE))))),
0)</f>
        <v>0</v>
      </c>
      <c r="AV104" s="183">
        <f t="array" ref="AV104">IFERROR(
MEDIAN(IF(DATOS_[Sexo]=$B104,IF(DATOS_[[AGRUP. VALOR. PTO.]:[AGRUP. VALOR. PTO.]]=$B102,IF(DATOS_[Check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Fernández</dc:creator>
  <cp:lastModifiedBy>Fernández Garrido, Carmen</cp:lastModifiedBy>
  <cp:lastPrinted>2021-04-04T16:33:07Z</cp:lastPrinted>
  <dcterms:created xsi:type="dcterms:W3CDTF">2015-06-05T18:19:34Z</dcterms:created>
  <dcterms:modified xsi:type="dcterms:W3CDTF">2021-05-04T11:33:07Z</dcterms:modified>
</cp:coreProperties>
</file>